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5440" windowHeight="15840"/>
  </bookViews>
  <sheets>
    <sheet name="KU and LGE Summary Rev Req " sheetId="1" r:id="rId1"/>
    <sheet name="KU Summary Rev Req Adjustments" sheetId="2" r:id="rId2"/>
    <sheet name="Rate Base" sheetId="3" r:id="rId3"/>
    <sheet name="Capitalization - COC" sheetId="4" r:id="rId4"/>
    <sheet name="Revenue Gross-Up Factor" sheetId="5" r:id="rId5"/>
    <sheet name="CWC-As Filed" sheetId="10" r:id="rId6"/>
    <sheet name="CWC-Depr Days" sheetId="11" r:id="rId7"/>
    <sheet name="AP - CWIP" sheetId="20" r:id="rId8"/>
    <sheet name="AP - Fuel Inventory" sheetId="19" r:id="rId9"/>
    <sheet name="Acct 186" sheetId="21" r:id="rId10"/>
    <sheet name="Generation Outage Exp Normal" sheetId="7" r:id="rId11"/>
    <sheet name="Generation Outage Exp Table" sheetId="23" r:id="rId12"/>
    <sheet name="Payroll Costs" sheetId="12" r:id="rId13"/>
    <sheet name="O&amp;M Summary" sheetId="18" r:id="rId14"/>
    <sheet name="O&amp;M Increase Table" sheetId="24" r:id="rId15"/>
    <sheet name="Pension and OPEB Exp" sheetId="22" r:id="rId16"/>
    <sheet name="ECR" sheetId="15" r:id="rId17"/>
    <sheet name="Depr -SUMMARY" sheetId="9" r:id="rId18"/>
    <sheet name="KU-As Filed" sheetId="13" r:id="rId19"/>
    <sheet name="KU-No Change for Brown 3" sheetId="14" r:id="rId20"/>
    <sheet name="KU-No Change for ECR Calc" sheetId="16" r:id="rId21"/>
    <sheet name="KU-Coal Unit Rate Incr" sheetId="17" r:id="rId22"/>
  </sheets>
  <externalReferences>
    <externalReference r:id="rId23"/>
  </externalReferences>
  <definedNames>
    <definedName name="\\" localSheetId="9" hidden="1">#REF!</definedName>
    <definedName name="\\" localSheetId="7" hidden="1">#REF!</definedName>
    <definedName name="\\" localSheetId="8" hidden="1">#REF!</definedName>
    <definedName name="\\" localSheetId="6" hidden="1">#REF!</definedName>
    <definedName name="\\" localSheetId="16" hidden="1">#REF!</definedName>
    <definedName name="\\" localSheetId="11" hidden="1">#REF!</definedName>
    <definedName name="\\" localSheetId="21" hidden="1">#REF!</definedName>
    <definedName name="\\" localSheetId="20" hidden="1">#REF!</definedName>
    <definedName name="\\" localSheetId="14" hidden="1">#REF!</definedName>
    <definedName name="\\" localSheetId="13" hidden="1">#REF!</definedName>
    <definedName name="\\" localSheetId="12" hidden="1">#REF!</definedName>
    <definedName name="\\" localSheetId="15" hidden="1">#REF!</definedName>
    <definedName name="\\" localSheetId="2" hidden="1">#REF!</definedName>
    <definedName name="\\" hidden="1">#REF!</definedName>
    <definedName name="\\\" localSheetId="9" hidden="1">#REF!</definedName>
    <definedName name="\\\" localSheetId="7" hidden="1">#REF!</definedName>
    <definedName name="\\\" localSheetId="8" hidden="1">#REF!</definedName>
    <definedName name="\\\" localSheetId="6" hidden="1">#REF!</definedName>
    <definedName name="\\\" localSheetId="16" hidden="1">#REF!</definedName>
    <definedName name="\\\" localSheetId="11" hidden="1">#REF!</definedName>
    <definedName name="\\\" localSheetId="21" hidden="1">#REF!</definedName>
    <definedName name="\\\" localSheetId="20" hidden="1">#REF!</definedName>
    <definedName name="\\\" localSheetId="14" hidden="1">#REF!</definedName>
    <definedName name="\\\" localSheetId="13" hidden="1">#REF!</definedName>
    <definedName name="\\\" localSheetId="12" hidden="1">#REF!</definedName>
    <definedName name="\\\" localSheetId="15" hidden="1">#REF!</definedName>
    <definedName name="\\\" localSheetId="2" hidden="1">#REF!</definedName>
    <definedName name="\\\" hidden="1">#REF!</definedName>
    <definedName name="\\\\" localSheetId="9" hidden="1">#REF!</definedName>
    <definedName name="\\\\" localSheetId="7" hidden="1">#REF!</definedName>
    <definedName name="\\\\" localSheetId="8" hidden="1">#REF!</definedName>
    <definedName name="\\\\" localSheetId="6" hidden="1">#REF!</definedName>
    <definedName name="\\\\" localSheetId="17" hidden="1">#REF!</definedName>
    <definedName name="\\\\" localSheetId="16" hidden="1">#REF!</definedName>
    <definedName name="\\\\" localSheetId="10" hidden="1">#REF!</definedName>
    <definedName name="\\\\" localSheetId="11" hidden="1">#REF!</definedName>
    <definedName name="\\\\" localSheetId="0" hidden="1">#REF!</definedName>
    <definedName name="\\\\" localSheetId="21" hidden="1">#REF!</definedName>
    <definedName name="\\\\" localSheetId="20" hidden="1">#REF!</definedName>
    <definedName name="\\\\" localSheetId="14" hidden="1">#REF!</definedName>
    <definedName name="\\\\" localSheetId="13" hidden="1">#REF!</definedName>
    <definedName name="\\\\" localSheetId="12" hidden="1">#REF!</definedName>
    <definedName name="\\\\" localSheetId="15" hidden="1">#REF!</definedName>
    <definedName name="\\\\" localSheetId="2" hidden="1">#REF!</definedName>
    <definedName name="\\\\" hidden="1">#REF!</definedName>
    <definedName name="__123Graph_1" localSheetId="9" hidden="1">#REF!</definedName>
    <definedName name="__123Graph_1" localSheetId="7" hidden="1">#REF!</definedName>
    <definedName name="__123Graph_1" localSheetId="8" hidden="1">#REF!</definedName>
    <definedName name="__123Graph_1" localSheetId="6" hidden="1">#REF!</definedName>
    <definedName name="__123Graph_1" localSheetId="16" hidden="1">#REF!</definedName>
    <definedName name="__123Graph_1" localSheetId="11" hidden="1">#REF!</definedName>
    <definedName name="__123Graph_1" localSheetId="21" hidden="1">#REF!</definedName>
    <definedName name="__123Graph_1" localSheetId="20" hidden="1">#REF!</definedName>
    <definedName name="__123Graph_1" localSheetId="14" hidden="1">#REF!</definedName>
    <definedName name="__123Graph_1" localSheetId="13" hidden="1">#REF!</definedName>
    <definedName name="__123Graph_1" localSheetId="12" hidden="1">#REF!</definedName>
    <definedName name="__123Graph_1" localSheetId="15" hidden="1">#REF!</definedName>
    <definedName name="__123Graph_1" hidden="1">#REF!</definedName>
    <definedName name="__123Graph_2" localSheetId="9" hidden="1">#REF!</definedName>
    <definedName name="__123Graph_2" localSheetId="7" hidden="1">#REF!</definedName>
    <definedName name="__123Graph_2" localSheetId="8" hidden="1">#REF!</definedName>
    <definedName name="__123Graph_2" localSheetId="6" hidden="1">#REF!</definedName>
    <definedName name="__123Graph_2" localSheetId="16" hidden="1">#REF!</definedName>
    <definedName name="__123Graph_2" localSheetId="11" hidden="1">#REF!</definedName>
    <definedName name="__123Graph_2" localSheetId="21" hidden="1">#REF!</definedName>
    <definedName name="__123Graph_2" localSheetId="20" hidden="1">#REF!</definedName>
    <definedName name="__123Graph_2" localSheetId="14" hidden="1">#REF!</definedName>
    <definedName name="__123Graph_2" localSheetId="13" hidden="1">#REF!</definedName>
    <definedName name="__123Graph_2" localSheetId="12" hidden="1">#REF!</definedName>
    <definedName name="__123Graph_2" localSheetId="15" hidden="1">#REF!</definedName>
    <definedName name="__123Graph_2" hidden="1">#REF!</definedName>
    <definedName name="__123Graph_3" localSheetId="9" hidden="1">#REF!</definedName>
    <definedName name="__123Graph_3" localSheetId="7" hidden="1">#REF!</definedName>
    <definedName name="__123Graph_3" localSheetId="8" hidden="1">#REF!</definedName>
    <definedName name="__123Graph_3" localSheetId="6" hidden="1">#REF!</definedName>
    <definedName name="__123Graph_3" localSheetId="16" hidden="1">#REF!</definedName>
    <definedName name="__123Graph_3" localSheetId="11" hidden="1">#REF!</definedName>
    <definedName name="__123Graph_3" localSheetId="21" hidden="1">#REF!</definedName>
    <definedName name="__123Graph_3" localSheetId="20" hidden="1">#REF!</definedName>
    <definedName name="__123Graph_3" localSheetId="14" hidden="1">#REF!</definedName>
    <definedName name="__123Graph_3" localSheetId="13" hidden="1">#REF!</definedName>
    <definedName name="__123Graph_3" localSheetId="12" hidden="1">#REF!</definedName>
    <definedName name="__123Graph_3" localSheetId="15" hidden="1">#REF!</definedName>
    <definedName name="__123Graph_3" hidden="1">#REF!</definedName>
    <definedName name="__123Graph_4" localSheetId="9" hidden="1">#REF!</definedName>
    <definedName name="__123Graph_4" localSheetId="7" hidden="1">#REF!</definedName>
    <definedName name="__123Graph_4" localSheetId="8" hidden="1">#REF!</definedName>
    <definedName name="__123Graph_4" localSheetId="6" hidden="1">#REF!</definedName>
    <definedName name="__123Graph_4" localSheetId="16" hidden="1">#REF!</definedName>
    <definedName name="__123Graph_4" localSheetId="11" hidden="1">#REF!</definedName>
    <definedName name="__123Graph_4" localSheetId="21" hidden="1">#REF!</definedName>
    <definedName name="__123Graph_4" localSheetId="20" hidden="1">#REF!</definedName>
    <definedName name="__123Graph_4" localSheetId="14" hidden="1">#REF!</definedName>
    <definedName name="__123Graph_4" localSheetId="13" hidden="1">#REF!</definedName>
    <definedName name="__123Graph_4" localSheetId="12" hidden="1">#REF!</definedName>
    <definedName name="__123Graph_4" localSheetId="15" hidden="1">#REF!</definedName>
    <definedName name="__123Graph_4" hidden="1">#REF!</definedName>
    <definedName name="__123Graph_5" localSheetId="9" hidden="1">#REF!</definedName>
    <definedName name="__123Graph_5" localSheetId="7" hidden="1">#REF!</definedName>
    <definedName name="__123Graph_5" localSheetId="8" hidden="1">#REF!</definedName>
    <definedName name="__123Graph_5" localSheetId="6" hidden="1">#REF!</definedName>
    <definedName name="__123Graph_5" localSheetId="16" hidden="1">#REF!</definedName>
    <definedName name="__123Graph_5" localSheetId="11" hidden="1">#REF!</definedName>
    <definedName name="__123Graph_5" localSheetId="21" hidden="1">#REF!</definedName>
    <definedName name="__123Graph_5" localSheetId="20" hidden="1">#REF!</definedName>
    <definedName name="__123Graph_5" localSheetId="14" hidden="1">#REF!</definedName>
    <definedName name="__123Graph_5" localSheetId="13" hidden="1">#REF!</definedName>
    <definedName name="__123Graph_5" localSheetId="12" hidden="1">#REF!</definedName>
    <definedName name="__123Graph_5" localSheetId="15" hidden="1">#REF!</definedName>
    <definedName name="__123Graph_5" hidden="1">#REF!</definedName>
    <definedName name="__123Graph_6" localSheetId="9" hidden="1">#REF!</definedName>
    <definedName name="__123Graph_6" localSheetId="7" hidden="1">#REF!</definedName>
    <definedName name="__123Graph_6" localSheetId="8" hidden="1">#REF!</definedName>
    <definedName name="__123Graph_6" localSheetId="6" hidden="1">#REF!</definedName>
    <definedName name="__123Graph_6" localSheetId="16" hidden="1">#REF!</definedName>
    <definedName name="__123Graph_6" localSheetId="11" hidden="1">#REF!</definedName>
    <definedName name="__123Graph_6" localSheetId="21" hidden="1">#REF!</definedName>
    <definedName name="__123Graph_6" localSheetId="20" hidden="1">#REF!</definedName>
    <definedName name="__123Graph_6" localSheetId="14" hidden="1">#REF!</definedName>
    <definedName name="__123Graph_6" localSheetId="13" hidden="1">#REF!</definedName>
    <definedName name="__123Graph_6" localSheetId="12" hidden="1">#REF!</definedName>
    <definedName name="__123Graph_6" localSheetId="15" hidden="1">#REF!</definedName>
    <definedName name="__123Graph_6" hidden="1">#REF!</definedName>
    <definedName name="__123Graph_8" localSheetId="9" hidden="1">#REF!</definedName>
    <definedName name="__123Graph_8" localSheetId="7" hidden="1">#REF!</definedName>
    <definedName name="__123Graph_8" localSheetId="8" hidden="1">#REF!</definedName>
    <definedName name="__123Graph_8" localSheetId="6" hidden="1">#REF!</definedName>
    <definedName name="__123Graph_8" localSheetId="16" hidden="1">#REF!</definedName>
    <definedName name="__123Graph_8" localSheetId="11" hidden="1">#REF!</definedName>
    <definedName name="__123Graph_8" localSheetId="21" hidden="1">#REF!</definedName>
    <definedName name="__123Graph_8" localSheetId="20" hidden="1">#REF!</definedName>
    <definedName name="__123Graph_8" localSheetId="14" hidden="1">#REF!</definedName>
    <definedName name="__123Graph_8" localSheetId="13" hidden="1">#REF!</definedName>
    <definedName name="__123Graph_8" localSheetId="12" hidden="1">#REF!</definedName>
    <definedName name="__123Graph_8" localSheetId="15" hidden="1">#REF!</definedName>
    <definedName name="__123Graph_8" hidden="1">#REF!</definedName>
    <definedName name="__123Graph_A" localSheetId="9" hidden="1">#REF!</definedName>
    <definedName name="__123Graph_A" localSheetId="7" hidden="1">#REF!</definedName>
    <definedName name="__123Graph_A" localSheetId="8" hidden="1">#REF!</definedName>
    <definedName name="__123Graph_A" localSheetId="6" hidden="1">#REF!</definedName>
    <definedName name="__123Graph_A" localSheetId="16" hidden="1">#REF!</definedName>
    <definedName name="__123Graph_A" localSheetId="11" hidden="1">#REF!</definedName>
    <definedName name="__123Graph_A" localSheetId="21" hidden="1">#REF!</definedName>
    <definedName name="__123Graph_A" localSheetId="20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5" hidden="1">#REF!</definedName>
    <definedName name="__123Graph_A" localSheetId="2" hidden="1">#REF!</definedName>
    <definedName name="__123Graph_A" hidden="1">#REF!</definedName>
    <definedName name="__123Graph_B" localSheetId="9" hidden="1">#REF!</definedName>
    <definedName name="__123Graph_B" localSheetId="7" hidden="1">#REF!</definedName>
    <definedName name="__123Graph_B" localSheetId="8" hidden="1">#REF!</definedName>
    <definedName name="__123Graph_B" localSheetId="6" hidden="1">#REF!</definedName>
    <definedName name="__123Graph_B" localSheetId="16" hidden="1">#REF!</definedName>
    <definedName name="__123Graph_B" localSheetId="11" hidden="1">#REF!</definedName>
    <definedName name="__123Graph_B" localSheetId="21" hidden="1">#REF!</definedName>
    <definedName name="__123Graph_B" localSheetId="20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5" hidden="1">#REF!</definedName>
    <definedName name="__123Graph_B" localSheetId="2" hidden="1">#REF!</definedName>
    <definedName name="__123Graph_B" hidden="1">#REF!</definedName>
    <definedName name="__123Graph_C" localSheetId="9" hidden="1">#REF!</definedName>
    <definedName name="__123Graph_C" localSheetId="7" hidden="1">#REF!</definedName>
    <definedName name="__123Graph_C" localSheetId="8" hidden="1">#REF!</definedName>
    <definedName name="__123Graph_C" localSheetId="6" hidden="1">#REF!</definedName>
    <definedName name="__123Graph_C" localSheetId="17" hidden="1">#REF!</definedName>
    <definedName name="__123Graph_C" localSheetId="16" hidden="1">#REF!</definedName>
    <definedName name="__123Graph_C" localSheetId="10" hidden="1">#REF!</definedName>
    <definedName name="__123Graph_C" localSheetId="11" hidden="1">#REF!</definedName>
    <definedName name="__123Graph_C" localSheetId="0" hidden="1">#REF!</definedName>
    <definedName name="__123Graph_C" localSheetId="21" hidden="1">#REF!</definedName>
    <definedName name="__123Graph_C" localSheetId="20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5" hidden="1">#REF!</definedName>
    <definedName name="__123Graph_C" localSheetId="2" hidden="1">#REF!</definedName>
    <definedName name="__123Graph_C" hidden="1">#REF!</definedName>
    <definedName name="__123Graph_D" localSheetId="9" hidden="1">#REF!</definedName>
    <definedName name="__123Graph_D" localSheetId="7" hidden="1">#REF!</definedName>
    <definedName name="__123Graph_D" localSheetId="8" hidden="1">#REF!</definedName>
    <definedName name="__123Graph_D" localSheetId="6" hidden="1">#REF!</definedName>
    <definedName name="__123Graph_D" localSheetId="16" hidden="1">#REF!</definedName>
    <definedName name="__123Graph_D" localSheetId="11" hidden="1">#REF!</definedName>
    <definedName name="__123Graph_D" localSheetId="21" hidden="1">#REF!</definedName>
    <definedName name="__123Graph_D" localSheetId="20" hidden="1">#REF!</definedName>
    <definedName name="__123Graph_D" localSheetId="14" hidden="1">#REF!</definedName>
    <definedName name="__123Graph_D" localSheetId="13" hidden="1">#REF!</definedName>
    <definedName name="__123Graph_D" localSheetId="12" hidden="1">#REF!</definedName>
    <definedName name="__123Graph_D" localSheetId="15" hidden="1">#REF!</definedName>
    <definedName name="__123Graph_D" localSheetId="2" hidden="1">#REF!</definedName>
    <definedName name="__123Graph_D" hidden="1">#REF!</definedName>
    <definedName name="__123Graph_E" localSheetId="9" hidden="1">#REF!</definedName>
    <definedName name="__123Graph_E" localSheetId="7" hidden="1">#REF!</definedName>
    <definedName name="__123Graph_E" localSheetId="8" hidden="1">#REF!</definedName>
    <definedName name="__123Graph_E" localSheetId="6" hidden="1">#REF!</definedName>
    <definedName name="__123Graph_E" localSheetId="17" hidden="1">#REF!</definedName>
    <definedName name="__123Graph_E" localSheetId="16" hidden="1">#REF!</definedName>
    <definedName name="__123Graph_E" localSheetId="10" hidden="1">#REF!</definedName>
    <definedName name="__123Graph_E" localSheetId="11" hidden="1">#REF!</definedName>
    <definedName name="__123Graph_E" localSheetId="0" hidden="1">#REF!</definedName>
    <definedName name="__123Graph_E" localSheetId="21" hidden="1">#REF!</definedName>
    <definedName name="__123Graph_E" localSheetId="20" hidden="1">#REF!</definedName>
    <definedName name="__123Graph_E" localSheetId="14" hidden="1">#REF!</definedName>
    <definedName name="__123Graph_E" localSheetId="13" hidden="1">#REF!</definedName>
    <definedName name="__123Graph_E" localSheetId="12" hidden="1">#REF!</definedName>
    <definedName name="__123Graph_E" localSheetId="15" hidden="1">#REF!</definedName>
    <definedName name="__123Graph_E" localSheetId="2" hidden="1">#REF!</definedName>
    <definedName name="__123Graph_E" hidden="1">#REF!</definedName>
    <definedName name="__123Graph_F" localSheetId="9" hidden="1">#REF!</definedName>
    <definedName name="__123Graph_F" localSheetId="7" hidden="1">#REF!</definedName>
    <definedName name="__123Graph_F" localSheetId="8" hidden="1">#REF!</definedName>
    <definedName name="__123Graph_F" localSheetId="6" hidden="1">#REF!</definedName>
    <definedName name="__123Graph_F" localSheetId="16" hidden="1">#REF!</definedName>
    <definedName name="__123Graph_F" localSheetId="11" hidden="1">#REF!</definedName>
    <definedName name="__123Graph_F" localSheetId="21" hidden="1">#REF!</definedName>
    <definedName name="__123Graph_F" localSheetId="20" hidden="1">#REF!</definedName>
    <definedName name="__123Graph_F" localSheetId="14" hidden="1">#REF!</definedName>
    <definedName name="__123Graph_F" localSheetId="13" hidden="1">#REF!</definedName>
    <definedName name="__123Graph_F" localSheetId="12" hidden="1">#REF!</definedName>
    <definedName name="__123Graph_F" localSheetId="15" hidden="1">#REF!</definedName>
    <definedName name="__123Graph_F" localSheetId="2" hidden="1">#REF!</definedName>
    <definedName name="__123Graph_F" hidden="1">#REF!</definedName>
    <definedName name="__123Graph_X" localSheetId="9" hidden="1">#REF!</definedName>
    <definedName name="__123Graph_X" localSheetId="7" hidden="1">#REF!</definedName>
    <definedName name="__123Graph_X" localSheetId="8" hidden="1">#REF!</definedName>
    <definedName name="__123Graph_X" localSheetId="6" hidden="1">#REF!</definedName>
    <definedName name="__123Graph_X" localSheetId="16" hidden="1">#REF!</definedName>
    <definedName name="__123Graph_X" localSheetId="11" hidden="1">#REF!</definedName>
    <definedName name="__123Graph_X" localSheetId="21" hidden="1">#REF!</definedName>
    <definedName name="__123Graph_X" localSheetId="20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5" hidden="1">#REF!</definedName>
    <definedName name="__123Graph_X" localSheetId="2" hidden="1">#REF!</definedName>
    <definedName name="__123Graph_X" hidden="1">#REF!</definedName>
    <definedName name="_Fill" localSheetId="9" hidden="1">#REF!</definedName>
    <definedName name="_Fill" localSheetId="7" hidden="1">#REF!</definedName>
    <definedName name="_Fill" localSheetId="8" hidden="1">#REF!</definedName>
    <definedName name="_Fill" localSheetId="6" hidden="1">#REF!</definedName>
    <definedName name="_Fill" localSheetId="16" hidden="1">#REF!</definedName>
    <definedName name="_Fill" localSheetId="11" hidden="1">#REF!</definedName>
    <definedName name="_Fill" localSheetId="21" hidden="1">#REF!</definedName>
    <definedName name="_Fill" localSheetId="20" hidden="1">#REF!</definedName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5" hidden="1">#REF!</definedName>
    <definedName name="_Fill" hidden="1">#REF!</definedName>
    <definedName name="_xlnm._FilterDatabase" localSheetId="18" hidden="1">'KU-As Filed'!$A$4:$BL$467</definedName>
    <definedName name="_xlnm._FilterDatabase" localSheetId="21" hidden="1">'KU-Coal Unit Rate Incr'!$A$4:$BL$467</definedName>
    <definedName name="_xlnm._FilterDatabase" localSheetId="19" hidden="1">'KU-No Change for Brown 3'!$A$4:$BL$467</definedName>
    <definedName name="_xlnm._FilterDatabase" localSheetId="20" hidden="1">'KU-No Change for ECR Calc'!$A$4:$BL$467</definedName>
    <definedName name="_Key1" localSheetId="9" hidden="1">#REF!</definedName>
    <definedName name="_Key1" localSheetId="7" hidden="1">#REF!</definedName>
    <definedName name="_Key1" localSheetId="8" hidden="1">#REF!</definedName>
    <definedName name="_Key1" localSheetId="6" hidden="1">#REF!</definedName>
    <definedName name="_Key1" localSheetId="16" hidden="1">#REF!</definedName>
    <definedName name="_Key1" localSheetId="11" hidden="1">#REF!</definedName>
    <definedName name="_Key1" localSheetId="21" hidden="1">#REF!</definedName>
    <definedName name="_Key1" localSheetId="20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5" hidden="1">#REF!</definedName>
    <definedName name="_Key1" localSheetId="2" hidden="1">#REF!</definedName>
    <definedName name="_Key1" hidden="1">#REF!</definedName>
    <definedName name="_Order1" localSheetId="3" hidden="1">255</definedName>
    <definedName name="_Order1" localSheetId="2" hidden="1">255</definedName>
    <definedName name="_Order1" hidden="1">0</definedName>
    <definedName name="_Order2" hidden="1">0</definedName>
    <definedName name="_Sort" localSheetId="9" hidden="1">#REF!</definedName>
    <definedName name="_Sort" localSheetId="7" hidden="1">#REF!</definedName>
    <definedName name="_Sort" localSheetId="8" hidden="1">#REF!</definedName>
    <definedName name="_Sort" localSheetId="6" hidden="1">#REF!</definedName>
    <definedName name="_Sort" localSheetId="16" hidden="1">#REF!</definedName>
    <definedName name="_Sort" localSheetId="11" hidden="1">#REF!</definedName>
    <definedName name="_Sort" localSheetId="21" hidden="1">#REF!</definedName>
    <definedName name="_Sort" localSheetId="20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5" hidden="1">#REF!</definedName>
    <definedName name="_Sort" localSheetId="2" hidden="1">#REF!</definedName>
    <definedName name="_Sort" hidden="1">#REF!</definedName>
    <definedName name="ahahahahaha" hidden="1">{"'Server Configuration'!$A$1:$DB$281"}</definedName>
    <definedName name="blip" hidden="1">{"'Server Configuration'!$A$1:$DB$281"}</definedName>
    <definedName name="HTML_CodePage" hidden="1">1252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Nicknames" hidden="1">[1]Weekly!$A:$A</definedName>
    <definedName name="_xlnm.Print_Area" localSheetId="0">'KU and LGE Summary Rev Req '!$A$1:$O$53</definedName>
    <definedName name="_xlnm.Print_Area" localSheetId="14">'O&amp;M Increase Table'!$B$2:$J$56</definedName>
    <definedName name="_xlnm.Print_Area" localSheetId="13">'O&amp;M Summary'!$A$1:$Q$55</definedName>
    <definedName name="_xlnm.Print_Area" localSheetId="12">'Payroll Costs'!$A$1:$H$62</definedName>
    <definedName name="recap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Operating_Graphs_Stats." hidden="1">{#N/A,#N/A,TRUE,"Operating Graphs";#N/A,#N/A,TRUE,"Stats"}</definedName>
    <definedName name="wrn.Print._.All." hidden="1">{#N/A,#N/A,FALSE,"Summary";#N/A,#N/A,FALSE,"City Gate";#N/A,#N/A,FALSE,"Ind Trans";#N/A,#N/A,FALSE,"Electric Gen"}</definedName>
    <definedName name="wrn.printb1." hidden="1">{#N/A,#N/A,FALSE,"B-1";#N/A,#N/A,FALSE,"B-1(P2)";#N/A,#N/A,FALSE,"B-1(P3)";#N/A,#N/A,FALSE,"B-1(P4)"}</definedName>
    <definedName name="wrn.printb1.4." hidden="1">{"page1",#N/A,FALSE,"B-1_4";"page2",#N/A,FALSE,"B-1_4";"page3",#N/A,FALSE,"B-1_4";"page4",#N/A,FALSE,"B-1_4";"page5",#N/A,FALSE,"B-1_4";"page6",#N/A,FALSE,"B-1_4";"page7",#N/A,FALSE,"B-1_4";"page8",#N/A,FALSE,"B-1_4"}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</definedNames>
  <calcPr calcId="145621" iterate="1"/>
</workbook>
</file>

<file path=xl/calcChain.xml><?xml version="1.0" encoding="utf-8"?>
<calcChain xmlns="http://schemas.openxmlformats.org/spreadsheetml/2006/main">
  <c r="J52" i="23" l="1"/>
  <c r="H52" i="23"/>
  <c r="H28" i="23"/>
  <c r="F28" i="23"/>
  <c r="J37" i="24" l="1"/>
  <c r="J40" i="24"/>
  <c r="J47" i="24" s="1"/>
  <c r="J39" i="24"/>
  <c r="J38" i="24"/>
  <c r="H47" i="24"/>
  <c r="F21" i="24" l="1"/>
  <c r="F23" i="24" s="1"/>
  <c r="H21" i="24"/>
  <c r="H23" i="24" s="1"/>
  <c r="J21" i="24"/>
  <c r="J23" i="24" s="1"/>
  <c r="G56" i="24"/>
  <c r="F34" i="24"/>
  <c r="F33" i="24"/>
  <c r="F36" i="24"/>
  <c r="F35" i="24"/>
  <c r="F42" i="24"/>
  <c r="F41" i="24"/>
  <c r="F45" i="24"/>
  <c r="F44" i="24"/>
  <c r="F43" i="24"/>
  <c r="F31" i="24"/>
  <c r="F30" i="24"/>
  <c r="F25" i="24" l="1"/>
  <c r="F27" i="24" s="1"/>
  <c r="L50" i="1"/>
  <c r="N40" i="1"/>
  <c r="L40" i="1"/>
  <c r="B33" i="1"/>
  <c r="B32" i="1"/>
  <c r="K33" i="2"/>
  <c r="M33" i="2" s="1"/>
  <c r="K32" i="2"/>
  <c r="I32" i="2"/>
  <c r="O21" i="12"/>
  <c r="O20" i="12"/>
  <c r="M32" i="2" l="1"/>
  <c r="F35" i="12" l="1"/>
  <c r="F28" i="12"/>
  <c r="G59" i="12"/>
  <c r="G61" i="12" s="1"/>
  <c r="G57" i="12"/>
  <c r="H56" i="12" s="1"/>
  <c r="Z57" i="4"/>
  <c r="H59" i="12" l="1"/>
  <c r="H61" i="12" s="1"/>
  <c r="H60" i="12"/>
  <c r="H55" i="12"/>
  <c r="B49" i="1"/>
  <c r="B48" i="1"/>
  <c r="B47" i="1"/>
  <c r="B37" i="1"/>
  <c r="G36" i="12" l="1"/>
  <c r="G37" i="12" s="1"/>
  <c r="H57" i="12"/>
  <c r="G29" i="12"/>
  <c r="G30" i="12" s="1"/>
  <c r="G40" i="12" l="1"/>
  <c r="G42" i="12" s="1"/>
  <c r="M47" i="2"/>
  <c r="M46" i="2"/>
  <c r="J47" i="1" s="1"/>
  <c r="G36" i="15"/>
  <c r="G34" i="15"/>
  <c r="G32" i="15"/>
  <c r="G25" i="15"/>
  <c r="M37" i="2"/>
  <c r="V47" i="4" l="1"/>
  <c r="V46" i="4"/>
  <c r="V28" i="4"/>
  <c r="V30" i="4"/>
  <c r="F32" i="4"/>
  <c r="G44" i="12" l="1"/>
  <c r="G46" i="12"/>
  <c r="B31" i="1" l="1"/>
  <c r="B30" i="1"/>
  <c r="B29" i="1"/>
  <c r="B28" i="1"/>
  <c r="K31" i="2"/>
  <c r="M31" i="2" s="1"/>
  <c r="I29" i="2"/>
  <c r="C27" i="22"/>
  <c r="K29" i="2"/>
  <c r="M29" i="2" l="1"/>
  <c r="E24" i="3"/>
  <c r="R29" i="21"/>
  <c r="R25" i="21"/>
  <c r="R20" i="21"/>
  <c r="B18" i="1" l="1"/>
  <c r="B16" i="1"/>
  <c r="A23" i="2"/>
  <c r="B23" i="1" s="1"/>
  <c r="A22" i="2"/>
  <c r="B22" i="1" s="1"/>
  <c r="A21" i="2"/>
  <c r="B21" i="1" s="1"/>
  <c r="A20" i="2"/>
  <c r="B20" i="1" s="1"/>
  <c r="A19" i="2"/>
  <c r="B19" i="1" s="1"/>
  <c r="C23" i="3"/>
  <c r="E23" i="3" s="1"/>
  <c r="I23" i="3" s="1"/>
  <c r="I24" i="3"/>
  <c r="I22" i="3"/>
  <c r="C43" i="9"/>
  <c r="C41" i="9"/>
  <c r="C16" i="9"/>
  <c r="A24" i="2"/>
  <c r="B24" i="1" s="1"/>
  <c r="G48" i="15"/>
  <c r="G48" i="12"/>
  <c r="I33" i="3" l="1"/>
  <c r="C24" i="22" l="1"/>
  <c r="C20" i="22"/>
  <c r="C11" i="22" l="1"/>
  <c r="C15" i="22" s="1"/>
  <c r="R15" i="21" l="1"/>
  <c r="E25" i="3"/>
  <c r="R22" i="20"/>
  <c r="R13" i="20"/>
  <c r="O16" i="20"/>
  <c r="O20" i="20" s="1"/>
  <c r="D16" i="20"/>
  <c r="D20" i="20" s="1"/>
  <c r="R18" i="20"/>
  <c r="P16" i="20"/>
  <c r="P20" i="20" s="1"/>
  <c r="N16" i="20"/>
  <c r="N20" i="20" s="1"/>
  <c r="M16" i="20"/>
  <c r="M20" i="20" s="1"/>
  <c r="L16" i="20"/>
  <c r="L20" i="20" s="1"/>
  <c r="K16" i="20"/>
  <c r="K20" i="20" s="1"/>
  <c r="J16" i="20"/>
  <c r="J20" i="20" s="1"/>
  <c r="I16" i="20"/>
  <c r="I20" i="20" s="1"/>
  <c r="H16" i="20"/>
  <c r="H20" i="20" s="1"/>
  <c r="G16" i="20"/>
  <c r="G20" i="20" s="1"/>
  <c r="F16" i="20"/>
  <c r="F20" i="20" s="1"/>
  <c r="E16" i="20"/>
  <c r="E20" i="20" s="1"/>
  <c r="R15" i="20"/>
  <c r="R14" i="20"/>
  <c r="R12" i="20"/>
  <c r="R16" i="20" l="1"/>
  <c r="R20" i="20" s="1"/>
  <c r="R24" i="20" s="1"/>
  <c r="C35" i="9" l="1"/>
  <c r="C39" i="9" s="1"/>
  <c r="C8" i="9"/>
  <c r="BR472" i="14"/>
  <c r="BR470" i="14"/>
  <c r="BR467" i="14"/>
  <c r="C45" i="9" l="1"/>
  <c r="O25" i="3"/>
  <c r="C47" i="9" l="1"/>
  <c r="C49" i="9" s="1"/>
  <c r="I25" i="3"/>
  <c r="E26" i="3"/>
  <c r="G19" i="15" l="1"/>
  <c r="G21" i="15" s="1"/>
  <c r="I26" i="3"/>
  <c r="S30" i="7" l="1"/>
  <c r="M18" i="7"/>
  <c r="M19" i="7" l="1"/>
  <c r="O24" i="7"/>
  <c r="M24" i="7" s="1"/>
  <c r="K24" i="7" s="1"/>
  <c r="I24" i="7" s="1"/>
  <c r="G24" i="7" s="1"/>
  <c r="E24" i="7" s="1"/>
  <c r="C24" i="7" s="1"/>
  <c r="M22" i="7"/>
  <c r="Q22" i="7"/>
  <c r="Q26" i="7" s="1"/>
  <c r="O22" i="7"/>
  <c r="M26" i="7" l="1"/>
  <c r="O26" i="7"/>
  <c r="Q37" i="19" l="1"/>
  <c r="Q35" i="19" l="1"/>
  <c r="O17" i="19" l="1"/>
  <c r="Q16" i="19"/>
  <c r="N17" i="19"/>
  <c r="M17" i="19"/>
  <c r="L17" i="19"/>
  <c r="K17" i="19"/>
  <c r="J17" i="19"/>
  <c r="I17" i="19"/>
  <c r="H17" i="19"/>
  <c r="G17" i="19"/>
  <c r="F17" i="19"/>
  <c r="E17" i="19"/>
  <c r="D17" i="19"/>
  <c r="N21" i="19" l="1"/>
  <c r="M21" i="19"/>
  <c r="L21" i="19"/>
  <c r="K21" i="19"/>
  <c r="J21" i="19"/>
  <c r="I21" i="19"/>
  <c r="H21" i="19"/>
  <c r="G21" i="19"/>
  <c r="F21" i="19"/>
  <c r="E21" i="19"/>
  <c r="D21" i="19"/>
  <c r="Q19" i="19"/>
  <c r="Q15" i="19"/>
  <c r="Q14" i="19"/>
  <c r="Q13" i="19"/>
  <c r="Q12" i="19"/>
  <c r="Q17" i="19" s="1"/>
  <c r="O21" i="19"/>
  <c r="Q21" i="19" l="1"/>
  <c r="Q25" i="19" s="1"/>
  <c r="E31" i="18" l="1"/>
  <c r="K54" i="18"/>
  <c r="K53" i="18"/>
  <c r="E43" i="18"/>
  <c r="E42" i="18"/>
  <c r="E41" i="18"/>
  <c r="E40" i="18"/>
  <c r="E39" i="18"/>
  <c r="E38" i="18"/>
  <c r="E37" i="18"/>
  <c r="E36" i="18"/>
  <c r="E35" i="18"/>
  <c r="K55" i="18" l="1"/>
  <c r="E32" i="18" s="1"/>
  <c r="F32" i="24" s="1"/>
  <c r="F47" i="24" s="1"/>
  <c r="F55" i="18"/>
  <c r="E30" i="18" l="1"/>
  <c r="E46" i="18" s="1"/>
  <c r="Q19" i="18"/>
  <c r="Q21" i="18" s="1"/>
  <c r="O19" i="18"/>
  <c r="O21" i="18" s="1"/>
  <c r="M19" i="18"/>
  <c r="M21" i="18" s="1"/>
  <c r="K19" i="18"/>
  <c r="K21" i="18" s="1"/>
  <c r="I19" i="18"/>
  <c r="I21" i="18" s="1"/>
  <c r="G19" i="18"/>
  <c r="G21" i="18" s="1"/>
  <c r="E19" i="18"/>
  <c r="E21" i="18" s="1"/>
  <c r="K23" i="18" l="1"/>
  <c r="K25" i="18" s="1"/>
  <c r="M23" i="18"/>
  <c r="M25" i="18" s="1"/>
  <c r="G23" i="18"/>
  <c r="G25" i="18" s="1"/>
  <c r="I23" i="18"/>
  <c r="O23" i="18"/>
  <c r="O25" i="18" s="1"/>
  <c r="E23" i="18"/>
  <c r="E25" i="18" s="1"/>
  <c r="I25" i="18" l="1"/>
  <c r="U25" i="18" s="1"/>
  <c r="U23" i="18"/>
  <c r="BL475" i="17"/>
  <c r="AF467" i="17"/>
  <c r="AE467" i="17"/>
  <c r="AD467" i="17"/>
  <c r="AC467" i="17"/>
  <c r="AB467" i="17"/>
  <c r="AA467" i="17"/>
  <c r="Z467" i="17"/>
  <c r="Y467" i="17"/>
  <c r="X467" i="17"/>
  <c r="W467" i="17"/>
  <c r="V467" i="17"/>
  <c r="U467" i="17"/>
  <c r="T467" i="17"/>
  <c r="S467" i="17"/>
  <c r="R467" i="17"/>
  <c r="Q467" i="17"/>
  <c r="O467" i="17"/>
  <c r="N467" i="17"/>
  <c r="M467" i="17"/>
  <c r="L467" i="17"/>
  <c r="K467" i="17"/>
  <c r="J467" i="17"/>
  <c r="I467" i="17"/>
  <c r="H467" i="17"/>
  <c r="G467" i="17"/>
  <c r="F467" i="17"/>
  <c r="E467" i="17"/>
  <c r="D467" i="17"/>
  <c r="BK466" i="17"/>
  <c r="BJ466" i="17"/>
  <c r="BI466" i="17"/>
  <c r="BH466" i="17"/>
  <c r="BG466" i="17"/>
  <c r="BF466" i="17"/>
  <c r="BE466" i="17"/>
  <c r="BD466" i="17"/>
  <c r="BC466" i="17"/>
  <c r="BB466" i="17"/>
  <c r="BA466" i="17"/>
  <c r="AZ466" i="17"/>
  <c r="AY466" i="17"/>
  <c r="AX466" i="17"/>
  <c r="AW466" i="17"/>
  <c r="AV466" i="17"/>
  <c r="AT466" i="17"/>
  <c r="AS466" i="17"/>
  <c r="AR466" i="17"/>
  <c r="AQ466" i="17"/>
  <c r="AP466" i="17"/>
  <c r="AO466" i="17"/>
  <c r="AN466" i="17"/>
  <c r="AM466" i="17"/>
  <c r="AL466" i="17"/>
  <c r="AK466" i="17"/>
  <c r="AJ466" i="17"/>
  <c r="AI466" i="17"/>
  <c r="AG466" i="17"/>
  <c r="P466" i="17"/>
  <c r="BK465" i="17"/>
  <c r="BJ465" i="17"/>
  <c r="BI465" i="17"/>
  <c r="BH465" i="17"/>
  <c r="BG465" i="17"/>
  <c r="BF465" i="17"/>
  <c r="BE465" i="17"/>
  <c r="BD465" i="17"/>
  <c r="BC465" i="17"/>
  <c r="BB465" i="17"/>
  <c r="BA465" i="17"/>
  <c r="AZ465" i="17"/>
  <c r="AY465" i="17"/>
  <c r="AX465" i="17"/>
  <c r="AW465" i="17"/>
  <c r="AV465" i="17"/>
  <c r="AT465" i="17"/>
  <c r="AS465" i="17"/>
  <c r="AR465" i="17"/>
  <c r="AQ465" i="17"/>
  <c r="AP465" i="17"/>
  <c r="AO465" i="17"/>
  <c r="AN465" i="17"/>
  <c r="AM465" i="17"/>
  <c r="AL465" i="17"/>
  <c r="AK465" i="17"/>
  <c r="AJ465" i="17"/>
  <c r="AI465" i="17"/>
  <c r="AG465" i="17"/>
  <c r="P465" i="17"/>
  <c r="BK464" i="17"/>
  <c r="BJ464" i="17"/>
  <c r="BI464" i="17"/>
  <c r="BH464" i="17"/>
  <c r="BG464" i="17"/>
  <c r="BF464" i="17"/>
  <c r="BE464" i="17"/>
  <c r="BD464" i="17"/>
  <c r="BC464" i="17"/>
  <c r="BB464" i="17"/>
  <c r="BA464" i="17"/>
  <c r="AZ464" i="17"/>
  <c r="AY464" i="17"/>
  <c r="AX464" i="17"/>
  <c r="AW464" i="17"/>
  <c r="AV464" i="17"/>
  <c r="AT464" i="17"/>
  <c r="AS464" i="17"/>
  <c r="AR464" i="17"/>
  <c r="AQ464" i="17"/>
  <c r="AP464" i="17"/>
  <c r="AO464" i="17"/>
  <c r="AN464" i="17"/>
  <c r="AM464" i="17"/>
  <c r="AL464" i="17"/>
  <c r="AK464" i="17"/>
  <c r="AJ464" i="17"/>
  <c r="AI464" i="17"/>
  <c r="AG464" i="17"/>
  <c r="P464" i="17"/>
  <c r="BK463" i="17"/>
  <c r="BJ463" i="17"/>
  <c r="BI463" i="17"/>
  <c r="BH463" i="17"/>
  <c r="BG463" i="17"/>
  <c r="BF463" i="17"/>
  <c r="BE463" i="17"/>
  <c r="BD463" i="17"/>
  <c r="BC463" i="17"/>
  <c r="BB463" i="17"/>
  <c r="BA463" i="17"/>
  <c r="AZ463" i="17"/>
  <c r="AY463" i="17"/>
  <c r="AX463" i="17"/>
  <c r="AW463" i="17"/>
  <c r="AV463" i="17"/>
  <c r="AT463" i="17"/>
  <c r="AS463" i="17"/>
  <c r="AR463" i="17"/>
  <c r="AQ463" i="17"/>
  <c r="AP463" i="17"/>
  <c r="AO463" i="17"/>
  <c r="AN463" i="17"/>
  <c r="AM463" i="17"/>
  <c r="AL463" i="17"/>
  <c r="AK463" i="17"/>
  <c r="AJ463" i="17"/>
  <c r="AI463" i="17"/>
  <c r="AG463" i="17"/>
  <c r="P463" i="17"/>
  <c r="BK462" i="17"/>
  <c r="BJ462" i="17"/>
  <c r="BI462" i="17"/>
  <c r="BH462" i="17"/>
  <c r="BG462" i="17"/>
  <c r="BF462" i="17"/>
  <c r="BE462" i="17"/>
  <c r="BD462" i="17"/>
  <c r="BC462" i="17"/>
  <c r="BB462" i="17"/>
  <c r="BA462" i="17"/>
  <c r="AZ462" i="17"/>
  <c r="AY462" i="17"/>
  <c r="AX462" i="17"/>
  <c r="AW462" i="17"/>
  <c r="AV462" i="17"/>
  <c r="AT462" i="17"/>
  <c r="AS462" i="17"/>
  <c r="AR462" i="17"/>
  <c r="AQ462" i="17"/>
  <c r="AP462" i="17"/>
  <c r="AO462" i="17"/>
  <c r="AN462" i="17"/>
  <c r="AM462" i="17"/>
  <c r="AL462" i="17"/>
  <c r="AK462" i="17"/>
  <c r="AJ462" i="17"/>
  <c r="AI462" i="17"/>
  <c r="AG462" i="17"/>
  <c r="P462" i="17"/>
  <c r="BK461" i="17"/>
  <c r="BJ461" i="17"/>
  <c r="BI461" i="17"/>
  <c r="BH461" i="17"/>
  <c r="BG461" i="17"/>
  <c r="BF461" i="17"/>
  <c r="BE461" i="17"/>
  <c r="BD461" i="17"/>
  <c r="BC461" i="17"/>
  <c r="BB461" i="17"/>
  <c r="BA461" i="17"/>
  <c r="AZ461" i="17"/>
  <c r="AY461" i="17"/>
  <c r="AX461" i="17"/>
  <c r="AW461" i="17"/>
  <c r="AV461" i="17"/>
  <c r="AT461" i="17"/>
  <c r="AS461" i="17"/>
  <c r="AR461" i="17"/>
  <c r="AQ461" i="17"/>
  <c r="AP461" i="17"/>
  <c r="AO461" i="17"/>
  <c r="AN461" i="17"/>
  <c r="AM461" i="17"/>
  <c r="AL461" i="17"/>
  <c r="AK461" i="17"/>
  <c r="AJ461" i="17"/>
  <c r="AI461" i="17"/>
  <c r="AG461" i="17"/>
  <c r="P461" i="17"/>
  <c r="BK460" i="17"/>
  <c r="BJ460" i="17"/>
  <c r="BI460" i="17"/>
  <c r="BH460" i="17"/>
  <c r="BG460" i="17"/>
  <c r="BF460" i="17"/>
  <c r="BE460" i="17"/>
  <c r="BD460" i="17"/>
  <c r="BC460" i="17"/>
  <c r="BB460" i="17"/>
  <c r="BA460" i="17"/>
  <c r="AZ460" i="17"/>
  <c r="AY460" i="17"/>
  <c r="AX460" i="17"/>
  <c r="AW460" i="17"/>
  <c r="AV460" i="17"/>
  <c r="AT460" i="17"/>
  <c r="AS460" i="17"/>
  <c r="AR460" i="17"/>
  <c r="AQ460" i="17"/>
  <c r="AP460" i="17"/>
  <c r="AO460" i="17"/>
  <c r="AN460" i="17"/>
  <c r="AM460" i="17"/>
  <c r="AL460" i="17"/>
  <c r="AK460" i="17"/>
  <c r="AJ460" i="17"/>
  <c r="AI460" i="17"/>
  <c r="AG460" i="17"/>
  <c r="P460" i="17"/>
  <c r="BK459" i="17"/>
  <c r="BJ459" i="17"/>
  <c r="BI459" i="17"/>
  <c r="BH459" i="17"/>
  <c r="BG459" i="17"/>
  <c r="BF459" i="17"/>
  <c r="BE459" i="17"/>
  <c r="BD459" i="17"/>
  <c r="BC459" i="17"/>
  <c r="BB459" i="17"/>
  <c r="BA459" i="17"/>
  <c r="AZ459" i="17"/>
  <c r="AY459" i="17"/>
  <c r="AX459" i="17"/>
  <c r="AW459" i="17"/>
  <c r="AV459" i="17"/>
  <c r="AT459" i="17"/>
  <c r="AS459" i="17"/>
  <c r="AR459" i="17"/>
  <c r="AQ459" i="17"/>
  <c r="AP459" i="17"/>
  <c r="AO459" i="17"/>
  <c r="AN459" i="17"/>
  <c r="AM459" i="17"/>
  <c r="AL459" i="17"/>
  <c r="AK459" i="17"/>
  <c r="AJ459" i="17"/>
  <c r="AI459" i="17"/>
  <c r="AG459" i="17"/>
  <c r="P459" i="17"/>
  <c r="BK458" i="17"/>
  <c r="BJ458" i="17"/>
  <c r="BI458" i="17"/>
  <c r="BH458" i="17"/>
  <c r="BG458" i="17"/>
  <c r="BF458" i="17"/>
  <c r="BE458" i="17"/>
  <c r="BD458" i="17"/>
  <c r="BC458" i="17"/>
  <c r="BB458" i="17"/>
  <c r="BA458" i="17"/>
  <c r="AZ458" i="17"/>
  <c r="AY458" i="17"/>
  <c r="AX458" i="17"/>
  <c r="AW458" i="17"/>
  <c r="AV458" i="17"/>
  <c r="AT458" i="17"/>
  <c r="AS458" i="17"/>
  <c r="AR458" i="17"/>
  <c r="AQ458" i="17"/>
  <c r="AP458" i="17"/>
  <c r="AO458" i="17"/>
  <c r="AN458" i="17"/>
  <c r="AM458" i="17"/>
  <c r="AL458" i="17"/>
  <c r="AK458" i="17"/>
  <c r="AJ458" i="17"/>
  <c r="AI458" i="17"/>
  <c r="AG458" i="17"/>
  <c r="P458" i="17"/>
  <c r="BK457" i="17"/>
  <c r="BJ457" i="17"/>
  <c r="BI457" i="17"/>
  <c r="BH457" i="17"/>
  <c r="BG457" i="17"/>
  <c r="BF457" i="17"/>
  <c r="BE457" i="17"/>
  <c r="BD457" i="17"/>
  <c r="BC457" i="17"/>
  <c r="BB457" i="17"/>
  <c r="BA457" i="17"/>
  <c r="AZ457" i="17"/>
  <c r="AY457" i="17"/>
  <c r="AX457" i="17"/>
  <c r="AW457" i="17"/>
  <c r="AV457" i="17"/>
  <c r="AT457" i="17"/>
  <c r="AS457" i="17"/>
  <c r="AR457" i="17"/>
  <c r="AQ457" i="17"/>
  <c r="AP457" i="17"/>
  <c r="AO457" i="17"/>
  <c r="AN457" i="17"/>
  <c r="AM457" i="17"/>
  <c r="AL457" i="17"/>
  <c r="AK457" i="17"/>
  <c r="AJ457" i="17"/>
  <c r="AI457" i="17"/>
  <c r="AG457" i="17"/>
  <c r="P457" i="17"/>
  <c r="BK456" i="17"/>
  <c r="BJ456" i="17"/>
  <c r="BI456" i="17"/>
  <c r="BH456" i="17"/>
  <c r="BG456" i="17"/>
  <c r="BF456" i="17"/>
  <c r="BE456" i="17"/>
  <c r="BD456" i="17"/>
  <c r="BC456" i="17"/>
  <c r="BB456" i="17"/>
  <c r="BA456" i="17"/>
  <c r="AZ456" i="17"/>
  <c r="AY456" i="17"/>
  <c r="AX456" i="17"/>
  <c r="AW456" i="17"/>
  <c r="AV456" i="17"/>
  <c r="AT456" i="17"/>
  <c r="AS456" i="17"/>
  <c r="AR456" i="17"/>
  <c r="AQ456" i="17"/>
  <c r="AP456" i="17"/>
  <c r="AO456" i="17"/>
  <c r="AN456" i="17"/>
  <c r="AM456" i="17"/>
  <c r="AL456" i="17"/>
  <c r="AK456" i="17"/>
  <c r="AJ456" i="17"/>
  <c r="AI456" i="17"/>
  <c r="AG456" i="17"/>
  <c r="P456" i="17"/>
  <c r="BK455" i="17"/>
  <c r="BJ455" i="17"/>
  <c r="BI455" i="17"/>
  <c r="BH455" i="17"/>
  <c r="BG455" i="17"/>
  <c r="BF455" i="17"/>
  <c r="BE455" i="17"/>
  <c r="BD455" i="17"/>
  <c r="BC455" i="17"/>
  <c r="BB455" i="17"/>
  <c r="BA455" i="17"/>
  <c r="AZ455" i="17"/>
  <c r="AY455" i="17"/>
  <c r="AX455" i="17"/>
  <c r="AW455" i="17"/>
  <c r="AV455" i="17"/>
  <c r="AT455" i="17"/>
  <c r="AS455" i="17"/>
  <c r="AR455" i="17"/>
  <c r="AQ455" i="17"/>
  <c r="AP455" i="17"/>
  <c r="AO455" i="17"/>
  <c r="AN455" i="17"/>
  <c r="AM455" i="17"/>
  <c r="AL455" i="17"/>
  <c r="AK455" i="17"/>
  <c r="AJ455" i="17"/>
  <c r="AI455" i="17"/>
  <c r="AG455" i="17"/>
  <c r="P455" i="17"/>
  <c r="BK454" i="17"/>
  <c r="BJ454" i="17"/>
  <c r="BI454" i="17"/>
  <c r="BH454" i="17"/>
  <c r="BG454" i="17"/>
  <c r="BF454" i="17"/>
  <c r="BE454" i="17"/>
  <c r="BD454" i="17"/>
  <c r="BC454" i="17"/>
  <c r="BB454" i="17"/>
  <c r="BA454" i="17"/>
  <c r="AZ454" i="17"/>
  <c r="AY454" i="17"/>
  <c r="AX454" i="17"/>
  <c r="AW454" i="17"/>
  <c r="AV454" i="17"/>
  <c r="AT454" i="17"/>
  <c r="AS454" i="17"/>
  <c r="AR454" i="17"/>
  <c r="AQ454" i="17"/>
  <c r="AP454" i="17"/>
  <c r="AO454" i="17"/>
  <c r="AN454" i="17"/>
  <c r="AM454" i="17"/>
  <c r="AL454" i="17"/>
  <c r="AK454" i="17"/>
  <c r="AJ454" i="17"/>
  <c r="AI454" i="17"/>
  <c r="AG454" i="17"/>
  <c r="P454" i="17"/>
  <c r="BK453" i="17"/>
  <c r="BJ453" i="17"/>
  <c r="BI453" i="17"/>
  <c r="BH453" i="17"/>
  <c r="BG453" i="17"/>
  <c r="BF453" i="17"/>
  <c r="BE453" i="17"/>
  <c r="BD453" i="17"/>
  <c r="BC453" i="17"/>
  <c r="BB453" i="17"/>
  <c r="BA453" i="17"/>
  <c r="AZ453" i="17"/>
  <c r="AY453" i="17"/>
  <c r="AX453" i="17"/>
  <c r="AW453" i="17"/>
  <c r="AV453" i="17"/>
  <c r="AT453" i="17"/>
  <c r="AS453" i="17"/>
  <c r="AR453" i="17"/>
  <c r="AQ453" i="17"/>
  <c r="AP453" i="17"/>
  <c r="AO453" i="17"/>
  <c r="AN453" i="17"/>
  <c r="AM453" i="17"/>
  <c r="AL453" i="17"/>
  <c r="AK453" i="17"/>
  <c r="AJ453" i="17"/>
  <c r="AI453" i="17"/>
  <c r="AG453" i="17"/>
  <c r="P453" i="17"/>
  <c r="BK452" i="17"/>
  <c r="BJ452" i="17"/>
  <c r="BI452" i="17"/>
  <c r="BH452" i="17"/>
  <c r="BG452" i="17"/>
  <c r="BF452" i="17"/>
  <c r="BE452" i="17"/>
  <c r="BD452" i="17"/>
  <c r="BC452" i="17"/>
  <c r="BB452" i="17"/>
  <c r="BA452" i="17"/>
  <c r="AZ452" i="17"/>
  <c r="AY452" i="17"/>
  <c r="AX452" i="17"/>
  <c r="AW452" i="17"/>
  <c r="AV452" i="17"/>
  <c r="AT452" i="17"/>
  <c r="AS452" i="17"/>
  <c r="AR452" i="17"/>
  <c r="AQ452" i="17"/>
  <c r="AP452" i="17"/>
  <c r="AO452" i="17"/>
  <c r="AN452" i="17"/>
  <c r="AM452" i="17"/>
  <c r="AL452" i="17"/>
  <c r="AK452" i="17"/>
  <c r="AJ452" i="17"/>
  <c r="AI452" i="17"/>
  <c r="AG452" i="17"/>
  <c r="P452" i="17"/>
  <c r="BK451" i="17"/>
  <c r="BJ451" i="17"/>
  <c r="BI451" i="17"/>
  <c r="BH451" i="17"/>
  <c r="BG451" i="17"/>
  <c r="BF451" i="17"/>
  <c r="BE451" i="17"/>
  <c r="BD451" i="17"/>
  <c r="BC451" i="17"/>
  <c r="BB451" i="17"/>
  <c r="BA451" i="17"/>
  <c r="AZ451" i="17"/>
  <c r="AY451" i="17"/>
  <c r="AX451" i="17"/>
  <c r="AW451" i="17"/>
  <c r="AV451" i="17"/>
  <c r="AT451" i="17"/>
  <c r="AS451" i="17"/>
  <c r="AR451" i="17"/>
  <c r="AQ451" i="17"/>
  <c r="AP451" i="17"/>
  <c r="AO451" i="17"/>
  <c r="AN451" i="17"/>
  <c r="AM451" i="17"/>
  <c r="AL451" i="17"/>
  <c r="AK451" i="17"/>
  <c r="AJ451" i="17"/>
  <c r="AI451" i="17"/>
  <c r="AG451" i="17"/>
  <c r="P451" i="17"/>
  <c r="BK450" i="17"/>
  <c r="BJ450" i="17"/>
  <c r="BI450" i="17"/>
  <c r="BH450" i="17"/>
  <c r="BG450" i="17"/>
  <c r="BF450" i="17"/>
  <c r="BE450" i="17"/>
  <c r="BD450" i="17"/>
  <c r="BC450" i="17"/>
  <c r="BB450" i="17"/>
  <c r="BA450" i="17"/>
  <c r="AZ450" i="17"/>
  <c r="AY450" i="17"/>
  <c r="AX450" i="17"/>
  <c r="AW450" i="17"/>
  <c r="AV450" i="17"/>
  <c r="AT450" i="17"/>
  <c r="AS450" i="17"/>
  <c r="AR450" i="17"/>
  <c r="AQ450" i="17"/>
  <c r="AP450" i="17"/>
  <c r="AO450" i="17"/>
  <c r="AN450" i="17"/>
  <c r="AM450" i="17"/>
  <c r="AL450" i="17"/>
  <c r="AK450" i="17"/>
  <c r="AJ450" i="17"/>
  <c r="AI450" i="17"/>
  <c r="AG450" i="17"/>
  <c r="P450" i="17"/>
  <c r="BK449" i="17"/>
  <c r="BJ449" i="17"/>
  <c r="BI449" i="17"/>
  <c r="BH449" i="17"/>
  <c r="BG449" i="17"/>
  <c r="BF449" i="17"/>
  <c r="BE449" i="17"/>
  <c r="BD449" i="17"/>
  <c r="BC449" i="17"/>
  <c r="BB449" i="17"/>
  <c r="BA449" i="17"/>
  <c r="AZ449" i="17"/>
  <c r="AY449" i="17"/>
  <c r="AX449" i="17"/>
  <c r="AW449" i="17"/>
  <c r="AV449" i="17"/>
  <c r="AT449" i="17"/>
  <c r="AS449" i="17"/>
  <c r="AR449" i="17"/>
  <c r="AQ449" i="17"/>
  <c r="AP449" i="17"/>
  <c r="AO449" i="17"/>
  <c r="AN449" i="17"/>
  <c r="AM449" i="17"/>
  <c r="AL449" i="17"/>
  <c r="AK449" i="17"/>
  <c r="AJ449" i="17"/>
  <c r="AI449" i="17"/>
  <c r="AG449" i="17"/>
  <c r="P449" i="17"/>
  <c r="BK448" i="17"/>
  <c r="BJ448" i="17"/>
  <c r="BI448" i="17"/>
  <c r="BH448" i="17"/>
  <c r="BG448" i="17"/>
  <c r="BF448" i="17"/>
  <c r="BE448" i="17"/>
  <c r="BD448" i="17"/>
  <c r="BC448" i="17"/>
  <c r="BB448" i="17"/>
  <c r="BA448" i="17"/>
  <c r="AZ448" i="17"/>
  <c r="AY448" i="17"/>
  <c r="AX448" i="17"/>
  <c r="AW448" i="17"/>
  <c r="AV448" i="17"/>
  <c r="AT448" i="17"/>
  <c r="AS448" i="17"/>
  <c r="AR448" i="17"/>
  <c r="AQ448" i="17"/>
  <c r="AP448" i="17"/>
  <c r="AO448" i="17"/>
  <c r="AN448" i="17"/>
  <c r="AM448" i="17"/>
  <c r="AL448" i="17"/>
  <c r="AK448" i="17"/>
  <c r="AJ448" i="17"/>
  <c r="AI448" i="17"/>
  <c r="AG448" i="17"/>
  <c r="P448" i="17"/>
  <c r="BK447" i="17"/>
  <c r="BJ447" i="17"/>
  <c r="BI447" i="17"/>
  <c r="BH447" i="17"/>
  <c r="BG447" i="17"/>
  <c r="BF447" i="17"/>
  <c r="BE447" i="17"/>
  <c r="BD447" i="17"/>
  <c r="BC447" i="17"/>
  <c r="BB447" i="17"/>
  <c r="BA447" i="17"/>
  <c r="AZ447" i="17"/>
  <c r="AY447" i="17"/>
  <c r="AX447" i="17"/>
  <c r="AW447" i="17"/>
  <c r="AV447" i="17"/>
  <c r="AT447" i="17"/>
  <c r="AS447" i="17"/>
  <c r="AR447" i="17"/>
  <c r="AQ447" i="17"/>
  <c r="AP447" i="17"/>
  <c r="AO447" i="17"/>
  <c r="AN447" i="17"/>
  <c r="AM447" i="17"/>
  <c r="AL447" i="17"/>
  <c r="AK447" i="17"/>
  <c r="AJ447" i="17"/>
  <c r="AI447" i="17"/>
  <c r="AG447" i="17"/>
  <c r="P447" i="17"/>
  <c r="BK446" i="17"/>
  <c r="BJ446" i="17"/>
  <c r="BI446" i="17"/>
  <c r="BH446" i="17"/>
  <c r="BG446" i="17"/>
  <c r="BF446" i="17"/>
  <c r="BE446" i="17"/>
  <c r="BD446" i="17"/>
  <c r="BC446" i="17"/>
  <c r="BB446" i="17"/>
  <c r="BA446" i="17"/>
  <c r="AZ446" i="17"/>
  <c r="AY446" i="17"/>
  <c r="AX446" i="17"/>
  <c r="AW446" i="17"/>
  <c r="AV446" i="17"/>
  <c r="AT446" i="17"/>
  <c r="AS446" i="17"/>
  <c r="AR446" i="17"/>
  <c r="AQ446" i="17"/>
  <c r="AP446" i="17"/>
  <c r="AO446" i="17"/>
  <c r="AN446" i="17"/>
  <c r="AM446" i="17"/>
  <c r="AL446" i="17"/>
  <c r="AK446" i="17"/>
  <c r="AJ446" i="17"/>
  <c r="AI446" i="17"/>
  <c r="AG446" i="17"/>
  <c r="P446" i="17"/>
  <c r="BK445" i="17"/>
  <c r="BJ445" i="17"/>
  <c r="BI445" i="17"/>
  <c r="BH445" i="17"/>
  <c r="BG445" i="17"/>
  <c r="BF445" i="17"/>
  <c r="BE445" i="17"/>
  <c r="BD445" i="17"/>
  <c r="BC445" i="17"/>
  <c r="BB445" i="17"/>
  <c r="BA445" i="17"/>
  <c r="AZ445" i="17"/>
  <c r="AY445" i="17"/>
  <c r="AX445" i="17"/>
  <c r="AW445" i="17"/>
  <c r="AV445" i="17"/>
  <c r="AT445" i="17"/>
  <c r="AS445" i="17"/>
  <c r="AR445" i="17"/>
  <c r="AQ445" i="17"/>
  <c r="AP445" i="17"/>
  <c r="AO445" i="17"/>
  <c r="AN445" i="17"/>
  <c r="AM445" i="17"/>
  <c r="AL445" i="17"/>
  <c r="AK445" i="17"/>
  <c r="AJ445" i="17"/>
  <c r="AI445" i="17"/>
  <c r="AG445" i="17"/>
  <c r="P445" i="17"/>
  <c r="BK444" i="17"/>
  <c r="BJ444" i="17"/>
  <c r="BI444" i="17"/>
  <c r="BH444" i="17"/>
  <c r="BG444" i="17"/>
  <c r="BF444" i="17"/>
  <c r="BE444" i="17"/>
  <c r="BD444" i="17"/>
  <c r="BC444" i="17"/>
  <c r="BB444" i="17"/>
  <c r="BA444" i="17"/>
  <c r="AZ444" i="17"/>
  <c r="AY444" i="17"/>
  <c r="AX444" i="17"/>
  <c r="AW444" i="17"/>
  <c r="AV444" i="17"/>
  <c r="AT444" i="17"/>
  <c r="AS444" i="17"/>
  <c r="AR444" i="17"/>
  <c r="AQ444" i="17"/>
  <c r="AP444" i="17"/>
  <c r="AO444" i="17"/>
  <c r="AN444" i="17"/>
  <c r="AM444" i="17"/>
  <c r="AL444" i="17"/>
  <c r="AK444" i="17"/>
  <c r="AJ444" i="17"/>
  <c r="AI444" i="17"/>
  <c r="AG444" i="17"/>
  <c r="P444" i="17"/>
  <c r="BK443" i="17"/>
  <c r="BJ443" i="17"/>
  <c r="BI443" i="17"/>
  <c r="BH443" i="17"/>
  <c r="BG443" i="17"/>
  <c r="BF443" i="17"/>
  <c r="BE443" i="17"/>
  <c r="BD443" i="17"/>
  <c r="BC443" i="17"/>
  <c r="BB443" i="17"/>
  <c r="BA443" i="17"/>
  <c r="AZ443" i="17"/>
  <c r="AY443" i="17"/>
  <c r="AX443" i="17"/>
  <c r="AW443" i="17"/>
  <c r="AV443" i="17"/>
  <c r="AT443" i="17"/>
  <c r="AS443" i="17"/>
  <c r="AR443" i="17"/>
  <c r="AQ443" i="17"/>
  <c r="AP443" i="17"/>
  <c r="AO443" i="17"/>
  <c r="AN443" i="17"/>
  <c r="AM443" i="17"/>
  <c r="AL443" i="17"/>
  <c r="AK443" i="17"/>
  <c r="AJ443" i="17"/>
  <c r="AI443" i="17"/>
  <c r="AG443" i="17"/>
  <c r="P443" i="17"/>
  <c r="BK442" i="17"/>
  <c r="BJ442" i="17"/>
  <c r="BI442" i="17"/>
  <c r="BH442" i="17"/>
  <c r="BG442" i="17"/>
  <c r="BF442" i="17"/>
  <c r="BE442" i="17"/>
  <c r="BD442" i="17"/>
  <c r="BC442" i="17"/>
  <c r="BB442" i="17"/>
  <c r="BA442" i="17"/>
  <c r="AZ442" i="17"/>
  <c r="AY442" i="17"/>
  <c r="AX442" i="17"/>
  <c r="AW442" i="17"/>
  <c r="AV442" i="17"/>
  <c r="AT442" i="17"/>
  <c r="AS442" i="17"/>
  <c r="AR442" i="17"/>
  <c r="AQ442" i="17"/>
  <c r="AP442" i="17"/>
  <c r="AO442" i="17"/>
  <c r="AN442" i="17"/>
  <c r="AM442" i="17"/>
  <c r="AL442" i="17"/>
  <c r="AK442" i="17"/>
  <c r="AJ442" i="17"/>
  <c r="AI442" i="17"/>
  <c r="AG442" i="17"/>
  <c r="P442" i="17"/>
  <c r="BK441" i="17"/>
  <c r="BJ441" i="17"/>
  <c r="BI441" i="17"/>
  <c r="BH441" i="17"/>
  <c r="BG441" i="17"/>
  <c r="BF441" i="17"/>
  <c r="BE441" i="17"/>
  <c r="BD441" i="17"/>
  <c r="BC441" i="17"/>
  <c r="BB441" i="17"/>
  <c r="BA441" i="17"/>
  <c r="AZ441" i="17"/>
  <c r="AY441" i="17"/>
  <c r="AX441" i="17"/>
  <c r="AW441" i="17"/>
  <c r="AV441" i="17"/>
  <c r="AT441" i="17"/>
  <c r="AS441" i="17"/>
  <c r="AR441" i="17"/>
  <c r="AQ441" i="17"/>
  <c r="AP441" i="17"/>
  <c r="AO441" i="17"/>
  <c r="AN441" i="17"/>
  <c r="AM441" i="17"/>
  <c r="AL441" i="17"/>
  <c r="AK441" i="17"/>
  <c r="AJ441" i="17"/>
  <c r="AI441" i="17"/>
  <c r="AG441" i="17"/>
  <c r="P441" i="17"/>
  <c r="BK440" i="17"/>
  <c r="BJ440" i="17"/>
  <c r="BI440" i="17"/>
  <c r="BH440" i="17"/>
  <c r="BG440" i="17"/>
  <c r="BF440" i="17"/>
  <c r="BE440" i="17"/>
  <c r="BD440" i="17"/>
  <c r="BC440" i="17"/>
  <c r="BB440" i="17"/>
  <c r="BA440" i="17"/>
  <c r="AZ440" i="17"/>
  <c r="AY440" i="17"/>
  <c r="AX440" i="17"/>
  <c r="AW440" i="17"/>
  <c r="AV440" i="17"/>
  <c r="AT440" i="17"/>
  <c r="AS440" i="17"/>
  <c r="AR440" i="17"/>
  <c r="AQ440" i="17"/>
  <c r="AP440" i="17"/>
  <c r="AO440" i="17"/>
  <c r="AN440" i="17"/>
  <c r="AM440" i="17"/>
  <c r="AL440" i="17"/>
  <c r="AK440" i="17"/>
  <c r="AJ440" i="17"/>
  <c r="AI440" i="17"/>
  <c r="AG440" i="17"/>
  <c r="P440" i="17"/>
  <c r="BK439" i="17"/>
  <c r="BJ439" i="17"/>
  <c r="BI439" i="17"/>
  <c r="BH439" i="17"/>
  <c r="BG439" i="17"/>
  <c r="BF439" i="17"/>
  <c r="BE439" i="17"/>
  <c r="BD439" i="17"/>
  <c r="BC439" i="17"/>
  <c r="BB439" i="17"/>
  <c r="BA439" i="17"/>
  <c r="AZ439" i="17"/>
  <c r="AY439" i="17"/>
  <c r="AX439" i="17"/>
  <c r="AW439" i="17"/>
  <c r="AV439" i="17"/>
  <c r="AT439" i="17"/>
  <c r="AS439" i="17"/>
  <c r="AR439" i="17"/>
  <c r="AQ439" i="17"/>
  <c r="AP439" i="17"/>
  <c r="AO439" i="17"/>
  <c r="AN439" i="17"/>
  <c r="AM439" i="17"/>
  <c r="AL439" i="17"/>
  <c r="AK439" i="17"/>
  <c r="AJ439" i="17"/>
  <c r="AI439" i="17"/>
  <c r="AG439" i="17"/>
  <c r="P439" i="17"/>
  <c r="BK438" i="17"/>
  <c r="BJ438" i="17"/>
  <c r="BI438" i="17"/>
  <c r="BH438" i="17"/>
  <c r="BG438" i="17"/>
  <c r="BF438" i="17"/>
  <c r="BE438" i="17"/>
  <c r="BD438" i="17"/>
  <c r="BC438" i="17"/>
  <c r="BB438" i="17"/>
  <c r="BA438" i="17"/>
  <c r="AZ438" i="17"/>
  <c r="AY438" i="17"/>
  <c r="AX438" i="17"/>
  <c r="AW438" i="17"/>
  <c r="AV438" i="17"/>
  <c r="AT438" i="17"/>
  <c r="AS438" i="17"/>
  <c r="AR438" i="17"/>
  <c r="AQ438" i="17"/>
  <c r="AP438" i="17"/>
  <c r="AO438" i="17"/>
  <c r="AN438" i="17"/>
  <c r="AM438" i="17"/>
  <c r="AL438" i="17"/>
  <c r="AK438" i="17"/>
  <c r="AJ438" i="17"/>
  <c r="AI438" i="17"/>
  <c r="AG438" i="17"/>
  <c r="P438" i="17"/>
  <c r="BK437" i="17"/>
  <c r="BJ437" i="17"/>
  <c r="BI437" i="17"/>
  <c r="BH437" i="17"/>
  <c r="BG437" i="17"/>
  <c r="BF437" i="17"/>
  <c r="BE437" i="17"/>
  <c r="BD437" i="17"/>
  <c r="BC437" i="17"/>
  <c r="BB437" i="17"/>
  <c r="BA437" i="17"/>
  <c r="AZ437" i="17"/>
  <c r="AY437" i="17"/>
  <c r="AX437" i="17"/>
  <c r="AW437" i="17"/>
  <c r="AV437" i="17"/>
  <c r="AT437" i="17"/>
  <c r="AS437" i="17"/>
  <c r="AR437" i="17"/>
  <c r="AQ437" i="17"/>
  <c r="AP437" i="17"/>
  <c r="AO437" i="17"/>
  <c r="AN437" i="17"/>
  <c r="AM437" i="17"/>
  <c r="AL437" i="17"/>
  <c r="AK437" i="17"/>
  <c r="AJ437" i="17"/>
  <c r="AI437" i="17"/>
  <c r="AG437" i="17"/>
  <c r="P437" i="17"/>
  <c r="BK436" i="17"/>
  <c r="BJ436" i="17"/>
  <c r="BI436" i="17"/>
  <c r="BH436" i="17"/>
  <c r="BG436" i="17"/>
  <c r="BF436" i="17"/>
  <c r="BE436" i="17"/>
  <c r="BD436" i="17"/>
  <c r="BC436" i="17"/>
  <c r="BB436" i="17"/>
  <c r="BA436" i="17"/>
  <c r="AZ436" i="17"/>
  <c r="AY436" i="17"/>
  <c r="AX436" i="17"/>
  <c r="AW436" i="17"/>
  <c r="AV436" i="17"/>
  <c r="AT436" i="17"/>
  <c r="AS436" i="17"/>
  <c r="AR436" i="17"/>
  <c r="AQ436" i="17"/>
  <c r="AP436" i="17"/>
  <c r="AO436" i="17"/>
  <c r="AN436" i="17"/>
  <c r="AM436" i="17"/>
  <c r="AL436" i="17"/>
  <c r="AK436" i="17"/>
  <c r="AJ436" i="17"/>
  <c r="AI436" i="17"/>
  <c r="AG436" i="17"/>
  <c r="P436" i="17"/>
  <c r="BK435" i="17"/>
  <c r="BJ435" i="17"/>
  <c r="BI435" i="17"/>
  <c r="BH435" i="17"/>
  <c r="BG435" i="17"/>
  <c r="BF435" i="17"/>
  <c r="BE435" i="17"/>
  <c r="BD435" i="17"/>
  <c r="BC435" i="17"/>
  <c r="BB435" i="17"/>
  <c r="BA435" i="17"/>
  <c r="AZ435" i="17"/>
  <c r="AY435" i="17"/>
  <c r="AX435" i="17"/>
  <c r="AW435" i="17"/>
  <c r="AV435" i="17"/>
  <c r="AT435" i="17"/>
  <c r="AS435" i="17"/>
  <c r="AR435" i="17"/>
  <c r="AQ435" i="17"/>
  <c r="AP435" i="17"/>
  <c r="AO435" i="17"/>
  <c r="AN435" i="17"/>
  <c r="AM435" i="17"/>
  <c r="AL435" i="17"/>
  <c r="AK435" i="17"/>
  <c r="AJ435" i="17"/>
  <c r="AI435" i="17"/>
  <c r="AG435" i="17"/>
  <c r="P435" i="17"/>
  <c r="BK434" i="17"/>
  <c r="BJ434" i="17"/>
  <c r="BI434" i="17"/>
  <c r="BH434" i="17"/>
  <c r="BG434" i="17"/>
  <c r="BF434" i="17"/>
  <c r="BE434" i="17"/>
  <c r="BD434" i="17"/>
  <c r="BC434" i="17"/>
  <c r="BB434" i="17"/>
  <c r="BA434" i="17"/>
  <c r="AZ434" i="17"/>
  <c r="AY434" i="17"/>
  <c r="AX434" i="17"/>
  <c r="AW434" i="17"/>
  <c r="AV434" i="17"/>
  <c r="AT434" i="17"/>
  <c r="AS434" i="17"/>
  <c r="AR434" i="17"/>
  <c r="AQ434" i="17"/>
  <c r="AP434" i="17"/>
  <c r="AO434" i="17"/>
  <c r="AN434" i="17"/>
  <c r="AM434" i="17"/>
  <c r="AL434" i="17"/>
  <c r="AK434" i="17"/>
  <c r="AJ434" i="17"/>
  <c r="AI434" i="17"/>
  <c r="AG434" i="17"/>
  <c r="P434" i="17"/>
  <c r="BK433" i="17"/>
  <c r="BJ433" i="17"/>
  <c r="BI433" i="17"/>
  <c r="BH433" i="17"/>
  <c r="BG433" i="17"/>
  <c r="BF433" i="17"/>
  <c r="BE433" i="17"/>
  <c r="BD433" i="17"/>
  <c r="BC433" i="17"/>
  <c r="BB433" i="17"/>
  <c r="BA433" i="17"/>
  <c r="AZ433" i="17"/>
  <c r="AY433" i="17"/>
  <c r="AX433" i="17"/>
  <c r="AW433" i="17"/>
  <c r="AV433" i="17"/>
  <c r="AT433" i="17"/>
  <c r="AS433" i="17"/>
  <c r="AR433" i="17"/>
  <c r="AQ433" i="17"/>
  <c r="AP433" i="17"/>
  <c r="AO433" i="17"/>
  <c r="AN433" i="17"/>
  <c r="AM433" i="17"/>
  <c r="AL433" i="17"/>
  <c r="AK433" i="17"/>
  <c r="AJ433" i="17"/>
  <c r="AI433" i="17"/>
  <c r="AG433" i="17"/>
  <c r="P433" i="17"/>
  <c r="BK432" i="17"/>
  <c r="BJ432" i="17"/>
  <c r="BI432" i="17"/>
  <c r="BH432" i="17"/>
  <c r="BG432" i="17"/>
  <c r="BF432" i="17"/>
  <c r="BE432" i="17"/>
  <c r="BD432" i="17"/>
  <c r="BC432" i="17"/>
  <c r="BB432" i="17"/>
  <c r="BA432" i="17"/>
  <c r="AZ432" i="17"/>
  <c r="AY432" i="17"/>
  <c r="AX432" i="17"/>
  <c r="AW432" i="17"/>
  <c r="AV432" i="17"/>
  <c r="AT432" i="17"/>
  <c r="AS432" i="17"/>
  <c r="AR432" i="17"/>
  <c r="AQ432" i="17"/>
  <c r="AP432" i="17"/>
  <c r="AO432" i="17"/>
  <c r="AN432" i="17"/>
  <c r="AM432" i="17"/>
  <c r="AL432" i="17"/>
  <c r="AK432" i="17"/>
  <c r="AJ432" i="17"/>
  <c r="AI432" i="17"/>
  <c r="AG432" i="17"/>
  <c r="P432" i="17"/>
  <c r="BK431" i="17"/>
  <c r="BJ431" i="17"/>
  <c r="BI431" i="17"/>
  <c r="BH431" i="17"/>
  <c r="BG431" i="17"/>
  <c r="BF431" i="17"/>
  <c r="BE431" i="17"/>
  <c r="BD431" i="17"/>
  <c r="BC431" i="17"/>
  <c r="BB431" i="17"/>
  <c r="BA431" i="17"/>
  <c r="AZ431" i="17"/>
  <c r="AY431" i="17"/>
  <c r="AX431" i="17"/>
  <c r="AW431" i="17"/>
  <c r="AV431" i="17"/>
  <c r="AT431" i="17"/>
  <c r="AS431" i="17"/>
  <c r="AR431" i="17"/>
  <c r="AQ431" i="17"/>
  <c r="AP431" i="17"/>
  <c r="AO431" i="17"/>
  <c r="AN431" i="17"/>
  <c r="AM431" i="17"/>
  <c r="AL431" i="17"/>
  <c r="AK431" i="17"/>
  <c r="AJ431" i="17"/>
  <c r="AI431" i="17"/>
  <c r="AG431" i="17"/>
  <c r="P431" i="17"/>
  <c r="BK430" i="17"/>
  <c r="BJ430" i="17"/>
  <c r="BI430" i="17"/>
  <c r="BH430" i="17"/>
  <c r="BG430" i="17"/>
  <c r="BF430" i="17"/>
  <c r="BE430" i="17"/>
  <c r="BD430" i="17"/>
  <c r="BC430" i="17"/>
  <c r="BB430" i="17"/>
  <c r="BA430" i="17"/>
  <c r="AZ430" i="17"/>
  <c r="AY430" i="17"/>
  <c r="AX430" i="17"/>
  <c r="AW430" i="17"/>
  <c r="AV430" i="17"/>
  <c r="AT430" i="17"/>
  <c r="AS430" i="17"/>
  <c r="AR430" i="17"/>
  <c r="AQ430" i="17"/>
  <c r="AP430" i="17"/>
  <c r="AO430" i="17"/>
  <c r="AN430" i="17"/>
  <c r="AM430" i="17"/>
  <c r="AL430" i="17"/>
  <c r="AK430" i="17"/>
  <c r="AJ430" i="17"/>
  <c r="AI430" i="17"/>
  <c r="AG430" i="17"/>
  <c r="P430" i="17"/>
  <c r="BK429" i="17"/>
  <c r="BJ429" i="17"/>
  <c r="BI429" i="17"/>
  <c r="BH429" i="17"/>
  <c r="BG429" i="17"/>
  <c r="BF429" i="17"/>
  <c r="BE429" i="17"/>
  <c r="BD429" i="17"/>
  <c r="BC429" i="17"/>
  <c r="BB429" i="17"/>
  <c r="BA429" i="17"/>
  <c r="AZ429" i="17"/>
  <c r="AY429" i="17"/>
  <c r="AX429" i="17"/>
  <c r="AW429" i="17"/>
  <c r="AV429" i="17"/>
  <c r="AT429" i="17"/>
  <c r="AS429" i="17"/>
  <c r="AR429" i="17"/>
  <c r="AQ429" i="17"/>
  <c r="AP429" i="17"/>
  <c r="AO429" i="17"/>
  <c r="AN429" i="17"/>
  <c r="AM429" i="17"/>
  <c r="AL429" i="17"/>
  <c r="AK429" i="17"/>
  <c r="AJ429" i="17"/>
  <c r="AI429" i="17"/>
  <c r="AG429" i="17"/>
  <c r="P429" i="17"/>
  <c r="BK428" i="17"/>
  <c r="BJ428" i="17"/>
  <c r="BI428" i="17"/>
  <c r="BH428" i="17"/>
  <c r="BG428" i="17"/>
  <c r="BF428" i="17"/>
  <c r="BE428" i="17"/>
  <c r="BD428" i="17"/>
  <c r="BC428" i="17"/>
  <c r="BB428" i="17"/>
  <c r="BA428" i="17"/>
  <c r="AZ428" i="17"/>
  <c r="AY428" i="17"/>
  <c r="AX428" i="17"/>
  <c r="AW428" i="17"/>
  <c r="AV428" i="17"/>
  <c r="AT428" i="17"/>
  <c r="AS428" i="17"/>
  <c r="AR428" i="17"/>
  <c r="AQ428" i="17"/>
  <c r="AP428" i="17"/>
  <c r="AO428" i="17"/>
  <c r="AN428" i="17"/>
  <c r="AM428" i="17"/>
  <c r="AL428" i="17"/>
  <c r="AK428" i="17"/>
  <c r="AJ428" i="17"/>
  <c r="AI428" i="17"/>
  <c r="AG428" i="17"/>
  <c r="P428" i="17"/>
  <c r="BK427" i="17"/>
  <c r="BJ427" i="17"/>
  <c r="BI427" i="17"/>
  <c r="BH427" i="17"/>
  <c r="BG427" i="17"/>
  <c r="BF427" i="17"/>
  <c r="BE427" i="17"/>
  <c r="BD427" i="17"/>
  <c r="BC427" i="17"/>
  <c r="BB427" i="17"/>
  <c r="BA427" i="17"/>
  <c r="AZ427" i="17"/>
  <c r="AY427" i="17"/>
  <c r="AX427" i="17"/>
  <c r="AW427" i="17"/>
  <c r="AV427" i="17"/>
  <c r="AT427" i="17"/>
  <c r="AS427" i="17"/>
  <c r="AR427" i="17"/>
  <c r="AQ427" i="17"/>
  <c r="AP427" i="17"/>
  <c r="AO427" i="17"/>
  <c r="AN427" i="17"/>
  <c r="AM427" i="17"/>
  <c r="AL427" i="17"/>
  <c r="AK427" i="17"/>
  <c r="AJ427" i="17"/>
  <c r="AI427" i="17"/>
  <c r="AG427" i="17"/>
  <c r="P427" i="17"/>
  <c r="BK426" i="17"/>
  <c r="BJ426" i="17"/>
  <c r="BI426" i="17"/>
  <c r="BH426" i="17"/>
  <c r="BG426" i="17"/>
  <c r="BF426" i="17"/>
  <c r="BE426" i="17"/>
  <c r="BD426" i="17"/>
  <c r="BC426" i="17"/>
  <c r="BB426" i="17"/>
  <c r="BA426" i="17"/>
  <c r="AZ426" i="17"/>
  <c r="AY426" i="17"/>
  <c r="AX426" i="17"/>
  <c r="AW426" i="17"/>
  <c r="AV426" i="17"/>
  <c r="AT426" i="17"/>
  <c r="AS426" i="17"/>
  <c r="AR426" i="17"/>
  <c r="AQ426" i="17"/>
  <c r="AP426" i="17"/>
  <c r="AO426" i="17"/>
  <c r="AN426" i="17"/>
  <c r="AM426" i="17"/>
  <c r="AL426" i="17"/>
  <c r="AK426" i="17"/>
  <c r="AJ426" i="17"/>
  <c r="AI426" i="17"/>
  <c r="AG426" i="17"/>
  <c r="P426" i="17"/>
  <c r="BK425" i="17"/>
  <c r="BJ425" i="17"/>
  <c r="BI425" i="17"/>
  <c r="BH425" i="17"/>
  <c r="BG425" i="17"/>
  <c r="BF425" i="17"/>
  <c r="BE425" i="17"/>
  <c r="BD425" i="17"/>
  <c r="BC425" i="17"/>
  <c r="BB425" i="17"/>
  <c r="BA425" i="17"/>
  <c r="AZ425" i="17"/>
  <c r="AY425" i="17"/>
  <c r="AX425" i="17"/>
  <c r="AW425" i="17"/>
  <c r="AV425" i="17"/>
  <c r="AT425" i="17"/>
  <c r="AS425" i="17"/>
  <c r="AR425" i="17"/>
  <c r="AQ425" i="17"/>
  <c r="AP425" i="17"/>
  <c r="AO425" i="17"/>
  <c r="AN425" i="17"/>
  <c r="AM425" i="17"/>
  <c r="AL425" i="17"/>
  <c r="AK425" i="17"/>
  <c r="AJ425" i="17"/>
  <c r="AI425" i="17"/>
  <c r="AG425" i="17"/>
  <c r="P425" i="17"/>
  <c r="BK424" i="17"/>
  <c r="BJ424" i="17"/>
  <c r="BI424" i="17"/>
  <c r="BH424" i="17"/>
  <c r="BG424" i="17"/>
  <c r="BF424" i="17"/>
  <c r="BE424" i="17"/>
  <c r="BD424" i="17"/>
  <c r="BC424" i="17"/>
  <c r="BB424" i="17"/>
  <c r="BA424" i="17"/>
  <c r="AZ424" i="17"/>
  <c r="AY424" i="17"/>
  <c r="AX424" i="17"/>
  <c r="AW424" i="17"/>
  <c r="AV424" i="17"/>
  <c r="AT424" i="17"/>
  <c r="AS424" i="17"/>
  <c r="AR424" i="17"/>
  <c r="AQ424" i="17"/>
  <c r="AP424" i="17"/>
  <c r="AO424" i="17"/>
  <c r="AN424" i="17"/>
  <c r="AM424" i="17"/>
  <c r="AL424" i="17"/>
  <c r="AK424" i="17"/>
  <c r="AJ424" i="17"/>
  <c r="AI424" i="17"/>
  <c r="AG424" i="17"/>
  <c r="P424" i="17"/>
  <c r="BK423" i="17"/>
  <c r="BJ423" i="17"/>
  <c r="BI423" i="17"/>
  <c r="BH423" i="17"/>
  <c r="BG423" i="17"/>
  <c r="BF423" i="17"/>
  <c r="BE423" i="17"/>
  <c r="BD423" i="17"/>
  <c r="BC423" i="17"/>
  <c r="BB423" i="17"/>
  <c r="BA423" i="17"/>
  <c r="AZ423" i="17"/>
  <c r="AY423" i="17"/>
  <c r="AX423" i="17"/>
  <c r="AW423" i="17"/>
  <c r="AV423" i="17"/>
  <c r="AT423" i="17"/>
  <c r="AS423" i="17"/>
  <c r="AR423" i="17"/>
  <c r="AQ423" i="17"/>
  <c r="AP423" i="17"/>
  <c r="AO423" i="17"/>
  <c r="AN423" i="17"/>
  <c r="AM423" i="17"/>
  <c r="AL423" i="17"/>
  <c r="AK423" i="17"/>
  <c r="AJ423" i="17"/>
  <c r="AI423" i="17"/>
  <c r="AG423" i="17"/>
  <c r="P423" i="17"/>
  <c r="BK422" i="17"/>
  <c r="BJ422" i="17"/>
  <c r="BI422" i="17"/>
  <c r="BH422" i="17"/>
  <c r="BG422" i="17"/>
  <c r="BF422" i="17"/>
  <c r="BE422" i="17"/>
  <c r="BD422" i="17"/>
  <c r="BC422" i="17"/>
  <c r="BB422" i="17"/>
  <c r="BA422" i="17"/>
  <c r="AZ422" i="17"/>
  <c r="AY422" i="17"/>
  <c r="AX422" i="17"/>
  <c r="AW422" i="17"/>
  <c r="AV422" i="17"/>
  <c r="AT422" i="17"/>
  <c r="AS422" i="17"/>
  <c r="AR422" i="17"/>
  <c r="AQ422" i="17"/>
  <c r="AP422" i="17"/>
  <c r="AO422" i="17"/>
  <c r="AN422" i="17"/>
  <c r="AM422" i="17"/>
  <c r="AL422" i="17"/>
  <c r="AK422" i="17"/>
  <c r="AJ422" i="17"/>
  <c r="AI422" i="17"/>
  <c r="AG422" i="17"/>
  <c r="P422" i="17"/>
  <c r="BK421" i="17"/>
  <c r="BJ421" i="17"/>
  <c r="BI421" i="17"/>
  <c r="BH421" i="17"/>
  <c r="BG421" i="17"/>
  <c r="BF421" i="17"/>
  <c r="BE421" i="17"/>
  <c r="BD421" i="17"/>
  <c r="BC421" i="17"/>
  <c r="BB421" i="17"/>
  <c r="BA421" i="17"/>
  <c r="AZ421" i="17"/>
  <c r="AY421" i="17"/>
  <c r="AX421" i="17"/>
  <c r="AW421" i="17"/>
  <c r="AV421" i="17"/>
  <c r="AT421" i="17"/>
  <c r="AS421" i="17"/>
  <c r="AR421" i="17"/>
  <c r="AQ421" i="17"/>
  <c r="AP421" i="17"/>
  <c r="AO421" i="17"/>
  <c r="AN421" i="17"/>
  <c r="AM421" i="17"/>
  <c r="AL421" i="17"/>
  <c r="AK421" i="17"/>
  <c r="AJ421" i="17"/>
  <c r="AI421" i="17"/>
  <c r="AG421" i="17"/>
  <c r="P421" i="17"/>
  <c r="BK420" i="17"/>
  <c r="BJ420" i="17"/>
  <c r="BI420" i="17"/>
  <c r="BH420" i="17"/>
  <c r="BG420" i="17"/>
  <c r="BF420" i="17"/>
  <c r="BE420" i="17"/>
  <c r="BD420" i="17"/>
  <c r="BC420" i="17"/>
  <c r="BB420" i="17"/>
  <c r="BA420" i="17"/>
  <c r="AZ420" i="17"/>
  <c r="AY420" i="17"/>
  <c r="AX420" i="17"/>
  <c r="AW420" i="17"/>
  <c r="AV420" i="17"/>
  <c r="AT420" i="17"/>
  <c r="AS420" i="17"/>
  <c r="AR420" i="17"/>
  <c r="AQ420" i="17"/>
  <c r="AP420" i="17"/>
  <c r="AO420" i="17"/>
  <c r="AN420" i="17"/>
  <c r="AM420" i="17"/>
  <c r="AL420" i="17"/>
  <c r="AK420" i="17"/>
  <c r="AJ420" i="17"/>
  <c r="AI420" i="17"/>
  <c r="AG420" i="17"/>
  <c r="P420" i="17"/>
  <c r="BK419" i="17"/>
  <c r="BJ419" i="17"/>
  <c r="BI419" i="17"/>
  <c r="BH419" i="17"/>
  <c r="BG419" i="17"/>
  <c r="BF419" i="17"/>
  <c r="BE419" i="17"/>
  <c r="BD419" i="17"/>
  <c r="BC419" i="17"/>
  <c r="BB419" i="17"/>
  <c r="BA419" i="17"/>
  <c r="AZ419" i="17"/>
  <c r="AY419" i="17"/>
  <c r="AX419" i="17"/>
  <c r="AW419" i="17"/>
  <c r="AV419" i="17"/>
  <c r="AT419" i="17"/>
  <c r="AS419" i="17"/>
  <c r="AR419" i="17"/>
  <c r="AQ419" i="17"/>
  <c r="AP419" i="17"/>
  <c r="AO419" i="17"/>
  <c r="AN419" i="17"/>
  <c r="AM419" i="17"/>
  <c r="AL419" i="17"/>
  <c r="AK419" i="17"/>
  <c r="AJ419" i="17"/>
  <c r="AI419" i="17"/>
  <c r="AG419" i="17"/>
  <c r="P419" i="17"/>
  <c r="BK418" i="17"/>
  <c r="BJ418" i="17"/>
  <c r="BI418" i="17"/>
  <c r="BH418" i="17"/>
  <c r="BG418" i="17"/>
  <c r="BF418" i="17"/>
  <c r="BE418" i="17"/>
  <c r="BD418" i="17"/>
  <c r="BC418" i="17"/>
  <c r="BB418" i="17"/>
  <c r="BA418" i="17"/>
  <c r="AZ418" i="17"/>
  <c r="AY418" i="17"/>
  <c r="AX418" i="17"/>
  <c r="AW418" i="17"/>
  <c r="AV418" i="17"/>
  <c r="AT418" i="17"/>
  <c r="AS418" i="17"/>
  <c r="AR418" i="17"/>
  <c r="AQ418" i="17"/>
  <c r="AP418" i="17"/>
  <c r="AO418" i="17"/>
  <c r="AN418" i="17"/>
  <c r="AM418" i="17"/>
  <c r="AL418" i="17"/>
  <c r="AK418" i="17"/>
  <c r="AJ418" i="17"/>
  <c r="AI418" i="17"/>
  <c r="AG418" i="17"/>
  <c r="P418" i="17"/>
  <c r="BK417" i="17"/>
  <c r="BJ417" i="17"/>
  <c r="BI417" i="17"/>
  <c r="BH417" i="17"/>
  <c r="BG417" i="17"/>
  <c r="BF417" i="17"/>
  <c r="BE417" i="17"/>
  <c r="BD417" i="17"/>
  <c r="BC417" i="17"/>
  <c r="BB417" i="17"/>
  <c r="BA417" i="17"/>
  <c r="AZ417" i="17"/>
  <c r="AY417" i="17"/>
  <c r="AX417" i="17"/>
  <c r="AW417" i="17"/>
  <c r="AV417" i="17"/>
  <c r="AT417" i="17"/>
  <c r="AS417" i="17"/>
  <c r="AR417" i="17"/>
  <c r="AQ417" i="17"/>
  <c r="AP417" i="17"/>
  <c r="AO417" i="17"/>
  <c r="AN417" i="17"/>
  <c r="AM417" i="17"/>
  <c r="AL417" i="17"/>
  <c r="AK417" i="17"/>
  <c r="AJ417" i="17"/>
  <c r="AI417" i="17"/>
  <c r="AG417" i="17"/>
  <c r="P417" i="17"/>
  <c r="BK416" i="17"/>
  <c r="BJ416" i="17"/>
  <c r="BI416" i="17"/>
  <c r="BH416" i="17"/>
  <c r="BG416" i="17"/>
  <c r="BF416" i="17"/>
  <c r="BE416" i="17"/>
  <c r="BD416" i="17"/>
  <c r="BC416" i="17"/>
  <c r="BB416" i="17"/>
  <c r="BA416" i="17"/>
  <c r="AZ416" i="17"/>
  <c r="AY416" i="17"/>
  <c r="AX416" i="17"/>
  <c r="AW416" i="17"/>
  <c r="AV416" i="17"/>
  <c r="AT416" i="17"/>
  <c r="AS416" i="17"/>
  <c r="AR416" i="17"/>
  <c r="AQ416" i="17"/>
  <c r="AP416" i="17"/>
  <c r="AO416" i="17"/>
  <c r="AN416" i="17"/>
  <c r="AM416" i="17"/>
  <c r="AL416" i="17"/>
  <c r="AK416" i="17"/>
  <c r="AJ416" i="17"/>
  <c r="AI416" i="17"/>
  <c r="AG416" i="17"/>
  <c r="P416" i="17"/>
  <c r="BK415" i="17"/>
  <c r="BJ415" i="17"/>
  <c r="BI415" i="17"/>
  <c r="BH415" i="17"/>
  <c r="BG415" i="17"/>
  <c r="BF415" i="17"/>
  <c r="BE415" i="17"/>
  <c r="BD415" i="17"/>
  <c r="BC415" i="17"/>
  <c r="BB415" i="17"/>
  <c r="BA415" i="17"/>
  <c r="AZ415" i="17"/>
  <c r="AY415" i="17"/>
  <c r="AX415" i="17"/>
  <c r="AW415" i="17"/>
  <c r="AV415" i="17"/>
  <c r="AT415" i="17"/>
  <c r="AS415" i="17"/>
  <c r="AR415" i="17"/>
  <c r="AQ415" i="17"/>
  <c r="AP415" i="17"/>
  <c r="AO415" i="17"/>
  <c r="AN415" i="17"/>
  <c r="AM415" i="17"/>
  <c r="AL415" i="17"/>
  <c r="AK415" i="17"/>
  <c r="AJ415" i="17"/>
  <c r="AI415" i="17"/>
  <c r="AG415" i="17"/>
  <c r="P415" i="17"/>
  <c r="BK414" i="17"/>
  <c r="BJ414" i="17"/>
  <c r="BI414" i="17"/>
  <c r="BH414" i="17"/>
  <c r="BG414" i="17"/>
  <c r="BF414" i="17"/>
  <c r="BE414" i="17"/>
  <c r="BD414" i="17"/>
  <c r="BC414" i="17"/>
  <c r="BB414" i="17"/>
  <c r="BA414" i="17"/>
  <c r="AZ414" i="17"/>
  <c r="BL414" i="17" s="1"/>
  <c r="AY414" i="17"/>
  <c r="AX414" i="17"/>
  <c r="AW414" i="17"/>
  <c r="AV414" i="17"/>
  <c r="AT414" i="17"/>
  <c r="AS414" i="17"/>
  <c r="AR414" i="17"/>
  <c r="AQ414" i="17"/>
  <c r="AP414" i="17"/>
  <c r="AO414" i="17"/>
  <c r="AN414" i="17"/>
  <c r="AM414" i="17"/>
  <c r="AL414" i="17"/>
  <c r="AK414" i="17"/>
  <c r="AJ414" i="17"/>
  <c r="AI414" i="17"/>
  <c r="AU414" i="17" s="1"/>
  <c r="AG414" i="17"/>
  <c r="P414" i="17"/>
  <c r="BK413" i="17"/>
  <c r="BJ413" i="17"/>
  <c r="BI413" i="17"/>
  <c r="BH413" i="17"/>
  <c r="BG413" i="17"/>
  <c r="BF413" i="17"/>
  <c r="BE413" i="17"/>
  <c r="BD413" i="17"/>
  <c r="BC413" i="17"/>
  <c r="BB413" i="17"/>
  <c r="BA413" i="17"/>
  <c r="AZ413" i="17"/>
  <c r="AY413" i="17"/>
  <c r="AX413" i="17"/>
  <c r="AW413" i="17"/>
  <c r="AV413" i="17"/>
  <c r="AT413" i="17"/>
  <c r="AS413" i="17"/>
  <c r="AR413" i="17"/>
  <c r="AQ413" i="17"/>
  <c r="AP413" i="17"/>
  <c r="AO413" i="17"/>
  <c r="AN413" i="17"/>
  <c r="AM413" i="17"/>
  <c r="AL413" i="17"/>
  <c r="AK413" i="17"/>
  <c r="AJ413" i="17"/>
  <c r="AI413" i="17"/>
  <c r="AG413" i="17"/>
  <c r="P413" i="17"/>
  <c r="BK412" i="17"/>
  <c r="BJ412" i="17"/>
  <c r="BI412" i="17"/>
  <c r="BH412" i="17"/>
  <c r="BG412" i="17"/>
  <c r="BF412" i="17"/>
  <c r="BE412" i="17"/>
  <c r="BD412" i="17"/>
  <c r="BC412" i="17"/>
  <c r="BB412" i="17"/>
  <c r="BA412" i="17"/>
  <c r="AZ412" i="17"/>
  <c r="BL412" i="17" s="1"/>
  <c r="AY412" i="17"/>
  <c r="AX412" i="17"/>
  <c r="AW412" i="17"/>
  <c r="AV412" i="17"/>
  <c r="AT412" i="17"/>
  <c r="AS412" i="17"/>
  <c r="AR412" i="17"/>
  <c r="AQ412" i="17"/>
  <c r="AP412" i="17"/>
  <c r="AO412" i="17"/>
  <c r="AN412" i="17"/>
  <c r="AM412" i="17"/>
  <c r="AL412" i="17"/>
  <c r="AK412" i="17"/>
  <c r="AJ412" i="17"/>
  <c r="AI412" i="17"/>
  <c r="AU412" i="17" s="1"/>
  <c r="AG412" i="17"/>
  <c r="P412" i="17"/>
  <c r="BK411" i="17"/>
  <c r="BJ411" i="17"/>
  <c r="BI411" i="17"/>
  <c r="BH411" i="17"/>
  <c r="BG411" i="17"/>
  <c r="BF411" i="17"/>
  <c r="BE411" i="17"/>
  <c r="BD411" i="17"/>
  <c r="BC411" i="17"/>
  <c r="BB411" i="17"/>
  <c r="BA411" i="17"/>
  <c r="AZ411" i="17"/>
  <c r="AY411" i="17"/>
  <c r="AX411" i="17"/>
  <c r="AW411" i="17"/>
  <c r="AV411" i="17"/>
  <c r="AT411" i="17"/>
  <c r="AS411" i="17"/>
  <c r="AR411" i="17"/>
  <c r="AQ411" i="17"/>
  <c r="AP411" i="17"/>
  <c r="AO411" i="17"/>
  <c r="AN411" i="17"/>
  <c r="AM411" i="17"/>
  <c r="AL411" i="17"/>
  <c r="AK411" i="17"/>
  <c r="AJ411" i="17"/>
  <c r="AI411" i="17"/>
  <c r="AG411" i="17"/>
  <c r="P411" i="17"/>
  <c r="BK410" i="17"/>
  <c r="BJ410" i="17"/>
  <c r="BI410" i="17"/>
  <c r="BH410" i="17"/>
  <c r="BG410" i="17"/>
  <c r="BF410" i="17"/>
  <c r="BE410" i="17"/>
  <c r="BD410" i="17"/>
  <c r="BC410" i="17"/>
  <c r="BB410" i="17"/>
  <c r="BA410" i="17"/>
  <c r="AZ410" i="17"/>
  <c r="BL410" i="17" s="1"/>
  <c r="AY410" i="17"/>
  <c r="AX410" i="17"/>
  <c r="AW410" i="17"/>
  <c r="AV410" i="17"/>
  <c r="AT410" i="17"/>
  <c r="AS410" i="17"/>
  <c r="AR410" i="17"/>
  <c r="AQ410" i="17"/>
  <c r="AP410" i="17"/>
  <c r="AO410" i="17"/>
  <c r="AN410" i="17"/>
  <c r="AM410" i="17"/>
  <c r="AL410" i="17"/>
  <c r="AK410" i="17"/>
  <c r="AJ410" i="17"/>
  <c r="AI410" i="17"/>
  <c r="AU410" i="17" s="1"/>
  <c r="AG410" i="17"/>
  <c r="P410" i="17"/>
  <c r="BK409" i="17"/>
  <c r="BJ409" i="17"/>
  <c r="BI409" i="17"/>
  <c r="BH409" i="17"/>
  <c r="BG409" i="17"/>
  <c r="BF409" i="17"/>
  <c r="BE409" i="17"/>
  <c r="BD409" i="17"/>
  <c r="BC409" i="17"/>
  <c r="BB409" i="17"/>
  <c r="BA409" i="17"/>
  <c r="AZ409" i="17"/>
  <c r="AY409" i="17"/>
  <c r="AX409" i="17"/>
  <c r="AW409" i="17"/>
  <c r="AV409" i="17"/>
  <c r="AT409" i="17"/>
  <c r="AS409" i="17"/>
  <c r="AR409" i="17"/>
  <c r="AQ409" i="17"/>
  <c r="AP409" i="17"/>
  <c r="AO409" i="17"/>
  <c r="AN409" i="17"/>
  <c r="AM409" i="17"/>
  <c r="AL409" i="17"/>
  <c r="AK409" i="17"/>
  <c r="AJ409" i="17"/>
  <c r="AI409" i="17"/>
  <c r="AG409" i="17"/>
  <c r="P409" i="17"/>
  <c r="BK408" i="17"/>
  <c r="BJ408" i="17"/>
  <c r="BI408" i="17"/>
  <c r="BH408" i="17"/>
  <c r="BG408" i="17"/>
  <c r="BF408" i="17"/>
  <c r="BE408" i="17"/>
  <c r="BD408" i="17"/>
  <c r="BC408" i="17"/>
  <c r="BB408" i="17"/>
  <c r="BA408" i="17"/>
  <c r="AZ408" i="17"/>
  <c r="BL408" i="17" s="1"/>
  <c r="AY408" i="17"/>
  <c r="AX408" i="17"/>
  <c r="AW408" i="17"/>
  <c r="AV408" i="17"/>
  <c r="AT408" i="17"/>
  <c r="AS408" i="17"/>
  <c r="AR408" i="17"/>
  <c r="AQ408" i="17"/>
  <c r="AP408" i="17"/>
  <c r="AO408" i="17"/>
  <c r="AN408" i="17"/>
  <c r="AM408" i="17"/>
  <c r="AL408" i="17"/>
  <c r="AK408" i="17"/>
  <c r="AJ408" i="17"/>
  <c r="AI408" i="17"/>
  <c r="AU408" i="17" s="1"/>
  <c r="AG408" i="17"/>
  <c r="P408" i="17"/>
  <c r="BK407" i="17"/>
  <c r="BJ407" i="17"/>
  <c r="BI407" i="17"/>
  <c r="BH407" i="17"/>
  <c r="BG407" i="17"/>
  <c r="BF407" i="17"/>
  <c r="BE407" i="17"/>
  <c r="BD407" i="17"/>
  <c r="BC407" i="17"/>
  <c r="BB407" i="17"/>
  <c r="BA407" i="17"/>
  <c r="AZ407" i="17"/>
  <c r="AY407" i="17"/>
  <c r="AX407" i="17"/>
  <c r="AW407" i="17"/>
  <c r="AV407" i="17"/>
  <c r="AT407" i="17"/>
  <c r="AS407" i="17"/>
  <c r="AR407" i="17"/>
  <c r="AQ407" i="17"/>
  <c r="AP407" i="17"/>
  <c r="AO407" i="17"/>
  <c r="AN407" i="17"/>
  <c r="AM407" i="17"/>
  <c r="AL407" i="17"/>
  <c r="AK407" i="17"/>
  <c r="AJ407" i="17"/>
  <c r="AI407" i="17"/>
  <c r="AG407" i="17"/>
  <c r="P407" i="17"/>
  <c r="BK406" i="17"/>
  <c r="BJ406" i="17"/>
  <c r="BI406" i="17"/>
  <c r="BH406" i="17"/>
  <c r="BG406" i="17"/>
  <c r="BF406" i="17"/>
  <c r="BE406" i="17"/>
  <c r="BD406" i="17"/>
  <c r="BC406" i="17"/>
  <c r="BB406" i="17"/>
  <c r="BA406" i="17"/>
  <c r="AZ406" i="17"/>
  <c r="BL406" i="17" s="1"/>
  <c r="AY406" i="17"/>
  <c r="AX406" i="17"/>
  <c r="AW406" i="17"/>
  <c r="AV406" i="17"/>
  <c r="AT406" i="17"/>
  <c r="AS406" i="17"/>
  <c r="AR406" i="17"/>
  <c r="AQ406" i="17"/>
  <c r="AP406" i="17"/>
  <c r="AO406" i="17"/>
  <c r="AN406" i="17"/>
  <c r="AM406" i="17"/>
  <c r="AL406" i="17"/>
  <c r="AK406" i="17"/>
  <c r="AJ406" i="17"/>
  <c r="AI406" i="17"/>
  <c r="AU406" i="17" s="1"/>
  <c r="AG406" i="17"/>
  <c r="P406" i="17"/>
  <c r="BK405" i="17"/>
  <c r="BJ405" i="17"/>
  <c r="BI405" i="17"/>
  <c r="BH405" i="17"/>
  <c r="BG405" i="17"/>
  <c r="BF405" i="17"/>
  <c r="BE405" i="17"/>
  <c r="BD405" i="17"/>
  <c r="BC405" i="17"/>
  <c r="BB405" i="17"/>
  <c r="BA405" i="17"/>
  <c r="AZ405" i="17"/>
  <c r="AY405" i="17"/>
  <c r="AX405" i="17"/>
  <c r="AW405" i="17"/>
  <c r="AV405" i="17"/>
  <c r="AT405" i="17"/>
  <c r="AS405" i="17"/>
  <c r="AR405" i="17"/>
  <c r="AQ405" i="17"/>
  <c r="AP405" i="17"/>
  <c r="AO405" i="17"/>
  <c r="AN405" i="17"/>
  <c r="AM405" i="17"/>
  <c r="AL405" i="17"/>
  <c r="AK405" i="17"/>
  <c r="AJ405" i="17"/>
  <c r="AI405" i="17"/>
  <c r="AG405" i="17"/>
  <c r="P405" i="17"/>
  <c r="BK404" i="17"/>
  <c r="BJ404" i="17"/>
  <c r="BI404" i="17"/>
  <c r="BH404" i="17"/>
  <c r="BG404" i="17"/>
  <c r="BF404" i="17"/>
  <c r="BE404" i="17"/>
  <c r="BD404" i="17"/>
  <c r="BC404" i="17"/>
  <c r="BB404" i="17"/>
  <c r="BA404" i="17"/>
  <c r="AZ404" i="17"/>
  <c r="BL404" i="17" s="1"/>
  <c r="AY404" i="17"/>
  <c r="AX404" i="17"/>
  <c r="AW404" i="17"/>
  <c r="AV404" i="17"/>
  <c r="AT404" i="17"/>
  <c r="AS404" i="17"/>
  <c r="AR404" i="17"/>
  <c r="AQ404" i="17"/>
  <c r="AP404" i="17"/>
  <c r="AO404" i="17"/>
  <c r="AN404" i="17"/>
  <c r="AM404" i="17"/>
  <c r="AL404" i="17"/>
  <c r="AK404" i="17"/>
  <c r="AJ404" i="17"/>
  <c r="AI404" i="17"/>
  <c r="AU404" i="17" s="1"/>
  <c r="AG404" i="17"/>
  <c r="P404" i="17"/>
  <c r="BK403" i="17"/>
  <c r="BJ403" i="17"/>
  <c r="BI403" i="17"/>
  <c r="BH403" i="17"/>
  <c r="BG403" i="17"/>
  <c r="BF403" i="17"/>
  <c r="BE403" i="17"/>
  <c r="BD403" i="17"/>
  <c r="BC403" i="17"/>
  <c r="BB403" i="17"/>
  <c r="BA403" i="17"/>
  <c r="AZ403" i="17"/>
  <c r="AY403" i="17"/>
  <c r="AX403" i="17"/>
  <c r="AW403" i="17"/>
  <c r="AV403" i="17"/>
  <c r="AT403" i="17"/>
  <c r="AS403" i="17"/>
  <c r="AR403" i="17"/>
  <c r="AQ403" i="17"/>
  <c r="AP403" i="17"/>
  <c r="AO403" i="17"/>
  <c r="AN403" i="17"/>
  <c r="AM403" i="17"/>
  <c r="AL403" i="17"/>
  <c r="AK403" i="17"/>
  <c r="AJ403" i="17"/>
  <c r="AI403" i="17"/>
  <c r="AG403" i="17"/>
  <c r="P403" i="17"/>
  <c r="BK402" i="17"/>
  <c r="BJ402" i="17"/>
  <c r="BI402" i="17"/>
  <c r="BH402" i="17"/>
  <c r="BG402" i="17"/>
  <c r="BF402" i="17"/>
  <c r="BE402" i="17"/>
  <c r="BD402" i="17"/>
  <c r="BC402" i="17"/>
  <c r="BB402" i="17"/>
  <c r="BA402" i="17"/>
  <c r="AZ402" i="17"/>
  <c r="BL402" i="17" s="1"/>
  <c r="AY402" i="17"/>
  <c r="AX402" i="17"/>
  <c r="AW402" i="17"/>
  <c r="AV402" i="17"/>
  <c r="AT402" i="17"/>
  <c r="AS402" i="17"/>
  <c r="AR402" i="17"/>
  <c r="AQ402" i="17"/>
  <c r="AP402" i="17"/>
  <c r="AO402" i="17"/>
  <c r="AN402" i="17"/>
  <c r="AM402" i="17"/>
  <c r="AL402" i="17"/>
  <c r="AK402" i="17"/>
  <c r="AJ402" i="17"/>
  <c r="AI402" i="17"/>
  <c r="AU402" i="17" s="1"/>
  <c r="AG402" i="17"/>
  <c r="P402" i="17"/>
  <c r="BK401" i="17"/>
  <c r="BJ401" i="17"/>
  <c r="BI401" i="17"/>
  <c r="BH401" i="17"/>
  <c r="BG401" i="17"/>
  <c r="BF401" i="17"/>
  <c r="BE401" i="17"/>
  <c r="BD401" i="17"/>
  <c r="BC401" i="17"/>
  <c r="BB401" i="17"/>
  <c r="BA401" i="17"/>
  <c r="AZ401" i="17"/>
  <c r="AY401" i="17"/>
  <c r="AX401" i="17"/>
  <c r="AW401" i="17"/>
  <c r="AV401" i="17"/>
  <c r="AT401" i="17"/>
  <c r="AS401" i="17"/>
  <c r="AR401" i="17"/>
  <c r="AQ401" i="17"/>
  <c r="AP401" i="17"/>
  <c r="AO401" i="17"/>
  <c r="AN401" i="17"/>
  <c r="AM401" i="17"/>
  <c r="AL401" i="17"/>
  <c r="AK401" i="17"/>
  <c r="AJ401" i="17"/>
  <c r="AI401" i="17"/>
  <c r="AG401" i="17"/>
  <c r="P401" i="17"/>
  <c r="BK400" i="17"/>
  <c r="BJ400" i="17"/>
  <c r="BI400" i="17"/>
  <c r="BH400" i="17"/>
  <c r="BG400" i="17"/>
  <c r="BF400" i="17"/>
  <c r="BE400" i="17"/>
  <c r="BD400" i="17"/>
  <c r="BC400" i="17"/>
  <c r="BB400" i="17"/>
  <c r="BA400" i="17"/>
  <c r="AZ400" i="17"/>
  <c r="BL400" i="17" s="1"/>
  <c r="AY400" i="17"/>
  <c r="AX400" i="17"/>
  <c r="AW400" i="17"/>
  <c r="AV400" i="17"/>
  <c r="AT400" i="17"/>
  <c r="AS400" i="17"/>
  <c r="AR400" i="17"/>
  <c r="AQ400" i="17"/>
  <c r="AP400" i="17"/>
  <c r="AO400" i="17"/>
  <c r="AN400" i="17"/>
  <c r="AM400" i="17"/>
  <c r="AL400" i="17"/>
  <c r="AK400" i="17"/>
  <c r="AJ400" i="17"/>
  <c r="AI400" i="17"/>
  <c r="AU400" i="17" s="1"/>
  <c r="AG400" i="17"/>
  <c r="P400" i="17"/>
  <c r="BK399" i="17"/>
  <c r="BJ399" i="17"/>
  <c r="BI399" i="17"/>
  <c r="BH399" i="17"/>
  <c r="BG399" i="17"/>
  <c r="BF399" i="17"/>
  <c r="BE399" i="17"/>
  <c r="BD399" i="17"/>
  <c r="BC399" i="17"/>
  <c r="BB399" i="17"/>
  <c r="BA399" i="17"/>
  <c r="AZ399" i="17"/>
  <c r="AY399" i="17"/>
  <c r="AX399" i="17"/>
  <c r="AW399" i="17"/>
  <c r="AV399" i="17"/>
  <c r="AT399" i="17"/>
  <c r="AS399" i="17"/>
  <c r="AR399" i="17"/>
  <c r="AQ399" i="17"/>
  <c r="AP399" i="17"/>
  <c r="AO399" i="17"/>
  <c r="AN399" i="17"/>
  <c r="AM399" i="17"/>
  <c r="AL399" i="17"/>
  <c r="AK399" i="17"/>
  <c r="AJ399" i="17"/>
  <c r="AI399" i="17"/>
  <c r="AG399" i="17"/>
  <c r="P399" i="17"/>
  <c r="BK398" i="17"/>
  <c r="BJ398" i="17"/>
  <c r="BI398" i="17"/>
  <c r="BH398" i="17"/>
  <c r="BG398" i="17"/>
  <c r="BF398" i="17"/>
  <c r="BE398" i="17"/>
  <c r="BD398" i="17"/>
  <c r="BC398" i="17"/>
  <c r="BB398" i="17"/>
  <c r="BA398" i="17"/>
  <c r="AZ398" i="17"/>
  <c r="BL398" i="17" s="1"/>
  <c r="AY398" i="17"/>
  <c r="AX398" i="17"/>
  <c r="AW398" i="17"/>
  <c r="AV398" i="17"/>
  <c r="AT398" i="17"/>
  <c r="AS398" i="17"/>
  <c r="AR398" i="17"/>
  <c r="AQ398" i="17"/>
  <c r="AP398" i="17"/>
  <c r="AO398" i="17"/>
  <c r="AN398" i="17"/>
  <c r="AM398" i="17"/>
  <c r="AL398" i="17"/>
  <c r="AK398" i="17"/>
  <c r="AJ398" i="17"/>
  <c r="AI398" i="17"/>
  <c r="AU398" i="17" s="1"/>
  <c r="AG398" i="17"/>
  <c r="P398" i="17"/>
  <c r="BK397" i="17"/>
  <c r="BJ397" i="17"/>
  <c r="BI397" i="17"/>
  <c r="BH397" i="17"/>
  <c r="BG397" i="17"/>
  <c r="BF397" i="17"/>
  <c r="BE397" i="17"/>
  <c r="BD397" i="17"/>
  <c r="BC397" i="17"/>
  <c r="BB397" i="17"/>
  <c r="BA397" i="17"/>
  <c r="AZ397" i="17"/>
  <c r="AY397" i="17"/>
  <c r="AX397" i="17"/>
  <c r="AW397" i="17"/>
  <c r="AV397" i="17"/>
  <c r="AT397" i="17"/>
  <c r="AS397" i="17"/>
  <c r="AR397" i="17"/>
  <c r="AQ397" i="17"/>
  <c r="AP397" i="17"/>
  <c r="AO397" i="17"/>
  <c r="AN397" i="17"/>
  <c r="AM397" i="17"/>
  <c r="AL397" i="17"/>
  <c r="AK397" i="17"/>
  <c r="AJ397" i="17"/>
  <c r="AI397" i="17"/>
  <c r="AG397" i="17"/>
  <c r="P397" i="17"/>
  <c r="BK396" i="17"/>
  <c r="BJ396" i="17"/>
  <c r="BI396" i="17"/>
  <c r="BH396" i="17"/>
  <c r="BG396" i="17"/>
  <c r="BF396" i="17"/>
  <c r="BE396" i="17"/>
  <c r="BD396" i="17"/>
  <c r="BC396" i="17"/>
  <c r="BB396" i="17"/>
  <c r="BA396" i="17"/>
  <c r="AZ396" i="17"/>
  <c r="BL396" i="17" s="1"/>
  <c r="AY396" i="17"/>
  <c r="AX396" i="17"/>
  <c r="AW396" i="17"/>
  <c r="AV396" i="17"/>
  <c r="AT396" i="17"/>
  <c r="AS396" i="17"/>
  <c r="AR396" i="17"/>
  <c r="AQ396" i="17"/>
  <c r="AP396" i="17"/>
  <c r="AO396" i="17"/>
  <c r="AN396" i="17"/>
  <c r="AM396" i="17"/>
  <c r="AL396" i="17"/>
  <c r="AK396" i="17"/>
  <c r="AJ396" i="17"/>
  <c r="AI396" i="17"/>
  <c r="AU396" i="17" s="1"/>
  <c r="AG396" i="17"/>
  <c r="P396" i="17"/>
  <c r="BK395" i="17"/>
  <c r="BJ395" i="17"/>
  <c r="BI395" i="17"/>
  <c r="BH395" i="17"/>
  <c r="BG395" i="17"/>
  <c r="BF395" i="17"/>
  <c r="BE395" i="17"/>
  <c r="BD395" i="17"/>
  <c r="BC395" i="17"/>
  <c r="BB395" i="17"/>
  <c r="BA395" i="17"/>
  <c r="AZ395" i="17"/>
  <c r="AY395" i="17"/>
  <c r="AX395" i="17"/>
  <c r="AW395" i="17"/>
  <c r="AV395" i="17"/>
  <c r="AT395" i="17"/>
  <c r="AS395" i="17"/>
  <c r="AR395" i="17"/>
  <c r="AQ395" i="17"/>
  <c r="AP395" i="17"/>
  <c r="AO395" i="17"/>
  <c r="AN395" i="17"/>
  <c r="AM395" i="17"/>
  <c r="AL395" i="17"/>
  <c r="AK395" i="17"/>
  <c r="AJ395" i="17"/>
  <c r="AI395" i="17"/>
  <c r="AG395" i="17"/>
  <c r="P395" i="17"/>
  <c r="BK394" i="17"/>
  <c r="BJ394" i="17"/>
  <c r="BI394" i="17"/>
  <c r="BH394" i="17"/>
  <c r="BG394" i="17"/>
  <c r="BF394" i="17"/>
  <c r="BE394" i="17"/>
  <c r="BD394" i="17"/>
  <c r="BC394" i="17"/>
  <c r="BB394" i="17"/>
  <c r="BA394" i="17"/>
  <c r="AZ394" i="17"/>
  <c r="BL394" i="17" s="1"/>
  <c r="AY394" i="17"/>
  <c r="AX394" i="17"/>
  <c r="AW394" i="17"/>
  <c r="AV394" i="17"/>
  <c r="AT394" i="17"/>
  <c r="AS394" i="17"/>
  <c r="AR394" i="17"/>
  <c r="AQ394" i="17"/>
  <c r="AP394" i="17"/>
  <c r="AO394" i="17"/>
  <c r="AN394" i="17"/>
  <c r="AM394" i="17"/>
  <c r="AL394" i="17"/>
  <c r="AK394" i="17"/>
  <c r="AJ394" i="17"/>
  <c r="AI394" i="17"/>
  <c r="AU394" i="17" s="1"/>
  <c r="AG394" i="17"/>
  <c r="P394" i="17"/>
  <c r="BK393" i="17"/>
  <c r="BJ393" i="17"/>
  <c r="BI393" i="17"/>
  <c r="BH393" i="17"/>
  <c r="BG393" i="17"/>
  <c r="BF393" i="17"/>
  <c r="BE393" i="17"/>
  <c r="BD393" i="17"/>
  <c r="BC393" i="17"/>
  <c r="BB393" i="17"/>
  <c r="BA393" i="17"/>
  <c r="AZ393" i="17"/>
  <c r="AY393" i="17"/>
  <c r="AX393" i="17"/>
  <c r="AW393" i="17"/>
  <c r="AV393" i="17"/>
  <c r="AT393" i="17"/>
  <c r="AS393" i="17"/>
  <c r="AR393" i="17"/>
  <c r="AQ393" i="17"/>
  <c r="AP393" i="17"/>
  <c r="AO393" i="17"/>
  <c r="AN393" i="17"/>
  <c r="AM393" i="17"/>
  <c r="AL393" i="17"/>
  <c r="AK393" i="17"/>
  <c r="AJ393" i="17"/>
  <c r="AI393" i="17"/>
  <c r="AG393" i="17"/>
  <c r="P393" i="17"/>
  <c r="BK392" i="17"/>
  <c r="BJ392" i="17"/>
  <c r="BI392" i="17"/>
  <c r="BH392" i="17"/>
  <c r="BG392" i="17"/>
  <c r="BF392" i="17"/>
  <c r="BE392" i="17"/>
  <c r="BD392" i="17"/>
  <c r="BC392" i="17"/>
  <c r="BB392" i="17"/>
  <c r="BA392" i="17"/>
  <c r="AZ392" i="17"/>
  <c r="BL392" i="17" s="1"/>
  <c r="AY392" i="17"/>
  <c r="AX392" i="17"/>
  <c r="AW392" i="17"/>
  <c r="AV392" i="17"/>
  <c r="AT392" i="17"/>
  <c r="AS392" i="17"/>
  <c r="AR392" i="17"/>
  <c r="AQ392" i="17"/>
  <c r="AP392" i="17"/>
  <c r="AO392" i="17"/>
  <c r="AN392" i="17"/>
  <c r="AM392" i="17"/>
  <c r="AL392" i="17"/>
  <c r="AK392" i="17"/>
  <c r="AJ392" i="17"/>
  <c r="AI392" i="17"/>
  <c r="AU392" i="17" s="1"/>
  <c r="AG392" i="17"/>
  <c r="P392" i="17"/>
  <c r="BK391" i="17"/>
  <c r="BJ391" i="17"/>
  <c r="BI391" i="17"/>
  <c r="BH391" i="17"/>
  <c r="BG391" i="17"/>
  <c r="BF391" i="17"/>
  <c r="BE391" i="17"/>
  <c r="BD391" i="17"/>
  <c r="BC391" i="17"/>
  <c r="BB391" i="17"/>
  <c r="BA391" i="17"/>
  <c r="AZ391" i="17"/>
  <c r="AY391" i="17"/>
  <c r="AX391" i="17"/>
  <c r="AW391" i="17"/>
  <c r="AV391" i="17"/>
  <c r="AT391" i="17"/>
  <c r="AS391" i="17"/>
  <c r="AR391" i="17"/>
  <c r="AQ391" i="17"/>
  <c r="AP391" i="17"/>
  <c r="AO391" i="17"/>
  <c r="AN391" i="17"/>
  <c r="AM391" i="17"/>
  <c r="AL391" i="17"/>
  <c r="AK391" i="17"/>
  <c r="AJ391" i="17"/>
  <c r="AI391" i="17"/>
  <c r="AG391" i="17"/>
  <c r="P391" i="17"/>
  <c r="BK390" i="17"/>
  <c r="BJ390" i="17"/>
  <c r="BI390" i="17"/>
  <c r="BH390" i="17"/>
  <c r="BG390" i="17"/>
  <c r="BF390" i="17"/>
  <c r="BE390" i="17"/>
  <c r="BD390" i="17"/>
  <c r="BC390" i="17"/>
  <c r="BB390" i="17"/>
  <c r="BA390" i="17"/>
  <c r="AZ390" i="17"/>
  <c r="BL390" i="17" s="1"/>
  <c r="AY390" i="17"/>
  <c r="AX390" i="17"/>
  <c r="AW390" i="17"/>
  <c r="AV390" i="17"/>
  <c r="AT390" i="17"/>
  <c r="AS390" i="17"/>
  <c r="AR390" i="17"/>
  <c r="AQ390" i="17"/>
  <c r="AP390" i="17"/>
  <c r="AO390" i="17"/>
  <c r="AN390" i="17"/>
  <c r="AM390" i="17"/>
  <c r="AL390" i="17"/>
  <c r="AK390" i="17"/>
  <c r="AJ390" i="17"/>
  <c r="AI390" i="17"/>
  <c r="AU390" i="17" s="1"/>
  <c r="AG390" i="17"/>
  <c r="P390" i="17"/>
  <c r="BK389" i="17"/>
  <c r="BJ389" i="17"/>
  <c r="BI389" i="17"/>
  <c r="BH389" i="17"/>
  <c r="BG389" i="17"/>
  <c r="BF389" i="17"/>
  <c r="BE389" i="17"/>
  <c r="BD389" i="17"/>
  <c r="BC389" i="17"/>
  <c r="BB389" i="17"/>
  <c r="BA389" i="17"/>
  <c r="AZ389" i="17"/>
  <c r="AY389" i="17"/>
  <c r="AX389" i="17"/>
  <c r="AW389" i="17"/>
  <c r="AV389" i="17"/>
  <c r="AT389" i="17"/>
  <c r="AS389" i="17"/>
  <c r="AR389" i="17"/>
  <c r="AQ389" i="17"/>
  <c r="AP389" i="17"/>
  <c r="AO389" i="17"/>
  <c r="AN389" i="17"/>
  <c r="AM389" i="17"/>
  <c r="AL389" i="17"/>
  <c r="AK389" i="17"/>
  <c r="AJ389" i="17"/>
  <c r="AI389" i="17"/>
  <c r="AG389" i="17"/>
  <c r="P389" i="17"/>
  <c r="BK388" i="17"/>
  <c r="BJ388" i="17"/>
  <c r="BI388" i="17"/>
  <c r="BH388" i="17"/>
  <c r="BG388" i="17"/>
  <c r="BF388" i="17"/>
  <c r="BE388" i="17"/>
  <c r="BD388" i="17"/>
  <c r="BC388" i="17"/>
  <c r="BB388" i="17"/>
  <c r="BA388" i="17"/>
  <c r="AZ388" i="17"/>
  <c r="BL388" i="17" s="1"/>
  <c r="AY388" i="17"/>
  <c r="AX388" i="17"/>
  <c r="AW388" i="17"/>
  <c r="AV388" i="17"/>
  <c r="AT388" i="17"/>
  <c r="AS388" i="17"/>
  <c r="AR388" i="17"/>
  <c r="AQ388" i="17"/>
  <c r="AP388" i="17"/>
  <c r="AO388" i="17"/>
  <c r="AN388" i="17"/>
  <c r="AM388" i="17"/>
  <c r="AL388" i="17"/>
  <c r="AK388" i="17"/>
  <c r="AJ388" i="17"/>
  <c r="AI388" i="17"/>
  <c r="AU388" i="17" s="1"/>
  <c r="AG388" i="17"/>
  <c r="P388" i="17"/>
  <c r="BK387" i="17"/>
  <c r="BJ387" i="17"/>
  <c r="BI387" i="17"/>
  <c r="BH387" i="17"/>
  <c r="BG387" i="17"/>
  <c r="BF387" i="17"/>
  <c r="BE387" i="17"/>
  <c r="BD387" i="17"/>
  <c r="BC387" i="17"/>
  <c r="BB387" i="17"/>
  <c r="BA387" i="17"/>
  <c r="AZ387" i="17"/>
  <c r="AY387" i="17"/>
  <c r="AX387" i="17"/>
  <c r="AW387" i="17"/>
  <c r="AV387" i="17"/>
  <c r="AT387" i="17"/>
  <c r="AS387" i="17"/>
  <c r="AR387" i="17"/>
  <c r="AQ387" i="17"/>
  <c r="AP387" i="17"/>
  <c r="AO387" i="17"/>
  <c r="AN387" i="17"/>
  <c r="AM387" i="17"/>
  <c r="AL387" i="17"/>
  <c r="AK387" i="17"/>
  <c r="AJ387" i="17"/>
  <c r="AI387" i="17"/>
  <c r="AG387" i="17"/>
  <c r="P387" i="17"/>
  <c r="BK386" i="17"/>
  <c r="BJ386" i="17"/>
  <c r="BI386" i="17"/>
  <c r="BH386" i="17"/>
  <c r="BG386" i="17"/>
  <c r="BF386" i="17"/>
  <c r="BE386" i="17"/>
  <c r="BD386" i="17"/>
  <c r="BC386" i="17"/>
  <c r="BB386" i="17"/>
  <c r="BA386" i="17"/>
  <c r="AZ386" i="17"/>
  <c r="BL386" i="17" s="1"/>
  <c r="AY386" i="17"/>
  <c r="AX386" i="17"/>
  <c r="AW386" i="17"/>
  <c r="AV386" i="17"/>
  <c r="AT386" i="17"/>
  <c r="AS386" i="17"/>
  <c r="AR386" i="17"/>
  <c r="AQ386" i="17"/>
  <c r="AP386" i="17"/>
  <c r="AO386" i="17"/>
  <c r="AN386" i="17"/>
  <c r="AM386" i="17"/>
  <c r="AL386" i="17"/>
  <c r="AK386" i="17"/>
  <c r="AJ386" i="17"/>
  <c r="AI386" i="17"/>
  <c r="AG386" i="17"/>
  <c r="P386" i="17"/>
  <c r="BK385" i="17"/>
  <c r="BJ385" i="17"/>
  <c r="BI385" i="17"/>
  <c r="BH385" i="17"/>
  <c r="BG385" i="17"/>
  <c r="BF385" i="17"/>
  <c r="BE385" i="17"/>
  <c r="BD385" i="17"/>
  <c r="BC385" i="17"/>
  <c r="BB385" i="17"/>
  <c r="BA385" i="17"/>
  <c r="AZ385" i="17"/>
  <c r="AY385" i="17"/>
  <c r="AX385" i="17"/>
  <c r="AW385" i="17"/>
  <c r="AV385" i="17"/>
  <c r="AT385" i="17"/>
  <c r="AS385" i="17"/>
  <c r="AR385" i="17"/>
  <c r="AQ385" i="17"/>
  <c r="AP385" i="17"/>
  <c r="AO385" i="17"/>
  <c r="AN385" i="17"/>
  <c r="AM385" i="17"/>
  <c r="AL385" i="17"/>
  <c r="AK385" i="17"/>
  <c r="AJ385" i="17"/>
  <c r="AI385" i="17"/>
  <c r="AG385" i="17"/>
  <c r="P385" i="17"/>
  <c r="BK384" i="17"/>
  <c r="BJ384" i="17"/>
  <c r="BI384" i="17"/>
  <c r="BH384" i="17"/>
  <c r="BG384" i="17"/>
  <c r="BF384" i="17"/>
  <c r="BE384" i="17"/>
  <c r="BD384" i="17"/>
  <c r="BC384" i="17"/>
  <c r="BB384" i="17"/>
  <c r="BA384" i="17"/>
  <c r="AZ384" i="17"/>
  <c r="BL384" i="17" s="1"/>
  <c r="AY384" i="17"/>
  <c r="AX384" i="17"/>
  <c r="AW384" i="17"/>
  <c r="AV384" i="17"/>
  <c r="AT384" i="17"/>
  <c r="AS384" i="17"/>
  <c r="AR384" i="17"/>
  <c r="AQ384" i="17"/>
  <c r="AP384" i="17"/>
  <c r="AO384" i="17"/>
  <c r="AN384" i="17"/>
  <c r="AM384" i="17"/>
  <c r="AL384" i="17"/>
  <c r="AK384" i="17"/>
  <c r="AJ384" i="17"/>
  <c r="AI384" i="17"/>
  <c r="AG384" i="17"/>
  <c r="P384" i="17"/>
  <c r="BK383" i="17"/>
  <c r="BJ383" i="17"/>
  <c r="BI383" i="17"/>
  <c r="BH383" i="17"/>
  <c r="BG383" i="17"/>
  <c r="BF383" i="17"/>
  <c r="BE383" i="17"/>
  <c r="BD383" i="17"/>
  <c r="BC383" i="17"/>
  <c r="BB383" i="17"/>
  <c r="BA383" i="17"/>
  <c r="AZ383" i="17"/>
  <c r="AY383" i="17"/>
  <c r="AX383" i="17"/>
  <c r="AW383" i="17"/>
  <c r="AV383" i="17"/>
  <c r="AT383" i="17"/>
  <c r="AS383" i="17"/>
  <c r="AR383" i="17"/>
  <c r="AQ383" i="17"/>
  <c r="AP383" i="17"/>
  <c r="AO383" i="17"/>
  <c r="AN383" i="17"/>
  <c r="AM383" i="17"/>
  <c r="AL383" i="17"/>
  <c r="AK383" i="17"/>
  <c r="AJ383" i="17"/>
  <c r="AI383" i="17"/>
  <c r="AG383" i="17"/>
  <c r="P383" i="17"/>
  <c r="BK382" i="17"/>
  <c r="BJ382" i="17"/>
  <c r="BI382" i="17"/>
  <c r="BH382" i="17"/>
  <c r="BG382" i="17"/>
  <c r="BF382" i="17"/>
  <c r="BE382" i="17"/>
  <c r="BD382" i="17"/>
  <c r="BC382" i="17"/>
  <c r="BB382" i="17"/>
  <c r="BA382" i="17"/>
  <c r="AZ382" i="17"/>
  <c r="BL382" i="17" s="1"/>
  <c r="AY382" i="17"/>
  <c r="AX382" i="17"/>
  <c r="AW382" i="17"/>
  <c r="AV382" i="17"/>
  <c r="AT382" i="17"/>
  <c r="AS382" i="17"/>
  <c r="AR382" i="17"/>
  <c r="AQ382" i="17"/>
  <c r="AP382" i="17"/>
  <c r="AO382" i="17"/>
  <c r="AN382" i="17"/>
  <c r="AM382" i="17"/>
  <c r="AL382" i="17"/>
  <c r="AK382" i="17"/>
  <c r="AJ382" i="17"/>
  <c r="AI382" i="17"/>
  <c r="AU382" i="17" s="1"/>
  <c r="AG382" i="17"/>
  <c r="P382" i="17"/>
  <c r="BK381" i="17"/>
  <c r="BJ381" i="17"/>
  <c r="BI381" i="17"/>
  <c r="BH381" i="17"/>
  <c r="BG381" i="17"/>
  <c r="BF381" i="17"/>
  <c r="BE381" i="17"/>
  <c r="BD381" i="17"/>
  <c r="BC381" i="17"/>
  <c r="BB381" i="17"/>
  <c r="BA381" i="17"/>
  <c r="AZ381" i="17"/>
  <c r="AY381" i="17"/>
  <c r="AX381" i="17"/>
  <c r="AW381" i="17"/>
  <c r="AV381" i="17"/>
  <c r="AT381" i="17"/>
  <c r="AS381" i="17"/>
  <c r="AR381" i="17"/>
  <c r="AQ381" i="17"/>
  <c r="AP381" i="17"/>
  <c r="AO381" i="17"/>
  <c r="AN381" i="17"/>
  <c r="AM381" i="17"/>
  <c r="AL381" i="17"/>
  <c r="AK381" i="17"/>
  <c r="AJ381" i="17"/>
  <c r="AI381" i="17"/>
  <c r="AG381" i="17"/>
  <c r="P381" i="17"/>
  <c r="BK380" i="17"/>
  <c r="BJ380" i="17"/>
  <c r="BI380" i="17"/>
  <c r="BH380" i="17"/>
  <c r="BG380" i="17"/>
  <c r="BF380" i="17"/>
  <c r="BE380" i="17"/>
  <c r="BD380" i="17"/>
  <c r="BC380" i="17"/>
  <c r="BB380" i="17"/>
  <c r="BA380" i="17"/>
  <c r="AZ380" i="17"/>
  <c r="BL380" i="17" s="1"/>
  <c r="AY380" i="17"/>
  <c r="AX380" i="17"/>
  <c r="AW380" i="17"/>
  <c r="AV380" i="17"/>
  <c r="AT380" i="17"/>
  <c r="AS380" i="17"/>
  <c r="AR380" i="17"/>
  <c r="AQ380" i="17"/>
  <c r="AP380" i="17"/>
  <c r="AO380" i="17"/>
  <c r="AN380" i="17"/>
  <c r="AM380" i="17"/>
  <c r="AL380" i="17"/>
  <c r="AK380" i="17"/>
  <c r="AJ380" i="17"/>
  <c r="AI380" i="17"/>
  <c r="AU380" i="17" s="1"/>
  <c r="AG380" i="17"/>
  <c r="P380" i="17"/>
  <c r="BK379" i="17"/>
  <c r="BJ379" i="17"/>
  <c r="BI379" i="17"/>
  <c r="BH379" i="17"/>
  <c r="BG379" i="17"/>
  <c r="BF379" i="17"/>
  <c r="BE379" i="17"/>
  <c r="BD379" i="17"/>
  <c r="BC379" i="17"/>
  <c r="BB379" i="17"/>
  <c r="BA379" i="17"/>
  <c r="AZ379" i="17"/>
  <c r="AY379" i="17"/>
  <c r="AX379" i="17"/>
  <c r="AW379" i="17"/>
  <c r="AV379" i="17"/>
  <c r="AT379" i="17"/>
  <c r="AS379" i="17"/>
  <c r="AR379" i="17"/>
  <c r="AQ379" i="17"/>
  <c r="AP379" i="17"/>
  <c r="AO379" i="17"/>
  <c r="AN379" i="17"/>
  <c r="AM379" i="17"/>
  <c r="AL379" i="17"/>
  <c r="AK379" i="17"/>
  <c r="AJ379" i="17"/>
  <c r="AI379" i="17"/>
  <c r="AG379" i="17"/>
  <c r="P379" i="17"/>
  <c r="BK378" i="17"/>
  <c r="BJ378" i="17"/>
  <c r="BI378" i="17"/>
  <c r="BH378" i="17"/>
  <c r="BG378" i="17"/>
  <c r="BF378" i="17"/>
  <c r="BE378" i="17"/>
  <c r="BD378" i="17"/>
  <c r="BC378" i="17"/>
  <c r="BB378" i="17"/>
  <c r="BA378" i="17"/>
  <c r="AZ378" i="17"/>
  <c r="BL378" i="17" s="1"/>
  <c r="AY378" i="17"/>
  <c r="AX378" i="17"/>
  <c r="AW378" i="17"/>
  <c r="AV378" i="17"/>
  <c r="AT378" i="17"/>
  <c r="AS378" i="17"/>
  <c r="AR378" i="17"/>
  <c r="AQ378" i="17"/>
  <c r="AP378" i="17"/>
  <c r="AO378" i="17"/>
  <c r="AN378" i="17"/>
  <c r="AM378" i="17"/>
  <c r="AL378" i="17"/>
  <c r="AK378" i="17"/>
  <c r="AJ378" i="17"/>
  <c r="AI378" i="17"/>
  <c r="AU378" i="17" s="1"/>
  <c r="AG378" i="17"/>
  <c r="P378" i="17"/>
  <c r="BK377" i="17"/>
  <c r="BJ377" i="17"/>
  <c r="BI377" i="17"/>
  <c r="BH377" i="17"/>
  <c r="BG377" i="17"/>
  <c r="BF377" i="17"/>
  <c r="BE377" i="17"/>
  <c r="BD377" i="17"/>
  <c r="BC377" i="17"/>
  <c r="BB377" i="17"/>
  <c r="BA377" i="17"/>
  <c r="AZ377" i="17"/>
  <c r="AY377" i="17"/>
  <c r="AX377" i="17"/>
  <c r="AW377" i="17"/>
  <c r="AV377" i="17"/>
  <c r="AT377" i="17"/>
  <c r="AS377" i="17"/>
  <c r="AR377" i="17"/>
  <c r="AQ377" i="17"/>
  <c r="AP377" i="17"/>
  <c r="AO377" i="17"/>
  <c r="AN377" i="17"/>
  <c r="AM377" i="17"/>
  <c r="AL377" i="17"/>
  <c r="AK377" i="17"/>
  <c r="AJ377" i="17"/>
  <c r="AI377" i="17"/>
  <c r="AG377" i="17"/>
  <c r="P377" i="17"/>
  <c r="BK376" i="17"/>
  <c r="BJ376" i="17"/>
  <c r="BI376" i="17"/>
  <c r="BH376" i="17"/>
  <c r="BG376" i="17"/>
  <c r="BF376" i="17"/>
  <c r="BE376" i="17"/>
  <c r="BD376" i="17"/>
  <c r="BC376" i="17"/>
  <c r="BB376" i="17"/>
  <c r="BA376" i="17"/>
  <c r="AZ376" i="17"/>
  <c r="BL376" i="17" s="1"/>
  <c r="AY376" i="17"/>
  <c r="AX376" i="17"/>
  <c r="AW376" i="17"/>
  <c r="AV376" i="17"/>
  <c r="AT376" i="17"/>
  <c r="AS376" i="17"/>
  <c r="AR376" i="17"/>
  <c r="AQ376" i="17"/>
  <c r="AP376" i="17"/>
  <c r="AO376" i="17"/>
  <c r="AN376" i="17"/>
  <c r="AM376" i="17"/>
  <c r="AL376" i="17"/>
  <c r="AK376" i="17"/>
  <c r="AJ376" i="17"/>
  <c r="AI376" i="17"/>
  <c r="AU376" i="17" s="1"/>
  <c r="AG376" i="17"/>
  <c r="P376" i="17"/>
  <c r="BK375" i="17"/>
  <c r="BJ375" i="17"/>
  <c r="BI375" i="17"/>
  <c r="BH375" i="17"/>
  <c r="BG375" i="17"/>
  <c r="BF375" i="17"/>
  <c r="BE375" i="17"/>
  <c r="BD375" i="17"/>
  <c r="BC375" i="17"/>
  <c r="BB375" i="17"/>
  <c r="BA375" i="17"/>
  <c r="AZ375" i="17"/>
  <c r="AY375" i="17"/>
  <c r="AX375" i="17"/>
  <c r="AW375" i="17"/>
  <c r="AV375" i="17"/>
  <c r="AT375" i="17"/>
  <c r="AS375" i="17"/>
  <c r="AR375" i="17"/>
  <c r="AQ375" i="17"/>
  <c r="AP375" i="17"/>
  <c r="AO375" i="17"/>
  <c r="AN375" i="17"/>
  <c r="AM375" i="17"/>
  <c r="AL375" i="17"/>
  <c r="AK375" i="17"/>
  <c r="AJ375" i="17"/>
  <c r="AI375" i="17"/>
  <c r="AG375" i="17"/>
  <c r="P375" i="17"/>
  <c r="BK374" i="17"/>
  <c r="BJ374" i="17"/>
  <c r="BI374" i="17"/>
  <c r="BH374" i="17"/>
  <c r="BG374" i="17"/>
  <c r="BF374" i="17"/>
  <c r="BE374" i="17"/>
  <c r="BD374" i="17"/>
  <c r="BC374" i="17"/>
  <c r="BB374" i="17"/>
  <c r="BA374" i="17"/>
  <c r="AZ374" i="17"/>
  <c r="BL374" i="17" s="1"/>
  <c r="AY374" i="17"/>
  <c r="AX374" i="17"/>
  <c r="AW374" i="17"/>
  <c r="AV374" i="17"/>
  <c r="AT374" i="17"/>
  <c r="AS374" i="17"/>
  <c r="AR374" i="17"/>
  <c r="AQ374" i="17"/>
  <c r="AP374" i="17"/>
  <c r="AO374" i="17"/>
  <c r="AN374" i="17"/>
  <c r="AM374" i="17"/>
  <c r="AL374" i="17"/>
  <c r="AK374" i="17"/>
  <c r="AJ374" i="17"/>
  <c r="AI374" i="17"/>
  <c r="AU374" i="17" s="1"/>
  <c r="AG374" i="17"/>
  <c r="P374" i="17"/>
  <c r="BK373" i="17"/>
  <c r="BJ373" i="17"/>
  <c r="BI373" i="17"/>
  <c r="BH373" i="17"/>
  <c r="BG373" i="17"/>
  <c r="BF373" i="17"/>
  <c r="BE373" i="17"/>
  <c r="BD373" i="17"/>
  <c r="BC373" i="17"/>
  <c r="BB373" i="17"/>
  <c r="BA373" i="17"/>
  <c r="AZ373" i="17"/>
  <c r="AY373" i="17"/>
  <c r="AX373" i="17"/>
  <c r="AW373" i="17"/>
  <c r="AV373" i="17"/>
  <c r="AT373" i="17"/>
  <c r="AS373" i="17"/>
  <c r="AR373" i="17"/>
  <c r="AQ373" i="17"/>
  <c r="AP373" i="17"/>
  <c r="AO373" i="17"/>
  <c r="AN373" i="17"/>
  <c r="AM373" i="17"/>
  <c r="AL373" i="17"/>
  <c r="AK373" i="17"/>
  <c r="AJ373" i="17"/>
  <c r="AI373" i="17"/>
  <c r="AG373" i="17"/>
  <c r="P373" i="17"/>
  <c r="BK372" i="17"/>
  <c r="BJ372" i="17"/>
  <c r="BI372" i="17"/>
  <c r="BH372" i="17"/>
  <c r="BG372" i="17"/>
  <c r="BF372" i="17"/>
  <c r="BE372" i="17"/>
  <c r="BD372" i="17"/>
  <c r="BC372" i="17"/>
  <c r="BB372" i="17"/>
  <c r="BA372" i="17"/>
  <c r="AZ372" i="17"/>
  <c r="BL372" i="17" s="1"/>
  <c r="AY372" i="17"/>
  <c r="AX372" i="17"/>
  <c r="AW372" i="17"/>
  <c r="AV372" i="17"/>
  <c r="AT372" i="17"/>
  <c r="AS372" i="17"/>
  <c r="AR372" i="17"/>
  <c r="AQ372" i="17"/>
  <c r="AP372" i="17"/>
  <c r="AO372" i="17"/>
  <c r="AN372" i="17"/>
  <c r="AM372" i="17"/>
  <c r="AL372" i="17"/>
  <c r="AK372" i="17"/>
  <c r="AJ372" i="17"/>
  <c r="AI372" i="17"/>
  <c r="AU372" i="17" s="1"/>
  <c r="AG372" i="17"/>
  <c r="P372" i="17"/>
  <c r="BK371" i="17"/>
  <c r="BJ371" i="17"/>
  <c r="BI371" i="17"/>
  <c r="BH371" i="17"/>
  <c r="BG371" i="17"/>
  <c r="BF371" i="17"/>
  <c r="BE371" i="17"/>
  <c r="BD371" i="17"/>
  <c r="BC371" i="17"/>
  <c r="BB371" i="17"/>
  <c r="BA371" i="17"/>
  <c r="AZ371" i="17"/>
  <c r="AY371" i="17"/>
  <c r="AX371" i="17"/>
  <c r="AW371" i="17"/>
  <c r="AV371" i="17"/>
  <c r="AT371" i="17"/>
  <c r="AS371" i="17"/>
  <c r="AR371" i="17"/>
  <c r="AQ371" i="17"/>
  <c r="AP371" i="17"/>
  <c r="AO371" i="17"/>
  <c r="AN371" i="17"/>
  <c r="AM371" i="17"/>
  <c r="AL371" i="17"/>
  <c r="AK371" i="17"/>
  <c r="AJ371" i="17"/>
  <c r="AI371" i="17"/>
  <c r="AG371" i="17"/>
  <c r="P371" i="17"/>
  <c r="BK370" i="17"/>
  <c r="BJ370" i="17"/>
  <c r="BI370" i="17"/>
  <c r="BH370" i="17"/>
  <c r="BG370" i="17"/>
  <c r="BF370" i="17"/>
  <c r="BE370" i="17"/>
  <c r="BD370" i="17"/>
  <c r="BC370" i="17"/>
  <c r="BB370" i="17"/>
  <c r="BA370" i="17"/>
  <c r="AZ370" i="17"/>
  <c r="BL370" i="17" s="1"/>
  <c r="AY370" i="17"/>
  <c r="AX370" i="17"/>
  <c r="AW370" i="17"/>
  <c r="AV370" i="17"/>
  <c r="AT370" i="17"/>
  <c r="AS370" i="17"/>
  <c r="AR370" i="17"/>
  <c r="AQ370" i="17"/>
  <c r="AP370" i="17"/>
  <c r="AO370" i="17"/>
  <c r="AN370" i="17"/>
  <c r="AM370" i="17"/>
  <c r="AL370" i="17"/>
  <c r="AK370" i="17"/>
  <c r="AJ370" i="17"/>
  <c r="AI370" i="17"/>
  <c r="AU370" i="17" s="1"/>
  <c r="AG370" i="17"/>
  <c r="P370" i="17"/>
  <c r="BK369" i="17"/>
  <c r="BJ369" i="17"/>
  <c r="BI369" i="17"/>
  <c r="BH369" i="17"/>
  <c r="BG369" i="17"/>
  <c r="BF369" i="17"/>
  <c r="BE369" i="17"/>
  <c r="BD369" i="17"/>
  <c r="BC369" i="17"/>
  <c r="BB369" i="17"/>
  <c r="BA369" i="17"/>
  <c r="AZ369" i="17"/>
  <c r="AY369" i="17"/>
  <c r="AX369" i="17"/>
  <c r="AW369" i="17"/>
  <c r="AV369" i="17"/>
  <c r="AT369" i="17"/>
  <c r="AS369" i="17"/>
  <c r="AR369" i="17"/>
  <c r="AQ369" i="17"/>
  <c r="AP369" i="17"/>
  <c r="AO369" i="17"/>
  <c r="AN369" i="17"/>
  <c r="AM369" i="17"/>
  <c r="AL369" i="17"/>
  <c r="AK369" i="17"/>
  <c r="AJ369" i="17"/>
  <c r="AI369" i="17"/>
  <c r="AG369" i="17"/>
  <c r="P369" i="17"/>
  <c r="BK368" i="17"/>
  <c r="BJ368" i="17"/>
  <c r="BI368" i="17"/>
  <c r="BH368" i="17"/>
  <c r="BG368" i="17"/>
  <c r="BF368" i="17"/>
  <c r="BE368" i="17"/>
  <c r="BD368" i="17"/>
  <c r="BC368" i="17"/>
  <c r="BB368" i="17"/>
  <c r="BA368" i="17"/>
  <c r="AZ368" i="17"/>
  <c r="BL368" i="17" s="1"/>
  <c r="AY368" i="17"/>
  <c r="AX368" i="17"/>
  <c r="AW368" i="17"/>
  <c r="AV368" i="17"/>
  <c r="AT368" i="17"/>
  <c r="AS368" i="17"/>
  <c r="AR368" i="17"/>
  <c r="AQ368" i="17"/>
  <c r="AP368" i="17"/>
  <c r="AO368" i="17"/>
  <c r="AN368" i="17"/>
  <c r="AM368" i="17"/>
  <c r="AL368" i="17"/>
  <c r="AK368" i="17"/>
  <c r="AJ368" i="17"/>
  <c r="AI368" i="17"/>
  <c r="AU368" i="17" s="1"/>
  <c r="AG368" i="17"/>
  <c r="P368" i="17"/>
  <c r="BK367" i="17"/>
  <c r="BJ367" i="17"/>
  <c r="BI367" i="17"/>
  <c r="BH367" i="17"/>
  <c r="BG367" i="17"/>
  <c r="BF367" i="17"/>
  <c r="BE367" i="17"/>
  <c r="BD367" i="17"/>
  <c r="BC367" i="17"/>
  <c r="BB367" i="17"/>
  <c r="BA367" i="17"/>
  <c r="AZ367" i="17"/>
  <c r="AY367" i="17"/>
  <c r="AX367" i="17"/>
  <c r="AW367" i="17"/>
  <c r="AV367" i="17"/>
  <c r="AT367" i="17"/>
  <c r="AS367" i="17"/>
  <c r="AR367" i="17"/>
  <c r="AQ367" i="17"/>
  <c r="AP367" i="17"/>
  <c r="AO367" i="17"/>
  <c r="AN367" i="17"/>
  <c r="AM367" i="17"/>
  <c r="AL367" i="17"/>
  <c r="AK367" i="17"/>
  <c r="AJ367" i="17"/>
  <c r="AI367" i="17"/>
  <c r="AG367" i="17"/>
  <c r="P367" i="17"/>
  <c r="BK366" i="17"/>
  <c r="BJ366" i="17"/>
  <c r="BI366" i="17"/>
  <c r="BH366" i="17"/>
  <c r="BG366" i="17"/>
  <c r="BF366" i="17"/>
  <c r="BE366" i="17"/>
  <c r="BD366" i="17"/>
  <c r="BC366" i="17"/>
  <c r="BB366" i="17"/>
  <c r="BA366" i="17"/>
  <c r="AZ366" i="17"/>
  <c r="BL366" i="17" s="1"/>
  <c r="AY366" i="17"/>
  <c r="AX366" i="17"/>
  <c r="AW366" i="17"/>
  <c r="AV366" i="17"/>
  <c r="AT366" i="17"/>
  <c r="AS366" i="17"/>
  <c r="AR366" i="17"/>
  <c r="AQ366" i="17"/>
  <c r="AP366" i="17"/>
  <c r="AO366" i="17"/>
  <c r="AN366" i="17"/>
  <c r="AM366" i="17"/>
  <c r="AL366" i="17"/>
  <c r="AK366" i="17"/>
  <c r="AJ366" i="17"/>
  <c r="AI366" i="17"/>
  <c r="AU366" i="17" s="1"/>
  <c r="AG366" i="17"/>
  <c r="P366" i="17"/>
  <c r="BK365" i="17"/>
  <c r="BJ365" i="17"/>
  <c r="BI365" i="17"/>
  <c r="BH365" i="17"/>
  <c r="BG365" i="17"/>
  <c r="BF365" i="17"/>
  <c r="BE365" i="17"/>
  <c r="BD365" i="17"/>
  <c r="BC365" i="17"/>
  <c r="BB365" i="17"/>
  <c r="BA365" i="17"/>
  <c r="AZ365" i="17"/>
  <c r="AY365" i="17"/>
  <c r="AX365" i="17"/>
  <c r="AW365" i="17"/>
  <c r="AV365" i="17"/>
  <c r="AT365" i="17"/>
  <c r="AS365" i="17"/>
  <c r="AR365" i="17"/>
  <c r="AQ365" i="17"/>
  <c r="AP365" i="17"/>
  <c r="AO365" i="17"/>
  <c r="AN365" i="17"/>
  <c r="AM365" i="17"/>
  <c r="AL365" i="17"/>
  <c r="AK365" i="17"/>
  <c r="AJ365" i="17"/>
  <c r="AI365" i="17"/>
  <c r="AG365" i="17"/>
  <c r="P365" i="17"/>
  <c r="BK364" i="17"/>
  <c r="BJ364" i="17"/>
  <c r="BI364" i="17"/>
  <c r="BH364" i="17"/>
  <c r="BG364" i="17"/>
  <c r="BF364" i="17"/>
  <c r="BE364" i="17"/>
  <c r="BD364" i="17"/>
  <c r="BC364" i="17"/>
  <c r="BB364" i="17"/>
  <c r="BA364" i="17"/>
  <c r="AZ364" i="17"/>
  <c r="BL364" i="17" s="1"/>
  <c r="AY364" i="17"/>
  <c r="AX364" i="17"/>
  <c r="AW364" i="17"/>
  <c r="AV364" i="17"/>
  <c r="AT364" i="17"/>
  <c r="AS364" i="17"/>
  <c r="AR364" i="17"/>
  <c r="AQ364" i="17"/>
  <c r="AP364" i="17"/>
  <c r="AO364" i="17"/>
  <c r="AN364" i="17"/>
  <c r="AM364" i="17"/>
  <c r="AL364" i="17"/>
  <c r="AK364" i="17"/>
  <c r="AJ364" i="17"/>
  <c r="AI364" i="17"/>
  <c r="AU364" i="17" s="1"/>
  <c r="AG364" i="17"/>
  <c r="P364" i="17"/>
  <c r="BK363" i="17"/>
  <c r="BJ363" i="17"/>
  <c r="BI363" i="17"/>
  <c r="BH363" i="17"/>
  <c r="BG363" i="17"/>
  <c r="BF363" i="17"/>
  <c r="BE363" i="17"/>
  <c r="BD363" i="17"/>
  <c r="BC363" i="17"/>
  <c r="BB363" i="17"/>
  <c r="BA363" i="17"/>
  <c r="AZ363" i="17"/>
  <c r="AY363" i="17"/>
  <c r="AX363" i="17"/>
  <c r="AW363" i="17"/>
  <c r="AV363" i="17"/>
  <c r="AT363" i="17"/>
  <c r="AS363" i="17"/>
  <c r="AR363" i="17"/>
  <c r="AQ363" i="17"/>
  <c r="AP363" i="17"/>
  <c r="AO363" i="17"/>
  <c r="AN363" i="17"/>
  <c r="AM363" i="17"/>
  <c r="AL363" i="17"/>
  <c r="AK363" i="17"/>
  <c r="AJ363" i="17"/>
  <c r="AI363" i="17"/>
  <c r="AG363" i="17"/>
  <c r="P363" i="17"/>
  <c r="BK362" i="17"/>
  <c r="BJ362" i="17"/>
  <c r="BI362" i="17"/>
  <c r="BH362" i="17"/>
  <c r="BG362" i="17"/>
  <c r="BF362" i="17"/>
  <c r="BE362" i="17"/>
  <c r="BD362" i="17"/>
  <c r="BC362" i="17"/>
  <c r="BB362" i="17"/>
  <c r="BA362" i="17"/>
  <c r="AZ362" i="17"/>
  <c r="BL362" i="17" s="1"/>
  <c r="AY362" i="17"/>
  <c r="AX362" i="17"/>
  <c r="AW362" i="17"/>
  <c r="AV362" i="17"/>
  <c r="AT362" i="17"/>
  <c r="AS362" i="17"/>
  <c r="AR362" i="17"/>
  <c r="AQ362" i="17"/>
  <c r="AP362" i="17"/>
  <c r="AO362" i="17"/>
  <c r="AN362" i="17"/>
  <c r="AM362" i="17"/>
  <c r="AL362" i="17"/>
  <c r="AK362" i="17"/>
  <c r="AJ362" i="17"/>
  <c r="AI362" i="17"/>
  <c r="AU362" i="17" s="1"/>
  <c r="AG362" i="17"/>
  <c r="P362" i="17"/>
  <c r="BK361" i="17"/>
  <c r="BJ361" i="17"/>
  <c r="BI361" i="17"/>
  <c r="BH361" i="17"/>
  <c r="BG361" i="17"/>
  <c r="BF361" i="17"/>
  <c r="BE361" i="17"/>
  <c r="BD361" i="17"/>
  <c r="BC361" i="17"/>
  <c r="BB361" i="17"/>
  <c r="BA361" i="17"/>
  <c r="AZ361" i="17"/>
  <c r="AY361" i="17"/>
  <c r="AX361" i="17"/>
  <c r="AW361" i="17"/>
  <c r="AV361" i="17"/>
  <c r="AT361" i="17"/>
  <c r="AS361" i="17"/>
  <c r="AR361" i="17"/>
  <c r="AQ361" i="17"/>
  <c r="AP361" i="17"/>
  <c r="AO361" i="17"/>
  <c r="AN361" i="17"/>
  <c r="AM361" i="17"/>
  <c r="AL361" i="17"/>
  <c r="AK361" i="17"/>
  <c r="AJ361" i="17"/>
  <c r="AI361" i="17"/>
  <c r="AG361" i="17"/>
  <c r="P361" i="17"/>
  <c r="BK360" i="17"/>
  <c r="BJ360" i="17"/>
  <c r="BI360" i="17"/>
  <c r="BH360" i="17"/>
  <c r="BG360" i="17"/>
  <c r="BF360" i="17"/>
  <c r="BE360" i="17"/>
  <c r="BD360" i="17"/>
  <c r="BC360" i="17"/>
  <c r="BB360" i="17"/>
  <c r="BA360" i="17"/>
  <c r="AZ360" i="17"/>
  <c r="BL360" i="17" s="1"/>
  <c r="AY360" i="17"/>
  <c r="AX360" i="17"/>
  <c r="AW360" i="17"/>
  <c r="AV360" i="17"/>
  <c r="AT360" i="17"/>
  <c r="AS360" i="17"/>
  <c r="AR360" i="17"/>
  <c r="AQ360" i="17"/>
  <c r="AP360" i="17"/>
  <c r="AO360" i="17"/>
  <c r="AN360" i="17"/>
  <c r="AM360" i="17"/>
  <c r="AL360" i="17"/>
  <c r="AK360" i="17"/>
  <c r="AJ360" i="17"/>
  <c r="AI360" i="17"/>
  <c r="AU360" i="17" s="1"/>
  <c r="AG360" i="17"/>
  <c r="P360" i="17"/>
  <c r="BK359" i="17"/>
  <c r="BJ359" i="17"/>
  <c r="BI359" i="17"/>
  <c r="BH359" i="17"/>
  <c r="BG359" i="17"/>
  <c r="BF359" i="17"/>
  <c r="BE359" i="17"/>
  <c r="BD359" i="17"/>
  <c r="BC359" i="17"/>
  <c r="BB359" i="17"/>
  <c r="BA359" i="17"/>
  <c r="AZ359" i="17"/>
  <c r="AY359" i="17"/>
  <c r="AX359" i="17"/>
  <c r="AW359" i="17"/>
  <c r="AV359" i="17"/>
  <c r="AT359" i="17"/>
  <c r="AS359" i="17"/>
  <c r="AR359" i="17"/>
  <c r="AQ359" i="17"/>
  <c r="AP359" i="17"/>
  <c r="AO359" i="17"/>
  <c r="AN359" i="17"/>
  <c r="AM359" i="17"/>
  <c r="AL359" i="17"/>
  <c r="AK359" i="17"/>
  <c r="AJ359" i="17"/>
  <c r="AI359" i="17"/>
  <c r="AG359" i="17"/>
  <c r="P359" i="17"/>
  <c r="BK358" i="17"/>
  <c r="BJ358" i="17"/>
  <c r="BI358" i="17"/>
  <c r="BH358" i="17"/>
  <c r="BG358" i="17"/>
  <c r="BF358" i="17"/>
  <c r="BE358" i="17"/>
  <c r="BD358" i="17"/>
  <c r="BC358" i="17"/>
  <c r="BB358" i="17"/>
  <c r="BA358" i="17"/>
  <c r="AZ358" i="17"/>
  <c r="BL358" i="17" s="1"/>
  <c r="AY358" i="17"/>
  <c r="AX358" i="17"/>
  <c r="AW358" i="17"/>
  <c r="AV358" i="17"/>
  <c r="AT358" i="17"/>
  <c r="AS358" i="17"/>
  <c r="AR358" i="17"/>
  <c r="AQ358" i="17"/>
  <c r="AP358" i="17"/>
  <c r="AO358" i="17"/>
  <c r="AN358" i="17"/>
  <c r="AM358" i="17"/>
  <c r="AL358" i="17"/>
  <c r="AK358" i="17"/>
  <c r="AJ358" i="17"/>
  <c r="AI358" i="17"/>
  <c r="AU358" i="17" s="1"/>
  <c r="AG358" i="17"/>
  <c r="P358" i="17"/>
  <c r="BK357" i="17"/>
  <c r="BJ357" i="17"/>
  <c r="BI357" i="17"/>
  <c r="BH357" i="17"/>
  <c r="BG357" i="17"/>
  <c r="BF357" i="17"/>
  <c r="BE357" i="17"/>
  <c r="BD357" i="17"/>
  <c r="BC357" i="17"/>
  <c r="BB357" i="17"/>
  <c r="BA357" i="17"/>
  <c r="AZ357" i="17"/>
  <c r="AY357" i="17"/>
  <c r="AX357" i="17"/>
  <c r="AW357" i="17"/>
  <c r="AV357" i="17"/>
  <c r="AT357" i="17"/>
  <c r="AS357" i="17"/>
  <c r="AR357" i="17"/>
  <c r="AQ357" i="17"/>
  <c r="AP357" i="17"/>
  <c r="AO357" i="17"/>
  <c r="AN357" i="17"/>
  <c r="AM357" i="17"/>
  <c r="AL357" i="17"/>
  <c r="AK357" i="17"/>
  <c r="AJ357" i="17"/>
  <c r="AI357" i="17"/>
  <c r="AG357" i="17"/>
  <c r="P357" i="17"/>
  <c r="BK356" i="17"/>
  <c r="BJ356" i="17"/>
  <c r="BI356" i="17"/>
  <c r="BH356" i="17"/>
  <c r="BG356" i="17"/>
  <c r="BF356" i="17"/>
  <c r="BE356" i="17"/>
  <c r="BD356" i="17"/>
  <c r="BC356" i="17"/>
  <c r="BB356" i="17"/>
  <c r="BA356" i="17"/>
  <c r="AZ356" i="17"/>
  <c r="BL356" i="17" s="1"/>
  <c r="AY356" i="17"/>
  <c r="AX356" i="17"/>
  <c r="AW356" i="17"/>
  <c r="AV356" i="17"/>
  <c r="AT356" i="17"/>
  <c r="AS356" i="17"/>
  <c r="AR356" i="17"/>
  <c r="AQ356" i="17"/>
  <c r="AP356" i="17"/>
  <c r="AO356" i="17"/>
  <c r="AN356" i="17"/>
  <c r="AM356" i="17"/>
  <c r="AL356" i="17"/>
  <c r="AK356" i="17"/>
  <c r="AJ356" i="17"/>
  <c r="AI356" i="17"/>
  <c r="AU356" i="17" s="1"/>
  <c r="AG356" i="17"/>
  <c r="P356" i="17"/>
  <c r="BK355" i="17"/>
  <c r="BJ355" i="17"/>
  <c r="BI355" i="17"/>
  <c r="BH355" i="17"/>
  <c r="BG355" i="17"/>
  <c r="BF355" i="17"/>
  <c r="BE355" i="17"/>
  <c r="BD355" i="17"/>
  <c r="BC355" i="17"/>
  <c r="BB355" i="17"/>
  <c r="BA355" i="17"/>
  <c r="AZ355" i="17"/>
  <c r="AY355" i="17"/>
  <c r="AX355" i="17"/>
  <c r="AW355" i="17"/>
  <c r="AV355" i="17"/>
  <c r="AT355" i="17"/>
  <c r="AS355" i="17"/>
  <c r="AR355" i="17"/>
  <c r="AQ355" i="17"/>
  <c r="AP355" i="17"/>
  <c r="AO355" i="17"/>
  <c r="AN355" i="17"/>
  <c r="AM355" i="17"/>
  <c r="AL355" i="17"/>
  <c r="AK355" i="17"/>
  <c r="AJ355" i="17"/>
  <c r="AI355" i="17"/>
  <c r="AG355" i="17"/>
  <c r="P355" i="17"/>
  <c r="BK354" i="17"/>
  <c r="BJ354" i="17"/>
  <c r="BI354" i="17"/>
  <c r="BH354" i="17"/>
  <c r="BG354" i="17"/>
  <c r="BF354" i="17"/>
  <c r="BE354" i="17"/>
  <c r="BD354" i="17"/>
  <c r="BC354" i="17"/>
  <c r="BB354" i="17"/>
  <c r="BA354" i="17"/>
  <c r="AZ354" i="17"/>
  <c r="BL354" i="17" s="1"/>
  <c r="AY354" i="17"/>
  <c r="AX354" i="17"/>
  <c r="AW354" i="17"/>
  <c r="AV354" i="17"/>
  <c r="AT354" i="17"/>
  <c r="AS354" i="17"/>
  <c r="AR354" i="17"/>
  <c r="AQ354" i="17"/>
  <c r="AP354" i="17"/>
  <c r="AO354" i="17"/>
  <c r="AN354" i="17"/>
  <c r="AM354" i="17"/>
  <c r="AL354" i="17"/>
  <c r="AK354" i="17"/>
  <c r="AJ354" i="17"/>
  <c r="AI354" i="17"/>
  <c r="AU354" i="17" s="1"/>
  <c r="AG354" i="17"/>
  <c r="P354" i="17"/>
  <c r="BK353" i="17"/>
  <c r="BJ353" i="17"/>
  <c r="BI353" i="17"/>
  <c r="BH353" i="17"/>
  <c r="BG353" i="17"/>
  <c r="BF353" i="17"/>
  <c r="BE353" i="17"/>
  <c r="BD353" i="17"/>
  <c r="BC353" i="17"/>
  <c r="BB353" i="17"/>
  <c r="BA353" i="17"/>
  <c r="AZ353" i="17"/>
  <c r="AY353" i="17"/>
  <c r="AX353" i="17"/>
  <c r="AW353" i="17"/>
  <c r="AV353" i="17"/>
  <c r="AT353" i="17"/>
  <c r="AS353" i="17"/>
  <c r="AR353" i="17"/>
  <c r="AQ353" i="17"/>
  <c r="AP353" i="17"/>
  <c r="AO353" i="17"/>
  <c r="AN353" i="17"/>
  <c r="AM353" i="17"/>
  <c r="AL353" i="17"/>
  <c r="AK353" i="17"/>
  <c r="AJ353" i="17"/>
  <c r="AI353" i="17"/>
  <c r="AG353" i="17"/>
  <c r="P353" i="17"/>
  <c r="BK352" i="17"/>
  <c r="BJ352" i="17"/>
  <c r="BI352" i="17"/>
  <c r="BH352" i="17"/>
  <c r="BG352" i="17"/>
  <c r="BF352" i="17"/>
  <c r="BE352" i="17"/>
  <c r="BD352" i="17"/>
  <c r="BC352" i="17"/>
  <c r="BB352" i="17"/>
  <c r="BA352" i="17"/>
  <c r="AZ352" i="17"/>
  <c r="BL352" i="17" s="1"/>
  <c r="AY352" i="17"/>
  <c r="AX352" i="17"/>
  <c r="AW352" i="17"/>
  <c r="AV352" i="17"/>
  <c r="AT352" i="17"/>
  <c r="AS352" i="17"/>
  <c r="AR352" i="17"/>
  <c r="AQ352" i="17"/>
  <c r="AP352" i="17"/>
  <c r="AO352" i="17"/>
  <c r="AN352" i="17"/>
  <c r="AM352" i="17"/>
  <c r="AL352" i="17"/>
  <c r="AK352" i="17"/>
  <c r="AJ352" i="17"/>
  <c r="AI352" i="17"/>
  <c r="AU352" i="17" s="1"/>
  <c r="AG352" i="17"/>
  <c r="P352" i="17"/>
  <c r="BK351" i="17"/>
  <c r="BJ351" i="17"/>
  <c r="BI351" i="17"/>
  <c r="BH351" i="17"/>
  <c r="BG351" i="17"/>
  <c r="BF351" i="17"/>
  <c r="BE351" i="17"/>
  <c r="BD351" i="17"/>
  <c r="BC351" i="17"/>
  <c r="BB351" i="17"/>
  <c r="BA351" i="17"/>
  <c r="AZ351" i="17"/>
  <c r="AY351" i="17"/>
  <c r="AX351" i="17"/>
  <c r="AW351" i="17"/>
  <c r="AV351" i="17"/>
  <c r="AT351" i="17"/>
  <c r="AS351" i="17"/>
  <c r="AR351" i="17"/>
  <c r="AQ351" i="17"/>
  <c r="AP351" i="17"/>
  <c r="AO351" i="17"/>
  <c r="AN351" i="17"/>
  <c r="AM351" i="17"/>
  <c r="AL351" i="17"/>
  <c r="AK351" i="17"/>
  <c r="AJ351" i="17"/>
  <c r="AI351" i="17"/>
  <c r="AG351" i="17"/>
  <c r="P351" i="17"/>
  <c r="BK350" i="17"/>
  <c r="BJ350" i="17"/>
  <c r="BI350" i="17"/>
  <c r="BH350" i="17"/>
  <c r="BG350" i="17"/>
  <c r="BF350" i="17"/>
  <c r="BE350" i="17"/>
  <c r="BD350" i="17"/>
  <c r="BC350" i="17"/>
  <c r="BB350" i="17"/>
  <c r="BA350" i="17"/>
  <c r="AZ350" i="17"/>
  <c r="BL350" i="17" s="1"/>
  <c r="AY350" i="17"/>
  <c r="AX350" i="17"/>
  <c r="AW350" i="17"/>
  <c r="AV350" i="17"/>
  <c r="AT350" i="17"/>
  <c r="AS350" i="17"/>
  <c r="AR350" i="17"/>
  <c r="AQ350" i="17"/>
  <c r="AP350" i="17"/>
  <c r="AO350" i="17"/>
  <c r="AN350" i="17"/>
  <c r="AM350" i="17"/>
  <c r="AL350" i="17"/>
  <c r="AK350" i="17"/>
  <c r="AJ350" i="17"/>
  <c r="AI350" i="17"/>
  <c r="AU350" i="17" s="1"/>
  <c r="AG350" i="17"/>
  <c r="P350" i="17"/>
  <c r="BK349" i="17"/>
  <c r="BJ349" i="17"/>
  <c r="BI349" i="17"/>
  <c r="BH349" i="17"/>
  <c r="BG349" i="17"/>
  <c r="BF349" i="17"/>
  <c r="BE349" i="17"/>
  <c r="BD349" i="17"/>
  <c r="BC349" i="17"/>
  <c r="BB349" i="17"/>
  <c r="BA349" i="17"/>
  <c r="AZ349" i="17"/>
  <c r="AY349" i="17"/>
  <c r="AX349" i="17"/>
  <c r="AW349" i="17"/>
  <c r="AV349" i="17"/>
  <c r="AT349" i="17"/>
  <c r="AS349" i="17"/>
  <c r="AR349" i="17"/>
  <c r="AQ349" i="17"/>
  <c r="AP349" i="17"/>
  <c r="AO349" i="17"/>
  <c r="AN349" i="17"/>
  <c r="AM349" i="17"/>
  <c r="AL349" i="17"/>
  <c r="AK349" i="17"/>
  <c r="AJ349" i="17"/>
  <c r="AI349" i="17"/>
  <c r="AG349" i="17"/>
  <c r="P349" i="17"/>
  <c r="BK348" i="17"/>
  <c r="BJ348" i="17"/>
  <c r="BI348" i="17"/>
  <c r="BH348" i="17"/>
  <c r="BG348" i="17"/>
  <c r="BF348" i="17"/>
  <c r="BE348" i="17"/>
  <c r="BD348" i="17"/>
  <c r="BC348" i="17"/>
  <c r="BB348" i="17"/>
  <c r="BA348" i="17"/>
  <c r="AZ348" i="17"/>
  <c r="BL348" i="17" s="1"/>
  <c r="AY348" i="17"/>
  <c r="AX348" i="17"/>
  <c r="AW348" i="17"/>
  <c r="AV348" i="17"/>
  <c r="AT348" i="17"/>
  <c r="AS348" i="17"/>
  <c r="AR348" i="17"/>
  <c r="AQ348" i="17"/>
  <c r="AP348" i="17"/>
  <c r="AO348" i="17"/>
  <c r="AN348" i="17"/>
  <c r="AM348" i="17"/>
  <c r="AL348" i="17"/>
  <c r="AK348" i="17"/>
  <c r="AJ348" i="17"/>
  <c r="AI348" i="17"/>
  <c r="AU348" i="17" s="1"/>
  <c r="AG348" i="17"/>
  <c r="P348" i="17"/>
  <c r="BK347" i="17"/>
  <c r="BJ347" i="17"/>
  <c r="BI347" i="17"/>
  <c r="BH347" i="17"/>
  <c r="BG347" i="17"/>
  <c r="BF347" i="17"/>
  <c r="BE347" i="17"/>
  <c r="BD347" i="17"/>
  <c r="BC347" i="17"/>
  <c r="BB347" i="17"/>
  <c r="BA347" i="17"/>
  <c r="AZ347" i="17"/>
  <c r="AY347" i="17"/>
  <c r="AX347" i="17"/>
  <c r="AW347" i="17"/>
  <c r="AV347" i="17"/>
  <c r="AT347" i="17"/>
  <c r="AS347" i="17"/>
  <c r="AR347" i="17"/>
  <c r="AQ347" i="17"/>
  <c r="AP347" i="17"/>
  <c r="AO347" i="17"/>
  <c r="AN347" i="17"/>
  <c r="AM347" i="17"/>
  <c r="AL347" i="17"/>
  <c r="AK347" i="17"/>
  <c r="AJ347" i="17"/>
  <c r="AI347" i="17"/>
  <c r="AG347" i="17"/>
  <c r="P347" i="17"/>
  <c r="BK346" i="17"/>
  <c r="BJ346" i="17"/>
  <c r="BI346" i="17"/>
  <c r="BH346" i="17"/>
  <c r="BG346" i="17"/>
  <c r="BF346" i="17"/>
  <c r="BE346" i="17"/>
  <c r="BD346" i="17"/>
  <c r="BC346" i="17"/>
  <c r="BB346" i="17"/>
  <c r="BA346" i="17"/>
  <c r="AZ346" i="17"/>
  <c r="BL346" i="17" s="1"/>
  <c r="AY346" i="17"/>
  <c r="AX346" i="17"/>
  <c r="AW346" i="17"/>
  <c r="AV346" i="17"/>
  <c r="AT346" i="17"/>
  <c r="AS346" i="17"/>
  <c r="AR346" i="17"/>
  <c r="AQ346" i="17"/>
  <c r="AP346" i="17"/>
  <c r="AO346" i="17"/>
  <c r="AN346" i="17"/>
  <c r="AM346" i="17"/>
  <c r="AL346" i="17"/>
  <c r="AK346" i="17"/>
  <c r="AJ346" i="17"/>
  <c r="AI346" i="17"/>
  <c r="AU346" i="17" s="1"/>
  <c r="AG346" i="17"/>
  <c r="P346" i="17"/>
  <c r="BK345" i="17"/>
  <c r="BJ345" i="17"/>
  <c r="BI345" i="17"/>
  <c r="BH345" i="17"/>
  <c r="BG345" i="17"/>
  <c r="BF345" i="17"/>
  <c r="BE345" i="17"/>
  <c r="BD345" i="17"/>
  <c r="BC345" i="17"/>
  <c r="BB345" i="17"/>
  <c r="BA345" i="17"/>
  <c r="AZ345" i="17"/>
  <c r="AY345" i="17"/>
  <c r="AX345" i="17"/>
  <c r="AW345" i="17"/>
  <c r="AV345" i="17"/>
  <c r="AT345" i="17"/>
  <c r="AS345" i="17"/>
  <c r="AR345" i="17"/>
  <c r="AQ345" i="17"/>
  <c r="AP345" i="17"/>
  <c r="AO345" i="17"/>
  <c r="AN345" i="17"/>
  <c r="AM345" i="17"/>
  <c r="AL345" i="17"/>
  <c r="AK345" i="17"/>
  <c r="AJ345" i="17"/>
  <c r="AI345" i="17"/>
  <c r="AG345" i="17"/>
  <c r="P345" i="17"/>
  <c r="BK344" i="17"/>
  <c r="BJ344" i="17"/>
  <c r="BI344" i="17"/>
  <c r="BH344" i="17"/>
  <c r="BG344" i="17"/>
  <c r="BF344" i="17"/>
  <c r="BE344" i="17"/>
  <c r="BD344" i="17"/>
  <c r="BC344" i="17"/>
  <c r="BB344" i="17"/>
  <c r="BA344" i="17"/>
  <c r="AZ344" i="17"/>
  <c r="BL344" i="17" s="1"/>
  <c r="AY344" i="17"/>
  <c r="AX344" i="17"/>
  <c r="AW344" i="17"/>
  <c r="AV344" i="17"/>
  <c r="AT344" i="17"/>
  <c r="AS344" i="17"/>
  <c r="AR344" i="17"/>
  <c r="AQ344" i="17"/>
  <c r="AP344" i="17"/>
  <c r="AO344" i="17"/>
  <c r="AN344" i="17"/>
  <c r="AM344" i="17"/>
  <c r="AL344" i="17"/>
  <c r="AK344" i="17"/>
  <c r="AJ344" i="17"/>
  <c r="AI344" i="17"/>
  <c r="AU344" i="17" s="1"/>
  <c r="AG344" i="17"/>
  <c r="P344" i="17"/>
  <c r="BK343" i="17"/>
  <c r="BJ343" i="17"/>
  <c r="BI343" i="17"/>
  <c r="BH343" i="17"/>
  <c r="BG343" i="17"/>
  <c r="BF343" i="17"/>
  <c r="BE343" i="17"/>
  <c r="BD343" i="17"/>
  <c r="BC343" i="17"/>
  <c r="BB343" i="17"/>
  <c r="BA343" i="17"/>
  <c r="AZ343" i="17"/>
  <c r="AY343" i="17"/>
  <c r="AX343" i="17"/>
  <c r="AW343" i="17"/>
  <c r="AV343" i="17"/>
  <c r="AT343" i="17"/>
  <c r="AS343" i="17"/>
  <c r="AR343" i="17"/>
  <c r="AQ343" i="17"/>
  <c r="AP343" i="17"/>
  <c r="AO343" i="17"/>
  <c r="AN343" i="17"/>
  <c r="AM343" i="17"/>
  <c r="AL343" i="17"/>
  <c r="AK343" i="17"/>
  <c r="AJ343" i="17"/>
  <c r="AI343" i="17"/>
  <c r="AG343" i="17"/>
  <c r="P343" i="17"/>
  <c r="BK342" i="17"/>
  <c r="BJ342" i="17"/>
  <c r="BI342" i="17"/>
  <c r="BH342" i="17"/>
  <c r="BG342" i="17"/>
  <c r="BF342" i="17"/>
  <c r="BE342" i="17"/>
  <c r="BD342" i="17"/>
  <c r="BC342" i="17"/>
  <c r="BB342" i="17"/>
  <c r="BA342" i="17"/>
  <c r="AZ342" i="17"/>
  <c r="BL342" i="17" s="1"/>
  <c r="AY342" i="17"/>
  <c r="AX342" i="17"/>
  <c r="AW342" i="17"/>
  <c r="AV342" i="17"/>
  <c r="AT342" i="17"/>
  <c r="AS342" i="17"/>
  <c r="AR342" i="17"/>
  <c r="AQ342" i="17"/>
  <c r="AP342" i="17"/>
  <c r="AO342" i="17"/>
  <c r="AN342" i="17"/>
  <c r="AM342" i="17"/>
  <c r="AL342" i="17"/>
  <c r="AK342" i="17"/>
  <c r="AJ342" i="17"/>
  <c r="AI342" i="17"/>
  <c r="AU342" i="17" s="1"/>
  <c r="AG342" i="17"/>
  <c r="P342" i="17"/>
  <c r="BK341" i="17"/>
  <c r="BJ341" i="17"/>
  <c r="BI341" i="17"/>
  <c r="BH341" i="17"/>
  <c r="BG341" i="17"/>
  <c r="BF341" i="17"/>
  <c r="BE341" i="17"/>
  <c r="BD341" i="17"/>
  <c r="BC341" i="17"/>
  <c r="BB341" i="17"/>
  <c r="BA341" i="17"/>
  <c r="AZ341" i="17"/>
  <c r="AY341" i="17"/>
  <c r="AX341" i="17"/>
  <c r="AW341" i="17"/>
  <c r="AV341" i="17"/>
  <c r="AT341" i="17"/>
  <c r="AS341" i="17"/>
  <c r="AR341" i="17"/>
  <c r="AQ341" i="17"/>
  <c r="AP341" i="17"/>
  <c r="AO341" i="17"/>
  <c r="AN341" i="17"/>
  <c r="AM341" i="17"/>
  <c r="AL341" i="17"/>
  <c r="AK341" i="17"/>
  <c r="AJ341" i="17"/>
  <c r="AI341" i="17"/>
  <c r="AG341" i="17"/>
  <c r="P341" i="17"/>
  <c r="BK340" i="17"/>
  <c r="BJ340" i="17"/>
  <c r="BI340" i="17"/>
  <c r="BH340" i="17"/>
  <c r="BG340" i="17"/>
  <c r="BF340" i="17"/>
  <c r="BE340" i="17"/>
  <c r="BD340" i="17"/>
  <c r="BC340" i="17"/>
  <c r="BB340" i="17"/>
  <c r="BA340" i="17"/>
  <c r="AZ340" i="17"/>
  <c r="BL340" i="17" s="1"/>
  <c r="AY340" i="17"/>
  <c r="AX340" i="17"/>
  <c r="AW340" i="17"/>
  <c r="AV340" i="17"/>
  <c r="AT340" i="17"/>
  <c r="AS340" i="17"/>
  <c r="AR340" i="17"/>
  <c r="AQ340" i="17"/>
  <c r="AP340" i="17"/>
  <c r="AO340" i="17"/>
  <c r="AN340" i="17"/>
  <c r="AM340" i="17"/>
  <c r="AL340" i="17"/>
  <c r="AK340" i="17"/>
  <c r="AJ340" i="17"/>
  <c r="AI340" i="17"/>
  <c r="AU340" i="17" s="1"/>
  <c r="AG340" i="17"/>
  <c r="P340" i="17"/>
  <c r="BK339" i="17"/>
  <c r="BJ339" i="17"/>
  <c r="BI339" i="17"/>
  <c r="BH339" i="17"/>
  <c r="BG339" i="17"/>
  <c r="BF339" i="17"/>
  <c r="BE339" i="17"/>
  <c r="BD339" i="17"/>
  <c r="BC339" i="17"/>
  <c r="BB339" i="17"/>
  <c r="BA339" i="17"/>
  <c r="AZ339" i="17"/>
  <c r="AY339" i="17"/>
  <c r="AX339" i="17"/>
  <c r="AW339" i="17"/>
  <c r="AV339" i="17"/>
  <c r="AT339" i="17"/>
  <c r="AS339" i="17"/>
  <c r="AR339" i="17"/>
  <c r="AQ339" i="17"/>
  <c r="AP339" i="17"/>
  <c r="AO339" i="17"/>
  <c r="AN339" i="17"/>
  <c r="AM339" i="17"/>
  <c r="AL339" i="17"/>
  <c r="AK339" i="17"/>
  <c r="AJ339" i="17"/>
  <c r="AI339" i="17"/>
  <c r="AG339" i="17"/>
  <c r="P339" i="17"/>
  <c r="BK338" i="17"/>
  <c r="BJ338" i="17"/>
  <c r="BI338" i="17"/>
  <c r="BH338" i="17"/>
  <c r="BG338" i="17"/>
  <c r="BF338" i="17"/>
  <c r="BE338" i="17"/>
  <c r="BD338" i="17"/>
  <c r="BC338" i="17"/>
  <c r="BB338" i="17"/>
  <c r="BA338" i="17"/>
  <c r="AZ338" i="17"/>
  <c r="BL338" i="17" s="1"/>
  <c r="AY338" i="17"/>
  <c r="AX338" i="17"/>
  <c r="AW338" i="17"/>
  <c r="AV338" i="17"/>
  <c r="AT338" i="17"/>
  <c r="AS338" i="17"/>
  <c r="AR338" i="17"/>
  <c r="AQ338" i="17"/>
  <c r="AP338" i="17"/>
  <c r="AO338" i="17"/>
  <c r="AN338" i="17"/>
  <c r="AM338" i="17"/>
  <c r="AL338" i="17"/>
  <c r="AK338" i="17"/>
  <c r="AJ338" i="17"/>
  <c r="AI338" i="17"/>
  <c r="AU338" i="17" s="1"/>
  <c r="AG338" i="17"/>
  <c r="P338" i="17"/>
  <c r="BK337" i="17"/>
  <c r="BJ337" i="17"/>
  <c r="BI337" i="17"/>
  <c r="BH337" i="17"/>
  <c r="BG337" i="17"/>
  <c r="BF337" i="17"/>
  <c r="BE337" i="17"/>
  <c r="BD337" i="17"/>
  <c r="BC337" i="17"/>
  <c r="BB337" i="17"/>
  <c r="BA337" i="17"/>
  <c r="AZ337" i="17"/>
  <c r="AY337" i="17"/>
  <c r="AX337" i="17"/>
  <c r="AW337" i="17"/>
  <c r="AV337" i="17"/>
  <c r="AT337" i="17"/>
  <c r="AS337" i="17"/>
  <c r="AR337" i="17"/>
  <c r="AQ337" i="17"/>
  <c r="AP337" i="17"/>
  <c r="AO337" i="17"/>
  <c r="AN337" i="17"/>
  <c r="AM337" i="17"/>
  <c r="AL337" i="17"/>
  <c r="AK337" i="17"/>
  <c r="AJ337" i="17"/>
  <c r="AI337" i="17"/>
  <c r="AG337" i="17"/>
  <c r="P337" i="17"/>
  <c r="BK336" i="17"/>
  <c r="BJ336" i="17"/>
  <c r="BI336" i="17"/>
  <c r="BH336" i="17"/>
  <c r="BG336" i="17"/>
  <c r="BF336" i="17"/>
  <c r="BE336" i="17"/>
  <c r="BD336" i="17"/>
  <c r="BC336" i="17"/>
  <c r="BB336" i="17"/>
  <c r="BA336" i="17"/>
  <c r="AZ336" i="17"/>
  <c r="BL336" i="17" s="1"/>
  <c r="AY336" i="17"/>
  <c r="AX336" i="17"/>
  <c r="AW336" i="17"/>
  <c r="AV336" i="17"/>
  <c r="AT336" i="17"/>
  <c r="AS336" i="17"/>
  <c r="AR336" i="17"/>
  <c r="AQ336" i="17"/>
  <c r="AP336" i="17"/>
  <c r="AO336" i="17"/>
  <c r="AN336" i="17"/>
  <c r="AM336" i="17"/>
  <c r="AL336" i="17"/>
  <c r="AK336" i="17"/>
  <c r="AJ336" i="17"/>
  <c r="AI336" i="17"/>
  <c r="AU336" i="17" s="1"/>
  <c r="AG336" i="17"/>
  <c r="P336" i="17"/>
  <c r="BK335" i="17"/>
  <c r="BJ335" i="17"/>
  <c r="BI335" i="17"/>
  <c r="BH335" i="17"/>
  <c r="BG335" i="17"/>
  <c r="BF335" i="17"/>
  <c r="BE335" i="17"/>
  <c r="BD335" i="17"/>
  <c r="BC335" i="17"/>
  <c r="BB335" i="17"/>
  <c r="BA335" i="17"/>
  <c r="AZ335" i="17"/>
  <c r="AY335" i="17"/>
  <c r="AX335" i="17"/>
  <c r="AW335" i="17"/>
  <c r="AV335" i="17"/>
  <c r="AT335" i="17"/>
  <c r="AS335" i="17"/>
  <c r="AR335" i="17"/>
  <c r="AQ335" i="17"/>
  <c r="AP335" i="17"/>
  <c r="AO335" i="17"/>
  <c r="AN335" i="17"/>
  <c r="AM335" i="17"/>
  <c r="AL335" i="17"/>
  <c r="AK335" i="17"/>
  <c r="AJ335" i="17"/>
  <c r="AI335" i="17"/>
  <c r="AG335" i="17"/>
  <c r="P335" i="17"/>
  <c r="BK334" i="17"/>
  <c r="BJ334" i="17"/>
  <c r="BI334" i="17"/>
  <c r="BH334" i="17"/>
  <c r="BG334" i="17"/>
  <c r="BF334" i="17"/>
  <c r="BE334" i="17"/>
  <c r="BD334" i="17"/>
  <c r="BC334" i="17"/>
  <c r="BB334" i="17"/>
  <c r="BA334" i="17"/>
  <c r="AZ334" i="17"/>
  <c r="BL334" i="17" s="1"/>
  <c r="AY334" i="17"/>
  <c r="AX334" i="17"/>
  <c r="AW334" i="17"/>
  <c r="AV334" i="17"/>
  <c r="AT334" i="17"/>
  <c r="AS334" i="17"/>
  <c r="AR334" i="17"/>
  <c r="AQ334" i="17"/>
  <c r="AP334" i="17"/>
  <c r="AO334" i="17"/>
  <c r="AN334" i="17"/>
  <c r="AM334" i="17"/>
  <c r="AL334" i="17"/>
  <c r="AK334" i="17"/>
  <c r="AJ334" i="17"/>
  <c r="AI334" i="17"/>
  <c r="AU334" i="17" s="1"/>
  <c r="AG334" i="17"/>
  <c r="P334" i="17"/>
  <c r="BK333" i="17"/>
  <c r="BJ333" i="17"/>
  <c r="BI333" i="17"/>
  <c r="BH333" i="17"/>
  <c r="BG333" i="17"/>
  <c r="BF333" i="17"/>
  <c r="BE333" i="17"/>
  <c r="BD333" i="17"/>
  <c r="BC333" i="17"/>
  <c r="BB333" i="17"/>
  <c r="BA333" i="17"/>
  <c r="AZ333" i="17"/>
  <c r="AY333" i="17"/>
  <c r="AX333" i="17"/>
  <c r="AW333" i="17"/>
  <c r="AV333" i="17"/>
  <c r="AT333" i="17"/>
  <c r="AS333" i="17"/>
  <c r="AR333" i="17"/>
  <c r="AQ333" i="17"/>
  <c r="AP333" i="17"/>
  <c r="AO333" i="17"/>
  <c r="AN333" i="17"/>
  <c r="AM333" i="17"/>
  <c r="AL333" i="17"/>
  <c r="AK333" i="17"/>
  <c r="AJ333" i="17"/>
  <c r="AI333" i="17"/>
  <c r="AG333" i="17"/>
  <c r="P333" i="17"/>
  <c r="BK332" i="17"/>
  <c r="BJ332" i="17"/>
  <c r="BI332" i="17"/>
  <c r="BH332" i="17"/>
  <c r="BG332" i="17"/>
  <c r="BF332" i="17"/>
  <c r="BE332" i="17"/>
  <c r="BD332" i="17"/>
  <c r="BC332" i="17"/>
  <c r="BB332" i="17"/>
  <c r="BA332" i="17"/>
  <c r="AZ332" i="17"/>
  <c r="BL332" i="17" s="1"/>
  <c r="AY332" i="17"/>
  <c r="AX332" i="17"/>
  <c r="AW332" i="17"/>
  <c r="AV332" i="17"/>
  <c r="AT332" i="17"/>
  <c r="AS332" i="17"/>
  <c r="AR332" i="17"/>
  <c r="AQ332" i="17"/>
  <c r="AP332" i="17"/>
  <c r="AO332" i="17"/>
  <c r="AN332" i="17"/>
  <c r="AM332" i="17"/>
  <c r="AL332" i="17"/>
  <c r="AK332" i="17"/>
  <c r="AJ332" i="17"/>
  <c r="AI332" i="17"/>
  <c r="AU332" i="17" s="1"/>
  <c r="AG332" i="17"/>
  <c r="P332" i="17"/>
  <c r="BK331" i="17"/>
  <c r="BJ331" i="17"/>
  <c r="BI331" i="17"/>
  <c r="BH331" i="17"/>
  <c r="BG331" i="17"/>
  <c r="BF331" i="17"/>
  <c r="BE331" i="17"/>
  <c r="BD331" i="17"/>
  <c r="BC331" i="17"/>
  <c r="BB331" i="17"/>
  <c r="BA331" i="17"/>
  <c r="AZ331" i="17"/>
  <c r="AY331" i="17"/>
  <c r="AX331" i="17"/>
  <c r="AW331" i="17"/>
  <c r="AV331" i="17"/>
  <c r="AT331" i="17"/>
  <c r="AS331" i="17"/>
  <c r="AR331" i="17"/>
  <c r="AQ331" i="17"/>
  <c r="AP331" i="17"/>
  <c r="AO331" i="17"/>
  <c r="AN331" i="17"/>
  <c r="AM331" i="17"/>
  <c r="AL331" i="17"/>
  <c r="AK331" i="17"/>
  <c r="AJ331" i="17"/>
  <c r="AI331" i="17"/>
  <c r="AG331" i="17"/>
  <c r="P331" i="17"/>
  <c r="BK330" i="17"/>
  <c r="BJ330" i="17"/>
  <c r="BI330" i="17"/>
  <c r="BH330" i="17"/>
  <c r="BG330" i="17"/>
  <c r="BF330" i="17"/>
  <c r="BE330" i="17"/>
  <c r="BD330" i="17"/>
  <c r="BC330" i="17"/>
  <c r="BB330" i="17"/>
  <c r="BA330" i="17"/>
  <c r="AZ330" i="17"/>
  <c r="BL330" i="17" s="1"/>
  <c r="AY330" i="17"/>
  <c r="AX330" i="17"/>
  <c r="AW330" i="17"/>
  <c r="AV330" i="17"/>
  <c r="AT330" i="17"/>
  <c r="AS330" i="17"/>
  <c r="AR330" i="17"/>
  <c r="AQ330" i="17"/>
  <c r="AP330" i="17"/>
  <c r="AO330" i="17"/>
  <c r="AN330" i="17"/>
  <c r="AM330" i="17"/>
  <c r="AL330" i="17"/>
  <c r="AK330" i="17"/>
  <c r="AJ330" i="17"/>
  <c r="AI330" i="17"/>
  <c r="AU330" i="17" s="1"/>
  <c r="AG330" i="17"/>
  <c r="P330" i="17"/>
  <c r="BK329" i="17"/>
  <c r="BJ329" i="17"/>
  <c r="BI329" i="17"/>
  <c r="BH329" i="17"/>
  <c r="BG329" i="17"/>
  <c r="BF329" i="17"/>
  <c r="BE329" i="17"/>
  <c r="BD329" i="17"/>
  <c r="BC329" i="17"/>
  <c r="BB329" i="17"/>
  <c r="BA329" i="17"/>
  <c r="AZ329" i="17"/>
  <c r="AY329" i="17"/>
  <c r="AX329" i="17"/>
  <c r="AW329" i="17"/>
  <c r="AV329" i="17"/>
  <c r="AT329" i="17"/>
  <c r="AS329" i="17"/>
  <c r="AR329" i="17"/>
  <c r="AQ329" i="17"/>
  <c r="AP329" i="17"/>
  <c r="AO329" i="17"/>
  <c r="AN329" i="17"/>
  <c r="AM329" i="17"/>
  <c r="AL329" i="17"/>
  <c r="AK329" i="17"/>
  <c r="AJ329" i="17"/>
  <c r="AI329" i="17"/>
  <c r="AG329" i="17"/>
  <c r="P329" i="17"/>
  <c r="BK328" i="17"/>
  <c r="BJ328" i="17"/>
  <c r="BI328" i="17"/>
  <c r="BH328" i="17"/>
  <c r="BG328" i="17"/>
  <c r="BF328" i="17"/>
  <c r="BE328" i="17"/>
  <c r="BD328" i="17"/>
  <c r="BC328" i="17"/>
  <c r="BB328" i="17"/>
  <c r="BA328" i="17"/>
  <c r="AZ328" i="17"/>
  <c r="BL328" i="17" s="1"/>
  <c r="AY328" i="17"/>
  <c r="AX328" i="17"/>
  <c r="AW328" i="17"/>
  <c r="AV328" i="17"/>
  <c r="AT328" i="17"/>
  <c r="AS328" i="17"/>
  <c r="AR328" i="17"/>
  <c r="AQ328" i="17"/>
  <c r="AP328" i="17"/>
  <c r="AO328" i="17"/>
  <c r="AN328" i="17"/>
  <c r="AM328" i="17"/>
  <c r="AL328" i="17"/>
  <c r="AK328" i="17"/>
  <c r="AJ328" i="17"/>
  <c r="AI328" i="17"/>
  <c r="AU328" i="17" s="1"/>
  <c r="AG328" i="17"/>
  <c r="P328" i="17"/>
  <c r="BK327" i="17"/>
  <c r="BJ327" i="17"/>
  <c r="BI327" i="17"/>
  <c r="BH327" i="17"/>
  <c r="BG327" i="17"/>
  <c r="BF327" i="17"/>
  <c r="BE327" i="17"/>
  <c r="BD327" i="17"/>
  <c r="BC327" i="17"/>
  <c r="BB327" i="17"/>
  <c r="BA327" i="17"/>
  <c r="AZ327" i="17"/>
  <c r="AY327" i="17"/>
  <c r="AX327" i="17"/>
  <c r="AW327" i="17"/>
  <c r="AV327" i="17"/>
  <c r="AT327" i="17"/>
  <c r="AS327" i="17"/>
  <c r="AR327" i="17"/>
  <c r="AQ327" i="17"/>
  <c r="AP327" i="17"/>
  <c r="AO327" i="17"/>
  <c r="AN327" i="17"/>
  <c r="AM327" i="17"/>
  <c r="AL327" i="17"/>
  <c r="AK327" i="17"/>
  <c r="AJ327" i="17"/>
  <c r="AI327" i="17"/>
  <c r="AG327" i="17"/>
  <c r="P327" i="17"/>
  <c r="BK326" i="17"/>
  <c r="BJ326" i="17"/>
  <c r="BI326" i="17"/>
  <c r="BH326" i="17"/>
  <c r="BG326" i="17"/>
  <c r="BF326" i="17"/>
  <c r="BE326" i="17"/>
  <c r="BD326" i="17"/>
  <c r="BC326" i="17"/>
  <c r="BB326" i="17"/>
  <c r="BA326" i="17"/>
  <c r="AZ326" i="17"/>
  <c r="BL326" i="17" s="1"/>
  <c r="AY326" i="17"/>
  <c r="AX326" i="17"/>
  <c r="AW326" i="17"/>
  <c r="AV326" i="17"/>
  <c r="AT326" i="17"/>
  <c r="AS326" i="17"/>
  <c r="AR326" i="17"/>
  <c r="AQ326" i="17"/>
  <c r="AP326" i="17"/>
  <c r="AO326" i="17"/>
  <c r="AN326" i="17"/>
  <c r="AM326" i="17"/>
  <c r="AL326" i="17"/>
  <c r="AK326" i="17"/>
  <c r="AJ326" i="17"/>
  <c r="AI326" i="17"/>
  <c r="AU326" i="17" s="1"/>
  <c r="AG326" i="17"/>
  <c r="P326" i="17"/>
  <c r="BK325" i="17"/>
  <c r="BJ325" i="17"/>
  <c r="BI325" i="17"/>
  <c r="BH325" i="17"/>
  <c r="BG325" i="17"/>
  <c r="BF325" i="17"/>
  <c r="BE325" i="17"/>
  <c r="BD325" i="17"/>
  <c r="BC325" i="17"/>
  <c r="BB325" i="17"/>
  <c r="BA325" i="17"/>
  <c r="AZ325" i="17"/>
  <c r="AY325" i="17"/>
  <c r="AX325" i="17"/>
  <c r="AW325" i="17"/>
  <c r="AV325" i="17"/>
  <c r="AT325" i="17"/>
  <c r="AS325" i="17"/>
  <c r="AR325" i="17"/>
  <c r="AQ325" i="17"/>
  <c r="AP325" i="17"/>
  <c r="AO325" i="17"/>
  <c r="AN325" i="17"/>
  <c r="AM325" i="17"/>
  <c r="AL325" i="17"/>
  <c r="AK325" i="17"/>
  <c r="AJ325" i="17"/>
  <c r="AI325" i="17"/>
  <c r="AG325" i="17"/>
  <c r="P325" i="17"/>
  <c r="BK324" i="17"/>
  <c r="BJ324" i="17"/>
  <c r="BI324" i="17"/>
  <c r="BH324" i="17"/>
  <c r="BG324" i="17"/>
  <c r="BF324" i="17"/>
  <c r="BE324" i="17"/>
  <c r="BD324" i="17"/>
  <c r="BC324" i="17"/>
  <c r="BB324" i="17"/>
  <c r="BA324" i="17"/>
  <c r="AZ324" i="17"/>
  <c r="BL324" i="17" s="1"/>
  <c r="AY324" i="17"/>
  <c r="AX324" i="17"/>
  <c r="AW324" i="17"/>
  <c r="AV324" i="17"/>
  <c r="AT324" i="17"/>
  <c r="AS324" i="17"/>
  <c r="AR324" i="17"/>
  <c r="AQ324" i="17"/>
  <c r="AP324" i="17"/>
  <c r="AO324" i="17"/>
  <c r="AN324" i="17"/>
  <c r="AM324" i="17"/>
  <c r="AL324" i="17"/>
  <c r="AK324" i="17"/>
  <c r="AJ324" i="17"/>
  <c r="AI324" i="17"/>
  <c r="AU324" i="17" s="1"/>
  <c r="AG324" i="17"/>
  <c r="P324" i="17"/>
  <c r="BK323" i="17"/>
  <c r="BJ323" i="17"/>
  <c r="BI323" i="17"/>
  <c r="BH323" i="17"/>
  <c r="BG323" i="17"/>
  <c r="BF323" i="17"/>
  <c r="BE323" i="17"/>
  <c r="BD323" i="17"/>
  <c r="BC323" i="17"/>
  <c r="BB323" i="17"/>
  <c r="BA323" i="17"/>
  <c r="AZ323" i="17"/>
  <c r="AY323" i="17"/>
  <c r="AX323" i="17"/>
  <c r="AW323" i="17"/>
  <c r="AV323" i="17"/>
  <c r="AT323" i="17"/>
  <c r="AS323" i="17"/>
  <c r="AR323" i="17"/>
  <c r="AQ323" i="17"/>
  <c r="AP323" i="17"/>
  <c r="AO323" i="17"/>
  <c r="AN323" i="17"/>
  <c r="AM323" i="17"/>
  <c r="AL323" i="17"/>
  <c r="AK323" i="17"/>
  <c r="AJ323" i="17"/>
  <c r="AI323" i="17"/>
  <c r="AG323" i="17"/>
  <c r="P323" i="17"/>
  <c r="BK322" i="17"/>
  <c r="BJ322" i="17"/>
  <c r="BI322" i="17"/>
  <c r="BH322" i="17"/>
  <c r="BG322" i="17"/>
  <c r="BF322" i="17"/>
  <c r="BE322" i="17"/>
  <c r="BD322" i="17"/>
  <c r="BC322" i="17"/>
  <c r="BB322" i="17"/>
  <c r="BA322" i="17"/>
  <c r="AZ322" i="17"/>
  <c r="BL322" i="17" s="1"/>
  <c r="AY322" i="17"/>
  <c r="AX322" i="17"/>
  <c r="AW322" i="17"/>
  <c r="AV322" i="17"/>
  <c r="AT322" i="17"/>
  <c r="AS322" i="17"/>
  <c r="AR322" i="17"/>
  <c r="AQ322" i="17"/>
  <c r="AP322" i="17"/>
  <c r="AO322" i="17"/>
  <c r="AN322" i="17"/>
  <c r="AM322" i="17"/>
  <c r="AL322" i="17"/>
  <c r="AK322" i="17"/>
  <c r="AJ322" i="17"/>
  <c r="AI322" i="17"/>
  <c r="AU322" i="17" s="1"/>
  <c r="AG322" i="17"/>
  <c r="P322" i="17"/>
  <c r="BK321" i="17"/>
  <c r="BJ321" i="17"/>
  <c r="BI321" i="17"/>
  <c r="BH321" i="17"/>
  <c r="BG321" i="17"/>
  <c r="BF321" i="17"/>
  <c r="BE321" i="17"/>
  <c r="BD321" i="17"/>
  <c r="BC321" i="17"/>
  <c r="BB321" i="17"/>
  <c r="BA321" i="17"/>
  <c r="AZ321" i="17"/>
  <c r="AY321" i="17"/>
  <c r="AX321" i="17"/>
  <c r="AW321" i="17"/>
  <c r="AV321" i="17"/>
  <c r="AT321" i="17"/>
  <c r="AS321" i="17"/>
  <c r="AR321" i="17"/>
  <c r="AQ321" i="17"/>
  <c r="AP321" i="17"/>
  <c r="AO321" i="17"/>
  <c r="AN321" i="17"/>
  <c r="AM321" i="17"/>
  <c r="AL321" i="17"/>
  <c r="AK321" i="17"/>
  <c r="AJ321" i="17"/>
  <c r="AI321" i="17"/>
  <c r="AG321" i="17"/>
  <c r="P321" i="17"/>
  <c r="BK320" i="17"/>
  <c r="BJ320" i="17"/>
  <c r="BI320" i="17"/>
  <c r="BH320" i="17"/>
  <c r="BG320" i="17"/>
  <c r="BF320" i="17"/>
  <c r="BE320" i="17"/>
  <c r="BD320" i="17"/>
  <c r="BC320" i="17"/>
  <c r="BB320" i="17"/>
  <c r="BA320" i="17"/>
  <c r="AZ320" i="17"/>
  <c r="BL320" i="17" s="1"/>
  <c r="AY320" i="17"/>
  <c r="AX320" i="17"/>
  <c r="AW320" i="17"/>
  <c r="AV320" i="17"/>
  <c r="AT320" i="17"/>
  <c r="AS320" i="17"/>
  <c r="AR320" i="17"/>
  <c r="AQ320" i="17"/>
  <c r="AP320" i="17"/>
  <c r="AO320" i="17"/>
  <c r="AN320" i="17"/>
  <c r="AM320" i="17"/>
  <c r="AL320" i="17"/>
  <c r="AK320" i="17"/>
  <c r="AJ320" i="17"/>
  <c r="AI320" i="17"/>
  <c r="AU320" i="17" s="1"/>
  <c r="AG320" i="17"/>
  <c r="P320" i="17"/>
  <c r="BK319" i="17"/>
  <c r="BJ319" i="17"/>
  <c r="BI319" i="17"/>
  <c r="BH319" i="17"/>
  <c r="BG319" i="17"/>
  <c r="BF319" i="17"/>
  <c r="BE319" i="17"/>
  <c r="BD319" i="17"/>
  <c r="BC319" i="17"/>
  <c r="BB319" i="17"/>
  <c r="BA319" i="17"/>
  <c r="AZ319" i="17"/>
  <c r="AY319" i="17"/>
  <c r="AX319" i="17"/>
  <c r="AW319" i="17"/>
  <c r="AV319" i="17"/>
  <c r="AT319" i="17"/>
  <c r="AS319" i="17"/>
  <c r="AR319" i="17"/>
  <c r="AQ319" i="17"/>
  <c r="AP319" i="17"/>
  <c r="AO319" i="17"/>
  <c r="AN319" i="17"/>
  <c r="AM319" i="17"/>
  <c r="AL319" i="17"/>
  <c r="AK319" i="17"/>
  <c r="AJ319" i="17"/>
  <c r="AI319" i="17"/>
  <c r="AG319" i="17"/>
  <c r="P319" i="17"/>
  <c r="BK318" i="17"/>
  <c r="BJ318" i="17"/>
  <c r="BI318" i="17"/>
  <c r="BH318" i="17"/>
  <c r="BG318" i="17"/>
  <c r="BF318" i="17"/>
  <c r="BE318" i="17"/>
  <c r="BD318" i="17"/>
  <c r="BC318" i="17"/>
  <c r="BB318" i="17"/>
  <c r="BA318" i="17"/>
  <c r="AZ318" i="17"/>
  <c r="BL318" i="17" s="1"/>
  <c r="AY318" i="17"/>
  <c r="AX318" i="17"/>
  <c r="AW318" i="17"/>
  <c r="AV318" i="17"/>
  <c r="AT318" i="17"/>
  <c r="AS318" i="17"/>
  <c r="AR318" i="17"/>
  <c r="AQ318" i="17"/>
  <c r="AP318" i="17"/>
  <c r="AO318" i="17"/>
  <c r="AN318" i="17"/>
  <c r="AM318" i="17"/>
  <c r="AL318" i="17"/>
  <c r="AK318" i="17"/>
  <c r="AJ318" i="17"/>
  <c r="AI318" i="17"/>
  <c r="AU318" i="17" s="1"/>
  <c r="AG318" i="17"/>
  <c r="P318" i="17"/>
  <c r="BK317" i="17"/>
  <c r="BJ317" i="17"/>
  <c r="BI317" i="17"/>
  <c r="BH317" i="17"/>
  <c r="BG317" i="17"/>
  <c r="BF317" i="17"/>
  <c r="BE317" i="17"/>
  <c r="BD317" i="17"/>
  <c r="BC317" i="17"/>
  <c r="BB317" i="17"/>
  <c r="BA317" i="17"/>
  <c r="AZ317" i="17"/>
  <c r="AY317" i="17"/>
  <c r="AX317" i="17"/>
  <c r="AW317" i="17"/>
  <c r="AV317" i="17"/>
  <c r="AT317" i="17"/>
  <c r="AS317" i="17"/>
  <c r="AR317" i="17"/>
  <c r="AQ317" i="17"/>
  <c r="AP317" i="17"/>
  <c r="AO317" i="17"/>
  <c r="AN317" i="17"/>
  <c r="AM317" i="17"/>
  <c r="AL317" i="17"/>
  <c r="AK317" i="17"/>
  <c r="AJ317" i="17"/>
  <c r="AI317" i="17"/>
  <c r="AG317" i="17"/>
  <c r="P317" i="17"/>
  <c r="BK316" i="17"/>
  <c r="BJ316" i="17"/>
  <c r="BI316" i="17"/>
  <c r="BH316" i="17"/>
  <c r="BG316" i="17"/>
  <c r="BF316" i="17"/>
  <c r="BE316" i="17"/>
  <c r="BD316" i="17"/>
  <c r="BC316" i="17"/>
  <c r="BB316" i="17"/>
  <c r="BA316" i="17"/>
  <c r="AZ316" i="17"/>
  <c r="BL316" i="17" s="1"/>
  <c r="AY316" i="17"/>
  <c r="AX316" i="17"/>
  <c r="AW316" i="17"/>
  <c r="AV316" i="17"/>
  <c r="AT316" i="17"/>
  <c r="AS316" i="17"/>
  <c r="AR316" i="17"/>
  <c r="AQ316" i="17"/>
  <c r="AP316" i="17"/>
  <c r="AO316" i="17"/>
  <c r="AN316" i="17"/>
  <c r="AM316" i="17"/>
  <c r="AL316" i="17"/>
  <c r="AK316" i="17"/>
  <c r="AJ316" i="17"/>
  <c r="AI316" i="17"/>
  <c r="AU316" i="17" s="1"/>
  <c r="AG316" i="17"/>
  <c r="P316" i="17"/>
  <c r="BK315" i="17"/>
  <c r="BJ315" i="17"/>
  <c r="BI315" i="17"/>
  <c r="BH315" i="17"/>
  <c r="BG315" i="17"/>
  <c r="BF315" i="17"/>
  <c r="BE315" i="17"/>
  <c r="BD315" i="17"/>
  <c r="BC315" i="17"/>
  <c r="BB315" i="17"/>
  <c r="BA315" i="17"/>
  <c r="AZ315" i="17"/>
  <c r="AY315" i="17"/>
  <c r="AX315" i="17"/>
  <c r="AW315" i="17"/>
  <c r="AV315" i="17"/>
  <c r="AT315" i="17"/>
  <c r="AS315" i="17"/>
  <c r="AR315" i="17"/>
  <c r="AQ315" i="17"/>
  <c r="AP315" i="17"/>
  <c r="AO315" i="17"/>
  <c r="AN315" i="17"/>
  <c r="AM315" i="17"/>
  <c r="AL315" i="17"/>
  <c r="AK315" i="17"/>
  <c r="AJ315" i="17"/>
  <c r="AI315" i="17"/>
  <c r="AG315" i="17"/>
  <c r="P315" i="17"/>
  <c r="BK314" i="17"/>
  <c r="BJ314" i="17"/>
  <c r="BI314" i="17"/>
  <c r="BH314" i="17"/>
  <c r="BG314" i="17"/>
  <c r="BF314" i="17"/>
  <c r="BE314" i="17"/>
  <c r="BD314" i="17"/>
  <c r="BC314" i="17"/>
  <c r="BB314" i="17"/>
  <c r="BA314" i="17"/>
  <c r="AZ314" i="17"/>
  <c r="BL314" i="17" s="1"/>
  <c r="AY314" i="17"/>
  <c r="AX314" i="17"/>
  <c r="AW314" i="17"/>
  <c r="AV314" i="17"/>
  <c r="AT314" i="17"/>
  <c r="AS314" i="17"/>
  <c r="AR314" i="17"/>
  <c r="AQ314" i="17"/>
  <c r="AP314" i="17"/>
  <c r="AO314" i="17"/>
  <c r="AN314" i="17"/>
  <c r="AM314" i="17"/>
  <c r="AL314" i="17"/>
  <c r="AK314" i="17"/>
  <c r="AJ314" i="17"/>
  <c r="AI314" i="17"/>
  <c r="AU314" i="17" s="1"/>
  <c r="AG314" i="17"/>
  <c r="P314" i="17"/>
  <c r="BK313" i="17"/>
  <c r="BJ313" i="17"/>
  <c r="BI313" i="17"/>
  <c r="BH313" i="17"/>
  <c r="BG313" i="17"/>
  <c r="BF313" i="17"/>
  <c r="BE313" i="17"/>
  <c r="BD313" i="17"/>
  <c r="BC313" i="17"/>
  <c r="BB313" i="17"/>
  <c r="BA313" i="17"/>
  <c r="AZ313" i="17"/>
  <c r="AY313" i="17"/>
  <c r="AX313" i="17"/>
  <c r="AW313" i="17"/>
  <c r="AV313" i="17"/>
  <c r="AT313" i="17"/>
  <c r="AS313" i="17"/>
  <c r="AR313" i="17"/>
  <c r="AQ313" i="17"/>
  <c r="AP313" i="17"/>
  <c r="AO313" i="17"/>
  <c r="AN313" i="17"/>
  <c r="AM313" i="17"/>
  <c r="AL313" i="17"/>
  <c r="AK313" i="17"/>
  <c r="AJ313" i="17"/>
  <c r="AI313" i="17"/>
  <c r="AG313" i="17"/>
  <c r="P313" i="17"/>
  <c r="BK312" i="17"/>
  <c r="BJ312" i="17"/>
  <c r="BI312" i="17"/>
  <c r="BH312" i="17"/>
  <c r="BG312" i="17"/>
  <c r="BF312" i="17"/>
  <c r="BE312" i="17"/>
  <c r="BD312" i="17"/>
  <c r="BC312" i="17"/>
  <c r="BB312" i="17"/>
  <c r="BA312" i="17"/>
  <c r="AZ312" i="17"/>
  <c r="BL312" i="17" s="1"/>
  <c r="AY312" i="17"/>
  <c r="AX312" i="17"/>
  <c r="AW312" i="17"/>
  <c r="AV312" i="17"/>
  <c r="AT312" i="17"/>
  <c r="AS312" i="17"/>
  <c r="AR312" i="17"/>
  <c r="AQ312" i="17"/>
  <c r="AP312" i="17"/>
  <c r="AO312" i="17"/>
  <c r="AN312" i="17"/>
  <c r="AM312" i="17"/>
  <c r="AL312" i="17"/>
  <c r="AK312" i="17"/>
  <c r="AJ312" i="17"/>
  <c r="AI312" i="17"/>
  <c r="AU312" i="17" s="1"/>
  <c r="AG312" i="17"/>
  <c r="P312" i="17"/>
  <c r="BK311" i="17"/>
  <c r="BJ311" i="17"/>
  <c r="BI311" i="17"/>
  <c r="BH311" i="17"/>
  <c r="BG311" i="17"/>
  <c r="BF311" i="17"/>
  <c r="BE311" i="17"/>
  <c r="BD311" i="17"/>
  <c r="BC311" i="17"/>
  <c r="BB311" i="17"/>
  <c r="BA311" i="17"/>
  <c r="AZ311" i="17"/>
  <c r="AY311" i="17"/>
  <c r="AX311" i="17"/>
  <c r="AW311" i="17"/>
  <c r="AV311" i="17"/>
  <c r="AT311" i="17"/>
  <c r="AS311" i="17"/>
  <c r="AR311" i="17"/>
  <c r="AQ311" i="17"/>
  <c r="AP311" i="17"/>
  <c r="AO311" i="17"/>
  <c r="AN311" i="17"/>
  <c r="AM311" i="17"/>
  <c r="AL311" i="17"/>
  <c r="AK311" i="17"/>
  <c r="AJ311" i="17"/>
  <c r="AI311" i="17"/>
  <c r="AG311" i="17"/>
  <c r="P311" i="17"/>
  <c r="BK310" i="17"/>
  <c r="BJ310" i="17"/>
  <c r="BI310" i="17"/>
  <c r="BH310" i="17"/>
  <c r="BG310" i="17"/>
  <c r="BF310" i="17"/>
  <c r="BE310" i="17"/>
  <c r="BD310" i="17"/>
  <c r="BC310" i="17"/>
  <c r="BB310" i="17"/>
  <c r="BA310" i="17"/>
  <c r="AZ310" i="17"/>
  <c r="BL310" i="17" s="1"/>
  <c r="AY310" i="17"/>
  <c r="AX310" i="17"/>
  <c r="AW310" i="17"/>
  <c r="AV310" i="17"/>
  <c r="AT310" i="17"/>
  <c r="AS310" i="17"/>
  <c r="AR310" i="17"/>
  <c r="AQ310" i="17"/>
  <c r="AP310" i="17"/>
  <c r="AO310" i="17"/>
  <c r="AN310" i="17"/>
  <c r="AM310" i="17"/>
  <c r="AL310" i="17"/>
  <c r="AK310" i="17"/>
  <c r="AJ310" i="17"/>
  <c r="AI310" i="17"/>
  <c r="AU310" i="17" s="1"/>
  <c r="AG310" i="17"/>
  <c r="P310" i="17"/>
  <c r="BK309" i="17"/>
  <c r="BJ309" i="17"/>
  <c r="BI309" i="17"/>
  <c r="BH309" i="17"/>
  <c r="BG309" i="17"/>
  <c r="BF309" i="17"/>
  <c r="BE309" i="17"/>
  <c r="BD309" i="17"/>
  <c r="BC309" i="17"/>
  <c r="BB309" i="17"/>
  <c r="BA309" i="17"/>
  <c r="AZ309" i="17"/>
  <c r="AY309" i="17"/>
  <c r="AX309" i="17"/>
  <c r="AW309" i="17"/>
  <c r="AV309" i="17"/>
  <c r="AT309" i="17"/>
  <c r="AS309" i="17"/>
  <c r="AR309" i="17"/>
  <c r="AQ309" i="17"/>
  <c r="AP309" i="17"/>
  <c r="AO309" i="17"/>
  <c r="AN309" i="17"/>
  <c r="AM309" i="17"/>
  <c r="AL309" i="17"/>
  <c r="AK309" i="17"/>
  <c r="AJ309" i="17"/>
  <c r="AI309" i="17"/>
  <c r="AG309" i="17"/>
  <c r="P309" i="17"/>
  <c r="BK308" i="17"/>
  <c r="BJ308" i="17"/>
  <c r="BI308" i="17"/>
  <c r="BH308" i="17"/>
  <c r="BG308" i="17"/>
  <c r="BF308" i="17"/>
  <c r="BE308" i="17"/>
  <c r="BD308" i="17"/>
  <c r="BC308" i="17"/>
  <c r="BB308" i="17"/>
  <c r="BA308" i="17"/>
  <c r="AZ308" i="17"/>
  <c r="BL308" i="17" s="1"/>
  <c r="AY308" i="17"/>
  <c r="AX308" i="17"/>
  <c r="AW308" i="17"/>
  <c r="AV308" i="17"/>
  <c r="AT308" i="17"/>
  <c r="AS308" i="17"/>
  <c r="AR308" i="17"/>
  <c r="AQ308" i="17"/>
  <c r="AP308" i="17"/>
  <c r="AO308" i="17"/>
  <c r="AN308" i="17"/>
  <c r="AM308" i="17"/>
  <c r="AL308" i="17"/>
  <c r="AK308" i="17"/>
  <c r="AJ308" i="17"/>
  <c r="AI308" i="17"/>
  <c r="AU308" i="17" s="1"/>
  <c r="AG308" i="17"/>
  <c r="P308" i="17"/>
  <c r="BK307" i="17"/>
  <c r="BJ307" i="17"/>
  <c r="BI307" i="17"/>
  <c r="BH307" i="17"/>
  <c r="BG307" i="17"/>
  <c r="BF307" i="17"/>
  <c r="BE307" i="17"/>
  <c r="BD307" i="17"/>
  <c r="BC307" i="17"/>
  <c r="BB307" i="17"/>
  <c r="BA307" i="17"/>
  <c r="AZ307" i="17"/>
  <c r="AY307" i="17"/>
  <c r="AX307" i="17"/>
  <c r="AW307" i="17"/>
  <c r="AV307" i="17"/>
  <c r="AT307" i="17"/>
  <c r="AS307" i="17"/>
  <c r="AR307" i="17"/>
  <c r="AQ307" i="17"/>
  <c r="AP307" i="17"/>
  <c r="AO307" i="17"/>
  <c r="AN307" i="17"/>
  <c r="AM307" i="17"/>
  <c r="AL307" i="17"/>
  <c r="AK307" i="17"/>
  <c r="AJ307" i="17"/>
  <c r="AI307" i="17"/>
  <c r="AG307" i="17"/>
  <c r="P307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BL306" i="17" s="1"/>
  <c r="AY306" i="17"/>
  <c r="AX306" i="17"/>
  <c r="AW306" i="17"/>
  <c r="AV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U306" i="17" s="1"/>
  <c r="AG306" i="17"/>
  <c r="P306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G305" i="17"/>
  <c r="P305" i="17"/>
  <c r="BK304" i="17"/>
  <c r="BJ304" i="17"/>
  <c r="BI304" i="17"/>
  <c r="BH304" i="17"/>
  <c r="BG304" i="17"/>
  <c r="BF304" i="17"/>
  <c r="BE304" i="17"/>
  <c r="BD304" i="17"/>
  <c r="BC304" i="17"/>
  <c r="BB304" i="17"/>
  <c r="BA304" i="17"/>
  <c r="AZ304" i="17"/>
  <c r="BL304" i="17" s="1"/>
  <c r="AY304" i="17"/>
  <c r="AX304" i="17"/>
  <c r="AW304" i="17"/>
  <c r="AV304" i="17"/>
  <c r="AT304" i="17"/>
  <c r="AS304" i="17"/>
  <c r="AR304" i="17"/>
  <c r="AQ304" i="17"/>
  <c r="AP304" i="17"/>
  <c r="AO304" i="17"/>
  <c r="AN304" i="17"/>
  <c r="AM304" i="17"/>
  <c r="AL304" i="17"/>
  <c r="AK304" i="17"/>
  <c r="AJ304" i="17"/>
  <c r="AI304" i="17"/>
  <c r="AU304" i="17" s="1"/>
  <c r="AG304" i="17"/>
  <c r="P304" i="17"/>
  <c r="BK303" i="17"/>
  <c r="BJ303" i="17"/>
  <c r="BI303" i="17"/>
  <c r="BH303" i="17"/>
  <c r="BG303" i="17"/>
  <c r="BF303" i="17"/>
  <c r="BE303" i="17"/>
  <c r="BD303" i="17"/>
  <c r="BC303" i="17"/>
  <c r="BB303" i="17"/>
  <c r="BA303" i="17"/>
  <c r="AZ303" i="17"/>
  <c r="AY303" i="17"/>
  <c r="AX303" i="17"/>
  <c r="AW303" i="17"/>
  <c r="AV303" i="17"/>
  <c r="AT303" i="17"/>
  <c r="AS303" i="17"/>
  <c r="AR303" i="17"/>
  <c r="AQ303" i="17"/>
  <c r="AP303" i="17"/>
  <c r="AO303" i="17"/>
  <c r="AN303" i="17"/>
  <c r="AM303" i="17"/>
  <c r="AL303" i="17"/>
  <c r="AK303" i="17"/>
  <c r="AJ303" i="17"/>
  <c r="AI303" i="17"/>
  <c r="AG303" i="17"/>
  <c r="P303" i="17"/>
  <c r="BK302" i="17"/>
  <c r="BJ302" i="17"/>
  <c r="BI302" i="17"/>
  <c r="BH302" i="17"/>
  <c r="BG302" i="17"/>
  <c r="BF302" i="17"/>
  <c r="BE302" i="17"/>
  <c r="BD302" i="17"/>
  <c r="BC302" i="17"/>
  <c r="BB302" i="17"/>
  <c r="BA302" i="17"/>
  <c r="AZ302" i="17"/>
  <c r="BL302" i="17" s="1"/>
  <c r="AY302" i="17"/>
  <c r="AX302" i="17"/>
  <c r="AW302" i="17"/>
  <c r="AV302" i="17"/>
  <c r="AT302" i="17"/>
  <c r="AS302" i="17"/>
  <c r="AR302" i="17"/>
  <c r="AQ302" i="17"/>
  <c r="AP302" i="17"/>
  <c r="AO302" i="17"/>
  <c r="AN302" i="17"/>
  <c r="AM302" i="17"/>
  <c r="AL302" i="17"/>
  <c r="AK302" i="17"/>
  <c r="AJ302" i="17"/>
  <c r="AI302" i="17"/>
  <c r="AU302" i="17" s="1"/>
  <c r="AG302" i="17"/>
  <c r="P302" i="17"/>
  <c r="BK301" i="17"/>
  <c r="BJ301" i="17"/>
  <c r="BI301" i="17"/>
  <c r="BH301" i="17"/>
  <c r="BG301" i="17"/>
  <c r="BF301" i="17"/>
  <c r="BE301" i="17"/>
  <c r="BD301" i="17"/>
  <c r="BC301" i="17"/>
  <c r="BB301" i="17"/>
  <c r="BA301" i="17"/>
  <c r="AZ301" i="17"/>
  <c r="AY301" i="17"/>
  <c r="AX301" i="17"/>
  <c r="AW301" i="17"/>
  <c r="AV301" i="17"/>
  <c r="AT301" i="17"/>
  <c r="AS301" i="17"/>
  <c r="AR301" i="17"/>
  <c r="AQ301" i="17"/>
  <c r="AP301" i="17"/>
  <c r="AO301" i="17"/>
  <c r="AN301" i="17"/>
  <c r="AM301" i="17"/>
  <c r="AL301" i="17"/>
  <c r="AK301" i="17"/>
  <c r="AJ301" i="17"/>
  <c r="AI301" i="17"/>
  <c r="AG301" i="17"/>
  <c r="P301" i="17"/>
  <c r="BK300" i="17"/>
  <c r="BJ300" i="17"/>
  <c r="BI300" i="17"/>
  <c r="BH300" i="17"/>
  <c r="BG300" i="17"/>
  <c r="BF300" i="17"/>
  <c r="BE300" i="17"/>
  <c r="BD300" i="17"/>
  <c r="BC300" i="17"/>
  <c r="BB300" i="17"/>
  <c r="BA300" i="17"/>
  <c r="AZ300" i="17"/>
  <c r="BL300" i="17" s="1"/>
  <c r="AY300" i="17"/>
  <c r="AX300" i="17"/>
  <c r="AW300" i="17"/>
  <c r="AV300" i="17"/>
  <c r="AT300" i="17"/>
  <c r="AS300" i="17"/>
  <c r="AR300" i="17"/>
  <c r="AQ300" i="17"/>
  <c r="AP300" i="17"/>
  <c r="AO300" i="17"/>
  <c r="AN300" i="17"/>
  <c r="AM300" i="17"/>
  <c r="AL300" i="17"/>
  <c r="AK300" i="17"/>
  <c r="AJ300" i="17"/>
  <c r="AI300" i="17"/>
  <c r="AU300" i="17" s="1"/>
  <c r="AG300" i="17"/>
  <c r="P300" i="17"/>
  <c r="BK299" i="17"/>
  <c r="BJ299" i="17"/>
  <c r="BI299" i="17"/>
  <c r="BH299" i="17"/>
  <c r="BG299" i="17"/>
  <c r="BF299" i="17"/>
  <c r="BE299" i="17"/>
  <c r="BD299" i="17"/>
  <c r="BC299" i="17"/>
  <c r="BB299" i="17"/>
  <c r="BA299" i="17"/>
  <c r="AZ299" i="17"/>
  <c r="AY299" i="17"/>
  <c r="AX299" i="17"/>
  <c r="AW299" i="17"/>
  <c r="AV299" i="17"/>
  <c r="AT299" i="17"/>
  <c r="AS299" i="17"/>
  <c r="AR299" i="17"/>
  <c r="AQ299" i="17"/>
  <c r="AP299" i="17"/>
  <c r="AO299" i="17"/>
  <c r="AN299" i="17"/>
  <c r="AM299" i="17"/>
  <c r="AL299" i="17"/>
  <c r="AK299" i="17"/>
  <c r="AJ299" i="17"/>
  <c r="AI299" i="17"/>
  <c r="AG299" i="17"/>
  <c r="P299" i="17"/>
  <c r="BK298" i="17"/>
  <c r="BJ298" i="17"/>
  <c r="BI298" i="17"/>
  <c r="BH298" i="17"/>
  <c r="BG298" i="17"/>
  <c r="BF298" i="17"/>
  <c r="BE298" i="17"/>
  <c r="BD298" i="17"/>
  <c r="BC298" i="17"/>
  <c r="BB298" i="17"/>
  <c r="BA298" i="17"/>
  <c r="AZ298" i="17"/>
  <c r="BL298" i="17" s="1"/>
  <c r="AY298" i="17"/>
  <c r="AX298" i="17"/>
  <c r="AW298" i="17"/>
  <c r="AV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AU298" i="17" s="1"/>
  <c r="AG298" i="17"/>
  <c r="P298" i="17"/>
  <c r="BK297" i="17"/>
  <c r="BJ297" i="17"/>
  <c r="BI297" i="17"/>
  <c r="BH297" i="17"/>
  <c r="BG297" i="17"/>
  <c r="BF297" i="17"/>
  <c r="BE297" i="17"/>
  <c r="BD297" i="17"/>
  <c r="BC297" i="17"/>
  <c r="BB297" i="17"/>
  <c r="BA297" i="17"/>
  <c r="AZ297" i="17"/>
  <c r="AY297" i="17"/>
  <c r="AX297" i="17"/>
  <c r="AW297" i="17"/>
  <c r="AV297" i="17"/>
  <c r="AT297" i="17"/>
  <c r="AS297" i="17"/>
  <c r="AR297" i="17"/>
  <c r="AQ297" i="17"/>
  <c r="AP297" i="17"/>
  <c r="AO297" i="17"/>
  <c r="AN297" i="17"/>
  <c r="AM297" i="17"/>
  <c r="AL297" i="17"/>
  <c r="AK297" i="17"/>
  <c r="AJ297" i="17"/>
  <c r="AI297" i="17"/>
  <c r="AG297" i="17"/>
  <c r="P297" i="17"/>
  <c r="BK296" i="17"/>
  <c r="BJ296" i="17"/>
  <c r="BI296" i="17"/>
  <c r="BH296" i="17"/>
  <c r="BG296" i="17"/>
  <c r="BF296" i="17"/>
  <c r="BE296" i="17"/>
  <c r="BD296" i="17"/>
  <c r="BC296" i="17"/>
  <c r="BB296" i="17"/>
  <c r="BA296" i="17"/>
  <c r="AZ296" i="17"/>
  <c r="BL296" i="17" s="1"/>
  <c r="AY296" i="17"/>
  <c r="AX296" i="17"/>
  <c r="AW296" i="17"/>
  <c r="AV296" i="17"/>
  <c r="AT296" i="17"/>
  <c r="AS296" i="17"/>
  <c r="AR296" i="17"/>
  <c r="AQ296" i="17"/>
  <c r="AP296" i="17"/>
  <c r="AO296" i="17"/>
  <c r="AN296" i="17"/>
  <c r="AM296" i="17"/>
  <c r="AL296" i="17"/>
  <c r="AK296" i="17"/>
  <c r="AJ296" i="17"/>
  <c r="AI296" i="17"/>
  <c r="AU296" i="17" s="1"/>
  <c r="AG296" i="17"/>
  <c r="P296" i="17"/>
  <c r="BK295" i="17"/>
  <c r="BJ295" i="17"/>
  <c r="BI295" i="17"/>
  <c r="BH295" i="17"/>
  <c r="BG295" i="17"/>
  <c r="BF295" i="17"/>
  <c r="BE295" i="17"/>
  <c r="BD295" i="17"/>
  <c r="BC295" i="17"/>
  <c r="BB295" i="17"/>
  <c r="BA295" i="17"/>
  <c r="AZ295" i="17"/>
  <c r="AY295" i="17"/>
  <c r="AX295" i="17"/>
  <c r="AW295" i="17"/>
  <c r="AV295" i="17"/>
  <c r="AT295" i="17"/>
  <c r="AS295" i="17"/>
  <c r="AR295" i="17"/>
  <c r="AQ295" i="17"/>
  <c r="AP295" i="17"/>
  <c r="AO295" i="17"/>
  <c r="AN295" i="17"/>
  <c r="AM295" i="17"/>
  <c r="AL295" i="17"/>
  <c r="AK295" i="17"/>
  <c r="AJ295" i="17"/>
  <c r="AI295" i="17"/>
  <c r="AG295" i="17"/>
  <c r="P295" i="17"/>
  <c r="BK294" i="17"/>
  <c r="BJ294" i="17"/>
  <c r="BI294" i="17"/>
  <c r="BH294" i="17"/>
  <c r="BG294" i="17"/>
  <c r="BF294" i="17"/>
  <c r="BE294" i="17"/>
  <c r="BD294" i="17"/>
  <c r="BC294" i="17"/>
  <c r="BB294" i="17"/>
  <c r="BA294" i="17"/>
  <c r="AZ294" i="17"/>
  <c r="BL294" i="17" s="1"/>
  <c r="AY294" i="17"/>
  <c r="AX294" i="17"/>
  <c r="AW294" i="17"/>
  <c r="AV294" i="17"/>
  <c r="AT294" i="17"/>
  <c r="AS294" i="17"/>
  <c r="AR294" i="17"/>
  <c r="AQ294" i="17"/>
  <c r="AP294" i="17"/>
  <c r="AO294" i="17"/>
  <c r="AN294" i="17"/>
  <c r="AM294" i="17"/>
  <c r="AL294" i="17"/>
  <c r="AK294" i="17"/>
  <c r="AJ294" i="17"/>
  <c r="AI294" i="17"/>
  <c r="AU294" i="17" s="1"/>
  <c r="AG294" i="17"/>
  <c r="P294" i="17"/>
  <c r="BK293" i="17"/>
  <c r="BJ293" i="17"/>
  <c r="BI293" i="17"/>
  <c r="BH293" i="17"/>
  <c r="BG293" i="17"/>
  <c r="BF293" i="17"/>
  <c r="BE293" i="17"/>
  <c r="BD293" i="17"/>
  <c r="BC293" i="17"/>
  <c r="BB293" i="17"/>
  <c r="BA293" i="17"/>
  <c r="AZ293" i="17"/>
  <c r="AY293" i="17"/>
  <c r="AX293" i="17"/>
  <c r="AW293" i="17"/>
  <c r="AV293" i="17"/>
  <c r="AT293" i="17"/>
  <c r="AS293" i="17"/>
  <c r="AR293" i="17"/>
  <c r="AQ293" i="17"/>
  <c r="AP293" i="17"/>
  <c r="AO293" i="17"/>
  <c r="AN293" i="17"/>
  <c r="AM293" i="17"/>
  <c r="AL293" i="17"/>
  <c r="AK293" i="17"/>
  <c r="AJ293" i="17"/>
  <c r="AI293" i="17"/>
  <c r="AG293" i="17"/>
  <c r="P293" i="17"/>
  <c r="BK292" i="17"/>
  <c r="BJ292" i="17"/>
  <c r="BI292" i="17"/>
  <c r="BH292" i="17"/>
  <c r="BG292" i="17"/>
  <c r="BF292" i="17"/>
  <c r="BE292" i="17"/>
  <c r="BD292" i="17"/>
  <c r="BC292" i="17"/>
  <c r="BB292" i="17"/>
  <c r="BA292" i="17"/>
  <c r="AZ292" i="17"/>
  <c r="BL292" i="17" s="1"/>
  <c r="AY292" i="17"/>
  <c r="AX292" i="17"/>
  <c r="AW292" i="17"/>
  <c r="AV292" i="17"/>
  <c r="AT292" i="17"/>
  <c r="AS292" i="17"/>
  <c r="AR292" i="17"/>
  <c r="AQ292" i="17"/>
  <c r="AP292" i="17"/>
  <c r="AO292" i="17"/>
  <c r="AN292" i="17"/>
  <c r="AM292" i="17"/>
  <c r="AL292" i="17"/>
  <c r="AK292" i="17"/>
  <c r="AJ292" i="17"/>
  <c r="AI292" i="17"/>
  <c r="AU292" i="17" s="1"/>
  <c r="AG292" i="17"/>
  <c r="P292" i="17"/>
  <c r="BK291" i="17"/>
  <c r="BJ291" i="17"/>
  <c r="BI291" i="17"/>
  <c r="BH291" i="17"/>
  <c r="BG291" i="17"/>
  <c r="BF291" i="17"/>
  <c r="BE291" i="17"/>
  <c r="BD291" i="17"/>
  <c r="BC291" i="17"/>
  <c r="BB291" i="17"/>
  <c r="BA291" i="17"/>
  <c r="AZ291" i="17"/>
  <c r="AY291" i="17"/>
  <c r="AX291" i="17"/>
  <c r="AW291" i="17"/>
  <c r="AV291" i="17"/>
  <c r="AT291" i="17"/>
  <c r="AS291" i="17"/>
  <c r="AR291" i="17"/>
  <c r="AQ291" i="17"/>
  <c r="AP291" i="17"/>
  <c r="AO291" i="17"/>
  <c r="AN291" i="17"/>
  <c r="AM291" i="17"/>
  <c r="AL291" i="17"/>
  <c r="AK291" i="17"/>
  <c r="AJ291" i="17"/>
  <c r="AI291" i="17"/>
  <c r="AG291" i="17"/>
  <c r="P291" i="17"/>
  <c r="BK290" i="17"/>
  <c r="BJ290" i="17"/>
  <c r="BI290" i="17"/>
  <c r="BH290" i="17"/>
  <c r="BG290" i="17"/>
  <c r="BF290" i="17"/>
  <c r="BE290" i="17"/>
  <c r="BD290" i="17"/>
  <c r="BC290" i="17"/>
  <c r="BB290" i="17"/>
  <c r="BA290" i="17"/>
  <c r="AZ290" i="17"/>
  <c r="BL290" i="17" s="1"/>
  <c r="AY290" i="17"/>
  <c r="AX290" i="17"/>
  <c r="AW290" i="17"/>
  <c r="AV290" i="17"/>
  <c r="AT290" i="17"/>
  <c r="AS290" i="17"/>
  <c r="AR290" i="17"/>
  <c r="AQ290" i="17"/>
  <c r="AP290" i="17"/>
  <c r="AO290" i="17"/>
  <c r="AN290" i="17"/>
  <c r="AM290" i="17"/>
  <c r="AL290" i="17"/>
  <c r="AK290" i="17"/>
  <c r="AJ290" i="17"/>
  <c r="AI290" i="17"/>
  <c r="AU290" i="17" s="1"/>
  <c r="AG290" i="17"/>
  <c r="P290" i="17"/>
  <c r="BK289" i="17"/>
  <c r="BJ289" i="17"/>
  <c r="BI289" i="17"/>
  <c r="BH289" i="17"/>
  <c r="BG289" i="17"/>
  <c r="BF289" i="17"/>
  <c r="BE289" i="17"/>
  <c r="BD289" i="17"/>
  <c r="BC289" i="17"/>
  <c r="BB289" i="17"/>
  <c r="BA289" i="17"/>
  <c r="AZ289" i="17"/>
  <c r="AY289" i="17"/>
  <c r="AX289" i="17"/>
  <c r="AW289" i="17"/>
  <c r="AV289" i="17"/>
  <c r="AT289" i="17"/>
  <c r="AS289" i="17"/>
  <c r="AR289" i="17"/>
  <c r="AQ289" i="17"/>
  <c r="AP289" i="17"/>
  <c r="AO289" i="17"/>
  <c r="AN289" i="17"/>
  <c r="AM289" i="17"/>
  <c r="AL289" i="17"/>
  <c r="AK289" i="17"/>
  <c r="AJ289" i="17"/>
  <c r="AI289" i="17"/>
  <c r="AG289" i="17"/>
  <c r="P289" i="17"/>
  <c r="BK288" i="17"/>
  <c r="BJ288" i="17"/>
  <c r="BI288" i="17"/>
  <c r="BH288" i="17"/>
  <c r="BG288" i="17"/>
  <c r="BF288" i="17"/>
  <c r="BE288" i="17"/>
  <c r="BD288" i="17"/>
  <c r="BC288" i="17"/>
  <c r="BB288" i="17"/>
  <c r="BA288" i="17"/>
  <c r="AZ288" i="17"/>
  <c r="BL288" i="17" s="1"/>
  <c r="AY288" i="17"/>
  <c r="AX288" i="17"/>
  <c r="AW288" i="17"/>
  <c r="AV288" i="17"/>
  <c r="AT288" i="17"/>
  <c r="AS288" i="17"/>
  <c r="AR288" i="17"/>
  <c r="AQ288" i="17"/>
  <c r="AP288" i="17"/>
  <c r="AO288" i="17"/>
  <c r="AN288" i="17"/>
  <c r="AM288" i="17"/>
  <c r="AL288" i="17"/>
  <c r="AK288" i="17"/>
  <c r="AJ288" i="17"/>
  <c r="AI288" i="17"/>
  <c r="AU288" i="17" s="1"/>
  <c r="AG288" i="17"/>
  <c r="P288" i="17"/>
  <c r="BK287" i="17"/>
  <c r="BJ287" i="17"/>
  <c r="BI287" i="17"/>
  <c r="BH287" i="17"/>
  <c r="BG287" i="17"/>
  <c r="BF287" i="17"/>
  <c r="BE287" i="17"/>
  <c r="BD287" i="17"/>
  <c r="BC287" i="17"/>
  <c r="BB287" i="17"/>
  <c r="BA287" i="17"/>
  <c r="AZ287" i="17"/>
  <c r="AY287" i="17"/>
  <c r="AX287" i="17"/>
  <c r="AW287" i="17"/>
  <c r="AV287" i="17"/>
  <c r="AT287" i="17"/>
  <c r="AS287" i="17"/>
  <c r="AR287" i="17"/>
  <c r="AQ287" i="17"/>
  <c r="AP287" i="17"/>
  <c r="AO287" i="17"/>
  <c r="AN287" i="17"/>
  <c r="AM287" i="17"/>
  <c r="AL287" i="17"/>
  <c r="AK287" i="17"/>
  <c r="AJ287" i="17"/>
  <c r="AI287" i="17"/>
  <c r="AG287" i="17"/>
  <c r="P287" i="17"/>
  <c r="BK286" i="17"/>
  <c r="BJ286" i="17"/>
  <c r="BI286" i="17"/>
  <c r="BH286" i="17"/>
  <c r="BG286" i="17"/>
  <c r="BF286" i="17"/>
  <c r="BE286" i="17"/>
  <c r="BD286" i="17"/>
  <c r="BC286" i="17"/>
  <c r="BB286" i="17"/>
  <c r="BA286" i="17"/>
  <c r="AZ286" i="17"/>
  <c r="BL286" i="17" s="1"/>
  <c r="AY286" i="17"/>
  <c r="AX286" i="17"/>
  <c r="AW286" i="17"/>
  <c r="AV286" i="17"/>
  <c r="AT286" i="17"/>
  <c r="AS286" i="17"/>
  <c r="AR286" i="17"/>
  <c r="AQ286" i="17"/>
  <c r="AP286" i="17"/>
  <c r="AO286" i="17"/>
  <c r="AN286" i="17"/>
  <c r="AM286" i="17"/>
  <c r="AL286" i="17"/>
  <c r="AK286" i="17"/>
  <c r="AJ286" i="17"/>
  <c r="AI286" i="17"/>
  <c r="AG286" i="17"/>
  <c r="P286" i="17"/>
  <c r="BK285" i="17"/>
  <c r="BJ285" i="17"/>
  <c r="BI285" i="17"/>
  <c r="BH285" i="17"/>
  <c r="BG285" i="17"/>
  <c r="BF285" i="17"/>
  <c r="BE285" i="17"/>
  <c r="BD285" i="17"/>
  <c r="BC285" i="17"/>
  <c r="BB285" i="17"/>
  <c r="BA285" i="17"/>
  <c r="AZ285" i="17"/>
  <c r="AY285" i="17"/>
  <c r="AX285" i="17"/>
  <c r="AW285" i="17"/>
  <c r="AV285" i="17"/>
  <c r="AT285" i="17"/>
  <c r="AS285" i="17"/>
  <c r="AR285" i="17"/>
  <c r="AQ285" i="17"/>
  <c r="AP285" i="17"/>
  <c r="AO285" i="17"/>
  <c r="AN285" i="17"/>
  <c r="AM285" i="17"/>
  <c r="AL285" i="17"/>
  <c r="AK285" i="17"/>
  <c r="AJ285" i="17"/>
  <c r="AI285" i="17"/>
  <c r="AG285" i="17"/>
  <c r="P285" i="17"/>
  <c r="BK284" i="17"/>
  <c r="BJ284" i="17"/>
  <c r="BI284" i="17"/>
  <c r="BH284" i="17"/>
  <c r="BG284" i="17"/>
  <c r="BF284" i="17"/>
  <c r="BE284" i="17"/>
  <c r="BD284" i="17"/>
  <c r="BC284" i="17"/>
  <c r="BB284" i="17"/>
  <c r="BA284" i="17"/>
  <c r="AZ284" i="17"/>
  <c r="BL284" i="17" s="1"/>
  <c r="AY284" i="17"/>
  <c r="AX284" i="17"/>
  <c r="AW284" i="17"/>
  <c r="AV284" i="17"/>
  <c r="AT284" i="17"/>
  <c r="AS284" i="17"/>
  <c r="AR284" i="17"/>
  <c r="AQ284" i="17"/>
  <c r="AP284" i="17"/>
  <c r="AO284" i="17"/>
  <c r="AN284" i="17"/>
  <c r="AM284" i="17"/>
  <c r="AL284" i="17"/>
  <c r="AK284" i="17"/>
  <c r="AJ284" i="17"/>
  <c r="AI284" i="17"/>
  <c r="AU284" i="17" s="1"/>
  <c r="AG284" i="17"/>
  <c r="P284" i="17"/>
  <c r="BK283" i="17"/>
  <c r="BJ283" i="17"/>
  <c r="BI283" i="17"/>
  <c r="BH283" i="17"/>
  <c r="BG283" i="17"/>
  <c r="BF283" i="17"/>
  <c r="BE283" i="17"/>
  <c r="BD283" i="17"/>
  <c r="BC283" i="17"/>
  <c r="BB283" i="17"/>
  <c r="BA283" i="17"/>
  <c r="AZ283" i="17"/>
  <c r="AY283" i="17"/>
  <c r="AX283" i="17"/>
  <c r="AW283" i="17"/>
  <c r="AV283" i="17"/>
  <c r="AT283" i="17"/>
  <c r="AS283" i="17"/>
  <c r="AR283" i="17"/>
  <c r="AQ283" i="17"/>
  <c r="AP283" i="17"/>
  <c r="AO283" i="17"/>
  <c r="AN283" i="17"/>
  <c r="AM283" i="17"/>
  <c r="AL283" i="17"/>
  <c r="AK283" i="17"/>
  <c r="AJ283" i="17"/>
  <c r="AI283" i="17"/>
  <c r="AG283" i="17"/>
  <c r="P283" i="17"/>
  <c r="BK282" i="17"/>
  <c r="BJ282" i="17"/>
  <c r="BI282" i="17"/>
  <c r="BH282" i="17"/>
  <c r="BG282" i="17"/>
  <c r="BF282" i="17"/>
  <c r="BE282" i="17"/>
  <c r="BD282" i="17"/>
  <c r="BC282" i="17"/>
  <c r="BB282" i="17"/>
  <c r="BA282" i="17"/>
  <c r="AZ282" i="17"/>
  <c r="BL282" i="17" s="1"/>
  <c r="AY282" i="17"/>
  <c r="AX282" i="17"/>
  <c r="AW282" i="17"/>
  <c r="AV282" i="17"/>
  <c r="AT282" i="17"/>
  <c r="AS282" i="17"/>
  <c r="AR282" i="17"/>
  <c r="AQ282" i="17"/>
  <c r="AP282" i="17"/>
  <c r="AO282" i="17"/>
  <c r="AN282" i="17"/>
  <c r="AM282" i="17"/>
  <c r="AL282" i="17"/>
  <c r="AK282" i="17"/>
  <c r="AJ282" i="17"/>
  <c r="AI282" i="17"/>
  <c r="AU282" i="17" s="1"/>
  <c r="AG282" i="17"/>
  <c r="P282" i="17"/>
  <c r="BK281" i="17"/>
  <c r="BJ281" i="17"/>
  <c r="BI281" i="17"/>
  <c r="BH281" i="17"/>
  <c r="BG281" i="17"/>
  <c r="BF281" i="17"/>
  <c r="BE281" i="17"/>
  <c r="BD281" i="17"/>
  <c r="BC281" i="17"/>
  <c r="BB281" i="17"/>
  <c r="BA281" i="17"/>
  <c r="AZ281" i="17"/>
  <c r="AY281" i="17"/>
  <c r="AX281" i="17"/>
  <c r="AW281" i="17"/>
  <c r="AV281" i="17"/>
  <c r="AT281" i="17"/>
  <c r="AS281" i="17"/>
  <c r="AR281" i="17"/>
  <c r="AQ281" i="17"/>
  <c r="AP281" i="17"/>
  <c r="AO281" i="17"/>
  <c r="AN281" i="17"/>
  <c r="AM281" i="17"/>
  <c r="AL281" i="17"/>
  <c r="AK281" i="17"/>
  <c r="AJ281" i="17"/>
  <c r="AI281" i="17"/>
  <c r="AG281" i="17"/>
  <c r="P281" i="17"/>
  <c r="BK280" i="17"/>
  <c r="BJ280" i="17"/>
  <c r="BI280" i="17"/>
  <c r="BH280" i="17"/>
  <c r="BG280" i="17"/>
  <c r="BF280" i="17"/>
  <c r="BE280" i="17"/>
  <c r="BD280" i="17"/>
  <c r="BC280" i="17"/>
  <c r="BB280" i="17"/>
  <c r="BA280" i="17"/>
  <c r="AZ280" i="17"/>
  <c r="BL280" i="17" s="1"/>
  <c r="AY280" i="17"/>
  <c r="AX280" i="17"/>
  <c r="AW280" i="17"/>
  <c r="AV280" i="17"/>
  <c r="AT280" i="17"/>
  <c r="AS280" i="17"/>
  <c r="AR280" i="17"/>
  <c r="AQ280" i="17"/>
  <c r="AP280" i="17"/>
  <c r="AO280" i="17"/>
  <c r="AN280" i="17"/>
  <c r="AM280" i="17"/>
  <c r="AL280" i="17"/>
  <c r="AK280" i="17"/>
  <c r="AJ280" i="17"/>
  <c r="AI280" i="17"/>
  <c r="AU280" i="17" s="1"/>
  <c r="AG280" i="17"/>
  <c r="P280" i="17"/>
  <c r="BK279" i="17"/>
  <c r="BJ279" i="17"/>
  <c r="BI279" i="17"/>
  <c r="BH279" i="17"/>
  <c r="BG279" i="17"/>
  <c r="BF279" i="17"/>
  <c r="BE279" i="17"/>
  <c r="BD279" i="17"/>
  <c r="BC279" i="17"/>
  <c r="BB279" i="17"/>
  <c r="BA279" i="17"/>
  <c r="AZ279" i="17"/>
  <c r="AY279" i="17"/>
  <c r="AX279" i="17"/>
  <c r="AW279" i="17"/>
  <c r="AV279" i="17"/>
  <c r="AT279" i="17"/>
  <c r="AS279" i="17"/>
  <c r="AR279" i="17"/>
  <c r="AQ279" i="17"/>
  <c r="AP279" i="17"/>
  <c r="AO279" i="17"/>
  <c r="AN279" i="17"/>
  <c r="AM279" i="17"/>
  <c r="AL279" i="17"/>
  <c r="AK279" i="17"/>
  <c r="AJ279" i="17"/>
  <c r="AI279" i="17"/>
  <c r="AG279" i="17"/>
  <c r="P279" i="17"/>
  <c r="BK278" i="17"/>
  <c r="BJ278" i="17"/>
  <c r="BI278" i="17"/>
  <c r="BH278" i="17"/>
  <c r="BG278" i="17"/>
  <c r="BF278" i="17"/>
  <c r="BE278" i="17"/>
  <c r="BD278" i="17"/>
  <c r="BC278" i="17"/>
  <c r="BB278" i="17"/>
  <c r="BA278" i="17"/>
  <c r="AZ278" i="17"/>
  <c r="BL278" i="17" s="1"/>
  <c r="AY278" i="17"/>
  <c r="AX278" i="17"/>
  <c r="AW278" i="17"/>
  <c r="AV278" i="17"/>
  <c r="AT278" i="17"/>
  <c r="AS278" i="17"/>
  <c r="AR278" i="17"/>
  <c r="AQ278" i="17"/>
  <c r="AP278" i="17"/>
  <c r="AO278" i="17"/>
  <c r="AN278" i="17"/>
  <c r="AM278" i="17"/>
  <c r="AL278" i="17"/>
  <c r="AK278" i="17"/>
  <c r="AJ278" i="17"/>
  <c r="AI278" i="17"/>
  <c r="AU278" i="17" s="1"/>
  <c r="AG278" i="17"/>
  <c r="P278" i="17"/>
  <c r="BK277" i="17"/>
  <c r="BJ277" i="17"/>
  <c r="BI277" i="17"/>
  <c r="BH277" i="17"/>
  <c r="BG277" i="17"/>
  <c r="BF277" i="17"/>
  <c r="BE277" i="17"/>
  <c r="BD277" i="17"/>
  <c r="BC277" i="17"/>
  <c r="BB277" i="17"/>
  <c r="BA277" i="17"/>
  <c r="AZ277" i="17"/>
  <c r="AY277" i="17"/>
  <c r="AX277" i="17"/>
  <c r="AW277" i="17"/>
  <c r="AV277" i="17"/>
  <c r="AT277" i="17"/>
  <c r="AS277" i="17"/>
  <c r="AR277" i="17"/>
  <c r="AQ277" i="17"/>
  <c r="AP277" i="17"/>
  <c r="AO277" i="17"/>
  <c r="AN277" i="17"/>
  <c r="AM277" i="17"/>
  <c r="AL277" i="17"/>
  <c r="AK277" i="17"/>
  <c r="AJ277" i="17"/>
  <c r="AI277" i="17"/>
  <c r="AG277" i="17"/>
  <c r="P277" i="17"/>
  <c r="BK276" i="17"/>
  <c r="BJ276" i="17"/>
  <c r="BI276" i="17"/>
  <c r="BH276" i="17"/>
  <c r="BG276" i="17"/>
  <c r="BF276" i="17"/>
  <c r="BE276" i="17"/>
  <c r="BD276" i="17"/>
  <c r="BC276" i="17"/>
  <c r="BB276" i="17"/>
  <c r="BA276" i="17"/>
  <c r="AZ276" i="17"/>
  <c r="BL276" i="17" s="1"/>
  <c r="AY276" i="17"/>
  <c r="AX276" i="17"/>
  <c r="AW276" i="17"/>
  <c r="AV276" i="17"/>
  <c r="AT276" i="17"/>
  <c r="AS276" i="17"/>
  <c r="AR276" i="17"/>
  <c r="AQ276" i="17"/>
  <c r="AP276" i="17"/>
  <c r="AO276" i="17"/>
  <c r="AN276" i="17"/>
  <c r="AM276" i="17"/>
  <c r="AL276" i="17"/>
  <c r="AK276" i="17"/>
  <c r="AJ276" i="17"/>
  <c r="AI276" i="17"/>
  <c r="AU276" i="17" s="1"/>
  <c r="AG276" i="17"/>
  <c r="P276" i="17"/>
  <c r="BK275" i="17"/>
  <c r="BJ275" i="17"/>
  <c r="BI275" i="17"/>
  <c r="BH275" i="17"/>
  <c r="BG275" i="17"/>
  <c r="BF275" i="17"/>
  <c r="BE275" i="17"/>
  <c r="BD275" i="17"/>
  <c r="BC275" i="17"/>
  <c r="BB275" i="17"/>
  <c r="BA275" i="17"/>
  <c r="AZ275" i="17"/>
  <c r="AY275" i="17"/>
  <c r="AX275" i="17"/>
  <c r="AW275" i="17"/>
  <c r="AV275" i="17"/>
  <c r="AT275" i="17"/>
  <c r="AS275" i="17"/>
  <c r="AR275" i="17"/>
  <c r="AQ275" i="17"/>
  <c r="AP275" i="17"/>
  <c r="AO275" i="17"/>
  <c r="AN275" i="17"/>
  <c r="AM275" i="17"/>
  <c r="AL275" i="17"/>
  <c r="AK275" i="17"/>
  <c r="AJ275" i="17"/>
  <c r="AI275" i="17"/>
  <c r="AG275" i="17"/>
  <c r="P275" i="17"/>
  <c r="BK274" i="17"/>
  <c r="BJ274" i="17"/>
  <c r="BI274" i="17"/>
  <c r="BH274" i="17"/>
  <c r="BG274" i="17"/>
  <c r="BF274" i="17"/>
  <c r="BE274" i="17"/>
  <c r="BD274" i="17"/>
  <c r="BC274" i="17"/>
  <c r="BB274" i="17"/>
  <c r="BA274" i="17"/>
  <c r="AZ274" i="17"/>
  <c r="BL274" i="17" s="1"/>
  <c r="AY274" i="17"/>
  <c r="AX274" i="17"/>
  <c r="AW274" i="17"/>
  <c r="AV274" i="17"/>
  <c r="AT274" i="17"/>
  <c r="AS274" i="17"/>
  <c r="AR274" i="17"/>
  <c r="AQ274" i="17"/>
  <c r="AP274" i="17"/>
  <c r="AO274" i="17"/>
  <c r="AN274" i="17"/>
  <c r="AM274" i="17"/>
  <c r="AL274" i="17"/>
  <c r="AK274" i="17"/>
  <c r="AJ274" i="17"/>
  <c r="AI274" i="17"/>
  <c r="AU274" i="17" s="1"/>
  <c r="AG274" i="17"/>
  <c r="P274" i="17"/>
  <c r="BK273" i="17"/>
  <c r="BJ273" i="17"/>
  <c r="BI273" i="17"/>
  <c r="BH273" i="17"/>
  <c r="BG273" i="17"/>
  <c r="BF273" i="17"/>
  <c r="BE273" i="17"/>
  <c r="BD273" i="17"/>
  <c r="BC273" i="17"/>
  <c r="BB273" i="17"/>
  <c r="BA273" i="17"/>
  <c r="AZ273" i="17"/>
  <c r="AY273" i="17"/>
  <c r="AX273" i="17"/>
  <c r="AW273" i="17"/>
  <c r="AV273" i="17"/>
  <c r="AT273" i="17"/>
  <c r="AS273" i="17"/>
  <c r="AR273" i="17"/>
  <c r="AQ273" i="17"/>
  <c r="AP273" i="17"/>
  <c r="AO273" i="17"/>
  <c r="AN273" i="17"/>
  <c r="AM273" i="17"/>
  <c r="AL273" i="17"/>
  <c r="AK273" i="17"/>
  <c r="AJ273" i="17"/>
  <c r="AI273" i="17"/>
  <c r="AG273" i="17"/>
  <c r="P273" i="17"/>
  <c r="BK272" i="17"/>
  <c r="BJ272" i="17"/>
  <c r="BI272" i="17"/>
  <c r="BH272" i="17"/>
  <c r="BG272" i="17"/>
  <c r="BF272" i="17"/>
  <c r="BE272" i="17"/>
  <c r="BD272" i="17"/>
  <c r="BC272" i="17"/>
  <c r="BB272" i="17"/>
  <c r="BA272" i="17"/>
  <c r="AZ272" i="17"/>
  <c r="BL272" i="17" s="1"/>
  <c r="AY272" i="17"/>
  <c r="AX272" i="17"/>
  <c r="AW272" i="17"/>
  <c r="AV272" i="17"/>
  <c r="AT272" i="17"/>
  <c r="AS272" i="17"/>
  <c r="AR272" i="17"/>
  <c r="AQ272" i="17"/>
  <c r="AP272" i="17"/>
  <c r="AO272" i="17"/>
  <c r="AN272" i="17"/>
  <c r="AM272" i="17"/>
  <c r="AL272" i="17"/>
  <c r="AK272" i="17"/>
  <c r="AJ272" i="17"/>
  <c r="AI272" i="17"/>
  <c r="AU272" i="17" s="1"/>
  <c r="AG272" i="17"/>
  <c r="P272" i="17"/>
  <c r="BK271" i="17"/>
  <c r="BJ271" i="17"/>
  <c r="BI271" i="17"/>
  <c r="BH271" i="17"/>
  <c r="BG271" i="17"/>
  <c r="BF271" i="17"/>
  <c r="BE271" i="17"/>
  <c r="BD271" i="17"/>
  <c r="BC271" i="17"/>
  <c r="BB271" i="17"/>
  <c r="BA271" i="17"/>
  <c r="AZ271" i="17"/>
  <c r="AY271" i="17"/>
  <c r="AX271" i="17"/>
  <c r="AW271" i="17"/>
  <c r="AV271" i="17"/>
  <c r="AT271" i="17"/>
  <c r="AS271" i="17"/>
  <c r="AR271" i="17"/>
  <c r="AQ271" i="17"/>
  <c r="AP271" i="17"/>
  <c r="AO271" i="17"/>
  <c r="AN271" i="17"/>
  <c r="AM271" i="17"/>
  <c r="AL271" i="17"/>
  <c r="AK271" i="17"/>
  <c r="AJ271" i="17"/>
  <c r="AI271" i="17"/>
  <c r="AG271" i="17"/>
  <c r="P271" i="17"/>
  <c r="BK270" i="17"/>
  <c r="BJ270" i="17"/>
  <c r="BI270" i="17"/>
  <c r="BH270" i="17"/>
  <c r="BG270" i="17"/>
  <c r="BF270" i="17"/>
  <c r="BE270" i="17"/>
  <c r="BD270" i="17"/>
  <c r="BC270" i="17"/>
  <c r="BB270" i="17"/>
  <c r="BA270" i="17"/>
  <c r="AZ270" i="17"/>
  <c r="BL270" i="17" s="1"/>
  <c r="AY270" i="17"/>
  <c r="AX270" i="17"/>
  <c r="AW270" i="17"/>
  <c r="AV270" i="17"/>
  <c r="AT270" i="17"/>
  <c r="AS270" i="17"/>
  <c r="AR270" i="17"/>
  <c r="AQ270" i="17"/>
  <c r="AP270" i="17"/>
  <c r="AO270" i="17"/>
  <c r="AN270" i="17"/>
  <c r="AM270" i="17"/>
  <c r="AL270" i="17"/>
  <c r="AK270" i="17"/>
  <c r="AJ270" i="17"/>
  <c r="AI270" i="17"/>
  <c r="AU270" i="17" s="1"/>
  <c r="AG270" i="17"/>
  <c r="P270" i="17"/>
  <c r="BK269" i="17"/>
  <c r="BJ269" i="17"/>
  <c r="BI269" i="17"/>
  <c r="BH269" i="17"/>
  <c r="BG269" i="17"/>
  <c r="BF269" i="17"/>
  <c r="BE269" i="17"/>
  <c r="BD269" i="17"/>
  <c r="BC269" i="17"/>
  <c r="BB269" i="17"/>
  <c r="BA269" i="17"/>
  <c r="AZ269" i="17"/>
  <c r="AY269" i="17"/>
  <c r="AX269" i="17"/>
  <c r="AW269" i="17"/>
  <c r="AV269" i="17"/>
  <c r="AT269" i="17"/>
  <c r="AS269" i="17"/>
  <c r="AR269" i="17"/>
  <c r="AQ269" i="17"/>
  <c r="AP269" i="17"/>
  <c r="AO269" i="17"/>
  <c r="AN269" i="17"/>
  <c r="AM269" i="17"/>
  <c r="AL269" i="17"/>
  <c r="AK269" i="17"/>
  <c r="AJ269" i="17"/>
  <c r="AI269" i="17"/>
  <c r="AG269" i="17"/>
  <c r="P269" i="17"/>
  <c r="BK268" i="17"/>
  <c r="BJ268" i="17"/>
  <c r="BI268" i="17"/>
  <c r="BH268" i="17"/>
  <c r="BG268" i="17"/>
  <c r="BF268" i="17"/>
  <c r="BE268" i="17"/>
  <c r="BD268" i="17"/>
  <c r="BC268" i="17"/>
  <c r="BB268" i="17"/>
  <c r="BA268" i="17"/>
  <c r="AZ268" i="17"/>
  <c r="BL268" i="17" s="1"/>
  <c r="AY268" i="17"/>
  <c r="AX268" i="17"/>
  <c r="AW268" i="17"/>
  <c r="AV268" i="17"/>
  <c r="AT268" i="17"/>
  <c r="AS268" i="17"/>
  <c r="AR268" i="17"/>
  <c r="AQ268" i="17"/>
  <c r="AP268" i="17"/>
  <c r="AO268" i="17"/>
  <c r="AN268" i="17"/>
  <c r="AM268" i="17"/>
  <c r="AL268" i="17"/>
  <c r="AK268" i="17"/>
  <c r="AJ268" i="17"/>
  <c r="AI268" i="17"/>
  <c r="AU268" i="17" s="1"/>
  <c r="AG268" i="17"/>
  <c r="P268" i="17"/>
  <c r="BK267" i="17"/>
  <c r="BJ267" i="17"/>
  <c r="BI267" i="17"/>
  <c r="BH267" i="17"/>
  <c r="BG267" i="17"/>
  <c r="BF267" i="17"/>
  <c r="BE267" i="17"/>
  <c r="BD267" i="17"/>
  <c r="BC267" i="17"/>
  <c r="BB267" i="17"/>
  <c r="BA267" i="17"/>
  <c r="AZ267" i="17"/>
  <c r="AY267" i="17"/>
  <c r="AX267" i="17"/>
  <c r="AW267" i="17"/>
  <c r="AV267" i="17"/>
  <c r="AT267" i="17"/>
  <c r="AS267" i="17"/>
  <c r="AR267" i="17"/>
  <c r="AQ267" i="17"/>
  <c r="AP267" i="17"/>
  <c r="AO267" i="17"/>
  <c r="AN267" i="17"/>
  <c r="AM267" i="17"/>
  <c r="AL267" i="17"/>
  <c r="AK267" i="17"/>
  <c r="AJ267" i="17"/>
  <c r="AI267" i="17"/>
  <c r="AG267" i="17"/>
  <c r="P267" i="17"/>
  <c r="BK266" i="17"/>
  <c r="BJ266" i="17"/>
  <c r="BI266" i="17"/>
  <c r="BH266" i="17"/>
  <c r="BG266" i="17"/>
  <c r="BF266" i="17"/>
  <c r="BE266" i="17"/>
  <c r="BD266" i="17"/>
  <c r="BC266" i="17"/>
  <c r="BB266" i="17"/>
  <c r="BA266" i="17"/>
  <c r="AZ266" i="17"/>
  <c r="BL266" i="17" s="1"/>
  <c r="AY266" i="17"/>
  <c r="AX266" i="17"/>
  <c r="AW266" i="17"/>
  <c r="AV266" i="17"/>
  <c r="AT266" i="17"/>
  <c r="AS266" i="17"/>
  <c r="AR266" i="17"/>
  <c r="AQ266" i="17"/>
  <c r="AP266" i="17"/>
  <c r="AO266" i="17"/>
  <c r="AN266" i="17"/>
  <c r="AM266" i="17"/>
  <c r="AL266" i="17"/>
  <c r="AK266" i="17"/>
  <c r="AJ266" i="17"/>
  <c r="AI266" i="17"/>
  <c r="AU266" i="17" s="1"/>
  <c r="AG266" i="17"/>
  <c r="P266" i="17"/>
  <c r="BK265" i="17"/>
  <c r="BJ265" i="17"/>
  <c r="BI265" i="17"/>
  <c r="BH265" i="17"/>
  <c r="BG265" i="17"/>
  <c r="BF265" i="17"/>
  <c r="BE265" i="17"/>
  <c r="BD265" i="17"/>
  <c r="BC265" i="17"/>
  <c r="BB265" i="17"/>
  <c r="BA265" i="17"/>
  <c r="AZ265" i="17"/>
  <c r="AY265" i="17"/>
  <c r="AX265" i="17"/>
  <c r="AW265" i="17"/>
  <c r="AV265" i="17"/>
  <c r="AT265" i="17"/>
  <c r="AS265" i="17"/>
  <c r="AR265" i="17"/>
  <c r="AQ265" i="17"/>
  <c r="AP265" i="17"/>
  <c r="AO265" i="17"/>
  <c r="AN265" i="17"/>
  <c r="AM265" i="17"/>
  <c r="AL265" i="17"/>
  <c r="AK265" i="17"/>
  <c r="AJ265" i="17"/>
  <c r="AI265" i="17"/>
  <c r="AG265" i="17"/>
  <c r="P265" i="17"/>
  <c r="BK264" i="17"/>
  <c r="BJ264" i="17"/>
  <c r="BI264" i="17"/>
  <c r="BH264" i="17"/>
  <c r="BG264" i="17"/>
  <c r="BF264" i="17"/>
  <c r="BE264" i="17"/>
  <c r="BD264" i="17"/>
  <c r="BC264" i="17"/>
  <c r="BB264" i="17"/>
  <c r="BA264" i="17"/>
  <c r="AZ264" i="17"/>
  <c r="BL264" i="17" s="1"/>
  <c r="AY264" i="17"/>
  <c r="AX264" i="17"/>
  <c r="AW264" i="17"/>
  <c r="AV264" i="17"/>
  <c r="AT264" i="17"/>
  <c r="AS264" i="17"/>
  <c r="AR264" i="17"/>
  <c r="AQ264" i="17"/>
  <c r="AP264" i="17"/>
  <c r="AO264" i="17"/>
  <c r="AN264" i="17"/>
  <c r="AM264" i="17"/>
  <c r="AL264" i="17"/>
  <c r="AK264" i="17"/>
  <c r="AJ264" i="17"/>
  <c r="AI264" i="17"/>
  <c r="AU264" i="17" s="1"/>
  <c r="AG264" i="17"/>
  <c r="P264" i="17"/>
  <c r="BK263" i="17"/>
  <c r="BJ263" i="17"/>
  <c r="BI263" i="17"/>
  <c r="BH263" i="17"/>
  <c r="BG263" i="17"/>
  <c r="BF263" i="17"/>
  <c r="BE263" i="17"/>
  <c r="BD263" i="17"/>
  <c r="BC263" i="17"/>
  <c r="BB263" i="17"/>
  <c r="BA263" i="17"/>
  <c r="AZ263" i="17"/>
  <c r="AY263" i="17"/>
  <c r="AX263" i="17"/>
  <c r="AW263" i="17"/>
  <c r="AV263" i="17"/>
  <c r="AT263" i="17"/>
  <c r="AS263" i="17"/>
  <c r="AR263" i="17"/>
  <c r="AQ263" i="17"/>
  <c r="AP263" i="17"/>
  <c r="AO263" i="17"/>
  <c r="AN263" i="17"/>
  <c r="AM263" i="17"/>
  <c r="AL263" i="17"/>
  <c r="AK263" i="17"/>
  <c r="AJ263" i="17"/>
  <c r="AI263" i="17"/>
  <c r="AG263" i="17"/>
  <c r="P263" i="17"/>
  <c r="BK262" i="17"/>
  <c r="BJ262" i="17"/>
  <c r="BI262" i="17"/>
  <c r="BH262" i="17"/>
  <c r="BG262" i="17"/>
  <c r="BF262" i="17"/>
  <c r="BE262" i="17"/>
  <c r="BD262" i="17"/>
  <c r="BC262" i="17"/>
  <c r="BB262" i="17"/>
  <c r="BA262" i="17"/>
  <c r="AZ262" i="17"/>
  <c r="BL262" i="17" s="1"/>
  <c r="AY262" i="17"/>
  <c r="AX262" i="17"/>
  <c r="AW262" i="17"/>
  <c r="AV262" i="17"/>
  <c r="AT262" i="17"/>
  <c r="AS262" i="17"/>
  <c r="AR262" i="17"/>
  <c r="AQ262" i="17"/>
  <c r="AP262" i="17"/>
  <c r="AO262" i="17"/>
  <c r="AN262" i="17"/>
  <c r="AM262" i="17"/>
  <c r="AL262" i="17"/>
  <c r="AK262" i="17"/>
  <c r="AJ262" i="17"/>
  <c r="AI262" i="17"/>
  <c r="AU262" i="17" s="1"/>
  <c r="AG262" i="17"/>
  <c r="P262" i="17"/>
  <c r="BK261" i="17"/>
  <c r="BJ261" i="17"/>
  <c r="BI261" i="17"/>
  <c r="BH261" i="17"/>
  <c r="BG261" i="17"/>
  <c r="BF261" i="17"/>
  <c r="BE261" i="17"/>
  <c r="BD261" i="17"/>
  <c r="BC261" i="17"/>
  <c r="BB261" i="17"/>
  <c r="BA261" i="17"/>
  <c r="AZ261" i="17"/>
  <c r="AY261" i="17"/>
  <c r="AX261" i="17"/>
  <c r="AW261" i="17"/>
  <c r="AV261" i="17"/>
  <c r="AT261" i="17"/>
  <c r="AS261" i="17"/>
  <c r="AR261" i="17"/>
  <c r="AQ261" i="17"/>
  <c r="AP261" i="17"/>
  <c r="AO261" i="17"/>
  <c r="AN261" i="17"/>
  <c r="AM261" i="17"/>
  <c r="AL261" i="17"/>
  <c r="AK261" i="17"/>
  <c r="AJ261" i="17"/>
  <c r="AI261" i="17"/>
  <c r="AG261" i="17"/>
  <c r="P261" i="17"/>
  <c r="BK260" i="17"/>
  <c r="BJ260" i="17"/>
  <c r="BI260" i="17"/>
  <c r="BH260" i="17"/>
  <c r="BG260" i="17"/>
  <c r="BF260" i="17"/>
  <c r="BE260" i="17"/>
  <c r="BD260" i="17"/>
  <c r="BC260" i="17"/>
  <c r="BB260" i="17"/>
  <c r="BA260" i="17"/>
  <c r="AZ260" i="17"/>
  <c r="BL260" i="17" s="1"/>
  <c r="AY260" i="17"/>
  <c r="AX260" i="17"/>
  <c r="AW260" i="17"/>
  <c r="AV260" i="17"/>
  <c r="AT260" i="17"/>
  <c r="AS260" i="17"/>
  <c r="AR260" i="17"/>
  <c r="AQ260" i="17"/>
  <c r="AP260" i="17"/>
  <c r="AO260" i="17"/>
  <c r="AN260" i="17"/>
  <c r="AM260" i="17"/>
  <c r="AL260" i="17"/>
  <c r="AK260" i="17"/>
  <c r="AJ260" i="17"/>
  <c r="AI260" i="17"/>
  <c r="AU260" i="17" s="1"/>
  <c r="AG260" i="17"/>
  <c r="P260" i="17"/>
  <c r="BK259" i="17"/>
  <c r="BJ259" i="17"/>
  <c r="BI259" i="17"/>
  <c r="BH259" i="17"/>
  <c r="BG259" i="17"/>
  <c r="BF259" i="17"/>
  <c r="BE259" i="17"/>
  <c r="BD259" i="17"/>
  <c r="BC259" i="17"/>
  <c r="BB259" i="17"/>
  <c r="BA259" i="17"/>
  <c r="AZ259" i="17"/>
  <c r="AY259" i="17"/>
  <c r="AX259" i="17"/>
  <c r="AW259" i="17"/>
  <c r="AV259" i="17"/>
  <c r="AT259" i="17"/>
  <c r="AS259" i="17"/>
  <c r="AR259" i="17"/>
  <c r="AQ259" i="17"/>
  <c r="AP259" i="17"/>
  <c r="AO259" i="17"/>
  <c r="AN259" i="17"/>
  <c r="AM259" i="17"/>
  <c r="AL259" i="17"/>
  <c r="AK259" i="17"/>
  <c r="AJ259" i="17"/>
  <c r="AI259" i="17"/>
  <c r="AG259" i="17"/>
  <c r="P259" i="17"/>
  <c r="BK258" i="17"/>
  <c r="BJ258" i="17"/>
  <c r="BI258" i="17"/>
  <c r="BH258" i="17"/>
  <c r="BG258" i="17"/>
  <c r="BF258" i="17"/>
  <c r="BE258" i="17"/>
  <c r="BD258" i="17"/>
  <c r="BC258" i="17"/>
  <c r="BB258" i="17"/>
  <c r="BA258" i="17"/>
  <c r="AZ258" i="17"/>
  <c r="BL258" i="17" s="1"/>
  <c r="AY258" i="17"/>
  <c r="AX258" i="17"/>
  <c r="AW258" i="17"/>
  <c r="AV258" i="17"/>
  <c r="AT258" i="17"/>
  <c r="AS258" i="17"/>
  <c r="AR258" i="17"/>
  <c r="AQ258" i="17"/>
  <c r="AP258" i="17"/>
  <c r="AO258" i="17"/>
  <c r="AN258" i="17"/>
  <c r="AM258" i="17"/>
  <c r="AL258" i="17"/>
  <c r="AK258" i="17"/>
  <c r="AJ258" i="17"/>
  <c r="AI258" i="17"/>
  <c r="AU258" i="17" s="1"/>
  <c r="AG258" i="17"/>
  <c r="P258" i="17"/>
  <c r="BK257" i="17"/>
  <c r="BJ257" i="17"/>
  <c r="BI257" i="17"/>
  <c r="BH257" i="17"/>
  <c r="BG257" i="17"/>
  <c r="BF257" i="17"/>
  <c r="BE257" i="17"/>
  <c r="BD257" i="17"/>
  <c r="BC257" i="17"/>
  <c r="BB257" i="17"/>
  <c r="BA257" i="17"/>
  <c r="AZ257" i="17"/>
  <c r="AY257" i="17"/>
  <c r="AX257" i="17"/>
  <c r="AW257" i="17"/>
  <c r="AV257" i="17"/>
  <c r="AT257" i="17"/>
  <c r="AS257" i="17"/>
  <c r="AR257" i="17"/>
  <c r="AQ257" i="17"/>
  <c r="AP257" i="17"/>
  <c r="AO257" i="17"/>
  <c r="AN257" i="17"/>
  <c r="AM257" i="17"/>
  <c r="AL257" i="17"/>
  <c r="AK257" i="17"/>
  <c r="AJ257" i="17"/>
  <c r="AI257" i="17"/>
  <c r="AG257" i="17"/>
  <c r="P257" i="17"/>
  <c r="BK256" i="17"/>
  <c r="BJ256" i="17"/>
  <c r="BI256" i="17"/>
  <c r="BH256" i="17"/>
  <c r="BG256" i="17"/>
  <c r="BF256" i="17"/>
  <c r="BE256" i="17"/>
  <c r="BD256" i="17"/>
  <c r="BC256" i="17"/>
  <c r="BB256" i="17"/>
  <c r="BA256" i="17"/>
  <c r="AZ256" i="17"/>
  <c r="BL256" i="17" s="1"/>
  <c r="AY256" i="17"/>
  <c r="AX256" i="17"/>
  <c r="AW256" i="17"/>
  <c r="AV256" i="17"/>
  <c r="AT256" i="17"/>
  <c r="AS256" i="17"/>
  <c r="AR256" i="17"/>
  <c r="AQ256" i="17"/>
  <c r="AP256" i="17"/>
  <c r="AO256" i="17"/>
  <c r="AN256" i="17"/>
  <c r="AM256" i="17"/>
  <c r="AL256" i="17"/>
  <c r="AK256" i="17"/>
  <c r="AJ256" i="17"/>
  <c r="AI256" i="17"/>
  <c r="AU256" i="17" s="1"/>
  <c r="AG256" i="17"/>
  <c r="P256" i="17"/>
  <c r="BK255" i="17"/>
  <c r="BJ255" i="17"/>
  <c r="BI255" i="17"/>
  <c r="BH255" i="17"/>
  <c r="BG255" i="17"/>
  <c r="BF255" i="17"/>
  <c r="BE255" i="17"/>
  <c r="BD255" i="17"/>
  <c r="BC255" i="17"/>
  <c r="BB255" i="17"/>
  <c r="BA255" i="17"/>
  <c r="AZ255" i="17"/>
  <c r="AY255" i="17"/>
  <c r="AX255" i="17"/>
  <c r="AW255" i="17"/>
  <c r="AV255" i="17"/>
  <c r="AT255" i="17"/>
  <c r="AS255" i="17"/>
  <c r="AR255" i="17"/>
  <c r="AQ255" i="17"/>
  <c r="AP255" i="17"/>
  <c r="AO255" i="17"/>
  <c r="AN255" i="17"/>
  <c r="AM255" i="17"/>
  <c r="AL255" i="17"/>
  <c r="AK255" i="17"/>
  <c r="AJ255" i="17"/>
  <c r="AI255" i="17"/>
  <c r="AG255" i="17"/>
  <c r="P255" i="17"/>
  <c r="BK254" i="17"/>
  <c r="BJ254" i="17"/>
  <c r="BI254" i="17"/>
  <c r="BH254" i="17"/>
  <c r="BG254" i="17"/>
  <c r="BF254" i="17"/>
  <c r="BE254" i="17"/>
  <c r="BD254" i="17"/>
  <c r="BC254" i="17"/>
  <c r="BB254" i="17"/>
  <c r="BA254" i="17"/>
  <c r="AZ254" i="17"/>
  <c r="BL254" i="17" s="1"/>
  <c r="AY254" i="17"/>
  <c r="AX254" i="17"/>
  <c r="AW254" i="17"/>
  <c r="AV254" i="17"/>
  <c r="AT254" i="17"/>
  <c r="AS254" i="17"/>
  <c r="AR254" i="17"/>
  <c r="AQ254" i="17"/>
  <c r="AP254" i="17"/>
  <c r="AO254" i="17"/>
  <c r="AN254" i="17"/>
  <c r="AM254" i="17"/>
  <c r="AL254" i="17"/>
  <c r="AK254" i="17"/>
  <c r="AJ254" i="17"/>
  <c r="AI254" i="17"/>
  <c r="AU254" i="17" s="1"/>
  <c r="AG254" i="17"/>
  <c r="P254" i="17"/>
  <c r="BK253" i="17"/>
  <c r="BJ253" i="17"/>
  <c r="BI253" i="17"/>
  <c r="BH253" i="17"/>
  <c r="BG253" i="17"/>
  <c r="BF253" i="17"/>
  <c r="BE253" i="17"/>
  <c r="BD253" i="17"/>
  <c r="BC253" i="17"/>
  <c r="BB253" i="17"/>
  <c r="BA253" i="17"/>
  <c r="AZ253" i="17"/>
  <c r="AY253" i="17"/>
  <c r="AX253" i="17"/>
  <c r="AW253" i="17"/>
  <c r="AV253" i="17"/>
  <c r="AT253" i="17"/>
  <c r="AS253" i="17"/>
  <c r="AR253" i="17"/>
  <c r="AQ253" i="17"/>
  <c r="AP253" i="17"/>
  <c r="AO253" i="17"/>
  <c r="AN253" i="17"/>
  <c r="AM253" i="17"/>
  <c r="AL253" i="17"/>
  <c r="AK253" i="17"/>
  <c r="AJ253" i="17"/>
  <c r="AI253" i="17"/>
  <c r="AG253" i="17"/>
  <c r="P253" i="17"/>
  <c r="BK252" i="17"/>
  <c r="BJ252" i="17"/>
  <c r="BI252" i="17"/>
  <c r="BH252" i="17"/>
  <c r="BG252" i="17"/>
  <c r="BF252" i="17"/>
  <c r="BE252" i="17"/>
  <c r="BD252" i="17"/>
  <c r="BC252" i="17"/>
  <c r="BB252" i="17"/>
  <c r="BA252" i="17"/>
  <c r="AZ252" i="17"/>
  <c r="BL252" i="17" s="1"/>
  <c r="AY252" i="17"/>
  <c r="AX252" i="17"/>
  <c r="AW252" i="17"/>
  <c r="AV252" i="17"/>
  <c r="AT252" i="17"/>
  <c r="AS252" i="17"/>
  <c r="AR252" i="17"/>
  <c r="AQ252" i="17"/>
  <c r="AP252" i="17"/>
  <c r="AO252" i="17"/>
  <c r="AN252" i="17"/>
  <c r="AM252" i="17"/>
  <c r="AL252" i="17"/>
  <c r="AK252" i="17"/>
  <c r="AJ252" i="17"/>
  <c r="AI252" i="17"/>
  <c r="AU252" i="17" s="1"/>
  <c r="AG252" i="17"/>
  <c r="P252" i="17"/>
  <c r="BK251" i="17"/>
  <c r="BJ251" i="17"/>
  <c r="BI251" i="17"/>
  <c r="BH251" i="17"/>
  <c r="BG251" i="17"/>
  <c r="BF251" i="17"/>
  <c r="BE251" i="17"/>
  <c r="BD251" i="17"/>
  <c r="BC251" i="17"/>
  <c r="BB251" i="17"/>
  <c r="BA251" i="17"/>
  <c r="AZ251" i="17"/>
  <c r="AY251" i="17"/>
  <c r="AX251" i="17"/>
  <c r="AW251" i="17"/>
  <c r="AV251" i="17"/>
  <c r="AT251" i="17"/>
  <c r="AS251" i="17"/>
  <c r="AR251" i="17"/>
  <c r="AQ251" i="17"/>
  <c r="AP251" i="17"/>
  <c r="AO251" i="17"/>
  <c r="AN251" i="17"/>
  <c r="AM251" i="17"/>
  <c r="AL251" i="17"/>
  <c r="AK251" i="17"/>
  <c r="AJ251" i="17"/>
  <c r="AI251" i="17"/>
  <c r="AG251" i="17"/>
  <c r="P251" i="17"/>
  <c r="BK250" i="17"/>
  <c r="BJ250" i="17"/>
  <c r="BI250" i="17"/>
  <c r="BH250" i="17"/>
  <c r="BG250" i="17"/>
  <c r="BF250" i="17"/>
  <c r="BE250" i="17"/>
  <c r="BD250" i="17"/>
  <c r="BC250" i="17"/>
  <c r="BB250" i="17"/>
  <c r="BA250" i="17"/>
  <c r="AZ250" i="17"/>
  <c r="BL250" i="17" s="1"/>
  <c r="AY250" i="17"/>
  <c r="AX250" i="17"/>
  <c r="AW250" i="17"/>
  <c r="AV250" i="17"/>
  <c r="AT250" i="17"/>
  <c r="AS250" i="17"/>
  <c r="AR250" i="17"/>
  <c r="AQ250" i="17"/>
  <c r="AP250" i="17"/>
  <c r="AO250" i="17"/>
  <c r="AN250" i="17"/>
  <c r="AM250" i="17"/>
  <c r="AL250" i="17"/>
  <c r="AK250" i="17"/>
  <c r="AJ250" i="17"/>
  <c r="AI250" i="17"/>
  <c r="AU250" i="17" s="1"/>
  <c r="AG250" i="17"/>
  <c r="P250" i="17"/>
  <c r="BK249" i="17"/>
  <c r="BJ249" i="17"/>
  <c r="BI249" i="17"/>
  <c r="BH249" i="17"/>
  <c r="BG249" i="17"/>
  <c r="BF249" i="17"/>
  <c r="BE249" i="17"/>
  <c r="BD249" i="17"/>
  <c r="BC249" i="17"/>
  <c r="BB249" i="17"/>
  <c r="BA249" i="17"/>
  <c r="AZ249" i="17"/>
  <c r="AY249" i="17"/>
  <c r="AX249" i="17"/>
  <c r="AW249" i="17"/>
  <c r="AV249" i="17"/>
  <c r="AT249" i="17"/>
  <c r="AS249" i="17"/>
  <c r="AR249" i="17"/>
  <c r="AQ249" i="17"/>
  <c r="AP249" i="17"/>
  <c r="AO249" i="17"/>
  <c r="AN249" i="17"/>
  <c r="AM249" i="17"/>
  <c r="AL249" i="17"/>
  <c r="AK249" i="17"/>
  <c r="AJ249" i="17"/>
  <c r="AI249" i="17"/>
  <c r="AG249" i="17"/>
  <c r="P249" i="17"/>
  <c r="BK248" i="17"/>
  <c r="BJ248" i="17"/>
  <c r="BI248" i="17"/>
  <c r="BH248" i="17"/>
  <c r="BG248" i="17"/>
  <c r="BF248" i="17"/>
  <c r="BE248" i="17"/>
  <c r="BD248" i="17"/>
  <c r="BC248" i="17"/>
  <c r="BB248" i="17"/>
  <c r="BA248" i="17"/>
  <c r="AZ248" i="17"/>
  <c r="BL248" i="17" s="1"/>
  <c r="AY248" i="17"/>
  <c r="AX248" i="17"/>
  <c r="AW248" i="17"/>
  <c r="AV248" i="17"/>
  <c r="AT248" i="17"/>
  <c r="AS248" i="17"/>
  <c r="AR248" i="17"/>
  <c r="AQ248" i="17"/>
  <c r="AP248" i="17"/>
  <c r="AO248" i="17"/>
  <c r="AN248" i="17"/>
  <c r="AM248" i="17"/>
  <c r="AL248" i="17"/>
  <c r="AK248" i="17"/>
  <c r="AJ248" i="17"/>
  <c r="AI248" i="17"/>
  <c r="AU248" i="17" s="1"/>
  <c r="AG248" i="17"/>
  <c r="P248" i="17"/>
  <c r="BK247" i="17"/>
  <c r="BJ247" i="17"/>
  <c r="BI247" i="17"/>
  <c r="BH247" i="17"/>
  <c r="BG247" i="17"/>
  <c r="BF247" i="17"/>
  <c r="BE247" i="17"/>
  <c r="BD247" i="17"/>
  <c r="BC247" i="17"/>
  <c r="BB247" i="17"/>
  <c r="BA247" i="17"/>
  <c r="AZ247" i="17"/>
  <c r="AY247" i="17"/>
  <c r="AX247" i="17"/>
  <c r="AW247" i="17"/>
  <c r="AV247" i="17"/>
  <c r="AT247" i="17"/>
  <c r="AS247" i="17"/>
  <c r="AR247" i="17"/>
  <c r="AQ247" i="17"/>
  <c r="AP247" i="17"/>
  <c r="AO247" i="17"/>
  <c r="AN247" i="17"/>
  <c r="AM247" i="17"/>
  <c r="AL247" i="17"/>
  <c r="AK247" i="17"/>
  <c r="AJ247" i="17"/>
  <c r="AI247" i="17"/>
  <c r="AG247" i="17"/>
  <c r="P247" i="17"/>
  <c r="BK246" i="17"/>
  <c r="BJ246" i="17"/>
  <c r="BI246" i="17"/>
  <c r="BH246" i="17"/>
  <c r="BG246" i="17"/>
  <c r="BF246" i="17"/>
  <c r="BE246" i="17"/>
  <c r="BD246" i="17"/>
  <c r="BC246" i="17"/>
  <c r="BB246" i="17"/>
  <c r="BA246" i="17"/>
  <c r="AZ246" i="17"/>
  <c r="BL246" i="17" s="1"/>
  <c r="AY246" i="17"/>
  <c r="AX246" i="17"/>
  <c r="AW246" i="17"/>
  <c r="AV246" i="17"/>
  <c r="AT246" i="17"/>
  <c r="AS246" i="17"/>
  <c r="AR246" i="17"/>
  <c r="AQ246" i="17"/>
  <c r="AP246" i="17"/>
  <c r="AO246" i="17"/>
  <c r="AN246" i="17"/>
  <c r="AM246" i="17"/>
  <c r="AL246" i="17"/>
  <c r="AK246" i="17"/>
  <c r="AJ246" i="17"/>
  <c r="AI246" i="17"/>
  <c r="AU246" i="17" s="1"/>
  <c r="AG246" i="17"/>
  <c r="P246" i="17"/>
  <c r="BK245" i="17"/>
  <c r="BJ245" i="17"/>
  <c r="BI245" i="17"/>
  <c r="BH245" i="17"/>
  <c r="BG245" i="17"/>
  <c r="BF245" i="17"/>
  <c r="BE245" i="17"/>
  <c r="BD245" i="17"/>
  <c r="BC245" i="17"/>
  <c r="BB245" i="17"/>
  <c r="BA245" i="17"/>
  <c r="AZ245" i="17"/>
  <c r="AY245" i="17"/>
  <c r="AX245" i="17"/>
  <c r="AW245" i="17"/>
  <c r="AV245" i="17"/>
  <c r="AT245" i="17"/>
  <c r="AS245" i="17"/>
  <c r="AR245" i="17"/>
  <c r="AQ245" i="17"/>
  <c r="AP245" i="17"/>
  <c r="AO245" i="17"/>
  <c r="AN245" i="17"/>
  <c r="AM245" i="17"/>
  <c r="AL245" i="17"/>
  <c r="AK245" i="17"/>
  <c r="AJ245" i="17"/>
  <c r="AI245" i="17"/>
  <c r="AG245" i="17"/>
  <c r="P245" i="17"/>
  <c r="BK244" i="17"/>
  <c r="BJ244" i="17"/>
  <c r="BI244" i="17"/>
  <c r="BH244" i="17"/>
  <c r="BG244" i="17"/>
  <c r="BF244" i="17"/>
  <c r="BE244" i="17"/>
  <c r="BD244" i="17"/>
  <c r="BC244" i="17"/>
  <c r="BB244" i="17"/>
  <c r="BA244" i="17"/>
  <c r="AZ244" i="17"/>
  <c r="BL244" i="17" s="1"/>
  <c r="AY244" i="17"/>
  <c r="AX244" i="17"/>
  <c r="AW244" i="17"/>
  <c r="AV244" i="17"/>
  <c r="AT244" i="17"/>
  <c r="AS244" i="17"/>
  <c r="AR244" i="17"/>
  <c r="AQ244" i="17"/>
  <c r="AP244" i="17"/>
  <c r="AO244" i="17"/>
  <c r="AN244" i="17"/>
  <c r="AM244" i="17"/>
  <c r="AL244" i="17"/>
  <c r="AK244" i="17"/>
  <c r="AJ244" i="17"/>
  <c r="AI244" i="17"/>
  <c r="AU244" i="17" s="1"/>
  <c r="AG244" i="17"/>
  <c r="P244" i="17"/>
  <c r="BK243" i="17"/>
  <c r="BJ243" i="17"/>
  <c r="BI243" i="17"/>
  <c r="BH243" i="17"/>
  <c r="BG243" i="17"/>
  <c r="BF243" i="17"/>
  <c r="BE243" i="17"/>
  <c r="BD243" i="17"/>
  <c r="BC243" i="17"/>
  <c r="BB243" i="17"/>
  <c r="BA243" i="17"/>
  <c r="AZ243" i="17"/>
  <c r="AY243" i="17"/>
  <c r="AX243" i="17"/>
  <c r="AW243" i="17"/>
  <c r="AV243" i="17"/>
  <c r="AT243" i="17"/>
  <c r="AS243" i="17"/>
  <c r="AR243" i="17"/>
  <c r="AQ243" i="17"/>
  <c r="AP243" i="17"/>
  <c r="AO243" i="17"/>
  <c r="AN243" i="17"/>
  <c r="AM243" i="17"/>
  <c r="AL243" i="17"/>
  <c r="AK243" i="17"/>
  <c r="AJ243" i="17"/>
  <c r="AI243" i="17"/>
  <c r="AG243" i="17"/>
  <c r="P243" i="17"/>
  <c r="BK242" i="17"/>
  <c r="BJ242" i="17"/>
  <c r="BI242" i="17"/>
  <c r="BH242" i="17"/>
  <c r="BG242" i="17"/>
  <c r="BF242" i="17"/>
  <c r="BE242" i="17"/>
  <c r="BD242" i="17"/>
  <c r="BC242" i="17"/>
  <c r="BB242" i="17"/>
  <c r="BA242" i="17"/>
  <c r="AZ242" i="17"/>
  <c r="BL242" i="17" s="1"/>
  <c r="AY242" i="17"/>
  <c r="AX242" i="17"/>
  <c r="AW242" i="17"/>
  <c r="AV242" i="17"/>
  <c r="AT242" i="17"/>
  <c r="AS242" i="17"/>
  <c r="AR242" i="17"/>
  <c r="AQ242" i="17"/>
  <c r="AP242" i="17"/>
  <c r="AO242" i="17"/>
  <c r="AN242" i="17"/>
  <c r="AM242" i="17"/>
  <c r="AL242" i="17"/>
  <c r="AK242" i="17"/>
  <c r="AJ242" i="17"/>
  <c r="AI242" i="17"/>
  <c r="AU242" i="17" s="1"/>
  <c r="AG242" i="17"/>
  <c r="P242" i="17"/>
  <c r="BK241" i="17"/>
  <c r="BJ241" i="17"/>
  <c r="BI241" i="17"/>
  <c r="BH241" i="17"/>
  <c r="BG241" i="17"/>
  <c r="BF241" i="17"/>
  <c r="BE241" i="17"/>
  <c r="BD241" i="17"/>
  <c r="BC241" i="17"/>
  <c r="BB241" i="17"/>
  <c r="BA241" i="17"/>
  <c r="AZ241" i="17"/>
  <c r="AY241" i="17"/>
  <c r="AX241" i="17"/>
  <c r="AW241" i="17"/>
  <c r="AV241" i="17"/>
  <c r="AT241" i="17"/>
  <c r="AS241" i="17"/>
  <c r="AR241" i="17"/>
  <c r="AQ241" i="17"/>
  <c r="AP241" i="17"/>
  <c r="AO241" i="17"/>
  <c r="AN241" i="17"/>
  <c r="AM241" i="17"/>
  <c r="AL241" i="17"/>
  <c r="AK241" i="17"/>
  <c r="AJ241" i="17"/>
  <c r="AI241" i="17"/>
  <c r="AG241" i="17"/>
  <c r="P241" i="17"/>
  <c r="BK240" i="17"/>
  <c r="BJ240" i="17"/>
  <c r="BI240" i="17"/>
  <c r="BH240" i="17"/>
  <c r="BG240" i="17"/>
  <c r="BF240" i="17"/>
  <c r="BE240" i="17"/>
  <c r="BD240" i="17"/>
  <c r="BC240" i="17"/>
  <c r="BB240" i="17"/>
  <c r="BA240" i="17"/>
  <c r="AZ240" i="17"/>
  <c r="BL240" i="17" s="1"/>
  <c r="AY240" i="17"/>
  <c r="AX240" i="17"/>
  <c r="AW240" i="17"/>
  <c r="AV240" i="17"/>
  <c r="AT240" i="17"/>
  <c r="AS240" i="17"/>
  <c r="AR240" i="17"/>
  <c r="AQ240" i="17"/>
  <c r="AP240" i="17"/>
  <c r="AO240" i="17"/>
  <c r="AN240" i="17"/>
  <c r="AM240" i="17"/>
  <c r="AL240" i="17"/>
  <c r="AK240" i="17"/>
  <c r="AJ240" i="17"/>
  <c r="AI240" i="17"/>
  <c r="AU240" i="17" s="1"/>
  <c r="AG240" i="17"/>
  <c r="P240" i="17"/>
  <c r="BK239" i="17"/>
  <c r="BJ239" i="17"/>
  <c r="BI239" i="17"/>
  <c r="BH239" i="17"/>
  <c r="BG239" i="17"/>
  <c r="BF239" i="17"/>
  <c r="BE239" i="17"/>
  <c r="BD239" i="17"/>
  <c r="BC239" i="17"/>
  <c r="BB239" i="17"/>
  <c r="BA239" i="17"/>
  <c r="AZ239" i="17"/>
  <c r="AY239" i="17"/>
  <c r="AX239" i="17"/>
  <c r="AW239" i="17"/>
  <c r="AV239" i="17"/>
  <c r="AT239" i="17"/>
  <c r="AS239" i="17"/>
  <c r="AR239" i="17"/>
  <c r="AQ239" i="17"/>
  <c r="AP239" i="17"/>
  <c r="AO239" i="17"/>
  <c r="AN239" i="17"/>
  <c r="AM239" i="17"/>
  <c r="AL239" i="17"/>
  <c r="AK239" i="17"/>
  <c r="AJ239" i="17"/>
  <c r="AI239" i="17"/>
  <c r="AG239" i="17"/>
  <c r="P239" i="17"/>
  <c r="BK238" i="17"/>
  <c r="BJ238" i="17"/>
  <c r="BI238" i="17"/>
  <c r="BH238" i="17"/>
  <c r="BG238" i="17"/>
  <c r="BF238" i="17"/>
  <c r="BE238" i="17"/>
  <c r="BD238" i="17"/>
  <c r="BC238" i="17"/>
  <c r="BB238" i="17"/>
  <c r="BA238" i="17"/>
  <c r="AZ238" i="17"/>
  <c r="BL238" i="17" s="1"/>
  <c r="AY238" i="17"/>
  <c r="AX238" i="17"/>
  <c r="AW238" i="17"/>
  <c r="AV238" i="17"/>
  <c r="AT238" i="17"/>
  <c r="AS238" i="17"/>
  <c r="AR238" i="17"/>
  <c r="AQ238" i="17"/>
  <c r="AP238" i="17"/>
  <c r="AO238" i="17"/>
  <c r="AN238" i="17"/>
  <c r="AM238" i="17"/>
  <c r="AL238" i="17"/>
  <c r="AK238" i="17"/>
  <c r="AJ238" i="17"/>
  <c r="AI238" i="17"/>
  <c r="AU238" i="17" s="1"/>
  <c r="AG238" i="17"/>
  <c r="P238" i="17"/>
  <c r="BK237" i="17"/>
  <c r="BJ237" i="17"/>
  <c r="BI237" i="17"/>
  <c r="BH237" i="17"/>
  <c r="BG237" i="17"/>
  <c r="BF237" i="17"/>
  <c r="BE237" i="17"/>
  <c r="BD237" i="17"/>
  <c r="BC237" i="17"/>
  <c r="BB237" i="17"/>
  <c r="BA237" i="17"/>
  <c r="AZ237" i="17"/>
  <c r="AY237" i="17"/>
  <c r="AX237" i="17"/>
  <c r="AW237" i="17"/>
  <c r="AV237" i="17"/>
  <c r="AT237" i="17"/>
  <c r="AS237" i="17"/>
  <c r="AR237" i="17"/>
  <c r="AQ237" i="17"/>
  <c r="AP237" i="17"/>
  <c r="AO237" i="17"/>
  <c r="AN237" i="17"/>
  <c r="AM237" i="17"/>
  <c r="AL237" i="17"/>
  <c r="AK237" i="17"/>
  <c r="AJ237" i="17"/>
  <c r="AI237" i="17"/>
  <c r="AG237" i="17"/>
  <c r="P237" i="17"/>
  <c r="BK236" i="17"/>
  <c r="BJ236" i="17"/>
  <c r="BI236" i="17"/>
  <c r="BH236" i="17"/>
  <c r="BG236" i="17"/>
  <c r="BF236" i="17"/>
  <c r="BE236" i="17"/>
  <c r="BD236" i="17"/>
  <c r="BC236" i="17"/>
  <c r="BB236" i="17"/>
  <c r="BA236" i="17"/>
  <c r="AZ236" i="17"/>
  <c r="BL236" i="17" s="1"/>
  <c r="AY236" i="17"/>
  <c r="AX236" i="17"/>
  <c r="AW236" i="17"/>
  <c r="AV236" i="17"/>
  <c r="AT236" i="17"/>
  <c r="AS236" i="17"/>
  <c r="AR236" i="17"/>
  <c r="AQ236" i="17"/>
  <c r="AP236" i="17"/>
  <c r="AO236" i="17"/>
  <c r="AN236" i="17"/>
  <c r="AM236" i="17"/>
  <c r="AL236" i="17"/>
  <c r="AK236" i="17"/>
  <c r="AJ236" i="17"/>
  <c r="AI236" i="17"/>
  <c r="AU236" i="17" s="1"/>
  <c r="AG236" i="17"/>
  <c r="P236" i="17"/>
  <c r="BK235" i="17"/>
  <c r="BJ235" i="17"/>
  <c r="BI235" i="17"/>
  <c r="BH235" i="17"/>
  <c r="BG235" i="17"/>
  <c r="BF235" i="17"/>
  <c r="BE235" i="17"/>
  <c r="BD235" i="17"/>
  <c r="BC235" i="17"/>
  <c r="BB235" i="17"/>
  <c r="BA235" i="17"/>
  <c r="AZ235" i="17"/>
  <c r="AY235" i="17"/>
  <c r="AX235" i="17"/>
  <c r="AW235" i="17"/>
  <c r="AV235" i="17"/>
  <c r="AT235" i="17"/>
  <c r="AS235" i="17"/>
  <c r="AR235" i="17"/>
  <c r="AQ235" i="17"/>
  <c r="AP235" i="17"/>
  <c r="AO235" i="17"/>
  <c r="AN235" i="17"/>
  <c r="AM235" i="17"/>
  <c r="AL235" i="17"/>
  <c r="AK235" i="17"/>
  <c r="AJ235" i="17"/>
  <c r="AI235" i="17"/>
  <c r="AG235" i="17"/>
  <c r="P235" i="17"/>
  <c r="BK234" i="17"/>
  <c r="BJ234" i="17"/>
  <c r="BI234" i="17"/>
  <c r="BH234" i="17"/>
  <c r="BG234" i="17"/>
  <c r="BF234" i="17"/>
  <c r="BE234" i="17"/>
  <c r="BD234" i="17"/>
  <c r="BC234" i="17"/>
  <c r="BB234" i="17"/>
  <c r="BA234" i="17"/>
  <c r="AZ234" i="17"/>
  <c r="BL234" i="17" s="1"/>
  <c r="AY234" i="17"/>
  <c r="AX234" i="17"/>
  <c r="AW234" i="17"/>
  <c r="AV234" i="17"/>
  <c r="AT234" i="17"/>
  <c r="AS234" i="17"/>
  <c r="AR234" i="17"/>
  <c r="AQ234" i="17"/>
  <c r="AP234" i="17"/>
  <c r="AO234" i="17"/>
  <c r="AN234" i="17"/>
  <c r="AM234" i="17"/>
  <c r="AL234" i="17"/>
  <c r="AK234" i="17"/>
  <c r="AJ234" i="17"/>
  <c r="AI234" i="17"/>
  <c r="AU234" i="17" s="1"/>
  <c r="AG234" i="17"/>
  <c r="P234" i="17"/>
  <c r="BK233" i="17"/>
  <c r="BJ233" i="17"/>
  <c r="BI233" i="17"/>
  <c r="BH233" i="17"/>
  <c r="BG233" i="17"/>
  <c r="BF233" i="17"/>
  <c r="BE233" i="17"/>
  <c r="BD233" i="17"/>
  <c r="BC233" i="17"/>
  <c r="BB233" i="17"/>
  <c r="BA233" i="17"/>
  <c r="AZ233" i="17"/>
  <c r="AY233" i="17"/>
  <c r="AX233" i="17"/>
  <c r="AW233" i="17"/>
  <c r="AV233" i="17"/>
  <c r="AT233" i="17"/>
  <c r="AS233" i="17"/>
  <c r="AR233" i="17"/>
  <c r="AQ233" i="17"/>
  <c r="AP233" i="17"/>
  <c r="AO233" i="17"/>
  <c r="AN233" i="17"/>
  <c r="AM233" i="17"/>
  <c r="AL233" i="17"/>
  <c r="AK233" i="17"/>
  <c r="AJ233" i="17"/>
  <c r="AI233" i="17"/>
  <c r="AG233" i="17"/>
  <c r="P233" i="17"/>
  <c r="BK232" i="17"/>
  <c r="BJ232" i="17"/>
  <c r="BI232" i="17"/>
  <c r="BH232" i="17"/>
  <c r="BG232" i="17"/>
  <c r="BF232" i="17"/>
  <c r="BE232" i="17"/>
  <c r="BD232" i="17"/>
  <c r="BC232" i="17"/>
  <c r="BB232" i="17"/>
  <c r="BA232" i="17"/>
  <c r="AZ232" i="17"/>
  <c r="BL232" i="17" s="1"/>
  <c r="AY232" i="17"/>
  <c r="AX232" i="17"/>
  <c r="AW232" i="17"/>
  <c r="AV232" i="17"/>
  <c r="AT232" i="17"/>
  <c r="AS232" i="17"/>
  <c r="AR232" i="17"/>
  <c r="AQ232" i="17"/>
  <c r="AP232" i="17"/>
  <c r="AO232" i="17"/>
  <c r="AN232" i="17"/>
  <c r="AM232" i="17"/>
  <c r="AL232" i="17"/>
  <c r="AK232" i="17"/>
  <c r="AJ232" i="17"/>
  <c r="AI232" i="17"/>
  <c r="AU232" i="17" s="1"/>
  <c r="AG232" i="17"/>
  <c r="P232" i="17"/>
  <c r="BK231" i="17"/>
  <c r="BJ231" i="17"/>
  <c r="BI231" i="17"/>
  <c r="BH231" i="17"/>
  <c r="BG231" i="17"/>
  <c r="BF231" i="17"/>
  <c r="BE231" i="17"/>
  <c r="BD231" i="17"/>
  <c r="BC231" i="17"/>
  <c r="BB231" i="17"/>
  <c r="BA231" i="17"/>
  <c r="AZ231" i="17"/>
  <c r="AY231" i="17"/>
  <c r="AX231" i="17"/>
  <c r="AW231" i="17"/>
  <c r="AV231" i="17"/>
  <c r="AT231" i="17"/>
  <c r="AS231" i="17"/>
  <c r="AR231" i="17"/>
  <c r="AQ231" i="17"/>
  <c r="AP231" i="17"/>
  <c r="AO231" i="17"/>
  <c r="AN231" i="17"/>
  <c r="AM231" i="17"/>
  <c r="AL231" i="17"/>
  <c r="AK231" i="17"/>
  <c r="AJ231" i="17"/>
  <c r="AI231" i="17"/>
  <c r="AG231" i="17"/>
  <c r="P231" i="17"/>
  <c r="BK230" i="17"/>
  <c r="BJ230" i="17"/>
  <c r="BI230" i="17"/>
  <c r="BH230" i="17"/>
  <c r="BG230" i="17"/>
  <c r="BF230" i="17"/>
  <c r="BE230" i="17"/>
  <c r="BD230" i="17"/>
  <c r="BC230" i="17"/>
  <c r="BB230" i="17"/>
  <c r="BA230" i="17"/>
  <c r="AZ230" i="17"/>
  <c r="BL230" i="17" s="1"/>
  <c r="AY230" i="17"/>
  <c r="AX230" i="17"/>
  <c r="AW230" i="17"/>
  <c r="AV230" i="17"/>
  <c r="AT230" i="17"/>
  <c r="AS230" i="17"/>
  <c r="AR230" i="17"/>
  <c r="AQ230" i="17"/>
  <c r="AP230" i="17"/>
  <c r="AO230" i="17"/>
  <c r="AN230" i="17"/>
  <c r="AM230" i="17"/>
  <c r="AL230" i="17"/>
  <c r="AK230" i="17"/>
  <c r="AJ230" i="17"/>
  <c r="AI230" i="17"/>
  <c r="AU230" i="17" s="1"/>
  <c r="AG230" i="17"/>
  <c r="P230" i="17"/>
  <c r="BK229" i="17"/>
  <c r="BJ229" i="17"/>
  <c r="BI229" i="17"/>
  <c r="BH229" i="17"/>
  <c r="BG229" i="17"/>
  <c r="BF229" i="17"/>
  <c r="BE229" i="17"/>
  <c r="BD229" i="17"/>
  <c r="BC229" i="17"/>
  <c r="BB229" i="17"/>
  <c r="BA229" i="17"/>
  <c r="AZ229" i="17"/>
  <c r="AY229" i="17"/>
  <c r="AX229" i="17"/>
  <c r="AW229" i="17"/>
  <c r="AV229" i="17"/>
  <c r="AT229" i="17"/>
  <c r="AS229" i="17"/>
  <c r="AR229" i="17"/>
  <c r="AQ229" i="17"/>
  <c r="AP229" i="17"/>
  <c r="AO229" i="17"/>
  <c r="AN229" i="17"/>
  <c r="AM229" i="17"/>
  <c r="AL229" i="17"/>
  <c r="AK229" i="17"/>
  <c r="AJ229" i="17"/>
  <c r="AI229" i="17"/>
  <c r="AG229" i="17"/>
  <c r="P229" i="17"/>
  <c r="BK228" i="17"/>
  <c r="BJ228" i="17"/>
  <c r="BI228" i="17"/>
  <c r="BH228" i="17"/>
  <c r="BG228" i="17"/>
  <c r="BF228" i="17"/>
  <c r="BE228" i="17"/>
  <c r="BD228" i="17"/>
  <c r="BC228" i="17"/>
  <c r="BB228" i="17"/>
  <c r="BA228" i="17"/>
  <c r="AZ228" i="17"/>
  <c r="BL228" i="17" s="1"/>
  <c r="AY228" i="17"/>
  <c r="AX228" i="17"/>
  <c r="AW228" i="17"/>
  <c r="AV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AU228" i="17" s="1"/>
  <c r="AG228" i="17"/>
  <c r="P228" i="17"/>
  <c r="BK227" i="17"/>
  <c r="BJ227" i="17"/>
  <c r="BI227" i="17"/>
  <c r="BH227" i="17"/>
  <c r="BG227" i="17"/>
  <c r="BF227" i="17"/>
  <c r="BE227" i="17"/>
  <c r="BD227" i="17"/>
  <c r="BC227" i="17"/>
  <c r="BB227" i="17"/>
  <c r="BA227" i="17"/>
  <c r="AZ227" i="17"/>
  <c r="AY227" i="17"/>
  <c r="AX227" i="17"/>
  <c r="AW227" i="17"/>
  <c r="AV227" i="17"/>
  <c r="AT227" i="17"/>
  <c r="AS227" i="17"/>
  <c r="AR227" i="17"/>
  <c r="AQ227" i="17"/>
  <c r="AP227" i="17"/>
  <c r="AO227" i="17"/>
  <c r="AN227" i="17"/>
  <c r="AM227" i="17"/>
  <c r="AL227" i="17"/>
  <c r="AK227" i="17"/>
  <c r="AJ227" i="17"/>
  <c r="AI227" i="17"/>
  <c r="AG227" i="17"/>
  <c r="P227" i="17"/>
  <c r="BK226" i="17"/>
  <c r="BJ226" i="17"/>
  <c r="BI226" i="17"/>
  <c r="BH226" i="17"/>
  <c r="BG226" i="17"/>
  <c r="BF226" i="17"/>
  <c r="BE226" i="17"/>
  <c r="BD226" i="17"/>
  <c r="BC226" i="17"/>
  <c r="BB226" i="17"/>
  <c r="BA226" i="17"/>
  <c r="AZ226" i="17"/>
  <c r="BL226" i="17" s="1"/>
  <c r="AY226" i="17"/>
  <c r="AX226" i="17"/>
  <c r="AW226" i="17"/>
  <c r="AV226" i="17"/>
  <c r="AT226" i="17"/>
  <c r="AS226" i="17"/>
  <c r="AR226" i="17"/>
  <c r="AQ226" i="17"/>
  <c r="AP226" i="17"/>
  <c r="AO226" i="17"/>
  <c r="AN226" i="17"/>
  <c r="AM226" i="17"/>
  <c r="AL226" i="17"/>
  <c r="AK226" i="17"/>
  <c r="AJ226" i="17"/>
  <c r="AI226" i="17"/>
  <c r="AU226" i="17" s="1"/>
  <c r="AG226" i="17"/>
  <c r="P226" i="17"/>
  <c r="BK225" i="17"/>
  <c r="BJ225" i="17"/>
  <c r="BI225" i="17"/>
  <c r="BH225" i="17"/>
  <c r="BG225" i="17"/>
  <c r="BF225" i="17"/>
  <c r="BE225" i="17"/>
  <c r="BD225" i="17"/>
  <c r="BC225" i="17"/>
  <c r="BB225" i="17"/>
  <c r="BA225" i="17"/>
  <c r="AZ225" i="17"/>
  <c r="AY225" i="17"/>
  <c r="AX225" i="17"/>
  <c r="AW225" i="17"/>
  <c r="AV225" i="17"/>
  <c r="AT225" i="17"/>
  <c r="AS225" i="17"/>
  <c r="AR225" i="17"/>
  <c r="AQ225" i="17"/>
  <c r="AP225" i="17"/>
  <c r="AO225" i="17"/>
  <c r="AN225" i="17"/>
  <c r="AM225" i="17"/>
  <c r="AL225" i="17"/>
  <c r="AK225" i="17"/>
  <c r="AJ225" i="17"/>
  <c r="AI225" i="17"/>
  <c r="AG225" i="17"/>
  <c r="P225" i="17"/>
  <c r="BK224" i="17"/>
  <c r="BJ224" i="17"/>
  <c r="BI224" i="17"/>
  <c r="BH224" i="17"/>
  <c r="BG224" i="17"/>
  <c r="BF224" i="17"/>
  <c r="BE224" i="17"/>
  <c r="BD224" i="17"/>
  <c r="BC224" i="17"/>
  <c r="BB224" i="17"/>
  <c r="BA224" i="17"/>
  <c r="AZ224" i="17"/>
  <c r="BL224" i="17" s="1"/>
  <c r="AY224" i="17"/>
  <c r="AX224" i="17"/>
  <c r="AW224" i="17"/>
  <c r="AV224" i="17"/>
  <c r="AT224" i="17"/>
  <c r="AS224" i="17"/>
  <c r="AR224" i="17"/>
  <c r="AQ224" i="17"/>
  <c r="AP224" i="17"/>
  <c r="AO224" i="17"/>
  <c r="AN224" i="17"/>
  <c r="AM224" i="17"/>
  <c r="AL224" i="17"/>
  <c r="AK224" i="17"/>
  <c r="AJ224" i="17"/>
  <c r="AI224" i="17"/>
  <c r="AU224" i="17" s="1"/>
  <c r="AG224" i="17"/>
  <c r="P224" i="17"/>
  <c r="BK223" i="17"/>
  <c r="BJ223" i="17"/>
  <c r="BI223" i="17"/>
  <c r="BH223" i="17"/>
  <c r="BG223" i="17"/>
  <c r="BF223" i="17"/>
  <c r="BE223" i="17"/>
  <c r="BD223" i="17"/>
  <c r="BC223" i="17"/>
  <c r="BB223" i="17"/>
  <c r="BA223" i="17"/>
  <c r="AZ223" i="17"/>
  <c r="AY223" i="17"/>
  <c r="AX223" i="17"/>
  <c r="AW223" i="17"/>
  <c r="AV223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AG223" i="17"/>
  <c r="P223" i="17"/>
  <c r="BK222" i="17"/>
  <c r="BJ222" i="17"/>
  <c r="BI222" i="17"/>
  <c r="BH222" i="17"/>
  <c r="BG222" i="17"/>
  <c r="BF222" i="17"/>
  <c r="BE222" i="17"/>
  <c r="BD222" i="17"/>
  <c r="BC222" i="17"/>
  <c r="BB222" i="17"/>
  <c r="BA222" i="17"/>
  <c r="AZ222" i="17"/>
  <c r="BL222" i="17" s="1"/>
  <c r="AY222" i="17"/>
  <c r="AX222" i="17"/>
  <c r="AW222" i="17"/>
  <c r="AV222" i="17"/>
  <c r="AT222" i="17"/>
  <c r="AS222" i="17"/>
  <c r="AR222" i="17"/>
  <c r="AQ222" i="17"/>
  <c r="AP222" i="17"/>
  <c r="AO222" i="17"/>
  <c r="AN222" i="17"/>
  <c r="AM222" i="17"/>
  <c r="AL222" i="17"/>
  <c r="AK222" i="17"/>
  <c r="AJ222" i="17"/>
  <c r="AI222" i="17"/>
  <c r="AU222" i="17" s="1"/>
  <c r="AG222" i="17"/>
  <c r="P222" i="17"/>
  <c r="BK221" i="17"/>
  <c r="BJ221" i="17"/>
  <c r="BI221" i="17"/>
  <c r="BH221" i="17"/>
  <c r="BG221" i="17"/>
  <c r="BF221" i="17"/>
  <c r="BE221" i="17"/>
  <c r="BD221" i="17"/>
  <c r="BC221" i="17"/>
  <c r="BB221" i="17"/>
  <c r="BA221" i="17"/>
  <c r="AZ221" i="17"/>
  <c r="AY221" i="17"/>
  <c r="AX221" i="17"/>
  <c r="AW221" i="17"/>
  <c r="AV221" i="17"/>
  <c r="AT221" i="17"/>
  <c r="AS221" i="17"/>
  <c r="AR221" i="17"/>
  <c r="AQ221" i="17"/>
  <c r="AP221" i="17"/>
  <c r="AO221" i="17"/>
  <c r="AN221" i="17"/>
  <c r="AM221" i="17"/>
  <c r="AL221" i="17"/>
  <c r="AK221" i="17"/>
  <c r="AJ221" i="17"/>
  <c r="AI221" i="17"/>
  <c r="AG221" i="17"/>
  <c r="P221" i="17"/>
  <c r="BK220" i="17"/>
  <c r="BJ220" i="17"/>
  <c r="BI220" i="17"/>
  <c r="BH220" i="17"/>
  <c r="BG220" i="17"/>
  <c r="BF220" i="17"/>
  <c r="BE220" i="17"/>
  <c r="BD220" i="17"/>
  <c r="BC220" i="17"/>
  <c r="BB220" i="17"/>
  <c r="BA220" i="17"/>
  <c r="AZ220" i="17"/>
  <c r="BL220" i="17" s="1"/>
  <c r="AY220" i="17"/>
  <c r="AX220" i="17"/>
  <c r="AW220" i="17"/>
  <c r="AV220" i="17"/>
  <c r="AT220" i="17"/>
  <c r="AS220" i="17"/>
  <c r="AR220" i="17"/>
  <c r="AQ220" i="17"/>
  <c r="AP220" i="17"/>
  <c r="AO220" i="17"/>
  <c r="AN220" i="17"/>
  <c r="AM220" i="17"/>
  <c r="AL220" i="17"/>
  <c r="AK220" i="17"/>
  <c r="AJ220" i="17"/>
  <c r="AI220" i="17"/>
  <c r="AU220" i="17" s="1"/>
  <c r="AG220" i="17"/>
  <c r="P220" i="17"/>
  <c r="BK219" i="17"/>
  <c r="BJ219" i="17"/>
  <c r="BI219" i="17"/>
  <c r="BH219" i="17"/>
  <c r="BG219" i="17"/>
  <c r="BF219" i="17"/>
  <c r="BE219" i="17"/>
  <c r="BD219" i="17"/>
  <c r="BC219" i="17"/>
  <c r="BB219" i="17"/>
  <c r="BA219" i="17"/>
  <c r="AZ219" i="17"/>
  <c r="AY219" i="17"/>
  <c r="AX219" i="17"/>
  <c r="AW219" i="17"/>
  <c r="AV219" i="17"/>
  <c r="AT219" i="17"/>
  <c r="AS219" i="17"/>
  <c r="AR219" i="17"/>
  <c r="AQ219" i="17"/>
  <c r="AP219" i="17"/>
  <c r="AO219" i="17"/>
  <c r="AN219" i="17"/>
  <c r="AM219" i="17"/>
  <c r="AL219" i="17"/>
  <c r="AK219" i="17"/>
  <c r="AJ219" i="17"/>
  <c r="AI219" i="17"/>
  <c r="AG219" i="17"/>
  <c r="P219" i="17"/>
  <c r="BK218" i="17"/>
  <c r="BJ218" i="17"/>
  <c r="BI218" i="17"/>
  <c r="BH218" i="17"/>
  <c r="BG218" i="17"/>
  <c r="BF218" i="17"/>
  <c r="BE218" i="17"/>
  <c r="BD218" i="17"/>
  <c r="BC218" i="17"/>
  <c r="BB218" i="17"/>
  <c r="BA218" i="17"/>
  <c r="AZ218" i="17"/>
  <c r="BL218" i="17" s="1"/>
  <c r="AY218" i="17"/>
  <c r="AX218" i="17"/>
  <c r="AW218" i="17"/>
  <c r="AV218" i="17"/>
  <c r="AT218" i="17"/>
  <c r="AS218" i="17"/>
  <c r="AR218" i="17"/>
  <c r="AQ218" i="17"/>
  <c r="AP218" i="17"/>
  <c r="AO218" i="17"/>
  <c r="AN218" i="17"/>
  <c r="AM218" i="17"/>
  <c r="AL218" i="17"/>
  <c r="AK218" i="17"/>
  <c r="AJ218" i="17"/>
  <c r="AI218" i="17"/>
  <c r="AU218" i="17" s="1"/>
  <c r="AG218" i="17"/>
  <c r="P218" i="17"/>
  <c r="BK217" i="17"/>
  <c r="BJ217" i="17"/>
  <c r="BI217" i="17"/>
  <c r="BH217" i="17"/>
  <c r="BG217" i="17"/>
  <c r="BF217" i="17"/>
  <c r="BE217" i="17"/>
  <c r="BD217" i="17"/>
  <c r="BC217" i="17"/>
  <c r="BB217" i="17"/>
  <c r="BA217" i="17"/>
  <c r="AZ217" i="17"/>
  <c r="AY217" i="17"/>
  <c r="AX217" i="17"/>
  <c r="AW217" i="17"/>
  <c r="AV217" i="17"/>
  <c r="AT217" i="17"/>
  <c r="AS217" i="17"/>
  <c r="AR217" i="17"/>
  <c r="AQ217" i="17"/>
  <c r="AP217" i="17"/>
  <c r="AO217" i="17"/>
  <c r="AN217" i="17"/>
  <c r="AM217" i="17"/>
  <c r="AL217" i="17"/>
  <c r="AK217" i="17"/>
  <c r="AJ217" i="17"/>
  <c r="AI217" i="17"/>
  <c r="AG217" i="17"/>
  <c r="P217" i="17"/>
  <c r="BK216" i="17"/>
  <c r="BJ216" i="17"/>
  <c r="BI216" i="17"/>
  <c r="BH216" i="17"/>
  <c r="BG216" i="17"/>
  <c r="BF216" i="17"/>
  <c r="BE216" i="17"/>
  <c r="BD216" i="17"/>
  <c r="BC216" i="17"/>
  <c r="BB216" i="17"/>
  <c r="BA216" i="17"/>
  <c r="AZ216" i="17"/>
  <c r="BL216" i="17" s="1"/>
  <c r="AY216" i="17"/>
  <c r="AX216" i="17"/>
  <c r="AW216" i="17"/>
  <c r="AV216" i="17"/>
  <c r="AT216" i="17"/>
  <c r="AS216" i="17"/>
  <c r="AR216" i="17"/>
  <c r="AQ216" i="17"/>
  <c r="AP216" i="17"/>
  <c r="AO216" i="17"/>
  <c r="AN216" i="17"/>
  <c r="AM216" i="17"/>
  <c r="AL216" i="17"/>
  <c r="AK216" i="17"/>
  <c r="AJ216" i="17"/>
  <c r="AI216" i="17"/>
  <c r="AU216" i="17" s="1"/>
  <c r="AG216" i="17"/>
  <c r="P216" i="17"/>
  <c r="BK215" i="17"/>
  <c r="BJ215" i="17"/>
  <c r="BI215" i="17"/>
  <c r="BH215" i="17"/>
  <c r="BG215" i="17"/>
  <c r="BF215" i="17"/>
  <c r="BE215" i="17"/>
  <c r="BD215" i="17"/>
  <c r="BC215" i="17"/>
  <c r="BB215" i="17"/>
  <c r="BA215" i="17"/>
  <c r="AZ215" i="17"/>
  <c r="AY215" i="17"/>
  <c r="AX215" i="17"/>
  <c r="AW215" i="17"/>
  <c r="AV215" i="17"/>
  <c r="AT215" i="17"/>
  <c r="AS215" i="17"/>
  <c r="AR215" i="17"/>
  <c r="AQ215" i="17"/>
  <c r="AP215" i="17"/>
  <c r="AO215" i="17"/>
  <c r="AN215" i="17"/>
  <c r="AM215" i="17"/>
  <c r="AL215" i="17"/>
  <c r="AK215" i="17"/>
  <c r="AJ215" i="17"/>
  <c r="AI215" i="17"/>
  <c r="AG215" i="17"/>
  <c r="P215" i="17"/>
  <c r="BK214" i="17"/>
  <c r="BJ214" i="17"/>
  <c r="BI214" i="17"/>
  <c r="BH214" i="17"/>
  <c r="BG214" i="17"/>
  <c r="BF214" i="17"/>
  <c r="BE214" i="17"/>
  <c r="BD214" i="17"/>
  <c r="BC214" i="17"/>
  <c r="BB214" i="17"/>
  <c r="BA214" i="17"/>
  <c r="AZ214" i="17"/>
  <c r="BL214" i="17" s="1"/>
  <c r="AY214" i="17"/>
  <c r="AX214" i="17"/>
  <c r="AW214" i="17"/>
  <c r="AV214" i="17"/>
  <c r="AT214" i="17"/>
  <c r="AS214" i="17"/>
  <c r="AR214" i="17"/>
  <c r="AQ214" i="17"/>
  <c r="AP214" i="17"/>
  <c r="AO214" i="17"/>
  <c r="AN214" i="17"/>
  <c r="AM214" i="17"/>
  <c r="AL214" i="17"/>
  <c r="AK214" i="17"/>
  <c r="AJ214" i="17"/>
  <c r="AI214" i="17"/>
  <c r="AU214" i="17" s="1"/>
  <c r="AG214" i="17"/>
  <c r="P214" i="17"/>
  <c r="BK213" i="17"/>
  <c r="BJ213" i="17"/>
  <c r="BI213" i="17"/>
  <c r="BH213" i="17"/>
  <c r="BG213" i="17"/>
  <c r="BF213" i="17"/>
  <c r="BE213" i="17"/>
  <c r="BD213" i="17"/>
  <c r="BC213" i="17"/>
  <c r="BB213" i="17"/>
  <c r="BA213" i="17"/>
  <c r="AZ213" i="17"/>
  <c r="AY213" i="17"/>
  <c r="AX213" i="17"/>
  <c r="AW213" i="17"/>
  <c r="AV213" i="17"/>
  <c r="AT213" i="17"/>
  <c r="AS213" i="17"/>
  <c r="AR213" i="17"/>
  <c r="AQ213" i="17"/>
  <c r="AP213" i="17"/>
  <c r="AO213" i="17"/>
  <c r="AN213" i="17"/>
  <c r="AM213" i="17"/>
  <c r="AL213" i="17"/>
  <c r="AK213" i="17"/>
  <c r="AJ213" i="17"/>
  <c r="AI213" i="17"/>
  <c r="AG213" i="17"/>
  <c r="P213" i="17"/>
  <c r="BK212" i="17"/>
  <c r="BJ212" i="17"/>
  <c r="BI212" i="17"/>
  <c r="BH212" i="17"/>
  <c r="BG212" i="17"/>
  <c r="BF212" i="17"/>
  <c r="BE212" i="17"/>
  <c r="BD212" i="17"/>
  <c r="BC212" i="17"/>
  <c r="BB212" i="17"/>
  <c r="BA212" i="17"/>
  <c r="AZ212" i="17"/>
  <c r="BL212" i="17" s="1"/>
  <c r="AY212" i="17"/>
  <c r="AX212" i="17"/>
  <c r="AW212" i="17"/>
  <c r="AV212" i="17"/>
  <c r="AT212" i="17"/>
  <c r="AS212" i="17"/>
  <c r="AR212" i="17"/>
  <c r="AQ212" i="17"/>
  <c r="AP212" i="17"/>
  <c r="AO212" i="17"/>
  <c r="AN212" i="17"/>
  <c r="AM212" i="17"/>
  <c r="AL212" i="17"/>
  <c r="AK212" i="17"/>
  <c r="AJ212" i="17"/>
  <c r="AI212" i="17"/>
  <c r="AU212" i="17" s="1"/>
  <c r="AG212" i="17"/>
  <c r="P212" i="17"/>
  <c r="BK211" i="17"/>
  <c r="BJ211" i="17"/>
  <c r="BI211" i="17"/>
  <c r="BH211" i="17"/>
  <c r="BG211" i="17"/>
  <c r="BF211" i="17"/>
  <c r="BE211" i="17"/>
  <c r="BD211" i="17"/>
  <c r="BC211" i="17"/>
  <c r="BB211" i="17"/>
  <c r="BA211" i="17"/>
  <c r="AZ211" i="17"/>
  <c r="AY211" i="17"/>
  <c r="AX211" i="17"/>
  <c r="AW211" i="17"/>
  <c r="AV211" i="17"/>
  <c r="AT211" i="17"/>
  <c r="AS211" i="17"/>
  <c r="AR211" i="17"/>
  <c r="AQ211" i="17"/>
  <c r="AP211" i="17"/>
  <c r="AO211" i="17"/>
  <c r="AN211" i="17"/>
  <c r="AM211" i="17"/>
  <c r="AL211" i="17"/>
  <c r="AK211" i="17"/>
  <c r="AJ211" i="17"/>
  <c r="AI211" i="17"/>
  <c r="AG211" i="17"/>
  <c r="P211" i="17"/>
  <c r="BK210" i="17"/>
  <c r="BJ210" i="17"/>
  <c r="BI210" i="17"/>
  <c r="BH210" i="17"/>
  <c r="BG210" i="17"/>
  <c r="BF210" i="17"/>
  <c r="BE210" i="17"/>
  <c r="BD210" i="17"/>
  <c r="BC210" i="17"/>
  <c r="BB210" i="17"/>
  <c r="BA210" i="17"/>
  <c r="AZ210" i="17"/>
  <c r="BL210" i="17" s="1"/>
  <c r="AY210" i="17"/>
  <c r="AX210" i="17"/>
  <c r="AW210" i="17"/>
  <c r="AV210" i="17"/>
  <c r="AT210" i="17"/>
  <c r="AS210" i="17"/>
  <c r="AR210" i="17"/>
  <c r="AQ210" i="17"/>
  <c r="AP210" i="17"/>
  <c r="AO210" i="17"/>
  <c r="AN210" i="17"/>
  <c r="AM210" i="17"/>
  <c r="AL210" i="17"/>
  <c r="AK210" i="17"/>
  <c r="AJ210" i="17"/>
  <c r="AI210" i="17"/>
  <c r="AU210" i="17" s="1"/>
  <c r="AG210" i="17"/>
  <c r="P210" i="17"/>
  <c r="BK209" i="17"/>
  <c r="BJ209" i="17"/>
  <c r="BI209" i="17"/>
  <c r="BH209" i="17"/>
  <c r="BG209" i="17"/>
  <c r="BF209" i="17"/>
  <c r="BE209" i="17"/>
  <c r="BD209" i="17"/>
  <c r="BC209" i="17"/>
  <c r="BB209" i="17"/>
  <c r="BA209" i="17"/>
  <c r="AZ209" i="17"/>
  <c r="AY209" i="17"/>
  <c r="AX209" i="17"/>
  <c r="AW209" i="17"/>
  <c r="AV209" i="17"/>
  <c r="AT209" i="17"/>
  <c r="AS209" i="17"/>
  <c r="AR209" i="17"/>
  <c r="AQ209" i="17"/>
  <c r="AP209" i="17"/>
  <c r="AO209" i="17"/>
  <c r="AN209" i="17"/>
  <c r="AM209" i="17"/>
  <c r="AL209" i="17"/>
  <c r="AK209" i="17"/>
  <c r="AJ209" i="17"/>
  <c r="AI209" i="17"/>
  <c r="AG209" i="17"/>
  <c r="P209" i="17"/>
  <c r="BK208" i="17"/>
  <c r="BJ208" i="17"/>
  <c r="BI208" i="17"/>
  <c r="BH208" i="17"/>
  <c r="BG208" i="17"/>
  <c r="BF208" i="17"/>
  <c r="BE208" i="17"/>
  <c r="BD208" i="17"/>
  <c r="BC208" i="17"/>
  <c r="BB208" i="17"/>
  <c r="BA208" i="17"/>
  <c r="AZ208" i="17"/>
  <c r="BL208" i="17" s="1"/>
  <c r="AY208" i="17"/>
  <c r="AX208" i="17"/>
  <c r="AW208" i="17"/>
  <c r="AV208" i="17"/>
  <c r="AT208" i="17"/>
  <c r="AS208" i="17"/>
  <c r="AR208" i="17"/>
  <c r="AQ208" i="17"/>
  <c r="AP208" i="17"/>
  <c r="AO208" i="17"/>
  <c r="AN208" i="17"/>
  <c r="AM208" i="17"/>
  <c r="AL208" i="17"/>
  <c r="AK208" i="17"/>
  <c r="AJ208" i="17"/>
  <c r="AI208" i="17"/>
  <c r="AU208" i="17" s="1"/>
  <c r="AG208" i="17"/>
  <c r="P208" i="17"/>
  <c r="BK207" i="17"/>
  <c r="BJ207" i="17"/>
  <c r="BI207" i="17"/>
  <c r="BH207" i="17"/>
  <c r="BG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AG207" i="17"/>
  <c r="P207" i="17"/>
  <c r="BK206" i="17"/>
  <c r="BJ206" i="17"/>
  <c r="BI206" i="17"/>
  <c r="BH206" i="17"/>
  <c r="BG206" i="17"/>
  <c r="BF206" i="17"/>
  <c r="BE206" i="17"/>
  <c r="BD206" i="17"/>
  <c r="BC206" i="17"/>
  <c r="BB206" i="17"/>
  <c r="BA206" i="17"/>
  <c r="AZ206" i="17"/>
  <c r="BL206" i="17" s="1"/>
  <c r="AY206" i="17"/>
  <c r="AX206" i="17"/>
  <c r="AW206" i="17"/>
  <c r="AV206" i="17"/>
  <c r="AT206" i="17"/>
  <c r="AS206" i="17"/>
  <c r="AR206" i="17"/>
  <c r="AQ206" i="17"/>
  <c r="AP206" i="17"/>
  <c r="AO206" i="17"/>
  <c r="AN206" i="17"/>
  <c r="AM206" i="17"/>
  <c r="AL206" i="17"/>
  <c r="AK206" i="17"/>
  <c r="AJ206" i="17"/>
  <c r="AI206" i="17"/>
  <c r="AU206" i="17" s="1"/>
  <c r="AG206" i="17"/>
  <c r="P206" i="17"/>
  <c r="BK205" i="17"/>
  <c r="BJ205" i="17"/>
  <c r="BI205" i="17"/>
  <c r="BH205" i="17"/>
  <c r="BG205" i="17"/>
  <c r="BF205" i="17"/>
  <c r="BE205" i="17"/>
  <c r="BD205" i="17"/>
  <c r="BC205" i="17"/>
  <c r="BB205" i="17"/>
  <c r="BA205" i="17"/>
  <c r="AZ205" i="17"/>
  <c r="AY205" i="17"/>
  <c r="AX205" i="17"/>
  <c r="AW205" i="17"/>
  <c r="AV205" i="17"/>
  <c r="AT205" i="17"/>
  <c r="AS205" i="17"/>
  <c r="AR205" i="17"/>
  <c r="AQ205" i="17"/>
  <c r="AP205" i="17"/>
  <c r="AO205" i="17"/>
  <c r="AN205" i="17"/>
  <c r="AM205" i="17"/>
  <c r="AL205" i="17"/>
  <c r="AK205" i="17"/>
  <c r="AJ205" i="17"/>
  <c r="AI205" i="17"/>
  <c r="AG205" i="17"/>
  <c r="P205" i="17"/>
  <c r="BK204" i="17"/>
  <c r="BJ204" i="17"/>
  <c r="BI204" i="17"/>
  <c r="BH204" i="17"/>
  <c r="BG204" i="17"/>
  <c r="BF204" i="17"/>
  <c r="BE204" i="17"/>
  <c r="BD204" i="17"/>
  <c r="BC204" i="17"/>
  <c r="BB204" i="17"/>
  <c r="BA204" i="17"/>
  <c r="AZ204" i="17"/>
  <c r="BL204" i="17" s="1"/>
  <c r="AY204" i="17"/>
  <c r="AX204" i="17"/>
  <c r="AW204" i="17"/>
  <c r="AV204" i="17"/>
  <c r="AT204" i="17"/>
  <c r="AS204" i="17"/>
  <c r="AR204" i="17"/>
  <c r="AQ204" i="17"/>
  <c r="AP204" i="17"/>
  <c r="AO204" i="17"/>
  <c r="AN204" i="17"/>
  <c r="AM204" i="17"/>
  <c r="AL204" i="17"/>
  <c r="AK204" i="17"/>
  <c r="AJ204" i="17"/>
  <c r="AI204" i="17"/>
  <c r="AU204" i="17" s="1"/>
  <c r="AG204" i="17"/>
  <c r="P204" i="17"/>
  <c r="BK203" i="17"/>
  <c r="BJ203" i="17"/>
  <c r="BI203" i="17"/>
  <c r="BH203" i="17"/>
  <c r="BG203" i="17"/>
  <c r="BF203" i="17"/>
  <c r="BE203" i="17"/>
  <c r="BD203" i="17"/>
  <c r="BC203" i="17"/>
  <c r="BB203" i="17"/>
  <c r="BA203" i="17"/>
  <c r="AZ203" i="17"/>
  <c r="AY203" i="17"/>
  <c r="AX203" i="17"/>
  <c r="AW203" i="17"/>
  <c r="AV203" i="17"/>
  <c r="AT203" i="17"/>
  <c r="AS203" i="17"/>
  <c r="AR203" i="17"/>
  <c r="AQ203" i="17"/>
  <c r="AP203" i="17"/>
  <c r="AO203" i="17"/>
  <c r="AN203" i="17"/>
  <c r="AM203" i="17"/>
  <c r="AL203" i="17"/>
  <c r="AK203" i="17"/>
  <c r="AJ203" i="17"/>
  <c r="AI203" i="17"/>
  <c r="AG203" i="17"/>
  <c r="P203" i="17"/>
  <c r="BK202" i="17"/>
  <c r="BJ202" i="17"/>
  <c r="BI202" i="17"/>
  <c r="BH202" i="17"/>
  <c r="BG202" i="17"/>
  <c r="BF202" i="17"/>
  <c r="BE202" i="17"/>
  <c r="BD202" i="17"/>
  <c r="BC202" i="17"/>
  <c r="BB202" i="17"/>
  <c r="BA202" i="17"/>
  <c r="AZ202" i="17"/>
  <c r="BL202" i="17" s="1"/>
  <c r="AY202" i="17"/>
  <c r="AX202" i="17"/>
  <c r="AW202" i="17"/>
  <c r="AV202" i="17"/>
  <c r="AT202" i="17"/>
  <c r="AS202" i="17"/>
  <c r="AR202" i="17"/>
  <c r="AQ202" i="17"/>
  <c r="AP202" i="17"/>
  <c r="AO202" i="17"/>
  <c r="AN202" i="17"/>
  <c r="AM202" i="17"/>
  <c r="AL202" i="17"/>
  <c r="AK202" i="17"/>
  <c r="AJ202" i="17"/>
  <c r="AI202" i="17"/>
  <c r="AU202" i="17" s="1"/>
  <c r="AG202" i="17"/>
  <c r="P202" i="17"/>
  <c r="BK201" i="17"/>
  <c r="BJ201" i="17"/>
  <c r="BI201" i="17"/>
  <c r="BH201" i="17"/>
  <c r="BG201" i="17"/>
  <c r="BF201" i="17"/>
  <c r="BE201" i="17"/>
  <c r="BD201" i="17"/>
  <c r="BC201" i="17"/>
  <c r="BB201" i="17"/>
  <c r="BA201" i="17"/>
  <c r="AZ201" i="17"/>
  <c r="AY201" i="17"/>
  <c r="AX201" i="17"/>
  <c r="AW201" i="17"/>
  <c r="AV201" i="17"/>
  <c r="AT201" i="17"/>
  <c r="AS201" i="17"/>
  <c r="AR201" i="17"/>
  <c r="AQ201" i="17"/>
  <c r="AP201" i="17"/>
  <c r="AO201" i="17"/>
  <c r="AN201" i="17"/>
  <c r="AM201" i="17"/>
  <c r="AL201" i="17"/>
  <c r="AK201" i="17"/>
  <c r="AJ201" i="17"/>
  <c r="AI201" i="17"/>
  <c r="AG201" i="17"/>
  <c r="P201" i="17"/>
  <c r="BK200" i="17"/>
  <c r="BJ200" i="17"/>
  <c r="BI200" i="17"/>
  <c r="BH200" i="17"/>
  <c r="BG200" i="17"/>
  <c r="BF200" i="17"/>
  <c r="BE200" i="17"/>
  <c r="BD200" i="17"/>
  <c r="BC200" i="17"/>
  <c r="BB200" i="17"/>
  <c r="BA200" i="17"/>
  <c r="AZ200" i="17"/>
  <c r="BL200" i="17" s="1"/>
  <c r="AY200" i="17"/>
  <c r="AX200" i="17"/>
  <c r="AW200" i="17"/>
  <c r="AV200" i="17"/>
  <c r="AT200" i="17"/>
  <c r="AS200" i="17"/>
  <c r="AR200" i="17"/>
  <c r="AQ200" i="17"/>
  <c r="AP200" i="17"/>
  <c r="AO200" i="17"/>
  <c r="AN200" i="17"/>
  <c r="AM200" i="17"/>
  <c r="AL200" i="17"/>
  <c r="AK200" i="17"/>
  <c r="AJ200" i="17"/>
  <c r="AI200" i="17"/>
  <c r="AU200" i="17" s="1"/>
  <c r="AG200" i="17"/>
  <c r="P200" i="17"/>
  <c r="BK199" i="17"/>
  <c r="BJ199" i="17"/>
  <c r="BI199" i="17"/>
  <c r="BH199" i="17"/>
  <c r="BG199" i="17"/>
  <c r="BF199" i="17"/>
  <c r="BE199" i="17"/>
  <c r="BD199" i="17"/>
  <c r="BC199" i="17"/>
  <c r="BB199" i="17"/>
  <c r="BA199" i="17"/>
  <c r="AZ199" i="17"/>
  <c r="AY199" i="17"/>
  <c r="AX199" i="17"/>
  <c r="AW199" i="17"/>
  <c r="AV199" i="17"/>
  <c r="AT199" i="17"/>
  <c r="AS199" i="17"/>
  <c r="AR199" i="17"/>
  <c r="AQ199" i="17"/>
  <c r="AP199" i="17"/>
  <c r="AO199" i="17"/>
  <c r="AN199" i="17"/>
  <c r="AM199" i="17"/>
  <c r="AL199" i="17"/>
  <c r="AK199" i="17"/>
  <c r="AJ199" i="17"/>
  <c r="AI199" i="17"/>
  <c r="AG199" i="17"/>
  <c r="P199" i="17"/>
  <c r="BK198" i="17"/>
  <c r="BJ198" i="17"/>
  <c r="BI198" i="17"/>
  <c r="BH198" i="17"/>
  <c r="BG198" i="17"/>
  <c r="BF198" i="17"/>
  <c r="BE198" i="17"/>
  <c r="BD198" i="17"/>
  <c r="BC198" i="17"/>
  <c r="BB198" i="17"/>
  <c r="BA198" i="17"/>
  <c r="AZ198" i="17"/>
  <c r="BL198" i="17" s="1"/>
  <c r="AY198" i="17"/>
  <c r="AX198" i="17"/>
  <c r="AW198" i="17"/>
  <c r="AV198" i="17"/>
  <c r="AT198" i="17"/>
  <c r="AS198" i="17"/>
  <c r="AR198" i="17"/>
  <c r="AQ198" i="17"/>
  <c r="AP198" i="17"/>
  <c r="AO198" i="17"/>
  <c r="AN198" i="17"/>
  <c r="AM198" i="17"/>
  <c r="AL198" i="17"/>
  <c r="AK198" i="17"/>
  <c r="AJ198" i="17"/>
  <c r="AI198" i="17"/>
  <c r="AU198" i="17" s="1"/>
  <c r="AG198" i="17"/>
  <c r="P198" i="17"/>
  <c r="BK197" i="17"/>
  <c r="BJ197" i="17"/>
  <c r="BI197" i="17"/>
  <c r="BH197" i="17"/>
  <c r="BG197" i="17"/>
  <c r="BF197" i="17"/>
  <c r="BE197" i="17"/>
  <c r="BD197" i="17"/>
  <c r="BC197" i="17"/>
  <c r="BB197" i="17"/>
  <c r="BA197" i="17"/>
  <c r="AZ197" i="17"/>
  <c r="AY197" i="17"/>
  <c r="AX197" i="17"/>
  <c r="AW197" i="17"/>
  <c r="AV197" i="17"/>
  <c r="AT197" i="17"/>
  <c r="AS197" i="17"/>
  <c r="AR197" i="17"/>
  <c r="AQ197" i="17"/>
  <c r="AP197" i="17"/>
  <c r="AO197" i="17"/>
  <c r="AN197" i="17"/>
  <c r="AM197" i="17"/>
  <c r="AL197" i="17"/>
  <c r="AK197" i="17"/>
  <c r="AJ197" i="17"/>
  <c r="AI197" i="17"/>
  <c r="AG197" i="17"/>
  <c r="P197" i="17"/>
  <c r="BK196" i="17"/>
  <c r="BJ196" i="17"/>
  <c r="BI196" i="17"/>
  <c r="BH196" i="17"/>
  <c r="BG196" i="17"/>
  <c r="BF196" i="17"/>
  <c r="BE196" i="17"/>
  <c r="BD196" i="17"/>
  <c r="BC196" i="17"/>
  <c r="BB196" i="17"/>
  <c r="BA196" i="17"/>
  <c r="AZ196" i="17"/>
  <c r="BL196" i="17" s="1"/>
  <c r="AY196" i="17"/>
  <c r="AX196" i="17"/>
  <c r="AW196" i="17"/>
  <c r="AV196" i="17"/>
  <c r="AT196" i="17"/>
  <c r="AS196" i="17"/>
  <c r="AR196" i="17"/>
  <c r="AQ196" i="17"/>
  <c r="AP196" i="17"/>
  <c r="AO196" i="17"/>
  <c r="AN196" i="17"/>
  <c r="AM196" i="17"/>
  <c r="AL196" i="17"/>
  <c r="AK196" i="17"/>
  <c r="AJ196" i="17"/>
  <c r="AI196" i="17"/>
  <c r="AU196" i="17" s="1"/>
  <c r="AG196" i="17"/>
  <c r="P196" i="17"/>
  <c r="BK195" i="17"/>
  <c r="BJ195" i="17"/>
  <c r="BI195" i="17"/>
  <c r="BH195" i="17"/>
  <c r="BG195" i="17"/>
  <c r="BF195" i="17"/>
  <c r="BE195" i="17"/>
  <c r="BD195" i="17"/>
  <c r="BC195" i="17"/>
  <c r="BB195" i="17"/>
  <c r="BA195" i="17"/>
  <c r="AZ195" i="17"/>
  <c r="AY195" i="17"/>
  <c r="AX195" i="17"/>
  <c r="AW195" i="17"/>
  <c r="AV195" i="17"/>
  <c r="AT195" i="17"/>
  <c r="AS195" i="17"/>
  <c r="AR195" i="17"/>
  <c r="AQ195" i="17"/>
  <c r="AP195" i="17"/>
  <c r="AO195" i="17"/>
  <c r="AN195" i="17"/>
  <c r="AM195" i="17"/>
  <c r="AL195" i="17"/>
  <c r="AK195" i="17"/>
  <c r="AJ195" i="17"/>
  <c r="AI195" i="17"/>
  <c r="AG195" i="17"/>
  <c r="P195" i="17"/>
  <c r="BK194" i="17"/>
  <c r="BJ194" i="17"/>
  <c r="BI194" i="17"/>
  <c r="BH194" i="17"/>
  <c r="BG194" i="17"/>
  <c r="BF194" i="17"/>
  <c r="BE194" i="17"/>
  <c r="BD194" i="17"/>
  <c r="BC194" i="17"/>
  <c r="BB194" i="17"/>
  <c r="BA194" i="17"/>
  <c r="AZ194" i="17"/>
  <c r="AY194" i="17"/>
  <c r="AX194" i="17"/>
  <c r="AW194" i="17"/>
  <c r="AV194" i="17"/>
  <c r="AT194" i="17"/>
  <c r="AS194" i="17"/>
  <c r="AR194" i="17"/>
  <c r="AQ194" i="17"/>
  <c r="AP194" i="17"/>
  <c r="AO194" i="17"/>
  <c r="AN194" i="17"/>
  <c r="AM194" i="17"/>
  <c r="AL194" i="17"/>
  <c r="AK194" i="17"/>
  <c r="AJ194" i="17"/>
  <c r="AI194" i="17"/>
  <c r="AU194" i="17" s="1"/>
  <c r="AG194" i="17"/>
  <c r="P194" i="17"/>
  <c r="BK193" i="17"/>
  <c r="BJ193" i="17"/>
  <c r="BI193" i="17"/>
  <c r="BH193" i="17"/>
  <c r="BG193" i="17"/>
  <c r="BF193" i="17"/>
  <c r="BE193" i="17"/>
  <c r="BD193" i="17"/>
  <c r="BC193" i="17"/>
  <c r="BB193" i="17"/>
  <c r="BA193" i="17"/>
  <c r="AZ193" i="17"/>
  <c r="AY193" i="17"/>
  <c r="AX193" i="17"/>
  <c r="AW193" i="17"/>
  <c r="AV193" i="17"/>
  <c r="AT193" i="17"/>
  <c r="AS193" i="17"/>
  <c r="AR193" i="17"/>
  <c r="AQ193" i="17"/>
  <c r="AP193" i="17"/>
  <c r="AO193" i="17"/>
  <c r="AN193" i="17"/>
  <c r="AM193" i="17"/>
  <c r="AL193" i="17"/>
  <c r="AK193" i="17"/>
  <c r="AJ193" i="17"/>
  <c r="AI193" i="17"/>
  <c r="AG193" i="17"/>
  <c r="P193" i="17"/>
  <c r="BK192" i="17"/>
  <c r="BJ192" i="17"/>
  <c r="BI192" i="17"/>
  <c r="BH192" i="17"/>
  <c r="BG192" i="17"/>
  <c r="BF192" i="17"/>
  <c r="BE192" i="17"/>
  <c r="BD192" i="17"/>
  <c r="BC192" i="17"/>
  <c r="BB192" i="17"/>
  <c r="BA192" i="17"/>
  <c r="AZ192" i="17"/>
  <c r="BL192" i="17" s="1"/>
  <c r="AY192" i="17"/>
  <c r="AX192" i="17"/>
  <c r="AW192" i="17"/>
  <c r="AV192" i="17"/>
  <c r="AT192" i="17"/>
  <c r="AS192" i="17"/>
  <c r="AR192" i="17"/>
  <c r="AQ192" i="17"/>
  <c r="AP192" i="17"/>
  <c r="AO192" i="17"/>
  <c r="AN192" i="17"/>
  <c r="AM192" i="17"/>
  <c r="AL192" i="17"/>
  <c r="AK192" i="17"/>
  <c r="AJ192" i="17"/>
  <c r="AI192" i="17"/>
  <c r="AU192" i="17" s="1"/>
  <c r="AG192" i="17"/>
  <c r="P192" i="17"/>
  <c r="BK191" i="17"/>
  <c r="BJ191" i="17"/>
  <c r="BI191" i="17"/>
  <c r="BH191" i="17"/>
  <c r="BG191" i="17"/>
  <c r="BF191" i="17"/>
  <c r="BE191" i="17"/>
  <c r="BD191" i="17"/>
  <c r="BC191" i="17"/>
  <c r="BB191" i="17"/>
  <c r="BA191" i="17"/>
  <c r="AZ191" i="17"/>
  <c r="AY191" i="17"/>
  <c r="AX191" i="17"/>
  <c r="AW191" i="17"/>
  <c r="AV191" i="17"/>
  <c r="AT191" i="17"/>
  <c r="AS191" i="17"/>
  <c r="AR191" i="17"/>
  <c r="AQ191" i="17"/>
  <c r="AP191" i="17"/>
  <c r="AO191" i="17"/>
  <c r="AN191" i="17"/>
  <c r="AM191" i="17"/>
  <c r="AL191" i="17"/>
  <c r="AK191" i="17"/>
  <c r="AJ191" i="17"/>
  <c r="AI191" i="17"/>
  <c r="AG191" i="17"/>
  <c r="P191" i="17"/>
  <c r="BK190" i="17"/>
  <c r="BJ190" i="17"/>
  <c r="BI190" i="17"/>
  <c r="BH190" i="17"/>
  <c r="BG190" i="17"/>
  <c r="BF190" i="17"/>
  <c r="BE190" i="17"/>
  <c r="BD190" i="17"/>
  <c r="BC190" i="17"/>
  <c r="BB190" i="17"/>
  <c r="BA190" i="17"/>
  <c r="AZ190" i="17"/>
  <c r="AY190" i="17"/>
  <c r="AX190" i="17"/>
  <c r="AW190" i="17"/>
  <c r="AV190" i="17"/>
  <c r="AT190" i="17"/>
  <c r="AS190" i="17"/>
  <c r="AR190" i="17"/>
  <c r="AQ190" i="17"/>
  <c r="AP190" i="17"/>
  <c r="AO190" i="17"/>
  <c r="AN190" i="17"/>
  <c r="AM190" i="17"/>
  <c r="AL190" i="17"/>
  <c r="AK190" i="17"/>
  <c r="AJ190" i="17"/>
  <c r="AI190" i="17"/>
  <c r="AU190" i="17" s="1"/>
  <c r="AG190" i="17"/>
  <c r="P190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AG189" i="17"/>
  <c r="P189" i="17"/>
  <c r="BK188" i="17"/>
  <c r="BJ188" i="17"/>
  <c r="BI188" i="17"/>
  <c r="BH188" i="17"/>
  <c r="BG188" i="17"/>
  <c r="BF188" i="17"/>
  <c r="BE188" i="17"/>
  <c r="BD188" i="17"/>
  <c r="BC188" i="17"/>
  <c r="BB188" i="17"/>
  <c r="BA188" i="17"/>
  <c r="AZ188" i="17"/>
  <c r="BL188" i="17" s="1"/>
  <c r="AY188" i="17"/>
  <c r="AX188" i="17"/>
  <c r="AW188" i="17"/>
  <c r="AV188" i="17"/>
  <c r="AT188" i="17"/>
  <c r="AS188" i="17"/>
  <c r="AR188" i="17"/>
  <c r="AQ188" i="17"/>
  <c r="AP188" i="17"/>
  <c r="AO188" i="17"/>
  <c r="AN188" i="17"/>
  <c r="AM188" i="17"/>
  <c r="AL188" i="17"/>
  <c r="AK188" i="17"/>
  <c r="AJ188" i="17"/>
  <c r="AI188" i="17"/>
  <c r="AU188" i="17" s="1"/>
  <c r="AG188" i="17"/>
  <c r="P188" i="17"/>
  <c r="BK187" i="17"/>
  <c r="BJ187" i="17"/>
  <c r="BI187" i="17"/>
  <c r="BH187" i="17"/>
  <c r="BG187" i="17"/>
  <c r="BF187" i="17"/>
  <c r="BE187" i="17"/>
  <c r="BD187" i="17"/>
  <c r="BC187" i="17"/>
  <c r="BB187" i="17"/>
  <c r="BA187" i="17"/>
  <c r="AZ187" i="17"/>
  <c r="AY187" i="17"/>
  <c r="AX187" i="17"/>
  <c r="AW187" i="17"/>
  <c r="AV187" i="17"/>
  <c r="AT187" i="17"/>
  <c r="AS187" i="17"/>
  <c r="AR187" i="17"/>
  <c r="AQ187" i="17"/>
  <c r="AP187" i="17"/>
  <c r="AO187" i="17"/>
  <c r="AN187" i="17"/>
  <c r="AM187" i="17"/>
  <c r="AL187" i="17"/>
  <c r="AK187" i="17"/>
  <c r="AJ187" i="17"/>
  <c r="AI187" i="17"/>
  <c r="AG187" i="17"/>
  <c r="P187" i="17"/>
  <c r="BK186" i="17"/>
  <c r="BJ186" i="17"/>
  <c r="BI186" i="17"/>
  <c r="BH186" i="17"/>
  <c r="BG186" i="17"/>
  <c r="BF186" i="17"/>
  <c r="BE186" i="17"/>
  <c r="BD186" i="17"/>
  <c r="BC186" i="17"/>
  <c r="BB186" i="17"/>
  <c r="BA186" i="17"/>
  <c r="AZ186" i="17"/>
  <c r="BL186" i="17" s="1"/>
  <c r="AY186" i="17"/>
  <c r="AX186" i="17"/>
  <c r="AW186" i="17"/>
  <c r="AV186" i="17"/>
  <c r="AT186" i="17"/>
  <c r="AS186" i="17"/>
  <c r="AR186" i="17"/>
  <c r="AQ186" i="17"/>
  <c r="AP186" i="17"/>
  <c r="AO186" i="17"/>
  <c r="AN186" i="17"/>
  <c r="AM186" i="17"/>
  <c r="AL186" i="17"/>
  <c r="AK186" i="17"/>
  <c r="AJ186" i="17"/>
  <c r="AI186" i="17"/>
  <c r="AU186" i="17" s="1"/>
  <c r="AG186" i="17"/>
  <c r="P186" i="17"/>
  <c r="BK185" i="17"/>
  <c r="BJ185" i="17"/>
  <c r="BI185" i="17"/>
  <c r="BH185" i="17"/>
  <c r="BG185" i="17"/>
  <c r="BF185" i="17"/>
  <c r="BE185" i="17"/>
  <c r="BD185" i="17"/>
  <c r="BC185" i="17"/>
  <c r="BB185" i="17"/>
  <c r="BA185" i="17"/>
  <c r="AZ185" i="17"/>
  <c r="AY185" i="17"/>
  <c r="AX185" i="17"/>
  <c r="AW185" i="17"/>
  <c r="AV185" i="17"/>
  <c r="AT185" i="17"/>
  <c r="AS185" i="17"/>
  <c r="AR185" i="17"/>
  <c r="AQ185" i="17"/>
  <c r="AP185" i="17"/>
  <c r="AO185" i="17"/>
  <c r="AN185" i="17"/>
  <c r="AM185" i="17"/>
  <c r="AL185" i="17"/>
  <c r="AK185" i="17"/>
  <c r="AJ185" i="17"/>
  <c r="AI185" i="17"/>
  <c r="AG185" i="17"/>
  <c r="P185" i="17"/>
  <c r="BK184" i="17"/>
  <c r="BJ184" i="17"/>
  <c r="BI184" i="17"/>
  <c r="BH184" i="17"/>
  <c r="BG184" i="17"/>
  <c r="BF184" i="17"/>
  <c r="BE184" i="17"/>
  <c r="BD184" i="17"/>
  <c r="BC184" i="17"/>
  <c r="BB184" i="17"/>
  <c r="BA184" i="17"/>
  <c r="AZ184" i="17"/>
  <c r="BL184" i="17" s="1"/>
  <c r="AY184" i="17"/>
  <c r="AX184" i="17"/>
  <c r="AW184" i="17"/>
  <c r="AV184" i="17"/>
  <c r="AT184" i="17"/>
  <c r="AS184" i="17"/>
  <c r="AR184" i="17"/>
  <c r="AQ184" i="17"/>
  <c r="AP184" i="17"/>
  <c r="AO184" i="17"/>
  <c r="AN184" i="17"/>
  <c r="AM184" i="17"/>
  <c r="AL184" i="17"/>
  <c r="AK184" i="17"/>
  <c r="AJ184" i="17"/>
  <c r="AI184" i="17"/>
  <c r="AU184" i="17" s="1"/>
  <c r="AG184" i="17"/>
  <c r="P184" i="17"/>
  <c r="BK183" i="17"/>
  <c r="BJ183" i="17"/>
  <c r="BI183" i="17"/>
  <c r="BH183" i="17"/>
  <c r="BG183" i="17"/>
  <c r="BF183" i="17"/>
  <c r="BE183" i="17"/>
  <c r="BD183" i="17"/>
  <c r="BC183" i="17"/>
  <c r="BB183" i="17"/>
  <c r="BA183" i="17"/>
  <c r="AZ183" i="17"/>
  <c r="AY183" i="17"/>
  <c r="AX183" i="17"/>
  <c r="AW183" i="17"/>
  <c r="AV183" i="17"/>
  <c r="AT183" i="17"/>
  <c r="AS183" i="17"/>
  <c r="AR183" i="17"/>
  <c r="AQ183" i="17"/>
  <c r="AP183" i="17"/>
  <c r="AO183" i="17"/>
  <c r="AN183" i="17"/>
  <c r="AM183" i="17"/>
  <c r="AL183" i="17"/>
  <c r="AK183" i="17"/>
  <c r="AJ183" i="17"/>
  <c r="AI183" i="17"/>
  <c r="AG183" i="17"/>
  <c r="P183" i="17"/>
  <c r="BK182" i="17"/>
  <c r="BJ182" i="17"/>
  <c r="BI182" i="17"/>
  <c r="BH182" i="17"/>
  <c r="BG182" i="17"/>
  <c r="BF182" i="17"/>
  <c r="BE182" i="17"/>
  <c r="BD182" i="17"/>
  <c r="BC182" i="17"/>
  <c r="BB182" i="17"/>
  <c r="BA182" i="17"/>
  <c r="AZ182" i="17"/>
  <c r="BL182" i="17" s="1"/>
  <c r="AY182" i="17"/>
  <c r="AX182" i="17"/>
  <c r="AW182" i="17"/>
  <c r="AV182" i="17"/>
  <c r="AT182" i="17"/>
  <c r="AS182" i="17"/>
  <c r="AR182" i="17"/>
  <c r="AQ182" i="17"/>
  <c r="AP182" i="17"/>
  <c r="AO182" i="17"/>
  <c r="AN182" i="17"/>
  <c r="AM182" i="17"/>
  <c r="AL182" i="17"/>
  <c r="AK182" i="17"/>
  <c r="AJ182" i="17"/>
  <c r="AI182" i="17"/>
  <c r="AU182" i="17" s="1"/>
  <c r="AG182" i="17"/>
  <c r="P182" i="17"/>
  <c r="BK181" i="17"/>
  <c r="BJ181" i="17"/>
  <c r="BI181" i="17"/>
  <c r="BH181" i="17"/>
  <c r="BG181" i="17"/>
  <c r="BF181" i="17"/>
  <c r="BE181" i="17"/>
  <c r="BD181" i="17"/>
  <c r="BC181" i="17"/>
  <c r="BB181" i="17"/>
  <c r="BA181" i="17"/>
  <c r="AZ181" i="17"/>
  <c r="AY181" i="17"/>
  <c r="AX181" i="17"/>
  <c r="AW181" i="17"/>
  <c r="AV181" i="17"/>
  <c r="AT181" i="17"/>
  <c r="AS181" i="17"/>
  <c r="AR181" i="17"/>
  <c r="AQ181" i="17"/>
  <c r="AP181" i="17"/>
  <c r="AO181" i="17"/>
  <c r="AN181" i="17"/>
  <c r="AM181" i="17"/>
  <c r="AL181" i="17"/>
  <c r="AK181" i="17"/>
  <c r="AJ181" i="17"/>
  <c r="AI181" i="17"/>
  <c r="AG181" i="17"/>
  <c r="P181" i="17"/>
  <c r="BK180" i="17"/>
  <c r="BJ180" i="17"/>
  <c r="BI180" i="17"/>
  <c r="BH180" i="17"/>
  <c r="BG180" i="17"/>
  <c r="BF180" i="17"/>
  <c r="BE180" i="17"/>
  <c r="BD180" i="17"/>
  <c r="BC180" i="17"/>
  <c r="BB180" i="17"/>
  <c r="BA180" i="17"/>
  <c r="AZ180" i="17"/>
  <c r="BL180" i="17" s="1"/>
  <c r="AY180" i="17"/>
  <c r="AX180" i="17"/>
  <c r="AW180" i="17"/>
  <c r="AV180" i="17"/>
  <c r="AT180" i="17"/>
  <c r="AS180" i="17"/>
  <c r="AR180" i="17"/>
  <c r="AQ180" i="17"/>
  <c r="AP180" i="17"/>
  <c r="AO180" i="17"/>
  <c r="AN180" i="17"/>
  <c r="AM180" i="17"/>
  <c r="AL180" i="17"/>
  <c r="AK180" i="17"/>
  <c r="AJ180" i="17"/>
  <c r="AI180" i="17"/>
  <c r="AU180" i="17" s="1"/>
  <c r="AG180" i="17"/>
  <c r="P180" i="17"/>
  <c r="BK179" i="17"/>
  <c r="BJ179" i="17"/>
  <c r="BI179" i="17"/>
  <c r="BH179" i="17"/>
  <c r="BG179" i="17"/>
  <c r="BF179" i="17"/>
  <c r="BE179" i="17"/>
  <c r="BD179" i="17"/>
  <c r="BC179" i="17"/>
  <c r="BB179" i="17"/>
  <c r="BA179" i="17"/>
  <c r="AZ179" i="17"/>
  <c r="AY179" i="17"/>
  <c r="AX179" i="17"/>
  <c r="AW179" i="17"/>
  <c r="AV179" i="17"/>
  <c r="AT179" i="17"/>
  <c r="AS179" i="17"/>
  <c r="AR179" i="17"/>
  <c r="AQ179" i="17"/>
  <c r="AP179" i="17"/>
  <c r="AO179" i="17"/>
  <c r="AN179" i="17"/>
  <c r="AM179" i="17"/>
  <c r="AL179" i="17"/>
  <c r="AK179" i="17"/>
  <c r="AJ179" i="17"/>
  <c r="AI179" i="17"/>
  <c r="AG179" i="17"/>
  <c r="P179" i="17"/>
  <c r="BK178" i="17"/>
  <c r="BJ178" i="17"/>
  <c r="BI178" i="17"/>
  <c r="BH178" i="17"/>
  <c r="BG178" i="17"/>
  <c r="BF178" i="17"/>
  <c r="BE178" i="17"/>
  <c r="BD178" i="17"/>
  <c r="BC178" i="17"/>
  <c r="BB178" i="17"/>
  <c r="BA178" i="17"/>
  <c r="AZ178" i="17"/>
  <c r="BL178" i="17" s="1"/>
  <c r="AY178" i="17"/>
  <c r="AX178" i="17"/>
  <c r="AW178" i="17"/>
  <c r="AV178" i="17"/>
  <c r="AT178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AU178" i="17" s="1"/>
  <c r="AG178" i="17"/>
  <c r="P178" i="17"/>
  <c r="BK177" i="17"/>
  <c r="BJ177" i="17"/>
  <c r="BI177" i="17"/>
  <c r="BH177" i="17"/>
  <c r="BG177" i="17"/>
  <c r="BF177" i="17"/>
  <c r="BE177" i="17"/>
  <c r="BD177" i="17"/>
  <c r="BC177" i="17"/>
  <c r="BB177" i="17"/>
  <c r="BA177" i="17"/>
  <c r="AZ177" i="17"/>
  <c r="AY177" i="17"/>
  <c r="AX177" i="17"/>
  <c r="AW177" i="17"/>
  <c r="AV177" i="17"/>
  <c r="AT177" i="17"/>
  <c r="AS177" i="17"/>
  <c r="AR177" i="17"/>
  <c r="AQ177" i="17"/>
  <c r="AP177" i="17"/>
  <c r="AO177" i="17"/>
  <c r="AN177" i="17"/>
  <c r="AM177" i="17"/>
  <c r="AL177" i="17"/>
  <c r="AK177" i="17"/>
  <c r="AJ177" i="17"/>
  <c r="AI177" i="17"/>
  <c r="AG177" i="17"/>
  <c r="P177" i="17"/>
  <c r="BK176" i="17"/>
  <c r="BJ176" i="17"/>
  <c r="BI176" i="17"/>
  <c r="BH176" i="17"/>
  <c r="BG176" i="17"/>
  <c r="BF176" i="17"/>
  <c r="BE176" i="17"/>
  <c r="BD176" i="17"/>
  <c r="BC176" i="17"/>
  <c r="BB176" i="17"/>
  <c r="BA176" i="17"/>
  <c r="AZ176" i="17"/>
  <c r="BL176" i="17" s="1"/>
  <c r="AY176" i="17"/>
  <c r="AX176" i="17"/>
  <c r="AW176" i="17"/>
  <c r="AV176" i="17"/>
  <c r="AT176" i="17"/>
  <c r="AS176" i="17"/>
  <c r="AR176" i="17"/>
  <c r="AQ176" i="17"/>
  <c r="AP176" i="17"/>
  <c r="AO176" i="17"/>
  <c r="AN176" i="17"/>
  <c r="AM176" i="17"/>
  <c r="AL176" i="17"/>
  <c r="AK176" i="17"/>
  <c r="AJ176" i="17"/>
  <c r="AI176" i="17"/>
  <c r="AU176" i="17" s="1"/>
  <c r="AG176" i="17"/>
  <c r="P176" i="17"/>
  <c r="BK175" i="17"/>
  <c r="BJ175" i="17"/>
  <c r="BI175" i="17"/>
  <c r="BH175" i="17"/>
  <c r="BG175" i="17"/>
  <c r="BF175" i="17"/>
  <c r="BE175" i="17"/>
  <c r="BD175" i="17"/>
  <c r="BC175" i="17"/>
  <c r="BB175" i="17"/>
  <c r="BA175" i="17"/>
  <c r="AZ175" i="17"/>
  <c r="AY175" i="17"/>
  <c r="AX175" i="17"/>
  <c r="AW175" i="17"/>
  <c r="AV175" i="17"/>
  <c r="AT175" i="17"/>
  <c r="AS175" i="17"/>
  <c r="AR175" i="17"/>
  <c r="AQ175" i="17"/>
  <c r="AP175" i="17"/>
  <c r="AO175" i="17"/>
  <c r="AN175" i="17"/>
  <c r="AM175" i="17"/>
  <c r="AL175" i="17"/>
  <c r="AK175" i="17"/>
  <c r="AJ175" i="17"/>
  <c r="AI175" i="17"/>
  <c r="AG175" i="17"/>
  <c r="P175" i="17"/>
  <c r="BK174" i="17"/>
  <c r="BJ174" i="17"/>
  <c r="BI174" i="17"/>
  <c r="BH174" i="17"/>
  <c r="BG174" i="17"/>
  <c r="BF174" i="17"/>
  <c r="BE174" i="17"/>
  <c r="BD174" i="17"/>
  <c r="BC174" i="17"/>
  <c r="BB174" i="17"/>
  <c r="BA174" i="17"/>
  <c r="AZ174" i="17"/>
  <c r="BL174" i="17" s="1"/>
  <c r="AY174" i="17"/>
  <c r="AX174" i="17"/>
  <c r="AW174" i="17"/>
  <c r="AV174" i="17"/>
  <c r="AT174" i="17"/>
  <c r="AS174" i="17"/>
  <c r="AR174" i="17"/>
  <c r="AQ174" i="17"/>
  <c r="AP174" i="17"/>
  <c r="AO174" i="17"/>
  <c r="AN174" i="17"/>
  <c r="AM174" i="17"/>
  <c r="AL174" i="17"/>
  <c r="AK174" i="17"/>
  <c r="AJ174" i="17"/>
  <c r="AI174" i="17"/>
  <c r="AU174" i="17" s="1"/>
  <c r="AG174" i="17"/>
  <c r="P174" i="17"/>
  <c r="BK173" i="17"/>
  <c r="BJ173" i="17"/>
  <c r="BI173" i="17"/>
  <c r="BH173" i="17"/>
  <c r="BG173" i="17"/>
  <c r="BF173" i="17"/>
  <c r="BE173" i="17"/>
  <c r="BD173" i="17"/>
  <c r="BC173" i="17"/>
  <c r="BB173" i="17"/>
  <c r="BA173" i="17"/>
  <c r="AZ173" i="17"/>
  <c r="AY173" i="17"/>
  <c r="AX173" i="17"/>
  <c r="AW173" i="17"/>
  <c r="AV173" i="17"/>
  <c r="AT173" i="17"/>
  <c r="AS173" i="17"/>
  <c r="AR173" i="17"/>
  <c r="AQ173" i="17"/>
  <c r="AP173" i="17"/>
  <c r="AO173" i="17"/>
  <c r="AN173" i="17"/>
  <c r="AM173" i="17"/>
  <c r="AL173" i="17"/>
  <c r="AK173" i="17"/>
  <c r="AJ173" i="17"/>
  <c r="AI173" i="17"/>
  <c r="AG173" i="17"/>
  <c r="P173" i="17"/>
  <c r="BK172" i="17"/>
  <c r="BJ172" i="17"/>
  <c r="BI172" i="17"/>
  <c r="BH172" i="17"/>
  <c r="BG172" i="17"/>
  <c r="BF172" i="17"/>
  <c r="BE172" i="17"/>
  <c r="BD172" i="17"/>
  <c r="BC172" i="17"/>
  <c r="BB172" i="17"/>
  <c r="BA172" i="17"/>
  <c r="AZ172" i="17"/>
  <c r="BL172" i="17" s="1"/>
  <c r="AY172" i="17"/>
  <c r="AX172" i="17"/>
  <c r="AW172" i="17"/>
  <c r="AV172" i="17"/>
  <c r="AT172" i="17"/>
  <c r="AS172" i="17"/>
  <c r="AR172" i="17"/>
  <c r="AQ172" i="17"/>
  <c r="AP172" i="17"/>
  <c r="AO172" i="17"/>
  <c r="AN172" i="17"/>
  <c r="AM172" i="17"/>
  <c r="AL172" i="17"/>
  <c r="AK172" i="17"/>
  <c r="AJ172" i="17"/>
  <c r="AI172" i="17"/>
  <c r="AU172" i="17" s="1"/>
  <c r="AG172" i="17"/>
  <c r="P172" i="17"/>
  <c r="BK171" i="17"/>
  <c r="BJ171" i="17"/>
  <c r="BI171" i="17"/>
  <c r="BH171" i="17"/>
  <c r="BG171" i="17"/>
  <c r="BF171" i="17"/>
  <c r="BE171" i="17"/>
  <c r="BD171" i="17"/>
  <c r="BC171" i="17"/>
  <c r="BB171" i="17"/>
  <c r="BA171" i="17"/>
  <c r="AZ171" i="17"/>
  <c r="AY171" i="17"/>
  <c r="AX171" i="17"/>
  <c r="AW171" i="17"/>
  <c r="AV171" i="17"/>
  <c r="AT171" i="17"/>
  <c r="AS171" i="17"/>
  <c r="AR171" i="17"/>
  <c r="AQ171" i="17"/>
  <c r="AP171" i="17"/>
  <c r="AO171" i="17"/>
  <c r="AN171" i="17"/>
  <c r="AM171" i="17"/>
  <c r="AL171" i="17"/>
  <c r="AK171" i="17"/>
  <c r="AJ171" i="17"/>
  <c r="AI171" i="17"/>
  <c r="AG171" i="17"/>
  <c r="P171" i="17"/>
  <c r="BK170" i="17"/>
  <c r="BJ170" i="17"/>
  <c r="BI170" i="17"/>
  <c r="BH170" i="17"/>
  <c r="BG170" i="17"/>
  <c r="BF170" i="17"/>
  <c r="BE170" i="17"/>
  <c r="BD170" i="17"/>
  <c r="BC170" i="17"/>
  <c r="BB170" i="17"/>
  <c r="BA170" i="17"/>
  <c r="AZ170" i="17"/>
  <c r="BL170" i="17" s="1"/>
  <c r="AY170" i="17"/>
  <c r="AX170" i="17"/>
  <c r="AW170" i="17"/>
  <c r="AV170" i="17"/>
  <c r="AT170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AU170" i="17" s="1"/>
  <c r="AG170" i="17"/>
  <c r="P170" i="17"/>
  <c r="BK169" i="17"/>
  <c r="BJ169" i="17"/>
  <c r="BI169" i="17"/>
  <c r="BH169" i="17"/>
  <c r="BG169" i="17"/>
  <c r="BF169" i="17"/>
  <c r="BE169" i="17"/>
  <c r="BD169" i="17"/>
  <c r="BC169" i="17"/>
  <c r="BB169" i="17"/>
  <c r="BA169" i="17"/>
  <c r="AZ169" i="17"/>
  <c r="AY169" i="17"/>
  <c r="AX169" i="17"/>
  <c r="AW169" i="17"/>
  <c r="AV169" i="17"/>
  <c r="AT169" i="17"/>
  <c r="AS169" i="17"/>
  <c r="AR169" i="17"/>
  <c r="AQ169" i="17"/>
  <c r="AP169" i="17"/>
  <c r="AO169" i="17"/>
  <c r="AN169" i="17"/>
  <c r="AM169" i="17"/>
  <c r="AL169" i="17"/>
  <c r="AK169" i="17"/>
  <c r="AJ169" i="17"/>
  <c r="AI169" i="17"/>
  <c r="AG169" i="17"/>
  <c r="P169" i="17"/>
  <c r="BK168" i="17"/>
  <c r="BJ168" i="17"/>
  <c r="BI168" i="17"/>
  <c r="BH168" i="17"/>
  <c r="BG168" i="17"/>
  <c r="BF168" i="17"/>
  <c r="BE168" i="17"/>
  <c r="BD168" i="17"/>
  <c r="BC168" i="17"/>
  <c r="BB168" i="17"/>
  <c r="BA168" i="17"/>
  <c r="AZ168" i="17"/>
  <c r="BL168" i="17" s="1"/>
  <c r="AY168" i="17"/>
  <c r="AX168" i="17"/>
  <c r="AW168" i="17"/>
  <c r="AV168" i="17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AU168" i="17" s="1"/>
  <c r="AG168" i="17"/>
  <c r="P168" i="17"/>
  <c r="BK167" i="17"/>
  <c r="BJ167" i="17"/>
  <c r="BI167" i="17"/>
  <c r="BH167" i="17"/>
  <c r="BG167" i="17"/>
  <c r="BF167" i="17"/>
  <c r="BE167" i="17"/>
  <c r="BD167" i="17"/>
  <c r="BC167" i="17"/>
  <c r="BB167" i="17"/>
  <c r="BA167" i="17"/>
  <c r="AZ167" i="17"/>
  <c r="AY167" i="17"/>
  <c r="AX167" i="17"/>
  <c r="AW167" i="17"/>
  <c r="AV167" i="17"/>
  <c r="AT167" i="17"/>
  <c r="AS167" i="17"/>
  <c r="AR167" i="17"/>
  <c r="AQ167" i="17"/>
  <c r="AP167" i="17"/>
  <c r="AO167" i="17"/>
  <c r="AN167" i="17"/>
  <c r="AM167" i="17"/>
  <c r="AL167" i="17"/>
  <c r="AK167" i="17"/>
  <c r="AJ167" i="17"/>
  <c r="AI167" i="17"/>
  <c r="AG167" i="17"/>
  <c r="P167" i="17"/>
  <c r="BK166" i="17"/>
  <c r="BJ166" i="17"/>
  <c r="BI166" i="17"/>
  <c r="BH166" i="17"/>
  <c r="BG166" i="17"/>
  <c r="BF166" i="17"/>
  <c r="BE166" i="17"/>
  <c r="BD166" i="17"/>
  <c r="BC166" i="17"/>
  <c r="BB166" i="17"/>
  <c r="BA166" i="17"/>
  <c r="AZ166" i="17"/>
  <c r="BL166" i="17" s="1"/>
  <c r="AY166" i="17"/>
  <c r="AX166" i="17"/>
  <c r="AW166" i="17"/>
  <c r="AV166" i="17"/>
  <c r="AT166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AU166" i="17" s="1"/>
  <c r="AG166" i="17"/>
  <c r="P166" i="17"/>
  <c r="BK165" i="17"/>
  <c r="BJ165" i="17"/>
  <c r="BI165" i="17"/>
  <c r="BH165" i="17"/>
  <c r="BG165" i="17"/>
  <c r="BF165" i="17"/>
  <c r="BE165" i="17"/>
  <c r="BD165" i="17"/>
  <c r="BC165" i="17"/>
  <c r="BB165" i="17"/>
  <c r="BA165" i="17"/>
  <c r="AZ165" i="17"/>
  <c r="AY165" i="17"/>
  <c r="AX165" i="17"/>
  <c r="AW165" i="17"/>
  <c r="AV165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AG165" i="17"/>
  <c r="P165" i="17"/>
  <c r="BK164" i="17"/>
  <c r="BJ164" i="17"/>
  <c r="BI164" i="17"/>
  <c r="BH164" i="17"/>
  <c r="BG164" i="17"/>
  <c r="BF164" i="17"/>
  <c r="BE164" i="17"/>
  <c r="BD164" i="17"/>
  <c r="BC164" i="17"/>
  <c r="BB164" i="17"/>
  <c r="BA164" i="17"/>
  <c r="AZ164" i="17"/>
  <c r="BL164" i="17" s="1"/>
  <c r="AY164" i="17"/>
  <c r="AX164" i="17"/>
  <c r="AW164" i="17"/>
  <c r="AV164" i="17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AU164" i="17" s="1"/>
  <c r="AG164" i="17"/>
  <c r="P164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G163" i="17"/>
  <c r="P163" i="17"/>
  <c r="BK162" i="17"/>
  <c r="BJ162" i="17"/>
  <c r="BI162" i="17"/>
  <c r="BH162" i="17"/>
  <c r="BG162" i="17"/>
  <c r="BF162" i="17"/>
  <c r="BE162" i="17"/>
  <c r="BD162" i="17"/>
  <c r="BC162" i="17"/>
  <c r="BB162" i="17"/>
  <c r="BA162" i="17"/>
  <c r="AZ162" i="17"/>
  <c r="BL162" i="17" s="1"/>
  <c r="AY162" i="17"/>
  <c r="AX162" i="17"/>
  <c r="AW162" i="17"/>
  <c r="AV162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AU162" i="17" s="1"/>
  <c r="AG162" i="17"/>
  <c r="P162" i="17"/>
  <c r="BK161" i="17"/>
  <c r="BJ161" i="17"/>
  <c r="BI161" i="17"/>
  <c r="BH161" i="17"/>
  <c r="BG161" i="17"/>
  <c r="BF161" i="17"/>
  <c r="BE161" i="17"/>
  <c r="BD161" i="17"/>
  <c r="BC161" i="17"/>
  <c r="BB161" i="17"/>
  <c r="BA161" i="17"/>
  <c r="AZ161" i="17"/>
  <c r="AY161" i="17"/>
  <c r="AX161" i="17"/>
  <c r="AW161" i="17"/>
  <c r="AV161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AG161" i="17"/>
  <c r="P161" i="17"/>
  <c r="BK160" i="17"/>
  <c r="BJ160" i="17"/>
  <c r="BI160" i="17"/>
  <c r="BH160" i="17"/>
  <c r="BG160" i="17"/>
  <c r="BF160" i="17"/>
  <c r="BE160" i="17"/>
  <c r="BD160" i="17"/>
  <c r="BC160" i="17"/>
  <c r="BB160" i="17"/>
  <c r="BA160" i="17"/>
  <c r="AZ160" i="17"/>
  <c r="BL160" i="17" s="1"/>
  <c r="AY160" i="17"/>
  <c r="AX160" i="17"/>
  <c r="AW160" i="17"/>
  <c r="AV160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AU160" i="17" s="1"/>
  <c r="AG160" i="17"/>
  <c r="P160" i="17"/>
  <c r="BK159" i="17"/>
  <c r="BJ159" i="17"/>
  <c r="BI159" i="17"/>
  <c r="BH159" i="17"/>
  <c r="BG159" i="17"/>
  <c r="BF159" i="17"/>
  <c r="BE159" i="17"/>
  <c r="BD159" i="17"/>
  <c r="BC159" i="17"/>
  <c r="BB159" i="17"/>
  <c r="BA159" i="17"/>
  <c r="AZ159" i="17"/>
  <c r="AY159" i="17"/>
  <c r="AX159" i="17"/>
  <c r="AW159" i="17"/>
  <c r="AV159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AG159" i="17"/>
  <c r="P159" i="17"/>
  <c r="BK158" i="17"/>
  <c r="BJ158" i="17"/>
  <c r="BI158" i="17"/>
  <c r="BH158" i="17"/>
  <c r="BG158" i="17"/>
  <c r="BF158" i="17"/>
  <c r="BE158" i="17"/>
  <c r="BD158" i="17"/>
  <c r="BC158" i="17"/>
  <c r="BB158" i="17"/>
  <c r="BA158" i="17"/>
  <c r="AZ158" i="17"/>
  <c r="BL158" i="17" s="1"/>
  <c r="AY158" i="17"/>
  <c r="AX158" i="17"/>
  <c r="AW158" i="17"/>
  <c r="AV158" i="17"/>
  <c r="AT158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AU158" i="17" s="1"/>
  <c r="AG158" i="17"/>
  <c r="P158" i="17"/>
  <c r="BK157" i="17"/>
  <c r="BJ157" i="17"/>
  <c r="BI157" i="17"/>
  <c r="BH157" i="17"/>
  <c r="BG157" i="17"/>
  <c r="BF157" i="17"/>
  <c r="BE157" i="17"/>
  <c r="BD157" i="17"/>
  <c r="BC157" i="17"/>
  <c r="BB157" i="17"/>
  <c r="BA157" i="17"/>
  <c r="AZ157" i="17"/>
  <c r="AY157" i="17"/>
  <c r="AX157" i="17"/>
  <c r="AW157" i="17"/>
  <c r="AV157" i="17"/>
  <c r="AT157" i="17"/>
  <c r="AS157" i="17"/>
  <c r="AR157" i="17"/>
  <c r="AQ157" i="17"/>
  <c r="AP157" i="17"/>
  <c r="AO157" i="17"/>
  <c r="AN157" i="17"/>
  <c r="AM157" i="17"/>
  <c r="AL157" i="17"/>
  <c r="AK157" i="17"/>
  <c r="AJ157" i="17"/>
  <c r="AI157" i="17"/>
  <c r="AG157" i="17"/>
  <c r="P157" i="17"/>
  <c r="BK156" i="17"/>
  <c r="BJ156" i="17"/>
  <c r="BI156" i="17"/>
  <c r="BH156" i="17"/>
  <c r="BG156" i="17"/>
  <c r="BF156" i="17"/>
  <c r="BE156" i="17"/>
  <c r="BD156" i="17"/>
  <c r="BC156" i="17"/>
  <c r="BB156" i="17"/>
  <c r="BA156" i="17"/>
  <c r="AZ156" i="17"/>
  <c r="BL156" i="17" s="1"/>
  <c r="AY156" i="17"/>
  <c r="AX156" i="17"/>
  <c r="AW156" i="17"/>
  <c r="AV156" i="17"/>
  <c r="AT156" i="17"/>
  <c r="AS156" i="17"/>
  <c r="AR156" i="17"/>
  <c r="AQ156" i="17"/>
  <c r="AP156" i="17"/>
  <c r="AO156" i="17"/>
  <c r="AN156" i="17"/>
  <c r="AM156" i="17"/>
  <c r="AL156" i="17"/>
  <c r="AK156" i="17"/>
  <c r="AJ156" i="17"/>
  <c r="AI156" i="17"/>
  <c r="AU156" i="17" s="1"/>
  <c r="AG156" i="17"/>
  <c r="P156" i="17"/>
  <c r="BK155" i="17"/>
  <c r="BJ155" i="17"/>
  <c r="BI155" i="17"/>
  <c r="BH155" i="17"/>
  <c r="BG155" i="17"/>
  <c r="BF155" i="17"/>
  <c r="BE155" i="17"/>
  <c r="BD155" i="17"/>
  <c r="BC155" i="17"/>
  <c r="BB155" i="17"/>
  <c r="BA155" i="17"/>
  <c r="AZ155" i="17"/>
  <c r="AY155" i="17"/>
  <c r="AX155" i="17"/>
  <c r="AW155" i="17"/>
  <c r="AV155" i="17"/>
  <c r="AT155" i="17"/>
  <c r="AS155" i="17"/>
  <c r="AR155" i="17"/>
  <c r="AQ155" i="17"/>
  <c r="AP155" i="17"/>
  <c r="AO155" i="17"/>
  <c r="AN155" i="17"/>
  <c r="AM155" i="17"/>
  <c r="AL155" i="17"/>
  <c r="AK155" i="17"/>
  <c r="AJ155" i="17"/>
  <c r="AI155" i="17"/>
  <c r="AG155" i="17"/>
  <c r="P155" i="17"/>
  <c r="BK154" i="17"/>
  <c r="BJ154" i="17"/>
  <c r="BI154" i="17"/>
  <c r="BH154" i="17"/>
  <c r="BG154" i="17"/>
  <c r="BF154" i="17"/>
  <c r="BE154" i="17"/>
  <c r="BD154" i="17"/>
  <c r="BC154" i="17"/>
  <c r="BB154" i="17"/>
  <c r="BA154" i="17"/>
  <c r="AZ154" i="17"/>
  <c r="BL154" i="17" s="1"/>
  <c r="AY154" i="17"/>
  <c r="AX154" i="17"/>
  <c r="AW154" i="17"/>
  <c r="AV154" i="17"/>
  <c r="AT154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AU154" i="17" s="1"/>
  <c r="AG154" i="17"/>
  <c r="P154" i="17"/>
  <c r="BK153" i="17"/>
  <c r="BJ153" i="17"/>
  <c r="BI153" i="17"/>
  <c r="BH153" i="17"/>
  <c r="BG153" i="17"/>
  <c r="BF153" i="17"/>
  <c r="BE153" i="17"/>
  <c r="BD153" i="17"/>
  <c r="BC153" i="17"/>
  <c r="BB153" i="17"/>
  <c r="BA153" i="17"/>
  <c r="AZ153" i="17"/>
  <c r="AY153" i="17"/>
  <c r="AX153" i="17"/>
  <c r="AW153" i="17"/>
  <c r="AV15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AG153" i="17"/>
  <c r="P153" i="17"/>
  <c r="BK152" i="17"/>
  <c r="BJ152" i="17"/>
  <c r="BI152" i="17"/>
  <c r="BH152" i="17"/>
  <c r="BG152" i="17"/>
  <c r="BF152" i="17"/>
  <c r="BE152" i="17"/>
  <c r="BD152" i="17"/>
  <c r="BC152" i="17"/>
  <c r="BB152" i="17"/>
  <c r="BA152" i="17"/>
  <c r="AZ152" i="17"/>
  <c r="BL152" i="17" s="1"/>
  <c r="AY152" i="17"/>
  <c r="AX152" i="17"/>
  <c r="AW152" i="17"/>
  <c r="AV152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AU152" i="17" s="1"/>
  <c r="AG152" i="17"/>
  <c r="P152" i="17"/>
  <c r="BK151" i="17"/>
  <c r="BJ151" i="17"/>
  <c r="BI151" i="17"/>
  <c r="BH151" i="17"/>
  <c r="BG151" i="17"/>
  <c r="BF151" i="17"/>
  <c r="BE151" i="17"/>
  <c r="BD151" i="17"/>
  <c r="BC151" i="17"/>
  <c r="BB151" i="17"/>
  <c r="BA151" i="17"/>
  <c r="AZ151" i="17"/>
  <c r="AY151" i="17"/>
  <c r="AX151" i="17"/>
  <c r="AW151" i="17"/>
  <c r="AV151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AG151" i="17"/>
  <c r="P151" i="17"/>
  <c r="BK150" i="17"/>
  <c r="BJ150" i="17"/>
  <c r="BI150" i="17"/>
  <c r="BH150" i="17"/>
  <c r="BG150" i="17"/>
  <c r="BF150" i="17"/>
  <c r="BE150" i="17"/>
  <c r="BD150" i="17"/>
  <c r="BC150" i="17"/>
  <c r="BB150" i="17"/>
  <c r="BA150" i="17"/>
  <c r="AZ150" i="17"/>
  <c r="BL150" i="17" s="1"/>
  <c r="AY150" i="17"/>
  <c r="AX150" i="17"/>
  <c r="AW150" i="17"/>
  <c r="AV150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AU150" i="17" s="1"/>
  <c r="AG150" i="17"/>
  <c r="P150" i="17"/>
  <c r="BK149" i="17"/>
  <c r="BJ149" i="17"/>
  <c r="BI149" i="17"/>
  <c r="BH149" i="17"/>
  <c r="BG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G149" i="17"/>
  <c r="P149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BL148" i="17" s="1"/>
  <c r="AY148" i="17"/>
  <c r="AX148" i="17"/>
  <c r="AW148" i="17"/>
  <c r="AV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U148" i="17" s="1"/>
  <c r="AG148" i="17"/>
  <c r="P148" i="17"/>
  <c r="BK147" i="17"/>
  <c r="BJ147" i="17"/>
  <c r="BI147" i="17"/>
  <c r="BH147" i="17"/>
  <c r="BG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AG147" i="17"/>
  <c r="P147" i="17"/>
  <c r="BK146" i="17"/>
  <c r="BJ146" i="17"/>
  <c r="BI146" i="17"/>
  <c r="BH146" i="17"/>
  <c r="BG146" i="17"/>
  <c r="BF146" i="17"/>
  <c r="BE146" i="17"/>
  <c r="BD146" i="17"/>
  <c r="BC146" i="17"/>
  <c r="BB146" i="17"/>
  <c r="BA146" i="17"/>
  <c r="AZ146" i="17"/>
  <c r="BL146" i="17" s="1"/>
  <c r="AY146" i="17"/>
  <c r="AX146" i="17"/>
  <c r="AW146" i="17"/>
  <c r="AV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U146" i="17" s="1"/>
  <c r="AG146" i="17"/>
  <c r="P146" i="17"/>
  <c r="BK145" i="17"/>
  <c r="BJ145" i="17"/>
  <c r="BI145" i="17"/>
  <c r="BH145" i="17"/>
  <c r="BG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AG145" i="17"/>
  <c r="P145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BL144" i="17" s="1"/>
  <c r="AY144" i="17"/>
  <c r="AX144" i="17"/>
  <c r="AW144" i="17"/>
  <c r="AV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U144" i="17" s="1"/>
  <c r="AG144" i="17"/>
  <c r="P144" i="17"/>
  <c r="BK143" i="17"/>
  <c r="BJ143" i="17"/>
  <c r="BI143" i="17"/>
  <c r="BH143" i="17"/>
  <c r="BG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AG143" i="17"/>
  <c r="P143" i="17"/>
  <c r="BK142" i="17"/>
  <c r="BJ142" i="17"/>
  <c r="BI142" i="17"/>
  <c r="BH142" i="17"/>
  <c r="BG142" i="17"/>
  <c r="BF142" i="17"/>
  <c r="BE142" i="17"/>
  <c r="BD142" i="17"/>
  <c r="BC142" i="17"/>
  <c r="BB142" i="17"/>
  <c r="BA142" i="17"/>
  <c r="AZ142" i="17"/>
  <c r="BL142" i="17" s="1"/>
  <c r="AY142" i="17"/>
  <c r="AX142" i="17"/>
  <c r="AW142" i="17"/>
  <c r="AV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AU142" i="17" s="1"/>
  <c r="AG142" i="17"/>
  <c r="P142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AG141" i="17"/>
  <c r="P141" i="17"/>
  <c r="BK140" i="17"/>
  <c r="BJ140" i="17"/>
  <c r="BI140" i="17"/>
  <c r="BH140" i="17"/>
  <c r="BG140" i="17"/>
  <c r="BF140" i="17"/>
  <c r="BE140" i="17"/>
  <c r="BD140" i="17"/>
  <c r="BC140" i="17"/>
  <c r="BB140" i="17"/>
  <c r="BA140" i="17"/>
  <c r="AZ140" i="17"/>
  <c r="BL140" i="17" s="1"/>
  <c r="AY140" i="17"/>
  <c r="AX140" i="17"/>
  <c r="AW140" i="17"/>
  <c r="AV140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AU140" i="17" s="1"/>
  <c r="AG140" i="17"/>
  <c r="P140" i="17"/>
  <c r="BK139" i="17"/>
  <c r="BJ139" i="17"/>
  <c r="BI139" i="17"/>
  <c r="BH139" i="17"/>
  <c r="BG139" i="17"/>
  <c r="BF139" i="17"/>
  <c r="BE139" i="17"/>
  <c r="BD139" i="17"/>
  <c r="BC139" i="17"/>
  <c r="BB139" i="17"/>
  <c r="BA139" i="17"/>
  <c r="AZ139" i="17"/>
  <c r="AY139" i="17"/>
  <c r="AX139" i="17"/>
  <c r="AW139" i="17"/>
  <c r="AV139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AG139" i="17"/>
  <c r="P139" i="17"/>
  <c r="BK138" i="17"/>
  <c r="BJ138" i="17"/>
  <c r="BI138" i="17"/>
  <c r="BH138" i="17"/>
  <c r="BG138" i="17"/>
  <c r="BF138" i="17"/>
  <c r="BE138" i="17"/>
  <c r="BD138" i="17"/>
  <c r="BC138" i="17"/>
  <c r="BB138" i="17"/>
  <c r="BA138" i="17"/>
  <c r="AZ138" i="17"/>
  <c r="BL138" i="17" s="1"/>
  <c r="AY138" i="17"/>
  <c r="AX138" i="17"/>
  <c r="AW138" i="17"/>
  <c r="AV138" i="17"/>
  <c r="AT138" i="17"/>
  <c r="AS138" i="17"/>
  <c r="AR138" i="17"/>
  <c r="AQ138" i="17"/>
  <c r="AP138" i="17"/>
  <c r="AO138" i="17"/>
  <c r="AN138" i="17"/>
  <c r="AM138" i="17"/>
  <c r="AL138" i="17"/>
  <c r="AK138" i="17"/>
  <c r="AJ138" i="17"/>
  <c r="AI138" i="17"/>
  <c r="AU138" i="17" s="1"/>
  <c r="AG138" i="17"/>
  <c r="P138" i="17"/>
  <c r="BK137" i="17"/>
  <c r="BJ137" i="17"/>
  <c r="BI137" i="17"/>
  <c r="BH137" i="17"/>
  <c r="BG137" i="17"/>
  <c r="BF137" i="17"/>
  <c r="BE137" i="17"/>
  <c r="BD137" i="17"/>
  <c r="BC137" i="17"/>
  <c r="BB137" i="17"/>
  <c r="BA137" i="17"/>
  <c r="AZ137" i="17"/>
  <c r="AY137" i="17"/>
  <c r="AX137" i="17"/>
  <c r="AW137" i="17"/>
  <c r="AV137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AG137" i="17"/>
  <c r="P137" i="17"/>
  <c r="BK136" i="17"/>
  <c r="BJ136" i="17"/>
  <c r="BI136" i="17"/>
  <c r="BH136" i="17"/>
  <c r="BG136" i="17"/>
  <c r="BF136" i="17"/>
  <c r="BE136" i="17"/>
  <c r="BD136" i="17"/>
  <c r="BC136" i="17"/>
  <c r="BB136" i="17"/>
  <c r="BA136" i="17"/>
  <c r="AZ136" i="17"/>
  <c r="BL136" i="17" s="1"/>
  <c r="AY136" i="17"/>
  <c r="AX136" i="17"/>
  <c r="AW136" i="17"/>
  <c r="AV136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U136" i="17" s="1"/>
  <c r="AG136" i="17"/>
  <c r="P136" i="17"/>
  <c r="BK135" i="17"/>
  <c r="BJ135" i="17"/>
  <c r="BI135" i="17"/>
  <c r="BH135" i="17"/>
  <c r="BG135" i="17"/>
  <c r="BF135" i="17"/>
  <c r="BE135" i="17"/>
  <c r="BD135" i="17"/>
  <c r="BC135" i="17"/>
  <c r="BB135" i="17"/>
  <c r="BA135" i="17"/>
  <c r="AZ135" i="17"/>
  <c r="AY135" i="17"/>
  <c r="AX135" i="17"/>
  <c r="AW135" i="17"/>
  <c r="AV135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AI135" i="17"/>
  <c r="AG135" i="17"/>
  <c r="P135" i="17"/>
  <c r="BK134" i="17"/>
  <c r="BJ134" i="17"/>
  <c r="BI134" i="17"/>
  <c r="BH134" i="17"/>
  <c r="BG134" i="17"/>
  <c r="BF134" i="17"/>
  <c r="BE134" i="17"/>
  <c r="BD134" i="17"/>
  <c r="BC134" i="17"/>
  <c r="BB134" i="17"/>
  <c r="BA134" i="17"/>
  <c r="AZ134" i="17"/>
  <c r="BL134" i="17" s="1"/>
  <c r="AY134" i="17"/>
  <c r="AX134" i="17"/>
  <c r="AW134" i="17"/>
  <c r="AV134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AU134" i="17" s="1"/>
  <c r="AG134" i="17"/>
  <c r="P134" i="17"/>
  <c r="BK133" i="17"/>
  <c r="BJ133" i="17"/>
  <c r="BI133" i="17"/>
  <c r="BH133" i="17"/>
  <c r="BG133" i="17"/>
  <c r="BF133" i="17"/>
  <c r="BE133" i="17"/>
  <c r="BD133" i="17"/>
  <c r="BC133" i="17"/>
  <c r="BB133" i="17"/>
  <c r="BA133" i="17"/>
  <c r="AZ133" i="17"/>
  <c r="AY133" i="17"/>
  <c r="AX133" i="17"/>
  <c r="AW133" i="17"/>
  <c r="AV133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G133" i="17"/>
  <c r="P133" i="17"/>
  <c r="BK132" i="17"/>
  <c r="BJ132" i="17"/>
  <c r="BI132" i="17"/>
  <c r="BH132" i="17"/>
  <c r="BG132" i="17"/>
  <c r="BF132" i="17"/>
  <c r="BE132" i="17"/>
  <c r="BD132" i="17"/>
  <c r="BC132" i="17"/>
  <c r="BB132" i="17"/>
  <c r="BA132" i="17"/>
  <c r="AZ132" i="17"/>
  <c r="BL132" i="17" s="1"/>
  <c r="AY132" i="17"/>
  <c r="AX132" i="17"/>
  <c r="AW132" i="17"/>
  <c r="AV132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U132" i="17" s="1"/>
  <c r="AG132" i="17"/>
  <c r="P132" i="17"/>
  <c r="BK131" i="17"/>
  <c r="BJ131" i="17"/>
  <c r="BI131" i="17"/>
  <c r="BH131" i="17"/>
  <c r="BG131" i="17"/>
  <c r="BF131" i="17"/>
  <c r="BE131" i="17"/>
  <c r="BD131" i="17"/>
  <c r="BC131" i="17"/>
  <c r="BB131" i="17"/>
  <c r="BA131" i="17"/>
  <c r="AZ131" i="17"/>
  <c r="AY131" i="17"/>
  <c r="AX131" i="17"/>
  <c r="AW131" i="17"/>
  <c r="AV131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AG131" i="17"/>
  <c r="P131" i="17"/>
  <c r="BK130" i="17"/>
  <c r="BJ130" i="17"/>
  <c r="BI130" i="17"/>
  <c r="BH130" i="17"/>
  <c r="BG130" i="17"/>
  <c r="BF130" i="17"/>
  <c r="BE130" i="17"/>
  <c r="BD130" i="17"/>
  <c r="BC130" i="17"/>
  <c r="BB130" i="17"/>
  <c r="BA130" i="17"/>
  <c r="AZ130" i="17"/>
  <c r="BL130" i="17" s="1"/>
  <c r="AY130" i="17"/>
  <c r="AX130" i="17"/>
  <c r="AW130" i="17"/>
  <c r="AV130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AU130" i="17" s="1"/>
  <c r="AG130" i="17"/>
  <c r="P130" i="17"/>
  <c r="BK129" i="17"/>
  <c r="BJ129" i="17"/>
  <c r="BI129" i="17"/>
  <c r="BH129" i="17"/>
  <c r="BG129" i="17"/>
  <c r="BF129" i="17"/>
  <c r="BE129" i="17"/>
  <c r="BD129" i="17"/>
  <c r="BC129" i="17"/>
  <c r="BB129" i="17"/>
  <c r="BA129" i="17"/>
  <c r="AZ129" i="17"/>
  <c r="AY129" i="17"/>
  <c r="AX129" i="17"/>
  <c r="AW129" i="17"/>
  <c r="AV129" i="17"/>
  <c r="AT129" i="17"/>
  <c r="AS129" i="17"/>
  <c r="AR129" i="17"/>
  <c r="AQ129" i="17"/>
  <c r="AP129" i="17"/>
  <c r="AO129" i="17"/>
  <c r="AN129" i="17"/>
  <c r="AM129" i="17"/>
  <c r="AL129" i="17"/>
  <c r="AK129" i="17"/>
  <c r="AJ129" i="17"/>
  <c r="AI129" i="17"/>
  <c r="AG129" i="17"/>
  <c r="P129" i="17"/>
  <c r="BK128" i="17"/>
  <c r="BJ128" i="17"/>
  <c r="BI128" i="17"/>
  <c r="BH128" i="17"/>
  <c r="BG128" i="17"/>
  <c r="BF128" i="17"/>
  <c r="BE128" i="17"/>
  <c r="BD128" i="17"/>
  <c r="BC128" i="17"/>
  <c r="BB128" i="17"/>
  <c r="BA128" i="17"/>
  <c r="AZ128" i="17"/>
  <c r="BL128" i="17" s="1"/>
  <c r="AY128" i="17"/>
  <c r="AX128" i="17"/>
  <c r="AW128" i="17"/>
  <c r="AV128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AU128" i="17" s="1"/>
  <c r="AG128" i="17"/>
  <c r="P128" i="17"/>
  <c r="BK127" i="17"/>
  <c r="BJ127" i="17"/>
  <c r="BI127" i="17"/>
  <c r="BH127" i="17"/>
  <c r="BG127" i="17"/>
  <c r="BF127" i="17"/>
  <c r="BE127" i="17"/>
  <c r="BD127" i="17"/>
  <c r="BC127" i="17"/>
  <c r="BB127" i="17"/>
  <c r="BA127" i="17"/>
  <c r="AZ127" i="17"/>
  <c r="AY127" i="17"/>
  <c r="AX127" i="17"/>
  <c r="AW127" i="17"/>
  <c r="AV127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AI127" i="17"/>
  <c r="AG127" i="17"/>
  <c r="P127" i="17"/>
  <c r="BK126" i="17"/>
  <c r="BJ126" i="17"/>
  <c r="BI126" i="17"/>
  <c r="BH126" i="17"/>
  <c r="BG126" i="17"/>
  <c r="BF126" i="17"/>
  <c r="BE126" i="17"/>
  <c r="BD126" i="17"/>
  <c r="BC126" i="17"/>
  <c r="BB126" i="17"/>
  <c r="BA126" i="17"/>
  <c r="AZ126" i="17"/>
  <c r="BL126" i="17" s="1"/>
  <c r="AY126" i="17"/>
  <c r="AX126" i="17"/>
  <c r="AW126" i="17"/>
  <c r="AV126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AU126" i="17" s="1"/>
  <c r="AG126" i="17"/>
  <c r="P126" i="17"/>
  <c r="BK125" i="17"/>
  <c r="BJ125" i="17"/>
  <c r="BI125" i="17"/>
  <c r="BH125" i="17"/>
  <c r="BG125" i="17"/>
  <c r="BF125" i="17"/>
  <c r="BE125" i="17"/>
  <c r="BD125" i="17"/>
  <c r="BC125" i="17"/>
  <c r="BB125" i="17"/>
  <c r="BA125" i="17"/>
  <c r="AZ125" i="17"/>
  <c r="AY125" i="17"/>
  <c r="AX125" i="17"/>
  <c r="AW125" i="17"/>
  <c r="AV125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AG125" i="17"/>
  <c r="P125" i="17"/>
  <c r="BK124" i="17"/>
  <c r="BJ124" i="17"/>
  <c r="BI124" i="17"/>
  <c r="BH124" i="17"/>
  <c r="BG124" i="17"/>
  <c r="BF124" i="17"/>
  <c r="BE124" i="17"/>
  <c r="BD124" i="17"/>
  <c r="BC124" i="17"/>
  <c r="BB124" i="17"/>
  <c r="BA124" i="17"/>
  <c r="AZ124" i="17"/>
  <c r="BL124" i="17" s="1"/>
  <c r="AY124" i="17"/>
  <c r="AX124" i="17"/>
  <c r="AW124" i="17"/>
  <c r="AV124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AU124" i="17" s="1"/>
  <c r="AG124" i="17"/>
  <c r="P124" i="17"/>
  <c r="BK123" i="17"/>
  <c r="BJ123" i="17"/>
  <c r="BI123" i="17"/>
  <c r="BH123" i="17"/>
  <c r="BG123" i="17"/>
  <c r="BF123" i="17"/>
  <c r="BE123" i="17"/>
  <c r="BD123" i="17"/>
  <c r="BC123" i="17"/>
  <c r="BB123" i="17"/>
  <c r="BA123" i="17"/>
  <c r="AZ123" i="17"/>
  <c r="AY123" i="17"/>
  <c r="AX123" i="17"/>
  <c r="AW123" i="17"/>
  <c r="AV123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AG123" i="17"/>
  <c r="P123" i="17"/>
  <c r="BK122" i="17"/>
  <c r="BJ122" i="17"/>
  <c r="BI122" i="17"/>
  <c r="BH122" i="17"/>
  <c r="BG122" i="17"/>
  <c r="BF122" i="17"/>
  <c r="BE122" i="17"/>
  <c r="BD122" i="17"/>
  <c r="BC122" i="17"/>
  <c r="BB122" i="17"/>
  <c r="BA122" i="17"/>
  <c r="AZ122" i="17"/>
  <c r="BL122" i="17" s="1"/>
  <c r="AY122" i="17"/>
  <c r="AX122" i="17"/>
  <c r="AW122" i="17"/>
  <c r="AV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U122" i="17" s="1"/>
  <c r="AG122" i="17"/>
  <c r="P122" i="17"/>
  <c r="BK121" i="17"/>
  <c r="BJ121" i="17"/>
  <c r="BI121" i="17"/>
  <c r="BH121" i="17"/>
  <c r="BG121" i="17"/>
  <c r="BF121" i="17"/>
  <c r="BE121" i="17"/>
  <c r="BD121" i="17"/>
  <c r="BC121" i="17"/>
  <c r="BB121" i="17"/>
  <c r="BA121" i="17"/>
  <c r="AZ121" i="17"/>
  <c r="AY121" i="17"/>
  <c r="AX121" i="17"/>
  <c r="AW121" i="17"/>
  <c r="AV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AG121" i="17"/>
  <c r="P121" i="17"/>
  <c r="BK120" i="17"/>
  <c r="BJ120" i="17"/>
  <c r="BI120" i="17"/>
  <c r="BH120" i="17"/>
  <c r="BG120" i="17"/>
  <c r="BF120" i="17"/>
  <c r="BE120" i="17"/>
  <c r="BD120" i="17"/>
  <c r="BC120" i="17"/>
  <c r="BB120" i="17"/>
  <c r="BA120" i="17"/>
  <c r="AZ120" i="17"/>
  <c r="BL120" i="17" s="1"/>
  <c r="AY120" i="17"/>
  <c r="AX120" i="17"/>
  <c r="AW120" i="17"/>
  <c r="AV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U120" i="17" s="1"/>
  <c r="AG120" i="17"/>
  <c r="P120" i="17"/>
  <c r="BK119" i="17"/>
  <c r="BJ119" i="17"/>
  <c r="BI119" i="17"/>
  <c r="BH119" i="17"/>
  <c r="BG119" i="17"/>
  <c r="BF119" i="17"/>
  <c r="BE119" i="17"/>
  <c r="BD119" i="17"/>
  <c r="BC119" i="17"/>
  <c r="BB119" i="17"/>
  <c r="BA119" i="17"/>
  <c r="AZ119" i="17"/>
  <c r="AY119" i="17"/>
  <c r="AX119" i="17"/>
  <c r="AW119" i="17"/>
  <c r="AV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G119" i="17"/>
  <c r="P119" i="17"/>
  <c r="BK118" i="17"/>
  <c r="BJ118" i="17"/>
  <c r="BI118" i="17"/>
  <c r="BH118" i="17"/>
  <c r="BG118" i="17"/>
  <c r="BF118" i="17"/>
  <c r="BE118" i="17"/>
  <c r="BD118" i="17"/>
  <c r="BC118" i="17"/>
  <c r="BB118" i="17"/>
  <c r="BA118" i="17"/>
  <c r="AZ118" i="17"/>
  <c r="BL118" i="17" s="1"/>
  <c r="AY118" i="17"/>
  <c r="AX118" i="17"/>
  <c r="AW118" i="17"/>
  <c r="AV118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AU118" i="17" s="1"/>
  <c r="AG118" i="17"/>
  <c r="P118" i="17"/>
  <c r="BK117" i="17"/>
  <c r="BJ117" i="17"/>
  <c r="BI117" i="17"/>
  <c r="BH117" i="17"/>
  <c r="BG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G117" i="17"/>
  <c r="P117" i="17"/>
  <c r="BK116" i="17"/>
  <c r="BJ116" i="17"/>
  <c r="BI116" i="17"/>
  <c r="BH116" i="17"/>
  <c r="BG116" i="17"/>
  <c r="BF116" i="17"/>
  <c r="BE116" i="17"/>
  <c r="BD116" i="17"/>
  <c r="BC116" i="17"/>
  <c r="BB116" i="17"/>
  <c r="BA116" i="17"/>
  <c r="AZ116" i="17"/>
  <c r="BL116" i="17" s="1"/>
  <c r="AY116" i="17"/>
  <c r="AX116" i="17"/>
  <c r="AW116" i="17"/>
  <c r="AV116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AG116" i="17"/>
  <c r="P116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G115" i="17"/>
  <c r="P115" i="17"/>
  <c r="BK114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BL114" i="17" s="1"/>
  <c r="AY114" i="17"/>
  <c r="AX114" i="17"/>
  <c r="AW114" i="17"/>
  <c r="AV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U114" i="17" s="1"/>
  <c r="AG114" i="17"/>
  <c r="P114" i="17"/>
  <c r="BK113" i="17"/>
  <c r="BJ113" i="17"/>
  <c r="BI113" i="17"/>
  <c r="BH113" i="17"/>
  <c r="BG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G113" i="17"/>
  <c r="P113" i="17"/>
  <c r="BK112" i="17"/>
  <c r="BJ112" i="17"/>
  <c r="BI112" i="17"/>
  <c r="BH112" i="17"/>
  <c r="BG112" i="17"/>
  <c r="BF112" i="17"/>
  <c r="BE112" i="17"/>
  <c r="BD112" i="17"/>
  <c r="BC112" i="17"/>
  <c r="BB112" i="17"/>
  <c r="BA112" i="17"/>
  <c r="AZ112" i="17"/>
  <c r="BL112" i="17" s="1"/>
  <c r="AY112" i="17"/>
  <c r="AX112" i="17"/>
  <c r="AW112" i="17"/>
  <c r="AV112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AG112" i="17"/>
  <c r="P112" i="17"/>
  <c r="BK111" i="17"/>
  <c r="BJ111" i="17"/>
  <c r="BI111" i="17"/>
  <c r="BH111" i="17"/>
  <c r="BG111" i="17"/>
  <c r="BF111" i="17"/>
  <c r="BE111" i="17"/>
  <c r="BD111" i="17"/>
  <c r="BC111" i="17"/>
  <c r="BB111" i="17"/>
  <c r="BA111" i="17"/>
  <c r="AZ111" i="17"/>
  <c r="AY111" i="17"/>
  <c r="AX111" i="17"/>
  <c r="AW111" i="17"/>
  <c r="AV111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AG111" i="17"/>
  <c r="P111" i="17"/>
  <c r="BK110" i="17"/>
  <c r="BJ110" i="17"/>
  <c r="BI110" i="17"/>
  <c r="BH110" i="17"/>
  <c r="BG110" i="17"/>
  <c r="BF110" i="17"/>
  <c r="BE110" i="17"/>
  <c r="BD110" i="17"/>
  <c r="BC110" i="17"/>
  <c r="BB110" i="17"/>
  <c r="BA110" i="17"/>
  <c r="AZ110" i="17"/>
  <c r="BL110" i="17" s="1"/>
  <c r="AY110" i="17"/>
  <c r="AX110" i="17"/>
  <c r="AW110" i="17"/>
  <c r="AV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AG110" i="17"/>
  <c r="P110" i="17"/>
  <c r="BK109" i="17"/>
  <c r="BJ109" i="17"/>
  <c r="BI109" i="17"/>
  <c r="BH109" i="17"/>
  <c r="BG109" i="17"/>
  <c r="BF109" i="17"/>
  <c r="BE109" i="17"/>
  <c r="BD109" i="17"/>
  <c r="BC109" i="17"/>
  <c r="BB109" i="17"/>
  <c r="BA109" i="17"/>
  <c r="AZ109" i="17"/>
  <c r="AY109" i="17"/>
  <c r="AX109" i="17"/>
  <c r="AW109" i="17"/>
  <c r="AV109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AG109" i="17"/>
  <c r="P109" i="17"/>
  <c r="BK108" i="17"/>
  <c r="BJ108" i="17"/>
  <c r="BI108" i="17"/>
  <c r="BH108" i="17"/>
  <c r="BG108" i="17"/>
  <c r="BF108" i="17"/>
  <c r="BE108" i="17"/>
  <c r="BD108" i="17"/>
  <c r="BC108" i="17"/>
  <c r="BB108" i="17"/>
  <c r="BA108" i="17"/>
  <c r="AZ108" i="17"/>
  <c r="BL108" i="17" s="1"/>
  <c r="AY108" i="17"/>
  <c r="AX108" i="17"/>
  <c r="AW108" i="17"/>
  <c r="AV108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AU108" i="17" s="1"/>
  <c r="AG108" i="17"/>
  <c r="P108" i="17"/>
  <c r="BK107" i="17"/>
  <c r="BJ107" i="17"/>
  <c r="BI107" i="17"/>
  <c r="BH107" i="17"/>
  <c r="BG107" i="17"/>
  <c r="BF107" i="17"/>
  <c r="BE107" i="17"/>
  <c r="BD107" i="17"/>
  <c r="BC107" i="17"/>
  <c r="BB107" i="17"/>
  <c r="BA107" i="17"/>
  <c r="AZ107" i="17"/>
  <c r="AY107" i="17"/>
  <c r="AX107" i="17"/>
  <c r="AW107" i="17"/>
  <c r="AV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AG107" i="17"/>
  <c r="P107" i="17"/>
  <c r="BK106" i="17"/>
  <c r="BJ106" i="17"/>
  <c r="BI106" i="17"/>
  <c r="BH106" i="17"/>
  <c r="BG106" i="17"/>
  <c r="BF106" i="17"/>
  <c r="BE106" i="17"/>
  <c r="BD106" i="17"/>
  <c r="BC106" i="17"/>
  <c r="BB106" i="17"/>
  <c r="BA106" i="17"/>
  <c r="AZ106" i="17"/>
  <c r="BL106" i="17" s="1"/>
  <c r="AY106" i="17"/>
  <c r="AX106" i="17"/>
  <c r="AW106" i="17"/>
  <c r="AV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AU106" i="17" s="1"/>
  <c r="AG106" i="17"/>
  <c r="P106" i="17"/>
  <c r="BK105" i="17"/>
  <c r="BJ105" i="17"/>
  <c r="BI105" i="17"/>
  <c r="BH105" i="17"/>
  <c r="BG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G105" i="17"/>
  <c r="P105" i="17"/>
  <c r="BK104" i="17"/>
  <c r="BJ104" i="17"/>
  <c r="BI104" i="17"/>
  <c r="BH104" i="17"/>
  <c r="BG104" i="17"/>
  <c r="BF104" i="17"/>
  <c r="BE104" i="17"/>
  <c r="BD104" i="17"/>
  <c r="BC104" i="17"/>
  <c r="BB104" i="17"/>
  <c r="BA104" i="17"/>
  <c r="AZ104" i="17"/>
  <c r="BL104" i="17" s="1"/>
  <c r="AY104" i="17"/>
  <c r="AX104" i="17"/>
  <c r="AW104" i="17"/>
  <c r="AV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U104" i="17" s="1"/>
  <c r="AG104" i="17"/>
  <c r="P104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G103" i="17"/>
  <c r="P103" i="17"/>
  <c r="BK102" i="17"/>
  <c r="BJ102" i="17"/>
  <c r="BI102" i="17"/>
  <c r="BH102" i="17"/>
  <c r="BG102" i="17"/>
  <c r="BF102" i="17"/>
  <c r="BE102" i="17"/>
  <c r="BD102" i="17"/>
  <c r="BC102" i="17"/>
  <c r="BB102" i="17"/>
  <c r="BA102" i="17"/>
  <c r="AZ102" i="17"/>
  <c r="BL102" i="17" s="1"/>
  <c r="AY102" i="17"/>
  <c r="AX102" i="17"/>
  <c r="AW102" i="17"/>
  <c r="AV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U102" i="17" s="1"/>
  <c r="AG102" i="17"/>
  <c r="P102" i="17"/>
  <c r="BK101" i="17"/>
  <c r="BJ101" i="17"/>
  <c r="BI101" i="17"/>
  <c r="BH101" i="17"/>
  <c r="BG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AG101" i="17"/>
  <c r="P101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BL100" i="17" s="1"/>
  <c r="AY100" i="17"/>
  <c r="AX100" i="17"/>
  <c r="AW100" i="17"/>
  <c r="AV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AU100" i="17" s="1"/>
  <c r="AG100" i="17"/>
  <c r="P100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G99" i="17"/>
  <c r="P99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BL98" i="17" s="1"/>
  <c r="BO98" i="17" s="1"/>
  <c r="AY98" i="17"/>
  <c r="AX98" i="17"/>
  <c r="AW98" i="17"/>
  <c r="AV98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AU98" i="17" s="1"/>
  <c r="AG98" i="17"/>
  <c r="P98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AG97" i="17"/>
  <c r="P97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BL96" i="17" s="1"/>
  <c r="AY96" i="17"/>
  <c r="AX96" i="17"/>
  <c r="AW96" i="17"/>
  <c r="AV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U96" i="17" s="1"/>
  <c r="AG96" i="17"/>
  <c r="P96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AG95" i="17"/>
  <c r="P95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BL94" i="17" s="1"/>
  <c r="AY94" i="17"/>
  <c r="AX94" i="17"/>
  <c r="AW94" i="17"/>
  <c r="AV94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AU94" i="17" s="1"/>
  <c r="AG94" i="17"/>
  <c r="P94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AG93" i="17"/>
  <c r="P93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BL92" i="17" s="1"/>
  <c r="AY92" i="17"/>
  <c r="AX92" i="17"/>
  <c r="AW92" i="17"/>
  <c r="AV92" i="17"/>
  <c r="AT92" i="17"/>
  <c r="AS92" i="17"/>
  <c r="AR92" i="17"/>
  <c r="AQ92" i="17"/>
  <c r="AP92" i="17"/>
  <c r="AO92" i="17"/>
  <c r="AN92" i="17"/>
  <c r="AM92" i="17"/>
  <c r="AL92" i="17"/>
  <c r="AK92" i="17"/>
  <c r="AJ92" i="17"/>
  <c r="AI92" i="17"/>
  <c r="AU92" i="17" s="1"/>
  <c r="AG92" i="17"/>
  <c r="P92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AG91" i="17"/>
  <c r="P91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BL90" i="17" s="1"/>
  <c r="AY90" i="17"/>
  <c r="AX90" i="17"/>
  <c r="AW90" i="17"/>
  <c r="AV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U90" i="17" s="1"/>
  <c r="AG90" i="17"/>
  <c r="P90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AG89" i="17"/>
  <c r="P89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BL88" i="17" s="1"/>
  <c r="AY88" i="17"/>
  <c r="AX88" i="17"/>
  <c r="AW88" i="17"/>
  <c r="AV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AU88" i="17" s="1"/>
  <c r="AG88" i="17"/>
  <c r="P88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G87" i="17"/>
  <c r="P87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BL86" i="17" s="1"/>
  <c r="AY86" i="17"/>
  <c r="AX86" i="17"/>
  <c r="AW86" i="17"/>
  <c r="AV86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AU86" i="17" s="1"/>
  <c r="AG86" i="17"/>
  <c r="P86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AG85" i="17"/>
  <c r="P85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BL84" i="17" s="1"/>
  <c r="AY84" i="17"/>
  <c r="AX84" i="17"/>
  <c r="AW84" i="17"/>
  <c r="AV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AU84" i="17" s="1"/>
  <c r="AG84" i="17"/>
  <c r="P84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G83" i="17"/>
  <c r="P83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AU82" i="17" s="1"/>
  <c r="AG82" i="17"/>
  <c r="P82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AG81" i="17"/>
  <c r="P81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BL80" i="17" s="1"/>
  <c r="AY80" i="17"/>
  <c r="AX80" i="17"/>
  <c r="AW80" i="17"/>
  <c r="AV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U80" i="17" s="1"/>
  <c r="AG80" i="17"/>
  <c r="P80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AG79" i="17"/>
  <c r="P79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BL78" i="17" s="1"/>
  <c r="AY78" i="17"/>
  <c r="AX78" i="17"/>
  <c r="AW78" i="17"/>
  <c r="AV78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AU78" i="17" s="1"/>
  <c r="AG78" i="17"/>
  <c r="P78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AG77" i="17"/>
  <c r="P77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BL76" i="17" s="1"/>
  <c r="AY76" i="17"/>
  <c r="AX76" i="17"/>
  <c r="AW76" i="17"/>
  <c r="AV76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AU76" i="17" s="1"/>
  <c r="AG76" i="17"/>
  <c r="P76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G75" i="17"/>
  <c r="P75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AU74" i="17" s="1"/>
  <c r="AG74" i="17"/>
  <c r="P74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G73" i="17"/>
  <c r="P73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U72" i="17" s="1"/>
  <c r="AG72" i="17"/>
  <c r="P72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G71" i="17"/>
  <c r="P71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BL70" i="17" s="1"/>
  <c r="AY70" i="17"/>
  <c r="AX70" i="17"/>
  <c r="AW70" i="17"/>
  <c r="AV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U70" i="17" s="1"/>
  <c r="AG70" i="17"/>
  <c r="P70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G69" i="17"/>
  <c r="P69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U68" i="17" s="1"/>
  <c r="AG68" i="17"/>
  <c r="P68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G67" i="17"/>
  <c r="P67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BL66" i="17" s="1"/>
  <c r="AY66" i="17"/>
  <c r="AX66" i="17"/>
  <c r="AW66" i="17"/>
  <c r="AV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U66" i="17" s="1"/>
  <c r="AG66" i="17"/>
  <c r="P66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G65" i="17"/>
  <c r="P65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U64" i="17" s="1"/>
  <c r="AG64" i="17"/>
  <c r="P64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G63" i="17"/>
  <c r="P63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U62" i="17" s="1"/>
  <c r="AG62" i="17"/>
  <c r="P62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G61" i="17"/>
  <c r="P61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U60" i="17" s="1"/>
  <c r="AG60" i="17"/>
  <c r="P60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G59" i="17"/>
  <c r="P59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U58" i="17" s="1"/>
  <c r="AG58" i="17"/>
  <c r="P58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G57" i="17"/>
  <c r="P57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BL56" i="17" s="1"/>
  <c r="AY56" i="17"/>
  <c r="AX56" i="17"/>
  <c r="AW56" i="17"/>
  <c r="AV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U56" i="17" s="1"/>
  <c r="AG56" i="17"/>
  <c r="P56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G55" i="17"/>
  <c r="P55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U54" i="17" s="1"/>
  <c r="AG54" i="17"/>
  <c r="P54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G53" i="17"/>
  <c r="P53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U52" i="17" s="1"/>
  <c r="AG52" i="17"/>
  <c r="P52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G51" i="17"/>
  <c r="P51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BL50" i="17" s="1"/>
  <c r="AY50" i="17"/>
  <c r="AX50" i="17"/>
  <c r="AW50" i="17"/>
  <c r="AV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U50" i="17" s="1"/>
  <c r="AG50" i="17"/>
  <c r="P50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G49" i="17"/>
  <c r="P49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BL48" i="17" s="1"/>
  <c r="AY48" i="17"/>
  <c r="AX48" i="17"/>
  <c r="AW48" i="17"/>
  <c r="AV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U48" i="17" s="1"/>
  <c r="AG48" i="17"/>
  <c r="P48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G47" i="17"/>
  <c r="P47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BL46" i="17" s="1"/>
  <c r="AY46" i="17"/>
  <c r="AX46" i="17"/>
  <c r="AW46" i="17"/>
  <c r="AV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U46" i="17" s="1"/>
  <c r="AG46" i="17"/>
  <c r="P46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G45" i="17"/>
  <c r="P45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BL44" i="17" s="1"/>
  <c r="AY44" i="17"/>
  <c r="AX44" i="17"/>
  <c r="AW44" i="17"/>
  <c r="AV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U44" i="17" s="1"/>
  <c r="AG44" i="17"/>
  <c r="P44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G43" i="17"/>
  <c r="P43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BL42" i="17" s="1"/>
  <c r="AY42" i="17"/>
  <c r="AX42" i="17"/>
  <c r="AW42" i="17"/>
  <c r="AV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U42" i="17" s="1"/>
  <c r="AG42" i="17"/>
  <c r="P42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G41" i="17"/>
  <c r="P41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BL40" i="17" s="1"/>
  <c r="AY40" i="17"/>
  <c r="AX40" i="17"/>
  <c r="AW40" i="17"/>
  <c r="AV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U40" i="17" s="1"/>
  <c r="AG40" i="17"/>
  <c r="P40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G39" i="17"/>
  <c r="P39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BL38" i="17" s="1"/>
  <c r="AY38" i="17"/>
  <c r="AX38" i="17"/>
  <c r="AW38" i="17"/>
  <c r="AV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U38" i="17" s="1"/>
  <c r="AG38" i="17"/>
  <c r="P38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G37" i="17"/>
  <c r="P37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BL36" i="17" s="1"/>
  <c r="AY36" i="17"/>
  <c r="AX36" i="17"/>
  <c r="AW36" i="17"/>
  <c r="AV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U36" i="17" s="1"/>
  <c r="AG36" i="17"/>
  <c r="P36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G35" i="17"/>
  <c r="P35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BL34" i="17" s="1"/>
  <c r="AY34" i="17"/>
  <c r="AX34" i="17"/>
  <c r="AW34" i="17"/>
  <c r="AV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U34" i="17" s="1"/>
  <c r="AG34" i="17"/>
  <c r="P34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G33" i="17"/>
  <c r="P33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BL32" i="17" s="1"/>
  <c r="AY32" i="17"/>
  <c r="AX32" i="17"/>
  <c r="AW32" i="17"/>
  <c r="AV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U32" i="17" s="1"/>
  <c r="AG32" i="17"/>
  <c r="P32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G31" i="17"/>
  <c r="P31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BL30" i="17" s="1"/>
  <c r="AY30" i="17"/>
  <c r="AX30" i="17"/>
  <c r="AW30" i="17"/>
  <c r="AV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U30" i="17" s="1"/>
  <c r="AG30" i="17"/>
  <c r="P30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G29" i="17"/>
  <c r="P29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BL28" i="17" s="1"/>
  <c r="AY28" i="17"/>
  <c r="AX28" i="17"/>
  <c r="AW28" i="17"/>
  <c r="AV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U28" i="17" s="1"/>
  <c r="AG28" i="17"/>
  <c r="P28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G27" i="17"/>
  <c r="P27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BL26" i="17" s="1"/>
  <c r="AY26" i="17"/>
  <c r="AX26" i="17"/>
  <c r="AW26" i="17"/>
  <c r="AV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U26" i="17" s="1"/>
  <c r="AG26" i="17"/>
  <c r="P26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G25" i="17"/>
  <c r="P25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BL24" i="17" s="1"/>
  <c r="AY24" i="17"/>
  <c r="AX24" i="17"/>
  <c r="AW24" i="17"/>
  <c r="AV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U24" i="17" s="1"/>
  <c r="AG24" i="17"/>
  <c r="P24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G23" i="17"/>
  <c r="P23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BL22" i="17" s="1"/>
  <c r="AY22" i="17"/>
  <c r="AX22" i="17"/>
  <c r="AW22" i="17"/>
  <c r="AV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U22" i="17" s="1"/>
  <c r="AG22" i="17"/>
  <c r="P22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G21" i="17"/>
  <c r="P21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BL20" i="17" s="1"/>
  <c r="AY20" i="17"/>
  <c r="AX20" i="17"/>
  <c r="AW20" i="17"/>
  <c r="AV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U20" i="17" s="1"/>
  <c r="AG20" i="17"/>
  <c r="P20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G19" i="17"/>
  <c r="P19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BL18" i="17" s="1"/>
  <c r="AY18" i="17"/>
  <c r="AX18" i="17"/>
  <c r="AW18" i="17"/>
  <c r="AV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U18" i="17" s="1"/>
  <c r="AG18" i="17"/>
  <c r="P18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G17" i="17"/>
  <c r="P17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BL16" i="17" s="1"/>
  <c r="AY16" i="17"/>
  <c r="AX16" i="17"/>
  <c r="AW16" i="17"/>
  <c r="AV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U16" i="17" s="1"/>
  <c r="AG16" i="17"/>
  <c r="P16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G15" i="17"/>
  <c r="P15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BL14" i="17" s="1"/>
  <c r="AY14" i="17"/>
  <c r="AX14" i="17"/>
  <c r="AW14" i="17"/>
  <c r="AV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U14" i="17" s="1"/>
  <c r="AG14" i="17"/>
  <c r="P14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G13" i="17"/>
  <c r="P13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BL12" i="17" s="1"/>
  <c r="AY12" i="17"/>
  <c r="AX12" i="17"/>
  <c r="AW12" i="17"/>
  <c r="AV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U12" i="17" s="1"/>
  <c r="AG12" i="17"/>
  <c r="P12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G11" i="17"/>
  <c r="P11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BL10" i="17" s="1"/>
  <c r="AY10" i="17"/>
  <c r="AX10" i="17"/>
  <c r="AW10" i="17"/>
  <c r="AV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U10" i="17" s="1"/>
  <c r="AG10" i="17"/>
  <c r="P10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G9" i="17"/>
  <c r="P9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BL8" i="17" s="1"/>
  <c r="AY8" i="17"/>
  <c r="AX8" i="17"/>
  <c r="AW8" i="17"/>
  <c r="AV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U8" i="17" s="1"/>
  <c r="AG8" i="17"/>
  <c r="P8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G7" i="17"/>
  <c r="P7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BL6" i="17" s="1"/>
  <c r="AY6" i="17"/>
  <c r="AX6" i="17"/>
  <c r="AW6" i="17"/>
  <c r="AV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U6" i="17" s="1"/>
  <c r="AG6" i="17"/>
  <c r="P6" i="17"/>
  <c r="BK5" i="17"/>
  <c r="BK467" i="17" s="1"/>
  <c r="BJ5" i="17"/>
  <c r="BJ467" i="17" s="1"/>
  <c r="BI5" i="17"/>
  <c r="BH5" i="17"/>
  <c r="BG5" i="17"/>
  <c r="BG467" i="17" s="1"/>
  <c r="BF5" i="17"/>
  <c r="BF467" i="17" s="1"/>
  <c r="BE5" i="17"/>
  <c r="BD5" i="17"/>
  <c r="BC5" i="17"/>
  <c r="BC467" i="17" s="1"/>
  <c r="BB5" i="17"/>
  <c r="BB467" i="17" s="1"/>
  <c r="BA5" i="17"/>
  <c r="AZ5" i="17"/>
  <c r="AY5" i="17"/>
  <c r="AY467" i="17" s="1"/>
  <c r="AX5" i="17"/>
  <c r="AX467" i="17" s="1"/>
  <c r="AW5" i="17"/>
  <c r="AV5" i="17"/>
  <c r="AT5" i="17"/>
  <c r="AT467" i="17" s="1"/>
  <c r="AS5" i="17"/>
  <c r="AS467" i="17" s="1"/>
  <c r="AR5" i="17"/>
  <c r="AQ5" i="17"/>
  <c r="AP5" i="17"/>
  <c r="AP467" i="17" s="1"/>
  <c r="AO5" i="17"/>
  <c r="AO467" i="17" s="1"/>
  <c r="AN5" i="17"/>
  <c r="AM5" i="17"/>
  <c r="AL5" i="17"/>
  <c r="AL467" i="17" s="1"/>
  <c r="AK5" i="17"/>
  <c r="AK467" i="17" s="1"/>
  <c r="AJ5" i="17"/>
  <c r="AI5" i="17"/>
  <c r="AG5" i="17"/>
  <c r="AG467" i="17" s="1"/>
  <c r="P5" i="17"/>
  <c r="P467" i="17" s="1"/>
  <c r="AF467" i="16"/>
  <c r="AE467" i="16"/>
  <c r="AD467" i="16"/>
  <c r="AC467" i="16"/>
  <c r="AB467" i="16"/>
  <c r="AA467" i="16"/>
  <c r="Z467" i="16"/>
  <c r="Y467" i="16"/>
  <c r="X467" i="16"/>
  <c r="W467" i="16"/>
  <c r="V467" i="16"/>
  <c r="U467" i="16"/>
  <c r="T467" i="16"/>
  <c r="S467" i="16"/>
  <c r="R467" i="16"/>
  <c r="Q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BK466" i="16"/>
  <c r="BJ466" i="16"/>
  <c r="BI466" i="16"/>
  <c r="BH466" i="16"/>
  <c r="BG466" i="16"/>
  <c r="BF466" i="16"/>
  <c r="BE466" i="16"/>
  <c r="BD466" i="16"/>
  <c r="BC466" i="16"/>
  <c r="BB466" i="16"/>
  <c r="BA466" i="16"/>
  <c r="AZ466" i="16"/>
  <c r="AY466" i="16"/>
  <c r="AX466" i="16"/>
  <c r="AW466" i="16"/>
  <c r="AV466" i="16"/>
  <c r="AT466" i="16"/>
  <c r="AS466" i="16"/>
  <c r="AR466" i="16"/>
  <c r="AQ466" i="16"/>
  <c r="AP466" i="16"/>
  <c r="AO466" i="16"/>
  <c r="AN466" i="16"/>
  <c r="AM466" i="16"/>
  <c r="AL466" i="16"/>
  <c r="AK466" i="16"/>
  <c r="AJ466" i="16"/>
  <c r="AI466" i="16"/>
  <c r="AG466" i="16"/>
  <c r="P466" i="16"/>
  <c r="BK465" i="16"/>
  <c r="BJ465" i="16"/>
  <c r="BI465" i="16"/>
  <c r="BH465" i="16"/>
  <c r="BG465" i="16"/>
  <c r="BF465" i="16"/>
  <c r="BE465" i="16"/>
  <c r="BD465" i="16"/>
  <c r="BC465" i="16"/>
  <c r="BB465" i="16"/>
  <c r="BA465" i="16"/>
  <c r="AZ465" i="16"/>
  <c r="AY465" i="16"/>
  <c r="AX465" i="16"/>
  <c r="AW465" i="16"/>
  <c r="AV465" i="16"/>
  <c r="AT465" i="16"/>
  <c r="AS465" i="16"/>
  <c r="AR465" i="16"/>
  <c r="AQ465" i="16"/>
  <c r="AP465" i="16"/>
  <c r="AO465" i="16"/>
  <c r="AN465" i="16"/>
  <c r="AM465" i="16"/>
  <c r="AL465" i="16"/>
  <c r="AK465" i="16"/>
  <c r="AJ465" i="16"/>
  <c r="AI465" i="16"/>
  <c r="AG465" i="16"/>
  <c r="P465" i="16"/>
  <c r="BK464" i="16"/>
  <c r="BJ464" i="16"/>
  <c r="BI464" i="16"/>
  <c r="BH464" i="16"/>
  <c r="BG464" i="16"/>
  <c r="BF464" i="16"/>
  <c r="BE464" i="16"/>
  <c r="BD464" i="16"/>
  <c r="BC464" i="16"/>
  <c r="BB464" i="16"/>
  <c r="BA464" i="16"/>
  <c r="AZ464" i="16"/>
  <c r="AY464" i="16"/>
  <c r="AX464" i="16"/>
  <c r="AW464" i="16"/>
  <c r="AV464" i="16"/>
  <c r="AT464" i="16"/>
  <c r="AS464" i="16"/>
  <c r="AR464" i="16"/>
  <c r="AQ464" i="16"/>
  <c r="AP464" i="16"/>
  <c r="AO464" i="16"/>
  <c r="AN464" i="16"/>
  <c r="AM464" i="16"/>
  <c r="AL464" i="16"/>
  <c r="AK464" i="16"/>
  <c r="AJ464" i="16"/>
  <c r="AI464" i="16"/>
  <c r="AG464" i="16"/>
  <c r="P464" i="16"/>
  <c r="BK463" i="16"/>
  <c r="BJ463" i="16"/>
  <c r="BI463" i="16"/>
  <c r="BH463" i="16"/>
  <c r="BG463" i="16"/>
  <c r="BF463" i="16"/>
  <c r="BE463" i="16"/>
  <c r="BD463" i="16"/>
  <c r="BC463" i="16"/>
  <c r="BB463" i="16"/>
  <c r="BA463" i="16"/>
  <c r="AZ463" i="16"/>
  <c r="AY463" i="16"/>
  <c r="AX463" i="16"/>
  <c r="AW463" i="16"/>
  <c r="AV463" i="16"/>
  <c r="AT463" i="16"/>
  <c r="AS463" i="16"/>
  <c r="AR463" i="16"/>
  <c r="AQ463" i="16"/>
  <c r="AP463" i="16"/>
  <c r="AO463" i="16"/>
  <c r="AN463" i="16"/>
  <c r="AM463" i="16"/>
  <c r="AL463" i="16"/>
  <c r="AK463" i="16"/>
  <c r="AJ463" i="16"/>
  <c r="AI463" i="16"/>
  <c r="AG463" i="16"/>
  <c r="P463" i="16"/>
  <c r="BK462" i="16"/>
  <c r="BJ462" i="16"/>
  <c r="BI462" i="16"/>
  <c r="BH462" i="16"/>
  <c r="BG462" i="16"/>
  <c r="BF462" i="16"/>
  <c r="BE462" i="16"/>
  <c r="BD462" i="16"/>
  <c r="BC462" i="16"/>
  <c r="BB462" i="16"/>
  <c r="BA462" i="16"/>
  <c r="AZ462" i="16"/>
  <c r="AY462" i="16"/>
  <c r="AX462" i="16"/>
  <c r="AW462" i="16"/>
  <c r="AV462" i="16"/>
  <c r="AT462" i="16"/>
  <c r="AS462" i="16"/>
  <c r="AR462" i="16"/>
  <c r="AQ462" i="16"/>
  <c r="AP462" i="16"/>
  <c r="AO462" i="16"/>
  <c r="AN462" i="16"/>
  <c r="AM462" i="16"/>
  <c r="AL462" i="16"/>
  <c r="AK462" i="16"/>
  <c r="AJ462" i="16"/>
  <c r="AI462" i="16"/>
  <c r="AG462" i="16"/>
  <c r="P462" i="16"/>
  <c r="BK461" i="16"/>
  <c r="BJ461" i="16"/>
  <c r="BI461" i="16"/>
  <c r="BH461" i="16"/>
  <c r="BG461" i="16"/>
  <c r="BF461" i="16"/>
  <c r="BE461" i="16"/>
  <c r="BD461" i="16"/>
  <c r="BC461" i="16"/>
  <c r="BB461" i="16"/>
  <c r="BA461" i="16"/>
  <c r="AZ461" i="16"/>
  <c r="AY461" i="16"/>
  <c r="AX461" i="16"/>
  <c r="AW461" i="16"/>
  <c r="AV461" i="16"/>
  <c r="AT461" i="16"/>
  <c r="AS461" i="16"/>
  <c r="AR461" i="16"/>
  <c r="AQ461" i="16"/>
  <c r="AP461" i="16"/>
  <c r="AO461" i="16"/>
  <c r="AN461" i="16"/>
  <c r="AM461" i="16"/>
  <c r="AL461" i="16"/>
  <c r="AK461" i="16"/>
  <c r="AJ461" i="16"/>
  <c r="AI461" i="16"/>
  <c r="AG461" i="16"/>
  <c r="P461" i="16"/>
  <c r="BK460" i="16"/>
  <c r="BJ460" i="16"/>
  <c r="BI460" i="16"/>
  <c r="BH460" i="16"/>
  <c r="BG460" i="16"/>
  <c r="BF460" i="16"/>
  <c r="BE460" i="16"/>
  <c r="BD460" i="16"/>
  <c r="BC460" i="16"/>
  <c r="BB460" i="16"/>
  <c r="BA460" i="16"/>
  <c r="AZ460" i="16"/>
  <c r="AY460" i="16"/>
  <c r="AX460" i="16"/>
  <c r="AW460" i="16"/>
  <c r="AV460" i="16"/>
  <c r="AT460" i="16"/>
  <c r="AS460" i="16"/>
  <c r="AR460" i="16"/>
  <c r="AQ460" i="16"/>
  <c r="AP460" i="16"/>
  <c r="AO460" i="16"/>
  <c r="AN460" i="16"/>
  <c r="AM460" i="16"/>
  <c r="AL460" i="16"/>
  <c r="AK460" i="16"/>
  <c r="AJ460" i="16"/>
  <c r="AI460" i="16"/>
  <c r="AG460" i="16"/>
  <c r="P460" i="16"/>
  <c r="BK459" i="16"/>
  <c r="BJ459" i="16"/>
  <c r="BI459" i="16"/>
  <c r="BH459" i="16"/>
  <c r="BG459" i="16"/>
  <c r="BF459" i="16"/>
  <c r="BE459" i="16"/>
  <c r="BD459" i="16"/>
  <c r="BC459" i="16"/>
  <c r="BB459" i="16"/>
  <c r="BA459" i="16"/>
  <c r="AZ459" i="16"/>
  <c r="AY459" i="16"/>
  <c r="AX459" i="16"/>
  <c r="AW459" i="16"/>
  <c r="AV459" i="16"/>
  <c r="AT459" i="16"/>
  <c r="AS459" i="16"/>
  <c r="AR459" i="16"/>
  <c r="AQ459" i="16"/>
  <c r="AP459" i="16"/>
  <c r="AO459" i="16"/>
  <c r="AN459" i="16"/>
  <c r="AM459" i="16"/>
  <c r="AL459" i="16"/>
  <c r="AK459" i="16"/>
  <c r="AJ459" i="16"/>
  <c r="AI459" i="16"/>
  <c r="AG459" i="16"/>
  <c r="P459" i="16"/>
  <c r="BK458" i="16"/>
  <c r="BJ458" i="16"/>
  <c r="BI458" i="16"/>
  <c r="BH458" i="16"/>
  <c r="BG458" i="16"/>
  <c r="BF458" i="16"/>
  <c r="BE458" i="16"/>
  <c r="BD458" i="16"/>
  <c r="BC458" i="16"/>
  <c r="BB458" i="16"/>
  <c r="BA458" i="16"/>
  <c r="AZ458" i="16"/>
  <c r="AY458" i="16"/>
  <c r="AX458" i="16"/>
  <c r="AW458" i="16"/>
  <c r="AV458" i="16"/>
  <c r="AT458" i="16"/>
  <c r="AS458" i="16"/>
  <c r="AR458" i="16"/>
  <c r="AQ458" i="16"/>
  <c r="AP458" i="16"/>
  <c r="AO458" i="16"/>
  <c r="AN458" i="16"/>
  <c r="AM458" i="16"/>
  <c r="AL458" i="16"/>
  <c r="AK458" i="16"/>
  <c r="AJ458" i="16"/>
  <c r="AI458" i="16"/>
  <c r="AG458" i="16"/>
  <c r="P458" i="16"/>
  <c r="BK457" i="16"/>
  <c r="BJ457" i="16"/>
  <c r="BI457" i="16"/>
  <c r="BH457" i="16"/>
  <c r="BG457" i="16"/>
  <c r="BF457" i="16"/>
  <c r="BE457" i="16"/>
  <c r="BD457" i="16"/>
  <c r="BC457" i="16"/>
  <c r="BB457" i="16"/>
  <c r="BA457" i="16"/>
  <c r="AZ457" i="16"/>
  <c r="AY457" i="16"/>
  <c r="AX457" i="16"/>
  <c r="AW457" i="16"/>
  <c r="AV457" i="16"/>
  <c r="AT457" i="16"/>
  <c r="AS457" i="16"/>
  <c r="AR457" i="16"/>
  <c r="AQ457" i="16"/>
  <c r="AP457" i="16"/>
  <c r="AO457" i="16"/>
  <c r="AN457" i="16"/>
  <c r="AM457" i="16"/>
  <c r="AL457" i="16"/>
  <c r="AK457" i="16"/>
  <c r="AJ457" i="16"/>
  <c r="AI457" i="16"/>
  <c r="AG457" i="16"/>
  <c r="P457" i="16"/>
  <c r="BK456" i="16"/>
  <c r="BJ456" i="16"/>
  <c r="BI456" i="16"/>
  <c r="BH456" i="16"/>
  <c r="BG456" i="16"/>
  <c r="BF456" i="16"/>
  <c r="BE456" i="16"/>
  <c r="BD456" i="16"/>
  <c r="BC456" i="16"/>
  <c r="BB456" i="16"/>
  <c r="BA456" i="16"/>
  <c r="AZ456" i="16"/>
  <c r="AY456" i="16"/>
  <c r="AX456" i="16"/>
  <c r="AW456" i="16"/>
  <c r="AV456" i="16"/>
  <c r="AT456" i="16"/>
  <c r="AS456" i="16"/>
  <c r="AR456" i="16"/>
  <c r="AQ456" i="16"/>
  <c r="AP456" i="16"/>
  <c r="AO456" i="16"/>
  <c r="AN456" i="16"/>
  <c r="AM456" i="16"/>
  <c r="AL456" i="16"/>
  <c r="AK456" i="16"/>
  <c r="AJ456" i="16"/>
  <c r="AI456" i="16"/>
  <c r="AG456" i="16"/>
  <c r="P456" i="16"/>
  <c r="BK455" i="16"/>
  <c r="BJ455" i="16"/>
  <c r="BI455" i="16"/>
  <c r="BH455" i="16"/>
  <c r="BG455" i="16"/>
  <c r="BF455" i="16"/>
  <c r="BE455" i="16"/>
  <c r="BD455" i="16"/>
  <c r="BC455" i="16"/>
  <c r="BB455" i="16"/>
  <c r="BA455" i="16"/>
  <c r="AZ455" i="16"/>
  <c r="AY455" i="16"/>
  <c r="AX455" i="16"/>
  <c r="AW455" i="16"/>
  <c r="AV455" i="16"/>
  <c r="AT455" i="16"/>
  <c r="AS455" i="16"/>
  <c r="AR455" i="16"/>
  <c r="AQ455" i="16"/>
  <c r="AP455" i="16"/>
  <c r="AO455" i="16"/>
  <c r="AN455" i="16"/>
  <c r="AM455" i="16"/>
  <c r="AL455" i="16"/>
  <c r="AK455" i="16"/>
  <c r="AJ455" i="16"/>
  <c r="AI455" i="16"/>
  <c r="AG455" i="16"/>
  <c r="P455" i="16"/>
  <c r="BK454" i="16"/>
  <c r="BJ454" i="16"/>
  <c r="BI454" i="16"/>
  <c r="BH454" i="16"/>
  <c r="BG454" i="16"/>
  <c r="BF454" i="16"/>
  <c r="BE454" i="16"/>
  <c r="BD454" i="16"/>
  <c r="BC454" i="16"/>
  <c r="BB454" i="16"/>
  <c r="BA454" i="16"/>
  <c r="AZ454" i="16"/>
  <c r="AY454" i="16"/>
  <c r="AX454" i="16"/>
  <c r="AW454" i="16"/>
  <c r="AV454" i="16"/>
  <c r="AT454" i="16"/>
  <c r="AS454" i="16"/>
  <c r="AR454" i="16"/>
  <c r="AQ454" i="16"/>
  <c r="AP454" i="16"/>
  <c r="AO454" i="16"/>
  <c r="AN454" i="16"/>
  <c r="AM454" i="16"/>
  <c r="AL454" i="16"/>
  <c r="AK454" i="16"/>
  <c r="AJ454" i="16"/>
  <c r="AI454" i="16"/>
  <c r="AG454" i="16"/>
  <c r="P454" i="16"/>
  <c r="BK453" i="16"/>
  <c r="BJ453" i="16"/>
  <c r="BI453" i="16"/>
  <c r="BH453" i="16"/>
  <c r="BG453" i="16"/>
  <c r="BF453" i="16"/>
  <c r="BE453" i="16"/>
  <c r="BD453" i="16"/>
  <c r="BC453" i="16"/>
  <c r="BB453" i="16"/>
  <c r="BA453" i="16"/>
  <c r="AZ453" i="16"/>
  <c r="AY453" i="16"/>
  <c r="AX453" i="16"/>
  <c r="AW453" i="16"/>
  <c r="AV453" i="16"/>
  <c r="AT453" i="16"/>
  <c r="AS453" i="16"/>
  <c r="AR453" i="16"/>
  <c r="AQ453" i="16"/>
  <c r="AP453" i="16"/>
  <c r="AO453" i="16"/>
  <c r="AN453" i="16"/>
  <c r="AM453" i="16"/>
  <c r="AL453" i="16"/>
  <c r="AK453" i="16"/>
  <c r="AJ453" i="16"/>
  <c r="AI453" i="16"/>
  <c r="AG453" i="16"/>
  <c r="P453" i="16"/>
  <c r="BK452" i="16"/>
  <c r="BJ452" i="16"/>
  <c r="BI452" i="16"/>
  <c r="BH452" i="16"/>
  <c r="BG452" i="16"/>
  <c r="BF452" i="16"/>
  <c r="BE452" i="16"/>
  <c r="BD452" i="16"/>
  <c r="BC452" i="16"/>
  <c r="BB452" i="16"/>
  <c r="BA452" i="16"/>
  <c r="AZ452" i="16"/>
  <c r="AY452" i="16"/>
  <c r="AX452" i="16"/>
  <c r="AW452" i="16"/>
  <c r="AV452" i="16"/>
  <c r="AT452" i="16"/>
  <c r="AS452" i="16"/>
  <c r="AR452" i="16"/>
  <c r="AQ452" i="16"/>
  <c r="AP452" i="16"/>
  <c r="AO452" i="16"/>
  <c r="AN452" i="16"/>
  <c r="AM452" i="16"/>
  <c r="AL452" i="16"/>
  <c r="AK452" i="16"/>
  <c r="AJ452" i="16"/>
  <c r="AI452" i="16"/>
  <c r="AG452" i="16"/>
  <c r="P452" i="16"/>
  <c r="BK451" i="16"/>
  <c r="BJ451" i="16"/>
  <c r="BI451" i="16"/>
  <c r="BH451" i="16"/>
  <c r="BG451" i="16"/>
  <c r="BF451" i="16"/>
  <c r="BE451" i="16"/>
  <c r="BD451" i="16"/>
  <c r="BC451" i="16"/>
  <c r="BB451" i="16"/>
  <c r="BA451" i="16"/>
  <c r="AZ451" i="16"/>
  <c r="AY451" i="16"/>
  <c r="AX451" i="16"/>
  <c r="AW451" i="16"/>
  <c r="AV451" i="16"/>
  <c r="AT451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G451" i="16"/>
  <c r="P451" i="16"/>
  <c r="BK450" i="16"/>
  <c r="BJ450" i="16"/>
  <c r="BI450" i="16"/>
  <c r="BH450" i="16"/>
  <c r="BG450" i="16"/>
  <c r="BF450" i="16"/>
  <c r="BE450" i="16"/>
  <c r="BD450" i="16"/>
  <c r="BC450" i="16"/>
  <c r="BB450" i="16"/>
  <c r="BA450" i="16"/>
  <c r="AZ450" i="16"/>
  <c r="AY450" i="16"/>
  <c r="AX450" i="16"/>
  <c r="AW450" i="16"/>
  <c r="AV450" i="16"/>
  <c r="AT450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G450" i="16"/>
  <c r="P450" i="16"/>
  <c r="BK449" i="16"/>
  <c r="BJ449" i="16"/>
  <c r="BI449" i="16"/>
  <c r="BH449" i="16"/>
  <c r="BG449" i="16"/>
  <c r="BF449" i="16"/>
  <c r="BE449" i="16"/>
  <c r="BD449" i="16"/>
  <c r="BC449" i="16"/>
  <c r="BB449" i="16"/>
  <c r="BA449" i="16"/>
  <c r="AZ449" i="16"/>
  <c r="AY449" i="16"/>
  <c r="AX449" i="16"/>
  <c r="AW449" i="16"/>
  <c r="AV449" i="16"/>
  <c r="AT449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G449" i="16"/>
  <c r="P449" i="16"/>
  <c r="BK448" i="16"/>
  <c r="BJ448" i="16"/>
  <c r="BI448" i="16"/>
  <c r="BH448" i="16"/>
  <c r="BG448" i="16"/>
  <c r="BF448" i="16"/>
  <c r="BE448" i="16"/>
  <c r="BD448" i="16"/>
  <c r="BC448" i="16"/>
  <c r="BB448" i="16"/>
  <c r="BA448" i="16"/>
  <c r="AZ448" i="16"/>
  <c r="AY448" i="16"/>
  <c r="AX448" i="16"/>
  <c r="AW448" i="16"/>
  <c r="AV448" i="16"/>
  <c r="AT448" i="16"/>
  <c r="AS448" i="16"/>
  <c r="AR448" i="16"/>
  <c r="AQ448" i="16"/>
  <c r="AP448" i="16"/>
  <c r="AO448" i="16"/>
  <c r="AN448" i="16"/>
  <c r="AM448" i="16"/>
  <c r="AL448" i="16"/>
  <c r="AK448" i="16"/>
  <c r="AJ448" i="16"/>
  <c r="AI448" i="16"/>
  <c r="AG448" i="16"/>
  <c r="P448" i="16"/>
  <c r="BK447" i="16"/>
  <c r="BJ447" i="16"/>
  <c r="BI447" i="16"/>
  <c r="BH447" i="16"/>
  <c r="BG447" i="16"/>
  <c r="BF447" i="16"/>
  <c r="BE447" i="16"/>
  <c r="BD447" i="16"/>
  <c r="BC447" i="16"/>
  <c r="BB447" i="16"/>
  <c r="BA447" i="16"/>
  <c r="AZ447" i="16"/>
  <c r="AY447" i="16"/>
  <c r="AX447" i="16"/>
  <c r="AW447" i="16"/>
  <c r="AV447" i="16"/>
  <c r="AT447" i="16"/>
  <c r="AS447" i="16"/>
  <c r="AR447" i="16"/>
  <c r="AQ447" i="16"/>
  <c r="AP447" i="16"/>
  <c r="AO447" i="16"/>
  <c r="AN447" i="16"/>
  <c r="AM447" i="16"/>
  <c r="AL447" i="16"/>
  <c r="AK447" i="16"/>
  <c r="AJ447" i="16"/>
  <c r="AI447" i="16"/>
  <c r="AG447" i="16"/>
  <c r="P447" i="16"/>
  <c r="BK446" i="16"/>
  <c r="BJ446" i="16"/>
  <c r="BI446" i="16"/>
  <c r="BH446" i="16"/>
  <c r="BG446" i="16"/>
  <c r="BF446" i="16"/>
  <c r="BE446" i="16"/>
  <c r="BD446" i="16"/>
  <c r="BC446" i="16"/>
  <c r="BB446" i="16"/>
  <c r="BA446" i="16"/>
  <c r="AZ446" i="16"/>
  <c r="AY446" i="16"/>
  <c r="AX446" i="16"/>
  <c r="AW446" i="16"/>
  <c r="AV446" i="16"/>
  <c r="AT446" i="16"/>
  <c r="AS446" i="16"/>
  <c r="AR446" i="16"/>
  <c r="AQ446" i="16"/>
  <c r="AP446" i="16"/>
  <c r="AO446" i="16"/>
  <c r="AN446" i="16"/>
  <c r="AM446" i="16"/>
  <c r="AL446" i="16"/>
  <c r="AK446" i="16"/>
  <c r="AJ446" i="16"/>
  <c r="AI446" i="16"/>
  <c r="AG446" i="16"/>
  <c r="P446" i="16"/>
  <c r="BK445" i="16"/>
  <c r="BJ445" i="16"/>
  <c r="BI445" i="16"/>
  <c r="BH445" i="16"/>
  <c r="BG445" i="16"/>
  <c r="BF445" i="16"/>
  <c r="BE445" i="16"/>
  <c r="BD445" i="16"/>
  <c r="BC445" i="16"/>
  <c r="BB445" i="16"/>
  <c r="BA445" i="16"/>
  <c r="AZ445" i="16"/>
  <c r="AY445" i="16"/>
  <c r="AX445" i="16"/>
  <c r="AW445" i="16"/>
  <c r="AV445" i="16"/>
  <c r="AT445" i="16"/>
  <c r="AS445" i="16"/>
  <c r="AR445" i="16"/>
  <c r="AQ445" i="16"/>
  <c r="AP445" i="16"/>
  <c r="AO445" i="16"/>
  <c r="AN445" i="16"/>
  <c r="AM445" i="16"/>
  <c r="AL445" i="16"/>
  <c r="AK445" i="16"/>
  <c r="AJ445" i="16"/>
  <c r="AI445" i="16"/>
  <c r="AG445" i="16"/>
  <c r="P445" i="16"/>
  <c r="BK444" i="16"/>
  <c r="BJ444" i="16"/>
  <c r="BI444" i="16"/>
  <c r="BH444" i="16"/>
  <c r="BG444" i="16"/>
  <c r="BF444" i="16"/>
  <c r="BE444" i="16"/>
  <c r="BD444" i="16"/>
  <c r="BC444" i="16"/>
  <c r="BB444" i="16"/>
  <c r="BA444" i="16"/>
  <c r="AZ444" i="16"/>
  <c r="AY444" i="16"/>
  <c r="AX444" i="16"/>
  <c r="AW444" i="16"/>
  <c r="AV444" i="16"/>
  <c r="AT444" i="16"/>
  <c r="AS444" i="16"/>
  <c r="AR444" i="16"/>
  <c r="AQ444" i="16"/>
  <c r="AP444" i="16"/>
  <c r="AO444" i="16"/>
  <c r="AN444" i="16"/>
  <c r="AM444" i="16"/>
  <c r="AL444" i="16"/>
  <c r="AK444" i="16"/>
  <c r="AJ444" i="16"/>
  <c r="AI444" i="16"/>
  <c r="AG444" i="16"/>
  <c r="P444" i="16"/>
  <c r="AY443" i="16"/>
  <c r="AX443" i="16"/>
  <c r="AW443" i="16"/>
  <c r="AV443" i="16"/>
  <c r="AT443" i="16"/>
  <c r="AS443" i="16"/>
  <c r="AR443" i="16"/>
  <c r="AQ443" i="16"/>
  <c r="AP443" i="16"/>
  <c r="AO443" i="16"/>
  <c r="AN443" i="16"/>
  <c r="AM443" i="16"/>
  <c r="AL443" i="16"/>
  <c r="AK443" i="16"/>
  <c r="AJ443" i="16"/>
  <c r="AI443" i="16"/>
  <c r="AG443" i="16"/>
  <c r="P443" i="16"/>
  <c r="BH443" i="16"/>
  <c r="BK442" i="16"/>
  <c r="BJ442" i="16"/>
  <c r="BI442" i="16"/>
  <c r="BH442" i="16"/>
  <c r="BG442" i="16"/>
  <c r="BF442" i="16"/>
  <c r="BE442" i="16"/>
  <c r="BD442" i="16"/>
  <c r="BC442" i="16"/>
  <c r="BB442" i="16"/>
  <c r="BA442" i="16"/>
  <c r="AZ442" i="16"/>
  <c r="AY442" i="16"/>
  <c r="AX442" i="16"/>
  <c r="AW442" i="16"/>
  <c r="AV442" i="16"/>
  <c r="AT442" i="16"/>
  <c r="AS442" i="16"/>
  <c r="AR442" i="16"/>
  <c r="AQ442" i="16"/>
  <c r="AP442" i="16"/>
  <c r="AO442" i="16"/>
  <c r="AN442" i="16"/>
  <c r="AM442" i="16"/>
  <c r="AL442" i="16"/>
  <c r="AK442" i="16"/>
  <c r="AJ442" i="16"/>
  <c r="AI442" i="16"/>
  <c r="AG442" i="16"/>
  <c r="P442" i="16"/>
  <c r="AY441" i="16"/>
  <c r="AX441" i="16"/>
  <c r="AW441" i="16"/>
  <c r="AV441" i="16"/>
  <c r="AT441" i="16"/>
  <c r="AS441" i="16"/>
  <c r="AR441" i="16"/>
  <c r="AQ441" i="16"/>
  <c r="AP441" i="16"/>
  <c r="AO441" i="16"/>
  <c r="AN441" i="16"/>
  <c r="AM441" i="16"/>
  <c r="AL441" i="16"/>
  <c r="AK441" i="16"/>
  <c r="AJ441" i="16"/>
  <c r="AI441" i="16"/>
  <c r="AU441" i="16" s="1"/>
  <c r="AG441" i="16"/>
  <c r="P441" i="16"/>
  <c r="BJ441" i="16"/>
  <c r="BK440" i="16"/>
  <c r="BJ440" i="16"/>
  <c r="BI440" i="16"/>
  <c r="BH440" i="16"/>
  <c r="BG440" i="16"/>
  <c r="BF440" i="16"/>
  <c r="BE440" i="16"/>
  <c r="BD440" i="16"/>
  <c r="BC440" i="16"/>
  <c r="BB440" i="16"/>
  <c r="BA440" i="16"/>
  <c r="AZ440" i="16"/>
  <c r="AY440" i="16"/>
  <c r="AX440" i="16"/>
  <c r="AW440" i="16"/>
  <c r="AV440" i="16"/>
  <c r="AT440" i="16"/>
  <c r="AS440" i="16"/>
  <c r="AR440" i="16"/>
  <c r="AQ440" i="16"/>
  <c r="AP440" i="16"/>
  <c r="AO440" i="16"/>
  <c r="AN440" i="16"/>
  <c r="AM440" i="16"/>
  <c r="AL440" i="16"/>
  <c r="AK440" i="16"/>
  <c r="AJ440" i="16"/>
  <c r="AI440" i="16"/>
  <c r="AG440" i="16"/>
  <c r="P440" i="16"/>
  <c r="BK439" i="16"/>
  <c r="BJ439" i="16"/>
  <c r="BI439" i="16"/>
  <c r="BH439" i="16"/>
  <c r="BG439" i="16"/>
  <c r="BF439" i="16"/>
  <c r="BE439" i="16"/>
  <c r="BD439" i="16"/>
  <c r="BC439" i="16"/>
  <c r="BB439" i="16"/>
  <c r="BA439" i="16"/>
  <c r="AZ439" i="16"/>
  <c r="AY439" i="16"/>
  <c r="AX439" i="16"/>
  <c r="AW439" i="16"/>
  <c r="AV439" i="16"/>
  <c r="AT439" i="16"/>
  <c r="AS439" i="16"/>
  <c r="AR439" i="16"/>
  <c r="AQ439" i="16"/>
  <c r="AP439" i="16"/>
  <c r="AO439" i="16"/>
  <c r="AN439" i="16"/>
  <c r="AM439" i="16"/>
  <c r="AL439" i="16"/>
  <c r="AK439" i="16"/>
  <c r="AJ439" i="16"/>
  <c r="AI439" i="16"/>
  <c r="AG439" i="16"/>
  <c r="P439" i="16"/>
  <c r="BK438" i="16"/>
  <c r="BJ438" i="16"/>
  <c r="BI438" i="16"/>
  <c r="BH438" i="16"/>
  <c r="BG438" i="16"/>
  <c r="BF438" i="16"/>
  <c r="BE438" i="16"/>
  <c r="BD438" i="16"/>
  <c r="BC438" i="16"/>
  <c r="BB438" i="16"/>
  <c r="BA438" i="16"/>
  <c r="AZ438" i="16"/>
  <c r="AY438" i="16"/>
  <c r="AX438" i="16"/>
  <c r="AW438" i="16"/>
  <c r="AV438" i="16"/>
  <c r="AT438" i="16"/>
  <c r="AS438" i="16"/>
  <c r="AR438" i="16"/>
  <c r="AQ438" i="16"/>
  <c r="AP438" i="16"/>
  <c r="AO438" i="16"/>
  <c r="AN438" i="16"/>
  <c r="AM438" i="16"/>
  <c r="AL438" i="16"/>
  <c r="AK438" i="16"/>
  <c r="AJ438" i="16"/>
  <c r="AI438" i="16"/>
  <c r="AG438" i="16"/>
  <c r="P438" i="16"/>
  <c r="BK437" i="16"/>
  <c r="BJ437" i="16"/>
  <c r="BI437" i="16"/>
  <c r="BH437" i="16"/>
  <c r="BG437" i="16"/>
  <c r="BF437" i="16"/>
  <c r="BE437" i="16"/>
  <c r="BD437" i="16"/>
  <c r="BC437" i="16"/>
  <c r="BB437" i="16"/>
  <c r="BA437" i="16"/>
  <c r="AZ437" i="16"/>
  <c r="AY437" i="16"/>
  <c r="AX437" i="16"/>
  <c r="AW437" i="16"/>
  <c r="AV437" i="16"/>
  <c r="AT437" i="16"/>
  <c r="AS437" i="16"/>
  <c r="AR437" i="16"/>
  <c r="AQ437" i="16"/>
  <c r="AP437" i="16"/>
  <c r="AO437" i="16"/>
  <c r="AN437" i="16"/>
  <c r="AM437" i="16"/>
  <c r="AL437" i="16"/>
  <c r="AK437" i="16"/>
  <c r="AJ437" i="16"/>
  <c r="AI437" i="16"/>
  <c r="AG437" i="16"/>
  <c r="P437" i="16"/>
  <c r="BK436" i="16"/>
  <c r="BJ436" i="16"/>
  <c r="BI436" i="16"/>
  <c r="BH436" i="16"/>
  <c r="BG436" i="16"/>
  <c r="BF436" i="16"/>
  <c r="BE436" i="16"/>
  <c r="BD436" i="16"/>
  <c r="BC436" i="16"/>
  <c r="BB436" i="16"/>
  <c r="BA436" i="16"/>
  <c r="AZ436" i="16"/>
  <c r="AY436" i="16"/>
  <c r="AX436" i="16"/>
  <c r="AW436" i="16"/>
  <c r="AV436" i="16"/>
  <c r="AT436" i="16"/>
  <c r="AS436" i="16"/>
  <c r="AR436" i="16"/>
  <c r="AQ436" i="16"/>
  <c r="AP436" i="16"/>
  <c r="AO436" i="16"/>
  <c r="AN436" i="16"/>
  <c r="AM436" i="16"/>
  <c r="AL436" i="16"/>
  <c r="AK436" i="16"/>
  <c r="AJ436" i="16"/>
  <c r="AI436" i="16"/>
  <c r="AG436" i="16"/>
  <c r="P436" i="16"/>
  <c r="BK435" i="16"/>
  <c r="BJ435" i="16"/>
  <c r="BI435" i="16"/>
  <c r="BH435" i="16"/>
  <c r="BG435" i="16"/>
  <c r="BF435" i="16"/>
  <c r="BE435" i="16"/>
  <c r="BD435" i="16"/>
  <c r="BC435" i="16"/>
  <c r="BB435" i="16"/>
  <c r="BA435" i="16"/>
  <c r="AZ435" i="16"/>
  <c r="AY435" i="16"/>
  <c r="AX435" i="16"/>
  <c r="AW435" i="16"/>
  <c r="AV435" i="16"/>
  <c r="AT435" i="16"/>
  <c r="AS435" i="16"/>
  <c r="AR435" i="16"/>
  <c r="AQ435" i="16"/>
  <c r="AP435" i="16"/>
  <c r="AO435" i="16"/>
  <c r="AN435" i="16"/>
  <c r="AM435" i="16"/>
  <c r="AL435" i="16"/>
  <c r="AK435" i="16"/>
  <c r="AJ435" i="16"/>
  <c r="AI435" i="16"/>
  <c r="AG435" i="16"/>
  <c r="P435" i="16"/>
  <c r="BK434" i="16"/>
  <c r="BJ434" i="16"/>
  <c r="BI434" i="16"/>
  <c r="BH434" i="16"/>
  <c r="BG434" i="16"/>
  <c r="BF434" i="16"/>
  <c r="BE434" i="16"/>
  <c r="BD434" i="16"/>
  <c r="BC434" i="16"/>
  <c r="BB434" i="16"/>
  <c r="BA434" i="16"/>
  <c r="AZ434" i="16"/>
  <c r="AY434" i="16"/>
  <c r="AX434" i="16"/>
  <c r="AW434" i="16"/>
  <c r="AV434" i="16"/>
  <c r="AT434" i="16"/>
  <c r="AS434" i="16"/>
  <c r="AR434" i="16"/>
  <c r="AQ434" i="16"/>
  <c r="AP434" i="16"/>
  <c r="AO434" i="16"/>
  <c r="AN434" i="16"/>
  <c r="AM434" i="16"/>
  <c r="AL434" i="16"/>
  <c r="AK434" i="16"/>
  <c r="AJ434" i="16"/>
  <c r="AI434" i="16"/>
  <c r="AG434" i="16"/>
  <c r="P434" i="16"/>
  <c r="BK433" i="16"/>
  <c r="BJ433" i="16"/>
  <c r="BI433" i="16"/>
  <c r="BH433" i="16"/>
  <c r="BG433" i="16"/>
  <c r="BF433" i="16"/>
  <c r="BE433" i="16"/>
  <c r="BD433" i="16"/>
  <c r="BC433" i="16"/>
  <c r="BB433" i="16"/>
  <c r="BA433" i="16"/>
  <c r="AZ433" i="16"/>
  <c r="AY433" i="16"/>
  <c r="AX433" i="16"/>
  <c r="AW433" i="16"/>
  <c r="AV433" i="16"/>
  <c r="AT433" i="16"/>
  <c r="AS433" i="16"/>
  <c r="AR433" i="16"/>
  <c r="AQ433" i="16"/>
  <c r="AP433" i="16"/>
  <c r="AO433" i="16"/>
  <c r="AN433" i="16"/>
  <c r="AM433" i="16"/>
  <c r="AL433" i="16"/>
  <c r="AK433" i="16"/>
  <c r="AJ433" i="16"/>
  <c r="AI433" i="16"/>
  <c r="AG433" i="16"/>
  <c r="P433" i="16"/>
  <c r="BK432" i="16"/>
  <c r="BJ432" i="16"/>
  <c r="BI432" i="16"/>
  <c r="BH432" i="16"/>
  <c r="BG432" i="16"/>
  <c r="BF432" i="16"/>
  <c r="BE432" i="16"/>
  <c r="BD432" i="16"/>
  <c r="BC432" i="16"/>
  <c r="BB432" i="16"/>
  <c r="BA432" i="16"/>
  <c r="AZ432" i="16"/>
  <c r="AY432" i="16"/>
  <c r="AX432" i="16"/>
  <c r="AW432" i="16"/>
  <c r="AV432" i="16"/>
  <c r="AT432" i="16"/>
  <c r="AS432" i="16"/>
  <c r="AR432" i="16"/>
  <c r="AQ432" i="16"/>
  <c r="AP432" i="16"/>
  <c r="AO432" i="16"/>
  <c r="AN432" i="16"/>
  <c r="AM432" i="16"/>
  <c r="AL432" i="16"/>
  <c r="AK432" i="16"/>
  <c r="AJ432" i="16"/>
  <c r="AI432" i="16"/>
  <c r="AG432" i="16"/>
  <c r="P432" i="16"/>
  <c r="BK431" i="16"/>
  <c r="BJ431" i="16"/>
  <c r="BI431" i="16"/>
  <c r="BH431" i="16"/>
  <c r="BG431" i="16"/>
  <c r="BF431" i="16"/>
  <c r="BE431" i="16"/>
  <c r="BD431" i="16"/>
  <c r="BC431" i="16"/>
  <c r="BB431" i="16"/>
  <c r="BA431" i="16"/>
  <c r="AZ431" i="16"/>
  <c r="AY431" i="16"/>
  <c r="AX431" i="16"/>
  <c r="AW431" i="16"/>
  <c r="AV431" i="16"/>
  <c r="AT431" i="16"/>
  <c r="AS431" i="16"/>
  <c r="AR431" i="16"/>
  <c r="AQ431" i="16"/>
  <c r="AP431" i="16"/>
  <c r="AO431" i="16"/>
  <c r="AN431" i="16"/>
  <c r="AM431" i="16"/>
  <c r="AL431" i="16"/>
  <c r="AK431" i="16"/>
  <c r="AJ431" i="16"/>
  <c r="AI431" i="16"/>
  <c r="AG431" i="16"/>
  <c r="P431" i="16"/>
  <c r="BK430" i="16"/>
  <c r="BJ430" i="16"/>
  <c r="BI430" i="16"/>
  <c r="BH430" i="16"/>
  <c r="BG430" i="16"/>
  <c r="BF430" i="16"/>
  <c r="BE430" i="16"/>
  <c r="BD430" i="16"/>
  <c r="BC430" i="16"/>
  <c r="BB430" i="16"/>
  <c r="BA430" i="16"/>
  <c r="AZ430" i="16"/>
  <c r="AY430" i="16"/>
  <c r="AX430" i="16"/>
  <c r="AW430" i="16"/>
  <c r="AV430" i="16"/>
  <c r="AT430" i="16"/>
  <c r="AS430" i="16"/>
  <c r="AR430" i="16"/>
  <c r="AQ430" i="16"/>
  <c r="AP430" i="16"/>
  <c r="AO430" i="16"/>
  <c r="AN430" i="16"/>
  <c r="AM430" i="16"/>
  <c r="AL430" i="16"/>
  <c r="AK430" i="16"/>
  <c r="AJ430" i="16"/>
  <c r="AI430" i="16"/>
  <c r="AG430" i="16"/>
  <c r="P430" i="16"/>
  <c r="BK429" i="16"/>
  <c r="BJ429" i="16"/>
  <c r="BI429" i="16"/>
  <c r="BH429" i="16"/>
  <c r="BG429" i="16"/>
  <c r="BF429" i="16"/>
  <c r="BE429" i="16"/>
  <c r="BD429" i="16"/>
  <c r="BC429" i="16"/>
  <c r="BB429" i="16"/>
  <c r="BA429" i="16"/>
  <c r="AZ429" i="16"/>
  <c r="AY429" i="16"/>
  <c r="AX429" i="16"/>
  <c r="AW429" i="16"/>
  <c r="AV429" i="16"/>
  <c r="AT429" i="16"/>
  <c r="AS429" i="16"/>
  <c r="AR429" i="16"/>
  <c r="AQ429" i="16"/>
  <c r="AP429" i="16"/>
  <c r="AO429" i="16"/>
  <c r="AN429" i="16"/>
  <c r="AM429" i="16"/>
  <c r="AL429" i="16"/>
  <c r="AK429" i="16"/>
  <c r="AJ429" i="16"/>
  <c r="AI429" i="16"/>
  <c r="AG429" i="16"/>
  <c r="P429" i="16"/>
  <c r="BK428" i="16"/>
  <c r="BJ428" i="16"/>
  <c r="BI428" i="16"/>
  <c r="BH428" i="16"/>
  <c r="BG428" i="16"/>
  <c r="BF428" i="16"/>
  <c r="BE428" i="16"/>
  <c r="BD428" i="16"/>
  <c r="BC428" i="16"/>
  <c r="BB428" i="16"/>
  <c r="BA428" i="16"/>
  <c r="AZ428" i="16"/>
  <c r="AY428" i="16"/>
  <c r="AX428" i="16"/>
  <c r="AW428" i="16"/>
  <c r="AV428" i="16"/>
  <c r="AT428" i="16"/>
  <c r="AS428" i="16"/>
  <c r="AR428" i="16"/>
  <c r="AQ428" i="16"/>
  <c r="AP428" i="16"/>
  <c r="AO428" i="16"/>
  <c r="AN428" i="16"/>
  <c r="AM428" i="16"/>
  <c r="AL428" i="16"/>
  <c r="AK428" i="16"/>
  <c r="AJ428" i="16"/>
  <c r="AI428" i="16"/>
  <c r="AG428" i="16"/>
  <c r="P428" i="16"/>
  <c r="BK427" i="16"/>
  <c r="BJ427" i="16"/>
  <c r="BI427" i="16"/>
  <c r="BH427" i="16"/>
  <c r="BG427" i="16"/>
  <c r="BF427" i="16"/>
  <c r="BE427" i="16"/>
  <c r="BD427" i="16"/>
  <c r="BC427" i="16"/>
  <c r="BB427" i="16"/>
  <c r="BA427" i="16"/>
  <c r="AZ427" i="16"/>
  <c r="AY427" i="16"/>
  <c r="AX427" i="16"/>
  <c r="AW427" i="16"/>
  <c r="AV427" i="16"/>
  <c r="AT427" i="16"/>
  <c r="AS427" i="16"/>
  <c r="AR427" i="16"/>
  <c r="AQ427" i="16"/>
  <c r="AP427" i="16"/>
  <c r="AO427" i="16"/>
  <c r="AN427" i="16"/>
  <c r="AM427" i="16"/>
  <c r="AL427" i="16"/>
  <c r="AK427" i="16"/>
  <c r="AJ427" i="16"/>
  <c r="AI427" i="16"/>
  <c r="AG427" i="16"/>
  <c r="P427" i="16"/>
  <c r="BK426" i="16"/>
  <c r="BJ426" i="16"/>
  <c r="BI426" i="16"/>
  <c r="BH426" i="16"/>
  <c r="BG426" i="16"/>
  <c r="BF426" i="16"/>
  <c r="BE426" i="16"/>
  <c r="BD426" i="16"/>
  <c r="BC426" i="16"/>
  <c r="BB426" i="16"/>
  <c r="BA426" i="16"/>
  <c r="AZ426" i="16"/>
  <c r="AY426" i="16"/>
  <c r="AX426" i="16"/>
  <c r="AW426" i="16"/>
  <c r="AV426" i="16"/>
  <c r="AT426" i="16"/>
  <c r="AS426" i="16"/>
  <c r="AR426" i="16"/>
  <c r="AQ426" i="16"/>
  <c r="AP426" i="16"/>
  <c r="AO426" i="16"/>
  <c r="AN426" i="16"/>
  <c r="AM426" i="16"/>
  <c r="AL426" i="16"/>
  <c r="AK426" i="16"/>
  <c r="AJ426" i="16"/>
  <c r="AI426" i="16"/>
  <c r="AG426" i="16"/>
  <c r="P426" i="16"/>
  <c r="BK425" i="16"/>
  <c r="BJ425" i="16"/>
  <c r="BI425" i="16"/>
  <c r="BH425" i="16"/>
  <c r="BG425" i="16"/>
  <c r="BF425" i="16"/>
  <c r="BE425" i="16"/>
  <c r="BD425" i="16"/>
  <c r="BC425" i="16"/>
  <c r="BB425" i="16"/>
  <c r="BA425" i="16"/>
  <c r="AZ425" i="16"/>
  <c r="AY425" i="16"/>
  <c r="AX425" i="16"/>
  <c r="AW425" i="16"/>
  <c r="AV425" i="16"/>
  <c r="AT425" i="16"/>
  <c r="AS425" i="16"/>
  <c r="AR425" i="16"/>
  <c r="AQ425" i="16"/>
  <c r="AP425" i="16"/>
  <c r="AO425" i="16"/>
  <c r="AN425" i="16"/>
  <c r="AM425" i="16"/>
  <c r="AL425" i="16"/>
  <c r="AK425" i="16"/>
  <c r="AJ425" i="16"/>
  <c r="AI425" i="16"/>
  <c r="AG425" i="16"/>
  <c r="P425" i="16"/>
  <c r="BK424" i="16"/>
  <c r="BJ424" i="16"/>
  <c r="BI424" i="16"/>
  <c r="BH424" i="16"/>
  <c r="BG424" i="16"/>
  <c r="BF424" i="16"/>
  <c r="BE424" i="16"/>
  <c r="BD424" i="16"/>
  <c r="BC424" i="16"/>
  <c r="BB424" i="16"/>
  <c r="BA424" i="16"/>
  <c r="AZ424" i="16"/>
  <c r="AY424" i="16"/>
  <c r="AX424" i="16"/>
  <c r="AW424" i="16"/>
  <c r="AV424" i="16"/>
  <c r="AT424" i="16"/>
  <c r="AS424" i="16"/>
  <c r="AR424" i="16"/>
  <c r="AQ424" i="16"/>
  <c r="AP424" i="16"/>
  <c r="AO424" i="16"/>
  <c r="AN424" i="16"/>
  <c r="AM424" i="16"/>
  <c r="AL424" i="16"/>
  <c r="AK424" i="16"/>
  <c r="AJ424" i="16"/>
  <c r="AI424" i="16"/>
  <c r="AG424" i="16"/>
  <c r="P424" i="16"/>
  <c r="BK423" i="16"/>
  <c r="BJ423" i="16"/>
  <c r="BI423" i="16"/>
  <c r="BH423" i="16"/>
  <c r="BG423" i="16"/>
  <c r="BF423" i="16"/>
  <c r="BE423" i="16"/>
  <c r="BD423" i="16"/>
  <c r="BC423" i="16"/>
  <c r="BB423" i="16"/>
  <c r="BA423" i="16"/>
  <c r="AZ423" i="16"/>
  <c r="AY423" i="16"/>
  <c r="AX423" i="16"/>
  <c r="AW423" i="16"/>
  <c r="AV423" i="16"/>
  <c r="AT423" i="16"/>
  <c r="AS423" i="16"/>
  <c r="AR423" i="16"/>
  <c r="AQ423" i="16"/>
  <c r="AP423" i="16"/>
  <c r="AO423" i="16"/>
  <c r="AN423" i="16"/>
  <c r="AM423" i="16"/>
  <c r="AL423" i="16"/>
  <c r="AK423" i="16"/>
  <c r="AJ423" i="16"/>
  <c r="AI423" i="16"/>
  <c r="AG423" i="16"/>
  <c r="P423" i="16"/>
  <c r="BK422" i="16"/>
  <c r="BJ422" i="16"/>
  <c r="BI422" i="16"/>
  <c r="BH422" i="16"/>
  <c r="BG422" i="16"/>
  <c r="BF422" i="16"/>
  <c r="BE422" i="16"/>
  <c r="BD422" i="16"/>
  <c r="BC422" i="16"/>
  <c r="BB422" i="16"/>
  <c r="BA422" i="16"/>
  <c r="AZ422" i="16"/>
  <c r="AY422" i="16"/>
  <c r="AX422" i="16"/>
  <c r="AW422" i="16"/>
  <c r="AV422" i="16"/>
  <c r="AT422" i="16"/>
  <c r="AS422" i="16"/>
  <c r="AR422" i="16"/>
  <c r="AQ422" i="16"/>
  <c r="AP422" i="16"/>
  <c r="AO422" i="16"/>
  <c r="AN422" i="16"/>
  <c r="AM422" i="16"/>
  <c r="AL422" i="16"/>
  <c r="AK422" i="16"/>
  <c r="AJ422" i="16"/>
  <c r="AI422" i="16"/>
  <c r="AG422" i="16"/>
  <c r="P422" i="16"/>
  <c r="BK421" i="16"/>
  <c r="BJ421" i="16"/>
  <c r="BI421" i="16"/>
  <c r="BH421" i="16"/>
  <c r="BG421" i="16"/>
  <c r="BF421" i="16"/>
  <c r="BE421" i="16"/>
  <c r="BD421" i="16"/>
  <c r="BC421" i="16"/>
  <c r="BB421" i="16"/>
  <c r="BA421" i="16"/>
  <c r="AZ421" i="16"/>
  <c r="AY421" i="16"/>
  <c r="AX421" i="16"/>
  <c r="AW421" i="16"/>
  <c r="AV421" i="16"/>
  <c r="AT421" i="16"/>
  <c r="AS421" i="16"/>
  <c r="AR421" i="16"/>
  <c r="AQ421" i="16"/>
  <c r="AP421" i="16"/>
  <c r="AO421" i="16"/>
  <c r="AN421" i="16"/>
  <c r="AM421" i="16"/>
  <c r="AL421" i="16"/>
  <c r="AK421" i="16"/>
  <c r="AJ421" i="16"/>
  <c r="AI421" i="16"/>
  <c r="AG421" i="16"/>
  <c r="P421" i="16"/>
  <c r="BK420" i="16"/>
  <c r="BJ420" i="16"/>
  <c r="BI420" i="16"/>
  <c r="BH420" i="16"/>
  <c r="BG420" i="16"/>
  <c r="BF420" i="16"/>
  <c r="BE420" i="16"/>
  <c r="BD420" i="16"/>
  <c r="BC420" i="16"/>
  <c r="BB420" i="16"/>
  <c r="BA420" i="16"/>
  <c r="AZ420" i="16"/>
  <c r="AY420" i="16"/>
  <c r="AX420" i="16"/>
  <c r="AW420" i="16"/>
  <c r="AV420" i="16"/>
  <c r="AT420" i="16"/>
  <c r="AS420" i="16"/>
  <c r="AR420" i="16"/>
  <c r="AQ420" i="16"/>
  <c r="AP420" i="16"/>
  <c r="AO420" i="16"/>
  <c r="AN420" i="16"/>
  <c r="AM420" i="16"/>
  <c r="AL420" i="16"/>
  <c r="AK420" i="16"/>
  <c r="AJ420" i="16"/>
  <c r="AI420" i="16"/>
  <c r="AG420" i="16"/>
  <c r="P420" i="16"/>
  <c r="BK419" i="16"/>
  <c r="BJ419" i="16"/>
  <c r="BI419" i="16"/>
  <c r="BH419" i="16"/>
  <c r="BG419" i="16"/>
  <c r="BF419" i="16"/>
  <c r="BE419" i="16"/>
  <c r="BD419" i="16"/>
  <c r="BC419" i="16"/>
  <c r="BB419" i="16"/>
  <c r="BA419" i="16"/>
  <c r="AZ419" i="16"/>
  <c r="AY419" i="16"/>
  <c r="AX419" i="16"/>
  <c r="AW419" i="16"/>
  <c r="AV419" i="16"/>
  <c r="AT419" i="16"/>
  <c r="AS419" i="16"/>
  <c r="AR419" i="16"/>
  <c r="AQ419" i="16"/>
  <c r="AP419" i="16"/>
  <c r="AO419" i="16"/>
  <c r="AN419" i="16"/>
  <c r="AM419" i="16"/>
  <c r="AL419" i="16"/>
  <c r="AK419" i="16"/>
  <c r="AJ419" i="16"/>
  <c r="AI419" i="16"/>
  <c r="AG419" i="16"/>
  <c r="P419" i="16"/>
  <c r="BK418" i="16"/>
  <c r="BJ418" i="16"/>
  <c r="BI418" i="16"/>
  <c r="BH418" i="16"/>
  <c r="BG418" i="16"/>
  <c r="BF418" i="16"/>
  <c r="BE418" i="16"/>
  <c r="BD418" i="16"/>
  <c r="BC418" i="16"/>
  <c r="BB418" i="16"/>
  <c r="BA418" i="16"/>
  <c r="AZ418" i="16"/>
  <c r="AY418" i="16"/>
  <c r="AX418" i="16"/>
  <c r="AW418" i="16"/>
  <c r="AV418" i="16"/>
  <c r="AT418" i="16"/>
  <c r="AS418" i="16"/>
  <c r="AR418" i="16"/>
  <c r="AQ418" i="16"/>
  <c r="AP418" i="16"/>
  <c r="AO418" i="16"/>
  <c r="AN418" i="16"/>
  <c r="AM418" i="16"/>
  <c r="AL418" i="16"/>
  <c r="AK418" i="16"/>
  <c r="AJ418" i="16"/>
  <c r="AI418" i="16"/>
  <c r="AG418" i="16"/>
  <c r="P418" i="16"/>
  <c r="BK417" i="16"/>
  <c r="BJ417" i="16"/>
  <c r="BI417" i="16"/>
  <c r="BH417" i="16"/>
  <c r="BG417" i="16"/>
  <c r="BF417" i="16"/>
  <c r="BE417" i="16"/>
  <c r="BD417" i="16"/>
  <c r="BC417" i="16"/>
  <c r="BB417" i="16"/>
  <c r="BA417" i="16"/>
  <c r="AZ417" i="16"/>
  <c r="AY417" i="16"/>
  <c r="AX417" i="16"/>
  <c r="AW417" i="16"/>
  <c r="AV417" i="16"/>
  <c r="AT417" i="16"/>
  <c r="AS417" i="16"/>
  <c r="AR417" i="16"/>
  <c r="AQ417" i="16"/>
  <c r="AP417" i="16"/>
  <c r="AO417" i="16"/>
  <c r="AN417" i="16"/>
  <c r="AM417" i="16"/>
  <c r="AL417" i="16"/>
  <c r="AK417" i="16"/>
  <c r="AJ417" i="16"/>
  <c r="AI417" i="16"/>
  <c r="AG417" i="16"/>
  <c r="P417" i="16"/>
  <c r="BK416" i="16"/>
  <c r="BJ416" i="16"/>
  <c r="BI416" i="16"/>
  <c r="BH416" i="16"/>
  <c r="BG416" i="16"/>
  <c r="BF416" i="16"/>
  <c r="BE416" i="16"/>
  <c r="BD416" i="16"/>
  <c r="BC416" i="16"/>
  <c r="BB416" i="16"/>
  <c r="BA416" i="16"/>
  <c r="AZ416" i="16"/>
  <c r="AY416" i="16"/>
  <c r="AX416" i="16"/>
  <c r="AW416" i="16"/>
  <c r="AV416" i="16"/>
  <c r="AT416" i="16"/>
  <c r="AS416" i="16"/>
  <c r="AR416" i="16"/>
  <c r="AQ416" i="16"/>
  <c r="AP416" i="16"/>
  <c r="AO416" i="16"/>
  <c r="AN416" i="16"/>
  <c r="AM416" i="16"/>
  <c r="AL416" i="16"/>
  <c r="AK416" i="16"/>
  <c r="AJ416" i="16"/>
  <c r="AI416" i="16"/>
  <c r="AG416" i="16"/>
  <c r="P416" i="16"/>
  <c r="BK415" i="16"/>
  <c r="BJ415" i="16"/>
  <c r="BI415" i="16"/>
  <c r="BH415" i="16"/>
  <c r="BG415" i="16"/>
  <c r="BF415" i="16"/>
  <c r="BE415" i="16"/>
  <c r="BD415" i="16"/>
  <c r="BC415" i="16"/>
  <c r="BB415" i="16"/>
  <c r="BA415" i="16"/>
  <c r="AZ415" i="16"/>
  <c r="AY415" i="16"/>
  <c r="AX415" i="16"/>
  <c r="AW415" i="16"/>
  <c r="AV415" i="16"/>
  <c r="AT415" i="16"/>
  <c r="AS415" i="16"/>
  <c r="AR415" i="16"/>
  <c r="AQ415" i="16"/>
  <c r="AP415" i="16"/>
  <c r="AO415" i="16"/>
  <c r="AN415" i="16"/>
  <c r="AM415" i="16"/>
  <c r="AL415" i="16"/>
  <c r="AK415" i="16"/>
  <c r="AJ415" i="16"/>
  <c r="AI415" i="16"/>
  <c r="AG415" i="16"/>
  <c r="P415" i="16"/>
  <c r="BK414" i="16"/>
  <c r="BJ414" i="16"/>
  <c r="BI414" i="16"/>
  <c r="BH414" i="16"/>
  <c r="BG414" i="16"/>
  <c r="BF414" i="16"/>
  <c r="BE414" i="16"/>
  <c r="BD414" i="16"/>
  <c r="BC414" i="16"/>
  <c r="BB414" i="16"/>
  <c r="BA414" i="16"/>
  <c r="AZ414" i="16"/>
  <c r="AY414" i="16"/>
  <c r="AX414" i="16"/>
  <c r="AW414" i="16"/>
  <c r="AV414" i="16"/>
  <c r="AT414" i="16"/>
  <c r="AS414" i="16"/>
  <c r="AR414" i="16"/>
  <c r="AQ414" i="16"/>
  <c r="AP414" i="16"/>
  <c r="AO414" i="16"/>
  <c r="AN414" i="16"/>
  <c r="AM414" i="16"/>
  <c r="AL414" i="16"/>
  <c r="AK414" i="16"/>
  <c r="AJ414" i="16"/>
  <c r="AI414" i="16"/>
  <c r="AG414" i="16"/>
  <c r="P414" i="16"/>
  <c r="BK413" i="16"/>
  <c r="BJ413" i="16"/>
  <c r="BI413" i="16"/>
  <c r="BH413" i="16"/>
  <c r="BG413" i="16"/>
  <c r="BF413" i="16"/>
  <c r="BE413" i="16"/>
  <c r="BD413" i="16"/>
  <c r="BC413" i="16"/>
  <c r="BB413" i="16"/>
  <c r="BA413" i="16"/>
  <c r="AZ413" i="16"/>
  <c r="AY413" i="16"/>
  <c r="AX413" i="16"/>
  <c r="AW413" i="16"/>
  <c r="AV413" i="16"/>
  <c r="AT413" i="16"/>
  <c r="AS413" i="16"/>
  <c r="AR413" i="16"/>
  <c r="AQ413" i="16"/>
  <c r="AP413" i="16"/>
  <c r="AO413" i="16"/>
  <c r="AN413" i="16"/>
  <c r="AM413" i="16"/>
  <c r="AL413" i="16"/>
  <c r="AK413" i="16"/>
  <c r="AJ413" i="16"/>
  <c r="AI413" i="16"/>
  <c r="AG413" i="16"/>
  <c r="P413" i="16"/>
  <c r="BK412" i="16"/>
  <c r="BJ412" i="16"/>
  <c r="BI412" i="16"/>
  <c r="BH412" i="16"/>
  <c r="BG412" i="16"/>
  <c r="BF412" i="16"/>
  <c r="BE412" i="16"/>
  <c r="BD412" i="16"/>
  <c r="BC412" i="16"/>
  <c r="BB412" i="16"/>
  <c r="BA412" i="16"/>
  <c r="AZ412" i="16"/>
  <c r="AY412" i="16"/>
  <c r="AX412" i="16"/>
  <c r="AW412" i="16"/>
  <c r="AV412" i="16"/>
  <c r="AT412" i="16"/>
  <c r="AS412" i="16"/>
  <c r="AR412" i="16"/>
  <c r="AQ412" i="16"/>
  <c r="AP412" i="16"/>
  <c r="AO412" i="16"/>
  <c r="AN412" i="16"/>
  <c r="AM412" i="16"/>
  <c r="AL412" i="16"/>
  <c r="AK412" i="16"/>
  <c r="AJ412" i="16"/>
  <c r="AI412" i="16"/>
  <c r="AG412" i="16"/>
  <c r="P412" i="16"/>
  <c r="BK411" i="16"/>
  <c r="BJ411" i="16"/>
  <c r="BI411" i="16"/>
  <c r="BH411" i="16"/>
  <c r="BG411" i="16"/>
  <c r="BF411" i="16"/>
  <c r="BE411" i="16"/>
  <c r="BD411" i="16"/>
  <c r="BC411" i="16"/>
  <c r="BB411" i="16"/>
  <c r="BA411" i="16"/>
  <c r="AZ411" i="16"/>
  <c r="AY411" i="16"/>
  <c r="AX411" i="16"/>
  <c r="AW411" i="16"/>
  <c r="AV411" i="16"/>
  <c r="AT411" i="16"/>
  <c r="AS411" i="16"/>
  <c r="AR411" i="16"/>
  <c r="AQ411" i="16"/>
  <c r="AP411" i="16"/>
  <c r="AO411" i="16"/>
  <c r="AN411" i="16"/>
  <c r="AM411" i="16"/>
  <c r="AL411" i="16"/>
  <c r="AK411" i="16"/>
  <c r="AJ411" i="16"/>
  <c r="AI411" i="16"/>
  <c r="AG411" i="16"/>
  <c r="P411" i="16"/>
  <c r="BK410" i="16"/>
  <c r="BJ410" i="16"/>
  <c r="BI410" i="16"/>
  <c r="BH410" i="16"/>
  <c r="BG410" i="16"/>
  <c r="BF410" i="16"/>
  <c r="BE410" i="16"/>
  <c r="BD410" i="16"/>
  <c r="BC410" i="16"/>
  <c r="BB410" i="16"/>
  <c r="BA410" i="16"/>
  <c r="AZ410" i="16"/>
  <c r="AY410" i="16"/>
  <c r="AX410" i="16"/>
  <c r="AW410" i="16"/>
  <c r="AV410" i="16"/>
  <c r="AT410" i="16"/>
  <c r="AS410" i="16"/>
  <c r="AR410" i="16"/>
  <c r="AQ410" i="16"/>
  <c r="AP410" i="16"/>
  <c r="AO410" i="16"/>
  <c r="AN410" i="16"/>
  <c r="AM410" i="16"/>
  <c r="AL410" i="16"/>
  <c r="AK410" i="16"/>
  <c r="AJ410" i="16"/>
  <c r="AI410" i="16"/>
  <c r="AG410" i="16"/>
  <c r="P410" i="16"/>
  <c r="BK409" i="16"/>
  <c r="BJ409" i="16"/>
  <c r="BI409" i="16"/>
  <c r="BH409" i="16"/>
  <c r="BG409" i="16"/>
  <c r="BF409" i="16"/>
  <c r="BE409" i="16"/>
  <c r="BD409" i="16"/>
  <c r="BC409" i="16"/>
  <c r="BB409" i="16"/>
  <c r="BA409" i="16"/>
  <c r="AZ409" i="16"/>
  <c r="AY409" i="16"/>
  <c r="AX409" i="16"/>
  <c r="AW409" i="16"/>
  <c r="AV409" i="16"/>
  <c r="AT409" i="16"/>
  <c r="AS409" i="16"/>
  <c r="AR409" i="16"/>
  <c r="AQ409" i="16"/>
  <c r="AP409" i="16"/>
  <c r="AO409" i="16"/>
  <c r="AN409" i="16"/>
  <c r="AM409" i="16"/>
  <c r="AL409" i="16"/>
  <c r="AK409" i="16"/>
  <c r="AJ409" i="16"/>
  <c r="AI409" i="16"/>
  <c r="AG409" i="16"/>
  <c r="P409" i="16"/>
  <c r="BK408" i="16"/>
  <c r="BJ408" i="16"/>
  <c r="BI408" i="16"/>
  <c r="BH408" i="16"/>
  <c r="BG408" i="16"/>
  <c r="BF408" i="16"/>
  <c r="BE408" i="16"/>
  <c r="BD408" i="16"/>
  <c r="BC408" i="16"/>
  <c r="BB408" i="16"/>
  <c r="BA408" i="16"/>
  <c r="AZ408" i="16"/>
  <c r="AY408" i="16"/>
  <c r="AX408" i="16"/>
  <c r="AW408" i="16"/>
  <c r="AV408" i="16"/>
  <c r="AT408" i="16"/>
  <c r="AS408" i="16"/>
  <c r="AR408" i="16"/>
  <c r="AQ408" i="16"/>
  <c r="AP408" i="16"/>
  <c r="AO408" i="16"/>
  <c r="AN408" i="16"/>
  <c r="AM408" i="16"/>
  <c r="AL408" i="16"/>
  <c r="AK408" i="16"/>
  <c r="AJ408" i="16"/>
  <c r="AI408" i="16"/>
  <c r="AG408" i="16"/>
  <c r="P408" i="16"/>
  <c r="BK407" i="16"/>
  <c r="BJ407" i="16"/>
  <c r="BI407" i="16"/>
  <c r="BH407" i="16"/>
  <c r="BG407" i="16"/>
  <c r="BF407" i="16"/>
  <c r="BE407" i="16"/>
  <c r="BD407" i="16"/>
  <c r="BC407" i="16"/>
  <c r="BB407" i="16"/>
  <c r="BA407" i="16"/>
  <c r="AZ407" i="16"/>
  <c r="AY407" i="16"/>
  <c r="AX407" i="16"/>
  <c r="AW407" i="16"/>
  <c r="AV407" i="16"/>
  <c r="AT407" i="16"/>
  <c r="AS407" i="16"/>
  <c r="AR407" i="16"/>
  <c r="AQ407" i="16"/>
  <c r="AP407" i="16"/>
  <c r="AO407" i="16"/>
  <c r="AN407" i="16"/>
  <c r="AM407" i="16"/>
  <c r="AL407" i="16"/>
  <c r="AK407" i="16"/>
  <c r="AJ407" i="16"/>
  <c r="AI407" i="16"/>
  <c r="AG407" i="16"/>
  <c r="P407" i="16"/>
  <c r="BK406" i="16"/>
  <c r="BJ406" i="16"/>
  <c r="BI406" i="16"/>
  <c r="BH406" i="16"/>
  <c r="BG406" i="16"/>
  <c r="BF406" i="16"/>
  <c r="BE406" i="16"/>
  <c r="BD406" i="16"/>
  <c r="BC406" i="16"/>
  <c r="BB406" i="16"/>
  <c r="BA406" i="16"/>
  <c r="AZ406" i="16"/>
  <c r="AY406" i="16"/>
  <c r="AX406" i="16"/>
  <c r="AW406" i="16"/>
  <c r="AV406" i="16"/>
  <c r="AT406" i="16"/>
  <c r="AS406" i="16"/>
  <c r="AR406" i="16"/>
  <c r="AQ406" i="16"/>
  <c r="AP406" i="16"/>
  <c r="AO406" i="16"/>
  <c r="AN406" i="16"/>
  <c r="AM406" i="16"/>
  <c r="AL406" i="16"/>
  <c r="AK406" i="16"/>
  <c r="AJ406" i="16"/>
  <c r="AI406" i="16"/>
  <c r="AG406" i="16"/>
  <c r="P406" i="16"/>
  <c r="BK405" i="16"/>
  <c r="BJ405" i="16"/>
  <c r="BI405" i="16"/>
  <c r="BH405" i="16"/>
  <c r="BG405" i="16"/>
  <c r="BF405" i="16"/>
  <c r="BE405" i="16"/>
  <c r="BD405" i="16"/>
  <c r="BC405" i="16"/>
  <c r="BB405" i="16"/>
  <c r="BA405" i="16"/>
  <c r="AZ405" i="16"/>
  <c r="AY405" i="16"/>
  <c r="AX405" i="16"/>
  <c r="AW405" i="16"/>
  <c r="AV405" i="16"/>
  <c r="AT405" i="16"/>
  <c r="AS405" i="16"/>
  <c r="AR405" i="16"/>
  <c r="AQ405" i="16"/>
  <c r="AP405" i="16"/>
  <c r="AO405" i="16"/>
  <c r="AN405" i="16"/>
  <c r="AM405" i="16"/>
  <c r="AL405" i="16"/>
  <c r="AK405" i="16"/>
  <c r="AJ405" i="16"/>
  <c r="AI405" i="16"/>
  <c r="AG405" i="16"/>
  <c r="P405" i="16"/>
  <c r="BK404" i="16"/>
  <c r="BJ404" i="16"/>
  <c r="BI404" i="16"/>
  <c r="BH404" i="16"/>
  <c r="BG404" i="16"/>
  <c r="BF404" i="16"/>
  <c r="BE404" i="16"/>
  <c r="BD404" i="16"/>
  <c r="BC404" i="16"/>
  <c r="BB404" i="16"/>
  <c r="BA404" i="16"/>
  <c r="AZ404" i="16"/>
  <c r="AY404" i="16"/>
  <c r="AX404" i="16"/>
  <c r="AW404" i="16"/>
  <c r="AV404" i="16"/>
  <c r="AT404" i="16"/>
  <c r="AS404" i="16"/>
  <c r="AR404" i="16"/>
  <c r="AQ404" i="16"/>
  <c r="AP404" i="16"/>
  <c r="AO404" i="16"/>
  <c r="AN404" i="16"/>
  <c r="AM404" i="16"/>
  <c r="AL404" i="16"/>
  <c r="AK404" i="16"/>
  <c r="AJ404" i="16"/>
  <c r="AI404" i="16"/>
  <c r="AG404" i="16"/>
  <c r="P404" i="16"/>
  <c r="BK403" i="16"/>
  <c r="BJ403" i="16"/>
  <c r="BI403" i="16"/>
  <c r="BH403" i="16"/>
  <c r="BG403" i="16"/>
  <c r="BF403" i="16"/>
  <c r="BE403" i="16"/>
  <c r="BD403" i="16"/>
  <c r="BC403" i="16"/>
  <c r="BB403" i="16"/>
  <c r="BA403" i="16"/>
  <c r="AZ403" i="16"/>
  <c r="AY403" i="16"/>
  <c r="AX403" i="16"/>
  <c r="AW403" i="16"/>
  <c r="AV403" i="16"/>
  <c r="AT403" i="16"/>
  <c r="AS403" i="16"/>
  <c r="AR403" i="16"/>
  <c r="AQ403" i="16"/>
  <c r="AP403" i="16"/>
  <c r="AO403" i="16"/>
  <c r="AN403" i="16"/>
  <c r="AM403" i="16"/>
  <c r="AL403" i="16"/>
  <c r="AK403" i="16"/>
  <c r="AJ403" i="16"/>
  <c r="AI403" i="16"/>
  <c r="AG403" i="16"/>
  <c r="P403" i="16"/>
  <c r="BK402" i="16"/>
  <c r="BJ402" i="16"/>
  <c r="BI402" i="16"/>
  <c r="BH402" i="16"/>
  <c r="BG402" i="16"/>
  <c r="BF402" i="16"/>
  <c r="BE402" i="16"/>
  <c r="BD402" i="16"/>
  <c r="BC402" i="16"/>
  <c r="BB402" i="16"/>
  <c r="BA402" i="16"/>
  <c r="AZ402" i="16"/>
  <c r="AY402" i="16"/>
  <c r="AX402" i="16"/>
  <c r="AW402" i="16"/>
  <c r="AV402" i="16"/>
  <c r="AT402" i="16"/>
  <c r="AS402" i="16"/>
  <c r="AR402" i="16"/>
  <c r="AQ402" i="16"/>
  <c r="AP402" i="16"/>
  <c r="AO402" i="16"/>
  <c r="AN402" i="16"/>
  <c r="AM402" i="16"/>
  <c r="AL402" i="16"/>
  <c r="AK402" i="16"/>
  <c r="AJ402" i="16"/>
  <c r="AI402" i="16"/>
  <c r="AG402" i="16"/>
  <c r="P402" i="16"/>
  <c r="BK401" i="16"/>
  <c r="BJ401" i="16"/>
  <c r="BI401" i="16"/>
  <c r="BH401" i="16"/>
  <c r="BG401" i="16"/>
  <c r="BF401" i="16"/>
  <c r="BE401" i="16"/>
  <c r="BD401" i="16"/>
  <c r="BC401" i="16"/>
  <c r="BB401" i="16"/>
  <c r="BA401" i="16"/>
  <c r="AZ401" i="16"/>
  <c r="AY401" i="16"/>
  <c r="AX401" i="16"/>
  <c r="AW401" i="16"/>
  <c r="AV401" i="16"/>
  <c r="AT401" i="16"/>
  <c r="AS401" i="16"/>
  <c r="AR401" i="16"/>
  <c r="AQ401" i="16"/>
  <c r="AP401" i="16"/>
  <c r="AO401" i="16"/>
  <c r="AN401" i="16"/>
  <c r="AM401" i="16"/>
  <c r="AL401" i="16"/>
  <c r="AK401" i="16"/>
  <c r="AJ401" i="16"/>
  <c r="AI401" i="16"/>
  <c r="AG401" i="16"/>
  <c r="P401" i="16"/>
  <c r="BK400" i="16"/>
  <c r="BJ400" i="16"/>
  <c r="BI400" i="16"/>
  <c r="BH400" i="16"/>
  <c r="BG400" i="16"/>
  <c r="BF400" i="16"/>
  <c r="BE400" i="16"/>
  <c r="BD400" i="16"/>
  <c r="BC400" i="16"/>
  <c r="BB400" i="16"/>
  <c r="BA400" i="16"/>
  <c r="AZ400" i="16"/>
  <c r="AY400" i="16"/>
  <c r="AX400" i="16"/>
  <c r="AW400" i="16"/>
  <c r="AV400" i="16"/>
  <c r="AT400" i="16"/>
  <c r="AS400" i="16"/>
  <c r="AR400" i="16"/>
  <c r="AQ400" i="16"/>
  <c r="AP400" i="16"/>
  <c r="AO400" i="16"/>
  <c r="AN400" i="16"/>
  <c r="AM400" i="16"/>
  <c r="AL400" i="16"/>
  <c r="AK400" i="16"/>
  <c r="AJ400" i="16"/>
  <c r="AI400" i="16"/>
  <c r="AG400" i="16"/>
  <c r="P400" i="16"/>
  <c r="BK399" i="16"/>
  <c r="BJ399" i="16"/>
  <c r="BI399" i="16"/>
  <c r="BH399" i="16"/>
  <c r="BG399" i="16"/>
  <c r="BF399" i="16"/>
  <c r="BE399" i="16"/>
  <c r="BD399" i="16"/>
  <c r="BC399" i="16"/>
  <c r="BB399" i="16"/>
  <c r="BA399" i="16"/>
  <c r="AZ399" i="16"/>
  <c r="AY399" i="16"/>
  <c r="AX399" i="16"/>
  <c r="AW399" i="16"/>
  <c r="AV399" i="16"/>
  <c r="AT399" i="16"/>
  <c r="AS399" i="16"/>
  <c r="AR399" i="16"/>
  <c r="AQ399" i="16"/>
  <c r="AP399" i="16"/>
  <c r="AO399" i="16"/>
  <c r="AN399" i="16"/>
  <c r="AM399" i="16"/>
  <c r="AL399" i="16"/>
  <c r="AK399" i="16"/>
  <c r="AJ399" i="16"/>
  <c r="AI399" i="16"/>
  <c r="AG399" i="16"/>
  <c r="P399" i="16"/>
  <c r="BK398" i="16"/>
  <c r="BJ398" i="16"/>
  <c r="BI398" i="16"/>
  <c r="BH398" i="16"/>
  <c r="BG398" i="16"/>
  <c r="BF398" i="16"/>
  <c r="BE398" i="16"/>
  <c r="BD398" i="16"/>
  <c r="BC398" i="16"/>
  <c r="BB398" i="16"/>
  <c r="BA398" i="16"/>
  <c r="AZ398" i="16"/>
  <c r="AY398" i="16"/>
  <c r="AX398" i="16"/>
  <c r="AW398" i="16"/>
  <c r="AV398" i="16"/>
  <c r="AT398" i="16"/>
  <c r="AS398" i="16"/>
  <c r="AR398" i="16"/>
  <c r="AQ398" i="16"/>
  <c r="AP398" i="16"/>
  <c r="AO398" i="16"/>
  <c r="AN398" i="16"/>
  <c r="AM398" i="16"/>
  <c r="AL398" i="16"/>
  <c r="AK398" i="16"/>
  <c r="AJ398" i="16"/>
  <c r="AI398" i="16"/>
  <c r="AG398" i="16"/>
  <c r="P398" i="16"/>
  <c r="BK397" i="16"/>
  <c r="BJ397" i="16"/>
  <c r="BI397" i="16"/>
  <c r="BH397" i="16"/>
  <c r="BG397" i="16"/>
  <c r="BF397" i="16"/>
  <c r="BE397" i="16"/>
  <c r="BD397" i="16"/>
  <c r="BC397" i="16"/>
  <c r="BB397" i="16"/>
  <c r="BA397" i="16"/>
  <c r="AZ397" i="16"/>
  <c r="AY397" i="16"/>
  <c r="AX397" i="16"/>
  <c r="AW397" i="16"/>
  <c r="AV397" i="16"/>
  <c r="AT397" i="16"/>
  <c r="AS397" i="16"/>
  <c r="AR397" i="16"/>
  <c r="AQ397" i="16"/>
  <c r="AP397" i="16"/>
  <c r="AO397" i="16"/>
  <c r="AN397" i="16"/>
  <c r="AM397" i="16"/>
  <c r="AL397" i="16"/>
  <c r="AK397" i="16"/>
  <c r="AJ397" i="16"/>
  <c r="AI397" i="16"/>
  <c r="AG397" i="16"/>
  <c r="P397" i="16"/>
  <c r="BK396" i="16"/>
  <c r="BJ396" i="16"/>
  <c r="BI396" i="16"/>
  <c r="BH396" i="16"/>
  <c r="BG396" i="16"/>
  <c r="BF396" i="16"/>
  <c r="BE396" i="16"/>
  <c r="BD396" i="16"/>
  <c r="BC396" i="16"/>
  <c r="BB396" i="16"/>
  <c r="BA396" i="16"/>
  <c r="AZ396" i="16"/>
  <c r="AY396" i="16"/>
  <c r="AX396" i="16"/>
  <c r="AW396" i="16"/>
  <c r="AV396" i="16"/>
  <c r="AT396" i="16"/>
  <c r="AS396" i="16"/>
  <c r="AR396" i="16"/>
  <c r="AQ396" i="16"/>
  <c r="AP396" i="16"/>
  <c r="AO396" i="16"/>
  <c r="AN396" i="16"/>
  <c r="AM396" i="16"/>
  <c r="AL396" i="16"/>
  <c r="AK396" i="16"/>
  <c r="AJ396" i="16"/>
  <c r="AI396" i="16"/>
  <c r="AG396" i="16"/>
  <c r="P396" i="16"/>
  <c r="BK395" i="16"/>
  <c r="BJ395" i="16"/>
  <c r="BI395" i="16"/>
  <c r="BH395" i="16"/>
  <c r="BG395" i="16"/>
  <c r="BF395" i="16"/>
  <c r="BE395" i="16"/>
  <c r="BD395" i="16"/>
  <c r="BC395" i="16"/>
  <c r="BB395" i="16"/>
  <c r="BA395" i="16"/>
  <c r="AZ395" i="16"/>
  <c r="AY395" i="16"/>
  <c r="AX395" i="16"/>
  <c r="AW395" i="16"/>
  <c r="AV395" i="16"/>
  <c r="AT395" i="16"/>
  <c r="AS395" i="16"/>
  <c r="AR395" i="16"/>
  <c r="AQ395" i="16"/>
  <c r="AP395" i="16"/>
  <c r="AO395" i="16"/>
  <c r="AN395" i="16"/>
  <c r="AM395" i="16"/>
  <c r="AL395" i="16"/>
  <c r="AK395" i="16"/>
  <c r="AJ395" i="16"/>
  <c r="AI395" i="16"/>
  <c r="AG395" i="16"/>
  <c r="P395" i="16"/>
  <c r="BK394" i="16"/>
  <c r="BJ394" i="16"/>
  <c r="BI394" i="16"/>
  <c r="BH394" i="16"/>
  <c r="BG394" i="16"/>
  <c r="BF394" i="16"/>
  <c r="BE394" i="16"/>
  <c r="BD394" i="16"/>
  <c r="BC394" i="16"/>
  <c r="BB394" i="16"/>
  <c r="BA394" i="16"/>
  <c r="AZ394" i="16"/>
  <c r="AY394" i="16"/>
  <c r="AX394" i="16"/>
  <c r="AW394" i="16"/>
  <c r="AV394" i="16"/>
  <c r="AT394" i="16"/>
  <c r="AS394" i="16"/>
  <c r="AR394" i="16"/>
  <c r="AQ394" i="16"/>
  <c r="AP394" i="16"/>
  <c r="AO394" i="16"/>
  <c r="AN394" i="16"/>
  <c r="AM394" i="16"/>
  <c r="AL394" i="16"/>
  <c r="AK394" i="16"/>
  <c r="AJ394" i="16"/>
  <c r="AI394" i="16"/>
  <c r="AG394" i="16"/>
  <c r="P394" i="16"/>
  <c r="BK393" i="16"/>
  <c r="BJ393" i="16"/>
  <c r="BI393" i="16"/>
  <c r="BH393" i="16"/>
  <c r="BG393" i="16"/>
  <c r="BF393" i="16"/>
  <c r="BE393" i="16"/>
  <c r="BD393" i="16"/>
  <c r="BC393" i="16"/>
  <c r="BB393" i="16"/>
  <c r="BA393" i="16"/>
  <c r="AZ393" i="16"/>
  <c r="AY393" i="16"/>
  <c r="AX393" i="16"/>
  <c r="AW393" i="16"/>
  <c r="AV393" i="16"/>
  <c r="AT393" i="16"/>
  <c r="AS393" i="16"/>
  <c r="AR393" i="16"/>
  <c r="AQ393" i="16"/>
  <c r="AP393" i="16"/>
  <c r="AO393" i="16"/>
  <c r="AN393" i="16"/>
  <c r="AM393" i="16"/>
  <c r="AL393" i="16"/>
  <c r="AK393" i="16"/>
  <c r="AJ393" i="16"/>
  <c r="AI393" i="16"/>
  <c r="AG393" i="16"/>
  <c r="P393" i="16"/>
  <c r="BK392" i="16"/>
  <c r="BJ392" i="16"/>
  <c r="BI392" i="16"/>
  <c r="BH392" i="16"/>
  <c r="BG392" i="16"/>
  <c r="BF392" i="16"/>
  <c r="BE392" i="16"/>
  <c r="BD392" i="16"/>
  <c r="BC392" i="16"/>
  <c r="BB392" i="16"/>
  <c r="BA392" i="16"/>
  <c r="AZ392" i="16"/>
  <c r="AY392" i="16"/>
  <c r="AX392" i="16"/>
  <c r="AW392" i="16"/>
  <c r="AV392" i="16"/>
  <c r="AT392" i="16"/>
  <c r="AS392" i="16"/>
  <c r="AR392" i="16"/>
  <c r="AQ392" i="16"/>
  <c r="AP392" i="16"/>
  <c r="AO392" i="16"/>
  <c r="AN392" i="16"/>
  <c r="AM392" i="16"/>
  <c r="AL392" i="16"/>
  <c r="AK392" i="16"/>
  <c r="AJ392" i="16"/>
  <c r="AI392" i="16"/>
  <c r="AG392" i="16"/>
  <c r="P392" i="16"/>
  <c r="BK391" i="16"/>
  <c r="BJ391" i="16"/>
  <c r="BI391" i="16"/>
  <c r="BH391" i="16"/>
  <c r="BG391" i="16"/>
  <c r="BF391" i="16"/>
  <c r="BE391" i="16"/>
  <c r="BD391" i="16"/>
  <c r="BC391" i="16"/>
  <c r="BB391" i="16"/>
  <c r="BA391" i="16"/>
  <c r="AZ391" i="16"/>
  <c r="AY391" i="16"/>
  <c r="AX391" i="16"/>
  <c r="AW391" i="16"/>
  <c r="AV391" i="16"/>
  <c r="AT391" i="16"/>
  <c r="AS391" i="16"/>
  <c r="AR391" i="16"/>
  <c r="AQ391" i="16"/>
  <c r="AP391" i="16"/>
  <c r="AO391" i="16"/>
  <c r="AN391" i="16"/>
  <c r="AM391" i="16"/>
  <c r="AL391" i="16"/>
  <c r="AK391" i="16"/>
  <c r="AJ391" i="16"/>
  <c r="AI391" i="16"/>
  <c r="AG391" i="16"/>
  <c r="P391" i="16"/>
  <c r="BK390" i="16"/>
  <c r="BJ390" i="16"/>
  <c r="BI390" i="16"/>
  <c r="BH390" i="16"/>
  <c r="BG390" i="16"/>
  <c r="BF390" i="16"/>
  <c r="BE390" i="16"/>
  <c r="BD390" i="16"/>
  <c r="BC390" i="16"/>
  <c r="BB390" i="16"/>
  <c r="BA390" i="16"/>
  <c r="AZ390" i="16"/>
  <c r="AY390" i="16"/>
  <c r="AX390" i="16"/>
  <c r="AW390" i="16"/>
  <c r="AV390" i="16"/>
  <c r="AT390" i="16"/>
  <c r="AS390" i="16"/>
  <c r="AR390" i="16"/>
  <c r="AQ390" i="16"/>
  <c r="AP390" i="16"/>
  <c r="AO390" i="16"/>
  <c r="AN390" i="16"/>
  <c r="AM390" i="16"/>
  <c r="AL390" i="16"/>
  <c r="AK390" i="16"/>
  <c r="AJ390" i="16"/>
  <c r="AI390" i="16"/>
  <c r="AG390" i="16"/>
  <c r="P390" i="16"/>
  <c r="BK389" i="16"/>
  <c r="BJ389" i="16"/>
  <c r="BI389" i="16"/>
  <c r="BH389" i="16"/>
  <c r="BG389" i="16"/>
  <c r="BF389" i="16"/>
  <c r="BE389" i="16"/>
  <c r="BD389" i="16"/>
  <c r="BC389" i="16"/>
  <c r="BB389" i="16"/>
  <c r="BA389" i="16"/>
  <c r="AZ389" i="16"/>
  <c r="AY389" i="16"/>
  <c r="AX389" i="16"/>
  <c r="AW389" i="16"/>
  <c r="AV389" i="16"/>
  <c r="AT389" i="16"/>
  <c r="AS389" i="16"/>
  <c r="AR389" i="16"/>
  <c r="AQ389" i="16"/>
  <c r="AP389" i="16"/>
  <c r="AO389" i="16"/>
  <c r="AN389" i="16"/>
  <c r="AM389" i="16"/>
  <c r="AL389" i="16"/>
  <c r="AK389" i="16"/>
  <c r="AJ389" i="16"/>
  <c r="AI389" i="16"/>
  <c r="AG389" i="16"/>
  <c r="P389" i="16"/>
  <c r="BK388" i="16"/>
  <c r="BJ388" i="16"/>
  <c r="BI388" i="16"/>
  <c r="BH388" i="16"/>
  <c r="BG388" i="16"/>
  <c r="BF388" i="16"/>
  <c r="BE388" i="16"/>
  <c r="BD388" i="16"/>
  <c r="BC388" i="16"/>
  <c r="BB388" i="16"/>
  <c r="BA388" i="16"/>
  <c r="AZ388" i="16"/>
  <c r="AY388" i="16"/>
  <c r="AX388" i="16"/>
  <c r="AW388" i="16"/>
  <c r="AV388" i="16"/>
  <c r="AT388" i="16"/>
  <c r="AS388" i="16"/>
  <c r="AR388" i="16"/>
  <c r="AQ388" i="16"/>
  <c r="AP388" i="16"/>
  <c r="AO388" i="16"/>
  <c r="AN388" i="16"/>
  <c r="AM388" i="16"/>
  <c r="AL388" i="16"/>
  <c r="AK388" i="16"/>
  <c r="AJ388" i="16"/>
  <c r="AI388" i="16"/>
  <c r="AG388" i="16"/>
  <c r="P388" i="16"/>
  <c r="BK387" i="16"/>
  <c r="BJ387" i="16"/>
  <c r="BI387" i="16"/>
  <c r="BH387" i="16"/>
  <c r="BG387" i="16"/>
  <c r="BF387" i="16"/>
  <c r="BE387" i="16"/>
  <c r="BD387" i="16"/>
  <c r="BC387" i="16"/>
  <c r="BB387" i="16"/>
  <c r="BA387" i="16"/>
  <c r="AZ387" i="16"/>
  <c r="AY387" i="16"/>
  <c r="AX387" i="16"/>
  <c r="AW387" i="16"/>
  <c r="AV387" i="16"/>
  <c r="AT387" i="16"/>
  <c r="AS387" i="16"/>
  <c r="AR387" i="16"/>
  <c r="AQ387" i="16"/>
  <c r="AP387" i="16"/>
  <c r="AO387" i="16"/>
  <c r="AN387" i="16"/>
  <c r="AM387" i="16"/>
  <c r="AL387" i="16"/>
  <c r="AK387" i="16"/>
  <c r="AJ387" i="16"/>
  <c r="AI387" i="16"/>
  <c r="AG387" i="16"/>
  <c r="P387" i="16"/>
  <c r="BK386" i="16"/>
  <c r="BJ386" i="16"/>
  <c r="BI386" i="16"/>
  <c r="BH386" i="16"/>
  <c r="BG386" i="16"/>
  <c r="BF386" i="16"/>
  <c r="BE386" i="16"/>
  <c r="BD386" i="16"/>
  <c r="BC386" i="16"/>
  <c r="BB386" i="16"/>
  <c r="BA386" i="16"/>
  <c r="AZ386" i="16"/>
  <c r="AY386" i="16"/>
  <c r="AX386" i="16"/>
  <c r="AW386" i="16"/>
  <c r="AV386" i="16"/>
  <c r="AT386" i="16"/>
  <c r="AS386" i="16"/>
  <c r="AR386" i="16"/>
  <c r="AQ386" i="16"/>
  <c r="AP386" i="16"/>
  <c r="AO386" i="16"/>
  <c r="AN386" i="16"/>
  <c r="AM386" i="16"/>
  <c r="AL386" i="16"/>
  <c r="AK386" i="16"/>
  <c r="AJ386" i="16"/>
  <c r="AI386" i="16"/>
  <c r="AG386" i="16"/>
  <c r="P386" i="16"/>
  <c r="BK385" i="16"/>
  <c r="BJ385" i="16"/>
  <c r="BI385" i="16"/>
  <c r="BH385" i="16"/>
  <c r="BG385" i="16"/>
  <c r="BF385" i="16"/>
  <c r="BE385" i="16"/>
  <c r="BD385" i="16"/>
  <c r="BC385" i="16"/>
  <c r="BB385" i="16"/>
  <c r="BA385" i="16"/>
  <c r="AZ385" i="16"/>
  <c r="AY385" i="16"/>
  <c r="AX385" i="16"/>
  <c r="AW385" i="16"/>
  <c r="AV385" i="16"/>
  <c r="AT385" i="16"/>
  <c r="AS385" i="16"/>
  <c r="AR385" i="16"/>
  <c r="AQ385" i="16"/>
  <c r="AP385" i="16"/>
  <c r="AO385" i="16"/>
  <c r="AN385" i="16"/>
  <c r="AM385" i="16"/>
  <c r="AL385" i="16"/>
  <c r="AK385" i="16"/>
  <c r="AJ385" i="16"/>
  <c r="AI385" i="16"/>
  <c r="AG385" i="16"/>
  <c r="P385" i="16"/>
  <c r="BK384" i="16"/>
  <c r="BJ384" i="16"/>
  <c r="BI384" i="16"/>
  <c r="BH384" i="16"/>
  <c r="BG384" i="16"/>
  <c r="BF384" i="16"/>
  <c r="BE384" i="16"/>
  <c r="BD384" i="16"/>
  <c r="BC384" i="16"/>
  <c r="BB384" i="16"/>
  <c r="BA384" i="16"/>
  <c r="AZ384" i="16"/>
  <c r="AY384" i="16"/>
  <c r="AX384" i="16"/>
  <c r="AW384" i="16"/>
  <c r="AV384" i="16"/>
  <c r="AT384" i="16"/>
  <c r="AS384" i="16"/>
  <c r="AR384" i="16"/>
  <c r="AQ384" i="16"/>
  <c r="AP384" i="16"/>
  <c r="AO384" i="16"/>
  <c r="AN384" i="16"/>
  <c r="AM384" i="16"/>
  <c r="AL384" i="16"/>
  <c r="AK384" i="16"/>
  <c r="AJ384" i="16"/>
  <c r="AI384" i="16"/>
  <c r="AG384" i="16"/>
  <c r="P384" i="16"/>
  <c r="BK383" i="16"/>
  <c r="BJ383" i="16"/>
  <c r="BI383" i="16"/>
  <c r="BH383" i="16"/>
  <c r="BG383" i="16"/>
  <c r="BF383" i="16"/>
  <c r="BE383" i="16"/>
  <c r="BD383" i="16"/>
  <c r="BC383" i="16"/>
  <c r="BB383" i="16"/>
  <c r="BA383" i="16"/>
  <c r="AZ383" i="16"/>
  <c r="AY383" i="16"/>
  <c r="AX383" i="16"/>
  <c r="AW383" i="16"/>
  <c r="AV383" i="16"/>
  <c r="AT383" i="16"/>
  <c r="AS383" i="16"/>
  <c r="AR383" i="16"/>
  <c r="AQ383" i="16"/>
  <c r="AP383" i="16"/>
  <c r="AO383" i="16"/>
  <c r="AN383" i="16"/>
  <c r="AM383" i="16"/>
  <c r="AL383" i="16"/>
  <c r="AK383" i="16"/>
  <c r="AJ383" i="16"/>
  <c r="AI383" i="16"/>
  <c r="AG383" i="16"/>
  <c r="P383" i="16"/>
  <c r="BK382" i="16"/>
  <c r="BJ382" i="16"/>
  <c r="BI382" i="16"/>
  <c r="BH382" i="16"/>
  <c r="BG382" i="16"/>
  <c r="BF382" i="16"/>
  <c r="BE382" i="16"/>
  <c r="BD382" i="16"/>
  <c r="BC382" i="16"/>
  <c r="BB382" i="16"/>
  <c r="BA382" i="16"/>
  <c r="AZ382" i="16"/>
  <c r="AY382" i="16"/>
  <c r="AX382" i="16"/>
  <c r="AW382" i="16"/>
  <c r="AV382" i="16"/>
  <c r="AT382" i="16"/>
  <c r="AS382" i="16"/>
  <c r="AR382" i="16"/>
  <c r="AQ382" i="16"/>
  <c r="AP382" i="16"/>
  <c r="AO382" i="16"/>
  <c r="AN382" i="16"/>
  <c r="AM382" i="16"/>
  <c r="AL382" i="16"/>
  <c r="AK382" i="16"/>
  <c r="AJ382" i="16"/>
  <c r="AI382" i="16"/>
  <c r="AG382" i="16"/>
  <c r="P382" i="16"/>
  <c r="BK381" i="16"/>
  <c r="BJ381" i="16"/>
  <c r="BI381" i="16"/>
  <c r="BH381" i="16"/>
  <c r="BG381" i="16"/>
  <c r="BF381" i="16"/>
  <c r="BE381" i="16"/>
  <c r="BD381" i="16"/>
  <c r="BC381" i="16"/>
  <c r="BB381" i="16"/>
  <c r="BA381" i="16"/>
  <c r="AZ381" i="16"/>
  <c r="AY381" i="16"/>
  <c r="AX381" i="16"/>
  <c r="AW381" i="16"/>
  <c r="AV381" i="16"/>
  <c r="AT381" i="16"/>
  <c r="AS381" i="16"/>
  <c r="AR381" i="16"/>
  <c r="AQ381" i="16"/>
  <c r="AP381" i="16"/>
  <c r="AO381" i="16"/>
  <c r="AN381" i="16"/>
  <c r="AM381" i="16"/>
  <c r="AL381" i="16"/>
  <c r="AK381" i="16"/>
  <c r="AJ381" i="16"/>
  <c r="AI381" i="16"/>
  <c r="AG381" i="16"/>
  <c r="P381" i="16"/>
  <c r="BK380" i="16"/>
  <c r="BJ380" i="16"/>
  <c r="BI380" i="16"/>
  <c r="BH380" i="16"/>
  <c r="BG380" i="16"/>
  <c r="BF380" i="16"/>
  <c r="BE380" i="16"/>
  <c r="BD380" i="16"/>
  <c r="BC380" i="16"/>
  <c r="BB380" i="16"/>
  <c r="BA380" i="16"/>
  <c r="AZ380" i="16"/>
  <c r="AY380" i="16"/>
  <c r="AX380" i="16"/>
  <c r="AW380" i="16"/>
  <c r="AV380" i="16"/>
  <c r="AT380" i="16"/>
  <c r="AS380" i="16"/>
  <c r="AR380" i="16"/>
  <c r="AQ380" i="16"/>
  <c r="AP380" i="16"/>
  <c r="AO380" i="16"/>
  <c r="AN380" i="16"/>
  <c r="AM380" i="16"/>
  <c r="AL380" i="16"/>
  <c r="AK380" i="16"/>
  <c r="AJ380" i="16"/>
  <c r="AI380" i="16"/>
  <c r="AG380" i="16"/>
  <c r="P380" i="16"/>
  <c r="BK379" i="16"/>
  <c r="BJ379" i="16"/>
  <c r="BI379" i="16"/>
  <c r="BH379" i="16"/>
  <c r="BG379" i="16"/>
  <c r="BF379" i="16"/>
  <c r="BE379" i="16"/>
  <c r="BD379" i="16"/>
  <c r="BC379" i="16"/>
  <c r="BB379" i="16"/>
  <c r="BA379" i="16"/>
  <c r="AZ379" i="16"/>
  <c r="AY379" i="16"/>
  <c r="AX379" i="16"/>
  <c r="AW379" i="16"/>
  <c r="AV379" i="16"/>
  <c r="AT379" i="16"/>
  <c r="AS379" i="16"/>
  <c r="AR379" i="16"/>
  <c r="AQ379" i="16"/>
  <c r="AP379" i="16"/>
  <c r="AO379" i="16"/>
  <c r="AN379" i="16"/>
  <c r="AM379" i="16"/>
  <c r="AL379" i="16"/>
  <c r="AK379" i="16"/>
  <c r="AJ379" i="16"/>
  <c r="AI379" i="16"/>
  <c r="AG379" i="16"/>
  <c r="P379" i="16"/>
  <c r="BK378" i="16"/>
  <c r="BJ378" i="16"/>
  <c r="BI378" i="16"/>
  <c r="BH378" i="16"/>
  <c r="BG378" i="16"/>
  <c r="BF378" i="16"/>
  <c r="BE378" i="16"/>
  <c r="BD378" i="16"/>
  <c r="BC378" i="16"/>
  <c r="BB378" i="16"/>
  <c r="BA378" i="16"/>
  <c r="AZ378" i="16"/>
  <c r="AY378" i="16"/>
  <c r="AX378" i="16"/>
  <c r="AW378" i="16"/>
  <c r="AV378" i="16"/>
  <c r="AT378" i="16"/>
  <c r="AS378" i="16"/>
  <c r="AR378" i="16"/>
  <c r="AQ378" i="16"/>
  <c r="AP378" i="16"/>
  <c r="AO378" i="16"/>
  <c r="AN378" i="16"/>
  <c r="AM378" i="16"/>
  <c r="AL378" i="16"/>
  <c r="AK378" i="16"/>
  <c r="AJ378" i="16"/>
  <c r="AI378" i="16"/>
  <c r="AG378" i="16"/>
  <c r="P378" i="16"/>
  <c r="BK377" i="16"/>
  <c r="BJ377" i="16"/>
  <c r="BI377" i="16"/>
  <c r="BH377" i="16"/>
  <c r="BG377" i="16"/>
  <c r="BF377" i="16"/>
  <c r="BE377" i="16"/>
  <c r="BD377" i="16"/>
  <c r="BC377" i="16"/>
  <c r="BB377" i="16"/>
  <c r="BA377" i="16"/>
  <c r="AZ377" i="16"/>
  <c r="AY377" i="16"/>
  <c r="AX377" i="16"/>
  <c r="AW377" i="16"/>
  <c r="AV377" i="16"/>
  <c r="AT377" i="16"/>
  <c r="AS377" i="16"/>
  <c r="AR377" i="16"/>
  <c r="AQ377" i="16"/>
  <c r="AP377" i="16"/>
  <c r="AO377" i="16"/>
  <c r="AN377" i="16"/>
  <c r="AM377" i="16"/>
  <c r="AL377" i="16"/>
  <c r="AK377" i="16"/>
  <c r="AJ377" i="16"/>
  <c r="AI377" i="16"/>
  <c r="AG377" i="16"/>
  <c r="P377" i="16"/>
  <c r="BK376" i="16"/>
  <c r="BJ376" i="16"/>
  <c r="BI376" i="16"/>
  <c r="BH376" i="16"/>
  <c r="BG376" i="16"/>
  <c r="BF376" i="16"/>
  <c r="BE376" i="16"/>
  <c r="BD376" i="16"/>
  <c r="BC376" i="16"/>
  <c r="BB376" i="16"/>
  <c r="BA376" i="16"/>
  <c r="AZ376" i="16"/>
  <c r="AY376" i="16"/>
  <c r="AX376" i="16"/>
  <c r="AW376" i="16"/>
  <c r="AV376" i="16"/>
  <c r="AT376" i="16"/>
  <c r="AS376" i="16"/>
  <c r="AR376" i="16"/>
  <c r="AQ376" i="16"/>
  <c r="AP376" i="16"/>
  <c r="AO376" i="16"/>
  <c r="AN376" i="16"/>
  <c r="AM376" i="16"/>
  <c r="AL376" i="16"/>
  <c r="AK376" i="16"/>
  <c r="AJ376" i="16"/>
  <c r="AI376" i="16"/>
  <c r="AG376" i="16"/>
  <c r="P376" i="16"/>
  <c r="BK375" i="16"/>
  <c r="BJ375" i="16"/>
  <c r="BI375" i="16"/>
  <c r="BH375" i="16"/>
  <c r="BG375" i="16"/>
  <c r="BF375" i="16"/>
  <c r="BE375" i="16"/>
  <c r="BD375" i="16"/>
  <c r="BC375" i="16"/>
  <c r="BB375" i="16"/>
  <c r="BA375" i="16"/>
  <c r="AZ375" i="16"/>
  <c r="AY375" i="16"/>
  <c r="AX375" i="16"/>
  <c r="AW375" i="16"/>
  <c r="AV375" i="16"/>
  <c r="AT375" i="16"/>
  <c r="AS375" i="16"/>
  <c r="AR375" i="16"/>
  <c r="AQ375" i="16"/>
  <c r="AP375" i="16"/>
  <c r="AO375" i="16"/>
  <c r="AN375" i="16"/>
  <c r="AM375" i="16"/>
  <c r="AL375" i="16"/>
  <c r="AK375" i="16"/>
  <c r="AJ375" i="16"/>
  <c r="AI375" i="16"/>
  <c r="AG375" i="16"/>
  <c r="P375" i="16"/>
  <c r="BK374" i="16"/>
  <c r="BJ374" i="16"/>
  <c r="BI374" i="16"/>
  <c r="BH374" i="16"/>
  <c r="BG374" i="16"/>
  <c r="BF374" i="16"/>
  <c r="BE374" i="16"/>
  <c r="BD374" i="16"/>
  <c r="BC374" i="16"/>
  <c r="BB374" i="16"/>
  <c r="BA374" i="16"/>
  <c r="AZ374" i="16"/>
  <c r="AY374" i="16"/>
  <c r="AX374" i="16"/>
  <c r="AW374" i="16"/>
  <c r="AV374" i="16"/>
  <c r="AT374" i="16"/>
  <c r="AS374" i="16"/>
  <c r="AR374" i="16"/>
  <c r="AQ374" i="16"/>
  <c r="AP374" i="16"/>
  <c r="AO374" i="16"/>
  <c r="AN374" i="16"/>
  <c r="AM374" i="16"/>
  <c r="AL374" i="16"/>
  <c r="AK374" i="16"/>
  <c r="AJ374" i="16"/>
  <c r="AI374" i="16"/>
  <c r="AG374" i="16"/>
  <c r="P374" i="16"/>
  <c r="BK373" i="16"/>
  <c r="BJ373" i="16"/>
  <c r="BI373" i="16"/>
  <c r="BH373" i="16"/>
  <c r="BG373" i="16"/>
  <c r="BF373" i="16"/>
  <c r="BE373" i="16"/>
  <c r="BD373" i="16"/>
  <c r="BC373" i="16"/>
  <c r="BB373" i="16"/>
  <c r="BA373" i="16"/>
  <c r="AZ373" i="16"/>
  <c r="AY373" i="16"/>
  <c r="AX373" i="16"/>
  <c r="AW373" i="16"/>
  <c r="AV373" i="16"/>
  <c r="AT373" i="16"/>
  <c r="AS373" i="16"/>
  <c r="AR373" i="16"/>
  <c r="AQ373" i="16"/>
  <c r="AP373" i="16"/>
  <c r="AO373" i="16"/>
  <c r="AN373" i="16"/>
  <c r="AM373" i="16"/>
  <c r="AL373" i="16"/>
  <c r="AK373" i="16"/>
  <c r="AJ373" i="16"/>
  <c r="AI373" i="16"/>
  <c r="AG373" i="16"/>
  <c r="P373" i="16"/>
  <c r="BK372" i="16"/>
  <c r="BJ372" i="16"/>
  <c r="BI372" i="16"/>
  <c r="BH372" i="16"/>
  <c r="BG372" i="16"/>
  <c r="BF372" i="16"/>
  <c r="BE372" i="16"/>
  <c r="BD372" i="16"/>
  <c r="BC372" i="16"/>
  <c r="BB372" i="16"/>
  <c r="BA372" i="16"/>
  <c r="AZ372" i="16"/>
  <c r="AY372" i="16"/>
  <c r="AX372" i="16"/>
  <c r="AW372" i="16"/>
  <c r="AV372" i="16"/>
  <c r="AT372" i="16"/>
  <c r="AS372" i="16"/>
  <c r="AR372" i="16"/>
  <c r="AQ372" i="16"/>
  <c r="AP372" i="16"/>
  <c r="AO372" i="16"/>
  <c r="AN372" i="16"/>
  <c r="AM372" i="16"/>
  <c r="AL372" i="16"/>
  <c r="AK372" i="16"/>
  <c r="AJ372" i="16"/>
  <c r="AI372" i="16"/>
  <c r="AG372" i="16"/>
  <c r="P372" i="16"/>
  <c r="BK371" i="16"/>
  <c r="BJ371" i="16"/>
  <c r="BI371" i="16"/>
  <c r="BH371" i="16"/>
  <c r="BG371" i="16"/>
  <c r="BF371" i="16"/>
  <c r="BE371" i="16"/>
  <c r="BD371" i="16"/>
  <c r="BC371" i="16"/>
  <c r="BB371" i="16"/>
  <c r="BA371" i="16"/>
  <c r="AZ371" i="16"/>
  <c r="AY371" i="16"/>
  <c r="AX371" i="16"/>
  <c r="AW371" i="16"/>
  <c r="AV371" i="16"/>
  <c r="AT371" i="16"/>
  <c r="AS371" i="16"/>
  <c r="AR371" i="16"/>
  <c r="AQ371" i="16"/>
  <c r="AP371" i="16"/>
  <c r="AO371" i="16"/>
  <c r="AN371" i="16"/>
  <c r="AM371" i="16"/>
  <c r="AL371" i="16"/>
  <c r="AK371" i="16"/>
  <c r="AJ371" i="16"/>
  <c r="AI371" i="16"/>
  <c r="AG371" i="16"/>
  <c r="P371" i="16"/>
  <c r="BK370" i="16"/>
  <c r="BJ370" i="16"/>
  <c r="BI370" i="16"/>
  <c r="BH370" i="16"/>
  <c r="BG370" i="16"/>
  <c r="BF370" i="16"/>
  <c r="BE370" i="16"/>
  <c r="BD370" i="16"/>
  <c r="BC370" i="16"/>
  <c r="BB370" i="16"/>
  <c r="BA370" i="16"/>
  <c r="AZ370" i="16"/>
  <c r="AY370" i="16"/>
  <c r="AX370" i="16"/>
  <c r="AW370" i="16"/>
  <c r="AV370" i="16"/>
  <c r="AT370" i="16"/>
  <c r="AS370" i="16"/>
  <c r="AR370" i="16"/>
  <c r="AQ370" i="16"/>
  <c r="AP370" i="16"/>
  <c r="AO370" i="16"/>
  <c r="AN370" i="16"/>
  <c r="AM370" i="16"/>
  <c r="AL370" i="16"/>
  <c r="AK370" i="16"/>
  <c r="AJ370" i="16"/>
  <c r="AI370" i="16"/>
  <c r="AG370" i="16"/>
  <c r="P370" i="16"/>
  <c r="BK369" i="16"/>
  <c r="BJ369" i="16"/>
  <c r="BI369" i="16"/>
  <c r="BH369" i="16"/>
  <c r="BG369" i="16"/>
  <c r="BF369" i="16"/>
  <c r="BE369" i="16"/>
  <c r="BD369" i="16"/>
  <c r="BC369" i="16"/>
  <c r="BB369" i="16"/>
  <c r="BA369" i="16"/>
  <c r="AZ369" i="16"/>
  <c r="AY369" i="16"/>
  <c r="AX369" i="16"/>
  <c r="AW369" i="16"/>
  <c r="AV369" i="16"/>
  <c r="AT369" i="16"/>
  <c r="AS369" i="16"/>
  <c r="AR369" i="16"/>
  <c r="AQ369" i="16"/>
  <c r="AP369" i="16"/>
  <c r="AO369" i="16"/>
  <c r="AN369" i="16"/>
  <c r="AM369" i="16"/>
  <c r="AL369" i="16"/>
  <c r="AK369" i="16"/>
  <c r="AJ369" i="16"/>
  <c r="AI369" i="16"/>
  <c r="AG369" i="16"/>
  <c r="P369" i="16"/>
  <c r="BK368" i="16"/>
  <c r="BJ368" i="16"/>
  <c r="BI368" i="16"/>
  <c r="BH368" i="16"/>
  <c r="BG368" i="16"/>
  <c r="BF368" i="16"/>
  <c r="BE368" i="16"/>
  <c r="BD368" i="16"/>
  <c r="BC368" i="16"/>
  <c r="BB368" i="16"/>
  <c r="BA368" i="16"/>
  <c r="AZ368" i="16"/>
  <c r="AY368" i="16"/>
  <c r="AX368" i="16"/>
  <c r="AW368" i="16"/>
  <c r="AV368" i="16"/>
  <c r="AT368" i="16"/>
  <c r="AS368" i="16"/>
  <c r="AR368" i="16"/>
  <c r="AQ368" i="16"/>
  <c r="AP368" i="16"/>
  <c r="AO368" i="16"/>
  <c r="AN368" i="16"/>
  <c r="AM368" i="16"/>
  <c r="AL368" i="16"/>
  <c r="AK368" i="16"/>
  <c r="AJ368" i="16"/>
  <c r="AI368" i="16"/>
  <c r="AG368" i="16"/>
  <c r="P368" i="16"/>
  <c r="BK367" i="16"/>
  <c r="BJ367" i="16"/>
  <c r="BI367" i="16"/>
  <c r="BH367" i="16"/>
  <c r="BG367" i="16"/>
  <c r="BF367" i="16"/>
  <c r="BE367" i="16"/>
  <c r="BD367" i="16"/>
  <c r="BC367" i="16"/>
  <c r="BB367" i="16"/>
  <c r="BA367" i="16"/>
  <c r="AZ367" i="16"/>
  <c r="AY367" i="16"/>
  <c r="AX367" i="16"/>
  <c r="AW367" i="16"/>
  <c r="AV367" i="16"/>
  <c r="AT367" i="16"/>
  <c r="AS367" i="16"/>
  <c r="AR367" i="16"/>
  <c r="AQ367" i="16"/>
  <c r="AP367" i="16"/>
  <c r="AO367" i="16"/>
  <c r="AN367" i="16"/>
  <c r="AM367" i="16"/>
  <c r="AL367" i="16"/>
  <c r="AK367" i="16"/>
  <c r="AJ367" i="16"/>
  <c r="AI367" i="16"/>
  <c r="AG367" i="16"/>
  <c r="P367" i="16"/>
  <c r="BK366" i="16"/>
  <c r="BJ366" i="16"/>
  <c r="BI366" i="16"/>
  <c r="BH366" i="16"/>
  <c r="BG366" i="16"/>
  <c r="BF366" i="16"/>
  <c r="BE366" i="16"/>
  <c r="BD366" i="16"/>
  <c r="BC366" i="16"/>
  <c r="BB366" i="16"/>
  <c r="BA366" i="16"/>
  <c r="AZ366" i="16"/>
  <c r="AY366" i="16"/>
  <c r="AX366" i="16"/>
  <c r="AW366" i="16"/>
  <c r="AV366" i="16"/>
  <c r="AT366" i="16"/>
  <c r="AS366" i="16"/>
  <c r="AR366" i="16"/>
  <c r="AQ366" i="16"/>
  <c r="AP366" i="16"/>
  <c r="AO366" i="16"/>
  <c r="AN366" i="16"/>
  <c r="AM366" i="16"/>
  <c r="AL366" i="16"/>
  <c r="AK366" i="16"/>
  <c r="AJ366" i="16"/>
  <c r="AI366" i="16"/>
  <c r="AG366" i="16"/>
  <c r="P366" i="16"/>
  <c r="BK365" i="16"/>
  <c r="BJ365" i="16"/>
  <c r="BI365" i="16"/>
  <c r="BH365" i="16"/>
  <c r="BG365" i="16"/>
  <c r="BF365" i="16"/>
  <c r="BE365" i="16"/>
  <c r="BD365" i="16"/>
  <c r="BC365" i="16"/>
  <c r="BB365" i="16"/>
  <c r="BA365" i="16"/>
  <c r="AZ365" i="16"/>
  <c r="AY365" i="16"/>
  <c r="AX365" i="16"/>
  <c r="AW365" i="16"/>
  <c r="AV365" i="16"/>
  <c r="AT365" i="16"/>
  <c r="AS365" i="16"/>
  <c r="AR365" i="16"/>
  <c r="AQ365" i="16"/>
  <c r="AP365" i="16"/>
  <c r="AO365" i="16"/>
  <c r="AN365" i="16"/>
  <c r="AM365" i="16"/>
  <c r="AL365" i="16"/>
  <c r="AK365" i="16"/>
  <c r="AJ365" i="16"/>
  <c r="AI365" i="16"/>
  <c r="AG365" i="16"/>
  <c r="P365" i="16"/>
  <c r="BK364" i="16"/>
  <c r="BJ364" i="16"/>
  <c r="BI364" i="16"/>
  <c r="BH364" i="16"/>
  <c r="BG364" i="16"/>
  <c r="BF364" i="16"/>
  <c r="BE364" i="16"/>
  <c r="BD364" i="16"/>
  <c r="BC364" i="16"/>
  <c r="BB364" i="16"/>
  <c r="BA364" i="16"/>
  <c r="AZ364" i="16"/>
  <c r="AY364" i="16"/>
  <c r="AX364" i="16"/>
  <c r="AW364" i="16"/>
  <c r="AV364" i="16"/>
  <c r="AT364" i="16"/>
  <c r="AS364" i="16"/>
  <c r="AR364" i="16"/>
  <c r="AQ364" i="16"/>
  <c r="AP364" i="16"/>
  <c r="AO364" i="16"/>
  <c r="AN364" i="16"/>
  <c r="AM364" i="16"/>
  <c r="AL364" i="16"/>
  <c r="AK364" i="16"/>
  <c r="AJ364" i="16"/>
  <c r="AI364" i="16"/>
  <c r="AG364" i="16"/>
  <c r="P364" i="16"/>
  <c r="BK363" i="16"/>
  <c r="BJ363" i="16"/>
  <c r="BI363" i="16"/>
  <c r="BH363" i="16"/>
  <c r="BG363" i="16"/>
  <c r="BF363" i="16"/>
  <c r="BE363" i="16"/>
  <c r="BD363" i="16"/>
  <c r="BC363" i="16"/>
  <c r="BB363" i="16"/>
  <c r="BA363" i="16"/>
  <c r="AZ363" i="16"/>
  <c r="AY363" i="16"/>
  <c r="AX363" i="16"/>
  <c r="AW363" i="16"/>
  <c r="AV363" i="16"/>
  <c r="AT363" i="16"/>
  <c r="AS363" i="16"/>
  <c r="AR363" i="16"/>
  <c r="AQ363" i="16"/>
  <c r="AP363" i="16"/>
  <c r="AO363" i="16"/>
  <c r="AN363" i="16"/>
  <c r="AM363" i="16"/>
  <c r="AL363" i="16"/>
  <c r="AK363" i="16"/>
  <c r="AJ363" i="16"/>
  <c r="AI363" i="16"/>
  <c r="AG363" i="16"/>
  <c r="P363" i="16"/>
  <c r="BK362" i="16"/>
  <c r="BJ362" i="16"/>
  <c r="BI362" i="16"/>
  <c r="BH362" i="16"/>
  <c r="BG362" i="16"/>
  <c r="BF362" i="16"/>
  <c r="BE362" i="16"/>
  <c r="BD362" i="16"/>
  <c r="BC362" i="16"/>
  <c r="BB362" i="16"/>
  <c r="BA362" i="16"/>
  <c r="AZ362" i="16"/>
  <c r="AY362" i="16"/>
  <c r="AX362" i="16"/>
  <c r="AW362" i="16"/>
  <c r="AV362" i="16"/>
  <c r="AT362" i="16"/>
  <c r="AS362" i="16"/>
  <c r="AR362" i="16"/>
  <c r="AQ362" i="16"/>
  <c r="AP362" i="16"/>
  <c r="AO362" i="16"/>
  <c r="AN362" i="16"/>
  <c r="AM362" i="16"/>
  <c r="AL362" i="16"/>
  <c r="AK362" i="16"/>
  <c r="AJ362" i="16"/>
  <c r="AI362" i="16"/>
  <c r="AG362" i="16"/>
  <c r="P362" i="16"/>
  <c r="BK361" i="16"/>
  <c r="BJ361" i="16"/>
  <c r="BI361" i="16"/>
  <c r="BH361" i="16"/>
  <c r="BG361" i="16"/>
  <c r="BF361" i="16"/>
  <c r="BE361" i="16"/>
  <c r="BD361" i="16"/>
  <c r="BC361" i="16"/>
  <c r="BB361" i="16"/>
  <c r="BA361" i="16"/>
  <c r="AZ361" i="16"/>
  <c r="AY361" i="16"/>
  <c r="AX361" i="16"/>
  <c r="AW361" i="16"/>
  <c r="AV361" i="16"/>
  <c r="AT361" i="16"/>
  <c r="AS361" i="16"/>
  <c r="AR361" i="16"/>
  <c r="AQ361" i="16"/>
  <c r="AP361" i="16"/>
  <c r="AO361" i="16"/>
  <c r="AN361" i="16"/>
  <c r="AM361" i="16"/>
  <c r="AL361" i="16"/>
  <c r="AK361" i="16"/>
  <c r="AJ361" i="16"/>
  <c r="AI361" i="16"/>
  <c r="AG361" i="16"/>
  <c r="P361" i="16"/>
  <c r="BK360" i="16"/>
  <c r="BJ360" i="16"/>
  <c r="BI360" i="16"/>
  <c r="BH360" i="16"/>
  <c r="BG360" i="16"/>
  <c r="BF360" i="16"/>
  <c r="BE360" i="16"/>
  <c r="BD360" i="16"/>
  <c r="BC360" i="16"/>
  <c r="BB360" i="16"/>
  <c r="BA360" i="16"/>
  <c r="AZ360" i="16"/>
  <c r="AY360" i="16"/>
  <c r="AX360" i="16"/>
  <c r="AW360" i="16"/>
  <c r="AV360" i="16"/>
  <c r="AT360" i="16"/>
  <c r="AS360" i="16"/>
  <c r="AR360" i="16"/>
  <c r="AQ360" i="16"/>
  <c r="AP360" i="16"/>
  <c r="AO360" i="16"/>
  <c r="AN360" i="16"/>
  <c r="AM360" i="16"/>
  <c r="AL360" i="16"/>
  <c r="AK360" i="16"/>
  <c r="AJ360" i="16"/>
  <c r="AI360" i="16"/>
  <c r="AG360" i="16"/>
  <c r="P360" i="16"/>
  <c r="BK359" i="16"/>
  <c r="BJ359" i="16"/>
  <c r="BI359" i="16"/>
  <c r="BH359" i="16"/>
  <c r="BG359" i="16"/>
  <c r="BF359" i="16"/>
  <c r="BE359" i="16"/>
  <c r="BD359" i="16"/>
  <c r="BC359" i="16"/>
  <c r="BB359" i="16"/>
  <c r="BA359" i="16"/>
  <c r="AZ359" i="16"/>
  <c r="AY359" i="16"/>
  <c r="AX359" i="16"/>
  <c r="AW359" i="16"/>
  <c r="AV359" i="16"/>
  <c r="AT359" i="16"/>
  <c r="AS359" i="16"/>
  <c r="AR359" i="16"/>
  <c r="AQ359" i="16"/>
  <c r="AP359" i="16"/>
  <c r="AO359" i="16"/>
  <c r="AN359" i="16"/>
  <c r="AM359" i="16"/>
  <c r="AL359" i="16"/>
  <c r="AK359" i="16"/>
  <c r="AJ359" i="16"/>
  <c r="AI359" i="16"/>
  <c r="AG359" i="16"/>
  <c r="P359" i="16"/>
  <c r="BK358" i="16"/>
  <c r="BJ358" i="16"/>
  <c r="BI358" i="16"/>
  <c r="BH358" i="16"/>
  <c r="BG358" i="16"/>
  <c r="BF358" i="16"/>
  <c r="BE358" i="16"/>
  <c r="BD358" i="16"/>
  <c r="BC358" i="16"/>
  <c r="BB358" i="16"/>
  <c r="BA358" i="16"/>
  <c r="AZ358" i="16"/>
  <c r="AY358" i="16"/>
  <c r="AX358" i="16"/>
  <c r="AW358" i="16"/>
  <c r="AV358" i="16"/>
  <c r="AT358" i="16"/>
  <c r="AS358" i="16"/>
  <c r="AR358" i="16"/>
  <c r="AQ358" i="16"/>
  <c r="AP358" i="16"/>
  <c r="AO358" i="16"/>
  <c r="AN358" i="16"/>
  <c r="AM358" i="16"/>
  <c r="AL358" i="16"/>
  <c r="AK358" i="16"/>
  <c r="AJ358" i="16"/>
  <c r="AI358" i="16"/>
  <c r="AG358" i="16"/>
  <c r="P358" i="16"/>
  <c r="BK357" i="16"/>
  <c r="BJ357" i="16"/>
  <c r="BI357" i="16"/>
  <c r="BH357" i="16"/>
  <c r="BG357" i="16"/>
  <c r="BF357" i="16"/>
  <c r="BE357" i="16"/>
  <c r="BD357" i="16"/>
  <c r="BC357" i="16"/>
  <c r="BB357" i="16"/>
  <c r="BA357" i="16"/>
  <c r="AZ357" i="16"/>
  <c r="AY357" i="16"/>
  <c r="AX357" i="16"/>
  <c r="AW357" i="16"/>
  <c r="AV357" i="16"/>
  <c r="AT357" i="16"/>
  <c r="AS357" i="16"/>
  <c r="AR357" i="16"/>
  <c r="AQ357" i="16"/>
  <c r="AP357" i="16"/>
  <c r="AO357" i="16"/>
  <c r="AN357" i="16"/>
  <c r="AM357" i="16"/>
  <c r="AL357" i="16"/>
  <c r="AK357" i="16"/>
  <c r="AJ357" i="16"/>
  <c r="AI357" i="16"/>
  <c r="AG357" i="16"/>
  <c r="P357" i="16"/>
  <c r="BK356" i="16"/>
  <c r="BJ356" i="16"/>
  <c r="BI356" i="16"/>
  <c r="BH356" i="16"/>
  <c r="BG356" i="16"/>
  <c r="BF356" i="16"/>
  <c r="BE356" i="16"/>
  <c r="BD356" i="16"/>
  <c r="BC356" i="16"/>
  <c r="BB356" i="16"/>
  <c r="BA356" i="16"/>
  <c r="AZ356" i="16"/>
  <c r="AY356" i="16"/>
  <c r="AX356" i="16"/>
  <c r="AW356" i="16"/>
  <c r="AV356" i="16"/>
  <c r="AT356" i="16"/>
  <c r="AS356" i="16"/>
  <c r="AR356" i="16"/>
  <c r="AQ356" i="16"/>
  <c r="AP356" i="16"/>
  <c r="AO356" i="16"/>
  <c r="AN356" i="16"/>
  <c r="AM356" i="16"/>
  <c r="AL356" i="16"/>
  <c r="AK356" i="16"/>
  <c r="AJ356" i="16"/>
  <c r="AI356" i="16"/>
  <c r="AG356" i="16"/>
  <c r="P356" i="16"/>
  <c r="BK355" i="16"/>
  <c r="BJ355" i="16"/>
  <c r="BI355" i="16"/>
  <c r="BH355" i="16"/>
  <c r="BG355" i="16"/>
  <c r="BF355" i="16"/>
  <c r="BE355" i="16"/>
  <c r="BD355" i="16"/>
  <c r="BC355" i="16"/>
  <c r="BB355" i="16"/>
  <c r="BA355" i="16"/>
  <c r="AZ355" i="16"/>
  <c r="AY355" i="16"/>
  <c r="AX355" i="16"/>
  <c r="AW355" i="16"/>
  <c r="AV355" i="16"/>
  <c r="AT355" i="16"/>
  <c r="AS355" i="16"/>
  <c r="AR355" i="16"/>
  <c r="AQ355" i="16"/>
  <c r="AP355" i="16"/>
  <c r="AO355" i="16"/>
  <c r="AN355" i="16"/>
  <c r="AM355" i="16"/>
  <c r="AL355" i="16"/>
  <c r="AK355" i="16"/>
  <c r="AJ355" i="16"/>
  <c r="AI355" i="16"/>
  <c r="AG355" i="16"/>
  <c r="P355" i="16"/>
  <c r="BK354" i="16"/>
  <c r="BJ354" i="16"/>
  <c r="BI354" i="16"/>
  <c r="BH354" i="16"/>
  <c r="BG354" i="16"/>
  <c r="BF354" i="16"/>
  <c r="BE354" i="16"/>
  <c r="BD354" i="16"/>
  <c r="BC354" i="16"/>
  <c r="BB354" i="16"/>
  <c r="BA354" i="16"/>
  <c r="AZ354" i="16"/>
  <c r="AY354" i="16"/>
  <c r="AX354" i="16"/>
  <c r="AW354" i="16"/>
  <c r="AV354" i="16"/>
  <c r="AT354" i="16"/>
  <c r="AS354" i="16"/>
  <c r="AR354" i="16"/>
  <c r="AQ354" i="16"/>
  <c r="AP354" i="16"/>
  <c r="AO354" i="16"/>
  <c r="AN354" i="16"/>
  <c r="AM354" i="16"/>
  <c r="AL354" i="16"/>
  <c r="AK354" i="16"/>
  <c r="AJ354" i="16"/>
  <c r="AI354" i="16"/>
  <c r="AG354" i="16"/>
  <c r="P354" i="16"/>
  <c r="BK353" i="16"/>
  <c r="BJ353" i="16"/>
  <c r="BI353" i="16"/>
  <c r="BH353" i="16"/>
  <c r="BG353" i="16"/>
  <c r="BF353" i="16"/>
  <c r="BE353" i="16"/>
  <c r="BD353" i="16"/>
  <c r="BC353" i="16"/>
  <c r="BB353" i="16"/>
  <c r="BA353" i="16"/>
  <c r="AZ353" i="16"/>
  <c r="AY353" i="16"/>
  <c r="AX353" i="16"/>
  <c r="AW353" i="16"/>
  <c r="AV353" i="16"/>
  <c r="AT353" i="16"/>
  <c r="AS353" i="16"/>
  <c r="AR353" i="16"/>
  <c r="AQ353" i="16"/>
  <c r="AP353" i="16"/>
  <c r="AO353" i="16"/>
  <c r="AN353" i="16"/>
  <c r="AM353" i="16"/>
  <c r="AL353" i="16"/>
  <c r="AK353" i="16"/>
  <c r="AJ353" i="16"/>
  <c r="AI353" i="16"/>
  <c r="AG353" i="16"/>
  <c r="P353" i="16"/>
  <c r="BK352" i="16"/>
  <c r="BJ352" i="16"/>
  <c r="BI352" i="16"/>
  <c r="BH352" i="16"/>
  <c r="BG352" i="16"/>
  <c r="BF352" i="16"/>
  <c r="BE352" i="16"/>
  <c r="BD352" i="16"/>
  <c r="BC352" i="16"/>
  <c r="BB352" i="16"/>
  <c r="BA352" i="16"/>
  <c r="AZ352" i="16"/>
  <c r="AY352" i="16"/>
  <c r="AX352" i="16"/>
  <c r="AW352" i="16"/>
  <c r="AV352" i="16"/>
  <c r="AT352" i="16"/>
  <c r="AS352" i="16"/>
  <c r="AR352" i="16"/>
  <c r="AQ352" i="16"/>
  <c r="AP352" i="16"/>
  <c r="AO352" i="16"/>
  <c r="AN352" i="16"/>
  <c r="AM352" i="16"/>
  <c r="AL352" i="16"/>
  <c r="AK352" i="16"/>
  <c r="AJ352" i="16"/>
  <c r="AI352" i="16"/>
  <c r="AG352" i="16"/>
  <c r="P352" i="16"/>
  <c r="BK351" i="16"/>
  <c r="BJ351" i="16"/>
  <c r="BI351" i="16"/>
  <c r="BH351" i="16"/>
  <c r="BG351" i="16"/>
  <c r="BF351" i="16"/>
  <c r="BE351" i="16"/>
  <c r="BD351" i="16"/>
  <c r="BC351" i="16"/>
  <c r="BB351" i="16"/>
  <c r="BA351" i="16"/>
  <c r="AZ351" i="16"/>
  <c r="AY351" i="16"/>
  <c r="AX351" i="16"/>
  <c r="AW351" i="16"/>
  <c r="AV351" i="16"/>
  <c r="AT351" i="16"/>
  <c r="AS351" i="16"/>
  <c r="AR351" i="16"/>
  <c r="AQ351" i="16"/>
  <c r="AP351" i="16"/>
  <c r="AO351" i="16"/>
  <c r="AN351" i="16"/>
  <c r="AM351" i="16"/>
  <c r="AL351" i="16"/>
  <c r="AK351" i="16"/>
  <c r="AJ351" i="16"/>
  <c r="AI351" i="16"/>
  <c r="AG351" i="16"/>
  <c r="P351" i="16"/>
  <c r="BK350" i="16"/>
  <c r="BJ350" i="16"/>
  <c r="BI350" i="16"/>
  <c r="BH350" i="16"/>
  <c r="BG350" i="16"/>
  <c r="BF350" i="16"/>
  <c r="BE350" i="16"/>
  <c r="BD350" i="16"/>
  <c r="BC350" i="16"/>
  <c r="BB350" i="16"/>
  <c r="BA350" i="16"/>
  <c r="AZ350" i="16"/>
  <c r="AY350" i="16"/>
  <c r="AX350" i="16"/>
  <c r="AW350" i="16"/>
  <c r="AV350" i="16"/>
  <c r="AT350" i="16"/>
  <c r="AS350" i="16"/>
  <c r="AR350" i="16"/>
  <c r="AQ350" i="16"/>
  <c r="AP350" i="16"/>
  <c r="AO350" i="16"/>
  <c r="AN350" i="16"/>
  <c r="AM350" i="16"/>
  <c r="AL350" i="16"/>
  <c r="AK350" i="16"/>
  <c r="AJ350" i="16"/>
  <c r="AI350" i="16"/>
  <c r="AG350" i="16"/>
  <c r="P350" i="16"/>
  <c r="BK349" i="16"/>
  <c r="BJ349" i="16"/>
  <c r="BI349" i="16"/>
  <c r="BH349" i="16"/>
  <c r="BG349" i="16"/>
  <c r="BF349" i="16"/>
  <c r="BE349" i="16"/>
  <c r="BD349" i="16"/>
  <c r="BC349" i="16"/>
  <c r="BB349" i="16"/>
  <c r="BA349" i="16"/>
  <c r="AZ349" i="16"/>
  <c r="AY349" i="16"/>
  <c r="AX349" i="16"/>
  <c r="AW349" i="16"/>
  <c r="AV349" i="16"/>
  <c r="AT349" i="16"/>
  <c r="AS349" i="16"/>
  <c r="AR349" i="16"/>
  <c r="AQ349" i="16"/>
  <c r="AP349" i="16"/>
  <c r="AO349" i="16"/>
  <c r="AN349" i="16"/>
  <c r="AM349" i="16"/>
  <c r="AL349" i="16"/>
  <c r="AK349" i="16"/>
  <c r="AJ349" i="16"/>
  <c r="AI349" i="16"/>
  <c r="AG349" i="16"/>
  <c r="P349" i="16"/>
  <c r="BK348" i="16"/>
  <c r="BJ348" i="16"/>
  <c r="BI348" i="16"/>
  <c r="BH348" i="16"/>
  <c r="BG348" i="16"/>
  <c r="BF348" i="16"/>
  <c r="BE348" i="16"/>
  <c r="BD348" i="16"/>
  <c r="BC348" i="16"/>
  <c r="BB348" i="16"/>
  <c r="BA348" i="16"/>
  <c r="AZ348" i="16"/>
  <c r="AY348" i="16"/>
  <c r="AX348" i="16"/>
  <c r="AW348" i="16"/>
  <c r="AV348" i="16"/>
  <c r="AT348" i="16"/>
  <c r="AS348" i="16"/>
  <c r="AR348" i="16"/>
  <c r="AQ348" i="16"/>
  <c r="AP348" i="16"/>
  <c r="AO348" i="16"/>
  <c r="AN348" i="16"/>
  <c r="AM348" i="16"/>
  <c r="AL348" i="16"/>
  <c r="AK348" i="16"/>
  <c r="AJ348" i="16"/>
  <c r="AI348" i="16"/>
  <c r="AG348" i="16"/>
  <c r="P348" i="16"/>
  <c r="BK347" i="16"/>
  <c r="BJ347" i="16"/>
  <c r="BI347" i="16"/>
  <c r="BH347" i="16"/>
  <c r="BG347" i="16"/>
  <c r="BF347" i="16"/>
  <c r="BE347" i="16"/>
  <c r="BD347" i="16"/>
  <c r="BC347" i="16"/>
  <c r="BB347" i="16"/>
  <c r="BA347" i="16"/>
  <c r="AZ347" i="16"/>
  <c r="AY347" i="16"/>
  <c r="AX347" i="16"/>
  <c r="AW347" i="16"/>
  <c r="AV347" i="16"/>
  <c r="AT347" i="16"/>
  <c r="AS347" i="16"/>
  <c r="AR347" i="16"/>
  <c r="AQ347" i="16"/>
  <c r="AP347" i="16"/>
  <c r="AO347" i="16"/>
  <c r="AN347" i="16"/>
  <c r="AM347" i="16"/>
  <c r="AL347" i="16"/>
  <c r="AK347" i="16"/>
  <c r="AJ347" i="16"/>
  <c r="AI347" i="16"/>
  <c r="AG347" i="16"/>
  <c r="P347" i="16"/>
  <c r="BK346" i="16"/>
  <c r="BJ346" i="16"/>
  <c r="BI346" i="16"/>
  <c r="BH346" i="16"/>
  <c r="BG346" i="16"/>
  <c r="BF346" i="16"/>
  <c r="BE346" i="16"/>
  <c r="BD346" i="16"/>
  <c r="BC346" i="16"/>
  <c r="BB346" i="16"/>
  <c r="BA346" i="16"/>
  <c r="AZ346" i="16"/>
  <c r="AY346" i="16"/>
  <c r="AX346" i="16"/>
  <c r="AW346" i="16"/>
  <c r="AV346" i="16"/>
  <c r="AT346" i="16"/>
  <c r="AS346" i="16"/>
  <c r="AR346" i="16"/>
  <c r="AQ346" i="16"/>
  <c r="AP346" i="16"/>
  <c r="AO346" i="16"/>
  <c r="AN346" i="16"/>
  <c r="AM346" i="16"/>
  <c r="AL346" i="16"/>
  <c r="AK346" i="16"/>
  <c r="AJ346" i="16"/>
  <c r="AI346" i="16"/>
  <c r="AG346" i="16"/>
  <c r="P346" i="16"/>
  <c r="BK345" i="16"/>
  <c r="BJ345" i="16"/>
  <c r="BI345" i="16"/>
  <c r="BH345" i="16"/>
  <c r="BG345" i="16"/>
  <c r="BF345" i="16"/>
  <c r="BE345" i="16"/>
  <c r="BD345" i="16"/>
  <c r="BC345" i="16"/>
  <c r="BB345" i="16"/>
  <c r="BA345" i="16"/>
  <c r="AZ345" i="16"/>
  <c r="AY345" i="16"/>
  <c r="AX345" i="16"/>
  <c r="AW345" i="16"/>
  <c r="AV345" i="16"/>
  <c r="AT345" i="16"/>
  <c r="AS345" i="16"/>
  <c r="AR345" i="16"/>
  <c r="AQ345" i="16"/>
  <c r="AP345" i="16"/>
  <c r="AO345" i="16"/>
  <c r="AN345" i="16"/>
  <c r="AM345" i="16"/>
  <c r="AL345" i="16"/>
  <c r="AK345" i="16"/>
  <c r="AJ345" i="16"/>
  <c r="AI345" i="16"/>
  <c r="AG345" i="16"/>
  <c r="P345" i="16"/>
  <c r="BK344" i="16"/>
  <c r="BJ344" i="16"/>
  <c r="BI344" i="16"/>
  <c r="BH344" i="16"/>
  <c r="BG344" i="16"/>
  <c r="BF344" i="16"/>
  <c r="BE344" i="16"/>
  <c r="BD344" i="16"/>
  <c r="BC344" i="16"/>
  <c r="BB344" i="16"/>
  <c r="BA344" i="16"/>
  <c r="AZ344" i="16"/>
  <c r="AY344" i="16"/>
  <c r="AX344" i="16"/>
  <c r="AW344" i="16"/>
  <c r="AV344" i="16"/>
  <c r="AT344" i="16"/>
  <c r="AS344" i="16"/>
  <c r="AR344" i="16"/>
  <c r="AQ344" i="16"/>
  <c r="AP344" i="16"/>
  <c r="AO344" i="16"/>
  <c r="AN344" i="16"/>
  <c r="AM344" i="16"/>
  <c r="AL344" i="16"/>
  <c r="AK344" i="16"/>
  <c r="AJ344" i="16"/>
  <c r="AI344" i="16"/>
  <c r="AG344" i="16"/>
  <c r="P344" i="16"/>
  <c r="BK343" i="16"/>
  <c r="BJ343" i="16"/>
  <c r="BI343" i="16"/>
  <c r="BH343" i="16"/>
  <c r="BG343" i="16"/>
  <c r="BF343" i="16"/>
  <c r="BE343" i="16"/>
  <c r="BD343" i="16"/>
  <c r="BC343" i="16"/>
  <c r="BB343" i="16"/>
  <c r="BA343" i="16"/>
  <c r="AZ343" i="16"/>
  <c r="AY343" i="16"/>
  <c r="AX343" i="16"/>
  <c r="AW343" i="16"/>
  <c r="AV343" i="16"/>
  <c r="AT343" i="16"/>
  <c r="AS343" i="16"/>
  <c r="AR343" i="16"/>
  <c r="AQ343" i="16"/>
  <c r="AP343" i="16"/>
  <c r="AO343" i="16"/>
  <c r="AN343" i="16"/>
  <c r="AM343" i="16"/>
  <c r="AL343" i="16"/>
  <c r="AK343" i="16"/>
  <c r="AJ343" i="16"/>
  <c r="AI343" i="16"/>
  <c r="AG343" i="16"/>
  <c r="P343" i="16"/>
  <c r="BK342" i="16"/>
  <c r="BJ342" i="16"/>
  <c r="BI342" i="16"/>
  <c r="BH342" i="16"/>
  <c r="BG342" i="16"/>
  <c r="BF342" i="16"/>
  <c r="BE342" i="16"/>
  <c r="BD342" i="16"/>
  <c r="BC342" i="16"/>
  <c r="BB342" i="16"/>
  <c r="BA342" i="16"/>
  <c r="AZ342" i="16"/>
  <c r="AY342" i="16"/>
  <c r="AX342" i="16"/>
  <c r="AW342" i="16"/>
  <c r="AV342" i="16"/>
  <c r="AT342" i="16"/>
  <c r="AS342" i="16"/>
  <c r="AR342" i="16"/>
  <c r="AQ342" i="16"/>
  <c r="AP342" i="16"/>
  <c r="AO342" i="16"/>
  <c r="AN342" i="16"/>
  <c r="AM342" i="16"/>
  <c r="AL342" i="16"/>
  <c r="AK342" i="16"/>
  <c r="AJ342" i="16"/>
  <c r="AI342" i="16"/>
  <c r="AG342" i="16"/>
  <c r="P342" i="16"/>
  <c r="BK341" i="16"/>
  <c r="BJ341" i="16"/>
  <c r="BI341" i="16"/>
  <c r="BH341" i="16"/>
  <c r="BG341" i="16"/>
  <c r="BF341" i="16"/>
  <c r="BE341" i="16"/>
  <c r="BD341" i="16"/>
  <c r="BC341" i="16"/>
  <c r="BB341" i="16"/>
  <c r="BA341" i="16"/>
  <c r="AZ341" i="16"/>
  <c r="AY341" i="16"/>
  <c r="AX341" i="16"/>
  <c r="AW341" i="16"/>
  <c r="AV341" i="16"/>
  <c r="AT341" i="16"/>
  <c r="AS341" i="16"/>
  <c r="AR341" i="16"/>
  <c r="AQ341" i="16"/>
  <c r="AP341" i="16"/>
  <c r="AO341" i="16"/>
  <c r="AN341" i="16"/>
  <c r="AM341" i="16"/>
  <c r="AL341" i="16"/>
  <c r="AK341" i="16"/>
  <c r="AJ341" i="16"/>
  <c r="AI341" i="16"/>
  <c r="AG341" i="16"/>
  <c r="P341" i="16"/>
  <c r="BK340" i="16"/>
  <c r="BJ340" i="16"/>
  <c r="BI340" i="16"/>
  <c r="BH340" i="16"/>
  <c r="BG340" i="16"/>
  <c r="BF340" i="16"/>
  <c r="BE340" i="16"/>
  <c r="BD340" i="16"/>
  <c r="BC340" i="16"/>
  <c r="BB340" i="16"/>
  <c r="BA340" i="16"/>
  <c r="AZ340" i="16"/>
  <c r="AY340" i="16"/>
  <c r="AX340" i="16"/>
  <c r="AW340" i="16"/>
  <c r="AV340" i="16"/>
  <c r="AT340" i="16"/>
  <c r="AS340" i="16"/>
  <c r="AR340" i="16"/>
  <c r="AQ340" i="16"/>
  <c r="AP340" i="16"/>
  <c r="AO340" i="16"/>
  <c r="AN340" i="16"/>
  <c r="AM340" i="16"/>
  <c r="AL340" i="16"/>
  <c r="AK340" i="16"/>
  <c r="AJ340" i="16"/>
  <c r="AI340" i="16"/>
  <c r="AG340" i="16"/>
  <c r="P340" i="16"/>
  <c r="BK339" i="16"/>
  <c r="BJ339" i="16"/>
  <c r="BI339" i="16"/>
  <c r="BH339" i="16"/>
  <c r="BG339" i="16"/>
  <c r="BF339" i="16"/>
  <c r="BE339" i="16"/>
  <c r="BD339" i="16"/>
  <c r="BC339" i="16"/>
  <c r="BB339" i="16"/>
  <c r="BA339" i="16"/>
  <c r="AZ339" i="16"/>
  <c r="AY339" i="16"/>
  <c r="AX339" i="16"/>
  <c r="AW339" i="16"/>
  <c r="AV339" i="16"/>
  <c r="AT339" i="16"/>
  <c r="AS339" i="16"/>
  <c r="AR339" i="16"/>
  <c r="AQ339" i="16"/>
  <c r="AP339" i="16"/>
  <c r="AO339" i="16"/>
  <c r="AN339" i="16"/>
  <c r="AM339" i="16"/>
  <c r="AL339" i="16"/>
  <c r="AK339" i="16"/>
  <c r="AJ339" i="16"/>
  <c r="AI339" i="16"/>
  <c r="AG339" i="16"/>
  <c r="P339" i="16"/>
  <c r="BK338" i="16"/>
  <c r="BJ338" i="16"/>
  <c r="BI338" i="16"/>
  <c r="BH338" i="16"/>
  <c r="BG338" i="16"/>
  <c r="BF338" i="16"/>
  <c r="BE338" i="16"/>
  <c r="BD338" i="16"/>
  <c r="BC338" i="16"/>
  <c r="BB338" i="16"/>
  <c r="BA338" i="16"/>
  <c r="AZ338" i="16"/>
  <c r="AY338" i="16"/>
  <c r="AX338" i="16"/>
  <c r="AW338" i="16"/>
  <c r="AV338" i="16"/>
  <c r="AT338" i="16"/>
  <c r="AS338" i="16"/>
  <c r="AR338" i="16"/>
  <c r="AQ338" i="16"/>
  <c r="AP338" i="16"/>
  <c r="AO338" i="16"/>
  <c r="AN338" i="16"/>
  <c r="AM338" i="16"/>
  <c r="AL338" i="16"/>
  <c r="AK338" i="16"/>
  <c r="AJ338" i="16"/>
  <c r="AI338" i="16"/>
  <c r="AG338" i="16"/>
  <c r="P338" i="16"/>
  <c r="BK337" i="16"/>
  <c r="BJ337" i="16"/>
  <c r="BI337" i="16"/>
  <c r="BH337" i="16"/>
  <c r="BG337" i="16"/>
  <c r="BF337" i="16"/>
  <c r="BE337" i="16"/>
  <c r="BD337" i="16"/>
  <c r="BC337" i="16"/>
  <c r="BB337" i="16"/>
  <c r="BA337" i="16"/>
  <c r="AZ337" i="16"/>
  <c r="AY337" i="16"/>
  <c r="AX337" i="16"/>
  <c r="AW337" i="16"/>
  <c r="AV337" i="16"/>
  <c r="AT337" i="16"/>
  <c r="AS337" i="16"/>
  <c r="AR337" i="16"/>
  <c r="AQ337" i="16"/>
  <c r="AP337" i="16"/>
  <c r="AO337" i="16"/>
  <c r="AN337" i="16"/>
  <c r="AM337" i="16"/>
  <c r="AL337" i="16"/>
  <c r="AK337" i="16"/>
  <c r="AJ337" i="16"/>
  <c r="AI337" i="16"/>
  <c r="AG337" i="16"/>
  <c r="P337" i="16"/>
  <c r="BK336" i="16"/>
  <c r="BJ336" i="16"/>
  <c r="BI336" i="16"/>
  <c r="BH336" i="16"/>
  <c r="BG336" i="16"/>
  <c r="BF336" i="16"/>
  <c r="BE336" i="16"/>
  <c r="BD336" i="16"/>
  <c r="BC336" i="16"/>
  <c r="BB336" i="16"/>
  <c r="BA336" i="16"/>
  <c r="AZ336" i="16"/>
  <c r="AY336" i="16"/>
  <c r="AX336" i="16"/>
  <c r="AW336" i="16"/>
  <c r="AV336" i="16"/>
  <c r="AT336" i="16"/>
  <c r="AS336" i="16"/>
  <c r="AR336" i="16"/>
  <c r="AQ336" i="16"/>
  <c r="AP336" i="16"/>
  <c r="AO336" i="16"/>
  <c r="AN336" i="16"/>
  <c r="AM336" i="16"/>
  <c r="AL336" i="16"/>
  <c r="AK336" i="16"/>
  <c r="AJ336" i="16"/>
  <c r="AI336" i="16"/>
  <c r="AG336" i="16"/>
  <c r="P336" i="16"/>
  <c r="BK335" i="16"/>
  <c r="BJ335" i="16"/>
  <c r="BI335" i="16"/>
  <c r="BH335" i="16"/>
  <c r="BG335" i="16"/>
  <c r="BF335" i="16"/>
  <c r="BE335" i="16"/>
  <c r="BD335" i="16"/>
  <c r="BC335" i="16"/>
  <c r="BB335" i="16"/>
  <c r="BA335" i="16"/>
  <c r="AZ335" i="16"/>
  <c r="AY335" i="16"/>
  <c r="AX335" i="16"/>
  <c r="AW335" i="16"/>
  <c r="AV335" i="16"/>
  <c r="AT335" i="16"/>
  <c r="AS335" i="16"/>
  <c r="AR335" i="16"/>
  <c r="AQ335" i="16"/>
  <c r="AP335" i="16"/>
  <c r="AO335" i="16"/>
  <c r="AN335" i="16"/>
  <c r="AM335" i="16"/>
  <c r="AL335" i="16"/>
  <c r="AK335" i="16"/>
  <c r="AJ335" i="16"/>
  <c r="AI335" i="16"/>
  <c r="AU335" i="16" s="1"/>
  <c r="AG335" i="16"/>
  <c r="P335" i="16"/>
  <c r="BK334" i="16"/>
  <c r="BJ334" i="16"/>
  <c r="BI334" i="16"/>
  <c r="BH334" i="16"/>
  <c r="BG334" i="16"/>
  <c r="BF334" i="16"/>
  <c r="BE334" i="16"/>
  <c r="BD334" i="16"/>
  <c r="BC334" i="16"/>
  <c r="BB334" i="16"/>
  <c r="BA334" i="16"/>
  <c r="AZ334" i="16"/>
  <c r="AY334" i="16"/>
  <c r="AX334" i="16"/>
  <c r="AW334" i="16"/>
  <c r="AV334" i="16"/>
  <c r="AT334" i="16"/>
  <c r="AS334" i="16"/>
  <c r="AR334" i="16"/>
  <c r="AQ334" i="16"/>
  <c r="AP334" i="16"/>
  <c r="AO334" i="16"/>
  <c r="AN334" i="16"/>
  <c r="AM334" i="16"/>
  <c r="AL334" i="16"/>
  <c r="AK334" i="16"/>
  <c r="AJ334" i="16"/>
  <c r="AI334" i="16"/>
  <c r="AG334" i="16"/>
  <c r="P334" i="16"/>
  <c r="BK333" i="16"/>
  <c r="BJ333" i="16"/>
  <c r="BI333" i="16"/>
  <c r="BH333" i="16"/>
  <c r="BG333" i="16"/>
  <c r="BF333" i="16"/>
  <c r="BE333" i="16"/>
  <c r="BD333" i="16"/>
  <c r="BC333" i="16"/>
  <c r="BB333" i="16"/>
  <c r="BA333" i="16"/>
  <c r="AZ333" i="16"/>
  <c r="AY333" i="16"/>
  <c r="AX333" i="16"/>
  <c r="AW333" i="16"/>
  <c r="AV333" i="16"/>
  <c r="AT333" i="16"/>
  <c r="AS333" i="16"/>
  <c r="AR333" i="16"/>
  <c r="AQ333" i="16"/>
  <c r="AP333" i="16"/>
  <c r="AO333" i="16"/>
  <c r="AN333" i="16"/>
  <c r="AM333" i="16"/>
  <c r="AL333" i="16"/>
  <c r="AK333" i="16"/>
  <c r="AJ333" i="16"/>
  <c r="AI333" i="16"/>
  <c r="AU333" i="16" s="1"/>
  <c r="AG333" i="16"/>
  <c r="P333" i="16"/>
  <c r="BK332" i="16"/>
  <c r="BJ332" i="16"/>
  <c r="BI332" i="16"/>
  <c r="BH332" i="16"/>
  <c r="BG332" i="16"/>
  <c r="BF332" i="16"/>
  <c r="BE332" i="16"/>
  <c r="BD332" i="16"/>
  <c r="BC332" i="16"/>
  <c r="BB332" i="16"/>
  <c r="BA332" i="16"/>
  <c r="AZ332" i="16"/>
  <c r="AY332" i="16"/>
  <c r="AX332" i="16"/>
  <c r="AW332" i="16"/>
  <c r="AV332" i="16"/>
  <c r="AT332" i="16"/>
  <c r="AS332" i="16"/>
  <c r="AR332" i="16"/>
  <c r="AQ332" i="16"/>
  <c r="AP332" i="16"/>
  <c r="AO332" i="16"/>
  <c r="AN332" i="16"/>
  <c r="AM332" i="16"/>
  <c r="AL332" i="16"/>
  <c r="AK332" i="16"/>
  <c r="AJ332" i="16"/>
  <c r="AI332" i="16"/>
  <c r="AG332" i="16"/>
  <c r="P332" i="16"/>
  <c r="BK331" i="16"/>
  <c r="BJ331" i="16"/>
  <c r="BI331" i="16"/>
  <c r="BH331" i="16"/>
  <c r="BG331" i="16"/>
  <c r="BF331" i="16"/>
  <c r="BE331" i="16"/>
  <c r="BD331" i="16"/>
  <c r="BC331" i="16"/>
  <c r="BB331" i="16"/>
  <c r="BA331" i="16"/>
  <c r="AZ331" i="16"/>
  <c r="AY331" i="16"/>
  <c r="AX331" i="16"/>
  <c r="AW331" i="16"/>
  <c r="AV331" i="16"/>
  <c r="AT331" i="16"/>
  <c r="AS331" i="16"/>
  <c r="AR331" i="16"/>
  <c r="AQ331" i="16"/>
  <c r="AP331" i="16"/>
  <c r="AO331" i="16"/>
  <c r="AN331" i="16"/>
  <c r="AM331" i="16"/>
  <c r="AL331" i="16"/>
  <c r="AK331" i="16"/>
  <c r="AJ331" i="16"/>
  <c r="AI331" i="16"/>
  <c r="AU331" i="16" s="1"/>
  <c r="AG331" i="16"/>
  <c r="P331" i="16"/>
  <c r="BK330" i="16"/>
  <c r="BJ330" i="16"/>
  <c r="BI330" i="16"/>
  <c r="BH330" i="16"/>
  <c r="BG330" i="16"/>
  <c r="BF330" i="16"/>
  <c r="BE330" i="16"/>
  <c r="BD330" i="16"/>
  <c r="BC330" i="16"/>
  <c r="BB330" i="16"/>
  <c r="BA330" i="16"/>
  <c r="AZ330" i="16"/>
  <c r="AY330" i="16"/>
  <c r="AX330" i="16"/>
  <c r="AW330" i="16"/>
  <c r="AV330" i="16"/>
  <c r="AT330" i="16"/>
  <c r="AS330" i="16"/>
  <c r="AR330" i="16"/>
  <c r="AQ330" i="16"/>
  <c r="AP330" i="16"/>
  <c r="AO330" i="16"/>
  <c r="AN330" i="16"/>
  <c r="AM330" i="16"/>
  <c r="AL330" i="16"/>
  <c r="AK330" i="16"/>
  <c r="AJ330" i="16"/>
  <c r="AI330" i="16"/>
  <c r="AG330" i="16"/>
  <c r="P330" i="16"/>
  <c r="BK329" i="16"/>
  <c r="BJ329" i="16"/>
  <c r="BI329" i="16"/>
  <c r="BH329" i="16"/>
  <c r="BG329" i="16"/>
  <c r="BF329" i="16"/>
  <c r="BE329" i="16"/>
  <c r="BD329" i="16"/>
  <c r="BC329" i="16"/>
  <c r="BB329" i="16"/>
  <c r="BA329" i="16"/>
  <c r="AZ329" i="16"/>
  <c r="AY329" i="16"/>
  <c r="AX329" i="16"/>
  <c r="AW329" i="16"/>
  <c r="AV329" i="16"/>
  <c r="AT329" i="16"/>
  <c r="AS329" i="16"/>
  <c r="AR329" i="16"/>
  <c r="AQ329" i="16"/>
  <c r="AP329" i="16"/>
  <c r="AO329" i="16"/>
  <c r="AN329" i="16"/>
  <c r="AM329" i="16"/>
  <c r="AL329" i="16"/>
  <c r="AK329" i="16"/>
  <c r="AJ329" i="16"/>
  <c r="AI329" i="16"/>
  <c r="AU329" i="16" s="1"/>
  <c r="AG329" i="16"/>
  <c r="P329" i="16"/>
  <c r="BK328" i="16"/>
  <c r="BJ328" i="16"/>
  <c r="BI328" i="16"/>
  <c r="BH328" i="16"/>
  <c r="BG328" i="16"/>
  <c r="BF328" i="16"/>
  <c r="BE328" i="16"/>
  <c r="BD328" i="16"/>
  <c r="BC328" i="16"/>
  <c r="BB328" i="16"/>
  <c r="BA328" i="16"/>
  <c r="AZ328" i="16"/>
  <c r="AY328" i="16"/>
  <c r="AX328" i="16"/>
  <c r="AW328" i="16"/>
  <c r="AV328" i="16"/>
  <c r="AT328" i="16"/>
  <c r="AS328" i="16"/>
  <c r="AR328" i="16"/>
  <c r="AQ328" i="16"/>
  <c r="AP328" i="16"/>
  <c r="AO328" i="16"/>
  <c r="AN328" i="16"/>
  <c r="AM328" i="16"/>
  <c r="AL328" i="16"/>
  <c r="AK328" i="16"/>
  <c r="AJ328" i="16"/>
  <c r="AI328" i="16"/>
  <c r="AG328" i="16"/>
  <c r="P328" i="16"/>
  <c r="BK327" i="16"/>
  <c r="BJ327" i="16"/>
  <c r="BI327" i="16"/>
  <c r="BH327" i="16"/>
  <c r="BG327" i="16"/>
  <c r="BF327" i="16"/>
  <c r="BE327" i="16"/>
  <c r="BD327" i="16"/>
  <c r="BC327" i="16"/>
  <c r="BB327" i="16"/>
  <c r="BA327" i="16"/>
  <c r="AZ327" i="16"/>
  <c r="AY327" i="16"/>
  <c r="AX327" i="16"/>
  <c r="AW327" i="16"/>
  <c r="AV327" i="16"/>
  <c r="AT327" i="16"/>
  <c r="AS327" i="16"/>
  <c r="AR327" i="16"/>
  <c r="AQ327" i="16"/>
  <c r="AP327" i="16"/>
  <c r="AO327" i="16"/>
  <c r="AN327" i="16"/>
  <c r="AM327" i="16"/>
  <c r="AL327" i="16"/>
  <c r="AK327" i="16"/>
  <c r="AJ327" i="16"/>
  <c r="AI327" i="16"/>
  <c r="AU327" i="16" s="1"/>
  <c r="AG327" i="16"/>
  <c r="P327" i="16"/>
  <c r="BK326" i="16"/>
  <c r="BJ326" i="16"/>
  <c r="BI326" i="16"/>
  <c r="BH326" i="16"/>
  <c r="BG326" i="16"/>
  <c r="BF326" i="16"/>
  <c r="BE326" i="16"/>
  <c r="BD326" i="16"/>
  <c r="BC326" i="16"/>
  <c r="BB326" i="16"/>
  <c r="BA326" i="16"/>
  <c r="AZ326" i="16"/>
  <c r="AY326" i="16"/>
  <c r="AX326" i="16"/>
  <c r="AW326" i="16"/>
  <c r="AV326" i="16"/>
  <c r="AT326" i="16"/>
  <c r="AS326" i="16"/>
  <c r="AR326" i="16"/>
  <c r="AQ326" i="16"/>
  <c r="AP326" i="16"/>
  <c r="AO326" i="16"/>
  <c r="AN326" i="16"/>
  <c r="AM326" i="16"/>
  <c r="AL326" i="16"/>
  <c r="AK326" i="16"/>
  <c r="AJ326" i="16"/>
  <c r="AI326" i="16"/>
  <c r="AG326" i="16"/>
  <c r="P326" i="16"/>
  <c r="BK325" i="16"/>
  <c r="BJ325" i="16"/>
  <c r="BI325" i="16"/>
  <c r="BH325" i="16"/>
  <c r="BG325" i="16"/>
  <c r="BF325" i="16"/>
  <c r="BE325" i="16"/>
  <c r="BD325" i="16"/>
  <c r="BC325" i="16"/>
  <c r="BB325" i="16"/>
  <c r="BA325" i="16"/>
  <c r="AZ325" i="16"/>
  <c r="AY325" i="16"/>
  <c r="AX325" i="16"/>
  <c r="AW325" i="16"/>
  <c r="AV325" i="16"/>
  <c r="AT325" i="16"/>
  <c r="AS325" i="16"/>
  <c r="AR325" i="16"/>
  <c r="AQ325" i="16"/>
  <c r="AP325" i="16"/>
  <c r="AO325" i="16"/>
  <c r="AN325" i="16"/>
  <c r="AM325" i="16"/>
  <c r="AL325" i="16"/>
  <c r="AK325" i="16"/>
  <c r="AJ325" i="16"/>
  <c r="AI325" i="16"/>
  <c r="AU325" i="16" s="1"/>
  <c r="AG325" i="16"/>
  <c r="P325" i="16"/>
  <c r="BK324" i="16"/>
  <c r="BJ324" i="16"/>
  <c r="BI324" i="16"/>
  <c r="BH324" i="16"/>
  <c r="BG324" i="16"/>
  <c r="BF324" i="16"/>
  <c r="BE324" i="16"/>
  <c r="BD324" i="16"/>
  <c r="BC324" i="16"/>
  <c r="BB324" i="16"/>
  <c r="BA324" i="16"/>
  <c r="AZ324" i="16"/>
  <c r="AY324" i="16"/>
  <c r="AX324" i="16"/>
  <c r="AW324" i="16"/>
  <c r="AV324" i="16"/>
  <c r="AT324" i="16"/>
  <c r="AS324" i="16"/>
  <c r="AR324" i="16"/>
  <c r="AQ324" i="16"/>
  <c r="AP324" i="16"/>
  <c r="AO324" i="16"/>
  <c r="AN324" i="16"/>
  <c r="AM324" i="16"/>
  <c r="AL324" i="16"/>
  <c r="AK324" i="16"/>
  <c r="AJ324" i="16"/>
  <c r="AI324" i="16"/>
  <c r="AG324" i="16"/>
  <c r="P324" i="16"/>
  <c r="BK323" i="16"/>
  <c r="BJ323" i="16"/>
  <c r="BI323" i="16"/>
  <c r="BH323" i="16"/>
  <c r="BG323" i="16"/>
  <c r="BF323" i="16"/>
  <c r="BE323" i="16"/>
  <c r="BD323" i="16"/>
  <c r="BC323" i="16"/>
  <c r="BB323" i="16"/>
  <c r="BA323" i="16"/>
  <c r="AZ323" i="16"/>
  <c r="AY323" i="16"/>
  <c r="AX323" i="16"/>
  <c r="AW323" i="16"/>
  <c r="AV323" i="16"/>
  <c r="AT323" i="16"/>
  <c r="AS323" i="16"/>
  <c r="AR323" i="16"/>
  <c r="AQ323" i="16"/>
  <c r="AP323" i="16"/>
  <c r="AO323" i="16"/>
  <c r="AN323" i="16"/>
  <c r="AM323" i="16"/>
  <c r="AL323" i="16"/>
  <c r="AK323" i="16"/>
  <c r="AJ323" i="16"/>
  <c r="AI323" i="16"/>
  <c r="AU323" i="16" s="1"/>
  <c r="AG323" i="16"/>
  <c r="P323" i="16"/>
  <c r="BK322" i="16"/>
  <c r="BJ322" i="16"/>
  <c r="BI322" i="16"/>
  <c r="BH322" i="16"/>
  <c r="BG322" i="16"/>
  <c r="BF322" i="16"/>
  <c r="BE322" i="16"/>
  <c r="BD322" i="16"/>
  <c r="BC322" i="16"/>
  <c r="BB322" i="16"/>
  <c r="BA322" i="16"/>
  <c r="AZ322" i="16"/>
  <c r="AY322" i="16"/>
  <c r="AX322" i="16"/>
  <c r="AW322" i="16"/>
  <c r="AV322" i="16"/>
  <c r="AT322" i="16"/>
  <c r="AS322" i="16"/>
  <c r="AR322" i="16"/>
  <c r="AQ322" i="16"/>
  <c r="AP322" i="16"/>
  <c r="AO322" i="16"/>
  <c r="AN322" i="16"/>
  <c r="AM322" i="16"/>
  <c r="AL322" i="16"/>
  <c r="AK322" i="16"/>
  <c r="AJ322" i="16"/>
  <c r="AI322" i="16"/>
  <c r="AG322" i="16"/>
  <c r="P322" i="16"/>
  <c r="BK321" i="16"/>
  <c r="BJ321" i="16"/>
  <c r="BI321" i="16"/>
  <c r="BH321" i="16"/>
  <c r="BG321" i="16"/>
  <c r="BF321" i="16"/>
  <c r="BE321" i="16"/>
  <c r="BD321" i="16"/>
  <c r="BC321" i="16"/>
  <c r="BB321" i="16"/>
  <c r="BA321" i="16"/>
  <c r="AZ321" i="16"/>
  <c r="AY321" i="16"/>
  <c r="AX321" i="16"/>
  <c r="AW321" i="16"/>
  <c r="AV321" i="16"/>
  <c r="AT321" i="16"/>
  <c r="AS321" i="16"/>
  <c r="AR321" i="16"/>
  <c r="AQ321" i="16"/>
  <c r="AP321" i="16"/>
  <c r="AO321" i="16"/>
  <c r="AN321" i="16"/>
  <c r="AM321" i="16"/>
  <c r="AL321" i="16"/>
  <c r="AK321" i="16"/>
  <c r="AJ321" i="16"/>
  <c r="AI321" i="16"/>
  <c r="AU321" i="16" s="1"/>
  <c r="AG321" i="16"/>
  <c r="P321" i="16"/>
  <c r="BK320" i="16"/>
  <c r="BJ320" i="16"/>
  <c r="BI320" i="16"/>
  <c r="BH320" i="16"/>
  <c r="BG320" i="16"/>
  <c r="BF320" i="16"/>
  <c r="BE320" i="16"/>
  <c r="BD320" i="16"/>
  <c r="BC320" i="16"/>
  <c r="BB320" i="16"/>
  <c r="BA320" i="16"/>
  <c r="AZ320" i="16"/>
  <c r="AY320" i="16"/>
  <c r="AX320" i="16"/>
  <c r="AW320" i="16"/>
  <c r="AV320" i="16"/>
  <c r="AT320" i="16"/>
  <c r="AS320" i="16"/>
  <c r="AR320" i="16"/>
  <c r="AQ320" i="16"/>
  <c r="AP320" i="16"/>
  <c r="AO320" i="16"/>
  <c r="AN320" i="16"/>
  <c r="AM320" i="16"/>
  <c r="AL320" i="16"/>
  <c r="AK320" i="16"/>
  <c r="AJ320" i="16"/>
  <c r="AI320" i="16"/>
  <c r="AG320" i="16"/>
  <c r="P320" i="16"/>
  <c r="BK319" i="16"/>
  <c r="BJ319" i="16"/>
  <c r="BI319" i="16"/>
  <c r="BH319" i="16"/>
  <c r="BG319" i="16"/>
  <c r="BF319" i="16"/>
  <c r="BE319" i="16"/>
  <c r="BD319" i="16"/>
  <c r="BC319" i="16"/>
  <c r="BB319" i="16"/>
  <c r="BA319" i="16"/>
  <c r="AZ319" i="16"/>
  <c r="AY319" i="16"/>
  <c r="AX319" i="16"/>
  <c r="AW319" i="16"/>
  <c r="AV319" i="16"/>
  <c r="AT319" i="16"/>
  <c r="AS319" i="16"/>
  <c r="AR319" i="16"/>
  <c r="AQ319" i="16"/>
  <c r="AP319" i="16"/>
  <c r="AO319" i="16"/>
  <c r="AN319" i="16"/>
  <c r="AM319" i="16"/>
  <c r="AL319" i="16"/>
  <c r="AK319" i="16"/>
  <c r="AJ319" i="16"/>
  <c r="AI319" i="16"/>
  <c r="AU319" i="16" s="1"/>
  <c r="AG319" i="16"/>
  <c r="P319" i="16"/>
  <c r="BK318" i="16"/>
  <c r="BJ318" i="16"/>
  <c r="BI318" i="16"/>
  <c r="BH318" i="16"/>
  <c r="BG318" i="16"/>
  <c r="BF318" i="16"/>
  <c r="BE318" i="16"/>
  <c r="BD318" i="16"/>
  <c r="BC318" i="16"/>
  <c r="BB318" i="16"/>
  <c r="BA318" i="16"/>
  <c r="AZ318" i="16"/>
  <c r="AY318" i="16"/>
  <c r="AX318" i="16"/>
  <c r="AW318" i="16"/>
  <c r="AV318" i="16"/>
  <c r="AT318" i="16"/>
  <c r="AS318" i="16"/>
  <c r="AR318" i="16"/>
  <c r="AQ318" i="16"/>
  <c r="AP318" i="16"/>
  <c r="AO318" i="16"/>
  <c r="AN318" i="16"/>
  <c r="AM318" i="16"/>
  <c r="AL318" i="16"/>
  <c r="AK318" i="16"/>
  <c r="AJ318" i="16"/>
  <c r="AI318" i="16"/>
  <c r="AG318" i="16"/>
  <c r="P318" i="16"/>
  <c r="BK317" i="16"/>
  <c r="BJ317" i="16"/>
  <c r="BI317" i="16"/>
  <c r="BH317" i="16"/>
  <c r="BG317" i="16"/>
  <c r="BF317" i="16"/>
  <c r="BE317" i="16"/>
  <c r="BD317" i="16"/>
  <c r="BC317" i="16"/>
  <c r="BB317" i="16"/>
  <c r="BA317" i="16"/>
  <c r="AZ317" i="16"/>
  <c r="AY317" i="16"/>
  <c r="AX317" i="16"/>
  <c r="AW317" i="16"/>
  <c r="AV317" i="16"/>
  <c r="AT317" i="16"/>
  <c r="AS317" i="16"/>
  <c r="AR317" i="16"/>
  <c r="AQ317" i="16"/>
  <c r="AP317" i="16"/>
  <c r="AO317" i="16"/>
  <c r="AN317" i="16"/>
  <c r="AM317" i="16"/>
  <c r="AL317" i="16"/>
  <c r="AK317" i="16"/>
  <c r="AJ317" i="16"/>
  <c r="AI317" i="16"/>
  <c r="AU317" i="16" s="1"/>
  <c r="AG317" i="16"/>
  <c r="P317" i="16"/>
  <c r="BK316" i="16"/>
  <c r="BJ316" i="16"/>
  <c r="BI316" i="16"/>
  <c r="BH316" i="16"/>
  <c r="BG316" i="16"/>
  <c r="BF316" i="16"/>
  <c r="BE316" i="16"/>
  <c r="BD316" i="16"/>
  <c r="BC316" i="16"/>
  <c r="BB316" i="16"/>
  <c r="BA316" i="16"/>
  <c r="AZ316" i="16"/>
  <c r="AY316" i="16"/>
  <c r="AX316" i="16"/>
  <c r="AW316" i="16"/>
  <c r="AV316" i="16"/>
  <c r="AT316" i="16"/>
  <c r="AS316" i="16"/>
  <c r="AR316" i="16"/>
  <c r="AQ316" i="16"/>
  <c r="AP316" i="16"/>
  <c r="AO316" i="16"/>
  <c r="AN316" i="16"/>
  <c r="AM316" i="16"/>
  <c r="AL316" i="16"/>
  <c r="AK316" i="16"/>
  <c r="AJ316" i="16"/>
  <c r="AI316" i="16"/>
  <c r="AG316" i="16"/>
  <c r="P316" i="16"/>
  <c r="BK315" i="16"/>
  <c r="BJ315" i="16"/>
  <c r="BI315" i="16"/>
  <c r="BH315" i="16"/>
  <c r="BG315" i="16"/>
  <c r="BF315" i="16"/>
  <c r="BE315" i="16"/>
  <c r="BD315" i="16"/>
  <c r="BC315" i="16"/>
  <c r="BB315" i="16"/>
  <c r="BA315" i="16"/>
  <c r="AZ315" i="16"/>
  <c r="AY315" i="16"/>
  <c r="AX315" i="16"/>
  <c r="AW315" i="16"/>
  <c r="AV315" i="16"/>
  <c r="AT315" i="16"/>
  <c r="AS315" i="16"/>
  <c r="AR315" i="16"/>
  <c r="AQ315" i="16"/>
  <c r="AP315" i="16"/>
  <c r="AO315" i="16"/>
  <c r="AN315" i="16"/>
  <c r="AM315" i="16"/>
  <c r="AL315" i="16"/>
  <c r="AK315" i="16"/>
  <c r="AJ315" i="16"/>
  <c r="AI315" i="16"/>
  <c r="AU315" i="16" s="1"/>
  <c r="AG315" i="16"/>
  <c r="P315" i="16"/>
  <c r="BK314" i="16"/>
  <c r="BJ314" i="16"/>
  <c r="BI314" i="16"/>
  <c r="BH314" i="16"/>
  <c r="BG314" i="16"/>
  <c r="BF314" i="16"/>
  <c r="BE314" i="16"/>
  <c r="BD314" i="16"/>
  <c r="BC314" i="16"/>
  <c r="BB314" i="16"/>
  <c r="BA314" i="16"/>
  <c r="AZ314" i="16"/>
  <c r="AY314" i="16"/>
  <c r="AX314" i="16"/>
  <c r="AW314" i="16"/>
  <c r="AV314" i="16"/>
  <c r="AT314" i="16"/>
  <c r="AS314" i="16"/>
  <c r="AR314" i="16"/>
  <c r="AQ314" i="16"/>
  <c r="AP314" i="16"/>
  <c r="AO314" i="16"/>
  <c r="AN314" i="16"/>
  <c r="AM314" i="16"/>
  <c r="AL314" i="16"/>
  <c r="AK314" i="16"/>
  <c r="AJ314" i="16"/>
  <c r="AI314" i="16"/>
  <c r="AG314" i="16"/>
  <c r="P314" i="16"/>
  <c r="BK313" i="16"/>
  <c r="BJ313" i="16"/>
  <c r="BI313" i="16"/>
  <c r="BH313" i="16"/>
  <c r="BG313" i="16"/>
  <c r="BF313" i="16"/>
  <c r="BE313" i="16"/>
  <c r="BD313" i="16"/>
  <c r="BC313" i="16"/>
  <c r="BB313" i="16"/>
  <c r="BA313" i="16"/>
  <c r="AZ313" i="16"/>
  <c r="AY313" i="16"/>
  <c r="AX313" i="16"/>
  <c r="AW313" i="16"/>
  <c r="AV313" i="16"/>
  <c r="AT313" i="16"/>
  <c r="AS313" i="16"/>
  <c r="AR313" i="16"/>
  <c r="AQ313" i="16"/>
  <c r="AP313" i="16"/>
  <c r="AO313" i="16"/>
  <c r="AN313" i="16"/>
  <c r="AM313" i="16"/>
  <c r="AL313" i="16"/>
  <c r="AK313" i="16"/>
  <c r="AJ313" i="16"/>
  <c r="AI313" i="16"/>
  <c r="AU313" i="16" s="1"/>
  <c r="AG313" i="16"/>
  <c r="P313" i="16"/>
  <c r="BK312" i="16"/>
  <c r="BJ312" i="16"/>
  <c r="BI312" i="16"/>
  <c r="BH312" i="16"/>
  <c r="BG312" i="16"/>
  <c r="BF312" i="16"/>
  <c r="BE312" i="16"/>
  <c r="BD312" i="16"/>
  <c r="BC312" i="16"/>
  <c r="BB312" i="16"/>
  <c r="BA312" i="16"/>
  <c r="AZ312" i="16"/>
  <c r="AY312" i="16"/>
  <c r="AX312" i="16"/>
  <c r="AW312" i="16"/>
  <c r="AV312" i="16"/>
  <c r="AT312" i="16"/>
  <c r="AS312" i="16"/>
  <c r="AR312" i="16"/>
  <c r="AQ312" i="16"/>
  <c r="AP312" i="16"/>
  <c r="AO312" i="16"/>
  <c r="AN312" i="16"/>
  <c r="AM312" i="16"/>
  <c r="AL312" i="16"/>
  <c r="AK312" i="16"/>
  <c r="AJ312" i="16"/>
  <c r="AI312" i="16"/>
  <c r="AG312" i="16"/>
  <c r="P312" i="16"/>
  <c r="BK311" i="16"/>
  <c r="BJ311" i="16"/>
  <c r="BI311" i="16"/>
  <c r="BH311" i="16"/>
  <c r="BG311" i="16"/>
  <c r="BF311" i="16"/>
  <c r="BE311" i="16"/>
  <c r="BD311" i="16"/>
  <c r="BC311" i="16"/>
  <c r="BB311" i="16"/>
  <c r="BA311" i="16"/>
  <c r="AZ311" i="16"/>
  <c r="BL311" i="16" s="1"/>
  <c r="AY311" i="16"/>
  <c r="AX311" i="16"/>
  <c r="AW311" i="16"/>
  <c r="AV311" i="16"/>
  <c r="AT311" i="16"/>
  <c r="AS311" i="16"/>
  <c r="AR311" i="16"/>
  <c r="AQ311" i="16"/>
  <c r="AP311" i="16"/>
  <c r="AO311" i="16"/>
  <c r="AN311" i="16"/>
  <c r="AM311" i="16"/>
  <c r="AL311" i="16"/>
  <c r="AK311" i="16"/>
  <c r="AJ311" i="16"/>
  <c r="AI311" i="16"/>
  <c r="AU311" i="16" s="1"/>
  <c r="AG311" i="16"/>
  <c r="P311" i="16"/>
  <c r="BK310" i="16"/>
  <c r="BJ310" i="16"/>
  <c r="BI310" i="16"/>
  <c r="BH310" i="16"/>
  <c r="BG310" i="16"/>
  <c r="BF310" i="16"/>
  <c r="BE310" i="16"/>
  <c r="BD310" i="16"/>
  <c r="BC310" i="16"/>
  <c r="BB310" i="16"/>
  <c r="BA310" i="16"/>
  <c r="AZ310" i="16"/>
  <c r="AY310" i="16"/>
  <c r="AX310" i="16"/>
  <c r="AW310" i="16"/>
  <c r="AV310" i="16"/>
  <c r="AT310" i="16"/>
  <c r="AS310" i="16"/>
  <c r="AR310" i="16"/>
  <c r="AQ310" i="16"/>
  <c r="AP310" i="16"/>
  <c r="AO310" i="16"/>
  <c r="AN310" i="16"/>
  <c r="AM310" i="16"/>
  <c r="AL310" i="16"/>
  <c r="AK310" i="16"/>
  <c r="AJ310" i="16"/>
  <c r="AI310" i="16"/>
  <c r="AG310" i="16"/>
  <c r="P310" i="16"/>
  <c r="BK309" i="16"/>
  <c r="BJ309" i="16"/>
  <c r="BI309" i="16"/>
  <c r="BH309" i="16"/>
  <c r="BG309" i="16"/>
  <c r="BF309" i="16"/>
  <c r="BE309" i="16"/>
  <c r="BD309" i="16"/>
  <c r="BC309" i="16"/>
  <c r="BB309" i="16"/>
  <c r="BA309" i="16"/>
  <c r="AZ309" i="16"/>
  <c r="BL309" i="16" s="1"/>
  <c r="AY309" i="16"/>
  <c r="AX309" i="16"/>
  <c r="AW309" i="16"/>
  <c r="AV309" i="16"/>
  <c r="AT309" i="16"/>
  <c r="AS309" i="16"/>
  <c r="AR309" i="16"/>
  <c r="AQ309" i="16"/>
  <c r="AP309" i="16"/>
  <c r="AO309" i="16"/>
  <c r="AN309" i="16"/>
  <c r="AM309" i="16"/>
  <c r="AL309" i="16"/>
  <c r="AK309" i="16"/>
  <c r="AJ309" i="16"/>
  <c r="AI309" i="16"/>
  <c r="AU309" i="16" s="1"/>
  <c r="AG309" i="16"/>
  <c r="P309" i="16"/>
  <c r="BK308" i="16"/>
  <c r="BJ308" i="16"/>
  <c r="BI308" i="16"/>
  <c r="BH308" i="16"/>
  <c r="BG308" i="16"/>
  <c r="BF308" i="16"/>
  <c r="BE308" i="16"/>
  <c r="BD308" i="16"/>
  <c r="BC308" i="16"/>
  <c r="BB308" i="16"/>
  <c r="BA308" i="16"/>
  <c r="AZ308" i="16"/>
  <c r="AY308" i="16"/>
  <c r="AX308" i="16"/>
  <c r="AW308" i="16"/>
  <c r="AV308" i="16"/>
  <c r="AT308" i="16"/>
  <c r="AS308" i="16"/>
  <c r="AR308" i="16"/>
  <c r="AQ308" i="16"/>
  <c r="AP308" i="16"/>
  <c r="AO308" i="16"/>
  <c r="AN308" i="16"/>
  <c r="AM308" i="16"/>
  <c r="AL308" i="16"/>
  <c r="AK308" i="16"/>
  <c r="AJ308" i="16"/>
  <c r="AI308" i="16"/>
  <c r="AG308" i="16"/>
  <c r="P308" i="16"/>
  <c r="BK307" i="16"/>
  <c r="BJ307" i="16"/>
  <c r="BI307" i="16"/>
  <c r="BH307" i="16"/>
  <c r="BG307" i="16"/>
  <c r="BF307" i="16"/>
  <c r="BE307" i="16"/>
  <c r="BD307" i="16"/>
  <c r="BC307" i="16"/>
  <c r="BB307" i="16"/>
  <c r="BA307" i="16"/>
  <c r="AZ307" i="16"/>
  <c r="BL307" i="16" s="1"/>
  <c r="AY307" i="16"/>
  <c r="AX307" i="16"/>
  <c r="AW307" i="16"/>
  <c r="AV307" i="16"/>
  <c r="AT307" i="16"/>
  <c r="AS307" i="16"/>
  <c r="AR307" i="16"/>
  <c r="AQ307" i="16"/>
  <c r="AP307" i="16"/>
  <c r="AO307" i="16"/>
  <c r="AN307" i="16"/>
  <c r="AM307" i="16"/>
  <c r="AL307" i="16"/>
  <c r="AK307" i="16"/>
  <c r="AJ307" i="16"/>
  <c r="AI307" i="16"/>
  <c r="AU307" i="16" s="1"/>
  <c r="AG307" i="16"/>
  <c r="P307" i="16"/>
  <c r="BK306" i="16"/>
  <c r="BJ306" i="16"/>
  <c r="BI306" i="16"/>
  <c r="BH306" i="16"/>
  <c r="BG306" i="16"/>
  <c r="BF306" i="16"/>
  <c r="BE306" i="16"/>
  <c r="BD306" i="16"/>
  <c r="BC306" i="16"/>
  <c r="BB306" i="16"/>
  <c r="BA306" i="16"/>
  <c r="AZ306" i="16"/>
  <c r="AY306" i="16"/>
  <c r="AX306" i="16"/>
  <c r="AW306" i="16"/>
  <c r="AV306" i="16"/>
  <c r="AT306" i="16"/>
  <c r="AS306" i="16"/>
  <c r="AR306" i="16"/>
  <c r="AQ306" i="16"/>
  <c r="AP306" i="16"/>
  <c r="AO306" i="16"/>
  <c r="AN306" i="16"/>
  <c r="AM306" i="16"/>
  <c r="AL306" i="16"/>
  <c r="AK306" i="16"/>
  <c r="AJ306" i="16"/>
  <c r="AI306" i="16"/>
  <c r="AG306" i="16"/>
  <c r="P306" i="16"/>
  <c r="BK305" i="16"/>
  <c r="BJ305" i="16"/>
  <c r="BI305" i="16"/>
  <c r="BH305" i="16"/>
  <c r="BG305" i="16"/>
  <c r="BF305" i="16"/>
  <c r="BE305" i="16"/>
  <c r="BD305" i="16"/>
  <c r="BC305" i="16"/>
  <c r="BB305" i="16"/>
  <c r="BA305" i="16"/>
  <c r="AZ305" i="16"/>
  <c r="BL305" i="16" s="1"/>
  <c r="AY305" i="16"/>
  <c r="AX305" i="16"/>
  <c r="AW305" i="16"/>
  <c r="AV305" i="16"/>
  <c r="AT305" i="16"/>
  <c r="AS305" i="16"/>
  <c r="AR305" i="16"/>
  <c r="AQ305" i="16"/>
  <c r="AP305" i="16"/>
  <c r="AO305" i="16"/>
  <c r="AN305" i="16"/>
  <c r="AM305" i="16"/>
  <c r="AL305" i="16"/>
  <c r="AK305" i="16"/>
  <c r="AJ305" i="16"/>
  <c r="AI305" i="16"/>
  <c r="AU305" i="16" s="1"/>
  <c r="AG305" i="16"/>
  <c r="P305" i="16"/>
  <c r="BK304" i="16"/>
  <c r="BJ304" i="16"/>
  <c r="BI304" i="16"/>
  <c r="BH304" i="16"/>
  <c r="BG304" i="16"/>
  <c r="BF304" i="16"/>
  <c r="BE304" i="16"/>
  <c r="BD304" i="16"/>
  <c r="BC304" i="16"/>
  <c r="BB304" i="16"/>
  <c r="BA304" i="16"/>
  <c r="AZ304" i="16"/>
  <c r="AY304" i="16"/>
  <c r="AX304" i="16"/>
  <c r="AW304" i="16"/>
  <c r="AV304" i="16"/>
  <c r="AT304" i="16"/>
  <c r="AS304" i="16"/>
  <c r="AR304" i="16"/>
  <c r="AQ304" i="16"/>
  <c r="AP304" i="16"/>
  <c r="AO304" i="16"/>
  <c r="AN304" i="16"/>
  <c r="AM304" i="16"/>
  <c r="AL304" i="16"/>
  <c r="AK304" i="16"/>
  <c r="AJ304" i="16"/>
  <c r="AI304" i="16"/>
  <c r="AG304" i="16"/>
  <c r="P304" i="16"/>
  <c r="BK303" i="16"/>
  <c r="BJ303" i="16"/>
  <c r="BI303" i="16"/>
  <c r="BH303" i="16"/>
  <c r="BG303" i="16"/>
  <c r="BF303" i="16"/>
  <c r="BE303" i="16"/>
  <c r="BD303" i="16"/>
  <c r="BC303" i="16"/>
  <c r="BB303" i="16"/>
  <c r="BA303" i="16"/>
  <c r="AZ303" i="16"/>
  <c r="BL303" i="16" s="1"/>
  <c r="AY303" i="16"/>
  <c r="AX303" i="16"/>
  <c r="AW303" i="16"/>
  <c r="AV303" i="16"/>
  <c r="AT303" i="16"/>
  <c r="AS303" i="16"/>
  <c r="AR303" i="16"/>
  <c r="AQ303" i="16"/>
  <c r="AP303" i="16"/>
  <c r="AO303" i="16"/>
  <c r="AN303" i="16"/>
  <c r="AM303" i="16"/>
  <c r="AL303" i="16"/>
  <c r="AK303" i="16"/>
  <c r="AJ303" i="16"/>
  <c r="AI303" i="16"/>
  <c r="AU303" i="16" s="1"/>
  <c r="AG303" i="16"/>
  <c r="P303" i="16"/>
  <c r="BK302" i="16"/>
  <c r="BJ302" i="16"/>
  <c r="BI302" i="16"/>
  <c r="BH302" i="16"/>
  <c r="BG302" i="16"/>
  <c r="BF302" i="16"/>
  <c r="BE302" i="16"/>
  <c r="BD302" i="16"/>
  <c r="BC302" i="16"/>
  <c r="BB302" i="16"/>
  <c r="BA302" i="16"/>
  <c r="AZ302" i="16"/>
  <c r="AY302" i="16"/>
  <c r="AX302" i="16"/>
  <c r="AW302" i="16"/>
  <c r="AV302" i="16"/>
  <c r="AT302" i="16"/>
  <c r="AS302" i="16"/>
  <c r="AR302" i="16"/>
  <c r="AQ302" i="16"/>
  <c r="AP302" i="16"/>
  <c r="AO302" i="16"/>
  <c r="AN302" i="16"/>
  <c r="AM302" i="16"/>
  <c r="AL302" i="16"/>
  <c r="AK302" i="16"/>
  <c r="AJ302" i="16"/>
  <c r="AI302" i="16"/>
  <c r="AG302" i="16"/>
  <c r="P302" i="16"/>
  <c r="BK301" i="16"/>
  <c r="BJ301" i="16"/>
  <c r="BI301" i="16"/>
  <c r="BH301" i="16"/>
  <c r="BG301" i="16"/>
  <c r="BF301" i="16"/>
  <c r="BE301" i="16"/>
  <c r="BD301" i="16"/>
  <c r="BC301" i="16"/>
  <c r="BB301" i="16"/>
  <c r="BA301" i="16"/>
  <c r="AZ301" i="16"/>
  <c r="BL301" i="16" s="1"/>
  <c r="AY301" i="16"/>
  <c r="AX301" i="16"/>
  <c r="AW301" i="16"/>
  <c r="AV301" i="16"/>
  <c r="AT301" i="16"/>
  <c r="AS301" i="16"/>
  <c r="AR301" i="16"/>
  <c r="AQ301" i="16"/>
  <c r="AP301" i="16"/>
  <c r="AO301" i="16"/>
  <c r="AN301" i="16"/>
  <c r="AM301" i="16"/>
  <c r="AL301" i="16"/>
  <c r="AK301" i="16"/>
  <c r="AJ301" i="16"/>
  <c r="AI301" i="16"/>
  <c r="AU301" i="16" s="1"/>
  <c r="AG301" i="16"/>
  <c r="P301" i="16"/>
  <c r="BK300" i="16"/>
  <c r="BJ300" i="16"/>
  <c r="BI300" i="16"/>
  <c r="BH300" i="16"/>
  <c r="BG300" i="16"/>
  <c r="BF300" i="16"/>
  <c r="BE300" i="16"/>
  <c r="BD300" i="16"/>
  <c r="BC300" i="16"/>
  <c r="BB300" i="16"/>
  <c r="BA300" i="16"/>
  <c r="AZ300" i="16"/>
  <c r="AY300" i="16"/>
  <c r="AX300" i="16"/>
  <c r="AW300" i="16"/>
  <c r="AV300" i="16"/>
  <c r="AT300" i="16"/>
  <c r="AS300" i="16"/>
  <c r="AR300" i="16"/>
  <c r="AQ300" i="16"/>
  <c r="AP300" i="16"/>
  <c r="AO300" i="16"/>
  <c r="AN300" i="16"/>
  <c r="AM300" i="16"/>
  <c r="AL300" i="16"/>
  <c r="AK300" i="16"/>
  <c r="AJ300" i="16"/>
  <c r="AI300" i="16"/>
  <c r="AG300" i="16"/>
  <c r="P300" i="16"/>
  <c r="BK299" i="16"/>
  <c r="BJ299" i="16"/>
  <c r="BI299" i="16"/>
  <c r="BH299" i="16"/>
  <c r="BG299" i="16"/>
  <c r="BF299" i="16"/>
  <c r="BE299" i="16"/>
  <c r="BD299" i="16"/>
  <c r="BC299" i="16"/>
  <c r="BB299" i="16"/>
  <c r="BA299" i="16"/>
  <c r="AZ299" i="16"/>
  <c r="BL299" i="16" s="1"/>
  <c r="AY299" i="16"/>
  <c r="AX299" i="16"/>
  <c r="AW299" i="16"/>
  <c r="AV299" i="16"/>
  <c r="AT299" i="16"/>
  <c r="AS299" i="16"/>
  <c r="AR299" i="16"/>
  <c r="AQ299" i="16"/>
  <c r="AP299" i="16"/>
  <c r="AO299" i="16"/>
  <c r="AN299" i="16"/>
  <c r="AM299" i="16"/>
  <c r="AL299" i="16"/>
  <c r="AK299" i="16"/>
  <c r="AJ299" i="16"/>
  <c r="AI299" i="16"/>
  <c r="AU299" i="16" s="1"/>
  <c r="AG299" i="16"/>
  <c r="P299" i="16"/>
  <c r="BK298" i="16"/>
  <c r="BJ298" i="16"/>
  <c r="BI298" i="16"/>
  <c r="BH298" i="16"/>
  <c r="BG298" i="16"/>
  <c r="BF298" i="16"/>
  <c r="BE298" i="16"/>
  <c r="BD298" i="16"/>
  <c r="BC298" i="16"/>
  <c r="BB298" i="16"/>
  <c r="BA298" i="16"/>
  <c r="AZ298" i="16"/>
  <c r="AY298" i="16"/>
  <c r="AX298" i="16"/>
  <c r="AW298" i="16"/>
  <c r="AV298" i="16"/>
  <c r="AT298" i="16"/>
  <c r="AS298" i="16"/>
  <c r="AR298" i="16"/>
  <c r="AQ298" i="16"/>
  <c r="AP298" i="16"/>
  <c r="AO298" i="16"/>
  <c r="AN298" i="16"/>
  <c r="AM298" i="16"/>
  <c r="AL298" i="16"/>
  <c r="AK298" i="16"/>
  <c r="AJ298" i="16"/>
  <c r="AI298" i="16"/>
  <c r="AG298" i="16"/>
  <c r="P298" i="16"/>
  <c r="BK297" i="16"/>
  <c r="BJ297" i="16"/>
  <c r="BI297" i="16"/>
  <c r="BH297" i="16"/>
  <c r="BG297" i="16"/>
  <c r="BF297" i="16"/>
  <c r="BE297" i="16"/>
  <c r="BD297" i="16"/>
  <c r="BC297" i="16"/>
  <c r="BB297" i="16"/>
  <c r="BA297" i="16"/>
  <c r="AZ297" i="16"/>
  <c r="BL297" i="16" s="1"/>
  <c r="AY297" i="16"/>
  <c r="AX297" i="16"/>
  <c r="AW297" i="16"/>
  <c r="AV297" i="16"/>
  <c r="AT297" i="16"/>
  <c r="AS297" i="16"/>
  <c r="AR297" i="16"/>
  <c r="AQ297" i="16"/>
  <c r="AP297" i="16"/>
  <c r="AO297" i="16"/>
  <c r="AN297" i="16"/>
  <c r="AM297" i="16"/>
  <c r="AL297" i="16"/>
  <c r="AK297" i="16"/>
  <c r="AJ297" i="16"/>
  <c r="AI297" i="16"/>
  <c r="AU297" i="16" s="1"/>
  <c r="AG297" i="16"/>
  <c r="P297" i="16"/>
  <c r="BK296" i="16"/>
  <c r="BJ296" i="16"/>
  <c r="BI296" i="16"/>
  <c r="BH296" i="16"/>
  <c r="BG296" i="16"/>
  <c r="BF296" i="16"/>
  <c r="BE296" i="16"/>
  <c r="BD296" i="16"/>
  <c r="BC296" i="16"/>
  <c r="BB296" i="16"/>
  <c r="BA296" i="16"/>
  <c r="AZ296" i="16"/>
  <c r="AY296" i="16"/>
  <c r="AX296" i="16"/>
  <c r="AW296" i="16"/>
  <c r="AV296" i="16"/>
  <c r="AT296" i="16"/>
  <c r="AS296" i="16"/>
  <c r="AR296" i="16"/>
  <c r="AQ296" i="16"/>
  <c r="AP296" i="16"/>
  <c r="AO296" i="16"/>
  <c r="AN296" i="16"/>
  <c r="AM296" i="16"/>
  <c r="AL296" i="16"/>
  <c r="AK296" i="16"/>
  <c r="AJ296" i="16"/>
  <c r="AI296" i="16"/>
  <c r="AG296" i="16"/>
  <c r="P296" i="16"/>
  <c r="BK295" i="16"/>
  <c r="BJ295" i="16"/>
  <c r="BI295" i="16"/>
  <c r="BH295" i="16"/>
  <c r="BG295" i="16"/>
  <c r="BF295" i="16"/>
  <c r="BE295" i="16"/>
  <c r="BD295" i="16"/>
  <c r="BC295" i="16"/>
  <c r="BB295" i="16"/>
  <c r="BA295" i="16"/>
  <c r="AZ295" i="16"/>
  <c r="BL295" i="16" s="1"/>
  <c r="AY295" i="16"/>
  <c r="AX295" i="16"/>
  <c r="AW295" i="16"/>
  <c r="AV295" i="16"/>
  <c r="AT295" i="16"/>
  <c r="AS295" i="16"/>
  <c r="AR295" i="16"/>
  <c r="AQ295" i="16"/>
  <c r="AP295" i="16"/>
  <c r="AO295" i="16"/>
  <c r="AN295" i="16"/>
  <c r="AM295" i="16"/>
  <c r="AL295" i="16"/>
  <c r="AK295" i="16"/>
  <c r="AJ295" i="16"/>
  <c r="AI295" i="16"/>
  <c r="AU295" i="16" s="1"/>
  <c r="AG295" i="16"/>
  <c r="P295" i="16"/>
  <c r="BK294" i="16"/>
  <c r="BJ294" i="16"/>
  <c r="BI294" i="16"/>
  <c r="BH294" i="16"/>
  <c r="BG294" i="16"/>
  <c r="BF294" i="16"/>
  <c r="BE294" i="16"/>
  <c r="BD294" i="16"/>
  <c r="BC294" i="16"/>
  <c r="BB294" i="16"/>
  <c r="BA294" i="16"/>
  <c r="AZ294" i="16"/>
  <c r="AY294" i="16"/>
  <c r="AX294" i="16"/>
  <c r="AW294" i="16"/>
  <c r="AV294" i="16"/>
  <c r="AT294" i="16"/>
  <c r="AS294" i="16"/>
  <c r="AR294" i="16"/>
  <c r="AQ294" i="16"/>
  <c r="AP294" i="16"/>
  <c r="AO294" i="16"/>
  <c r="AN294" i="16"/>
  <c r="AM294" i="16"/>
  <c r="AL294" i="16"/>
  <c r="AK294" i="16"/>
  <c r="AJ294" i="16"/>
  <c r="AI294" i="16"/>
  <c r="AG294" i="16"/>
  <c r="P294" i="16"/>
  <c r="BK293" i="16"/>
  <c r="BJ293" i="16"/>
  <c r="BI293" i="16"/>
  <c r="BH293" i="16"/>
  <c r="BG293" i="16"/>
  <c r="BF293" i="16"/>
  <c r="BE293" i="16"/>
  <c r="BD293" i="16"/>
  <c r="BC293" i="16"/>
  <c r="BB293" i="16"/>
  <c r="BA293" i="16"/>
  <c r="AZ293" i="16"/>
  <c r="BL293" i="16" s="1"/>
  <c r="AY293" i="16"/>
  <c r="AX293" i="16"/>
  <c r="AW293" i="16"/>
  <c r="AV293" i="16"/>
  <c r="AT293" i="16"/>
  <c r="AS293" i="16"/>
  <c r="AR293" i="16"/>
  <c r="AQ293" i="16"/>
  <c r="AP293" i="16"/>
  <c r="AO293" i="16"/>
  <c r="AN293" i="16"/>
  <c r="AM293" i="16"/>
  <c r="AL293" i="16"/>
  <c r="AK293" i="16"/>
  <c r="AJ293" i="16"/>
  <c r="AI293" i="16"/>
  <c r="AU293" i="16" s="1"/>
  <c r="AG293" i="16"/>
  <c r="P293" i="16"/>
  <c r="BK292" i="16"/>
  <c r="BJ292" i="16"/>
  <c r="BI292" i="16"/>
  <c r="BH292" i="16"/>
  <c r="BG292" i="16"/>
  <c r="BF292" i="16"/>
  <c r="BE292" i="16"/>
  <c r="BD292" i="16"/>
  <c r="BC292" i="16"/>
  <c r="BB292" i="16"/>
  <c r="BA292" i="16"/>
  <c r="AZ292" i="16"/>
  <c r="AY292" i="16"/>
  <c r="AX292" i="16"/>
  <c r="AW292" i="16"/>
  <c r="AV292" i="16"/>
  <c r="AT292" i="16"/>
  <c r="AS292" i="16"/>
  <c r="AR292" i="16"/>
  <c r="AQ292" i="16"/>
  <c r="AP292" i="16"/>
  <c r="AO292" i="16"/>
  <c r="AN292" i="16"/>
  <c r="AM292" i="16"/>
  <c r="AL292" i="16"/>
  <c r="AK292" i="16"/>
  <c r="AJ292" i="16"/>
  <c r="AI292" i="16"/>
  <c r="AG292" i="16"/>
  <c r="P292" i="16"/>
  <c r="BK291" i="16"/>
  <c r="BJ291" i="16"/>
  <c r="BI291" i="16"/>
  <c r="BH291" i="16"/>
  <c r="BG291" i="16"/>
  <c r="BF291" i="16"/>
  <c r="BE291" i="16"/>
  <c r="BD291" i="16"/>
  <c r="BC291" i="16"/>
  <c r="BB291" i="16"/>
  <c r="BA291" i="16"/>
  <c r="AZ291" i="16"/>
  <c r="BL291" i="16" s="1"/>
  <c r="AY291" i="16"/>
  <c r="AX291" i="16"/>
  <c r="AW291" i="16"/>
  <c r="AV291" i="16"/>
  <c r="AT291" i="16"/>
  <c r="AS291" i="16"/>
  <c r="AR291" i="16"/>
  <c r="AQ291" i="16"/>
  <c r="AP291" i="16"/>
  <c r="AO291" i="16"/>
  <c r="AN291" i="16"/>
  <c r="AM291" i="16"/>
  <c r="AL291" i="16"/>
  <c r="AK291" i="16"/>
  <c r="AJ291" i="16"/>
  <c r="AI291" i="16"/>
  <c r="AU291" i="16" s="1"/>
  <c r="AG291" i="16"/>
  <c r="P291" i="16"/>
  <c r="BK290" i="16"/>
  <c r="BJ290" i="16"/>
  <c r="BI290" i="16"/>
  <c r="BH290" i="16"/>
  <c r="BG290" i="16"/>
  <c r="BF290" i="16"/>
  <c r="BE290" i="16"/>
  <c r="BD290" i="16"/>
  <c r="BC290" i="16"/>
  <c r="BB290" i="16"/>
  <c r="BA290" i="16"/>
  <c r="AZ290" i="16"/>
  <c r="AY290" i="16"/>
  <c r="AX290" i="16"/>
  <c r="AW290" i="16"/>
  <c r="AV290" i="16"/>
  <c r="AT290" i="16"/>
  <c r="AS290" i="16"/>
  <c r="AR290" i="16"/>
  <c r="AQ290" i="16"/>
  <c r="AP290" i="16"/>
  <c r="AO290" i="16"/>
  <c r="AN290" i="16"/>
  <c r="AM290" i="16"/>
  <c r="AL290" i="16"/>
  <c r="AK290" i="16"/>
  <c r="AJ290" i="16"/>
  <c r="AI290" i="16"/>
  <c r="AG290" i="16"/>
  <c r="P290" i="16"/>
  <c r="BK289" i="16"/>
  <c r="BJ289" i="16"/>
  <c r="BI289" i="16"/>
  <c r="BH289" i="16"/>
  <c r="BG289" i="16"/>
  <c r="BF289" i="16"/>
  <c r="BE289" i="16"/>
  <c r="BD289" i="16"/>
  <c r="BC289" i="16"/>
  <c r="BB289" i="16"/>
  <c r="BA289" i="16"/>
  <c r="AZ289" i="16"/>
  <c r="BL289" i="16" s="1"/>
  <c r="AY289" i="16"/>
  <c r="AX289" i="16"/>
  <c r="AW289" i="16"/>
  <c r="AV289" i="16"/>
  <c r="AT289" i="16"/>
  <c r="AS289" i="16"/>
  <c r="AR289" i="16"/>
  <c r="AQ289" i="16"/>
  <c r="AP289" i="16"/>
  <c r="AO289" i="16"/>
  <c r="AN289" i="16"/>
  <c r="AM289" i="16"/>
  <c r="AL289" i="16"/>
  <c r="AK289" i="16"/>
  <c r="AJ289" i="16"/>
  <c r="AI289" i="16"/>
  <c r="AU289" i="16" s="1"/>
  <c r="AG289" i="16"/>
  <c r="P289" i="16"/>
  <c r="BK288" i="16"/>
  <c r="BJ288" i="16"/>
  <c r="BI288" i="16"/>
  <c r="BH288" i="16"/>
  <c r="BG288" i="16"/>
  <c r="BF288" i="16"/>
  <c r="BE288" i="16"/>
  <c r="BD288" i="16"/>
  <c r="BC288" i="16"/>
  <c r="BB288" i="16"/>
  <c r="BA288" i="16"/>
  <c r="AZ288" i="16"/>
  <c r="AY288" i="16"/>
  <c r="AX288" i="16"/>
  <c r="AW288" i="16"/>
  <c r="AV288" i="16"/>
  <c r="AT288" i="16"/>
  <c r="AS288" i="16"/>
  <c r="AR288" i="16"/>
  <c r="AQ288" i="16"/>
  <c r="AP288" i="16"/>
  <c r="AO288" i="16"/>
  <c r="AN288" i="16"/>
  <c r="AM288" i="16"/>
  <c r="AL288" i="16"/>
  <c r="AK288" i="16"/>
  <c r="AJ288" i="16"/>
  <c r="AI288" i="16"/>
  <c r="AG288" i="16"/>
  <c r="P288" i="16"/>
  <c r="BK287" i="16"/>
  <c r="BJ287" i="16"/>
  <c r="BI287" i="16"/>
  <c r="BH287" i="16"/>
  <c r="BG287" i="16"/>
  <c r="BF287" i="16"/>
  <c r="BE287" i="16"/>
  <c r="BD287" i="16"/>
  <c r="BC287" i="16"/>
  <c r="BB287" i="16"/>
  <c r="BA287" i="16"/>
  <c r="AZ287" i="16"/>
  <c r="BL287" i="16" s="1"/>
  <c r="AY287" i="16"/>
  <c r="AX287" i="16"/>
  <c r="AW287" i="16"/>
  <c r="AV287" i="16"/>
  <c r="AT287" i="16"/>
  <c r="AS287" i="16"/>
  <c r="AR287" i="16"/>
  <c r="AQ287" i="16"/>
  <c r="AP287" i="16"/>
  <c r="AO287" i="16"/>
  <c r="AN287" i="16"/>
  <c r="AM287" i="16"/>
  <c r="AL287" i="16"/>
  <c r="AK287" i="16"/>
  <c r="AJ287" i="16"/>
  <c r="AI287" i="16"/>
  <c r="AU287" i="16" s="1"/>
  <c r="AG287" i="16"/>
  <c r="P287" i="16"/>
  <c r="BK286" i="16"/>
  <c r="BJ286" i="16"/>
  <c r="BI286" i="16"/>
  <c r="BH286" i="16"/>
  <c r="BG286" i="16"/>
  <c r="BF286" i="16"/>
  <c r="BE286" i="16"/>
  <c r="BD286" i="16"/>
  <c r="BC286" i="16"/>
  <c r="BB286" i="16"/>
  <c r="BA286" i="16"/>
  <c r="AZ286" i="16"/>
  <c r="AY286" i="16"/>
  <c r="AX286" i="16"/>
  <c r="AW286" i="16"/>
  <c r="AV286" i="16"/>
  <c r="AT286" i="16"/>
  <c r="AS286" i="16"/>
  <c r="AR286" i="16"/>
  <c r="AQ286" i="16"/>
  <c r="AP286" i="16"/>
  <c r="AO286" i="16"/>
  <c r="AN286" i="16"/>
  <c r="AM286" i="16"/>
  <c r="AL286" i="16"/>
  <c r="AK286" i="16"/>
  <c r="AJ286" i="16"/>
  <c r="AI286" i="16"/>
  <c r="AG286" i="16"/>
  <c r="P286" i="16"/>
  <c r="BK285" i="16"/>
  <c r="BJ285" i="16"/>
  <c r="BI285" i="16"/>
  <c r="BH285" i="16"/>
  <c r="BG285" i="16"/>
  <c r="BF285" i="16"/>
  <c r="BE285" i="16"/>
  <c r="BD285" i="16"/>
  <c r="BC285" i="16"/>
  <c r="BB285" i="16"/>
  <c r="BA285" i="16"/>
  <c r="AZ285" i="16"/>
  <c r="BL285" i="16" s="1"/>
  <c r="AY285" i="16"/>
  <c r="AX285" i="16"/>
  <c r="AW285" i="16"/>
  <c r="AV285" i="16"/>
  <c r="AT285" i="16"/>
  <c r="AS285" i="16"/>
  <c r="AR285" i="16"/>
  <c r="AQ285" i="16"/>
  <c r="AP285" i="16"/>
  <c r="AO285" i="16"/>
  <c r="AN285" i="16"/>
  <c r="AM285" i="16"/>
  <c r="AL285" i="16"/>
  <c r="AK285" i="16"/>
  <c r="AJ285" i="16"/>
  <c r="AI285" i="16"/>
  <c r="AU285" i="16" s="1"/>
  <c r="AG285" i="16"/>
  <c r="P285" i="16"/>
  <c r="BK284" i="16"/>
  <c r="BJ284" i="16"/>
  <c r="BI284" i="16"/>
  <c r="BH284" i="16"/>
  <c r="BG284" i="16"/>
  <c r="BF284" i="16"/>
  <c r="BE284" i="16"/>
  <c r="BD284" i="16"/>
  <c r="BC284" i="16"/>
  <c r="BB284" i="16"/>
  <c r="BA284" i="16"/>
  <c r="AZ284" i="16"/>
  <c r="AY284" i="16"/>
  <c r="AX284" i="16"/>
  <c r="AW284" i="16"/>
  <c r="AV284" i="16"/>
  <c r="AT284" i="16"/>
  <c r="AS284" i="16"/>
  <c r="AR284" i="16"/>
  <c r="AQ284" i="16"/>
  <c r="AP284" i="16"/>
  <c r="AO284" i="16"/>
  <c r="AN284" i="16"/>
  <c r="AM284" i="16"/>
  <c r="AL284" i="16"/>
  <c r="AK284" i="16"/>
  <c r="AJ284" i="16"/>
  <c r="AI284" i="16"/>
  <c r="AG284" i="16"/>
  <c r="P284" i="16"/>
  <c r="BK283" i="16"/>
  <c r="BJ283" i="16"/>
  <c r="BI283" i="16"/>
  <c r="BH283" i="16"/>
  <c r="BG283" i="16"/>
  <c r="BF283" i="16"/>
  <c r="BE283" i="16"/>
  <c r="BD283" i="16"/>
  <c r="BC283" i="16"/>
  <c r="BB283" i="16"/>
  <c r="BA283" i="16"/>
  <c r="AZ283" i="16"/>
  <c r="AY283" i="16"/>
  <c r="AX283" i="16"/>
  <c r="AW283" i="16"/>
  <c r="AV283" i="16"/>
  <c r="AT283" i="16"/>
  <c r="AS283" i="16"/>
  <c r="AR283" i="16"/>
  <c r="AQ283" i="16"/>
  <c r="AP283" i="16"/>
  <c r="AO283" i="16"/>
  <c r="AN283" i="16"/>
  <c r="AM283" i="16"/>
  <c r="AL283" i="16"/>
  <c r="AK283" i="16"/>
  <c r="AJ283" i="16"/>
  <c r="AI283" i="16"/>
  <c r="AU283" i="16" s="1"/>
  <c r="AG283" i="16"/>
  <c r="P283" i="16"/>
  <c r="BK282" i="16"/>
  <c r="BJ282" i="16"/>
  <c r="BI282" i="16"/>
  <c r="BH282" i="16"/>
  <c r="BG282" i="16"/>
  <c r="BF282" i="16"/>
  <c r="BE282" i="16"/>
  <c r="BD282" i="16"/>
  <c r="BC282" i="16"/>
  <c r="BB282" i="16"/>
  <c r="BA282" i="16"/>
  <c r="AZ282" i="16"/>
  <c r="AY282" i="16"/>
  <c r="AX282" i="16"/>
  <c r="AW282" i="16"/>
  <c r="AV282" i="16"/>
  <c r="AT282" i="16"/>
  <c r="AS282" i="16"/>
  <c r="AR282" i="16"/>
  <c r="AQ282" i="16"/>
  <c r="AP282" i="16"/>
  <c r="AO282" i="16"/>
  <c r="AN282" i="16"/>
  <c r="AM282" i="16"/>
  <c r="AL282" i="16"/>
  <c r="AK282" i="16"/>
  <c r="AJ282" i="16"/>
  <c r="AI282" i="16"/>
  <c r="AG282" i="16"/>
  <c r="P282" i="16"/>
  <c r="BK281" i="16"/>
  <c r="BJ281" i="16"/>
  <c r="BI281" i="16"/>
  <c r="BH281" i="16"/>
  <c r="BG281" i="16"/>
  <c r="BF281" i="16"/>
  <c r="BE281" i="16"/>
  <c r="BD281" i="16"/>
  <c r="BC281" i="16"/>
  <c r="BB281" i="16"/>
  <c r="BA281" i="16"/>
  <c r="AZ281" i="16"/>
  <c r="AY281" i="16"/>
  <c r="AX281" i="16"/>
  <c r="AW281" i="16"/>
  <c r="AV281" i="16"/>
  <c r="AT281" i="16"/>
  <c r="AS281" i="16"/>
  <c r="AR281" i="16"/>
  <c r="AQ281" i="16"/>
  <c r="AP281" i="16"/>
  <c r="AO281" i="16"/>
  <c r="AN281" i="16"/>
  <c r="AM281" i="16"/>
  <c r="AL281" i="16"/>
  <c r="AK281" i="16"/>
  <c r="AJ281" i="16"/>
  <c r="AI281" i="16"/>
  <c r="AU281" i="16" s="1"/>
  <c r="AG281" i="16"/>
  <c r="P281" i="16"/>
  <c r="BK280" i="16"/>
  <c r="BJ280" i="16"/>
  <c r="BI280" i="16"/>
  <c r="BH280" i="16"/>
  <c r="BG280" i="16"/>
  <c r="BF280" i="16"/>
  <c r="BE280" i="16"/>
  <c r="BD280" i="16"/>
  <c r="BC280" i="16"/>
  <c r="BB280" i="16"/>
  <c r="BA280" i="16"/>
  <c r="AZ280" i="16"/>
  <c r="AY280" i="16"/>
  <c r="AX280" i="16"/>
  <c r="AW280" i="16"/>
  <c r="AV280" i="16"/>
  <c r="AT280" i="16"/>
  <c r="AS280" i="16"/>
  <c r="AR280" i="16"/>
  <c r="AQ280" i="16"/>
  <c r="AP280" i="16"/>
  <c r="AO280" i="16"/>
  <c r="AN280" i="16"/>
  <c r="AM280" i="16"/>
  <c r="AL280" i="16"/>
  <c r="AK280" i="16"/>
  <c r="AJ280" i="16"/>
  <c r="AI280" i="16"/>
  <c r="AG280" i="16"/>
  <c r="P280" i="16"/>
  <c r="BK279" i="16"/>
  <c r="BJ279" i="16"/>
  <c r="BI279" i="16"/>
  <c r="BH279" i="16"/>
  <c r="BG279" i="16"/>
  <c r="BF279" i="16"/>
  <c r="BE279" i="16"/>
  <c r="BD279" i="16"/>
  <c r="BC279" i="16"/>
  <c r="BB279" i="16"/>
  <c r="BA279" i="16"/>
  <c r="AZ279" i="16"/>
  <c r="AY279" i="16"/>
  <c r="AX279" i="16"/>
  <c r="AW279" i="16"/>
  <c r="AV279" i="16"/>
  <c r="AT279" i="16"/>
  <c r="AS279" i="16"/>
  <c r="AR279" i="16"/>
  <c r="AQ279" i="16"/>
  <c r="AP279" i="16"/>
  <c r="AO279" i="16"/>
  <c r="AN279" i="16"/>
  <c r="AM279" i="16"/>
  <c r="AL279" i="16"/>
  <c r="AK279" i="16"/>
  <c r="AJ279" i="16"/>
  <c r="AI279" i="16"/>
  <c r="AU279" i="16" s="1"/>
  <c r="AG279" i="16"/>
  <c r="P279" i="16"/>
  <c r="BK278" i="16"/>
  <c r="BJ278" i="16"/>
  <c r="BI278" i="16"/>
  <c r="BH278" i="16"/>
  <c r="BG278" i="16"/>
  <c r="BF278" i="16"/>
  <c r="BE278" i="16"/>
  <c r="BD278" i="16"/>
  <c r="BC278" i="16"/>
  <c r="BB278" i="16"/>
  <c r="BA278" i="16"/>
  <c r="AZ278" i="16"/>
  <c r="AY278" i="16"/>
  <c r="AX278" i="16"/>
  <c r="AW278" i="16"/>
  <c r="AV278" i="16"/>
  <c r="AT278" i="16"/>
  <c r="AS278" i="16"/>
  <c r="AR278" i="16"/>
  <c r="AQ278" i="16"/>
  <c r="AP278" i="16"/>
  <c r="AO278" i="16"/>
  <c r="AN278" i="16"/>
  <c r="AM278" i="16"/>
  <c r="AL278" i="16"/>
  <c r="AK278" i="16"/>
  <c r="AJ278" i="16"/>
  <c r="AI278" i="16"/>
  <c r="AG278" i="16"/>
  <c r="P278" i="16"/>
  <c r="BK277" i="16"/>
  <c r="BJ277" i="16"/>
  <c r="BI277" i="16"/>
  <c r="BH277" i="16"/>
  <c r="BG277" i="16"/>
  <c r="BF277" i="16"/>
  <c r="BE277" i="16"/>
  <c r="BD277" i="16"/>
  <c r="BC277" i="16"/>
  <c r="BB277" i="16"/>
  <c r="BA277" i="16"/>
  <c r="AZ277" i="16"/>
  <c r="AY277" i="16"/>
  <c r="AX277" i="16"/>
  <c r="AW277" i="16"/>
  <c r="AV277" i="16"/>
  <c r="AT277" i="16"/>
  <c r="AS277" i="16"/>
  <c r="AR277" i="16"/>
  <c r="AQ277" i="16"/>
  <c r="AP277" i="16"/>
  <c r="AO277" i="16"/>
  <c r="AN277" i="16"/>
  <c r="AM277" i="16"/>
  <c r="AL277" i="16"/>
  <c r="AK277" i="16"/>
  <c r="AJ277" i="16"/>
  <c r="AI277" i="16"/>
  <c r="AU277" i="16" s="1"/>
  <c r="AG277" i="16"/>
  <c r="P277" i="16"/>
  <c r="BK276" i="16"/>
  <c r="BJ276" i="16"/>
  <c r="BI276" i="16"/>
  <c r="BH276" i="16"/>
  <c r="BG276" i="16"/>
  <c r="BF276" i="16"/>
  <c r="BE276" i="16"/>
  <c r="BD276" i="16"/>
  <c r="BC276" i="16"/>
  <c r="BB276" i="16"/>
  <c r="BA276" i="16"/>
  <c r="AZ276" i="16"/>
  <c r="AY276" i="16"/>
  <c r="AX276" i="16"/>
  <c r="AW276" i="16"/>
  <c r="AV276" i="16"/>
  <c r="AT276" i="16"/>
  <c r="AS276" i="16"/>
  <c r="AR276" i="16"/>
  <c r="AQ276" i="16"/>
  <c r="AP276" i="16"/>
  <c r="AO276" i="16"/>
  <c r="AN276" i="16"/>
  <c r="AM276" i="16"/>
  <c r="AL276" i="16"/>
  <c r="AK276" i="16"/>
  <c r="AJ276" i="16"/>
  <c r="AI276" i="16"/>
  <c r="AG276" i="16"/>
  <c r="P276" i="16"/>
  <c r="BK275" i="16"/>
  <c r="BJ275" i="16"/>
  <c r="BI275" i="16"/>
  <c r="BH275" i="16"/>
  <c r="BG275" i="16"/>
  <c r="BF275" i="16"/>
  <c r="BE275" i="16"/>
  <c r="BD275" i="16"/>
  <c r="BC275" i="16"/>
  <c r="BB275" i="16"/>
  <c r="BA275" i="16"/>
  <c r="AZ275" i="16"/>
  <c r="AY275" i="16"/>
  <c r="AX275" i="16"/>
  <c r="AW275" i="16"/>
  <c r="AV275" i="16"/>
  <c r="AT275" i="16"/>
  <c r="AS275" i="16"/>
  <c r="AR275" i="16"/>
  <c r="AQ275" i="16"/>
  <c r="AP275" i="16"/>
  <c r="AO275" i="16"/>
  <c r="AN275" i="16"/>
  <c r="AM275" i="16"/>
  <c r="AL275" i="16"/>
  <c r="AK275" i="16"/>
  <c r="AJ275" i="16"/>
  <c r="AI275" i="16"/>
  <c r="AU275" i="16" s="1"/>
  <c r="AG275" i="16"/>
  <c r="P275" i="16"/>
  <c r="BK274" i="16"/>
  <c r="BJ274" i="16"/>
  <c r="BI274" i="16"/>
  <c r="BH274" i="16"/>
  <c r="BG274" i="16"/>
  <c r="BF274" i="16"/>
  <c r="BE274" i="16"/>
  <c r="BD274" i="16"/>
  <c r="BC274" i="16"/>
  <c r="BB274" i="16"/>
  <c r="BA274" i="16"/>
  <c r="AZ274" i="16"/>
  <c r="AY274" i="16"/>
  <c r="AX274" i="16"/>
  <c r="AW274" i="16"/>
  <c r="AV274" i="16"/>
  <c r="AT274" i="16"/>
  <c r="AS274" i="16"/>
  <c r="AR274" i="16"/>
  <c r="AQ274" i="16"/>
  <c r="AP274" i="16"/>
  <c r="AO274" i="16"/>
  <c r="AN274" i="16"/>
  <c r="AM274" i="16"/>
  <c r="AL274" i="16"/>
  <c r="AK274" i="16"/>
  <c r="AJ274" i="16"/>
  <c r="AI274" i="16"/>
  <c r="AG274" i="16"/>
  <c r="P274" i="16"/>
  <c r="BK273" i="16"/>
  <c r="BJ273" i="16"/>
  <c r="BI273" i="16"/>
  <c r="BH273" i="16"/>
  <c r="BG273" i="16"/>
  <c r="BF273" i="16"/>
  <c r="BE273" i="16"/>
  <c r="BD273" i="16"/>
  <c r="BC273" i="16"/>
  <c r="BB273" i="16"/>
  <c r="BA273" i="16"/>
  <c r="AZ273" i="16"/>
  <c r="BL273" i="16" s="1"/>
  <c r="AY273" i="16"/>
  <c r="AX273" i="16"/>
  <c r="AW273" i="16"/>
  <c r="AV273" i="16"/>
  <c r="AT273" i="16"/>
  <c r="AS273" i="16"/>
  <c r="AR273" i="16"/>
  <c r="AQ273" i="16"/>
  <c r="AP273" i="16"/>
  <c r="AO273" i="16"/>
  <c r="AN273" i="16"/>
  <c r="AM273" i="16"/>
  <c r="AL273" i="16"/>
  <c r="AK273" i="16"/>
  <c r="AJ273" i="16"/>
  <c r="AI273" i="16"/>
  <c r="AU273" i="16" s="1"/>
  <c r="AG273" i="16"/>
  <c r="P273" i="16"/>
  <c r="BK272" i="16"/>
  <c r="BJ272" i="16"/>
  <c r="BI272" i="16"/>
  <c r="BH272" i="16"/>
  <c r="BG272" i="16"/>
  <c r="BF272" i="16"/>
  <c r="BE272" i="16"/>
  <c r="BD272" i="16"/>
  <c r="BC272" i="16"/>
  <c r="BB272" i="16"/>
  <c r="BA272" i="16"/>
  <c r="AZ272" i="16"/>
  <c r="AY272" i="16"/>
  <c r="AX272" i="16"/>
  <c r="AW272" i="16"/>
  <c r="AV272" i="16"/>
  <c r="AT272" i="16"/>
  <c r="AS272" i="16"/>
  <c r="AR272" i="16"/>
  <c r="AQ272" i="16"/>
  <c r="AP272" i="16"/>
  <c r="AO272" i="16"/>
  <c r="AN272" i="16"/>
  <c r="AM272" i="16"/>
  <c r="AL272" i="16"/>
  <c r="AK272" i="16"/>
  <c r="AJ272" i="16"/>
  <c r="AI272" i="16"/>
  <c r="AG272" i="16"/>
  <c r="P272" i="16"/>
  <c r="BK271" i="16"/>
  <c r="BJ271" i="16"/>
  <c r="BI271" i="16"/>
  <c r="BH271" i="16"/>
  <c r="BG271" i="16"/>
  <c r="BF271" i="16"/>
  <c r="BE271" i="16"/>
  <c r="BD271" i="16"/>
  <c r="BC271" i="16"/>
  <c r="BB271" i="16"/>
  <c r="BA271" i="16"/>
  <c r="AZ271" i="16"/>
  <c r="BL271" i="16" s="1"/>
  <c r="AY271" i="16"/>
  <c r="AX271" i="16"/>
  <c r="AW271" i="16"/>
  <c r="AV271" i="16"/>
  <c r="AT271" i="16"/>
  <c r="AS271" i="16"/>
  <c r="AR271" i="16"/>
  <c r="AQ271" i="16"/>
  <c r="AP271" i="16"/>
  <c r="AO271" i="16"/>
  <c r="AN271" i="16"/>
  <c r="AM271" i="16"/>
  <c r="AL271" i="16"/>
  <c r="AK271" i="16"/>
  <c r="AJ271" i="16"/>
  <c r="AI271" i="16"/>
  <c r="AU271" i="16" s="1"/>
  <c r="AG271" i="16"/>
  <c r="P271" i="16"/>
  <c r="BK270" i="16"/>
  <c r="BJ270" i="16"/>
  <c r="BI270" i="16"/>
  <c r="BH270" i="16"/>
  <c r="BG270" i="16"/>
  <c r="BF270" i="16"/>
  <c r="BE270" i="16"/>
  <c r="BD270" i="16"/>
  <c r="BC270" i="16"/>
  <c r="BB270" i="16"/>
  <c r="BA270" i="16"/>
  <c r="AZ270" i="16"/>
  <c r="AY270" i="16"/>
  <c r="AX270" i="16"/>
  <c r="AW270" i="16"/>
  <c r="AV270" i="16"/>
  <c r="AT270" i="16"/>
  <c r="AS270" i="16"/>
  <c r="AR270" i="16"/>
  <c r="AQ270" i="16"/>
  <c r="AP270" i="16"/>
  <c r="AO270" i="16"/>
  <c r="AN270" i="16"/>
  <c r="AM270" i="16"/>
  <c r="AL270" i="16"/>
  <c r="AK270" i="16"/>
  <c r="AJ270" i="16"/>
  <c r="AI270" i="16"/>
  <c r="AG270" i="16"/>
  <c r="P270" i="16"/>
  <c r="BK269" i="16"/>
  <c r="BJ269" i="16"/>
  <c r="BI269" i="16"/>
  <c r="BH269" i="16"/>
  <c r="BG269" i="16"/>
  <c r="BF269" i="16"/>
  <c r="BE269" i="16"/>
  <c r="BD269" i="16"/>
  <c r="BC269" i="16"/>
  <c r="BB269" i="16"/>
  <c r="BA269" i="16"/>
  <c r="AZ269" i="16"/>
  <c r="BL269" i="16" s="1"/>
  <c r="AY269" i="16"/>
  <c r="AX269" i="16"/>
  <c r="AW269" i="16"/>
  <c r="AV269" i="16"/>
  <c r="AT269" i="16"/>
  <c r="AS269" i="16"/>
  <c r="AR269" i="16"/>
  <c r="AQ269" i="16"/>
  <c r="AP269" i="16"/>
  <c r="AO269" i="16"/>
  <c r="AN269" i="16"/>
  <c r="AM269" i="16"/>
  <c r="AL269" i="16"/>
  <c r="AK269" i="16"/>
  <c r="AJ269" i="16"/>
  <c r="AI269" i="16"/>
  <c r="AU269" i="16" s="1"/>
  <c r="AG269" i="16"/>
  <c r="P269" i="16"/>
  <c r="BK268" i="16"/>
  <c r="BJ268" i="16"/>
  <c r="BI268" i="16"/>
  <c r="BH268" i="16"/>
  <c r="BG268" i="16"/>
  <c r="BF268" i="16"/>
  <c r="BE268" i="16"/>
  <c r="BD268" i="16"/>
  <c r="BC268" i="16"/>
  <c r="BB268" i="16"/>
  <c r="BA268" i="16"/>
  <c r="AZ268" i="16"/>
  <c r="AY268" i="16"/>
  <c r="AX268" i="16"/>
  <c r="AW268" i="16"/>
  <c r="AV268" i="16"/>
  <c r="AT268" i="16"/>
  <c r="AS268" i="16"/>
  <c r="AR268" i="16"/>
  <c r="AQ268" i="16"/>
  <c r="AP268" i="16"/>
  <c r="AO268" i="16"/>
  <c r="AN268" i="16"/>
  <c r="AM268" i="16"/>
  <c r="AL268" i="16"/>
  <c r="AK268" i="16"/>
  <c r="AJ268" i="16"/>
  <c r="AI268" i="16"/>
  <c r="AG268" i="16"/>
  <c r="P268" i="16"/>
  <c r="BK267" i="16"/>
  <c r="BJ267" i="16"/>
  <c r="BI267" i="16"/>
  <c r="BH267" i="16"/>
  <c r="BG267" i="16"/>
  <c r="BF267" i="16"/>
  <c r="BE267" i="16"/>
  <c r="BD267" i="16"/>
  <c r="BC267" i="16"/>
  <c r="BB267" i="16"/>
  <c r="BA267" i="16"/>
  <c r="AZ267" i="16"/>
  <c r="BL267" i="16" s="1"/>
  <c r="AY267" i="16"/>
  <c r="AX267" i="16"/>
  <c r="AW267" i="16"/>
  <c r="AV267" i="16"/>
  <c r="AT267" i="16"/>
  <c r="AS267" i="16"/>
  <c r="AR267" i="16"/>
  <c r="AQ267" i="16"/>
  <c r="AP267" i="16"/>
  <c r="AO267" i="16"/>
  <c r="AN267" i="16"/>
  <c r="AM267" i="16"/>
  <c r="AL267" i="16"/>
  <c r="AK267" i="16"/>
  <c r="AJ267" i="16"/>
  <c r="AI267" i="16"/>
  <c r="AU267" i="16" s="1"/>
  <c r="AG267" i="16"/>
  <c r="P267" i="16"/>
  <c r="BK266" i="16"/>
  <c r="BJ266" i="16"/>
  <c r="BI266" i="16"/>
  <c r="BH266" i="16"/>
  <c r="BG266" i="16"/>
  <c r="BF266" i="16"/>
  <c r="BE266" i="16"/>
  <c r="BD266" i="16"/>
  <c r="BC266" i="16"/>
  <c r="BB266" i="16"/>
  <c r="BA266" i="16"/>
  <c r="AZ266" i="16"/>
  <c r="AY266" i="16"/>
  <c r="AX266" i="16"/>
  <c r="AW266" i="16"/>
  <c r="AV266" i="16"/>
  <c r="AT266" i="16"/>
  <c r="AS266" i="16"/>
  <c r="AR266" i="16"/>
  <c r="AQ266" i="16"/>
  <c r="AP266" i="16"/>
  <c r="AO266" i="16"/>
  <c r="AN266" i="16"/>
  <c r="AM266" i="16"/>
  <c r="AL266" i="16"/>
  <c r="AK266" i="16"/>
  <c r="AJ266" i="16"/>
  <c r="AI266" i="16"/>
  <c r="AG266" i="16"/>
  <c r="P266" i="16"/>
  <c r="BK265" i="16"/>
  <c r="BJ265" i="16"/>
  <c r="BI265" i="16"/>
  <c r="BH265" i="16"/>
  <c r="BG265" i="16"/>
  <c r="BF265" i="16"/>
  <c r="BE265" i="16"/>
  <c r="BD265" i="16"/>
  <c r="BC265" i="16"/>
  <c r="BB265" i="16"/>
  <c r="BA265" i="16"/>
  <c r="AZ265" i="16"/>
  <c r="BL265" i="16" s="1"/>
  <c r="AY265" i="16"/>
  <c r="AX265" i="16"/>
  <c r="AW265" i="16"/>
  <c r="AV265" i="16"/>
  <c r="AT265" i="16"/>
  <c r="AS265" i="16"/>
  <c r="AR265" i="16"/>
  <c r="AQ265" i="16"/>
  <c r="AP265" i="16"/>
  <c r="AO265" i="16"/>
  <c r="AN265" i="16"/>
  <c r="AM265" i="16"/>
  <c r="AL265" i="16"/>
  <c r="AK265" i="16"/>
  <c r="AJ265" i="16"/>
  <c r="AI265" i="16"/>
  <c r="AU265" i="16" s="1"/>
  <c r="AG265" i="16"/>
  <c r="P265" i="16"/>
  <c r="BK264" i="16"/>
  <c r="BJ264" i="16"/>
  <c r="BI264" i="16"/>
  <c r="BH264" i="16"/>
  <c r="BG264" i="16"/>
  <c r="BF264" i="16"/>
  <c r="BE264" i="16"/>
  <c r="BD264" i="16"/>
  <c r="BC264" i="16"/>
  <c r="BB264" i="16"/>
  <c r="BA264" i="16"/>
  <c r="AZ264" i="16"/>
  <c r="AY264" i="16"/>
  <c r="AX264" i="16"/>
  <c r="AW264" i="16"/>
  <c r="AV264" i="16"/>
  <c r="AT264" i="16"/>
  <c r="AS264" i="16"/>
  <c r="AR264" i="16"/>
  <c r="AQ264" i="16"/>
  <c r="AP264" i="16"/>
  <c r="AO264" i="16"/>
  <c r="AN264" i="16"/>
  <c r="AM264" i="16"/>
  <c r="AL264" i="16"/>
  <c r="AK264" i="16"/>
  <c r="AJ264" i="16"/>
  <c r="AI264" i="16"/>
  <c r="AG264" i="16"/>
  <c r="P264" i="16"/>
  <c r="BK263" i="16"/>
  <c r="BJ263" i="16"/>
  <c r="BI263" i="16"/>
  <c r="BH263" i="16"/>
  <c r="BG263" i="16"/>
  <c r="BF263" i="16"/>
  <c r="BE263" i="16"/>
  <c r="BD263" i="16"/>
  <c r="BC263" i="16"/>
  <c r="BB263" i="16"/>
  <c r="BA263" i="16"/>
  <c r="AZ263" i="16"/>
  <c r="BL263" i="16" s="1"/>
  <c r="AY263" i="16"/>
  <c r="AX263" i="16"/>
  <c r="AW263" i="16"/>
  <c r="AV263" i="16"/>
  <c r="AT263" i="16"/>
  <c r="AS263" i="16"/>
  <c r="AR263" i="16"/>
  <c r="AQ263" i="16"/>
  <c r="AP263" i="16"/>
  <c r="AO263" i="16"/>
  <c r="AN263" i="16"/>
  <c r="AM263" i="16"/>
  <c r="AL263" i="16"/>
  <c r="AK263" i="16"/>
  <c r="AJ263" i="16"/>
  <c r="AI263" i="16"/>
  <c r="AU263" i="16" s="1"/>
  <c r="AG263" i="16"/>
  <c r="P263" i="16"/>
  <c r="BK262" i="16"/>
  <c r="BJ262" i="16"/>
  <c r="BI262" i="16"/>
  <c r="BH262" i="16"/>
  <c r="BG262" i="16"/>
  <c r="BF262" i="16"/>
  <c r="BE262" i="16"/>
  <c r="BD262" i="16"/>
  <c r="BC262" i="16"/>
  <c r="BB262" i="16"/>
  <c r="BA262" i="16"/>
  <c r="AZ262" i="16"/>
  <c r="AY262" i="16"/>
  <c r="AX262" i="16"/>
  <c r="AW262" i="16"/>
  <c r="AV262" i="16"/>
  <c r="AT262" i="16"/>
  <c r="AS262" i="16"/>
  <c r="AR262" i="16"/>
  <c r="AQ262" i="16"/>
  <c r="AP262" i="16"/>
  <c r="AO262" i="16"/>
  <c r="AN262" i="16"/>
  <c r="AM262" i="16"/>
  <c r="AL262" i="16"/>
  <c r="AK262" i="16"/>
  <c r="AJ262" i="16"/>
  <c r="AI262" i="16"/>
  <c r="AG262" i="16"/>
  <c r="P262" i="16"/>
  <c r="BK261" i="16"/>
  <c r="BJ261" i="16"/>
  <c r="BI261" i="16"/>
  <c r="BH261" i="16"/>
  <c r="BG261" i="16"/>
  <c r="BF261" i="16"/>
  <c r="BE261" i="16"/>
  <c r="BD261" i="16"/>
  <c r="BC261" i="16"/>
  <c r="BB261" i="16"/>
  <c r="BA261" i="16"/>
  <c r="AZ261" i="16"/>
  <c r="BL261" i="16" s="1"/>
  <c r="AY261" i="16"/>
  <c r="AX261" i="16"/>
  <c r="AW261" i="16"/>
  <c r="AV261" i="16"/>
  <c r="AT261" i="16"/>
  <c r="AS261" i="16"/>
  <c r="AR261" i="16"/>
  <c r="AQ261" i="16"/>
  <c r="AP261" i="16"/>
  <c r="AO261" i="16"/>
  <c r="AN261" i="16"/>
  <c r="AM261" i="16"/>
  <c r="AL261" i="16"/>
  <c r="AK261" i="16"/>
  <c r="AJ261" i="16"/>
  <c r="AI261" i="16"/>
  <c r="AU261" i="16" s="1"/>
  <c r="AG261" i="16"/>
  <c r="P261" i="16"/>
  <c r="BK260" i="16"/>
  <c r="BJ260" i="16"/>
  <c r="BI260" i="16"/>
  <c r="BH260" i="16"/>
  <c r="BG260" i="16"/>
  <c r="BF260" i="16"/>
  <c r="BE260" i="16"/>
  <c r="BD260" i="16"/>
  <c r="BC260" i="16"/>
  <c r="BB260" i="16"/>
  <c r="BA260" i="16"/>
  <c r="AZ260" i="16"/>
  <c r="AY260" i="16"/>
  <c r="AX260" i="16"/>
  <c r="AW260" i="16"/>
  <c r="AV260" i="16"/>
  <c r="AT260" i="16"/>
  <c r="AS260" i="16"/>
  <c r="AR260" i="16"/>
  <c r="AQ260" i="16"/>
  <c r="AP260" i="16"/>
  <c r="AO260" i="16"/>
  <c r="AN260" i="16"/>
  <c r="AM260" i="16"/>
  <c r="AL260" i="16"/>
  <c r="AK260" i="16"/>
  <c r="AJ260" i="16"/>
  <c r="AI260" i="16"/>
  <c r="AG260" i="16"/>
  <c r="P260" i="16"/>
  <c r="BK259" i="16"/>
  <c r="BJ259" i="16"/>
  <c r="BI259" i="16"/>
  <c r="BH259" i="16"/>
  <c r="BG259" i="16"/>
  <c r="BF259" i="16"/>
  <c r="BE259" i="16"/>
  <c r="BD259" i="16"/>
  <c r="BC259" i="16"/>
  <c r="BB259" i="16"/>
  <c r="BA259" i="16"/>
  <c r="AZ259" i="16"/>
  <c r="BL259" i="16" s="1"/>
  <c r="AY259" i="16"/>
  <c r="AX259" i="16"/>
  <c r="AW259" i="16"/>
  <c r="AV259" i="16"/>
  <c r="AT259" i="16"/>
  <c r="AS259" i="16"/>
  <c r="AR259" i="16"/>
  <c r="AQ259" i="16"/>
  <c r="AP259" i="16"/>
  <c r="AO259" i="16"/>
  <c r="AN259" i="16"/>
  <c r="AM259" i="16"/>
  <c r="AL259" i="16"/>
  <c r="AK259" i="16"/>
  <c r="AJ259" i="16"/>
  <c r="AI259" i="16"/>
  <c r="AU259" i="16" s="1"/>
  <c r="AG259" i="16"/>
  <c r="P259" i="16"/>
  <c r="BK258" i="16"/>
  <c r="BJ258" i="16"/>
  <c r="BI258" i="16"/>
  <c r="BH258" i="16"/>
  <c r="BG258" i="16"/>
  <c r="BF258" i="16"/>
  <c r="BE258" i="16"/>
  <c r="BD258" i="16"/>
  <c r="BC258" i="16"/>
  <c r="BB258" i="16"/>
  <c r="BA258" i="16"/>
  <c r="AZ258" i="16"/>
  <c r="AY258" i="16"/>
  <c r="AX258" i="16"/>
  <c r="AW258" i="16"/>
  <c r="AV258" i="16"/>
  <c r="AT258" i="16"/>
  <c r="AS258" i="16"/>
  <c r="AR258" i="16"/>
  <c r="AQ258" i="16"/>
  <c r="AP258" i="16"/>
  <c r="AO258" i="16"/>
  <c r="AN258" i="16"/>
  <c r="AM258" i="16"/>
  <c r="AL258" i="16"/>
  <c r="AK258" i="16"/>
  <c r="AJ258" i="16"/>
  <c r="AI258" i="16"/>
  <c r="AG258" i="16"/>
  <c r="P258" i="16"/>
  <c r="BK257" i="16"/>
  <c r="BJ257" i="16"/>
  <c r="BI257" i="16"/>
  <c r="BH257" i="16"/>
  <c r="BG257" i="16"/>
  <c r="BF257" i="16"/>
  <c r="BE257" i="16"/>
  <c r="BD257" i="16"/>
  <c r="BC257" i="16"/>
  <c r="BB257" i="16"/>
  <c r="BA257" i="16"/>
  <c r="AZ257" i="16"/>
  <c r="BL257" i="16" s="1"/>
  <c r="AY257" i="16"/>
  <c r="AX257" i="16"/>
  <c r="AW257" i="16"/>
  <c r="AV257" i="16"/>
  <c r="AT257" i="16"/>
  <c r="AS257" i="16"/>
  <c r="AR257" i="16"/>
  <c r="AQ257" i="16"/>
  <c r="AP257" i="16"/>
  <c r="AO257" i="16"/>
  <c r="AN257" i="16"/>
  <c r="AM257" i="16"/>
  <c r="AL257" i="16"/>
  <c r="AK257" i="16"/>
  <c r="AJ257" i="16"/>
  <c r="AI257" i="16"/>
  <c r="AU257" i="16" s="1"/>
  <c r="AG257" i="16"/>
  <c r="P257" i="16"/>
  <c r="BK256" i="16"/>
  <c r="BJ256" i="16"/>
  <c r="BI256" i="16"/>
  <c r="BH256" i="16"/>
  <c r="BG256" i="16"/>
  <c r="BF256" i="16"/>
  <c r="BE256" i="16"/>
  <c r="BD256" i="16"/>
  <c r="BC256" i="16"/>
  <c r="BB256" i="16"/>
  <c r="BA256" i="16"/>
  <c r="AZ256" i="16"/>
  <c r="AY256" i="16"/>
  <c r="AX256" i="16"/>
  <c r="AW256" i="16"/>
  <c r="AV256" i="16"/>
  <c r="AT256" i="16"/>
  <c r="AS256" i="16"/>
  <c r="AR256" i="16"/>
  <c r="AQ256" i="16"/>
  <c r="AP256" i="16"/>
  <c r="AO256" i="16"/>
  <c r="AN256" i="16"/>
  <c r="AM256" i="16"/>
  <c r="AL256" i="16"/>
  <c r="AK256" i="16"/>
  <c r="AJ256" i="16"/>
  <c r="AI256" i="16"/>
  <c r="AG256" i="16"/>
  <c r="P256" i="16"/>
  <c r="BK255" i="16"/>
  <c r="BJ255" i="16"/>
  <c r="BI255" i="16"/>
  <c r="BH255" i="16"/>
  <c r="BG255" i="16"/>
  <c r="BF255" i="16"/>
  <c r="BE255" i="16"/>
  <c r="BD255" i="16"/>
  <c r="BC255" i="16"/>
  <c r="BB255" i="16"/>
  <c r="BA255" i="16"/>
  <c r="AZ255" i="16"/>
  <c r="BL255" i="16" s="1"/>
  <c r="AY255" i="16"/>
  <c r="AX255" i="16"/>
  <c r="AW255" i="16"/>
  <c r="AV255" i="16"/>
  <c r="AT255" i="16"/>
  <c r="AS255" i="16"/>
  <c r="AR255" i="16"/>
  <c r="AQ255" i="16"/>
  <c r="AP255" i="16"/>
  <c r="AO255" i="16"/>
  <c r="AN255" i="16"/>
  <c r="AM255" i="16"/>
  <c r="AL255" i="16"/>
  <c r="AK255" i="16"/>
  <c r="AJ255" i="16"/>
  <c r="AI255" i="16"/>
  <c r="AU255" i="16" s="1"/>
  <c r="AG255" i="16"/>
  <c r="P255" i="16"/>
  <c r="BK254" i="16"/>
  <c r="BJ254" i="16"/>
  <c r="BI254" i="16"/>
  <c r="BH254" i="16"/>
  <c r="BG254" i="16"/>
  <c r="BF254" i="16"/>
  <c r="BE254" i="16"/>
  <c r="BD254" i="16"/>
  <c r="BC254" i="16"/>
  <c r="BB254" i="16"/>
  <c r="BA254" i="16"/>
  <c r="AZ254" i="16"/>
  <c r="AY254" i="16"/>
  <c r="AX254" i="16"/>
  <c r="AW254" i="16"/>
  <c r="AV254" i="16"/>
  <c r="AT254" i="16"/>
  <c r="AS254" i="16"/>
  <c r="AR254" i="16"/>
  <c r="AQ254" i="16"/>
  <c r="AP254" i="16"/>
  <c r="AO254" i="16"/>
  <c r="AN254" i="16"/>
  <c r="AM254" i="16"/>
  <c r="AL254" i="16"/>
  <c r="AK254" i="16"/>
  <c r="AJ254" i="16"/>
  <c r="AI254" i="16"/>
  <c r="AG254" i="16"/>
  <c r="P254" i="16"/>
  <c r="BK253" i="16"/>
  <c r="BJ253" i="16"/>
  <c r="BI253" i="16"/>
  <c r="BH253" i="16"/>
  <c r="BG253" i="16"/>
  <c r="BF253" i="16"/>
  <c r="BE253" i="16"/>
  <c r="BD253" i="16"/>
  <c r="BC253" i="16"/>
  <c r="BB253" i="16"/>
  <c r="BA253" i="16"/>
  <c r="AZ253" i="16"/>
  <c r="BL253" i="16" s="1"/>
  <c r="AY253" i="16"/>
  <c r="AX253" i="16"/>
  <c r="AW253" i="16"/>
  <c r="AV253" i="16"/>
  <c r="AT253" i="16"/>
  <c r="AS253" i="16"/>
  <c r="AR253" i="16"/>
  <c r="AQ253" i="16"/>
  <c r="AP253" i="16"/>
  <c r="AO253" i="16"/>
  <c r="AN253" i="16"/>
  <c r="AM253" i="16"/>
  <c r="AL253" i="16"/>
  <c r="AK253" i="16"/>
  <c r="AJ253" i="16"/>
  <c r="AI253" i="16"/>
  <c r="AU253" i="16" s="1"/>
  <c r="AG253" i="16"/>
  <c r="P253" i="16"/>
  <c r="BK252" i="16"/>
  <c r="BJ252" i="16"/>
  <c r="BI252" i="16"/>
  <c r="BH252" i="16"/>
  <c r="BG252" i="16"/>
  <c r="BF252" i="16"/>
  <c r="BE252" i="16"/>
  <c r="BD252" i="16"/>
  <c r="BC252" i="16"/>
  <c r="BB252" i="16"/>
  <c r="BA252" i="16"/>
  <c r="AZ252" i="16"/>
  <c r="AY252" i="16"/>
  <c r="AX252" i="16"/>
  <c r="AW252" i="16"/>
  <c r="AV252" i="16"/>
  <c r="AT252" i="16"/>
  <c r="AS252" i="16"/>
  <c r="AR252" i="16"/>
  <c r="AQ252" i="16"/>
  <c r="AP252" i="16"/>
  <c r="AO252" i="16"/>
  <c r="AN252" i="16"/>
  <c r="AM252" i="16"/>
  <c r="AL252" i="16"/>
  <c r="AK252" i="16"/>
  <c r="AJ252" i="16"/>
  <c r="AI252" i="16"/>
  <c r="AG252" i="16"/>
  <c r="P252" i="16"/>
  <c r="BK251" i="16"/>
  <c r="BJ251" i="16"/>
  <c r="BI251" i="16"/>
  <c r="BH251" i="16"/>
  <c r="BG251" i="16"/>
  <c r="BF251" i="16"/>
  <c r="BE251" i="16"/>
  <c r="BD251" i="16"/>
  <c r="BC251" i="16"/>
  <c r="BB251" i="16"/>
  <c r="BA251" i="16"/>
  <c r="AZ251" i="16"/>
  <c r="BL251" i="16" s="1"/>
  <c r="AY251" i="16"/>
  <c r="AX251" i="16"/>
  <c r="AW251" i="16"/>
  <c r="AV251" i="16"/>
  <c r="AT251" i="16"/>
  <c r="AS251" i="16"/>
  <c r="AR251" i="16"/>
  <c r="AQ251" i="16"/>
  <c r="AP251" i="16"/>
  <c r="AO251" i="16"/>
  <c r="AN251" i="16"/>
  <c r="AM251" i="16"/>
  <c r="AL251" i="16"/>
  <c r="AK251" i="16"/>
  <c r="AJ251" i="16"/>
  <c r="AI251" i="16"/>
  <c r="AU251" i="16" s="1"/>
  <c r="AG251" i="16"/>
  <c r="P251" i="16"/>
  <c r="BK250" i="16"/>
  <c r="BJ250" i="16"/>
  <c r="BI250" i="16"/>
  <c r="BH250" i="16"/>
  <c r="BG250" i="16"/>
  <c r="BF250" i="16"/>
  <c r="BE250" i="16"/>
  <c r="BD250" i="16"/>
  <c r="BC250" i="16"/>
  <c r="BB250" i="16"/>
  <c r="BA250" i="16"/>
  <c r="AZ250" i="16"/>
  <c r="AY250" i="16"/>
  <c r="AX250" i="16"/>
  <c r="AW250" i="16"/>
  <c r="AV250" i="16"/>
  <c r="AT250" i="16"/>
  <c r="AS250" i="16"/>
  <c r="AR250" i="16"/>
  <c r="AQ250" i="16"/>
  <c r="AP250" i="16"/>
  <c r="AO250" i="16"/>
  <c r="AN250" i="16"/>
  <c r="AM250" i="16"/>
  <c r="AL250" i="16"/>
  <c r="AK250" i="16"/>
  <c r="AJ250" i="16"/>
  <c r="AI250" i="16"/>
  <c r="AG250" i="16"/>
  <c r="P250" i="16"/>
  <c r="BK249" i="16"/>
  <c r="BJ249" i="16"/>
  <c r="BI249" i="16"/>
  <c r="BH249" i="16"/>
  <c r="BG249" i="16"/>
  <c r="BF249" i="16"/>
  <c r="BE249" i="16"/>
  <c r="BD249" i="16"/>
  <c r="BC249" i="16"/>
  <c r="BB249" i="16"/>
  <c r="BA249" i="16"/>
  <c r="AZ249" i="16"/>
  <c r="BL249" i="16" s="1"/>
  <c r="AY249" i="16"/>
  <c r="AX249" i="16"/>
  <c r="AW249" i="16"/>
  <c r="AV249" i="16"/>
  <c r="AT249" i="16"/>
  <c r="AS249" i="16"/>
  <c r="AR249" i="16"/>
  <c r="AQ249" i="16"/>
  <c r="AP249" i="16"/>
  <c r="AO249" i="16"/>
  <c r="AN249" i="16"/>
  <c r="AM249" i="16"/>
  <c r="AL249" i="16"/>
  <c r="AK249" i="16"/>
  <c r="AJ249" i="16"/>
  <c r="AI249" i="16"/>
  <c r="AU249" i="16" s="1"/>
  <c r="AG249" i="16"/>
  <c r="P249" i="16"/>
  <c r="BK248" i="16"/>
  <c r="BJ248" i="16"/>
  <c r="BI248" i="16"/>
  <c r="BH248" i="16"/>
  <c r="BG248" i="16"/>
  <c r="BF248" i="16"/>
  <c r="BE248" i="16"/>
  <c r="BD248" i="16"/>
  <c r="BC248" i="16"/>
  <c r="BB248" i="16"/>
  <c r="BA248" i="16"/>
  <c r="AZ248" i="16"/>
  <c r="AY248" i="16"/>
  <c r="AX248" i="16"/>
  <c r="AW248" i="16"/>
  <c r="AV248" i="16"/>
  <c r="AT248" i="16"/>
  <c r="AS248" i="16"/>
  <c r="AR248" i="16"/>
  <c r="AQ248" i="16"/>
  <c r="AP248" i="16"/>
  <c r="AO248" i="16"/>
  <c r="AN248" i="16"/>
  <c r="AM248" i="16"/>
  <c r="AL248" i="16"/>
  <c r="AK248" i="16"/>
  <c r="AJ248" i="16"/>
  <c r="AI248" i="16"/>
  <c r="AG248" i="16"/>
  <c r="P248" i="16"/>
  <c r="BK247" i="16"/>
  <c r="BJ247" i="16"/>
  <c r="BI247" i="16"/>
  <c r="BH247" i="16"/>
  <c r="BG247" i="16"/>
  <c r="BF247" i="16"/>
  <c r="BE247" i="16"/>
  <c r="BD247" i="16"/>
  <c r="BC247" i="16"/>
  <c r="BB247" i="16"/>
  <c r="BA247" i="16"/>
  <c r="AZ247" i="16"/>
  <c r="BL247" i="16" s="1"/>
  <c r="AY247" i="16"/>
  <c r="AX247" i="16"/>
  <c r="AW247" i="16"/>
  <c r="AV247" i="16"/>
  <c r="AT247" i="16"/>
  <c r="AS247" i="16"/>
  <c r="AR247" i="16"/>
  <c r="AQ247" i="16"/>
  <c r="AP247" i="16"/>
  <c r="AO247" i="16"/>
  <c r="AN247" i="16"/>
  <c r="AM247" i="16"/>
  <c r="AL247" i="16"/>
  <c r="AK247" i="16"/>
  <c r="AJ247" i="16"/>
  <c r="AI247" i="16"/>
  <c r="AU247" i="16" s="1"/>
  <c r="AG247" i="16"/>
  <c r="P247" i="16"/>
  <c r="BK246" i="16"/>
  <c r="BJ246" i="16"/>
  <c r="BI246" i="16"/>
  <c r="BH246" i="16"/>
  <c r="BG246" i="16"/>
  <c r="BF246" i="16"/>
  <c r="BE246" i="16"/>
  <c r="BD246" i="16"/>
  <c r="BC246" i="16"/>
  <c r="BB246" i="16"/>
  <c r="BA246" i="16"/>
  <c r="AZ246" i="16"/>
  <c r="AY246" i="16"/>
  <c r="AX246" i="16"/>
  <c r="AW246" i="16"/>
  <c r="AV246" i="16"/>
  <c r="AT246" i="16"/>
  <c r="AS246" i="16"/>
  <c r="AR246" i="16"/>
  <c r="AQ246" i="16"/>
  <c r="AP246" i="16"/>
  <c r="AO246" i="16"/>
  <c r="AN246" i="16"/>
  <c r="AM246" i="16"/>
  <c r="AL246" i="16"/>
  <c r="AK246" i="16"/>
  <c r="AJ246" i="16"/>
  <c r="AI246" i="16"/>
  <c r="AG246" i="16"/>
  <c r="P246" i="16"/>
  <c r="BK245" i="16"/>
  <c r="BJ245" i="16"/>
  <c r="BI245" i="16"/>
  <c r="BH245" i="16"/>
  <c r="BG245" i="16"/>
  <c r="BF245" i="16"/>
  <c r="BE245" i="16"/>
  <c r="BD245" i="16"/>
  <c r="BC245" i="16"/>
  <c r="BB245" i="16"/>
  <c r="BA245" i="16"/>
  <c r="AZ245" i="16"/>
  <c r="BL245" i="16" s="1"/>
  <c r="AY245" i="16"/>
  <c r="AX245" i="16"/>
  <c r="AW245" i="16"/>
  <c r="AV245" i="16"/>
  <c r="AT245" i="16"/>
  <c r="AS245" i="16"/>
  <c r="AR245" i="16"/>
  <c r="AQ245" i="16"/>
  <c r="AP245" i="16"/>
  <c r="AO245" i="16"/>
  <c r="AN245" i="16"/>
  <c r="AM245" i="16"/>
  <c r="AL245" i="16"/>
  <c r="AK245" i="16"/>
  <c r="AJ245" i="16"/>
  <c r="AI245" i="16"/>
  <c r="AU245" i="16" s="1"/>
  <c r="AG245" i="16"/>
  <c r="P245" i="16"/>
  <c r="BK244" i="16"/>
  <c r="BJ244" i="16"/>
  <c r="BI244" i="16"/>
  <c r="BH244" i="16"/>
  <c r="BG244" i="16"/>
  <c r="BF244" i="16"/>
  <c r="BE244" i="16"/>
  <c r="BD244" i="16"/>
  <c r="BC244" i="16"/>
  <c r="BB244" i="16"/>
  <c r="BA244" i="16"/>
  <c r="AZ244" i="16"/>
  <c r="AY244" i="16"/>
  <c r="AX244" i="16"/>
  <c r="AW244" i="16"/>
  <c r="AV244" i="16"/>
  <c r="AT244" i="16"/>
  <c r="AS244" i="16"/>
  <c r="AR244" i="16"/>
  <c r="AQ244" i="16"/>
  <c r="AP244" i="16"/>
  <c r="AO244" i="16"/>
  <c r="AN244" i="16"/>
  <c r="AM244" i="16"/>
  <c r="AL244" i="16"/>
  <c r="AK244" i="16"/>
  <c r="AJ244" i="16"/>
  <c r="AI244" i="16"/>
  <c r="AG244" i="16"/>
  <c r="P244" i="16"/>
  <c r="BK243" i="16"/>
  <c r="BJ243" i="16"/>
  <c r="BI243" i="16"/>
  <c r="BH243" i="16"/>
  <c r="BG243" i="16"/>
  <c r="BF243" i="16"/>
  <c r="BE243" i="16"/>
  <c r="BD243" i="16"/>
  <c r="BC243" i="16"/>
  <c r="BB243" i="16"/>
  <c r="BA243" i="16"/>
  <c r="AZ243" i="16"/>
  <c r="BL243" i="16" s="1"/>
  <c r="AY243" i="16"/>
  <c r="AX243" i="16"/>
  <c r="AW243" i="16"/>
  <c r="AV243" i="16"/>
  <c r="AT243" i="16"/>
  <c r="AS243" i="16"/>
  <c r="AR243" i="16"/>
  <c r="AQ243" i="16"/>
  <c r="AP243" i="16"/>
  <c r="AO243" i="16"/>
  <c r="AN243" i="16"/>
  <c r="AM243" i="16"/>
  <c r="AL243" i="16"/>
  <c r="AK243" i="16"/>
  <c r="AJ243" i="16"/>
  <c r="AI243" i="16"/>
  <c r="AU243" i="16" s="1"/>
  <c r="AG243" i="16"/>
  <c r="P243" i="16"/>
  <c r="BK242" i="16"/>
  <c r="BJ242" i="16"/>
  <c r="BI242" i="16"/>
  <c r="BH242" i="16"/>
  <c r="BG242" i="16"/>
  <c r="BF242" i="16"/>
  <c r="BE242" i="16"/>
  <c r="BD242" i="16"/>
  <c r="BC242" i="16"/>
  <c r="BB242" i="16"/>
  <c r="BA242" i="16"/>
  <c r="AZ242" i="16"/>
  <c r="AY242" i="16"/>
  <c r="AX242" i="16"/>
  <c r="AW242" i="16"/>
  <c r="AV242" i="16"/>
  <c r="AT242" i="16"/>
  <c r="AS242" i="16"/>
  <c r="AR242" i="16"/>
  <c r="AQ242" i="16"/>
  <c r="AP242" i="16"/>
  <c r="AO242" i="16"/>
  <c r="AN242" i="16"/>
  <c r="AM242" i="16"/>
  <c r="AL242" i="16"/>
  <c r="AK242" i="16"/>
  <c r="AJ242" i="16"/>
  <c r="AI242" i="16"/>
  <c r="AG242" i="16"/>
  <c r="P242" i="16"/>
  <c r="BK241" i="16"/>
  <c r="BJ241" i="16"/>
  <c r="BI241" i="16"/>
  <c r="BH241" i="16"/>
  <c r="BG241" i="16"/>
  <c r="BF241" i="16"/>
  <c r="BE241" i="16"/>
  <c r="BD241" i="16"/>
  <c r="BC241" i="16"/>
  <c r="BB241" i="16"/>
  <c r="BA241" i="16"/>
  <c r="AZ241" i="16"/>
  <c r="BL241" i="16" s="1"/>
  <c r="AY241" i="16"/>
  <c r="AX241" i="16"/>
  <c r="AW241" i="16"/>
  <c r="AV241" i="16"/>
  <c r="AT241" i="16"/>
  <c r="AS241" i="16"/>
  <c r="AR241" i="16"/>
  <c r="AQ241" i="16"/>
  <c r="AP241" i="16"/>
  <c r="AO241" i="16"/>
  <c r="AN241" i="16"/>
  <c r="AM241" i="16"/>
  <c r="AL241" i="16"/>
  <c r="AK241" i="16"/>
  <c r="AJ241" i="16"/>
  <c r="AI241" i="16"/>
  <c r="AU241" i="16" s="1"/>
  <c r="AG241" i="16"/>
  <c r="P241" i="16"/>
  <c r="BK240" i="16"/>
  <c r="BJ240" i="16"/>
  <c r="BI240" i="16"/>
  <c r="BH240" i="16"/>
  <c r="BG240" i="16"/>
  <c r="BF240" i="16"/>
  <c r="BE240" i="16"/>
  <c r="BD240" i="16"/>
  <c r="BC240" i="16"/>
  <c r="BB240" i="16"/>
  <c r="BA240" i="16"/>
  <c r="AZ240" i="16"/>
  <c r="AY240" i="16"/>
  <c r="AX240" i="16"/>
  <c r="AW240" i="16"/>
  <c r="AV240" i="16"/>
  <c r="AT240" i="16"/>
  <c r="AS240" i="16"/>
  <c r="AR240" i="16"/>
  <c r="AQ240" i="16"/>
  <c r="AP240" i="16"/>
  <c r="AO240" i="16"/>
  <c r="AN240" i="16"/>
  <c r="AM240" i="16"/>
  <c r="AL240" i="16"/>
  <c r="AK240" i="16"/>
  <c r="AJ240" i="16"/>
  <c r="AI240" i="16"/>
  <c r="AG240" i="16"/>
  <c r="P240" i="16"/>
  <c r="BK239" i="16"/>
  <c r="BJ239" i="16"/>
  <c r="BI239" i="16"/>
  <c r="BH239" i="16"/>
  <c r="BG239" i="16"/>
  <c r="BF239" i="16"/>
  <c r="BE239" i="16"/>
  <c r="BD239" i="16"/>
  <c r="BC239" i="16"/>
  <c r="BB239" i="16"/>
  <c r="BA239" i="16"/>
  <c r="AZ239" i="16"/>
  <c r="BL239" i="16" s="1"/>
  <c r="AY239" i="16"/>
  <c r="AX239" i="16"/>
  <c r="AW239" i="16"/>
  <c r="AV239" i="16"/>
  <c r="AT239" i="16"/>
  <c r="AS239" i="16"/>
  <c r="AR239" i="16"/>
  <c r="AQ239" i="16"/>
  <c r="AP239" i="16"/>
  <c r="AO239" i="16"/>
  <c r="AN239" i="16"/>
  <c r="AM239" i="16"/>
  <c r="AL239" i="16"/>
  <c r="AK239" i="16"/>
  <c r="AJ239" i="16"/>
  <c r="AI239" i="16"/>
  <c r="AU239" i="16" s="1"/>
  <c r="AG239" i="16"/>
  <c r="P239" i="16"/>
  <c r="BK238" i="16"/>
  <c r="BJ238" i="16"/>
  <c r="BI238" i="16"/>
  <c r="BH238" i="16"/>
  <c r="BG238" i="16"/>
  <c r="BF238" i="16"/>
  <c r="BE238" i="16"/>
  <c r="BD238" i="16"/>
  <c r="BC238" i="16"/>
  <c r="BB238" i="16"/>
  <c r="BA238" i="16"/>
  <c r="AZ238" i="16"/>
  <c r="AY238" i="16"/>
  <c r="AX238" i="16"/>
  <c r="AW238" i="16"/>
  <c r="AV238" i="16"/>
  <c r="AT238" i="16"/>
  <c r="AS238" i="16"/>
  <c r="AR238" i="16"/>
  <c r="AQ238" i="16"/>
  <c r="AP238" i="16"/>
  <c r="AO238" i="16"/>
  <c r="AN238" i="16"/>
  <c r="AM238" i="16"/>
  <c r="AL238" i="16"/>
  <c r="AK238" i="16"/>
  <c r="AJ238" i="16"/>
  <c r="AI238" i="16"/>
  <c r="AG238" i="16"/>
  <c r="P238" i="16"/>
  <c r="BK237" i="16"/>
  <c r="BJ237" i="16"/>
  <c r="BI237" i="16"/>
  <c r="BH237" i="16"/>
  <c r="BG237" i="16"/>
  <c r="BF237" i="16"/>
  <c r="BE237" i="16"/>
  <c r="BD237" i="16"/>
  <c r="BC237" i="16"/>
  <c r="BB237" i="16"/>
  <c r="BA237" i="16"/>
  <c r="AZ237" i="16"/>
  <c r="BL237" i="16" s="1"/>
  <c r="AY237" i="16"/>
  <c r="AX237" i="16"/>
  <c r="AW237" i="16"/>
  <c r="AV237" i="16"/>
  <c r="AT237" i="16"/>
  <c r="AS237" i="16"/>
  <c r="AR237" i="16"/>
  <c r="AQ237" i="16"/>
  <c r="AP237" i="16"/>
  <c r="AO237" i="16"/>
  <c r="AN237" i="16"/>
  <c r="AM237" i="16"/>
  <c r="AL237" i="16"/>
  <c r="AK237" i="16"/>
  <c r="AJ237" i="16"/>
  <c r="AI237" i="16"/>
  <c r="AU237" i="16" s="1"/>
  <c r="AG237" i="16"/>
  <c r="P237" i="16"/>
  <c r="BK236" i="16"/>
  <c r="BJ236" i="16"/>
  <c r="BI236" i="16"/>
  <c r="BH236" i="16"/>
  <c r="BG236" i="16"/>
  <c r="BF236" i="16"/>
  <c r="BE236" i="16"/>
  <c r="BD236" i="16"/>
  <c r="BC236" i="16"/>
  <c r="BB236" i="16"/>
  <c r="BA236" i="16"/>
  <c r="AZ236" i="16"/>
  <c r="AY236" i="16"/>
  <c r="AX236" i="16"/>
  <c r="AW236" i="16"/>
  <c r="AV236" i="16"/>
  <c r="AT236" i="16"/>
  <c r="AS236" i="16"/>
  <c r="AR236" i="16"/>
  <c r="AQ236" i="16"/>
  <c r="AP236" i="16"/>
  <c r="AO236" i="16"/>
  <c r="AN236" i="16"/>
  <c r="AM236" i="16"/>
  <c r="AL236" i="16"/>
  <c r="AK236" i="16"/>
  <c r="AJ236" i="16"/>
  <c r="AI236" i="16"/>
  <c r="AG236" i="16"/>
  <c r="P236" i="16"/>
  <c r="BK235" i="16"/>
  <c r="BJ235" i="16"/>
  <c r="BI235" i="16"/>
  <c r="BH235" i="16"/>
  <c r="BG235" i="16"/>
  <c r="BF235" i="16"/>
  <c r="BE235" i="16"/>
  <c r="BD235" i="16"/>
  <c r="BC235" i="16"/>
  <c r="BB235" i="16"/>
  <c r="BA235" i="16"/>
  <c r="AZ235" i="16"/>
  <c r="BL235" i="16" s="1"/>
  <c r="AY235" i="16"/>
  <c r="AX235" i="16"/>
  <c r="AW235" i="16"/>
  <c r="AV235" i="16"/>
  <c r="AT235" i="16"/>
  <c r="AS235" i="16"/>
  <c r="AR235" i="16"/>
  <c r="AQ235" i="16"/>
  <c r="AP235" i="16"/>
  <c r="AO235" i="16"/>
  <c r="AN235" i="16"/>
  <c r="AM235" i="16"/>
  <c r="AL235" i="16"/>
  <c r="AK235" i="16"/>
  <c r="AJ235" i="16"/>
  <c r="AI235" i="16"/>
  <c r="AU235" i="16" s="1"/>
  <c r="AG235" i="16"/>
  <c r="P235" i="16"/>
  <c r="BK234" i="16"/>
  <c r="BJ234" i="16"/>
  <c r="BI234" i="16"/>
  <c r="BH234" i="16"/>
  <c r="BG234" i="16"/>
  <c r="BF234" i="16"/>
  <c r="BE234" i="16"/>
  <c r="BD234" i="16"/>
  <c r="BC234" i="16"/>
  <c r="BB234" i="16"/>
  <c r="BA234" i="16"/>
  <c r="AZ234" i="16"/>
  <c r="AY234" i="16"/>
  <c r="AX234" i="16"/>
  <c r="AW234" i="16"/>
  <c r="AV234" i="16"/>
  <c r="AT234" i="16"/>
  <c r="AS234" i="16"/>
  <c r="AR234" i="16"/>
  <c r="AQ234" i="16"/>
  <c r="AP234" i="16"/>
  <c r="AO234" i="16"/>
  <c r="AN234" i="16"/>
  <c r="AM234" i="16"/>
  <c r="AL234" i="16"/>
  <c r="AK234" i="16"/>
  <c r="AJ234" i="16"/>
  <c r="AI234" i="16"/>
  <c r="AG234" i="16"/>
  <c r="P234" i="16"/>
  <c r="BK233" i="16"/>
  <c r="BJ233" i="16"/>
  <c r="BI233" i="16"/>
  <c r="BH233" i="16"/>
  <c r="BG233" i="16"/>
  <c r="BF233" i="16"/>
  <c r="BE233" i="16"/>
  <c r="BD233" i="16"/>
  <c r="BC233" i="16"/>
  <c r="BB233" i="16"/>
  <c r="BA233" i="16"/>
  <c r="AZ233" i="16"/>
  <c r="BL233" i="16" s="1"/>
  <c r="AY233" i="16"/>
  <c r="AX233" i="16"/>
  <c r="AW233" i="16"/>
  <c r="AV233" i="16"/>
  <c r="AT233" i="16"/>
  <c r="AS233" i="16"/>
  <c r="AR233" i="16"/>
  <c r="AQ233" i="16"/>
  <c r="AP233" i="16"/>
  <c r="AO233" i="16"/>
  <c r="AN233" i="16"/>
  <c r="AM233" i="16"/>
  <c r="AL233" i="16"/>
  <c r="AK233" i="16"/>
  <c r="AJ233" i="16"/>
  <c r="AI233" i="16"/>
  <c r="AU233" i="16" s="1"/>
  <c r="AG233" i="16"/>
  <c r="P233" i="16"/>
  <c r="BK232" i="16"/>
  <c r="BJ232" i="16"/>
  <c r="BI232" i="16"/>
  <c r="BH232" i="16"/>
  <c r="BG232" i="16"/>
  <c r="BF232" i="16"/>
  <c r="BE232" i="16"/>
  <c r="BD232" i="16"/>
  <c r="BC232" i="16"/>
  <c r="BB232" i="16"/>
  <c r="BA232" i="16"/>
  <c r="AZ232" i="16"/>
  <c r="AY232" i="16"/>
  <c r="AX232" i="16"/>
  <c r="AW232" i="16"/>
  <c r="AV232" i="16"/>
  <c r="AT232" i="16"/>
  <c r="AS232" i="16"/>
  <c r="AR232" i="16"/>
  <c r="AQ232" i="16"/>
  <c r="AP232" i="16"/>
  <c r="AO232" i="16"/>
  <c r="AN232" i="16"/>
  <c r="AM232" i="16"/>
  <c r="AL232" i="16"/>
  <c r="AK232" i="16"/>
  <c r="AJ232" i="16"/>
  <c r="AI232" i="16"/>
  <c r="AG232" i="16"/>
  <c r="P232" i="16"/>
  <c r="BK231" i="16"/>
  <c r="BJ231" i="16"/>
  <c r="BI231" i="16"/>
  <c r="BH231" i="16"/>
  <c r="BG231" i="16"/>
  <c r="BF231" i="16"/>
  <c r="BE231" i="16"/>
  <c r="BD231" i="16"/>
  <c r="BC231" i="16"/>
  <c r="BB231" i="16"/>
  <c r="BA231" i="16"/>
  <c r="AZ231" i="16"/>
  <c r="BL231" i="16" s="1"/>
  <c r="AY231" i="16"/>
  <c r="AX231" i="16"/>
  <c r="AW231" i="16"/>
  <c r="AV231" i="16"/>
  <c r="AT231" i="16"/>
  <c r="AS231" i="16"/>
  <c r="AR231" i="16"/>
  <c r="AQ231" i="16"/>
  <c r="AP231" i="16"/>
  <c r="AO231" i="16"/>
  <c r="AN231" i="16"/>
  <c r="AM231" i="16"/>
  <c r="AL231" i="16"/>
  <c r="AK231" i="16"/>
  <c r="AJ231" i="16"/>
  <c r="AI231" i="16"/>
  <c r="AU231" i="16" s="1"/>
  <c r="AG231" i="16"/>
  <c r="P231" i="16"/>
  <c r="BK230" i="16"/>
  <c r="BJ230" i="16"/>
  <c r="BI230" i="16"/>
  <c r="BH230" i="16"/>
  <c r="BG230" i="16"/>
  <c r="BF230" i="16"/>
  <c r="BE230" i="16"/>
  <c r="BD230" i="16"/>
  <c r="BC230" i="16"/>
  <c r="BB230" i="16"/>
  <c r="BA230" i="16"/>
  <c r="AZ230" i="16"/>
  <c r="AY230" i="16"/>
  <c r="AX230" i="16"/>
  <c r="AW230" i="16"/>
  <c r="AV230" i="16"/>
  <c r="AT230" i="16"/>
  <c r="AS230" i="16"/>
  <c r="AR230" i="16"/>
  <c r="AQ230" i="16"/>
  <c r="AP230" i="16"/>
  <c r="AO230" i="16"/>
  <c r="AN230" i="16"/>
  <c r="AM230" i="16"/>
  <c r="AL230" i="16"/>
  <c r="AK230" i="16"/>
  <c r="AJ230" i="16"/>
  <c r="AI230" i="16"/>
  <c r="AG230" i="16"/>
  <c r="P230" i="16"/>
  <c r="BK229" i="16"/>
  <c r="BJ229" i="16"/>
  <c r="BI229" i="16"/>
  <c r="BH229" i="16"/>
  <c r="BG229" i="16"/>
  <c r="BF229" i="16"/>
  <c r="BE229" i="16"/>
  <c r="BD229" i="16"/>
  <c r="BC229" i="16"/>
  <c r="BB229" i="16"/>
  <c r="BA229" i="16"/>
  <c r="AZ229" i="16"/>
  <c r="BL229" i="16" s="1"/>
  <c r="AY229" i="16"/>
  <c r="AX229" i="16"/>
  <c r="AW229" i="16"/>
  <c r="AV229" i="16"/>
  <c r="AT229" i="16"/>
  <c r="AS229" i="16"/>
  <c r="AR229" i="16"/>
  <c r="AQ229" i="16"/>
  <c r="AP229" i="16"/>
  <c r="AO229" i="16"/>
  <c r="AN229" i="16"/>
  <c r="AM229" i="16"/>
  <c r="AL229" i="16"/>
  <c r="AK229" i="16"/>
  <c r="AJ229" i="16"/>
  <c r="AI229" i="16"/>
  <c r="AU229" i="16" s="1"/>
  <c r="AG229" i="16"/>
  <c r="P229" i="16"/>
  <c r="BK228" i="16"/>
  <c r="BJ228" i="16"/>
  <c r="BI228" i="16"/>
  <c r="BH228" i="16"/>
  <c r="BG228" i="16"/>
  <c r="BF228" i="16"/>
  <c r="BE228" i="16"/>
  <c r="BD228" i="16"/>
  <c r="BC228" i="16"/>
  <c r="BB228" i="16"/>
  <c r="BA228" i="16"/>
  <c r="AZ228" i="16"/>
  <c r="AY228" i="16"/>
  <c r="AX228" i="16"/>
  <c r="AW228" i="16"/>
  <c r="AV228" i="16"/>
  <c r="AT228" i="16"/>
  <c r="AS228" i="16"/>
  <c r="AR228" i="16"/>
  <c r="AQ228" i="16"/>
  <c r="AP228" i="16"/>
  <c r="AO228" i="16"/>
  <c r="AN228" i="16"/>
  <c r="AM228" i="16"/>
  <c r="AL228" i="16"/>
  <c r="AK228" i="16"/>
  <c r="AJ228" i="16"/>
  <c r="AI228" i="16"/>
  <c r="AG228" i="16"/>
  <c r="P228" i="16"/>
  <c r="BK227" i="16"/>
  <c r="BJ227" i="16"/>
  <c r="BI227" i="16"/>
  <c r="BH227" i="16"/>
  <c r="BG227" i="16"/>
  <c r="BF227" i="16"/>
  <c r="BE227" i="16"/>
  <c r="BD227" i="16"/>
  <c r="BC227" i="16"/>
  <c r="BB227" i="16"/>
  <c r="BA227" i="16"/>
  <c r="AZ227" i="16"/>
  <c r="BL227" i="16" s="1"/>
  <c r="AY227" i="16"/>
  <c r="AX227" i="16"/>
  <c r="AW227" i="16"/>
  <c r="AV227" i="16"/>
  <c r="AT227" i="16"/>
  <c r="AS227" i="16"/>
  <c r="AR227" i="16"/>
  <c r="AQ227" i="16"/>
  <c r="AP227" i="16"/>
  <c r="AO227" i="16"/>
  <c r="AN227" i="16"/>
  <c r="AM227" i="16"/>
  <c r="AL227" i="16"/>
  <c r="AK227" i="16"/>
  <c r="AJ227" i="16"/>
  <c r="AI227" i="16"/>
  <c r="AU227" i="16" s="1"/>
  <c r="AG227" i="16"/>
  <c r="P227" i="16"/>
  <c r="BK226" i="16"/>
  <c r="BJ226" i="16"/>
  <c r="BI226" i="16"/>
  <c r="BH226" i="16"/>
  <c r="BG226" i="16"/>
  <c r="BF226" i="16"/>
  <c r="BE226" i="16"/>
  <c r="BD226" i="16"/>
  <c r="BC226" i="16"/>
  <c r="BB226" i="16"/>
  <c r="BA226" i="16"/>
  <c r="AZ226" i="16"/>
  <c r="AY226" i="16"/>
  <c r="AX226" i="16"/>
  <c r="AW226" i="16"/>
  <c r="AV226" i="16"/>
  <c r="AT226" i="16"/>
  <c r="AS226" i="16"/>
  <c r="AR226" i="16"/>
  <c r="AQ226" i="16"/>
  <c r="AP226" i="16"/>
  <c r="AO226" i="16"/>
  <c r="AN226" i="16"/>
  <c r="AM226" i="16"/>
  <c r="AL226" i="16"/>
  <c r="AK226" i="16"/>
  <c r="AJ226" i="16"/>
  <c r="AI226" i="16"/>
  <c r="AG226" i="16"/>
  <c r="P226" i="16"/>
  <c r="BK225" i="16"/>
  <c r="BJ225" i="16"/>
  <c r="BI225" i="16"/>
  <c r="BH225" i="16"/>
  <c r="BG225" i="16"/>
  <c r="BF225" i="16"/>
  <c r="BE225" i="16"/>
  <c r="BD225" i="16"/>
  <c r="BC225" i="16"/>
  <c r="BB225" i="16"/>
  <c r="BA225" i="16"/>
  <c r="AZ225" i="16"/>
  <c r="BL225" i="16" s="1"/>
  <c r="AY225" i="16"/>
  <c r="AX225" i="16"/>
  <c r="AW225" i="16"/>
  <c r="AV225" i="16"/>
  <c r="AT225" i="16"/>
  <c r="AS225" i="16"/>
  <c r="AR225" i="16"/>
  <c r="AQ225" i="16"/>
  <c r="AP225" i="16"/>
  <c r="AO225" i="16"/>
  <c r="AN225" i="16"/>
  <c r="AM225" i="16"/>
  <c r="AL225" i="16"/>
  <c r="AK225" i="16"/>
  <c r="AJ225" i="16"/>
  <c r="AI225" i="16"/>
  <c r="AU225" i="16" s="1"/>
  <c r="AG225" i="16"/>
  <c r="P225" i="16"/>
  <c r="BK224" i="16"/>
  <c r="BJ224" i="16"/>
  <c r="BI224" i="16"/>
  <c r="BH224" i="16"/>
  <c r="BG224" i="16"/>
  <c r="BF224" i="16"/>
  <c r="BE224" i="16"/>
  <c r="BD224" i="16"/>
  <c r="BC224" i="16"/>
  <c r="BB224" i="16"/>
  <c r="BA224" i="16"/>
  <c r="AZ224" i="16"/>
  <c r="AY224" i="16"/>
  <c r="AX224" i="16"/>
  <c r="AW224" i="16"/>
  <c r="AV224" i="16"/>
  <c r="AT224" i="16"/>
  <c r="AS224" i="16"/>
  <c r="AR224" i="16"/>
  <c r="AQ224" i="16"/>
  <c r="AP224" i="16"/>
  <c r="AO224" i="16"/>
  <c r="AN224" i="16"/>
  <c r="AM224" i="16"/>
  <c r="AL224" i="16"/>
  <c r="AK224" i="16"/>
  <c r="AJ224" i="16"/>
  <c r="AI224" i="16"/>
  <c r="AG224" i="16"/>
  <c r="P224" i="16"/>
  <c r="BK223" i="16"/>
  <c r="BJ223" i="16"/>
  <c r="BI223" i="16"/>
  <c r="BH223" i="16"/>
  <c r="BG223" i="16"/>
  <c r="BF223" i="16"/>
  <c r="BE223" i="16"/>
  <c r="BD223" i="16"/>
  <c r="BC223" i="16"/>
  <c r="BB223" i="16"/>
  <c r="BA223" i="16"/>
  <c r="AZ223" i="16"/>
  <c r="BL223" i="16" s="1"/>
  <c r="AY223" i="16"/>
  <c r="AX223" i="16"/>
  <c r="AW223" i="16"/>
  <c r="AV223" i="16"/>
  <c r="AT223" i="16"/>
  <c r="AS223" i="16"/>
  <c r="AR223" i="16"/>
  <c r="AQ223" i="16"/>
  <c r="AP223" i="16"/>
  <c r="AO223" i="16"/>
  <c r="AN223" i="16"/>
  <c r="AM223" i="16"/>
  <c r="AL223" i="16"/>
  <c r="AK223" i="16"/>
  <c r="AJ223" i="16"/>
  <c r="AI223" i="16"/>
  <c r="AU223" i="16" s="1"/>
  <c r="AG223" i="16"/>
  <c r="P223" i="16"/>
  <c r="BK222" i="16"/>
  <c r="BJ222" i="16"/>
  <c r="BI222" i="16"/>
  <c r="BH222" i="16"/>
  <c r="BG222" i="16"/>
  <c r="BF222" i="16"/>
  <c r="BE222" i="16"/>
  <c r="BD222" i="16"/>
  <c r="BC222" i="16"/>
  <c r="BB222" i="16"/>
  <c r="BA222" i="16"/>
  <c r="AZ222" i="16"/>
  <c r="AY222" i="16"/>
  <c r="AX222" i="16"/>
  <c r="AW222" i="16"/>
  <c r="AV222" i="16"/>
  <c r="AT222" i="16"/>
  <c r="AS222" i="16"/>
  <c r="AR222" i="16"/>
  <c r="AQ222" i="16"/>
  <c r="AP222" i="16"/>
  <c r="AO222" i="16"/>
  <c r="AN222" i="16"/>
  <c r="AM222" i="16"/>
  <c r="AL222" i="16"/>
  <c r="AK222" i="16"/>
  <c r="AJ222" i="16"/>
  <c r="AI222" i="16"/>
  <c r="AG222" i="16"/>
  <c r="P222" i="16"/>
  <c r="BK221" i="16"/>
  <c r="BJ221" i="16"/>
  <c r="BI221" i="16"/>
  <c r="BH221" i="16"/>
  <c r="BG221" i="16"/>
  <c r="BF221" i="16"/>
  <c r="BE221" i="16"/>
  <c r="BD221" i="16"/>
  <c r="BC221" i="16"/>
  <c r="BB221" i="16"/>
  <c r="BA221" i="16"/>
  <c r="AZ221" i="16"/>
  <c r="BL221" i="16" s="1"/>
  <c r="AY221" i="16"/>
  <c r="AX221" i="16"/>
  <c r="AW221" i="16"/>
  <c r="AV221" i="16"/>
  <c r="AT221" i="16"/>
  <c r="AS221" i="16"/>
  <c r="AR221" i="16"/>
  <c r="AQ221" i="16"/>
  <c r="AP221" i="16"/>
  <c r="AO221" i="16"/>
  <c r="AN221" i="16"/>
  <c r="AM221" i="16"/>
  <c r="AL221" i="16"/>
  <c r="AK221" i="16"/>
  <c r="AJ221" i="16"/>
  <c r="AI221" i="16"/>
  <c r="AU221" i="16" s="1"/>
  <c r="AG221" i="16"/>
  <c r="P221" i="16"/>
  <c r="BK220" i="16"/>
  <c r="BJ220" i="16"/>
  <c r="BI220" i="16"/>
  <c r="BH220" i="16"/>
  <c r="BG220" i="16"/>
  <c r="BF220" i="16"/>
  <c r="BE220" i="16"/>
  <c r="BD220" i="16"/>
  <c r="BC220" i="16"/>
  <c r="BB220" i="16"/>
  <c r="BA220" i="16"/>
  <c r="AZ220" i="16"/>
  <c r="AY220" i="16"/>
  <c r="AX220" i="16"/>
  <c r="AW220" i="16"/>
  <c r="AV220" i="16"/>
  <c r="AT220" i="16"/>
  <c r="AS220" i="16"/>
  <c r="AR220" i="16"/>
  <c r="AQ220" i="16"/>
  <c r="AP220" i="16"/>
  <c r="AO220" i="16"/>
  <c r="AN220" i="16"/>
  <c r="AM220" i="16"/>
  <c r="AL220" i="16"/>
  <c r="AK220" i="16"/>
  <c r="AJ220" i="16"/>
  <c r="AI220" i="16"/>
  <c r="AG220" i="16"/>
  <c r="P220" i="16"/>
  <c r="BK219" i="16"/>
  <c r="BJ219" i="16"/>
  <c r="BI219" i="16"/>
  <c r="BH219" i="16"/>
  <c r="BG219" i="16"/>
  <c r="BF219" i="16"/>
  <c r="BE219" i="16"/>
  <c r="BD219" i="16"/>
  <c r="BC219" i="16"/>
  <c r="BB219" i="16"/>
  <c r="BA219" i="16"/>
  <c r="AZ219" i="16"/>
  <c r="BL219" i="16" s="1"/>
  <c r="AY219" i="16"/>
  <c r="AX219" i="16"/>
  <c r="AW219" i="16"/>
  <c r="AV219" i="16"/>
  <c r="AT219" i="16"/>
  <c r="AS219" i="16"/>
  <c r="AR219" i="16"/>
  <c r="AQ219" i="16"/>
  <c r="AP219" i="16"/>
  <c r="AO219" i="16"/>
  <c r="AN219" i="16"/>
  <c r="AM219" i="16"/>
  <c r="AL219" i="16"/>
  <c r="AK219" i="16"/>
  <c r="AJ219" i="16"/>
  <c r="AI219" i="16"/>
  <c r="AU219" i="16" s="1"/>
  <c r="AG219" i="16"/>
  <c r="P219" i="16"/>
  <c r="BK218" i="16"/>
  <c r="BJ218" i="16"/>
  <c r="BI218" i="16"/>
  <c r="BH218" i="16"/>
  <c r="BG218" i="16"/>
  <c r="BF218" i="16"/>
  <c r="BE218" i="16"/>
  <c r="BD218" i="16"/>
  <c r="BC218" i="16"/>
  <c r="BB218" i="16"/>
  <c r="BA218" i="16"/>
  <c r="AZ218" i="16"/>
  <c r="AY218" i="16"/>
  <c r="AX218" i="16"/>
  <c r="AW218" i="16"/>
  <c r="AV218" i="16"/>
  <c r="AT218" i="16"/>
  <c r="AS218" i="16"/>
  <c r="AR218" i="16"/>
  <c r="AQ218" i="16"/>
  <c r="AP218" i="16"/>
  <c r="AO218" i="16"/>
  <c r="AN218" i="16"/>
  <c r="AM218" i="16"/>
  <c r="AL218" i="16"/>
  <c r="AK218" i="16"/>
  <c r="AJ218" i="16"/>
  <c r="AI218" i="16"/>
  <c r="AG218" i="16"/>
  <c r="P218" i="16"/>
  <c r="BK217" i="16"/>
  <c r="BJ217" i="16"/>
  <c r="BI217" i="16"/>
  <c r="BH217" i="16"/>
  <c r="BG217" i="16"/>
  <c r="BF217" i="16"/>
  <c r="BE217" i="16"/>
  <c r="BD217" i="16"/>
  <c r="BC217" i="16"/>
  <c r="BB217" i="16"/>
  <c r="BA217" i="16"/>
  <c r="AZ217" i="16"/>
  <c r="BL217" i="16" s="1"/>
  <c r="AY217" i="16"/>
  <c r="AX217" i="16"/>
  <c r="AW217" i="16"/>
  <c r="AV217" i="16"/>
  <c r="AT217" i="16"/>
  <c r="AS217" i="16"/>
  <c r="AR217" i="16"/>
  <c r="AQ217" i="16"/>
  <c r="AP217" i="16"/>
  <c r="AO217" i="16"/>
  <c r="AN217" i="16"/>
  <c r="AM217" i="16"/>
  <c r="AL217" i="16"/>
  <c r="AK217" i="16"/>
  <c r="AJ217" i="16"/>
  <c r="AI217" i="16"/>
  <c r="AU217" i="16" s="1"/>
  <c r="AG217" i="16"/>
  <c r="P217" i="16"/>
  <c r="BK216" i="16"/>
  <c r="BJ216" i="16"/>
  <c r="BI216" i="16"/>
  <c r="BH216" i="16"/>
  <c r="BG216" i="16"/>
  <c r="BF216" i="16"/>
  <c r="BE216" i="16"/>
  <c r="BD216" i="16"/>
  <c r="BC216" i="16"/>
  <c r="BB216" i="16"/>
  <c r="BA216" i="16"/>
  <c r="AZ216" i="16"/>
  <c r="AY216" i="16"/>
  <c r="AX216" i="16"/>
  <c r="AW216" i="16"/>
  <c r="AV216" i="16"/>
  <c r="AT216" i="16"/>
  <c r="AS216" i="16"/>
  <c r="AR216" i="16"/>
  <c r="AQ216" i="16"/>
  <c r="AP216" i="16"/>
  <c r="AO216" i="16"/>
  <c r="AN216" i="16"/>
  <c r="AM216" i="16"/>
  <c r="AL216" i="16"/>
  <c r="AK216" i="16"/>
  <c r="AJ216" i="16"/>
  <c r="AI216" i="16"/>
  <c r="AG216" i="16"/>
  <c r="P216" i="16"/>
  <c r="BK215" i="16"/>
  <c r="BJ215" i="16"/>
  <c r="BI215" i="16"/>
  <c r="BH215" i="16"/>
  <c r="BG215" i="16"/>
  <c r="BF215" i="16"/>
  <c r="BE215" i="16"/>
  <c r="BD215" i="16"/>
  <c r="BC215" i="16"/>
  <c r="BB215" i="16"/>
  <c r="BA215" i="16"/>
  <c r="AZ215" i="16"/>
  <c r="BL215" i="16" s="1"/>
  <c r="AY215" i="16"/>
  <c r="AX215" i="16"/>
  <c r="AW215" i="16"/>
  <c r="AV215" i="16"/>
  <c r="AT215" i="16"/>
  <c r="AS215" i="16"/>
  <c r="AR215" i="16"/>
  <c r="AQ215" i="16"/>
  <c r="AP215" i="16"/>
  <c r="AO215" i="16"/>
  <c r="AN215" i="16"/>
  <c r="AM215" i="16"/>
  <c r="AL215" i="16"/>
  <c r="AK215" i="16"/>
  <c r="AJ215" i="16"/>
  <c r="AI215" i="16"/>
  <c r="AU215" i="16" s="1"/>
  <c r="AG215" i="16"/>
  <c r="P215" i="16"/>
  <c r="BK214" i="16"/>
  <c r="BJ214" i="16"/>
  <c r="BI214" i="16"/>
  <c r="BH214" i="16"/>
  <c r="BG214" i="16"/>
  <c r="BF214" i="16"/>
  <c r="BE214" i="16"/>
  <c r="BD214" i="16"/>
  <c r="BC214" i="16"/>
  <c r="BB214" i="16"/>
  <c r="BA214" i="16"/>
  <c r="AZ214" i="16"/>
  <c r="AY214" i="16"/>
  <c r="AX214" i="16"/>
  <c r="AW214" i="16"/>
  <c r="AV214" i="16"/>
  <c r="AT214" i="16"/>
  <c r="AS214" i="16"/>
  <c r="AR214" i="16"/>
  <c r="AQ214" i="16"/>
  <c r="AP214" i="16"/>
  <c r="AO214" i="16"/>
  <c r="AN214" i="16"/>
  <c r="AM214" i="16"/>
  <c r="AL214" i="16"/>
  <c r="AK214" i="16"/>
  <c r="AJ214" i="16"/>
  <c r="AI214" i="16"/>
  <c r="AG214" i="16"/>
  <c r="P214" i="16"/>
  <c r="BK213" i="16"/>
  <c r="BJ213" i="16"/>
  <c r="BI213" i="16"/>
  <c r="BH213" i="16"/>
  <c r="BG213" i="16"/>
  <c r="BF213" i="16"/>
  <c r="BE213" i="16"/>
  <c r="BD213" i="16"/>
  <c r="BC213" i="16"/>
  <c r="BB213" i="16"/>
  <c r="BA213" i="16"/>
  <c r="AZ213" i="16"/>
  <c r="BL213" i="16" s="1"/>
  <c r="AY213" i="16"/>
  <c r="AX213" i="16"/>
  <c r="AW213" i="16"/>
  <c r="AV213" i="16"/>
  <c r="AT213" i="16"/>
  <c r="AS213" i="16"/>
  <c r="AR213" i="16"/>
  <c r="AQ213" i="16"/>
  <c r="AP213" i="16"/>
  <c r="AO213" i="16"/>
  <c r="AN213" i="16"/>
  <c r="AM213" i="16"/>
  <c r="AL213" i="16"/>
  <c r="AK213" i="16"/>
  <c r="AJ213" i="16"/>
  <c r="AI213" i="16"/>
  <c r="AU213" i="16" s="1"/>
  <c r="AG213" i="16"/>
  <c r="P213" i="16"/>
  <c r="BK212" i="16"/>
  <c r="BJ212" i="16"/>
  <c r="BI212" i="16"/>
  <c r="BH212" i="16"/>
  <c r="BG212" i="16"/>
  <c r="BF212" i="16"/>
  <c r="BE212" i="16"/>
  <c r="BD212" i="16"/>
  <c r="BC212" i="16"/>
  <c r="BB212" i="16"/>
  <c r="BA212" i="16"/>
  <c r="AZ212" i="16"/>
  <c r="AY212" i="16"/>
  <c r="AX212" i="16"/>
  <c r="AW212" i="16"/>
  <c r="AV212" i="16"/>
  <c r="AT212" i="16"/>
  <c r="AS212" i="16"/>
  <c r="AR212" i="16"/>
  <c r="AQ212" i="16"/>
  <c r="AP212" i="16"/>
  <c r="AO212" i="16"/>
  <c r="AN212" i="16"/>
  <c r="AM212" i="16"/>
  <c r="AL212" i="16"/>
  <c r="AK212" i="16"/>
  <c r="AJ212" i="16"/>
  <c r="AI212" i="16"/>
  <c r="AG212" i="16"/>
  <c r="P212" i="16"/>
  <c r="BK211" i="16"/>
  <c r="BJ211" i="16"/>
  <c r="BI211" i="16"/>
  <c r="BH211" i="16"/>
  <c r="BG211" i="16"/>
  <c r="BF211" i="16"/>
  <c r="BE211" i="16"/>
  <c r="BD211" i="16"/>
  <c r="BC211" i="16"/>
  <c r="BB211" i="16"/>
  <c r="BA211" i="16"/>
  <c r="AZ211" i="16"/>
  <c r="BL211" i="16" s="1"/>
  <c r="AY211" i="16"/>
  <c r="AX211" i="16"/>
  <c r="AW211" i="16"/>
  <c r="AV211" i="16"/>
  <c r="AT211" i="16"/>
  <c r="AS211" i="16"/>
  <c r="AR211" i="16"/>
  <c r="AQ211" i="16"/>
  <c r="AP211" i="16"/>
  <c r="AO211" i="16"/>
  <c r="AN211" i="16"/>
  <c r="AM211" i="16"/>
  <c r="AL211" i="16"/>
  <c r="AK211" i="16"/>
  <c r="AJ211" i="16"/>
  <c r="AI211" i="16"/>
  <c r="AU211" i="16" s="1"/>
  <c r="AG211" i="16"/>
  <c r="P211" i="16"/>
  <c r="BK210" i="16"/>
  <c r="BJ210" i="16"/>
  <c r="BI210" i="16"/>
  <c r="BH210" i="16"/>
  <c r="BG210" i="16"/>
  <c r="BF210" i="16"/>
  <c r="BE210" i="16"/>
  <c r="BD210" i="16"/>
  <c r="BC210" i="16"/>
  <c r="BB210" i="16"/>
  <c r="BA210" i="16"/>
  <c r="AZ210" i="16"/>
  <c r="AY210" i="16"/>
  <c r="AX210" i="16"/>
  <c r="AW210" i="16"/>
  <c r="AV210" i="16"/>
  <c r="AT210" i="16"/>
  <c r="AS210" i="16"/>
  <c r="AR210" i="16"/>
  <c r="AQ210" i="16"/>
  <c r="AP210" i="16"/>
  <c r="AO210" i="16"/>
  <c r="AN210" i="16"/>
  <c r="AM210" i="16"/>
  <c r="AL210" i="16"/>
  <c r="AK210" i="16"/>
  <c r="AJ210" i="16"/>
  <c r="AI210" i="16"/>
  <c r="AG210" i="16"/>
  <c r="P210" i="16"/>
  <c r="BK209" i="16"/>
  <c r="BJ209" i="16"/>
  <c r="BI209" i="16"/>
  <c r="BH209" i="16"/>
  <c r="BG209" i="16"/>
  <c r="BF209" i="16"/>
  <c r="BE209" i="16"/>
  <c r="BD209" i="16"/>
  <c r="BC209" i="16"/>
  <c r="BB209" i="16"/>
  <c r="BA209" i="16"/>
  <c r="AZ209" i="16"/>
  <c r="BL209" i="16" s="1"/>
  <c r="AY209" i="16"/>
  <c r="AX209" i="16"/>
  <c r="AW209" i="16"/>
  <c r="AV209" i="16"/>
  <c r="AT209" i="16"/>
  <c r="AS209" i="16"/>
  <c r="AR209" i="16"/>
  <c r="AQ209" i="16"/>
  <c r="AP209" i="16"/>
  <c r="AO209" i="16"/>
  <c r="AN209" i="16"/>
  <c r="AM209" i="16"/>
  <c r="AL209" i="16"/>
  <c r="AK209" i="16"/>
  <c r="AJ209" i="16"/>
  <c r="AI209" i="16"/>
  <c r="AU209" i="16" s="1"/>
  <c r="AG209" i="16"/>
  <c r="P209" i="16"/>
  <c r="BK208" i="16"/>
  <c r="BJ208" i="16"/>
  <c r="BI208" i="16"/>
  <c r="BH208" i="16"/>
  <c r="BG208" i="16"/>
  <c r="BF208" i="16"/>
  <c r="BE208" i="16"/>
  <c r="BD208" i="16"/>
  <c r="BC208" i="16"/>
  <c r="BB208" i="16"/>
  <c r="BA208" i="16"/>
  <c r="AZ208" i="16"/>
  <c r="AY208" i="16"/>
  <c r="AX208" i="16"/>
  <c r="AW208" i="16"/>
  <c r="AV208" i="16"/>
  <c r="AT208" i="16"/>
  <c r="AS208" i="16"/>
  <c r="AR208" i="16"/>
  <c r="AQ208" i="16"/>
  <c r="AP208" i="16"/>
  <c r="AO208" i="16"/>
  <c r="AN208" i="16"/>
  <c r="AM208" i="16"/>
  <c r="AL208" i="16"/>
  <c r="AK208" i="16"/>
  <c r="AJ208" i="16"/>
  <c r="AI208" i="16"/>
  <c r="AG208" i="16"/>
  <c r="P208" i="16"/>
  <c r="BK207" i="16"/>
  <c r="BJ207" i="16"/>
  <c r="BI207" i="16"/>
  <c r="BH207" i="16"/>
  <c r="BG207" i="16"/>
  <c r="BF207" i="16"/>
  <c r="BE207" i="16"/>
  <c r="BD207" i="16"/>
  <c r="BC207" i="16"/>
  <c r="BB207" i="16"/>
  <c r="BA207" i="16"/>
  <c r="AZ207" i="16"/>
  <c r="BL207" i="16" s="1"/>
  <c r="AY207" i="16"/>
  <c r="AX207" i="16"/>
  <c r="AW207" i="16"/>
  <c r="AV207" i="16"/>
  <c r="AT207" i="16"/>
  <c r="AS207" i="16"/>
  <c r="AR207" i="16"/>
  <c r="AQ207" i="16"/>
  <c r="AP207" i="16"/>
  <c r="AO207" i="16"/>
  <c r="AN207" i="16"/>
  <c r="AM207" i="16"/>
  <c r="AL207" i="16"/>
  <c r="AK207" i="16"/>
  <c r="AJ207" i="16"/>
  <c r="AI207" i="16"/>
  <c r="AU207" i="16" s="1"/>
  <c r="AG207" i="16"/>
  <c r="P207" i="16"/>
  <c r="BK206" i="16"/>
  <c r="BJ206" i="16"/>
  <c r="BI206" i="16"/>
  <c r="BH206" i="16"/>
  <c r="BG206" i="16"/>
  <c r="BF206" i="16"/>
  <c r="BE206" i="16"/>
  <c r="BD206" i="16"/>
  <c r="BC206" i="16"/>
  <c r="BB206" i="16"/>
  <c r="BA206" i="16"/>
  <c r="AZ206" i="16"/>
  <c r="AY206" i="16"/>
  <c r="AX206" i="16"/>
  <c r="AW206" i="16"/>
  <c r="AV206" i="16"/>
  <c r="AT206" i="16"/>
  <c r="AS206" i="16"/>
  <c r="AR206" i="16"/>
  <c r="AQ206" i="16"/>
  <c r="AP206" i="16"/>
  <c r="AO206" i="16"/>
  <c r="AN206" i="16"/>
  <c r="AM206" i="16"/>
  <c r="AL206" i="16"/>
  <c r="AK206" i="16"/>
  <c r="AJ206" i="16"/>
  <c r="AI206" i="16"/>
  <c r="AG206" i="16"/>
  <c r="P206" i="16"/>
  <c r="BK205" i="16"/>
  <c r="BJ205" i="16"/>
  <c r="BI205" i="16"/>
  <c r="BH205" i="16"/>
  <c r="BG205" i="16"/>
  <c r="BF205" i="16"/>
  <c r="BE205" i="16"/>
  <c r="BD205" i="16"/>
  <c r="BC205" i="16"/>
  <c r="BB205" i="16"/>
  <c r="BA205" i="16"/>
  <c r="AZ205" i="16"/>
  <c r="BL205" i="16" s="1"/>
  <c r="AY205" i="16"/>
  <c r="AX205" i="16"/>
  <c r="AW205" i="16"/>
  <c r="AV205" i="16"/>
  <c r="AT205" i="16"/>
  <c r="AS205" i="16"/>
  <c r="AR205" i="16"/>
  <c r="AQ205" i="16"/>
  <c r="AP205" i="16"/>
  <c r="AO205" i="16"/>
  <c r="AN205" i="16"/>
  <c r="AM205" i="16"/>
  <c r="AL205" i="16"/>
  <c r="AK205" i="16"/>
  <c r="AJ205" i="16"/>
  <c r="AI205" i="16"/>
  <c r="AU205" i="16" s="1"/>
  <c r="AG205" i="16"/>
  <c r="P205" i="16"/>
  <c r="BK204" i="16"/>
  <c r="BJ204" i="16"/>
  <c r="BI204" i="16"/>
  <c r="BH204" i="16"/>
  <c r="BG204" i="16"/>
  <c r="BF204" i="16"/>
  <c r="BE204" i="16"/>
  <c r="BD204" i="16"/>
  <c r="BC204" i="16"/>
  <c r="BB204" i="16"/>
  <c r="BA204" i="16"/>
  <c r="AZ204" i="16"/>
  <c r="AY204" i="16"/>
  <c r="AX204" i="16"/>
  <c r="AW204" i="16"/>
  <c r="AV204" i="16"/>
  <c r="AT204" i="16"/>
  <c r="AS204" i="16"/>
  <c r="AR204" i="16"/>
  <c r="AQ204" i="16"/>
  <c r="AP204" i="16"/>
  <c r="AO204" i="16"/>
  <c r="AN204" i="16"/>
  <c r="AM204" i="16"/>
  <c r="AL204" i="16"/>
  <c r="AK204" i="16"/>
  <c r="AJ204" i="16"/>
  <c r="AI204" i="16"/>
  <c r="AG204" i="16"/>
  <c r="P204" i="16"/>
  <c r="BK203" i="16"/>
  <c r="BJ203" i="16"/>
  <c r="BI203" i="16"/>
  <c r="BH203" i="16"/>
  <c r="BG203" i="16"/>
  <c r="BF203" i="16"/>
  <c r="BE203" i="16"/>
  <c r="BD203" i="16"/>
  <c r="BC203" i="16"/>
  <c r="BB203" i="16"/>
  <c r="BA203" i="16"/>
  <c r="AZ203" i="16"/>
  <c r="BL203" i="16" s="1"/>
  <c r="AY203" i="16"/>
  <c r="AX203" i="16"/>
  <c r="AW203" i="16"/>
  <c r="AV203" i="16"/>
  <c r="AT203" i="16"/>
  <c r="AS203" i="16"/>
  <c r="AR203" i="16"/>
  <c r="AQ203" i="16"/>
  <c r="AP203" i="16"/>
  <c r="AO203" i="16"/>
  <c r="AN203" i="16"/>
  <c r="AM203" i="16"/>
  <c r="AL203" i="16"/>
  <c r="AK203" i="16"/>
  <c r="AJ203" i="16"/>
  <c r="AI203" i="16"/>
  <c r="AU203" i="16" s="1"/>
  <c r="AG203" i="16"/>
  <c r="P203" i="16"/>
  <c r="BK202" i="16"/>
  <c r="BJ202" i="16"/>
  <c r="BI202" i="16"/>
  <c r="BH202" i="16"/>
  <c r="BG202" i="16"/>
  <c r="BF202" i="16"/>
  <c r="BE202" i="16"/>
  <c r="BD202" i="16"/>
  <c r="BC202" i="16"/>
  <c r="BB202" i="16"/>
  <c r="BA202" i="16"/>
  <c r="AZ202" i="16"/>
  <c r="AY202" i="16"/>
  <c r="AX202" i="16"/>
  <c r="AW202" i="16"/>
  <c r="AV202" i="16"/>
  <c r="AT202" i="16"/>
  <c r="AS202" i="16"/>
  <c r="AR202" i="16"/>
  <c r="AQ202" i="16"/>
  <c r="AP202" i="16"/>
  <c r="AO202" i="16"/>
  <c r="AN202" i="16"/>
  <c r="AM202" i="16"/>
  <c r="AL202" i="16"/>
  <c r="AK202" i="16"/>
  <c r="AJ202" i="16"/>
  <c r="AI202" i="16"/>
  <c r="AG202" i="16"/>
  <c r="P202" i="16"/>
  <c r="BK201" i="16"/>
  <c r="BJ201" i="16"/>
  <c r="BI201" i="16"/>
  <c r="BH201" i="16"/>
  <c r="BG201" i="16"/>
  <c r="BF201" i="16"/>
  <c r="BE201" i="16"/>
  <c r="BD201" i="16"/>
  <c r="BC201" i="16"/>
  <c r="BB201" i="16"/>
  <c r="BA201" i="16"/>
  <c r="AZ201" i="16"/>
  <c r="BL201" i="16" s="1"/>
  <c r="AY201" i="16"/>
  <c r="AX201" i="16"/>
  <c r="AW201" i="16"/>
  <c r="AV201" i="16"/>
  <c r="AT201" i="16"/>
  <c r="AS201" i="16"/>
  <c r="AR201" i="16"/>
  <c r="AQ201" i="16"/>
  <c r="AP201" i="16"/>
  <c r="AO201" i="16"/>
  <c r="AN201" i="16"/>
  <c r="AM201" i="16"/>
  <c r="AL201" i="16"/>
  <c r="AK201" i="16"/>
  <c r="AJ201" i="16"/>
  <c r="AI201" i="16"/>
  <c r="AU201" i="16" s="1"/>
  <c r="AG201" i="16"/>
  <c r="P201" i="16"/>
  <c r="BK200" i="16"/>
  <c r="BJ200" i="16"/>
  <c r="BI200" i="16"/>
  <c r="BH200" i="16"/>
  <c r="BG200" i="16"/>
  <c r="BF200" i="16"/>
  <c r="BE200" i="16"/>
  <c r="BD200" i="16"/>
  <c r="BC200" i="16"/>
  <c r="BB200" i="16"/>
  <c r="BA200" i="16"/>
  <c r="AZ200" i="16"/>
  <c r="AY200" i="16"/>
  <c r="AX200" i="16"/>
  <c r="AW200" i="16"/>
  <c r="AV200" i="16"/>
  <c r="AT200" i="16"/>
  <c r="AS200" i="16"/>
  <c r="AR200" i="16"/>
  <c r="AQ200" i="16"/>
  <c r="AP200" i="16"/>
  <c r="AO200" i="16"/>
  <c r="AN200" i="16"/>
  <c r="AM200" i="16"/>
  <c r="AL200" i="16"/>
  <c r="AK200" i="16"/>
  <c r="AJ200" i="16"/>
  <c r="AI200" i="16"/>
  <c r="AG200" i="16"/>
  <c r="P200" i="16"/>
  <c r="BK199" i="16"/>
  <c r="BJ199" i="16"/>
  <c r="BI199" i="16"/>
  <c r="BH199" i="16"/>
  <c r="BG199" i="16"/>
  <c r="BF199" i="16"/>
  <c r="BE199" i="16"/>
  <c r="BD199" i="16"/>
  <c r="BC199" i="16"/>
  <c r="BB199" i="16"/>
  <c r="BA199" i="16"/>
  <c r="AZ199" i="16"/>
  <c r="BL199" i="16" s="1"/>
  <c r="AY199" i="16"/>
  <c r="AX199" i="16"/>
  <c r="AW199" i="16"/>
  <c r="AV199" i="16"/>
  <c r="AT199" i="16"/>
  <c r="AS199" i="16"/>
  <c r="AR199" i="16"/>
  <c r="AQ199" i="16"/>
  <c r="AP199" i="16"/>
  <c r="AO199" i="16"/>
  <c r="AN199" i="16"/>
  <c r="AM199" i="16"/>
  <c r="AL199" i="16"/>
  <c r="AK199" i="16"/>
  <c r="AJ199" i="16"/>
  <c r="AI199" i="16"/>
  <c r="AU199" i="16" s="1"/>
  <c r="AG199" i="16"/>
  <c r="P199" i="16"/>
  <c r="BK198" i="16"/>
  <c r="BJ198" i="16"/>
  <c r="BI198" i="16"/>
  <c r="BH198" i="16"/>
  <c r="BG198" i="16"/>
  <c r="BF198" i="16"/>
  <c r="BE198" i="16"/>
  <c r="BD198" i="16"/>
  <c r="BC198" i="16"/>
  <c r="BB198" i="16"/>
  <c r="BA198" i="16"/>
  <c r="AZ198" i="16"/>
  <c r="AY198" i="16"/>
  <c r="AX198" i="16"/>
  <c r="AW198" i="16"/>
  <c r="AV198" i="16"/>
  <c r="AT198" i="16"/>
  <c r="AS198" i="16"/>
  <c r="AR198" i="16"/>
  <c r="AQ198" i="16"/>
  <c r="AP198" i="16"/>
  <c r="AO198" i="16"/>
  <c r="AN198" i="16"/>
  <c r="AM198" i="16"/>
  <c r="AL198" i="16"/>
  <c r="AK198" i="16"/>
  <c r="AJ198" i="16"/>
  <c r="AI198" i="16"/>
  <c r="AG198" i="16"/>
  <c r="P198" i="16"/>
  <c r="BK197" i="16"/>
  <c r="BJ197" i="16"/>
  <c r="BI197" i="16"/>
  <c r="BH197" i="16"/>
  <c r="BG197" i="16"/>
  <c r="BF197" i="16"/>
  <c r="BE197" i="16"/>
  <c r="BD197" i="16"/>
  <c r="BC197" i="16"/>
  <c r="BB197" i="16"/>
  <c r="BA197" i="16"/>
  <c r="AZ197" i="16"/>
  <c r="BL197" i="16" s="1"/>
  <c r="AY197" i="16"/>
  <c r="AX197" i="16"/>
  <c r="AW197" i="16"/>
  <c r="AV197" i="16"/>
  <c r="AT197" i="16"/>
  <c r="AS197" i="16"/>
  <c r="AR197" i="16"/>
  <c r="AQ197" i="16"/>
  <c r="AP197" i="16"/>
  <c r="AO197" i="16"/>
  <c r="AN197" i="16"/>
  <c r="AM197" i="16"/>
  <c r="AL197" i="16"/>
  <c r="AK197" i="16"/>
  <c r="AJ197" i="16"/>
  <c r="AI197" i="16"/>
  <c r="AU197" i="16" s="1"/>
  <c r="AG197" i="16"/>
  <c r="P197" i="16"/>
  <c r="BK196" i="16"/>
  <c r="BJ196" i="16"/>
  <c r="BI196" i="16"/>
  <c r="BH196" i="16"/>
  <c r="BG196" i="16"/>
  <c r="BF196" i="16"/>
  <c r="BE196" i="16"/>
  <c r="BD196" i="16"/>
  <c r="BC196" i="16"/>
  <c r="BB196" i="16"/>
  <c r="BA196" i="16"/>
  <c r="AZ196" i="16"/>
  <c r="AY196" i="16"/>
  <c r="AX196" i="16"/>
  <c r="AW196" i="16"/>
  <c r="AV196" i="16"/>
  <c r="AT196" i="16"/>
  <c r="AS196" i="16"/>
  <c r="AR196" i="16"/>
  <c r="AQ196" i="16"/>
  <c r="AP196" i="16"/>
  <c r="AO196" i="16"/>
  <c r="AN196" i="16"/>
  <c r="AM196" i="16"/>
  <c r="AL196" i="16"/>
  <c r="AK196" i="16"/>
  <c r="AJ196" i="16"/>
  <c r="AI196" i="16"/>
  <c r="AG196" i="16"/>
  <c r="P196" i="16"/>
  <c r="BK195" i="16"/>
  <c r="BJ195" i="16"/>
  <c r="BI195" i="16"/>
  <c r="BH195" i="16"/>
  <c r="BG195" i="16"/>
  <c r="BF195" i="16"/>
  <c r="BE195" i="16"/>
  <c r="BD195" i="16"/>
  <c r="BC195" i="16"/>
  <c r="BB195" i="16"/>
  <c r="BA195" i="16"/>
  <c r="AZ195" i="16"/>
  <c r="BL195" i="16" s="1"/>
  <c r="AY195" i="16"/>
  <c r="AX195" i="16"/>
  <c r="AW195" i="16"/>
  <c r="AV195" i="16"/>
  <c r="AT195" i="16"/>
  <c r="AS195" i="16"/>
  <c r="AR195" i="16"/>
  <c r="AQ195" i="16"/>
  <c r="AP195" i="16"/>
  <c r="AO195" i="16"/>
  <c r="AN195" i="16"/>
  <c r="AM195" i="16"/>
  <c r="AL195" i="16"/>
  <c r="AK195" i="16"/>
  <c r="AJ195" i="16"/>
  <c r="AI195" i="16"/>
  <c r="AU195" i="16" s="1"/>
  <c r="AG195" i="16"/>
  <c r="P195" i="16"/>
  <c r="BK194" i="16"/>
  <c r="BJ194" i="16"/>
  <c r="BI194" i="16"/>
  <c r="BH194" i="16"/>
  <c r="BG194" i="16"/>
  <c r="BF194" i="16"/>
  <c r="BE194" i="16"/>
  <c r="BD194" i="16"/>
  <c r="BC194" i="16"/>
  <c r="BB194" i="16"/>
  <c r="BA194" i="16"/>
  <c r="AZ194" i="16"/>
  <c r="AY194" i="16"/>
  <c r="AX194" i="16"/>
  <c r="AW194" i="16"/>
  <c r="AV194" i="16"/>
  <c r="AT194" i="16"/>
  <c r="AS194" i="16"/>
  <c r="AR194" i="16"/>
  <c r="AQ194" i="16"/>
  <c r="AP194" i="16"/>
  <c r="AO194" i="16"/>
  <c r="AN194" i="16"/>
  <c r="AM194" i="16"/>
  <c r="AL194" i="16"/>
  <c r="AK194" i="16"/>
  <c r="AJ194" i="16"/>
  <c r="AI194" i="16"/>
  <c r="AG194" i="16"/>
  <c r="P194" i="16"/>
  <c r="BK193" i="16"/>
  <c r="BJ193" i="16"/>
  <c r="BI193" i="16"/>
  <c r="BH193" i="16"/>
  <c r="BG193" i="16"/>
  <c r="BF193" i="16"/>
  <c r="BE193" i="16"/>
  <c r="BD193" i="16"/>
  <c r="BC193" i="16"/>
  <c r="BB193" i="16"/>
  <c r="BA193" i="16"/>
  <c r="AZ193" i="16"/>
  <c r="BL193" i="16" s="1"/>
  <c r="AY193" i="16"/>
  <c r="AX193" i="16"/>
  <c r="AW193" i="16"/>
  <c r="AV193" i="16"/>
  <c r="AT193" i="16"/>
  <c r="AS193" i="16"/>
  <c r="AR193" i="16"/>
  <c r="AQ193" i="16"/>
  <c r="AP193" i="16"/>
  <c r="AO193" i="16"/>
  <c r="AN193" i="16"/>
  <c r="AM193" i="16"/>
  <c r="AL193" i="16"/>
  <c r="AK193" i="16"/>
  <c r="AJ193" i="16"/>
  <c r="AI193" i="16"/>
  <c r="AU193" i="16" s="1"/>
  <c r="AG193" i="16"/>
  <c r="P193" i="16"/>
  <c r="BK192" i="16"/>
  <c r="BJ192" i="16"/>
  <c r="BI192" i="16"/>
  <c r="BH192" i="16"/>
  <c r="BG192" i="16"/>
  <c r="BF192" i="16"/>
  <c r="BE192" i="16"/>
  <c r="BD192" i="16"/>
  <c r="BC192" i="16"/>
  <c r="BB192" i="16"/>
  <c r="BA192" i="16"/>
  <c r="AZ192" i="16"/>
  <c r="AY192" i="16"/>
  <c r="AX192" i="16"/>
  <c r="AW192" i="16"/>
  <c r="AV192" i="16"/>
  <c r="AT192" i="16"/>
  <c r="AS192" i="16"/>
  <c r="AR192" i="16"/>
  <c r="AQ192" i="16"/>
  <c r="AP192" i="16"/>
  <c r="AO192" i="16"/>
  <c r="AN192" i="16"/>
  <c r="AM192" i="16"/>
  <c r="AL192" i="16"/>
  <c r="AK192" i="16"/>
  <c r="AJ192" i="16"/>
  <c r="AI192" i="16"/>
  <c r="AG192" i="16"/>
  <c r="P192" i="16"/>
  <c r="BK191" i="16"/>
  <c r="BJ191" i="16"/>
  <c r="BI191" i="16"/>
  <c r="BH191" i="16"/>
  <c r="BG191" i="16"/>
  <c r="BF191" i="16"/>
  <c r="BE191" i="16"/>
  <c r="BD191" i="16"/>
  <c r="BC191" i="16"/>
  <c r="BB191" i="16"/>
  <c r="BA191" i="16"/>
  <c r="AZ191" i="16"/>
  <c r="BL191" i="16" s="1"/>
  <c r="AY191" i="16"/>
  <c r="AX191" i="16"/>
  <c r="AW191" i="16"/>
  <c r="AV191" i="16"/>
  <c r="AT191" i="16"/>
  <c r="AS191" i="16"/>
  <c r="AR191" i="16"/>
  <c r="AQ191" i="16"/>
  <c r="AP191" i="16"/>
  <c r="AO191" i="16"/>
  <c r="AN191" i="16"/>
  <c r="AM191" i="16"/>
  <c r="AL191" i="16"/>
  <c r="AK191" i="16"/>
  <c r="AJ191" i="16"/>
  <c r="AI191" i="16"/>
  <c r="AU191" i="16" s="1"/>
  <c r="AG191" i="16"/>
  <c r="P191" i="16"/>
  <c r="BK190" i="16"/>
  <c r="BJ190" i="16"/>
  <c r="BI190" i="16"/>
  <c r="BH190" i="16"/>
  <c r="BG190" i="16"/>
  <c r="BF190" i="16"/>
  <c r="BE190" i="16"/>
  <c r="BD190" i="16"/>
  <c r="BC190" i="16"/>
  <c r="BB190" i="16"/>
  <c r="BA190" i="16"/>
  <c r="AZ190" i="16"/>
  <c r="AY190" i="16"/>
  <c r="AX190" i="16"/>
  <c r="AW190" i="16"/>
  <c r="AV190" i="16"/>
  <c r="AT190" i="16"/>
  <c r="AS190" i="16"/>
  <c r="AR190" i="16"/>
  <c r="AQ190" i="16"/>
  <c r="AP190" i="16"/>
  <c r="AO190" i="16"/>
  <c r="AN190" i="16"/>
  <c r="AM190" i="16"/>
  <c r="AL190" i="16"/>
  <c r="AK190" i="16"/>
  <c r="AJ190" i="16"/>
  <c r="AI190" i="16"/>
  <c r="AG190" i="16"/>
  <c r="P190" i="16"/>
  <c r="BK189" i="16"/>
  <c r="BJ189" i="16"/>
  <c r="BI189" i="16"/>
  <c r="BH189" i="16"/>
  <c r="BG189" i="16"/>
  <c r="BF189" i="16"/>
  <c r="BE189" i="16"/>
  <c r="BD189" i="16"/>
  <c r="BC189" i="16"/>
  <c r="BB189" i="16"/>
  <c r="BA189" i="16"/>
  <c r="AZ189" i="16"/>
  <c r="BL189" i="16" s="1"/>
  <c r="AY189" i="16"/>
  <c r="AX189" i="16"/>
  <c r="AW189" i="16"/>
  <c r="AV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U189" i="16" s="1"/>
  <c r="AG189" i="16"/>
  <c r="P189" i="16"/>
  <c r="BK188" i="16"/>
  <c r="BJ188" i="16"/>
  <c r="BI188" i="16"/>
  <c r="BH188" i="16"/>
  <c r="BG188" i="16"/>
  <c r="BF188" i="16"/>
  <c r="BE188" i="16"/>
  <c r="BD188" i="16"/>
  <c r="BC188" i="16"/>
  <c r="BB188" i="16"/>
  <c r="BA188" i="16"/>
  <c r="AZ188" i="16"/>
  <c r="AY188" i="16"/>
  <c r="AX188" i="16"/>
  <c r="AW188" i="16"/>
  <c r="AV188" i="16"/>
  <c r="AT188" i="16"/>
  <c r="AS188" i="16"/>
  <c r="AR188" i="16"/>
  <c r="AQ188" i="16"/>
  <c r="AP188" i="16"/>
  <c r="AO188" i="16"/>
  <c r="AN188" i="16"/>
  <c r="AM188" i="16"/>
  <c r="AL188" i="16"/>
  <c r="AK188" i="16"/>
  <c r="AJ188" i="16"/>
  <c r="AI188" i="16"/>
  <c r="AG188" i="16"/>
  <c r="P188" i="16"/>
  <c r="BK187" i="16"/>
  <c r="BJ187" i="16"/>
  <c r="BI187" i="16"/>
  <c r="BH187" i="16"/>
  <c r="BG187" i="16"/>
  <c r="BF187" i="16"/>
  <c r="BE187" i="16"/>
  <c r="BD187" i="16"/>
  <c r="BC187" i="16"/>
  <c r="BB187" i="16"/>
  <c r="BA187" i="16"/>
  <c r="AZ187" i="16"/>
  <c r="BL187" i="16" s="1"/>
  <c r="AY187" i="16"/>
  <c r="AX187" i="16"/>
  <c r="AW187" i="16"/>
  <c r="AV187" i="16"/>
  <c r="AT187" i="16"/>
  <c r="AS187" i="16"/>
  <c r="AR187" i="16"/>
  <c r="AQ187" i="16"/>
  <c r="AP187" i="16"/>
  <c r="AO187" i="16"/>
  <c r="AN187" i="16"/>
  <c r="AM187" i="16"/>
  <c r="AL187" i="16"/>
  <c r="AK187" i="16"/>
  <c r="AJ187" i="16"/>
  <c r="AI187" i="16"/>
  <c r="AU187" i="16" s="1"/>
  <c r="AG187" i="16"/>
  <c r="P187" i="16"/>
  <c r="BK186" i="16"/>
  <c r="BJ186" i="16"/>
  <c r="BI186" i="16"/>
  <c r="BH186" i="16"/>
  <c r="BG186" i="16"/>
  <c r="BF186" i="16"/>
  <c r="BE186" i="16"/>
  <c r="BD186" i="16"/>
  <c r="BC186" i="16"/>
  <c r="BB186" i="16"/>
  <c r="BA186" i="16"/>
  <c r="AZ186" i="16"/>
  <c r="AY186" i="16"/>
  <c r="AX186" i="16"/>
  <c r="AW186" i="16"/>
  <c r="AV186" i="16"/>
  <c r="AT186" i="16"/>
  <c r="AS186" i="16"/>
  <c r="AR186" i="16"/>
  <c r="AQ186" i="16"/>
  <c r="AP186" i="16"/>
  <c r="AO186" i="16"/>
  <c r="AN186" i="16"/>
  <c r="AM186" i="16"/>
  <c r="AL186" i="16"/>
  <c r="AK186" i="16"/>
  <c r="AJ186" i="16"/>
  <c r="AI186" i="16"/>
  <c r="AG186" i="16"/>
  <c r="P186" i="16"/>
  <c r="BK185" i="16"/>
  <c r="BJ185" i="16"/>
  <c r="BI185" i="16"/>
  <c r="BH185" i="16"/>
  <c r="BG185" i="16"/>
  <c r="BF185" i="16"/>
  <c r="BE185" i="16"/>
  <c r="BD185" i="16"/>
  <c r="BC185" i="16"/>
  <c r="BB185" i="16"/>
  <c r="BA185" i="16"/>
  <c r="AZ185" i="16"/>
  <c r="BL185" i="16" s="1"/>
  <c r="AY185" i="16"/>
  <c r="AX185" i="16"/>
  <c r="AW185" i="16"/>
  <c r="AV185" i="16"/>
  <c r="AT185" i="16"/>
  <c r="AS185" i="16"/>
  <c r="AR185" i="16"/>
  <c r="AQ185" i="16"/>
  <c r="AP185" i="16"/>
  <c r="AO185" i="16"/>
  <c r="AN185" i="16"/>
  <c r="AM185" i="16"/>
  <c r="AL185" i="16"/>
  <c r="AK185" i="16"/>
  <c r="AJ185" i="16"/>
  <c r="AI185" i="16"/>
  <c r="AU185" i="16" s="1"/>
  <c r="AG185" i="16"/>
  <c r="P185" i="16"/>
  <c r="BK184" i="16"/>
  <c r="BJ184" i="16"/>
  <c r="BI184" i="16"/>
  <c r="BH184" i="16"/>
  <c r="BG184" i="16"/>
  <c r="BF184" i="16"/>
  <c r="BE184" i="16"/>
  <c r="BD184" i="16"/>
  <c r="BC184" i="16"/>
  <c r="BB184" i="16"/>
  <c r="BA184" i="16"/>
  <c r="AZ184" i="16"/>
  <c r="AY184" i="16"/>
  <c r="AX184" i="16"/>
  <c r="AW184" i="16"/>
  <c r="AV184" i="16"/>
  <c r="AT184" i="16"/>
  <c r="AS184" i="16"/>
  <c r="AR184" i="16"/>
  <c r="AQ184" i="16"/>
  <c r="AP184" i="16"/>
  <c r="AO184" i="16"/>
  <c r="AN184" i="16"/>
  <c r="AM184" i="16"/>
  <c r="AL184" i="16"/>
  <c r="AK184" i="16"/>
  <c r="AJ184" i="16"/>
  <c r="AI184" i="16"/>
  <c r="AG184" i="16"/>
  <c r="P184" i="16"/>
  <c r="BK183" i="16"/>
  <c r="BJ183" i="16"/>
  <c r="BI183" i="16"/>
  <c r="BH183" i="16"/>
  <c r="BG183" i="16"/>
  <c r="BF183" i="16"/>
  <c r="BE183" i="16"/>
  <c r="BD183" i="16"/>
  <c r="BC183" i="16"/>
  <c r="BB183" i="16"/>
  <c r="BA183" i="16"/>
  <c r="AZ183" i="16"/>
  <c r="BL183" i="16" s="1"/>
  <c r="AY183" i="16"/>
  <c r="AX183" i="16"/>
  <c r="AW183" i="16"/>
  <c r="AV183" i="16"/>
  <c r="AT183" i="16"/>
  <c r="AS183" i="16"/>
  <c r="AR183" i="16"/>
  <c r="AQ183" i="16"/>
  <c r="AP183" i="16"/>
  <c r="AO183" i="16"/>
  <c r="AN183" i="16"/>
  <c r="AM183" i="16"/>
  <c r="AL183" i="16"/>
  <c r="AK183" i="16"/>
  <c r="AJ183" i="16"/>
  <c r="AI183" i="16"/>
  <c r="AU183" i="16" s="1"/>
  <c r="AG183" i="16"/>
  <c r="P183" i="16"/>
  <c r="BK182" i="16"/>
  <c r="BJ182" i="16"/>
  <c r="BI182" i="16"/>
  <c r="BH182" i="16"/>
  <c r="BG182" i="16"/>
  <c r="BF182" i="16"/>
  <c r="BE182" i="16"/>
  <c r="BD182" i="16"/>
  <c r="BC182" i="16"/>
  <c r="BB182" i="16"/>
  <c r="BA182" i="16"/>
  <c r="AZ182" i="16"/>
  <c r="AY182" i="16"/>
  <c r="AX182" i="16"/>
  <c r="AW182" i="16"/>
  <c r="AV182" i="16"/>
  <c r="AT182" i="16"/>
  <c r="AS182" i="16"/>
  <c r="AR182" i="16"/>
  <c r="AQ182" i="16"/>
  <c r="AP182" i="16"/>
  <c r="AO182" i="16"/>
  <c r="AN182" i="16"/>
  <c r="AM182" i="16"/>
  <c r="AL182" i="16"/>
  <c r="AK182" i="16"/>
  <c r="AJ182" i="16"/>
  <c r="AI182" i="16"/>
  <c r="AG182" i="16"/>
  <c r="P182" i="16"/>
  <c r="BK181" i="16"/>
  <c r="BJ181" i="16"/>
  <c r="BI181" i="16"/>
  <c r="BH181" i="16"/>
  <c r="BG181" i="16"/>
  <c r="BF181" i="16"/>
  <c r="BE181" i="16"/>
  <c r="BD181" i="16"/>
  <c r="BC181" i="16"/>
  <c r="BB181" i="16"/>
  <c r="BA181" i="16"/>
  <c r="AZ181" i="16"/>
  <c r="BL181" i="16" s="1"/>
  <c r="AY181" i="16"/>
  <c r="AX181" i="16"/>
  <c r="AW181" i="16"/>
  <c r="AV181" i="16"/>
  <c r="AT181" i="16"/>
  <c r="AS181" i="16"/>
  <c r="AR181" i="16"/>
  <c r="AQ181" i="16"/>
  <c r="AP181" i="16"/>
  <c r="AO181" i="16"/>
  <c r="AN181" i="16"/>
  <c r="AM181" i="16"/>
  <c r="AL181" i="16"/>
  <c r="AK181" i="16"/>
  <c r="AJ181" i="16"/>
  <c r="AI181" i="16"/>
  <c r="AU181" i="16" s="1"/>
  <c r="AG181" i="16"/>
  <c r="P181" i="16"/>
  <c r="BK180" i="16"/>
  <c r="BJ180" i="16"/>
  <c r="BI180" i="16"/>
  <c r="BH180" i="16"/>
  <c r="BG180" i="16"/>
  <c r="BF180" i="16"/>
  <c r="BE180" i="16"/>
  <c r="BD180" i="16"/>
  <c r="BC180" i="16"/>
  <c r="BB180" i="16"/>
  <c r="BA180" i="16"/>
  <c r="AZ180" i="16"/>
  <c r="AY180" i="16"/>
  <c r="AX180" i="16"/>
  <c r="AW180" i="16"/>
  <c r="AV180" i="16"/>
  <c r="AT180" i="16"/>
  <c r="AS180" i="16"/>
  <c r="AR180" i="16"/>
  <c r="AQ180" i="16"/>
  <c r="AP180" i="16"/>
  <c r="AO180" i="16"/>
  <c r="AN180" i="16"/>
  <c r="AM180" i="16"/>
  <c r="AL180" i="16"/>
  <c r="AK180" i="16"/>
  <c r="AJ180" i="16"/>
  <c r="AI180" i="16"/>
  <c r="AG180" i="16"/>
  <c r="P180" i="16"/>
  <c r="BK179" i="16"/>
  <c r="BJ179" i="16"/>
  <c r="BI179" i="16"/>
  <c r="BH179" i="16"/>
  <c r="BG179" i="16"/>
  <c r="BF179" i="16"/>
  <c r="BE179" i="16"/>
  <c r="BD179" i="16"/>
  <c r="BC179" i="16"/>
  <c r="BB179" i="16"/>
  <c r="BA179" i="16"/>
  <c r="AZ179" i="16"/>
  <c r="BL179" i="16" s="1"/>
  <c r="AY179" i="16"/>
  <c r="AX179" i="16"/>
  <c r="AW179" i="16"/>
  <c r="AV179" i="16"/>
  <c r="AT179" i="16"/>
  <c r="AS179" i="16"/>
  <c r="AR179" i="16"/>
  <c r="AQ179" i="16"/>
  <c r="AP179" i="16"/>
  <c r="AO179" i="16"/>
  <c r="AN179" i="16"/>
  <c r="AM179" i="16"/>
  <c r="AL179" i="16"/>
  <c r="AK179" i="16"/>
  <c r="AJ179" i="16"/>
  <c r="AI179" i="16"/>
  <c r="AU179" i="16" s="1"/>
  <c r="AG179" i="16"/>
  <c r="P179" i="16"/>
  <c r="BK178" i="16"/>
  <c r="BJ178" i="16"/>
  <c r="BI178" i="16"/>
  <c r="BH178" i="16"/>
  <c r="BG178" i="16"/>
  <c r="BF178" i="16"/>
  <c r="BE178" i="16"/>
  <c r="BD178" i="16"/>
  <c r="BC178" i="16"/>
  <c r="BB178" i="16"/>
  <c r="BA178" i="16"/>
  <c r="AZ178" i="16"/>
  <c r="AY178" i="16"/>
  <c r="AX178" i="16"/>
  <c r="AW178" i="16"/>
  <c r="AV178" i="16"/>
  <c r="AT178" i="16"/>
  <c r="AS178" i="16"/>
  <c r="AR178" i="16"/>
  <c r="AQ178" i="16"/>
  <c r="AP178" i="16"/>
  <c r="AO178" i="16"/>
  <c r="AN178" i="16"/>
  <c r="AM178" i="16"/>
  <c r="AL178" i="16"/>
  <c r="AK178" i="16"/>
  <c r="AJ178" i="16"/>
  <c r="AI178" i="16"/>
  <c r="AG178" i="16"/>
  <c r="P178" i="16"/>
  <c r="BK177" i="16"/>
  <c r="BJ177" i="16"/>
  <c r="BI177" i="16"/>
  <c r="BH177" i="16"/>
  <c r="BG177" i="16"/>
  <c r="BF177" i="16"/>
  <c r="BE177" i="16"/>
  <c r="BD177" i="16"/>
  <c r="BC177" i="16"/>
  <c r="BB177" i="16"/>
  <c r="BA177" i="16"/>
  <c r="AZ177" i="16"/>
  <c r="BL177" i="16" s="1"/>
  <c r="AY177" i="16"/>
  <c r="AX177" i="16"/>
  <c r="AW177" i="16"/>
  <c r="AV177" i="16"/>
  <c r="AT177" i="16"/>
  <c r="AS177" i="16"/>
  <c r="AR177" i="16"/>
  <c r="AQ177" i="16"/>
  <c r="AP177" i="16"/>
  <c r="AO177" i="16"/>
  <c r="AN177" i="16"/>
  <c r="AM177" i="16"/>
  <c r="AL177" i="16"/>
  <c r="AK177" i="16"/>
  <c r="AJ177" i="16"/>
  <c r="AI177" i="16"/>
  <c r="AU177" i="16" s="1"/>
  <c r="AG177" i="16"/>
  <c r="P177" i="16"/>
  <c r="BK176" i="16"/>
  <c r="BJ176" i="16"/>
  <c r="BI176" i="16"/>
  <c r="BG176" i="16"/>
  <c r="BF176" i="16"/>
  <c r="BE176" i="16"/>
  <c r="BC176" i="16"/>
  <c r="BB176" i="16"/>
  <c r="BA176" i="16"/>
  <c r="AY176" i="16"/>
  <c r="AX176" i="16"/>
  <c r="AW176" i="16"/>
  <c r="AV176" i="16"/>
  <c r="AT176" i="16"/>
  <c r="AS176" i="16"/>
  <c r="AR176" i="16"/>
  <c r="AQ176" i="16"/>
  <c r="AP176" i="16"/>
  <c r="AO176" i="16"/>
  <c r="AN176" i="16"/>
  <c r="AM176" i="16"/>
  <c r="AL176" i="16"/>
  <c r="AK176" i="16"/>
  <c r="AJ176" i="16"/>
  <c r="AI176" i="16"/>
  <c r="AG176" i="16"/>
  <c r="P176" i="16"/>
  <c r="BH176" i="16"/>
  <c r="BK175" i="16"/>
  <c r="BJ175" i="16"/>
  <c r="BI175" i="16"/>
  <c r="BH175" i="16"/>
  <c r="BG175" i="16"/>
  <c r="BF175" i="16"/>
  <c r="BE175" i="16"/>
  <c r="BD175" i="16"/>
  <c r="BC175" i="16"/>
  <c r="BB175" i="16"/>
  <c r="BA175" i="16"/>
  <c r="AZ175" i="16"/>
  <c r="AY175" i="16"/>
  <c r="AX175" i="16"/>
  <c r="AW175" i="16"/>
  <c r="AV175" i="16"/>
  <c r="AT175" i="16"/>
  <c r="AS175" i="16"/>
  <c r="AR175" i="16"/>
  <c r="AQ175" i="16"/>
  <c r="AP175" i="16"/>
  <c r="AO175" i="16"/>
  <c r="AN175" i="16"/>
  <c r="AM175" i="16"/>
  <c r="AL175" i="16"/>
  <c r="AK175" i="16"/>
  <c r="AJ175" i="16"/>
  <c r="AI175" i="16"/>
  <c r="AG175" i="16"/>
  <c r="P175" i="16"/>
  <c r="BK174" i="16"/>
  <c r="BJ174" i="16"/>
  <c r="BI174" i="16"/>
  <c r="BH174" i="16"/>
  <c r="BG174" i="16"/>
  <c r="BF174" i="16"/>
  <c r="BE174" i="16"/>
  <c r="BD174" i="16"/>
  <c r="BC174" i="16"/>
  <c r="BB174" i="16"/>
  <c r="BA174" i="16"/>
  <c r="AZ174" i="16"/>
  <c r="BL174" i="16" s="1"/>
  <c r="AY174" i="16"/>
  <c r="AX174" i="16"/>
  <c r="AW174" i="16"/>
  <c r="AV174" i="16"/>
  <c r="AT174" i="16"/>
  <c r="AS174" i="16"/>
  <c r="AR174" i="16"/>
  <c r="AQ174" i="16"/>
  <c r="AP174" i="16"/>
  <c r="AO174" i="16"/>
  <c r="AN174" i="16"/>
  <c r="AM174" i="16"/>
  <c r="AL174" i="16"/>
  <c r="AK174" i="16"/>
  <c r="AJ174" i="16"/>
  <c r="AI174" i="16"/>
  <c r="AU174" i="16" s="1"/>
  <c r="AG174" i="16"/>
  <c r="P174" i="16"/>
  <c r="BK173" i="16"/>
  <c r="BJ173" i="16"/>
  <c r="BI173" i="16"/>
  <c r="BH173" i="16"/>
  <c r="BG173" i="16"/>
  <c r="BF173" i="16"/>
  <c r="BE173" i="16"/>
  <c r="BD173" i="16"/>
  <c r="BC173" i="16"/>
  <c r="BB173" i="16"/>
  <c r="BA173" i="16"/>
  <c r="AZ173" i="16"/>
  <c r="AY173" i="16"/>
  <c r="AX173" i="16"/>
  <c r="AW173" i="16"/>
  <c r="AV173" i="16"/>
  <c r="AT173" i="16"/>
  <c r="AS173" i="16"/>
  <c r="AR173" i="16"/>
  <c r="AQ173" i="16"/>
  <c r="AP173" i="16"/>
  <c r="AO173" i="16"/>
  <c r="AN173" i="16"/>
  <c r="AM173" i="16"/>
  <c r="AL173" i="16"/>
  <c r="AK173" i="16"/>
  <c r="AJ173" i="16"/>
  <c r="AI173" i="16"/>
  <c r="AG173" i="16"/>
  <c r="P173" i="16"/>
  <c r="BK172" i="16"/>
  <c r="BJ172" i="16"/>
  <c r="BI172" i="16"/>
  <c r="BH172" i="16"/>
  <c r="BG172" i="16"/>
  <c r="BF172" i="16"/>
  <c r="BE172" i="16"/>
  <c r="BD172" i="16"/>
  <c r="BC172" i="16"/>
  <c r="BB172" i="16"/>
  <c r="BA172" i="16"/>
  <c r="AZ172" i="16"/>
  <c r="BL172" i="16" s="1"/>
  <c r="AY172" i="16"/>
  <c r="AX172" i="16"/>
  <c r="AW172" i="16"/>
  <c r="AV172" i="16"/>
  <c r="AT172" i="16"/>
  <c r="AS172" i="16"/>
  <c r="AR172" i="16"/>
  <c r="AQ172" i="16"/>
  <c r="AP172" i="16"/>
  <c r="AO172" i="16"/>
  <c r="AN172" i="16"/>
  <c r="AM172" i="16"/>
  <c r="AL172" i="16"/>
  <c r="AK172" i="16"/>
  <c r="AJ172" i="16"/>
  <c r="AI172" i="16"/>
  <c r="AU172" i="16" s="1"/>
  <c r="AG172" i="16"/>
  <c r="P172" i="16"/>
  <c r="BK171" i="16"/>
  <c r="BJ171" i="16"/>
  <c r="BI171" i="16"/>
  <c r="BH171" i="16"/>
  <c r="BG171" i="16"/>
  <c r="BF171" i="16"/>
  <c r="BE171" i="16"/>
  <c r="BD171" i="16"/>
  <c r="BC171" i="16"/>
  <c r="BB171" i="16"/>
  <c r="BA171" i="16"/>
  <c r="AZ171" i="16"/>
  <c r="AY171" i="16"/>
  <c r="AX171" i="16"/>
  <c r="AW171" i="16"/>
  <c r="AV171" i="16"/>
  <c r="AT171" i="16"/>
  <c r="AS171" i="16"/>
  <c r="AR171" i="16"/>
  <c r="AQ171" i="16"/>
  <c r="AP171" i="16"/>
  <c r="AO171" i="16"/>
  <c r="AN171" i="16"/>
  <c r="AM171" i="16"/>
  <c r="AL171" i="16"/>
  <c r="AK171" i="16"/>
  <c r="AJ171" i="16"/>
  <c r="AI171" i="16"/>
  <c r="AG171" i="16"/>
  <c r="P171" i="16"/>
  <c r="BK170" i="16"/>
  <c r="BJ170" i="16"/>
  <c r="BI170" i="16"/>
  <c r="BH170" i="16"/>
  <c r="BG170" i="16"/>
  <c r="BF170" i="16"/>
  <c r="BE170" i="16"/>
  <c r="BD170" i="16"/>
  <c r="BC170" i="16"/>
  <c r="BB170" i="16"/>
  <c r="BA170" i="16"/>
  <c r="AZ170" i="16"/>
  <c r="BL170" i="16" s="1"/>
  <c r="AY170" i="16"/>
  <c r="AX170" i="16"/>
  <c r="AW170" i="16"/>
  <c r="AV170" i="16"/>
  <c r="AT170" i="16"/>
  <c r="AS170" i="16"/>
  <c r="AR170" i="16"/>
  <c r="AQ170" i="16"/>
  <c r="AP170" i="16"/>
  <c r="AO170" i="16"/>
  <c r="AN170" i="16"/>
  <c r="AM170" i="16"/>
  <c r="AL170" i="16"/>
  <c r="AK170" i="16"/>
  <c r="AJ170" i="16"/>
  <c r="AI170" i="16"/>
  <c r="AU170" i="16" s="1"/>
  <c r="AG170" i="16"/>
  <c r="P170" i="16"/>
  <c r="BK169" i="16"/>
  <c r="BJ169" i="16"/>
  <c r="BI169" i="16"/>
  <c r="BH169" i="16"/>
  <c r="BG169" i="16"/>
  <c r="BF169" i="16"/>
  <c r="BE169" i="16"/>
  <c r="BD169" i="16"/>
  <c r="BC169" i="16"/>
  <c r="BB169" i="16"/>
  <c r="BA169" i="16"/>
  <c r="AZ169" i="16"/>
  <c r="AY169" i="16"/>
  <c r="AX169" i="16"/>
  <c r="AW169" i="16"/>
  <c r="AV169" i="16"/>
  <c r="AT169" i="16"/>
  <c r="AS169" i="16"/>
  <c r="AR169" i="16"/>
  <c r="AQ169" i="16"/>
  <c r="AP169" i="16"/>
  <c r="AO169" i="16"/>
  <c r="AN169" i="16"/>
  <c r="AM169" i="16"/>
  <c r="AL169" i="16"/>
  <c r="AK169" i="16"/>
  <c r="AJ169" i="16"/>
  <c r="AI169" i="16"/>
  <c r="AG169" i="16"/>
  <c r="P169" i="16"/>
  <c r="BK168" i="16"/>
  <c r="BJ168" i="16"/>
  <c r="BI168" i="16"/>
  <c r="BH168" i="16"/>
  <c r="BG168" i="16"/>
  <c r="BF168" i="16"/>
  <c r="BE168" i="16"/>
  <c r="BD168" i="16"/>
  <c r="BC168" i="16"/>
  <c r="BB168" i="16"/>
  <c r="BA168" i="16"/>
  <c r="AZ168" i="16"/>
  <c r="BL168" i="16" s="1"/>
  <c r="AY168" i="16"/>
  <c r="AX168" i="16"/>
  <c r="AW168" i="16"/>
  <c r="AV168" i="16"/>
  <c r="AT168" i="16"/>
  <c r="AS168" i="16"/>
  <c r="AR168" i="16"/>
  <c r="AQ168" i="16"/>
  <c r="AP168" i="16"/>
  <c r="AO168" i="16"/>
  <c r="AN168" i="16"/>
  <c r="AM168" i="16"/>
  <c r="AL168" i="16"/>
  <c r="AK168" i="16"/>
  <c r="AJ168" i="16"/>
  <c r="AI168" i="16"/>
  <c r="AU168" i="16" s="1"/>
  <c r="AG168" i="16"/>
  <c r="P168" i="16"/>
  <c r="BK167" i="16"/>
  <c r="BJ167" i="16"/>
  <c r="BI167" i="16"/>
  <c r="BH167" i="16"/>
  <c r="BG167" i="16"/>
  <c r="BF167" i="16"/>
  <c r="BE167" i="16"/>
  <c r="BD167" i="16"/>
  <c r="BC167" i="16"/>
  <c r="BB167" i="16"/>
  <c r="BA167" i="16"/>
  <c r="AZ167" i="16"/>
  <c r="AY167" i="16"/>
  <c r="AX167" i="16"/>
  <c r="AW167" i="16"/>
  <c r="AV167" i="16"/>
  <c r="AT167" i="16"/>
  <c r="AS167" i="16"/>
  <c r="AR167" i="16"/>
  <c r="AQ167" i="16"/>
  <c r="AP167" i="16"/>
  <c r="AO167" i="16"/>
  <c r="AN167" i="16"/>
  <c r="AM167" i="16"/>
  <c r="AL167" i="16"/>
  <c r="AK167" i="16"/>
  <c r="AJ167" i="16"/>
  <c r="AI167" i="16"/>
  <c r="AG167" i="16"/>
  <c r="P167" i="16"/>
  <c r="BK166" i="16"/>
  <c r="BJ166" i="16"/>
  <c r="BI166" i="16"/>
  <c r="BH166" i="16"/>
  <c r="BG166" i="16"/>
  <c r="BF166" i="16"/>
  <c r="BE166" i="16"/>
  <c r="BD166" i="16"/>
  <c r="BC166" i="16"/>
  <c r="BB166" i="16"/>
  <c r="BA166" i="16"/>
  <c r="AZ166" i="16"/>
  <c r="BL166" i="16" s="1"/>
  <c r="AY166" i="16"/>
  <c r="AX166" i="16"/>
  <c r="AW166" i="16"/>
  <c r="AV166" i="16"/>
  <c r="AT166" i="16"/>
  <c r="AS166" i="16"/>
  <c r="AR166" i="16"/>
  <c r="AQ166" i="16"/>
  <c r="AP166" i="16"/>
  <c r="AO166" i="16"/>
  <c r="AN166" i="16"/>
  <c r="AM166" i="16"/>
  <c r="AL166" i="16"/>
  <c r="AK166" i="16"/>
  <c r="AJ166" i="16"/>
  <c r="AI166" i="16"/>
  <c r="AU166" i="16" s="1"/>
  <c r="AG166" i="16"/>
  <c r="P166" i="16"/>
  <c r="BK165" i="16"/>
  <c r="BJ165" i="16"/>
  <c r="BI165" i="16"/>
  <c r="BH165" i="16"/>
  <c r="BG165" i="16"/>
  <c r="BF165" i="16"/>
  <c r="BE165" i="16"/>
  <c r="BD165" i="16"/>
  <c r="BC165" i="16"/>
  <c r="BB165" i="16"/>
  <c r="BA165" i="16"/>
  <c r="AZ165" i="16"/>
  <c r="AY165" i="16"/>
  <c r="AX165" i="16"/>
  <c r="AW165" i="16"/>
  <c r="AV165" i="16"/>
  <c r="AT165" i="16"/>
  <c r="AS165" i="16"/>
  <c r="AR165" i="16"/>
  <c r="AQ165" i="16"/>
  <c r="AP165" i="16"/>
  <c r="AO165" i="16"/>
  <c r="AN165" i="16"/>
  <c r="AM165" i="16"/>
  <c r="AL165" i="16"/>
  <c r="AK165" i="16"/>
  <c r="AJ165" i="16"/>
  <c r="AI165" i="16"/>
  <c r="AG165" i="16"/>
  <c r="P165" i="16"/>
  <c r="BK164" i="16"/>
  <c r="BJ164" i="16"/>
  <c r="BI164" i="16"/>
  <c r="BH164" i="16"/>
  <c r="BG164" i="16"/>
  <c r="BF164" i="16"/>
  <c r="BE164" i="16"/>
  <c r="BD164" i="16"/>
  <c r="BC164" i="16"/>
  <c r="BB164" i="16"/>
  <c r="BA164" i="16"/>
  <c r="AZ164" i="16"/>
  <c r="BL164" i="16" s="1"/>
  <c r="AY164" i="16"/>
  <c r="AX164" i="16"/>
  <c r="AW164" i="16"/>
  <c r="AV164" i="16"/>
  <c r="AT164" i="16"/>
  <c r="AS164" i="16"/>
  <c r="AR164" i="16"/>
  <c r="AQ164" i="16"/>
  <c r="AP164" i="16"/>
  <c r="AO164" i="16"/>
  <c r="AN164" i="16"/>
  <c r="AM164" i="16"/>
  <c r="AL164" i="16"/>
  <c r="AK164" i="16"/>
  <c r="AJ164" i="16"/>
  <c r="AI164" i="16"/>
  <c r="AU164" i="16" s="1"/>
  <c r="AG164" i="16"/>
  <c r="P164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AY163" i="16"/>
  <c r="AX163" i="16"/>
  <c r="AW163" i="16"/>
  <c r="AV163" i="16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G163" i="16"/>
  <c r="P163" i="16"/>
  <c r="BK162" i="16"/>
  <c r="BJ162" i="16"/>
  <c r="BI162" i="16"/>
  <c r="BH162" i="16"/>
  <c r="BG162" i="16"/>
  <c r="BF162" i="16"/>
  <c r="BE162" i="16"/>
  <c r="BD162" i="16"/>
  <c r="BC162" i="16"/>
  <c r="BB162" i="16"/>
  <c r="BA162" i="16"/>
  <c r="AZ162" i="16"/>
  <c r="BL162" i="16" s="1"/>
  <c r="AY162" i="16"/>
  <c r="AX162" i="16"/>
  <c r="AW162" i="16"/>
  <c r="AV162" i="16"/>
  <c r="AT162" i="16"/>
  <c r="AS162" i="16"/>
  <c r="AR162" i="16"/>
  <c r="AQ162" i="16"/>
  <c r="AP162" i="16"/>
  <c r="AO162" i="16"/>
  <c r="AN162" i="16"/>
  <c r="AM162" i="16"/>
  <c r="AL162" i="16"/>
  <c r="AK162" i="16"/>
  <c r="AJ162" i="16"/>
  <c r="AI162" i="16"/>
  <c r="AU162" i="16" s="1"/>
  <c r="AG162" i="16"/>
  <c r="P162" i="16"/>
  <c r="BK161" i="16"/>
  <c r="BJ161" i="16"/>
  <c r="BI161" i="16"/>
  <c r="BH161" i="16"/>
  <c r="BG161" i="16"/>
  <c r="BF161" i="16"/>
  <c r="BE161" i="16"/>
  <c r="BD161" i="16"/>
  <c r="BC161" i="16"/>
  <c r="BB161" i="16"/>
  <c r="BA161" i="16"/>
  <c r="AZ161" i="16"/>
  <c r="AY161" i="16"/>
  <c r="AX161" i="16"/>
  <c r="AW161" i="16"/>
  <c r="AV161" i="16"/>
  <c r="AT161" i="16"/>
  <c r="AS161" i="16"/>
  <c r="AR161" i="16"/>
  <c r="AQ161" i="16"/>
  <c r="AP161" i="16"/>
  <c r="AO161" i="16"/>
  <c r="AN161" i="16"/>
  <c r="AM161" i="16"/>
  <c r="AL161" i="16"/>
  <c r="AK161" i="16"/>
  <c r="AJ161" i="16"/>
  <c r="AI161" i="16"/>
  <c r="AG161" i="16"/>
  <c r="P161" i="16"/>
  <c r="BK160" i="16"/>
  <c r="BJ160" i="16"/>
  <c r="BI160" i="16"/>
  <c r="BH160" i="16"/>
  <c r="BG160" i="16"/>
  <c r="BF160" i="16"/>
  <c r="BE160" i="16"/>
  <c r="BD160" i="16"/>
  <c r="BC160" i="16"/>
  <c r="BB160" i="16"/>
  <c r="BA160" i="16"/>
  <c r="AZ160" i="16"/>
  <c r="BL160" i="16" s="1"/>
  <c r="AY160" i="16"/>
  <c r="AX160" i="16"/>
  <c r="AW160" i="16"/>
  <c r="AV160" i="16"/>
  <c r="AT160" i="16"/>
  <c r="AS160" i="16"/>
  <c r="AR160" i="16"/>
  <c r="AQ160" i="16"/>
  <c r="AP160" i="16"/>
  <c r="AO160" i="16"/>
  <c r="AN160" i="16"/>
  <c r="AM160" i="16"/>
  <c r="AL160" i="16"/>
  <c r="AK160" i="16"/>
  <c r="AJ160" i="16"/>
  <c r="AI160" i="16"/>
  <c r="AU160" i="16" s="1"/>
  <c r="AG160" i="16"/>
  <c r="P160" i="16"/>
  <c r="BK159" i="16"/>
  <c r="BJ159" i="16"/>
  <c r="BI159" i="16"/>
  <c r="BH159" i="16"/>
  <c r="BG159" i="16"/>
  <c r="BF159" i="16"/>
  <c r="BE159" i="16"/>
  <c r="BD159" i="16"/>
  <c r="BC159" i="16"/>
  <c r="BB159" i="16"/>
  <c r="BA159" i="16"/>
  <c r="AZ159" i="16"/>
  <c r="AY159" i="16"/>
  <c r="AX159" i="16"/>
  <c r="AW159" i="16"/>
  <c r="AV159" i="16"/>
  <c r="AT159" i="16"/>
  <c r="AS159" i="16"/>
  <c r="AR159" i="16"/>
  <c r="AQ159" i="16"/>
  <c r="AP159" i="16"/>
  <c r="AO159" i="16"/>
  <c r="AN159" i="16"/>
  <c r="AM159" i="16"/>
  <c r="AL159" i="16"/>
  <c r="AK159" i="16"/>
  <c r="AJ159" i="16"/>
  <c r="AI159" i="16"/>
  <c r="AG159" i="16"/>
  <c r="P159" i="16"/>
  <c r="BK158" i="16"/>
  <c r="BJ158" i="16"/>
  <c r="BI158" i="16"/>
  <c r="BH158" i="16"/>
  <c r="BG158" i="16"/>
  <c r="BF158" i="16"/>
  <c r="BE158" i="16"/>
  <c r="BD158" i="16"/>
  <c r="BC158" i="16"/>
  <c r="BB158" i="16"/>
  <c r="BA158" i="16"/>
  <c r="AZ158" i="16"/>
  <c r="BL158" i="16" s="1"/>
  <c r="AY158" i="16"/>
  <c r="AX158" i="16"/>
  <c r="AW158" i="16"/>
  <c r="AV158" i="16"/>
  <c r="AT158" i="16"/>
  <c r="AS158" i="16"/>
  <c r="AR158" i="16"/>
  <c r="AQ158" i="16"/>
  <c r="AP158" i="16"/>
  <c r="AO158" i="16"/>
  <c r="AN158" i="16"/>
  <c r="AM158" i="16"/>
  <c r="AL158" i="16"/>
  <c r="AK158" i="16"/>
  <c r="AJ158" i="16"/>
  <c r="AI158" i="16"/>
  <c r="AU158" i="16" s="1"/>
  <c r="AG158" i="16"/>
  <c r="P158" i="16"/>
  <c r="BK157" i="16"/>
  <c r="BJ157" i="16"/>
  <c r="BI157" i="16"/>
  <c r="BH157" i="16"/>
  <c r="BG157" i="16"/>
  <c r="BF157" i="16"/>
  <c r="BE157" i="16"/>
  <c r="BD157" i="16"/>
  <c r="BC157" i="16"/>
  <c r="BB157" i="16"/>
  <c r="BA157" i="16"/>
  <c r="AZ157" i="16"/>
  <c r="AY157" i="16"/>
  <c r="AX157" i="16"/>
  <c r="AW157" i="16"/>
  <c r="AV157" i="16"/>
  <c r="AT157" i="16"/>
  <c r="AS157" i="16"/>
  <c r="AR157" i="16"/>
  <c r="AQ157" i="16"/>
  <c r="AP157" i="16"/>
  <c r="AO157" i="16"/>
  <c r="AN157" i="16"/>
  <c r="AM157" i="16"/>
  <c r="AL157" i="16"/>
  <c r="AK157" i="16"/>
  <c r="AJ157" i="16"/>
  <c r="AI157" i="16"/>
  <c r="AG157" i="16"/>
  <c r="P157" i="16"/>
  <c r="BK156" i="16"/>
  <c r="BJ156" i="16"/>
  <c r="BI156" i="16"/>
  <c r="BH156" i="16"/>
  <c r="BG156" i="16"/>
  <c r="BF156" i="16"/>
  <c r="BE156" i="16"/>
  <c r="BD156" i="16"/>
  <c r="BC156" i="16"/>
  <c r="BB156" i="16"/>
  <c r="BA156" i="16"/>
  <c r="AZ156" i="16"/>
  <c r="BL156" i="16" s="1"/>
  <c r="AY156" i="16"/>
  <c r="AX156" i="16"/>
  <c r="AW156" i="16"/>
  <c r="AV156" i="16"/>
  <c r="AT156" i="16"/>
  <c r="AS156" i="16"/>
  <c r="AR156" i="16"/>
  <c r="AQ156" i="16"/>
  <c r="AP156" i="16"/>
  <c r="AO156" i="16"/>
  <c r="AN156" i="16"/>
  <c r="AM156" i="16"/>
  <c r="AL156" i="16"/>
  <c r="AK156" i="16"/>
  <c r="AJ156" i="16"/>
  <c r="AI156" i="16"/>
  <c r="AU156" i="16" s="1"/>
  <c r="AG156" i="16"/>
  <c r="P156" i="16"/>
  <c r="BK155" i="16"/>
  <c r="BJ155" i="16"/>
  <c r="BI155" i="16"/>
  <c r="BH155" i="16"/>
  <c r="BG155" i="16"/>
  <c r="BF155" i="16"/>
  <c r="BE155" i="16"/>
  <c r="BD155" i="16"/>
  <c r="BC155" i="16"/>
  <c r="BB155" i="16"/>
  <c r="BA155" i="16"/>
  <c r="AZ155" i="16"/>
  <c r="AY155" i="16"/>
  <c r="AX155" i="16"/>
  <c r="AW155" i="16"/>
  <c r="AV155" i="16"/>
  <c r="AT155" i="16"/>
  <c r="AS155" i="16"/>
  <c r="AR155" i="16"/>
  <c r="AQ155" i="16"/>
  <c r="AP155" i="16"/>
  <c r="AO155" i="16"/>
  <c r="AN155" i="16"/>
  <c r="AM155" i="16"/>
  <c r="AL155" i="16"/>
  <c r="AK155" i="16"/>
  <c r="AJ155" i="16"/>
  <c r="AI155" i="16"/>
  <c r="AG155" i="16"/>
  <c r="P155" i="16"/>
  <c r="BK154" i="16"/>
  <c r="BJ154" i="16"/>
  <c r="BI154" i="16"/>
  <c r="BH154" i="16"/>
  <c r="BG154" i="16"/>
  <c r="BF154" i="16"/>
  <c r="BE154" i="16"/>
  <c r="BD154" i="16"/>
  <c r="BC154" i="16"/>
  <c r="BB154" i="16"/>
  <c r="BA154" i="16"/>
  <c r="AZ154" i="16"/>
  <c r="BL154" i="16" s="1"/>
  <c r="AY154" i="16"/>
  <c r="AX154" i="16"/>
  <c r="AW154" i="16"/>
  <c r="AV154" i="16"/>
  <c r="AT154" i="16"/>
  <c r="AS154" i="16"/>
  <c r="AR154" i="16"/>
  <c r="AQ154" i="16"/>
  <c r="AP154" i="16"/>
  <c r="AO154" i="16"/>
  <c r="AN154" i="16"/>
  <c r="AM154" i="16"/>
  <c r="AL154" i="16"/>
  <c r="AK154" i="16"/>
  <c r="AJ154" i="16"/>
  <c r="AI154" i="16"/>
  <c r="AU154" i="16" s="1"/>
  <c r="AG154" i="16"/>
  <c r="P154" i="16"/>
  <c r="BK153" i="16"/>
  <c r="BJ153" i="16"/>
  <c r="BI153" i="16"/>
  <c r="BH153" i="16"/>
  <c r="BG153" i="16"/>
  <c r="BF153" i="16"/>
  <c r="BE153" i="16"/>
  <c r="BD153" i="16"/>
  <c r="BC153" i="16"/>
  <c r="BB153" i="16"/>
  <c r="BA153" i="16"/>
  <c r="AZ153" i="16"/>
  <c r="AY153" i="16"/>
  <c r="AX153" i="16"/>
  <c r="AW153" i="16"/>
  <c r="AV153" i="16"/>
  <c r="AT153" i="16"/>
  <c r="AS153" i="16"/>
  <c r="AR153" i="16"/>
  <c r="AQ153" i="16"/>
  <c r="AP153" i="16"/>
  <c r="AO153" i="16"/>
  <c r="AN153" i="16"/>
  <c r="AM153" i="16"/>
  <c r="AL153" i="16"/>
  <c r="AK153" i="16"/>
  <c r="AJ153" i="16"/>
  <c r="AI153" i="16"/>
  <c r="AG153" i="16"/>
  <c r="P153" i="16"/>
  <c r="BK152" i="16"/>
  <c r="BJ152" i="16"/>
  <c r="BI152" i="16"/>
  <c r="BH152" i="16"/>
  <c r="BG152" i="16"/>
  <c r="BF152" i="16"/>
  <c r="BE152" i="16"/>
  <c r="BD152" i="16"/>
  <c r="BC152" i="16"/>
  <c r="BB152" i="16"/>
  <c r="BA152" i="16"/>
  <c r="AZ152" i="16"/>
  <c r="BL152" i="16" s="1"/>
  <c r="AY152" i="16"/>
  <c r="AX152" i="16"/>
  <c r="AW152" i="16"/>
  <c r="AV152" i="16"/>
  <c r="AT152" i="16"/>
  <c r="AS152" i="16"/>
  <c r="AR152" i="16"/>
  <c r="AQ152" i="16"/>
  <c r="AP152" i="16"/>
  <c r="AO152" i="16"/>
  <c r="AN152" i="16"/>
  <c r="AM152" i="16"/>
  <c r="AL152" i="16"/>
  <c r="AK152" i="16"/>
  <c r="AJ152" i="16"/>
  <c r="AI152" i="16"/>
  <c r="AU152" i="16" s="1"/>
  <c r="AG152" i="16"/>
  <c r="P152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AY151" i="16"/>
  <c r="AX151" i="16"/>
  <c r="AW151" i="16"/>
  <c r="AV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G151" i="16"/>
  <c r="P151" i="16"/>
  <c r="BK150" i="16"/>
  <c r="BJ150" i="16"/>
  <c r="BI150" i="16"/>
  <c r="BH150" i="16"/>
  <c r="BG150" i="16"/>
  <c r="BF150" i="16"/>
  <c r="BE150" i="16"/>
  <c r="BD150" i="16"/>
  <c r="BC150" i="16"/>
  <c r="BB150" i="16"/>
  <c r="BA150" i="16"/>
  <c r="AZ150" i="16"/>
  <c r="BL150" i="16" s="1"/>
  <c r="AY150" i="16"/>
  <c r="AX150" i="16"/>
  <c r="AW150" i="16"/>
  <c r="AV150" i="16"/>
  <c r="AT150" i="16"/>
  <c r="AS150" i="16"/>
  <c r="AR150" i="16"/>
  <c r="AQ150" i="16"/>
  <c r="AP150" i="16"/>
  <c r="AO150" i="16"/>
  <c r="AN150" i="16"/>
  <c r="AM150" i="16"/>
  <c r="AL150" i="16"/>
  <c r="AK150" i="16"/>
  <c r="AJ150" i="16"/>
  <c r="AI150" i="16"/>
  <c r="AU150" i="16" s="1"/>
  <c r="AG150" i="16"/>
  <c r="P150" i="16"/>
  <c r="BK149" i="16"/>
  <c r="BJ149" i="16"/>
  <c r="BI149" i="16"/>
  <c r="BH149" i="16"/>
  <c r="BG149" i="16"/>
  <c r="BF149" i="16"/>
  <c r="BE149" i="16"/>
  <c r="BD149" i="16"/>
  <c r="BC149" i="16"/>
  <c r="BB149" i="16"/>
  <c r="BA149" i="16"/>
  <c r="AZ149" i="16"/>
  <c r="AY149" i="16"/>
  <c r="AX149" i="16"/>
  <c r="AW149" i="16"/>
  <c r="AV149" i="16"/>
  <c r="AT149" i="16"/>
  <c r="AS149" i="16"/>
  <c r="AR149" i="16"/>
  <c r="AQ149" i="16"/>
  <c r="AP149" i="16"/>
  <c r="AO149" i="16"/>
  <c r="AN149" i="16"/>
  <c r="AM149" i="16"/>
  <c r="AL149" i="16"/>
  <c r="AK149" i="16"/>
  <c r="AJ149" i="16"/>
  <c r="AI149" i="16"/>
  <c r="AG149" i="16"/>
  <c r="P149" i="16"/>
  <c r="BK148" i="16"/>
  <c r="BJ148" i="16"/>
  <c r="BI148" i="16"/>
  <c r="BH148" i="16"/>
  <c r="BG148" i="16"/>
  <c r="BF148" i="16"/>
  <c r="BE148" i="16"/>
  <c r="BD148" i="16"/>
  <c r="BC148" i="16"/>
  <c r="BB148" i="16"/>
  <c r="BA148" i="16"/>
  <c r="AZ148" i="16"/>
  <c r="BL148" i="16" s="1"/>
  <c r="AY148" i="16"/>
  <c r="AX148" i="16"/>
  <c r="AW148" i="16"/>
  <c r="AV148" i="16"/>
  <c r="AT148" i="16"/>
  <c r="AS148" i="16"/>
  <c r="AR148" i="16"/>
  <c r="AQ148" i="16"/>
  <c r="AP148" i="16"/>
  <c r="AO148" i="16"/>
  <c r="AN148" i="16"/>
  <c r="AM148" i="16"/>
  <c r="AL148" i="16"/>
  <c r="AK148" i="16"/>
  <c r="AJ148" i="16"/>
  <c r="AI148" i="16"/>
  <c r="AU148" i="16" s="1"/>
  <c r="AG148" i="16"/>
  <c r="P148" i="16"/>
  <c r="BK147" i="16"/>
  <c r="BJ147" i="16"/>
  <c r="BI147" i="16"/>
  <c r="BH147" i="16"/>
  <c r="BG147" i="16"/>
  <c r="BF147" i="16"/>
  <c r="BE147" i="16"/>
  <c r="BD147" i="16"/>
  <c r="BC147" i="16"/>
  <c r="BB147" i="16"/>
  <c r="BA147" i="16"/>
  <c r="AZ147" i="16"/>
  <c r="AY147" i="16"/>
  <c r="AX147" i="16"/>
  <c r="AW147" i="16"/>
  <c r="AV147" i="16"/>
  <c r="AT147" i="16"/>
  <c r="AS147" i="16"/>
  <c r="AR147" i="16"/>
  <c r="AQ147" i="16"/>
  <c r="AP147" i="16"/>
  <c r="AO147" i="16"/>
  <c r="AN147" i="16"/>
  <c r="AM147" i="16"/>
  <c r="AL147" i="16"/>
  <c r="AK147" i="16"/>
  <c r="AJ147" i="16"/>
  <c r="AI147" i="16"/>
  <c r="AG147" i="16"/>
  <c r="P147" i="16"/>
  <c r="BK146" i="16"/>
  <c r="BJ146" i="16"/>
  <c r="BI146" i="16"/>
  <c r="BH146" i="16"/>
  <c r="BG146" i="16"/>
  <c r="BF146" i="16"/>
  <c r="BE146" i="16"/>
  <c r="BD146" i="16"/>
  <c r="BC146" i="16"/>
  <c r="BB146" i="16"/>
  <c r="BA146" i="16"/>
  <c r="AZ146" i="16"/>
  <c r="BL146" i="16" s="1"/>
  <c r="AY146" i="16"/>
  <c r="AX146" i="16"/>
  <c r="AW146" i="16"/>
  <c r="AV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U146" i="16" s="1"/>
  <c r="AG146" i="16"/>
  <c r="P146" i="16"/>
  <c r="AY145" i="16"/>
  <c r="AX145" i="16"/>
  <c r="AW145" i="16"/>
  <c r="AV145" i="16"/>
  <c r="AT145" i="16"/>
  <c r="AS145" i="16"/>
  <c r="AR145" i="16"/>
  <c r="AQ145" i="16"/>
  <c r="AP145" i="16"/>
  <c r="AO145" i="16"/>
  <c r="AN145" i="16"/>
  <c r="AM145" i="16"/>
  <c r="AL145" i="16"/>
  <c r="AK145" i="16"/>
  <c r="AJ145" i="16"/>
  <c r="AI145" i="16"/>
  <c r="AG145" i="16"/>
  <c r="P145" i="16"/>
  <c r="BI145" i="16"/>
  <c r="BI144" i="16"/>
  <c r="BG144" i="16"/>
  <c r="BE144" i="16"/>
  <c r="BC144" i="16"/>
  <c r="BA144" i="16"/>
  <c r="AY144" i="16"/>
  <c r="AX144" i="16"/>
  <c r="AW144" i="16"/>
  <c r="AV144" i="16"/>
  <c r="AT144" i="16"/>
  <c r="AS144" i="16"/>
  <c r="AR144" i="16"/>
  <c r="AQ144" i="16"/>
  <c r="AP144" i="16"/>
  <c r="AO144" i="16"/>
  <c r="AN144" i="16"/>
  <c r="AM144" i="16"/>
  <c r="AL144" i="16"/>
  <c r="AK144" i="16"/>
  <c r="AJ144" i="16"/>
  <c r="AI144" i="16"/>
  <c r="AG144" i="16"/>
  <c r="P144" i="16"/>
  <c r="BJ144" i="16"/>
  <c r="BJ143" i="16"/>
  <c r="BF143" i="16"/>
  <c r="BB143" i="16"/>
  <c r="AY143" i="16"/>
  <c r="AX143" i="16"/>
  <c r="AW143" i="16"/>
  <c r="AV143" i="16"/>
  <c r="AT143" i="16"/>
  <c r="AS143" i="16"/>
  <c r="AR143" i="16"/>
  <c r="AQ143" i="16"/>
  <c r="AP143" i="16"/>
  <c r="AO143" i="16"/>
  <c r="AN143" i="16"/>
  <c r="AM143" i="16"/>
  <c r="AL143" i="16"/>
  <c r="AK143" i="16"/>
  <c r="AJ143" i="16"/>
  <c r="AI143" i="16"/>
  <c r="AU143" i="16" s="1"/>
  <c r="AG143" i="16"/>
  <c r="P143" i="16"/>
  <c r="BK143" i="16"/>
  <c r="BK142" i="16"/>
  <c r="BJ142" i="16"/>
  <c r="BI142" i="16"/>
  <c r="BG142" i="16"/>
  <c r="BF142" i="16"/>
  <c r="BE142" i="16"/>
  <c r="BC142" i="16"/>
  <c r="BB142" i="16"/>
  <c r="BA142" i="16"/>
  <c r="AY142" i="16"/>
  <c r="AX142" i="16"/>
  <c r="AW142" i="16"/>
  <c r="AV142" i="16"/>
  <c r="AT142" i="16"/>
  <c r="AS142" i="16"/>
  <c r="AR142" i="16"/>
  <c r="AQ142" i="16"/>
  <c r="AP142" i="16"/>
  <c r="AO142" i="16"/>
  <c r="AN142" i="16"/>
  <c r="AM142" i="16"/>
  <c r="AL142" i="16"/>
  <c r="AK142" i="16"/>
  <c r="AJ142" i="16"/>
  <c r="AI142" i="16"/>
  <c r="AU142" i="16" s="1"/>
  <c r="AG142" i="16"/>
  <c r="P142" i="16"/>
  <c r="BH142" i="16"/>
  <c r="AY141" i="16"/>
  <c r="AX141" i="16"/>
  <c r="AW141" i="16"/>
  <c r="AV141" i="16"/>
  <c r="AT141" i="16"/>
  <c r="AS141" i="16"/>
  <c r="AR141" i="16"/>
  <c r="AQ141" i="16"/>
  <c r="AP141" i="16"/>
  <c r="AO141" i="16"/>
  <c r="AN141" i="16"/>
  <c r="AM141" i="16"/>
  <c r="AL141" i="16"/>
  <c r="AK141" i="16"/>
  <c r="AJ141" i="16"/>
  <c r="AI141" i="16"/>
  <c r="AG141" i="16"/>
  <c r="P141" i="16"/>
  <c r="BI141" i="16"/>
  <c r="BK140" i="16"/>
  <c r="BJ140" i="16"/>
  <c r="BI140" i="16"/>
  <c r="BH140" i="16"/>
  <c r="BG140" i="16"/>
  <c r="BF140" i="16"/>
  <c r="BE140" i="16"/>
  <c r="BD140" i="16"/>
  <c r="BC140" i="16"/>
  <c r="BB140" i="16"/>
  <c r="BA140" i="16"/>
  <c r="AZ140" i="16"/>
  <c r="AY140" i="16"/>
  <c r="AX140" i="16"/>
  <c r="AW140" i="16"/>
  <c r="AV140" i="16"/>
  <c r="AT140" i="16"/>
  <c r="AS140" i="16"/>
  <c r="AR140" i="16"/>
  <c r="AQ140" i="16"/>
  <c r="AP140" i="16"/>
  <c r="AO140" i="16"/>
  <c r="AN140" i="16"/>
  <c r="AM140" i="16"/>
  <c r="AL140" i="16"/>
  <c r="AK140" i="16"/>
  <c r="AJ140" i="16"/>
  <c r="AI140" i="16"/>
  <c r="AG140" i="16"/>
  <c r="P140" i="16"/>
  <c r="BK139" i="16"/>
  <c r="BJ139" i="16"/>
  <c r="BI139" i="16"/>
  <c r="BH139" i="16"/>
  <c r="BG139" i="16"/>
  <c r="BF139" i="16"/>
  <c r="BE139" i="16"/>
  <c r="BD139" i="16"/>
  <c r="BC139" i="16"/>
  <c r="BB139" i="16"/>
  <c r="BA139" i="16"/>
  <c r="AZ139" i="16"/>
  <c r="BL139" i="16" s="1"/>
  <c r="AY139" i="16"/>
  <c r="AX139" i="16"/>
  <c r="AW139" i="16"/>
  <c r="AV139" i="16"/>
  <c r="AT139" i="16"/>
  <c r="AS139" i="16"/>
  <c r="AR139" i="16"/>
  <c r="AQ139" i="16"/>
  <c r="AP139" i="16"/>
  <c r="AO139" i="16"/>
  <c r="AN139" i="16"/>
  <c r="AM139" i="16"/>
  <c r="AL139" i="16"/>
  <c r="AK139" i="16"/>
  <c r="AJ139" i="16"/>
  <c r="AI139" i="16"/>
  <c r="AU139" i="16" s="1"/>
  <c r="AG139" i="16"/>
  <c r="P139" i="16"/>
  <c r="BK138" i="16"/>
  <c r="BJ138" i="16"/>
  <c r="BI138" i="16"/>
  <c r="BH138" i="16"/>
  <c r="BG138" i="16"/>
  <c r="BF138" i="16"/>
  <c r="BE138" i="16"/>
  <c r="BD138" i="16"/>
  <c r="BC138" i="16"/>
  <c r="BB138" i="16"/>
  <c r="BA138" i="16"/>
  <c r="AZ138" i="16"/>
  <c r="AY138" i="16"/>
  <c r="AX138" i="16"/>
  <c r="AW138" i="16"/>
  <c r="AV138" i="16"/>
  <c r="AT138" i="16"/>
  <c r="AS138" i="16"/>
  <c r="AR138" i="16"/>
  <c r="AQ138" i="16"/>
  <c r="AP138" i="16"/>
  <c r="AO138" i="16"/>
  <c r="AN138" i="16"/>
  <c r="AM138" i="16"/>
  <c r="AL138" i="16"/>
  <c r="AK138" i="16"/>
  <c r="AJ138" i="16"/>
  <c r="AI138" i="16"/>
  <c r="AG138" i="16"/>
  <c r="P138" i="16"/>
  <c r="BK137" i="16"/>
  <c r="BJ137" i="16"/>
  <c r="BI137" i="16"/>
  <c r="BH137" i="16"/>
  <c r="BG137" i="16"/>
  <c r="BF137" i="16"/>
  <c r="BE137" i="16"/>
  <c r="BD137" i="16"/>
  <c r="BC137" i="16"/>
  <c r="BB137" i="16"/>
  <c r="BA137" i="16"/>
  <c r="AZ137" i="16"/>
  <c r="BL137" i="16" s="1"/>
  <c r="AY137" i="16"/>
  <c r="AX137" i="16"/>
  <c r="AW137" i="16"/>
  <c r="AV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U137" i="16" s="1"/>
  <c r="AG137" i="16"/>
  <c r="P137" i="16"/>
  <c r="BK136" i="16"/>
  <c r="BJ136" i="16"/>
  <c r="BI136" i="16"/>
  <c r="BH136" i="16"/>
  <c r="BG136" i="16"/>
  <c r="BF136" i="16"/>
  <c r="BE136" i="16"/>
  <c r="BD136" i="16"/>
  <c r="BC136" i="16"/>
  <c r="BB136" i="16"/>
  <c r="BA136" i="16"/>
  <c r="AZ136" i="16"/>
  <c r="AY136" i="16"/>
  <c r="AX136" i="16"/>
  <c r="AW136" i="16"/>
  <c r="AV136" i="16"/>
  <c r="AT136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G136" i="16"/>
  <c r="P136" i="16"/>
  <c r="BK135" i="16"/>
  <c r="BJ135" i="16"/>
  <c r="BI135" i="16"/>
  <c r="BH135" i="16"/>
  <c r="BG135" i="16"/>
  <c r="BF135" i="16"/>
  <c r="BE135" i="16"/>
  <c r="BD135" i="16"/>
  <c r="BC135" i="16"/>
  <c r="BB135" i="16"/>
  <c r="BA135" i="16"/>
  <c r="AZ135" i="16"/>
  <c r="BL135" i="16" s="1"/>
  <c r="AY135" i="16"/>
  <c r="AX135" i="16"/>
  <c r="AW135" i="16"/>
  <c r="AV135" i="16"/>
  <c r="AT135" i="16"/>
  <c r="AS135" i="16"/>
  <c r="AR135" i="16"/>
  <c r="AQ135" i="16"/>
  <c r="AP135" i="16"/>
  <c r="AO135" i="16"/>
  <c r="AN135" i="16"/>
  <c r="AM135" i="16"/>
  <c r="AL135" i="16"/>
  <c r="AK135" i="16"/>
  <c r="AJ135" i="16"/>
  <c r="AI135" i="16"/>
  <c r="AU135" i="16" s="1"/>
  <c r="AG135" i="16"/>
  <c r="P135" i="16"/>
  <c r="BK134" i="16"/>
  <c r="BJ134" i="16"/>
  <c r="BI134" i="16"/>
  <c r="BH134" i="16"/>
  <c r="BG134" i="16"/>
  <c r="BF134" i="16"/>
  <c r="BE134" i="16"/>
  <c r="BD134" i="16"/>
  <c r="BC134" i="16"/>
  <c r="BB134" i="16"/>
  <c r="BA134" i="16"/>
  <c r="AZ134" i="16"/>
  <c r="AY134" i="16"/>
  <c r="AX134" i="16"/>
  <c r="AW134" i="16"/>
  <c r="AV134" i="16"/>
  <c r="AT134" i="16"/>
  <c r="AS134" i="16"/>
  <c r="AR134" i="16"/>
  <c r="AQ134" i="16"/>
  <c r="AP134" i="16"/>
  <c r="AO134" i="16"/>
  <c r="AN134" i="16"/>
  <c r="AM134" i="16"/>
  <c r="AL134" i="16"/>
  <c r="AK134" i="16"/>
  <c r="AJ134" i="16"/>
  <c r="AI134" i="16"/>
  <c r="AG134" i="16"/>
  <c r="P134" i="16"/>
  <c r="BK133" i="16"/>
  <c r="BJ133" i="16"/>
  <c r="BI133" i="16"/>
  <c r="BH133" i="16"/>
  <c r="BG133" i="16"/>
  <c r="BF133" i="16"/>
  <c r="BE133" i="16"/>
  <c r="BD133" i="16"/>
  <c r="BC133" i="16"/>
  <c r="BB133" i="16"/>
  <c r="BA133" i="16"/>
  <c r="AZ133" i="16"/>
  <c r="BL133" i="16" s="1"/>
  <c r="AY133" i="16"/>
  <c r="AX133" i="16"/>
  <c r="AW133" i="16"/>
  <c r="AV133" i="16"/>
  <c r="AT133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U133" i="16" s="1"/>
  <c r="AG133" i="16"/>
  <c r="P133" i="16"/>
  <c r="BK132" i="16"/>
  <c r="BJ132" i="16"/>
  <c r="BI132" i="16"/>
  <c r="BH132" i="16"/>
  <c r="BG132" i="16"/>
  <c r="BF132" i="16"/>
  <c r="BE132" i="16"/>
  <c r="BD132" i="16"/>
  <c r="BC132" i="16"/>
  <c r="BB132" i="16"/>
  <c r="BA132" i="16"/>
  <c r="AZ132" i="16"/>
  <c r="AY132" i="16"/>
  <c r="AX132" i="16"/>
  <c r="AW132" i="16"/>
  <c r="AV132" i="16"/>
  <c r="AT132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G132" i="16"/>
  <c r="P132" i="16"/>
  <c r="BK131" i="16"/>
  <c r="BJ131" i="16"/>
  <c r="BI131" i="16"/>
  <c r="BH131" i="16"/>
  <c r="BG131" i="16"/>
  <c r="BF131" i="16"/>
  <c r="BE131" i="16"/>
  <c r="BD131" i="16"/>
  <c r="BC131" i="16"/>
  <c r="BB131" i="16"/>
  <c r="BA131" i="16"/>
  <c r="AZ131" i="16"/>
  <c r="BL131" i="16" s="1"/>
  <c r="AY131" i="16"/>
  <c r="AX131" i="16"/>
  <c r="AW131" i="16"/>
  <c r="AV131" i="16"/>
  <c r="AT131" i="16"/>
  <c r="AS131" i="16"/>
  <c r="AR131" i="16"/>
  <c r="AQ131" i="16"/>
  <c r="AP131" i="16"/>
  <c r="AO131" i="16"/>
  <c r="AN131" i="16"/>
  <c r="AM131" i="16"/>
  <c r="AL131" i="16"/>
  <c r="AK131" i="16"/>
  <c r="AJ131" i="16"/>
  <c r="AI131" i="16"/>
  <c r="AU131" i="16" s="1"/>
  <c r="AG131" i="16"/>
  <c r="P131" i="16"/>
  <c r="BK130" i="16"/>
  <c r="BJ130" i="16"/>
  <c r="BI130" i="16"/>
  <c r="BH130" i="16"/>
  <c r="BG130" i="16"/>
  <c r="BF130" i="16"/>
  <c r="BE130" i="16"/>
  <c r="BD130" i="16"/>
  <c r="BC130" i="16"/>
  <c r="BB130" i="16"/>
  <c r="BA130" i="16"/>
  <c r="AZ130" i="16"/>
  <c r="AY130" i="16"/>
  <c r="AX130" i="16"/>
  <c r="AW130" i="16"/>
  <c r="AV130" i="16"/>
  <c r="AT130" i="16"/>
  <c r="AS130" i="16"/>
  <c r="AR130" i="16"/>
  <c r="AQ130" i="16"/>
  <c r="AP130" i="16"/>
  <c r="AO130" i="16"/>
  <c r="AN130" i="16"/>
  <c r="AM130" i="16"/>
  <c r="AL130" i="16"/>
  <c r="AK130" i="16"/>
  <c r="AJ130" i="16"/>
  <c r="AI130" i="16"/>
  <c r="AG130" i="16"/>
  <c r="P130" i="16"/>
  <c r="BK129" i="16"/>
  <c r="BJ129" i="16"/>
  <c r="BI129" i="16"/>
  <c r="BH129" i="16"/>
  <c r="BG129" i="16"/>
  <c r="BF129" i="16"/>
  <c r="BE129" i="16"/>
  <c r="BD129" i="16"/>
  <c r="BC129" i="16"/>
  <c r="BB129" i="16"/>
  <c r="BA129" i="16"/>
  <c r="AZ129" i="16"/>
  <c r="BL129" i="16" s="1"/>
  <c r="AY129" i="16"/>
  <c r="AX129" i="16"/>
  <c r="AW129" i="16"/>
  <c r="AV129" i="16"/>
  <c r="AT129" i="16"/>
  <c r="AS129" i="16"/>
  <c r="AR129" i="16"/>
  <c r="AQ129" i="16"/>
  <c r="AP129" i="16"/>
  <c r="AO129" i="16"/>
  <c r="AN129" i="16"/>
  <c r="AM129" i="16"/>
  <c r="AL129" i="16"/>
  <c r="AK129" i="16"/>
  <c r="AJ129" i="16"/>
  <c r="AI129" i="16"/>
  <c r="AU129" i="16" s="1"/>
  <c r="AG129" i="16"/>
  <c r="P129" i="16"/>
  <c r="BK128" i="16"/>
  <c r="BJ128" i="16"/>
  <c r="BI128" i="16"/>
  <c r="BH128" i="16"/>
  <c r="BG128" i="16"/>
  <c r="BF128" i="16"/>
  <c r="BE128" i="16"/>
  <c r="BD128" i="16"/>
  <c r="BC128" i="16"/>
  <c r="BB128" i="16"/>
  <c r="BA128" i="16"/>
  <c r="AZ128" i="16"/>
  <c r="AY128" i="16"/>
  <c r="AX128" i="16"/>
  <c r="AW128" i="16"/>
  <c r="AV128" i="16"/>
  <c r="AT128" i="16"/>
  <c r="AS128" i="16"/>
  <c r="AR128" i="16"/>
  <c r="AQ128" i="16"/>
  <c r="AP128" i="16"/>
  <c r="AO128" i="16"/>
  <c r="AN128" i="16"/>
  <c r="AM128" i="16"/>
  <c r="AL128" i="16"/>
  <c r="AK128" i="16"/>
  <c r="AJ128" i="16"/>
  <c r="AI128" i="16"/>
  <c r="AG128" i="16"/>
  <c r="P128" i="16"/>
  <c r="BK127" i="16"/>
  <c r="BJ127" i="16"/>
  <c r="BI127" i="16"/>
  <c r="BH127" i="16"/>
  <c r="BG127" i="16"/>
  <c r="BF127" i="16"/>
  <c r="BE127" i="16"/>
  <c r="BD127" i="16"/>
  <c r="BC127" i="16"/>
  <c r="BB127" i="16"/>
  <c r="BA127" i="16"/>
  <c r="AZ127" i="16"/>
  <c r="BL127" i="16" s="1"/>
  <c r="AY127" i="16"/>
  <c r="AX127" i="16"/>
  <c r="AW127" i="16"/>
  <c r="AV127" i="16"/>
  <c r="AT127" i="16"/>
  <c r="AS127" i="16"/>
  <c r="AR127" i="16"/>
  <c r="AQ127" i="16"/>
  <c r="AP127" i="16"/>
  <c r="AO127" i="16"/>
  <c r="AN127" i="16"/>
  <c r="AM127" i="16"/>
  <c r="AL127" i="16"/>
  <c r="AK127" i="16"/>
  <c r="AJ127" i="16"/>
  <c r="AI127" i="16"/>
  <c r="AU127" i="16" s="1"/>
  <c r="AG127" i="16"/>
  <c r="P127" i="16"/>
  <c r="BK126" i="16"/>
  <c r="BJ126" i="16"/>
  <c r="BI126" i="16"/>
  <c r="BH126" i="16"/>
  <c r="BG126" i="16"/>
  <c r="BF126" i="16"/>
  <c r="BE126" i="16"/>
  <c r="BD126" i="16"/>
  <c r="BC126" i="16"/>
  <c r="BB126" i="16"/>
  <c r="BA126" i="16"/>
  <c r="AZ126" i="16"/>
  <c r="AY126" i="16"/>
  <c r="AX126" i="16"/>
  <c r="AW126" i="16"/>
  <c r="AV126" i="16"/>
  <c r="AT126" i="16"/>
  <c r="AS126" i="16"/>
  <c r="AR126" i="16"/>
  <c r="AQ126" i="16"/>
  <c r="AP126" i="16"/>
  <c r="AO126" i="16"/>
  <c r="AN126" i="16"/>
  <c r="AM126" i="16"/>
  <c r="AL126" i="16"/>
  <c r="AK126" i="16"/>
  <c r="AJ126" i="16"/>
  <c r="AI126" i="16"/>
  <c r="AG126" i="16"/>
  <c r="P126" i="16"/>
  <c r="BK125" i="16"/>
  <c r="BI125" i="16"/>
  <c r="BG125" i="16"/>
  <c r="BE125" i="16"/>
  <c r="BC125" i="16"/>
  <c r="BA125" i="16"/>
  <c r="AY125" i="16"/>
  <c r="AX125" i="16"/>
  <c r="AW125" i="16"/>
  <c r="AV125" i="16"/>
  <c r="AT125" i="16"/>
  <c r="AS125" i="16"/>
  <c r="AR125" i="16"/>
  <c r="AQ125" i="16"/>
  <c r="AP125" i="16"/>
  <c r="AO125" i="16"/>
  <c r="AN125" i="16"/>
  <c r="AM125" i="16"/>
  <c r="AL125" i="16"/>
  <c r="AK125" i="16"/>
  <c r="AJ125" i="16"/>
  <c r="AI125" i="16"/>
  <c r="AG125" i="16"/>
  <c r="P125" i="16"/>
  <c r="BJ125" i="16"/>
  <c r="BK124" i="16"/>
  <c r="BJ124" i="16"/>
  <c r="BI124" i="16"/>
  <c r="BH124" i="16"/>
  <c r="BG124" i="16"/>
  <c r="BF124" i="16"/>
  <c r="BE124" i="16"/>
  <c r="BD124" i="16"/>
  <c r="BC124" i="16"/>
  <c r="BB124" i="16"/>
  <c r="BA124" i="16"/>
  <c r="AZ124" i="16"/>
  <c r="AY124" i="16"/>
  <c r="AX124" i="16"/>
  <c r="AW124" i="16"/>
  <c r="AV124" i="16"/>
  <c r="AT124" i="16"/>
  <c r="AS124" i="16"/>
  <c r="AR124" i="16"/>
  <c r="AQ124" i="16"/>
  <c r="AP124" i="16"/>
  <c r="AO124" i="16"/>
  <c r="AN124" i="16"/>
  <c r="AM124" i="16"/>
  <c r="AL124" i="16"/>
  <c r="AK124" i="16"/>
  <c r="AJ124" i="16"/>
  <c r="AI124" i="16"/>
  <c r="AG124" i="16"/>
  <c r="P124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AY123" i="16"/>
  <c r="AX123" i="16"/>
  <c r="AW123" i="16"/>
  <c r="AV123" i="16"/>
  <c r="AT123" i="16"/>
  <c r="AS123" i="16"/>
  <c r="AR123" i="16"/>
  <c r="AQ123" i="16"/>
  <c r="AP123" i="16"/>
  <c r="AO123" i="16"/>
  <c r="AN123" i="16"/>
  <c r="AM123" i="16"/>
  <c r="AL123" i="16"/>
  <c r="AK123" i="16"/>
  <c r="AJ123" i="16"/>
  <c r="AI123" i="16"/>
  <c r="AG123" i="16"/>
  <c r="P123" i="16"/>
  <c r="BK122" i="16"/>
  <c r="BJ122" i="16"/>
  <c r="BI122" i="16"/>
  <c r="BH122" i="16"/>
  <c r="BG122" i="16"/>
  <c r="BF122" i="16"/>
  <c r="BE122" i="16"/>
  <c r="BD122" i="16"/>
  <c r="BC122" i="16"/>
  <c r="BB122" i="16"/>
  <c r="BA122" i="16"/>
  <c r="AZ122" i="16"/>
  <c r="AY122" i="16"/>
  <c r="AX122" i="16"/>
  <c r="AW122" i="16"/>
  <c r="AV122" i="16"/>
  <c r="AT122" i="16"/>
  <c r="AS122" i="16"/>
  <c r="AR122" i="16"/>
  <c r="AQ122" i="16"/>
  <c r="AP122" i="16"/>
  <c r="AO122" i="16"/>
  <c r="AN122" i="16"/>
  <c r="AM122" i="16"/>
  <c r="AL122" i="16"/>
  <c r="AK122" i="16"/>
  <c r="AJ122" i="16"/>
  <c r="AI122" i="16"/>
  <c r="AG122" i="16"/>
  <c r="P122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G121" i="16"/>
  <c r="P121" i="16"/>
  <c r="BK120" i="16"/>
  <c r="BJ120" i="16"/>
  <c r="BI120" i="16"/>
  <c r="BH120" i="16"/>
  <c r="BG120" i="16"/>
  <c r="BF120" i="16"/>
  <c r="BE120" i="16"/>
  <c r="BD120" i="16"/>
  <c r="BC120" i="16"/>
  <c r="BB120" i="16"/>
  <c r="BA120" i="16"/>
  <c r="AZ120" i="16"/>
  <c r="AY120" i="16"/>
  <c r="AX120" i="16"/>
  <c r="AW120" i="16"/>
  <c r="AV120" i="16"/>
  <c r="AT120" i="16"/>
  <c r="AS120" i="16"/>
  <c r="AR120" i="16"/>
  <c r="AQ120" i="16"/>
  <c r="AP120" i="16"/>
  <c r="AO120" i="16"/>
  <c r="AN120" i="16"/>
  <c r="AM120" i="16"/>
  <c r="AL120" i="16"/>
  <c r="AK120" i="16"/>
  <c r="AJ120" i="16"/>
  <c r="AI120" i="16"/>
  <c r="AG120" i="16"/>
  <c r="P120" i="16"/>
  <c r="BK119" i="16"/>
  <c r="BJ119" i="16"/>
  <c r="BI119" i="16"/>
  <c r="BH119" i="16"/>
  <c r="BG119" i="16"/>
  <c r="BF119" i="16"/>
  <c r="BE119" i="16"/>
  <c r="BD119" i="16"/>
  <c r="BC119" i="16"/>
  <c r="BB119" i="16"/>
  <c r="BA119" i="16"/>
  <c r="AZ119" i="16"/>
  <c r="AY119" i="16"/>
  <c r="AX119" i="16"/>
  <c r="AW119" i="16"/>
  <c r="AV119" i="16"/>
  <c r="AT119" i="16"/>
  <c r="AS119" i="16"/>
  <c r="AR119" i="16"/>
  <c r="AQ119" i="16"/>
  <c r="AP119" i="16"/>
  <c r="AO119" i="16"/>
  <c r="AN119" i="16"/>
  <c r="AM119" i="16"/>
  <c r="AL119" i="16"/>
  <c r="AK119" i="16"/>
  <c r="AJ119" i="16"/>
  <c r="AI119" i="16"/>
  <c r="AG119" i="16"/>
  <c r="P119" i="16"/>
  <c r="BK118" i="16"/>
  <c r="BJ118" i="16"/>
  <c r="BI118" i="16"/>
  <c r="BH118" i="16"/>
  <c r="BG118" i="16"/>
  <c r="BF118" i="16"/>
  <c r="BE118" i="16"/>
  <c r="BD118" i="16"/>
  <c r="BC118" i="16"/>
  <c r="BB118" i="16"/>
  <c r="BA118" i="16"/>
  <c r="AZ118" i="16"/>
  <c r="AY118" i="16"/>
  <c r="AX118" i="16"/>
  <c r="AW118" i="16"/>
  <c r="AV118" i="16"/>
  <c r="AT118" i="16"/>
  <c r="AS118" i="16"/>
  <c r="AR118" i="16"/>
  <c r="AQ118" i="16"/>
  <c r="AP118" i="16"/>
  <c r="AO118" i="16"/>
  <c r="AN118" i="16"/>
  <c r="AM118" i="16"/>
  <c r="AL118" i="16"/>
  <c r="AK118" i="16"/>
  <c r="AJ118" i="16"/>
  <c r="AI118" i="16"/>
  <c r="AG118" i="16"/>
  <c r="P118" i="16"/>
  <c r="BK117" i="16"/>
  <c r="BJ117" i="16"/>
  <c r="BI117" i="16"/>
  <c r="BH117" i="16"/>
  <c r="BG117" i="16"/>
  <c r="BF117" i="16"/>
  <c r="BE117" i="16"/>
  <c r="BD117" i="16"/>
  <c r="BC117" i="16"/>
  <c r="BB117" i="16"/>
  <c r="BA117" i="16"/>
  <c r="AZ117" i="16"/>
  <c r="AY117" i="16"/>
  <c r="AX117" i="16"/>
  <c r="AW117" i="16"/>
  <c r="AV117" i="16"/>
  <c r="AT117" i="16"/>
  <c r="AS117" i="16"/>
  <c r="AR117" i="16"/>
  <c r="AQ117" i="16"/>
  <c r="AP117" i="16"/>
  <c r="AO117" i="16"/>
  <c r="AN117" i="16"/>
  <c r="AM117" i="16"/>
  <c r="AL117" i="16"/>
  <c r="AK117" i="16"/>
  <c r="AJ117" i="16"/>
  <c r="AI117" i="16"/>
  <c r="AG117" i="16"/>
  <c r="P117" i="16"/>
  <c r="BK116" i="16"/>
  <c r="BJ116" i="16"/>
  <c r="BI116" i="16"/>
  <c r="BH116" i="16"/>
  <c r="BG116" i="16"/>
  <c r="BF116" i="16"/>
  <c r="BE116" i="16"/>
  <c r="BD116" i="16"/>
  <c r="BC116" i="16"/>
  <c r="BB116" i="16"/>
  <c r="BA116" i="16"/>
  <c r="AZ116" i="16"/>
  <c r="AY116" i="16"/>
  <c r="AX116" i="16"/>
  <c r="AW116" i="16"/>
  <c r="AV116" i="16"/>
  <c r="AT116" i="16"/>
  <c r="AS116" i="16"/>
  <c r="AR116" i="16"/>
  <c r="AQ116" i="16"/>
  <c r="AP116" i="16"/>
  <c r="AO116" i="16"/>
  <c r="AN116" i="16"/>
  <c r="AM116" i="16"/>
  <c r="AL116" i="16"/>
  <c r="AK116" i="16"/>
  <c r="AJ116" i="16"/>
  <c r="AI116" i="16"/>
  <c r="AG116" i="16"/>
  <c r="P116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G115" i="16"/>
  <c r="P115" i="16"/>
  <c r="BK114" i="16"/>
  <c r="BJ114" i="16"/>
  <c r="BI114" i="16"/>
  <c r="BH114" i="16"/>
  <c r="BG114" i="16"/>
  <c r="BF114" i="16"/>
  <c r="BE114" i="16"/>
  <c r="BD114" i="16"/>
  <c r="BC114" i="16"/>
  <c r="BB114" i="16"/>
  <c r="BA114" i="16"/>
  <c r="AZ114" i="16"/>
  <c r="AY114" i="16"/>
  <c r="AX114" i="16"/>
  <c r="AW114" i="16"/>
  <c r="AV114" i="16"/>
  <c r="AT114" i="16"/>
  <c r="AS114" i="16"/>
  <c r="AR114" i="16"/>
  <c r="AQ114" i="16"/>
  <c r="AP114" i="16"/>
  <c r="AO114" i="16"/>
  <c r="AN114" i="16"/>
  <c r="AM114" i="16"/>
  <c r="AL114" i="16"/>
  <c r="AK114" i="16"/>
  <c r="AJ114" i="16"/>
  <c r="AI114" i="16"/>
  <c r="AG114" i="16"/>
  <c r="P114" i="16"/>
  <c r="BK113" i="16"/>
  <c r="BJ113" i="16"/>
  <c r="BI113" i="16"/>
  <c r="BH113" i="16"/>
  <c r="BG113" i="16"/>
  <c r="BF113" i="16"/>
  <c r="BE113" i="16"/>
  <c r="BD113" i="16"/>
  <c r="BC113" i="16"/>
  <c r="BB113" i="16"/>
  <c r="BA113" i="16"/>
  <c r="AZ113" i="16"/>
  <c r="AY113" i="16"/>
  <c r="AX113" i="16"/>
  <c r="AW113" i="16"/>
  <c r="AV113" i="16"/>
  <c r="AT113" i="16"/>
  <c r="AS113" i="16"/>
  <c r="AR113" i="16"/>
  <c r="AQ113" i="16"/>
  <c r="AP113" i="16"/>
  <c r="AO113" i="16"/>
  <c r="AN113" i="16"/>
  <c r="AM113" i="16"/>
  <c r="AL113" i="16"/>
  <c r="AK113" i="16"/>
  <c r="AJ113" i="16"/>
  <c r="AI113" i="16"/>
  <c r="AG113" i="16"/>
  <c r="P113" i="16"/>
  <c r="BK112" i="16"/>
  <c r="BJ112" i="16"/>
  <c r="BI112" i="16"/>
  <c r="BH112" i="16"/>
  <c r="BG112" i="16"/>
  <c r="BF112" i="16"/>
  <c r="BE112" i="16"/>
  <c r="BD112" i="16"/>
  <c r="BC112" i="16"/>
  <c r="BB112" i="16"/>
  <c r="BA112" i="16"/>
  <c r="AZ112" i="16"/>
  <c r="AY112" i="16"/>
  <c r="AX112" i="16"/>
  <c r="AW112" i="16"/>
  <c r="AV112" i="16"/>
  <c r="AT112" i="16"/>
  <c r="AS112" i="16"/>
  <c r="AR112" i="16"/>
  <c r="AQ112" i="16"/>
  <c r="AP112" i="16"/>
  <c r="AO112" i="16"/>
  <c r="AN112" i="16"/>
  <c r="AM112" i="16"/>
  <c r="AL112" i="16"/>
  <c r="AK112" i="16"/>
  <c r="AJ112" i="16"/>
  <c r="AI112" i="16"/>
  <c r="AG112" i="16"/>
  <c r="P112" i="16"/>
  <c r="BK111" i="16"/>
  <c r="BJ111" i="16"/>
  <c r="BI111" i="16"/>
  <c r="BH111" i="16"/>
  <c r="BG111" i="16"/>
  <c r="BF111" i="16"/>
  <c r="BE111" i="16"/>
  <c r="BD111" i="16"/>
  <c r="BC111" i="16"/>
  <c r="BB111" i="16"/>
  <c r="BA111" i="16"/>
  <c r="AZ111" i="16"/>
  <c r="AY111" i="16"/>
  <c r="AX111" i="16"/>
  <c r="AW111" i="16"/>
  <c r="AV111" i="16"/>
  <c r="AT111" i="16"/>
  <c r="AS111" i="16"/>
  <c r="AR111" i="16"/>
  <c r="AQ111" i="16"/>
  <c r="AP111" i="16"/>
  <c r="AO111" i="16"/>
  <c r="AN111" i="16"/>
  <c r="AM111" i="16"/>
  <c r="AL111" i="16"/>
  <c r="AK111" i="16"/>
  <c r="AJ111" i="16"/>
  <c r="AI111" i="16"/>
  <c r="AG111" i="16"/>
  <c r="P111" i="16"/>
  <c r="BK110" i="16"/>
  <c r="BJ110" i="16"/>
  <c r="BI110" i="16"/>
  <c r="BH110" i="16"/>
  <c r="BG110" i="16"/>
  <c r="BF110" i="16"/>
  <c r="BE110" i="16"/>
  <c r="BD110" i="16"/>
  <c r="BC110" i="16"/>
  <c r="BB110" i="16"/>
  <c r="BA110" i="16"/>
  <c r="AZ110" i="16"/>
  <c r="AY110" i="16"/>
  <c r="AX110" i="16"/>
  <c r="AW110" i="16"/>
  <c r="AV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G110" i="16"/>
  <c r="P110" i="16"/>
  <c r="BK109" i="16"/>
  <c r="BJ109" i="16"/>
  <c r="BI109" i="16"/>
  <c r="BH109" i="16"/>
  <c r="BG109" i="16"/>
  <c r="BF109" i="16"/>
  <c r="BE109" i="16"/>
  <c r="BD109" i="16"/>
  <c r="BC109" i="16"/>
  <c r="BB109" i="16"/>
  <c r="BA109" i="16"/>
  <c r="AZ109" i="16"/>
  <c r="AY109" i="16"/>
  <c r="AX109" i="16"/>
  <c r="AW109" i="16"/>
  <c r="AV109" i="16"/>
  <c r="AT109" i="16"/>
  <c r="AS109" i="16"/>
  <c r="AR109" i="16"/>
  <c r="AQ109" i="16"/>
  <c r="AP109" i="16"/>
  <c r="AO109" i="16"/>
  <c r="AN109" i="16"/>
  <c r="AM109" i="16"/>
  <c r="AL109" i="16"/>
  <c r="AK109" i="16"/>
  <c r="AJ109" i="16"/>
  <c r="AI109" i="16"/>
  <c r="AG109" i="16"/>
  <c r="P109" i="16"/>
  <c r="BK108" i="16"/>
  <c r="BJ108" i="16"/>
  <c r="BI108" i="16"/>
  <c r="BH108" i="16"/>
  <c r="BG108" i="16"/>
  <c r="BF108" i="16"/>
  <c r="BE108" i="16"/>
  <c r="BD108" i="16"/>
  <c r="BC108" i="16"/>
  <c r="BB108" i="16"/>
  <c r="BA108" i="16"/>
  <c r="AZ108" i="16"/>
  <c r="AY108" i="16"/>
  <c r="AX108" i="16"/>
  <c r="AW108" i="16"/>
  <c r="AV108" i="16"/>
  <c r="AT108" i="16"/>
  <c r="AS108" i="16"/>
  <c r="AR108" i="16"/>
  <c r="AQ108" i="16"/>
  <c r="AP108" i="16"/>
  <c r="AO108" i="16"/>
  <c r="AN108" i="16"/>
  <c r="AM108" i="16"/>
  <c r="AL108" i="16"/>
  <c r="AK108" i="16"/>
  <c r="AJ108" i="16"/>
  <c r="AI108" i="16"/>
  <c r="AG108" i="16"/>
  <c r="P108" i="16"/>
  <c r="BK107" i="16"/>
  <c r="BJ107" i="16"/>
  <c r="BI107" i="16"/>
  <c r="BH107" i="16"/>
  <c r="BG107" i="16"/>
  <c r="BF107" i="16"/>
  <c r="BE107" i="16"/>
  <c r="BD107" i="16"/>
  <c r="BC107" i="16"/>
  <c r="BB107" i="16"/>
  <c r="BA107" i="16"/>
  <c r="AZ107" i="16"/>
  <c r="AY107" i="16"/>
  <c r="AX107" i="16"/>
  <c r="AW107" i="16"/>
  <c r="AV107" i="16"/>
  <c r="AT107" i="16"/>
  <c r="AS107" i="16"/>
  <c r="AR107" i="16"/>
  <c r="AQ107" i="16"/>
  <c r="AP107" i="16"/>
  <c r="AO107" i="16"/>
  <c r="AN107" i="16"/>
  <c r="AM107" i="16"/>
  <c r="AL107" i="16"/>
  <c r="AK107" i="16"/>
  <c r="AJ107" i="16"/>
  <c r="AI107" i="16"/>
  <c r="AG107" i="16"/>
  <c r="P107" i="16"/>
  <c r="BK106" i="16"/>
  <c r="BJ106" i="16"/>
  <c r="BI106" i="16"/>
  <c r="BH106" i="16"/>
  <c r="BG106" i="16"/>
  <c r="BF106" i="16"/>
  <c r="BE106" i="16"/>
  <c r="BD106" i="16"/>
  <c r="BC106" i="16"/>
  <c r="BB106" i="16"/>
  <c r="BA106" i="16"/>
  <c r="AZ106" i="16"/>
  <c r="AY106" i="16"/>
  <c r="AX106" i="16"/>
  <c r="AW106" i="16"/>
  <c r="AV106" i="16"/>
  <c r="AT106" i="16"/>
  <c r="AS106" i="16"/>
  <c r="AR106" i="16"/>
  <c r="AQ106" i="16"/>
  <c r="AP106" i="16"/>
  <c r="AO106" i="16"/>
  <c r="AN106" i="16"/>
  <c r="AM106" i="16"/>
  <c r="AL106" i="16"/>
  <c r="AK106" i="16"/>
  <c r="AJ106" i="16"/>
  <c r="AI106" i="16"/>
  <c r="AG106" i="16"/>
  <c r="P106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AY105" i="16"/>
  <c r="AX105" i="16"/>
  <c r="AW105" i="16"/>
  <c r="AV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G105" i="16"/>
  <c r="P105" i="16"/>
  <c r="BK104" i="16"/>
  <c r="BJ104" i="16"/>
  <c r="BI104" i="16"/>
  <c r="BH104" i="16"/>
  <c r="BG104" i="16"/>
  <c r="BF104" i="16"/>
  <c r="BE104" i="16"/>
  <c r="BD104" i="16"/>
  <c r="BC104" i="16"/>
  <c r="BB104" i="16"/>
  <c r="BA104" i="16"/>
  <c r="AZ104" i="16"/>
  <c r="AY104" i="16"/>
  <c r="AX104" i="16"/>
  <c r="AW104" i="16"/>
  <c r="AV104" i="16"/>
  <c r="AT104" i="16"/>
  <c r="AS104" i="16"/>
  <c r="AR104" i="16"/>
  <c r="AQ104" i="16"/>
  <c r="AP104" i="16"/>
  <c r="AO104" i="16"/>
  <c r="AN104" i="16"/>
  <c r="AM104" i="16"/>
  <c r="AL104" i="16"/>
  <c r="AK104" i="16"/>
  <c r="AJ104" i="16"/>
  <c r="AI104" i="16"/>
  <c r="AG104" i="16"/>
  <c r="P104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G103" i="16"/>
  <c r="P103" i="16"/>
  <c r="BK102" i="16"/>
  <c r="BJ102" i="16"/>
  <c r="BI102" i="16"/>
  <c r="BH102" i="16"/>
  <c r="BG102" i="16"/>
  <c r="BF102" i="16"/>
  <c r="BE102" i="16"/>
  <c r="BD102" i="16"/>
  <c r="BC102" i="16"/>
  <c r="BB102" i="16"/>
  <c r="BA102" i="16"/>
  <c r="AZ102" i="16"/>
  <c r="AY102" i="16"/>
  <c r="AX102" i="16"/>
  <c r="AW102" i="16"/>
  <c r="AV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G102" i="16"/>
  <c r="P102" i="16"/>
  <c r="BK101" i="16"/>
  <c r="BJ101" i="16"/>
  <c r="BI101" i="16"/>
  <c r="BH101" i="16"/>
  <c r="BG101" i="16"/>
  <c r="BF101" i="16"/>
  <c r="BE101" i="16"/>
  <c r="BD101" i="16"/>
  <c r="BC101" i="16"/>
  <c r="BB101" i="16"/>
  <c r="BA101" i="16"/>
  <c r="AZ101" i="16"/>
  <c r="AY101" i="16"/>
  <c r="AX101" i="16"/>
  <c r="AW101" i="16"/>
  <c r="AV101" i="16"/>
  <c r="AT101" i="16"/>
  <c r="AS101" i="16"/>
  <c r="AR101" i="16"/>
  <c r="AQ101" i="16"/>
  <c r="AP101" i="16"/>
  <c r="AO101" i="16"/>
  <c r="AN101" i="16"/>
  <c r="AM101" i="16"/>
  <c r="AL101" i="16"/>
  <c r="AK101" i="16"/>
  <c r="AJ101" i="16"/>
  <c r="AI101" i="16"/>
  <c r="AG101" i="16"/>
  <c r="P101" i="16"/>
  <c r="BK100" i="16"/>
  <c r="BJ100" i="16"/>
  <c r="BI100" i="16"/>
  <c r="BH100" i="16"/>
  <c r="BG100" i="16"/>
  <c r="BF100" i="16"/>
  <c r="BE100" i="16"/>
  <c r="BD100" i="16"/>
  <c r="BC100" i="16"/>
  <c r="BB100" i="16"/>
  <c r="BA100" i="16"/>
  <c r="AZ100" i="16"/>
  <c r="AY100" i="16"/>
  <c r="AX100" i="16"/>
  <c r="AW100" i="16"/>
  <c r="AV100" i="16"/>
  <c r="AT100" i="16"/>
  <c r="AS100" i="16"/>
  <c r="AR100" i="16"/>
  <c r="AQ100" i="16"/>
  <c r="AP100" i="16"/>
  <c r="AO100" i="16"/>
  <c r="AN100" i="16"/>
  <c r="AM100" i="16"/>
  <c r="AL100" i="16"/>
  <c r="AK100" i="16"/>
  <c r="AJ100" i="16"/>
  <c r="AI100" i="16"/>
  <c r="AG100" i="16"/>
  <c r="P100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G99" i="16"/>
  <c r="P99" i="16"/>
  <c r="BK98" i="16"/>
  <c r="BJ98" i="16"/>
  <c r="BI98" i="16"/>
  <c r="BH98" i="16"/>
  <c r="BG98" i="16"/>
  <c r="BF98" i="16"/>
  <c r="BE98" i="16"/>
  <c r="BD98" i="16"/>
  <c r="BC98" i="16"/>
  <c r="BB98" i="16"/>
  <c r="BA98" i="16"/>
  <c r="AZ98" i="16"/>
  <c r="AY98" i="16"/>
  <c r="AX98" i="16"/>
  <c r="AW98" i="16"/>
  <c r="AV98" i="16"/>
  <c r="AT98" i="16"/>
  <c r="AS98" i="16"/>
  <c r="AR98" i="16"/>
  <c r="AQ98" i="16"/>
  <c r="AP98" i="16"/>
  <c r="AO98" i="16"/>
  <c r="AN98" i="16"/>
  <c r="AM98" i="16"/>
  <c r="AL98" i="16"/>
  <c r="AK98" i="16"/>
  <c r="AJ98" i="16"/>
  <c r="AI98" i="16"/>
  <c r="AG98" i="16"/>
  <c r="P98" i="16"/>
  <c r="BK97" i="16"/>
  <c r="BJ97" i="16"/>
  <c r="BI97" i="16"/>
  <c r="BH97" i="16"/>
  <c r="BG97" i="16"/>
  <c r="BF97" i="16"/>
  <c r="BE97" i="16"/>
  <c r="BD97" i="16"/>
  <c r="BC97" i="16"/>
  <c r="BB97" i="16"/>
  <c r="BA97" i="16"/>
  <c r="AZ97" i="16"/>
  <c r="AY97" i="16"/>
  <c r="AX97" i="16"/>
  <c r="AW97" i="16"/>
  <c r="AV97" i="16"/>
  <c r="AT97" i="16"/>
  <c r="AS97" i="16"/>
  <c r="AR97" i="16"/>
  <c r="AQ97" i="16"/>
  <c r="AP97" i="16"/>
  <c r="AO97" i="16"/>
  <c r="AN97" i="16"/>
  <c r="AM97" i="16"/>
  <c r="AL97" i="16"/>
  <c r="AK97" i="16"/>
  <c r="AJ97" i="16"/>
  <c r="AI97" i="16"/>
  <c r="AG97" i="16"/>
  <c r="P97" i="16"/>
  <c r="BK96" i="16"/>
  <c r="BJ96" i="16"/>
  <c r="BI96" i="16"/>
  <c r="BH96" i="16"/>
  <c r="BG96" i="16"/>
  <c r="BF96" i="16"/>
  <c r="BE96" i="16"/>
  <c r="BD96" i="16"/>
  <c r="BC96" i="16"/>
  <c r="BB96" i="16"/>
  <c r="BA96" i="16"/>
  <c r="AZ96" i="16"/>
  <c r="AY96" i="16"/>
  <c r="AX96" i="16"/>
  <c r="AW96" i="16"/>
  <c r="AV96" i="16"/>
  <c r="AT96" i="16"/>
  <c r="AS96" i="16"/>
  <c r="AR96" i="16"/>
  <c r="AQ96" i="16"/>
  <c r="AP96" i="16"/>
  <c r="AO96" i="16"/>
  <c r="AN96" i="16"/>
  <c r="AM96" i="16"/>
  <c r="AL96" i="16"/>
  <c r="AK96" i="16"/>
  <c r="AJ96" i="16"/>
  <c r="AI96" i="16"/>
  <c r="AG96" i="16"/>
  <c r="P96" i="16"/>
  <c r="BK95" i="16"/>
  <c r="BJ95" i="16"/>
  <c r="BI95" i="16"/>
  <c r="BH95" i="16"/>
  <c r="BG95" i="16"/>
  <c r="BF95" i="16"/>
  <c r="BE95" i="16"/>
  <c r="BD95" i="16"/>
  <c r="BC95" i="16"/>
  <c r="BB95" i="16"/>
  <c r="BA95" i="16"/>
  <c r="AZ95" i="16"/>
  <c r="AY95" i="16"/>
  <c r="AX95" i="16"/>
  <c r="AW95" i="16"/>
  <c r="AV95" i="16"/>
  <c r="AT95" i="16"/>
  <c r="AS95" i="16"/>
  <c r="AR95" i="16"/>
  <c r="AQ95" i="16"/>
  <c r="AP95" i="16"/>
  <c r="AO95" i="16"/>
  <c r="AN95" i="16"/>
  <c r="AM95" i="16"/>
  <c r="AL95" i="16"/>
  <c r="AK95" i="16"/>
  <c r="AJ95" i="16"/>
  <c r="AI95" i="16"/>
  <c r="AG95" i="16"/>
  <c r="P95" i="16"/>
  <c r="BK94" i="16"/>
  <c r="BJ94" i="16"/>
  <c r="BI94" i="16"/>
  <c r="BH94" i="16"/>
  <c r="BG94" i="16"/>
  <c r="BF94" i="16"/>
  <c r="BE94" i="16"/>
  <c r="BD94" i="16"/>
  <c r="BC94" i="16"/>
  <c r="BB94" i="16"/>
  <c r="BA94" i="16"/>
  <c r="AZ94" i="16"/>
  <c r="AY94" i="16"/>
  <c r="AX94" i="16"/>
  <c r="AW94" i="16"/>
  <c r="AV94" i="16"/>
  <c r="AT94" i="16"/>
  <c r="AS94" i="16"/>
  <c r="AR94" i="16"/>
  <c r="AQ94" i="16"/>
  <c r="AP94" i="16"/>
  <c r="AO94" i="16"/>
  <c r="AN94" i="16"/>
  <c r="AM94" i="16"/>
  <c r="AL94" i="16"/>
  <c r="AK94" i="16"/>
  <c r="AJ94" i="16"/>
  <c r="AI94" i="16"/>
  <c r="AG94" i="16"/>
  <c r="P94" i="16"/>
  <c r="BK93" i="16"/>
  <c r="BJ93" i="16"/>
  <c r="BI93" i="16"/>
  <c r="BH93" i="16"/>
  <c r="BG93" i="16"/>
  <c r="BF93" i="16"/>
  <c r="BE93" i="16"/>
  <c r="BD93" i="16"/>
  <c r="BC93" i="16"/>
  <c r="BB93" i="16"/>
  <c r="BA93" i="16"/>
  <c r="AZ93" i="16"/>
  <c r="AY93" i="16"/>
  <c r="AX93" i="16"/>
  <c r="AW93" i="16"/>
  <c r="AV93" i="16"/>
  <c r="AT93" i="16"/>
  <c r="AS93" i="16"/>
  <c r="AR93" i="16"/>
  <c r="AQ93" i="16"/>
  <c r="AP93" i="16"/>
  <c r="AO93" i="16"/>
  <c r="AN93" i="16"/>
  <c r="AM93" i="16"/>
  <c r="AL93" i="16"/>
  <c r="AK93" i="16"/>
  <c r="AJ93" i="16"/>
  <c r="AI93" i="16"/>
  <c r="AG93" i="16"/>
  <c r="P93" i="16"/>
  <c r="BK92" i="16"/>
  <c r="BJ92" i="16"/>
  <c r="BI92" i="16"/>
  <c r="BH92" i="16"/>
  <c r="BG92" i="16"/>
  <c r="BF92" i="16"/>
  <c r="BE92" i="16"/>
  <c r="BD92" i="16"/>
  <c r="BC92" i="16"/>
  <c r="BB92" i="16"/>
  <c r="BA92" i="16"/>
  <c r="AZ92" i="16"/>
  <c r="AY92" i="16"/>
  <c r="AX92" i="16"/>
  <c r="AW92" i="16"/>
  <c r="AV92" i="16"/>
  <c r="AT92" i="16"/>
  <c r="AS92" i="16"/>
  <c r="AR92" i="16"/>
  <c r="AQ92" i="16"/>
  <c r="AP92" i="16"/>
  <c r="AO92" i="16"/>
  <c r="AN92" i="16"/>
  <c r="AM92" i="16"/>
  <c r="AL92" i="16"/>
  <c r="AK92" i="16"/>
  <c r="AJ92" i="16"/>
  <c r="AI92" i="16"/>
  <c r="AG92" i="16"/>
  <c r="P92" i="16"/>
  <c r="BK91" i="16"/>
  <c r="BJ91" i="16"/>
  <c r="BI91" i="16"/>
  <c r="BH91" i="16"/>
  <c r="BG91" i="16"/>
  <c r="BF91" i="16"/>
  <c r="BE91" i="16"/>
  <c r="BD91" i="16"/>
  <c r="BC91" i="16"/>
  <c r="BB91" i="16"/>
  <c r="BA91" i="16"/>
  <c r="AZ91" i="16"/>
  <c r="AY91" i="16"/>
  <c r="AX91" i="16"/>
  <c r="AW91" i="16"/>
  <c r="AV91" i="16"/>
  <c r="AT91" i="16"/>
  <c r="AS91" i="16"/>
  <c r="AR91" i="16"/>
  <c r="AQ91" i="16"/>
  <c r="AP91" i="16"/>
  <c r="AO91" i="16"/>
  <c r="AN91" i="16"/>
  <c r="AM91" i="16"/>
  <c r="AL91" i="16"/>
  <c r="AK91" i="16"/>
  <c r="AJ91" i="16"/>
  <c r="AI91" i="16"/>
  <c r="AG91" i="16"/>
  <c r="P91" i="16"/>
  <c r="BK90" i="16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G90" i="16"/>
  <c r="P90" i="16"/>
  <c r="BK89" i="16"/>
  <c r="BJ89" i="16"/>
  <c r="BI89" i="16"/>
  <c r="BH89" i="16"/>
  <c r="BG89" i="16"/>
  <c r="BF89" i="16"/>
  <c r="BE89" i="16"/>
  <c r="BD89" i="16"/>
  <c r="BC89" i="16"/>
  <c r="BB89" i="16"/>
  <c r="BA89" i="16"/>
  <c r="AZ89" i="16"/>
  <c r="AY89" i="16"/>
  <c r="AX89" i="16"/>
  <c r="AW89" i="16"/>
  <c r="AV89" i="16"/>
  <c r="AT89" i="16"/>
  <c r="AS89" i="16"/>
  <c r="AR89" i="16"/>
  <c r="AQ89" i="16"/>
  <c r="AP89" i="16"/>
  <c r="AO89" i="16"/>
  <c r="AN89" i="16"/>
  <c r="AM89" i="16"/>
  <c r="AL89" i="16"/>
  <c r="AK89" i="16"/>
  <c r="AJ89" i="16"/>
  <c r="AI89" i="16"/>
  <c r="AG89" i="16"/>
  <c r="P89" i="16"/>
  <c r="BK88" i="16"/>
  <c r="BJ88" i="16"/>
  <c r="BI88" i="16"/>
  <c r="BH88" i="16"/>
  <c r="BG88" i="16"/>
  <c r="BF88" i="16"/>
  <c r="BE88" i="16"/>
  <c r="BD88" i="16"/>
  <c r="BC88" i="16"/>
  <c r="BB88" i="16"/>
  <c r="BA88" i="16"/>
  <c r="AZ88" i="16"/>
  <c r="AY88" i="16"/>
  <c r="AX88" i="16"/>
  <c r="AW88" i="16"/>
  <c r="AV88" i="16"/>
  <c r="AT88" i="16"/>
  <c r="AS88" i="16"/>
  <c r="AR88" i="16"/>
  <c r="AQ88" i="16"/>
  <c r="AP88" i="16"/>
  <c r="AO88" i="16"/>
  <c r="AN88" i="16"/>
  <c r="AM88" i="16"/>
  <c r="AL88" i="16"/>
  <c r="AK88" i="16"/>
  <c r="AJ88" i="16"/>
  <c r="AI88" i="16"/>
  <c r="AG88" i="16"/>
  <c r="P88" i="16"/>
  <c r="BK87" i="16"/>
  <c r="BJ87" i="16"/>
  <c r="BI87" i="16"/>
  <c r="BH87" i="16"/>
  <c r="BG87" i="16"/>
  <c r="BF87" i="16"/>
  <c r="BE87" i="16"/>
  <c r="BD87" i="16"/>
  <c r="BC87" i="16"/>
  <c r="BB87" i="16"/>
  <c r="BA87" i="16"/>
  <c r="AZ87" i="16"/>
  <c r="AY87" i="16"/>
  <c r="AX87" i="16"/>
  <c r="AW87" i="16"/>
  <c r="AV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G87" i="16"/>
  <c r="P87" i="16"/>
  <c r="BK86" i="16"/>
  <c r="BJ86" i="16"/>
  <c r="BI86" i="16"/>
  <c r="BH86" i="16"/>
  <c r="BG86" i="16"/>
  <c r="BF86" i="16"/>
  <c r="BE86" i="16"/>
  <c r="BD86" i="16"/>
  <c r="BC86" i="16"/>
  <c r="BB86" i="16"/>
  <c r="BA86" i="16"/>
  <c r="AZ86" i="16"/>
  <c r="AY86" i="16"/>
  <c r="AX86" i="16"/>
  <c r="AW86" i="16"/>
  <c r="AV86" i="16"/>
  <c r="AT86" i="16"/>
  <c r="AS86" i="16"/>
  <c r="AR86" i="16"/>
  <c r="AQ86" i="16"/>
  <c r="AP86" i="16"/>
  <c r="AO86" i="16"/>
  <c r="AN86" i="16"/>
  <c r="AM86" i="16"/>
  <c r="AL86" i="16"/>
  <c r="AK86" i="16"/>
  <c r="AJ86" i="16"/>
  <c r="AI86" i="16"/>
  <c r="AG86" i="16"/>
  <c r="P86" i="16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T85" i="16"/>
  <c r="AS85" i="16"/>
  <c r="AR85" i="16"/>
  <c r="AQ85" i="16"/>
  <c r="AP85" i="16"/>
  <c r="AO85" i="16"/>
  <c r="AN85" i="16"/>
  <c r="AM85" i="16"/>
  <c r="AL85" i="16"/>
  <c r="AK85" i="16"/>
  <c r="AJ85" i="16"/>
  <c r="AI85" i="16"/>
  <c r="AG85" i="16"/>
  <c r="P85" i="16"/>
  <c r="BK84" i="16"/>
  <c r="BJ84" i="16"/>
  <c r="BI84" i="16"/>
  <c r="BH84" i="16"/>
  <c r="BG84" i="16"/>
  <c r="BF84" i="16"/>
  <c r="BE84" i="16"/>
  <c r="BD84" i="16"/>
  <c r="BC84" i="16"/>
  <c r="BB84" i="16"/>
  <c r="BA84" i="16"/>
  <c r="AZ84" i="16"/>
  <c r="AY84" i="16"/>
  <c r="AX84" i="16"/>
  <c r="AW84" i="16"/>
  <c r="AV84" i="16"/>
  <c r="AT84" i="16"/>
  <c r="AS84" i="16"/>
  <c r="AR84" i="16"/>
  <c r="AQ84" i="16"/>
  <c r="AP84" i="16"/>
  <c r="AO84" i="16"/>
  <c r="AN84" i="16"/>
  <c r="AM84" i="16"/>
  <c r="AL84" i="16"/>
  <c r="AK84" i="16"/>
  <c r="AJ84" i="16"/>
  <c r="AI84" i="16"/>
  <c r="AG84" i="16"/>
  <c r="P84" i="16"/>
  <c r="BK83" i="16"/>
  <c r="BJ83" i="16"/>
  <c r="BI83" i="16"/>
  <c r="BH83" i="16"/>
  <c r="BG83" i="16"/>
  <c r="BF83" i="16"/>
  <c r="BE83" i="16"/>
  <c r="BD83" i="16"/>
  <c r="BC83" i="16"/>
  <c r="BB83" i="16"/>
  <c r="BA83" i="16"/>
  <c r="AZ83" i="16"/>
  <c r="AY83" i="16"/>
  <c r="AX83" i="16"/>
  <c r="AW83" i="16"/>
  <c r="AV83" i="16"/>
  <c r="AT83" i="16"/>
  <c r="AS83" i="16"/>
  <c r="AR83" i="16"/>
  <c r="AQ83" i="16"/>
  <c r="AP83" i="16"/>
  <c r="AO83" i="16"/>
  <c r="AN83" i="16"/>
  <c r="AM83" i="16"/>
  <c r="AL83" i="16"/>
  <c r="AK83" i="16"/>
  <c r="AJ83" i="16"/>
  <c r="AI83" i="16"/>
  <c r="AG83" i="16"/>
  <c r="P83" i="16"/>
  <c r="BK82" i="16"/>
  <c r="BJ82" i="16"/>
  <c r="BI82" i="16"/>
  <c r="BH82" i="16"/>
  <c r="BG82" i="16"/>
  <c r="BF82" i="16"/>
  <c r="BE82" i="16"/>
  <c r="BD82" i="16"/>
  <c r="BC82" i="16"/>
  <c r="BB82" i="16"/>
  <c r="BA82" i="16"/>
  <c r="AZ82" i="16"/>
  <c r="AY82" i="16"/>
  <c r="AX82" i="16"/>
  <c r="AW82" i="16"/>
  <c r="AV82" i="16"/>
  <c r="AT82" i="16"/>
  <c r="AS82" i="16"/>
  <c r="AR82" i="16"/>
  <c r="AQ82" i="16"/>
  <c r="AP82" i="16"/>
  <c r="AO82" i="16"/>
  <c r="AN82" i="16"/>
  <c r="AM82" i="16"/>
  <c r="AL82" i="16"/>
  <c r="AK82" i="16"/>
  <c r="AJ82" i="16"/>
  <c r="AI82" i="16"/>
  <c r="AG82" i="16"/>
  <c r="P82" i="16"/>
  <c r="BK81" i="16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T81" i="16"/>
  <c r="AS81" i="16"/>
  <c r="AR81" i="16"/>
  <c r="AQ81" i="16"/>
  <c r="AP81" i="16"/>
  <c r="AO81" i="16"/>
  <c r="AN81" i="16"/>
  <c r="AM81" i="16"/>
  <c r="AL81" i="16"/>
  <c r="AK81" i="16"/>
  <c r="AJ81" i="16"/>
  <c r="AI81" i="16"/>
  <c r="AG81" i="16"/>
  <c r="P81" i="16"/>
  <c r="BK80" i="16"/>
  <c r="BJ80" i="16"/>
  <c r="BI80" i="16"/>
  <c r="BH80" i="16"/>
  <c r="BG80" i="16"/>
  <c r="BF80" i="16"/>
  <c r="BE80" i="16"/>
  <c r="BD80" i="16"/>
  <c r="BC80" i="16"/>
  <c r="BB80" i="16"/>
  <c r="BA80" i="16"/>
  <c r="AZ80" i="16"/>
  <c r="AY80" i="16"/>
  <c r="AX80" i="16"/>
  <c r="AW80" i="16"/>
  <c r="AV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G80" i="16"/>
  <c r="P80" i="16"/>
  <c r="BK79" i="16"/>
  <c r="BJ79" i="16"/>
  <c r="BI79" i="16"/>
  <c r="BH79" i="16"/>
  <c r="BG79" i="16"/>
  <c r="BF79" i="16"/>
  <c r="BE79" i="16"/>
  <c r="BD79" i="16"/>
  <c r="BC79" i="16"/>
  <c r="BB79" i="16"/>
  <c r="BA79" i="16"/>
  <c r="AZ79" i="16"/>
  <c r="AY79" i="16"/>
  <c r="AX79" i="16"/>
  <c r="AW79" i="16"/>
  <c r="AV79" i="16"/>
  <c r="AT79" i="16"/>
  <c r="AS79" i="16"/>
  <c r="AR79" i="16"/>
  <c r="AQ79" i="16"/>
  <c r="AP79" i="16"/>
  <c r="AO79" i="16"/>
  <c r="AN79" i="16"/>
  <c r="AM79" i="16"/>
  <c r="AL79" i="16"/>
  <c r="AK79" i="16"/>
  <c r="AJ79" i="16"/>
  <c r="AI79" i="16"/>
  <c r="AG79" i="16"/>
  <c r="P79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AG78" i="16"/>
  <c r="P78" i="16"/>
  <c r="BK77" i="16"/>
  <c r="BJ77" i="16"/>
  <c r="BI77" i="16"/>
  <c r="BH77" i="16"/>
  <c r="BG77" i="16"/>
  <c r="BF77" i="16"/>
  <c r="BE77" i="16"/>
  <c r="BD77" i="16"/>
  <c r="BC77" i="16"/>
  <c r="BB77" i="16"/>
  <c r="BA77" i="16"/>
  <c r="AZ77" i="16"/>
  <c r="AY77" i="16"/>
  <c r="AX77" i="16"/>
  <c r="AW77" i="16"/>
  <c r="AV77" i="16"/>
  <c r="AT77" i="16"/>
  <c r="AS77" i="16"/>
  <c r="AR77" i="16"/>
  <c r="AQ77" i="16"/>
  <c r="AP77" i="16"/>
  <c r="AO77" i="16"/>
  <c r="AN77" i="16"/>
  <c r="AM77" i="16"/>
  <c r="AL77" i="16"/>
  <c r="AK77" i="16"/>
  <c r="AJ77" i="16"/>
  <c r="AI77" i="16"/>
  <c r="AG77" i="16"/>
  <c r="P77" i="16"/>
  <c r="BK76" i="16"/>
  <c r="BJ76" i="16"/>
  <c r="BI76" i="16"/>
  <c r="BH76" i="16"/>
  <c r="BG76" i="16"/>
  <c r="BF76" i="16"/>
  <c r="BE76" i="16"/>
  <c r="BD76" i="16"/>
  <c r="BC76" i="16"/>
  <c r="BB76" i="16"/>
  <c r="BA76" i="16"/>
  <c r="AZ76" i="16"/>
  <c r="AY76" i="16"/>
  <c r="AX76" i="16"/>
  <c r="AW76" i="16"/>
  <c r="AV76" i="16"/>
  <c r="AT76" i="16"/>
  <c r="AS76" i="16"/>
  <c r="AR76" i="16"/>
  <c r="AQ76" i="16"/>
  <c r="AP76" i="16"/>
  <c r="AO76" i="16"/>
  <c r="AN76" i="16"/>
  <c r="AM76" i="16"/>
  <c r="AL76" i="16"/>
  <c r="AK76" i="16"/>
  <c r="AJ76" i="16"/>
  <c r="AI76" i="16"/>
  <c r="AG76" i="16"/>
  <c r="P76" i="16"/>
  <c r="BK75" i="16"/>
  <c r="BJ75" i="16"/>
  <c r="BI75" i="16"/>
  <c r="BH75" i="16"/>
  <c r="BG75" i="16"/>
  <c r="BF75" i="16"/>
  <c r="BE75" i="16"/>
  <c r="BD75" i="16"/>
  <c r="BC75" i="16"/>
  <c r="BB75" i="16"/>
  <c r="BA75" i="16"/>
  <c r="AZ75" i="16"/>
  <c r="AY75" i="16"/>
  <c r="AX75" i="16"/>
  <c r="AW75" i="16"/>
  <c r="AV75" i="16"/>
  <c r="AT75" i="16"/>
  <c r="AS75" i="16"/>
  <c r="AR75" i="16"/>
  <c r="AQ75" i="16"/>
  <c r="AP75" i="16"/>
  <c r="AO75" i="16"/>
  <c r="AN75" i="16"/>
  <c r="AM75" i="16"/>
  <c r="AL75" i="16"/>
  <c r="AK75" i="16"/>
  <c r="AJ75" i="16"/>
  <c r="AI75" i="16"/>
  <c r="AG75" i="16"/>
  <c r="P75" i="16"/>
  <c r="BK74" i="16"/>
  <c r="BJ74" i="16"/>
  <c r="BI74" i="16"/>
  <c r="BH74" i="16"/>
  <c r="BG74" i="16"/>
  <c r="BF74" i="16"/>
  <c r="BE74" i="16"/>
  <c r="BD74" i="16"/>
  <c r="BC74" i="16"/>
  <c r="BB74" i="16"/>
  <c r="BA74" i="16"/>
  <c r="AZ74" i="16"/>
  <c r="AY74" i="16"/>
  <c r="AX74" i="16"/>
  <c r="AW74" i="16"/>
  <c r="AV74" i="16"/>
  <c r="AT74" i="16"/>
  <c r="AS74" i="16"/>
  <c r="AR74" i="16"/>
  <c r="AQ74" i="16"/>
  <c r="AP74" i="16"/>
  <c r="AO74" i="16"/>
  <c r="AN74" i="16"/>
  <c r="AM74" i="16"/>
  <c r="AL74" i="16"/>
  <c r="AK74" i="16"/>
  <c r="AJ74" i="16"/>
  <c r="AI74" i="16"/>
  <c r="AG74" i="16"/>
  <c r="P74" i="16"/>
  <c r="BK73" i="16"/>
  <c r="BJ73" i="16"/>
  <c r="BI73" i="16"/>
  <c r="BH73" i="16"/>
  <c r="BG73" i="16"/>
  <c r="BF73" i="16"/>
  <c r="BE73" i="16"/>
  <c r="BD73" i="16"/>
  <c r="BC73" i="16"/>
  <c r="BB73" i="16"/>
  <c r="BA73" i="16"/>
  <c r="AZ73" i="16"/>
  <c r="AY73" i="16"/>
  <c r="AX73" i="16"/>
  <c r="AW73" i="16"/>
  <c r="AV73" i="16"/>
  <c r="AT73" i="16"/>
  <c r="AS73" i="16"/>
  <c r="AR73" i="16"/>
  <c r="AQ73" i="16"/>
  <c r="AP73" i="16"/>
  <c r="AO73" i="16"/>
  <c r="AN73" i="16"/>
  <c r="AM73" i="16"/>
  <c r="AL73" i="16"/>
  <c r="AK73" i="16"/>
  <c r="AJ73" i="16"/>
  <c r="AI73" i="16"/>
  <c r="AG73" i="16"/>
  <c r="P73" i="16"/>
  <c r="BK72" i="16"/>
  <c r="BJ72" i="16"/>
  <c r="BI72" i="16"/>
  <c r="BH72" i="16"/>
  <c r="BG72" i="16"/>
  <c r="BF72" i="16"/>
  <c r="BE72" i="16"/>
  <c r="BD72" i="16"/>
  <c r="BC72" i="16"/>
  <c r="BB72" i="16"/>
  <c r="BA72" i="16"/>
  <c r="AZ72" i="16"/>
  <c r="AY72" i="16"/>
  <c r="AX72" i="16"/>
  <c r="AW72" i="16"/>
  <c r="AV72" i="16"/>
  <c r="AT72" i="16"/>
  <c r="AS72" i="16"/>
  <c r="AR72" i="16"/>
  <c r="AQ72" i="16"/>
  <c r="AP72" i="16"/>
  <c r="AO72" i="16"/>
  <c r="AN72" i="16"/>
  <c r="AM72" i="16"/>
  <c r="AL72" i="16"/>
  <c r="AK72" i="16"/>
  <c r="AJ72" i="16"/>
  <c r="AI72" i="16"/>
  <c r="AG72" i="16"/>
  <c r="P72" i="16"/>
  <c r="BK71" i="16"/>
  <c r="BJ71" i="16"/>
  <c r="BI71" i="16"/>
  <c r="BH71" i="16"/>
  <c r="BG71" i="16"/>
  <c r="BF71" i="16"/>
  <c r="BE71" i="16"/>
  <c r="BD71" i="16"/>
  <c r="BC71" i="16"/>
  <c r="BB71" i="16"/>
  <c r="BA71" i="16"/>
  <c r="AZ71" i="16"/>
  <c r="AY71" i="16"/>
  <c r="AX71" i="16"/>
  <c r="AW71" i="16"/>
  <c r="AV71" i="16"/>
  <c r="AT71" i="16"/>
  <c r="AS71" i="16"/>
  <c r="AR71" i="16"/>
  <c r="AQ71" i="16"/>
  <c r="AP71" i="16"/>
  <c r="AO71" i="16"/>
  <c r="AN71" i="16"/>
  <c r="AM71" i="16"/>
  <c r="AL71" i="16"/>
  <c r="AK71" i="16"/>
  <c r="AJ71" i="16"/>
  <c r="AI71" i="16"/>
  <c r="AG71" i="16"/>
  <c r="P71" i="16"/>
  <c r="BK70" i="16"/>
  <c r="BJ70" i="16"/>
  <c r="BI70" i="16"/>
  <c r="BH70" i="16"/>
  <c r="BG70" i="16"/>
  <c r="BF70" i="16"/>
  <c r="BE70" i="16"/>
  <c r="BD70" i="16"/>
  <c r="BC70" i="16"/>
  <c r="BB70" i="16"/>
  <c r="BA70" i="16"/>
  <c r="AZ70" i="16"/>
  <c r="AY70" i="16"/>
  <c r="AX70" i="16"/>
  <c r="AW70" i="16"/>
  <c r="AV70" i="16"/>
  <c r="AT70" i="16"/>
  <c r="AS70" i="16"/>
  <c r="AR70" i="16"/>
  <c r="AQ70" i="16"/>
  <c r="AP70" i="16"/>
  <c r="AO70" i="16"/>
  <c r="AN70" i="16"/>
  <c r="AM70" i="16"/>
  <c r="AL70" i="16"/>
  <c r="AK70" i="16"/>
  <c r="AJ70" i="16"/>
  <c r="AI70" i="16"/>
  <c r="AG70" i="16"/>
  <c r="P70" i="16"/>
  <c r="BK69" i="16"/>
  <c r="BJ69" i="16"/>
  <c r="BI69" i="16"/>
  <c r="BH69" i="16"/>
  <c r="BG69" i="16"/>
  <c r="BF69" i="16"/>
  <c r="BE69" i="16"/>
  <c r="BD69" i="16"/>
  <c r="BC69" i="16"/>
  <c r="BB69" i="16"/>
  <c r="BA69" i="16"/>
  <c r="AZ69" i="16"/>
  <c r="AY69" i="16"/>
  <c r="AX69" i="16"/>
  <c r="AW69" i="16"/>
  <c r="AV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G69" i="16"/>
  <c r="P69" i="16"/>
  <c r="BK68" i="16"/>
  <c r="BJ68" i="16"/>
  <c r="BI68" i="16"/>
  <c r="BH68" i="16"/>
  <c r="BG68" i="16"/>
  <c r="BF68" i="16"/>
  <c r="BE68" i="16"/>
  <c r="BD68" i="16"/>
  <c r="BC68" i="16"/>
  <c r="BB68" i="16"/>
  <c r="BA68" i="16"/>
  <c r="AZ68" i="16"/>
  <c r="AY68" i="16"/>
  <c r="AX68" i="16"/>
  <c r="AW68" i="16"/>
  <c r="AV68" i="16"/>
  <c r="AT68" i="16"/>
  <c r="AS68" i="16"/>
  <c r="AR68" i="16"/>
  <c r="AQ68" i="16"/>
  <c r="AP68" i="16"/>
  <c r="AO68" i="16"/>
  <c r="AN68" i="16"/>
  <c r="AM68" i="16"/>
  <c r="AL68" i="16"/>
  <c r="AK68" i="16"/>
  <c r="AJ68" i="16"/>
  <c r="AI68" i="16"/>
  <c r="AG68" i="16"/>
  <c r="P68" i="16"/>
  <c r="BK67" i="16"/>
  <c r="BJ67" i="16"/>
  <c r="BI67" i="16"/>
  <c r="BH67" i="16"/>
  <c r="BG67" i="16"/>
  <c r="BF67" i="16"/>
  <c r="BE67" i="16"/>
  <c r="BD67" i="16"/>
  <c r="BC67" i="16"/>
  <c r="BB67" i="16"/>
  <c r="BA67" i="16"/>
  <c r="AZ67" i="16"/>
  <c r="AY67" i="16"/>
  <c r="AX67" i="16"/>
  <c r="AW67" i="16"/>
  <c r="AV67" i="16"/>
  <c r="AT67" i="16"/>
  <c r="AS67" i="16"/>
  <c r="AR67" i="16"/>
  <c r="AQ67" i="16"/>
  <c r="AP67" i="16"/>
  <c r="AO67" i="16"/>
  <c r="AN67" i="16"/>
  <c r="AM67" i="16"/>
  <c r="AL67" i="16"/>
  <c r="AK67" i="16"/>
  <c r="AJ67" i="16"/>
  <c r="AI67" i="16"/>
  <c r="AG67" i="16"/>
  <c r="P67" i="16"/>
  <c r="BK66" i="16"/>
  <c r="BJ66" i="16"/>
  <c r="BI66" i="16"/>
  <c r="BH66" i="16"/>
  <c r="BG66" i="16"/>
  <c r="BF66" i="16"/>
  <c r="BE66" i="16"/>
  <c r="BD66" i="16"/>
  <c r="BC66" i="16"/>
  <c r="BB66" i="16"/>
  <c r="BA66" i="16"/>
  <c r="AZ66" i="16"/>
  <c r="AY66" i="16"/>
  <c r="AX66" i="16"/>
  <c r="AW66" i="16"/>
  <c r="AV66" i="16"/>
  <c r="AT66" i="16"/>
  <c r="AS66" i="16"/>
  <c r="AR66" i="16"/>
  <c r="AQ66" i="16"/>
  <c r="AP66" i="16"/>
  <c r="AO66" i="16"/>
  <c r="AN66" i="16"/>
  <c r="AM66" i="16"/>
  <c r="AL66" i="16"/>
  <c r="AK66" i="16"/>
  <c r="AJ66" i="16"/>
  <c r="AI66" i="16"/>
  <c r="AG66" i="16"/>
  <c r="P66" i="16"/>
  <c r="BK65" i="16"/>
  <c r="BJ65" i="16"/>
  <c r="BI65" i="16"/>
  <c r="BH65" i="16"/>
  <c r="BG65" i="16"/>
  <c r="BF65" i="16"/>
  <c r="BE65" i="16"/>
  <c r="BD65" i="16"/>
  <c r="BC65" i="16"/>
  <c r="BB65" i="16"/>
  <c r="BA65" i="16"/>
  <c r="AZ65" i="16"/>
  <c r="AY65" i="16"/>
  <c r="AX65" i="16"/>
  <c r="AW65" i="16"/>
  <c r="AV65" i="16"/>
  <c r="AT65" i="16"/>
  <c r="AS65" i="16"/>
  <c r="AR65" i="16"/>
  <c r="AQ65" i="16"/>
  <c r="AP65" i="16"/>
  <c r="AO65" i="16"/>
  <c r="AN65" i="16"/>
  <c r="AM65" i="16"/>
  <c r="AL65" i="16"/>
  <c r="AK65" i="16"/>
  <c r="AJ65" i="16"/>
  <c r="AI65" i="16"/>
  <c r="AG65" i="16"/>
  <c r="P65" i="16"/>
  <c r="AY64" i="16"/>
  <c r="AX64" i="16"/>
  <c r="AW64" i="16"/>
  <c r="AV64" i="16"/>
  <c r="AT64" i="16"/>
  <c r="AS64" i="16"/>
  <c r="AR64" i="16"/>
  <c r="AQ64" i="16"/>
  <c r="AP64" i="16"/>
  <c r="AO64" i="16"/>
  <c r="AN64" i="16"/>
  <c r="AM64" i="16"/>
  <c r="AL64" i="16"/>
  <c r="AK64" i="16"/>
  <c r="AJ64" i="16"/>
  <c r="AI64" i="16"/>
  <c r="AG64" i="16"/>
  <c r="P64" i="16"/>
  <c r="BI64" i="16"/>
  <c r="BI63" i="16"/>
  <c r="BE63" i="16"/>
  <c r="BA63" i="16"/>
  <c r="AY63" i="16"/>
  <c r="AX63" i="16"/>
  <c r="AW63" i="16"/>
  <c r="AV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G63" i="16"/>
  <c r="P63" i="16"/>
  <c r="BJ63" i="16"/>
  <c r="BJ62" i="16"/>
  <c r="BF62" i="16"/>
  <c r="BB62" i="16"/>
  <c r="AY62" i="16"/>
  <c r="AX62" i="16"/>
  <c r="AW62" i="16"/>
  <c r="AV62" i="16"/>
  <c r="AT62" i="16"/>
  <c r="AS62" i="16"/>
  <c r="AR62" i="16"/>
  <c r="AQ62" i="16"/>
  <c r="AP62" i="16"/>
  <c r="AO62" i="16"/>
  <c r="AN62" i="16"/>
  <c r="AM62" i="16"/>
  <c r="AL62" i="16"/>
  <c r="AK62" i="16"/>
  <c r="AJ62" i="16"/>
  <c r="AI62" i="16"/>
  <c r="AG62" i="16"/>
  <c r="P62" i="16"/>
  <c r="BK62" i="16"/>
  <c r="BK61" i="16"/>
  <c r="BJ61" i="16"/>
  <c r="BI61" i="16"/>
  <c r="BG61" i="16"/>
  <c r="BF61" i="16"/>
  <c r="BE61" i="16"/>
  <c r="BC61" i="16"/>
  <c r="BB61" i="16"/>
  <c r="BA61" i="16"/>
  <c r="AY61" i="16"/>
  <c r="AX61" i="16"/>
  <c r="AW61" i="16"/>
  <c r="AV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G61" i="16"/>
  <c r="P61" i="16"/>
  <c r="BH61" i="16"/>
  <c r="AY60" i="16"/>
  <c r="AX60" i="16"/>
  <c r="AW60" i="16"/>
  <c r="AV60" i="16"/>
  <c r="AT60" i="16"/>
  <c r="AS60" i="16"/>
  <c r="AR60" i="16"/>
  <c r="AQ60" i="16"/>
  <c r="AP60" i="16"/>
  <c r="AO60" i="16"/>
  <c r="AN60" i="16"/>
  <c r="AM60" i="16"/>
  <c r="AL60" i="16"/>
  <c r="AK60" i="16"/>
  <c r="AJ60" i="16"/>
  <c r="AI60" i="16"/>
  <c r="AU60" i="16" s="1"/>
  <c r="AG60" i="16"/>
  <c r="P60" i="16"/>
  <c r="BI60" i="16"/>
  <c r="BI59" i="16"/>
  <c r="BE59" i="16"/>
  <c r="BA59" i="16"/>
  <c r="AY59" i="16"/>
  <c r="AX59" i="16"/>
  <c r="AW59" i="16"/>
  <c r="AV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G59" i="16"/>
  <c r="P59" i="16"/>
  <c r="BJ59" i="16"/>
  <c r="BJ58" i="16"/>
  <c r="BF58" i="16"/>
  <c r="BB58" i="16"/>
  <c r="AY58" i="16"/>
  <c r="AX58" i="16"/>
  <c r="AW58" i="16"/>
  <c r="AV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U58" i="16" s="1"/>
  <c r="AG58" i="16"/>
  <c r="P58" i="16"/>
  <c r="BK58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G57" i="16"/>
  <c r="P57" i="16"/>
  <c r="BK56" i="16"/>
  <c r="BJ56" i="16"/>
  <c r="BI56" i="16"/>
  <c r="BG56" i="16"/>
  <c r="BF56" i="16"/>
  <c r="BE56" i="16"/>
  <c r="BC56" i="16"/>
  <c r="BB56" i="16"/>
  <c r="BA56" i="16"/>
  <c r="AY56" i="16"/>
  <c r="AX56" i="16"/>
  <c r="AW56" i="16"/>
  <c r="AV56" i="16"/>
  <c r="AT56" i="16"/>
  <c r="AS56" i="16"/>
  <c r="AR56" i="16"/>
  <c r="AQ56" i="16"/>
  <c r="AP56" i="16"/>
  <c r="AO56" i="16"/>
  <c r="AN56" i="16"/>
  <c r="AM56" i="16"/>
  <c r="AL56" i="16"/>
  <c r="AK56" i="16"/>
  <c r="AJ56" i="16"/>
  <c r="AI56" i="16"/>
  <c r="AG56" i="16"/>
  <c r="P56" i="16"/>
  <c r="BH56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G55" i="16"/>
  <c r="P55" i="16"/>
  <c r="BK54" i="16"/>
  <c r="BJ54" i="16"/>
  <c r="BI54" i="16"/>
  <c r="BH54" i="16"/>
  <c r="BG54" i="16"/>
  <c r="BF54" i="16"/>
  <c r="BE54" i="16"/>
  <c r="BD54" i="16"/>
  <c r="BC54" i="16"/>
  <c r="BB54" i="16"/>
  <c r="BA54" i="16"/>
  <c r="AZ54" i="16"/>
  <c r="AY54" i="16"/>
  <c r="AX54" i="16"/>
  <c r="AW54" i="16"/>
  <c r="AV54" i="16"/>
  <c r="AT54" i="16"/>
  <c r="AS54" i="16"/>
  <c r="AR54" i="16"/>
  <c r="AQ54" i="16"/>
  <c r="AP54" i="16"/>
  <c r="AO54" i="16"/>
  <c r="AN54" i="16"/>
  <c r="AM54" i="16"/>
  <c r="AL54" i="16"/>
  <c r="AK54" i="16"/>
  <c r="AJ54" i="16"/>
  <c r="AI54" i="16"/>
  <c r="AG54" i="16"/>
  <c r="P54" i="16"/>
  <c r="BK53" i="16"/>
  <c r="BJ53" i="16"/>
  <c r="BI53" i="16"/>
  <c r="BH53" i="16"/>
  <c r="BG53" i="16"/>
  <c r="BF53" i="16"/>
  <c r="BE53" i="16"/>
  <c r="BD53" i="16"/>
  <c r="BC53" i="16"/>
  <c r="BB53" i="16"/>
  <c r="BA53" i="16"/>
  <c r="AZ53" i="16"/>
  <c r="AY53" i="16"/>
  <c r="AX53" i="16"/>
  <c r="AW53" i="16"/>
  <c r="AV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G53" i="16"/>
  <c r="P53" i="16"/>
  <c r="BK52" i="16"/>
  <c r="BJ52" i="16"/>
  <c r="BI52" i="16"/>
  <c r="BH52" i="16"/>
  <c r="BG52" i="16"/>
  <c r="BF52" i="16"/>
  <c r="BE52" i="16"/>
  <c r="BD52" i="16"/>
  <c r="BC52" i="16"/>
  <c r="BB52" i="16"/>
  <c r="BA52" i="16"/>
  <c r="AZ52" i="16"/>
  <c r="AY52" i="16"/>
  <c r="AX52" i="16"/>
  <c r="AW52" i="16"/>
  <c r="AV52" i="16"/>
  <c r="AT52" i="16"/>
  <c r="AS52" i="16"/>
  <c r="AR52" i="16"/>
  <c r="AQ52" i="16"/>
  <c r="AP52" i="16"/>
  <c r="AO52" i="16"/>
  <c r="AN52" i="16"/>
  <c r="AM52" i="16"/>
  <c r="AL52" i="16"/>
  <c r="AK52" i="16"/>
  <c r="AJ52" i="16"/>
  <c r="AI52" i="16"/>
  <c r="AG52" i="16"/>
  <c r="P52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G51" i="16"/>
  <c r="P51" i="16"/>
  <c r="BK50" i="16"/>
  <c r="BJ50" i="16"/>
  <c r="BI50" i="16"/>
  <c r="BH50" i="16"/>
  <c r="BG50" i="16"/>
  <c r="BF50" i="16"/>
  <c r="BE50" i="16"/>
  <c r="BD50" i="16"/>
  <c r="BC50" i="16"/>
  <c r="BB50" i="16"/>
  <c r="BA50" i="16"/>
  <c r="AZ50" i="16"/>
  <c r="AY50" i="16"/>
  <c r="AX50" i="16"/>
  <c r="AW50" i="16"/>
  <c r="AV50" i="16"/>
  <c r="AT50" i="16"/>
  <c r="AS50" i="16"/>
  <c r="AR50" i="16"/>
  <c r="AQ50" i="16"/>
  <c r="AP50" i="16"/>
  <c r="AO50" i="16"/>
  <c r="AN50" i="16"/>
  <c r="AM50" i="16"/>
  <c r="AL50" i="16"/>
  <c r="AK50" i="16"/>
  <c r="AJ50" i="16"/>
  <c r="AI50" i="16"/>
  <c r="AG50" i="16"/>
  <c r="P50" i="16"/>
  <c r="BK49" i="16"/>
  <c r="BJ49" i="16"/>
  <c r="BI49" i="16"/>
  <c r="BH49" i="16"/>
  <c r="BG49" i="16"/>
  <c r="BF49" i="16"/>
  <c r="BE49" i="16"/>
  <c r="BD49" i="16"/>
  <c r="BC49" i="16"/>
  <c r="BB49" i="16"/>
  <c r="BA49" i="16"/>
  <c r="AZ49" i="16"/>
  <c r="AY49" i="16"/>
  <c r="AX49" i="16"/>
  <c r="AW49" i="16"/>
  <c r="AV49" i="16"/>
  <c r="AT49" i="16"/>
  <c r="AS49" i="16"/>
  <c r="AR49" i="16"/>
  <c r="AQ49" i="16"/>
  <c r="AP49" i="16"/>
  <c r="AO49" i="16"/>
  <c r="AN49" i="16"/>
  <c r="AM49" i="16"/>
  <c r="AL49" i="16"/>
  <c r="AK49" i="16"/>
  <c r="AJ49" i="16"/>
  <c r="AI49" i="16"/>
  <c r="AG49" i="16"/>
  <c r="P49" i="16"/>
  <c r="BK48" i="16"/>
  <c r="BJ48" i="16"/>
  <c r="BI48" i="16"/>
  <c r="BH48" i="16"/>
  <c r="BG48" i="16"/>
  <c r="BF48" i="16"/>
  <c r="BE48" i="16"/>
  <c r="BD48" i="16"/>
  <c r="BC48" i="16"/>
  <c r="BB48" i="16"/>
  <c r="BA48" i="16"/>
  <c r="AZ48" i="16"/>
  <c r="AY48" i="16"/>
  <c r="AX48" i="16"/>
  <c r="AW48" i="16"/>
  <c r="AV48" i="16"/>
  <c r="AT48" i="16"/>
  <c r="AS48" i="16"/>
  <c r="AR48" i="16"/>
  <c r="AQ48" i="16"/>
  <c r="AP48" i="16"/>
  <c r="AO48" i="16"/>
  <c r="AN48" i="16"/>
  <c r="AM48" i="16"/>
  <c r="AL48" i="16"/>
  <c r="AK48" i="16"/>
  <c r="AJ48" i="16"/>
  <c r="AI48" i="16"/>
  <c r="AG48" i="16"/>
  <c r="P48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G47" i="16"/>
  <c r="P47" i="16"/>
  <c r="BK46" i="16"/>
  <c r="BJ46" i="16"/>
  <c r="BI46" i="16"/>
  <c r="BH46" i="16"/>
  <c r="BG46" i="16"/>
  <c r="BF46" i="16"/>
  <c r="BE46" i="16"/>
  <c r="BD46" i="16"/>
  <c r="BC46" i="16"/>
  <c r="BB46" i="16"/>
  <c r="BA46" i="16"/>
  <c r="AZ46" i="16"/>
  <c r="AY46" i="16"/>
  <c r="AX46" i="16"/>
  <c r="AW46" i="16"/>
  <c r="AV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G46" i="16"/>
  <c r="P46" i="16"/>
  <c r="BK45" i="16"/>
  <c r="BJ45" i="16"/>
  <c r="BI45" i="16"/>
  <c r="BH45" i="16"/>
  <c r="BG45" i="16"/>
  <c r="BF45" i="16"/>
  <c r="BE45" i="16"/>
  <c r="BD45" i="16"/>
  <c r="BC45" i="16"/>
  <c r="BB45" i="16"/>
  <c r="BA45" i="16"/>
  <c r="AZ45" i="16"/>
  <c r="AY45" i="16"/>
  <c r="AX45" i="16"/>
  <c r="AW45" i="16"/>
  <c r="AV45" i="16"/>
  <c r="AT45" i="16"/>
  <c r="AS45" i="16"/>
  <c r="AR45" i="16"/>
  <c r="AQ45" i="16"/>
  <c r="AP45" i="16"/>
  <c r="AO45" i="16"/>
  <c r="AN45" i="16"/>
  <c r="AM45" i="16"/>
  <c r="AL45" i="16"/>
  <c r="AK45" i="16"/>
  <c r="AJ45" i="16"/>
  <c r="AI45" i="16"/>
  <c r="AG45" i="16"/>
  <c r="P45" i="16"/>
  <c r="BK44" i="16"/>
  <c r="BJ44" i="16"/>
  <c r="BI44" i="16"/>
  <c r="BH44" i="16"/>
  <c r="BG44" i="16"/>
  <c r="BF44" i="16"/>
  <c r="BE44" i="16"/>
  <c r="BD44" i="16"/>
  <c r="BC44" i="16"/>
  <c r="BB44" i="16"/>
  <c r="BA44" i="16"/>
  <c r="AZ44" i="16"/>
  <c r="AY44" i="16"/>
  <c r="AX44" i="16"/>
  <c r="AW44" i="16"/>
  <c r="AV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G44" i="16"/>
  <c r="P44" i="16"/>
  <c r="BK43" i="16"/>
  <c r="BJ43" i="16"/>
  <c r="BI43" i="16"/>
  <c r="BH43" i="16"/>
  <c r="BG43" i="16"/>
  <c r="BF43" i="16"/>
  <c r="BE43" i="16"/>
  <c r="BD43" i="16"/>
  <c r="BC43" i="16"/>
  <c r="BB43" i="16"/>
  <c r="BA43" i="16"/>
  <c r="AZ43" i="16"/>
  <c r="AY43" i="16"/>
  <c r="AX43" i="16"/>
  <c r="AW43" i="16"/>
  <c r="AV43" i="16"/>
  <c r="AT43" i="16"/>
  <c r="AS43" i="16"/>
  <c r="AR43" i="16"/>
  <c r="AQ43" i="16"/>
  <c r="AP43" i="16"/>
  <c r="AO43" i="16"/>
  <c r="AN43" i="16"/>
  <c r="AM43" i="16"/>
  <c r="AL43" i="16"/>
  <c r="AK43" i="16"/>
  <c r="AJ43" i="16"/>
  <c r="AI43" i="16"/>
  <c r="AG43" i="16"/>
  <c r="P43" i="16"/>
  <c r="BK42" i="16"/>
  <c r="BJ42" i="16"/>
  <c r="BI42" i="16"/>
  <c r="BH42" i="16"/>
  <c r="BG42" i="16"/>
  <c r="BF42" i="16"/>
  <c r="BE42" i="16"/>
  <c r="BD42" i="16"/>
  <c r="BC42" i="16"/>
  <c r="BB42" i="16"/>
  <c r="BA42" i="16"/>
  <c r="AZ42" i="16"/>
  <c r="AY42" i="16"/>
  <c r="AX42" i="16"/>
  <c r="AW42" i="16"/>
  <c r="AV42" i="16"/>
  <c r="AT42" i="16"/>
  <c r="AS42" i="16"/>
  <c r="AR42" i="16"/>
  <c r="AQ42" i="16"/>
  <c r="AP42" i="16"/>
  <c r="AO42" i="16"/>
  <c r="AN42" i="16"/>
  <c r="AM42" i="16"/>
  <c r="AL42" i="16"/>
  <c r="AK42" i="16"/>
  <c r="AJ42" i="16"/>
  <c r="AI42" i="16"/>
  <c r="AG42" i="16"/>
  <c r="P42" i="16"/>
  <c r="BK41" i="16"/>
  <c r="BJ41" i="16"/>
  <c r="BI41" i="16"/>
  <c r="BH41" i="16"/>
  <c r="BG41" i="16"/>
  <c r="BF41" i="16"/>
  <c r="BE41" i="16"/>
  <c r="BD41" i="16"/>
  <c r="BC41" i="16"/>
  <c r="BB41" i="16"/>
  <c r="BA41" i="16"/>
  <c r="AZ41" i="16"/>
  <c r="AY41" i="16"/>
  <c r="AX41" i="16"/>
  <c r="AW41" i="16"/>
  <c r="AV41" i="16"/>
  <c r="AT41" i="16"/>
  <c r="AS41" i="16"/>
  <c r="AR41" i="16"/>
  <c r="AQ41" i="16"/>
  <c r="AP41" i="16"/>
  <c r="AO41" i="16"/>
  <c r="AN41" i="16"/>
  <c r="AM41" i="16"/>
  <c r="AL41" i="16"/>
  <c r="AK41" i="16"/>
  <c r="AJ41" i="16"/>
  <c r="AI41" i="16"/>
  <c r="AG41" i="16"/>
  <c r="P41" i="16"/>
  <c r="BK40" i="16"/>
  <c r="BJ40" i="16"/>
  <c r="BI40" i="16"/>
  <c r="BH40" i="16"/>
  <c r="BG40" i="16"/>
  <c r="BF40" i="16"/>
  <c r="BE40" i="16"/>
  <c r="BD40" i="16"/>
  <c r="BC40" i="16"/>
  <c r="BB40" i="16"/>
  <c r="BA40" i="16"/>
  <c r="AZ40" i="16"/>
  <c r="AY40" i="16"/>
  <c r="AX40" i="16"/>
  <c r="AW40" i="16"/>
  <c r="AV40" i="16"/>
  <c r="AT40" i="16"/>
  <c r="AS40" i="16"/>
  <c r="AR40" i="16"/>
  <c r="AQ40" i="16"/>
  <c r="AP40" i="16"/>
  <c r="AO40" i="16"/>
  <c r="AN40" i="16"/>
  <c r="AM40" i="16"/>
  <c r="AL40" i="16"/>
  <c r="AK40" i="16"/>
  <c r="AJ40" i="16"/>
  <c r="AI40" i="16"/>
  <c r="AG40" i="16"/>
  <c r="P40" i="16"/>
  <c r="BK39" i="16"/>
  <c r="BJ39" i="16"/>
  <c r="BI39" i="16"/>
  <c r="BH39" i="16"/>
  <c r="BG39" i="16"/>
  <c r="BF39" i="16"/>
  <c r="BE39" i="16"/>
  <c r="BD39" i="16"/>
  <c r="BC39" i="16"/>
  <c r="BB39" i="16"/>
  <c r="BA39" i="16"/>
  <c r="AZ39" i="16"/>
  <c r="AY39" i="16"/>
  <c r="AX39" i="16"/>
  <c r="AW39" i="16"/>
  <c r="AV39" i="16"/>
  <c r="AT39" i="16"/>
  <c r="AS39" i="16"/>
  <c r="AR39" i="16"/>
  <c r="AQ39" i="16"/>
  <c r="AP39" i="16"/>
  <c r="AO39" i="16"/>
  <c r="AN39" i="16"/>
  <c r="AM39" i="16"/>
  <c r="AL39" i="16"/>
  <c r="AK39" i="16"/>
  <c r="AJ39" i="16"/>
  <c r="AI39" i="16"/>
  <c r="AG39" i="16"/>
  <c r="P39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AY38" i="16"/>
  <c r="AX38" i="16"/>
  <c r="AW38" i="16"/>
  <c r="AV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G38" i="16"/>
  <c r="P38" i="16"/>
  <c r="BK37" i="16"/>
  <c r="BJ37" i="16"/>
  <c r="BI37" i="16"/>
  <c r="BH37" i="16"/>
  <c r="BG37" i="16"/>
  <c r="BF37" i="16"/>
  <c r="BE37" i="16"/>
  <c r="BD37" i="16"/>
  <c r="BC37" i="16"/>
  <c r="BB37" i="16"/>
  <c r="BA37" i="16"/>
  <c r="AZ37" i="16"/>
  <c r="AY37" i="16"/>
  <c r="AX37" i="16"/>
  <c r="AW37" i="16"/>
  <c r="AV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G37" i="16"/>
  <c r="P37" i="16"/>
  <c r="BK36" i="16"/>
  <c r="BJ36" i="16"/>
  <c r="BI36" i="16"/>
  <c r="BH36" i="16"/>
  <c r="BG36" i="16"/>
  <c r="BF36" i="16"/>
  <c r="BE36" i="16"/>
  <c r="BD36" i="16"/>
  <c r="BC36" i="16"/>
  <c r="BB36" i="16"/>
  <c r="BA36" i="16"/>
  <c r="AZ36" i="16"/>
  <c r="AY36" i="16"/>
  <c r="AX36" i="16"/>
  <c r="AW36" i="16"/>
  <c r="AV36" i="16"/>
  <c r="AT36" i="16"/>
  <c r="AS36" i="16"/>
  <c r="AR36" i="16"/>
  <c r="AQ36" i="16"/>
  <c r="AP36" i="16"/>
  <c r="AO36" i="16"/>
  <c r="AN36" i="16"/>
  <c r="AM36" i="16"/>
  <c r="AL36" i="16"/>
  <c r="AK36" i="16"/>
  <c r="AJ36" i="16"/>
  <c r="AI36" i="16"/>
  <c r="AG36" i="16"/>
  <c r="P36" i="16"/>
  <c r="BK35" i="16"/>
  <c r="BJ35" i="16"/>
  <c r="BI35" i="16"/>
  <c r="BH35" i="16"/>
  <c r="BG35" i="16"/>
  <c r="BF35" i="16"/>
  <c r="BE35" i="16"/>
  <c r="BD35" i="16"/>
  <c r="BC35" i="16"/>
  <c r="BB35" i="16"/>
  <c r="BA35" i="16"/>
  <c r="AZ35" i="16"/>
  <c r="AY35" i="16"/>
  <c r="AX35" i="16"/>
  <c r="AW35" i="16"/>
  <c r="AV35" i="16"/>
  <c r="AT35" i="16"/>
  <c r="AS35" i="16"/>
  <c r="AR35" i="16"/>
  <c r="AQ35" i="16"/>
  <c r="AP35" i="16"/>
  <c r="AO35" i="16"/>
  <c r="AN35" i="16"/>
  <c r="AM35" i="16"/>
  <c r="AL35" i="16"/>
  <c r="AK35" i="16"/>
  <c r="AJ35" i="16"/>
  <c r="AI35" i="16"/>
  <c r="AG35" i="16"/>
  <c r="P35" i="16"/>
  <c r="BK34" i="16"/>
  <c r="BJ34" i="16"/>
  <c r="BI34" i="16"/>
  <c r="BH34" i="16"/>
  <c r="BG34" i="16"/>
  <c r="BF34" i="16"/>
  <c r="BE34" i="16"/>
  <c r="BD34" i="16"/>
  <c r="BC34" i="16"/>
  <c r="BB34" i="16"/>
  <c r="BA34" i="16"/>
  <c r="AZ34" i="16"/>
  <c r="AY34" i="16"/>
  <c r="AX34" i="16"/>
  <c r="AW34" i="16"/>
  <c r="AV34" i="16"/>
  <c r="AT34" i="16"/>
  <c r="AS34" i="16"/>
  <c r="AR34" i="16"/>
  <c r="AQ34" i="16"/>
  <c r="AP34" i="16"/>
  <c r="AO34" i="16"/>
  <c r="AN34" i="16"/>
  <c r="AM34" i="16"/>
  <c r="AL34" i="16"/>
  <c r="AK34" i="16"/>
  <c r="AJ34" i="16"/>
  <c r="AI34" i="16"/>
  <c r="AG34" i="16"/>
  <c r="P34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G33" i="16"/>
  <c r="P33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G32" i="16"/>
  <c r="P32" i="16"/>
  <c r="BK31" i="16"/>
  <c r="BJ31" i="16"/>
  <c r="BI31" i="16"/>
  <c r="BH31" i="16"/>
  <c r="BG31" i="16"/>
  <c r="BF31" i="16"/>
  <c r="BE31" i="16"/>
  <c r="BD31" i="16"/>
  <c r="BC31" i="16"/>
  <c r="BB31" i="16"/>
  <c r="BA31" i="16"/>
  <c r="AZ31" i="16"/>
  <c r="AY31" i="16"/>
  <c r="AX31" i="16"/>
  <c r="AW31" i="16"/>
  <c r="AV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G31" i="16"/>
  <c r="P31" i="16"/>
  <c r="BK30" i="16"/>
  <c r="BJ30" i="16"/>
  <c r="BI30" i="16"/>
  <c r="BH30" i="16"/>
  <c r="BG30" i="16"/>
  <c r="BF30" i="16"/>
  <c r="BE30" i="16"/>
  <c r="BD30" i="16"/>
  <c r="BC30" i="16"/>
  <c r="BB30" i="16"/>
  <c r="BA30" i="16"/>
  <c r="AZ30" i="16"/>
  <c r="AY30" i="16"/>
  <c r="AX30" i="16"/>
  <c r="AW30" i="16"/>
  <c r="AV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G30" i="16"/>
  <c r="P30" i="16"/>
  <c r="BK29" i="16"/>
  <c r="BJ29" i="16"/>
  <c r="BI29" i="16"/>
  <c r="BH29" i="16"/>
  <c r="BG29" i="16"/>
  <c r="BF29" i="16"/>
  <c r="BE29" i="16"/>
  <c r="BD29" i="16"/>
  <c r="BC29" i="16"/>
  <c r="BB29" i="16"/>
  <c r="BA29" i="16"/>
  <c r="AZ29" i="16"/>
  <c r="AY29" i="16"/>
  <c r="AX29" i="16"/>
  <c r="AW29" i="16"/>
  <c r="AV29" i="16"/>
  <c r="AT29" i="16"/>
  <c r="AS29" i="16"/>
  <c r="AR29" i="16"/>
  <c r="AQ29" i="16"/>
  <c r="AP29" i="16"/>
  <c r="AO29" i="16"/>
  <c r="AN29" i="16"/>
  <c r="AM29" i="16"/>
  <c r="AL29" i="16"/>
  <c r="AK29" i="16"/>
  <c r="AJ29" i="16"/>
  <c r="AI29" i="16"/>
  <c r="AG29" i="16"/>
  <c r="P29" i="16"/>
  <c r="BH28" i="16"/>
  <c r="AZ28" i="16"/>
  <c r="AY28" i="16"/>
  <c r="AX28" i="16"/>
  <c r="AW28" i="16"/>
  <c r="AV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G28" i="16"/>
  <c r="P28" i="16"/>
  <c r="BK27" i="16"/>
  <c r="BI27" i="16"/>
  <c r="BG27" i="16"/>
  <c r="BD27" i="16"/>
  <c r="BC27" i="16"/>
  <c r="BA27" i="16"/>
  <c r="AY27" i="16"/>
  <c r="AX27" i="16"/>
  <c r="AW27" i="16"/>
  <c r="AV27" i="16"/>
  <c r="AT27" i="16"/>
  <c r="AS27" i="16"/>
  <c r="AR27" i="16"/>
  <c r="AQ27" i="16"/>
  <c r="AP27" i="16"/>
  <c r="AO27" i="16"/>
  <c r="AN27" i="16"/>
  <c r="AM27" i="16"/>
  <c r="AL27" i="16"/>
  <c r="AK27" i="16"/>
  <c r="AJ27" i="16"/>
  <c r="AI27" i="16"/>
  <c r="AG27" i="16"/>
  <c r="P27" i="16"/>
  <c r="BI26" i="16"/>
  <c r="BD26" i="16"/>
  <c r="AY26" i="16"/>
  <c r="AX26" i="16"/>
  <c r="AW26" i="16"/>
  <c r="AV26" i="16"/>
  <c r="AT26" i="16"/>
  <c r="AS26" i="16"/>
  <c r="AR26" i="16"/>
  <c r="AQ26" i="16"/>
  <c r="AP26" i="16"/>
  <c r="AO26" i="16"/>
  <c r="AN26" i="16"/>
  <c r="AM26" i="16"/>
  <c r="AL26" i="16"/>
  <c r="AK26" i="16"/>
  <c r="AJ26" i="16"/>
  <c r="AI26" i="16"/>
  <c r="AG26" i="16"/>
  <c r="P26" i="16"/>
  <c r="BJ26" i="16"/>
  <c r="BK25" i="16"/>
  <c r="BJ25" i="16"/>
  <c r="BI25" i="16"/>
  <c r="BG25" i="16"/>
  <c r="BF25" i="16"/>
  <c r="BE25" i="16"/>
  <c r="BC25" i="16"/>
  <c r="BB25" i="16"/>
  <c r="BA25" i="16"/>
  <c r="AY25" i="16"/>
  <c r="AX25" i="16"/>
  <c r="AW25" i="16"/>
  <c r="AV25" i="16"/>
  <c r="AT25" i="16"/>
  <c r="AS25" i="16"/>
  <c r="AR25" i="16"/>
  <c r="AQ25" i="16"/>
  <c r="AP25" i="16"/>
  <c r="AO25" i="16"/>
  <c r="AN25" i="16"/>
  <c r="AM25" i="16"/>
  <c r="AL25" i="16"/>
  <c r="AK25" i="16"/>
  <c r="AJ25" i="16"/>
  <c r="AI25" i="16"/>
  <c r="AG25" i="16"/>
  <c r="P25" i="16"/>
  <c r="BH25" i="16"/>
  <c r="BK24" i="16"/>
  <c r="BJ24" i="16"/>
  <c r="BI24" i="16"/>
  <c r="BH24" i="16"/>
  <c r="BG24" i="16"/>
  <c r="BF24" i="16"/>
  <c r="BE24" i="16"/>
  <c r="BD24" i="16"/>
  <c r="BC24" i="16"/>
  <c r="BB24" i="16"/>
  <c r="BA24" i="16"/>
  <c r="AZ24" i="16"/>
  <c r="BL24" i="16" s="1"/>
  <c r="AY24" i="16"/>
  <c r="AX24" i="16"/>
  <c r="AW24" i="16"/>
  <c r="AV24" i="16"/>
  <c r="AT24" i="16"/>
  <c r="AS24" i="16"/>
  <c r="AR24" i="16"/>
  <c r="AQ24" i="16"/>
  <c r="AP24" i="16"/>
  <c r="AO24" i="16"/>
  <c r="AN24" i="16"/>
  <c r="AM24" i="16"/>
  <c r="AL24" i="16"/>
  <c r="AK24" i="16"/>
  <c r="AJ24" i="16"/>
  <c r="AI24" i="16"/>
  <c r="AU24" i="16" s="1"/>
  <c r="AG24" i="16"/>
  <c r="P24" i="16"/>
  <c r="BK23" i="16"/>
  <c r="BJ23" i="16"/>
  <c r="BI23" i="16"/>
  <c r="BH23" i="16"/>
  <c r="BG23" i="16"/>
  <c r="BF23" i="16"/>
  <c r="BE23" i="16"/>
  <c r="BD23" i="16"/>
  <c r="BC23" i="16"/>
  <c r="BB23" i="16"/>
  <c r="BA23" i="16"/>
  <c r="AZ23" i="16"/>
  <c r="AY23" i="16"/>
  <c r="AX23" i="16"/>
  <c r="AW23" i="16"/>
  <c r="AV23" i="16"/>
  <c r="AT23" i="16"/>
  <c r="AS23" i="16"/>
  <c r="AR23" i="16"/>
  <c r="AQ23" i="16"/>
  <c r="AP23" i="16"/>
  <c r="AO23" i="16"/>
  <c r="AN23" i="16"/>
  <c r="AM23" i="16"/>
  <c r="AL23" i="16"/>
  <c r="AK23" i="16"/>
  <c r="AJ23" i="16"/>
  <c r="AI23" i="16"/>
  <c r="AG23" i="16"/>
  <c r="P23" i="16"/>
  <c r="BK22" i="16"/>
  <c r="BJ22" i="16"/>
  <c r="BI22" i="16"/>
  <c r="BH22" i="16"/>
  <c r="BG22" i="16"/>
  <c r="BF22" i="16"/>
  <c r="BE22" i="16"/>
  <c r="BD22" i="16"/>
  <c r="BC22" i="16"/>
  <c r="BB22" i="16"/>
  <c r="BA22" i="16"/>
  <c r="AZ22" i="16"/>
  <c r="BL22" i="16" s="1"/>
  <c r="AY22" i="16"/>
  <c r="AX22" i="16"/>
  <c r="AW22" i="16"/>
  <c r="AV22" i="16"/>
  <c r="AT22" i="16"/>
  <c r="AS22" i="16"/>
  <c r="AR22" i="16"/>
  <c r="AQ22" i="16"/>
  <c r="AP22" i="16"/>
  <c r="AO22" i="16"/>
  <c r="AN22" i="16"/>
  <c r="AM22" i="16"/>
  <c r="AL22" i="16"/>
  <c r="AK22" i="16"/>
  <c r="AJ22" i="16"/>
  <c r="AI22" i="16"/>
  <c r="AU22" i="16" s="1"/>
  <c r="AG22" i="16"/>
  <c r="P22" i="16"/>
  <c r="BK21" i="16"/>
  <c r="BJ21" i="16"/>
  <c r="BI21" i="16"/>
  <c r="BH21" i="16"/>
  <c r="BG21" i="16"/>
  <c r="BF21" i="16"/>
  <c r="BE21" i="16"/>
  <c r="BD21" i="16"/>
  <c r="BC21" i="16"/>
  <c r="BB21" i="16"/>
  <c r="BA21" i="16"/>
  <c r="AZ21" i="16"/>
  <c r="AY21" i="16"/>
  <c r="AX21" i="16"/>
  <c r="AW21" i="16"/>
  <c r="AV21" i="16"/>
  <c r="AT21" i="16"/>
  <c r="AS21" i="16"/>
  <c r="AR21" i="16"/>
  <c r="AQ21" i="16"/>
  <c r="AP21" i="16"/>
  <c r="AO21" i="16"/>
  <c r="AN21" i="16"/>
  <c r="AM21" i="16"/>
  <c r="AL21" i="16"/>
  <c r="AK21" i="16"/>
  <c r="AJ21" i="16"/>
  <c r="AI21" i="16"/>
  <c r="AG21" i="16"/>
  <c r="P21" i="16"/>
  <c r="BK20" i="16"/>
  <c r="BJ20" i="16"/>
  <c r="BI20" i="16"/>
  <c r="BH20" i="16"/>
  <c r="BG20" i="16"/>
  <c r="BF20" i="16"/>
  <c r="BE20" i="16"/>
  <c r="BD20" i="16"/>
  <c r="BC20" i="16"/>
  <c r="BB20" i="16"/>
  <c r="BA20" i="16"/>
  <c r="AZ20" i="16"/>
  <c r="BL20" i="16" s="1"/>
  <c r="AY20" i="16"/>
  <c r="AX20" i="16"/>
  <c r="AW20" i="16"/>
  <c r="AV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U20" i="16" s="1"/>
  <c r="AG20" i="16"/>
  <c r="P20" i="16"/>
  <c r="BK19" i="16"/>
  <c r="BJ19" i="16"/>
  <c r="BI19" i="16"/>
  <c r="BH19" i="16"/>
  <c r="BG19" i="16"/>
  <c r="BF19" i="16"/>
  <c r="BE19" i="16"/>
  <c r="BD19" i="16"/>
  <c r="BC19" i="16"/>
  <c r="BB19" i="16"/>
  <c r="BA19" i="16"/>
  <c r="AZ19" i="16"/>
  <c r="AY19" i="16"/>
  <c r="AX19" i="16"/>
  <c r="AW19" i="16"/>
  <c r="AV19" i="16"/>
  <c r="AT19" i="16"/>
  <c r="AS19" i="16"/>
  <c r="AR19" i="16"/>
  <c r="AQ19" i="16"/>
  <c r="AP19" i="16"/>
  <c r="AO19" i="16"/>
  <c r="AN19" i="16"/>
  <c r="AM19" i="16"/>
  <c r="AL19" i="16"/>
  <c r="AK19" i="16"/>
  <c r="AJ19" i="16"/>
  <c r="AI19" i="16"/>
  <c r="AG19" i="16"/>
  <c r="P19" i="16"/>
  <c r="BK18" i="16"/>
  <c r="BJ18" i="16"/>
  <c r="BI18" i="16"/>
  <c r="BH18" i="16"/>
  <c r="BG18" i="16"/>
  <c r="BF18" i="16"/>
  <c r="BE18" i="16"/>
  <c r="BD18" i="16"/>
  <c r="BC18" i="16"/>
  <c r="BB18" i="16"/>
  <c r="BA18" i="16"/>
  <c r="AZ18" i="16"/>
  <c r="BL18" i="16" s="1"/>
  <c r="AY18" i="16"/>
  <c r="AX18" i="16"/>
  <c r="AW18" i="16"/>
  <c r="AV18" i="16"/>
  <c r="AT18" i="16"/>
  <c r="AS18" i="16"/>
  <c r="AR18" i="16"/>
  <c r="AQ18" i="16"/>
  <c r="AP18" i="16"/>
  <c r="AO18" i="16"/>
  <c r="AN18" i="16"/>
  <c r="AM18" i="16"/>
  <c r="AL18" i="16"/>
  <c r="AK18" i="16"/>
  <c r="AJ18" i="16"/>
  <c r="AI18" i="16"/>
  <c r="AU18" i="16" s="1"/>
  <c r="AG18" i="16"/>
  <c r="P18" i="16"/>
  <c r="BK17" i="16"/>
  <c r="BJ17" i="16"/>
  <c r="BI17" i="16"/>
  <c r="BH17" i="16"/>
  <c r="BG17" i="16"/>
  <c r="BF17" i="16"/>
  <c r="BE17" i="16"/>
  <c r="BD17" i="16"/>
  <c r="BC17" i="16"/>
  <c r="BB17" i="16"/>
  <c r="BA17" i="16"/>
  <c r="AZ17" i="16"/>
  <c r="AY17" i="16"/>
  <c r="AX17" i="16"/>
  <c r="AW17" i="16"/>
  <c r="AV17" i="16"/>
  <c r="AT17" i="16"/>
  <c r="AS17" i="16"/>
  <c r="AR17" i="16"/>
  <c r="AQ17" i="16"/>
  <c r="AP17" i="16"/>
  <c r="AO17" i="16"/>
  <c r="AN17" i="16"/>
  <c r="AM17" i="16"/>
  <c r="AL17" i="16"/>
  <c r="AK17" i="16"/>
  <c r="AJ17" i="16"/>
  <c r="AI17" i="16"/>
  <c r="AG17" i="16"/>
  <c r="P17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BL16" i="16" s="1"/>
  <c r="AY16" i="16"/>
  <c r="AX16" i="16"/>
  <c r="AW16" i="16"/>
  <c r="AV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U16" i="16" s="1"/>
  <c r="AG16" i="16"/>
  <c r="P16" i="16"/>
  <c r="BK15" i="16"/>
  <c r="BJ15" i="16"/>
  <c r="BI15" i="16"/>
  <c r="BH15" i="16"/>
  <c r="BG15" i="16"/>
  <c r="BF15" i="16"/>
  <c r="BE15" i="16"/>
  <c r="BD15" i="16"/>
  <c r="BC15" i="16"/>
  <c r="BB15" i="16"/>
  <c r="BA15" i="16"/>
  <c r="AZ15" i="16"/>
  <c r="AY15" i="16"/>
  <c r="AX15" i="16"/>
  <c r="AW15" i="16"/>
  <c r="AV15" i="16"/>
  <c r="AT15" i="16"/>
  <c r="AS15" i="16"/>
  <c r="AR15" i="16"/>
  <c r="AQ15" i="16"/>
  <c r="AP15" i="16"/>
  <c r="AO15" i="16"/>
  <c r="AN15" i="16"/>
  <c r="AM15" i="16"/>
  <c r="AL15" i="16"/>
  <c r="AK15" i="16"/>
  <c r="AJ15" i="16"/>
  <c r="AI15" i="16"/>
  <c r="AG15" i="16"/>
  <c r="P15" i="16"/>
  <c r="BK14" i="16"/>
  <c r="BJ14" i="16"/>
  <c r="BI14" i="16"/>
  <c r="BH14" i="16"/>
  <c r="BG14" i="16"/>
  <c r="BF14" i="16"/>
  <c r="BE14" i="16"/>
  <c r="BD14" i="16"/>
  <c r="BC14" i="16"/>
  <c r="BB14" i="16"/>
  <c r="BA14" i="16"/>
  <c r="AZ14" i="16"/>
  <c r="BL14" i="16" s="1"/>
  <c r="AY14" i="16"/>
  <c r="AX14" i="16"/>
  <c r="AW14" i="16"/>
  <c r="AV14" i="16"/>
  <c r="AT14" i="16"/>
  <c r="AS14" i="16"/>
  <c r="AR14" i="16"/>
  <c r="AQ14" i="16"/>
  <c r="AP14" i="16"/>
  <c r="AO14" i="16"/>
  <c r="AN14" i="16"/>
  <c r="AM14" i="16"/>
  <c r="AL14" i="16"/>
  <c r="AK14" i="16"/>
  <c r="AJ14" i="16"/>
  <c r="AI14" i="16"/>
  <c r="AU14" i="16" s="1"/>
  <c r="AG14" i="16"/>
  <c r="P14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AY13" i="16"/>
  <c r="AX13" i="16"/>
  <c r="AW13" i="16"/>
  <c r="AV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G13" i="16"/>
  <c r="P13" i="16"/>
  <c r="BK12" i="16"/>
  <c r="BJ12" i="16"/>
  <c r="BI12" i="16"/>
  <c r="BH12" i="16"/>
  <c r="BG12" i="16"/>
  <c r="BF12" i="16"/>
  <c r="BE12" i="16"/>
  <c r="BD12" i="16"/>
  <c r="BC12" i="16"/>
  <c r="BB12" i="16"/>
  <c r="BA12" i="16"/>
  <c r="AZ12" i="16"/>
  <c r="BL12" i="16" s="1"/>
  <c r="AY12" i="16"/>
  <c r="AX12" i="16"/>
  <c r="AW12" i="16"/>
  <c r="AV12" i="16"/>
  <c r="AT12" i="16"/>
  <c r="AS12" i="16"/>
  <c r="AR12" i="16"/>
  <c r="AQ12" i="16"/>
  <c r="AP12" i="16"/>
  <c r="AO12" i="16"/>
  <c r="AN12" i="16"/>
  <c r="AM12" i="16"/>
  <c r="AL12" i="16"/>
  <c r="AK12" i="16"/>
  <c r="AJ12" i="16"/>
  <c r="AI12" i="16"/>
  <c r="AU12" i="16" s="1"/>
  <c r="AG12" i="16"/>
  <c r="P12" i="16"/>
  <c r="BK11" i="16"/>
  <c r="BJ11" i="16"/>
  <c r="BI11" i="16"/>
  <c r="BH11" i="16"/>
  <c r="BG11" i="16"/>
  <c r="BF11" i="16"/>
  <c r="BE11" i="16"/>
  <c r="BD11" i="16"/>
  <c r="BC11" i="16"/>
  <c r="BB11" i="16"/>
  <c r="BA11" i="16"/>
  <c r="AZ11" i="16"/>
  <c r="AY11" i="16"/>
  <c r="AX11" i="16"/>
  <c r="AW11" i="16"/>
  <c r="AV11" i="16"/>
  <c r="AT11" i="16"/>
  <c r="AS11" i="16"/>
  <c r="AR11" i="16"/>
  <c r="AQ11" i="16"/>
  <c r="AP11" i="16"/>
  <c r="AO11" i="16"/>
  <c r="AN11" i="16"/>
  <c r="AM11" i="16"/>
  <c r="AL11" i="16"/>
  <c r="AK11" i="16"/>
  <c r="AJ11" i="16"/>
  <c r="AI11" i="16"/>
  <c r="AG11" i="16"/>
  <c r="P11" i="16"/>
  <c r="BK10" i="16"/>
  <c r="BJ10" i="16"/>
  <c r="BI10" i="16"/>
  <c r="BH10" i="16"/>
  <c r="BG10" i="16"/>
  <c r="BF10" i="16"/>
  <c r="BE10" i="16"/>
  <c r="BD10" i="16"/>
  <c r="BC10" i="16"/>
  <c r="BB10" i="16"/>
  <c r="BA10" i="16"/>
  <c r="AZ10" i="16"/>
  <c r="BL10" i="16" s="1"/>
  <c r="AY10" i="16"/>
  <c r="AX10" i="16"/>
  <c r="AW10" i="16"/>
  <c r="AV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U10" i="16" s="1"/>
  <c r="AG10" i="16"/>
  <c r="P10" i="16"/>
  <c r="BK9" i="16"/>
  <c r="BJ9" i="16"/>
  <c r="BI9" i="16"/>
  <c r="BH9" i="16"/>
  <c r="BG9" i="16"/>
  <c r="BF9" i="16"/>
  <c r="BE9" i="16"/>
  <c r="BD9" i="16"/>
  <c r="BC9" i="16"/>
  <c r="BB9" i="16"/>
  <c r="BA9" i="16"/>
  <c r="AZ9" i="16"/>
  <c r="AY9" i="16"/>
  <c r="AX9" i="16"/>
  <c r="AW9" i="16"/>
  <c r="AV9" i="16"/>
  <c r="AT9" i="16"/>
  <c r="AS9" i="16"/>
  <c r="AR9" i="16"/>
  <c r="AQ9" i="16"/>
  <c r="AP9" i="16"/>
  <c r="AO9" i="16"/>
  <c r="AN9" i="16"/>
  <c r="AM9" i="16"/>
  <c r="AL9" i="16"/>
  <c r="AK9" i="16"/>
  <c r="AJ9" i="16"/>
  <c r="AI9" i="16"/>
  <c r="AG9" i="16"/>
  <c r="P9" i="16"/>
  <c r="BK8" i="16"/>
  <c r="BJ8" i="16"/>
  <c r="BI8" i="16"/>
  <c r="BH8" i="16"/>
  <c r="BG8" i="16"/>
  <c r="BF8" i="16"/>
  <c r="BE8" i="16"/>
  <c r="BD8" i="16"/>
  <c r="BC8" i="16"/>
  <c r="BB8" i="16"/>
  <c r="BA8" i="16"/>
  <c r="AZ8" i="16"/>
  <c r="BL8" i="16" s="1"/>
  <c r="AY8" i="16"/>
  <c r="AX8" i="16"/>
  <c r="AW8" i="16"/>
  <c r="AV8" i="16"/>
  <c r="AT8" i="16"/>
  <c r="AS8" i="16"/>
  <c r="AR8" i="16"/>
  <c r="AQ8" i="16"/>
  <c r="AP8" i="16"/>
  <c r="AO8" i="16"/>
  <c r="AN8" i="16"/>
  <c r="AM8" i="16"/>
  <c r="AL8" i="16"/>
  <c r="AK8" i="16"/>
  <c r="AJ8" i="16"/>
  <c r="AI8" i="16"/>
  <c r="AU8" i="16" s="1"/>
  <c r="AG8" i="16"/>
  <c r="P8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G7" i="16"/>
  <c r="P7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BL6" i="16" s="1"/>
  <c r="AY6" i="16"/>
  <c r="AX6" i="16"/>
  <c r="AW6" i="16"/>
  <c r="AV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U6" i="16" s="1"/>
  <c r="AG6" i="16"/>
  <c r="P6" i="16"/>
  <c r="BK5" i="16"/>
  <c r="BJ5" i="16"/>
  <c r="BI5" i="16"/>
  <c r="BH5" i="16"/>
  <c r="BG5" i="16"/>
  <c r="BF5" i="16"/>
  <c r="BE5" i="16"/>
  <c r="BD5" i="16"/>
  <c r="BC5" i="16"/>
  <c r="BB5" i="16"/>
  <c r="BA5" i="16"/>
  <c r="AZ5" i="16"/>
  <c r="AY5" i="16"/>
  <c r="AX5" i="16"/>
  <c r="AX467" i="16" s="1"/>
  <c r="AW5" i="16"/>
  <c r="AV5" i="16"/>
  <c r="AT5" i="16"/>
  <c r="AS5" i="16"/>
  <c r="AS467" i="16" s="1"/>
  <c r="AR5" i="16"/>
  <c r="AQ5" i="16"/>
  <c r="AP5" i="16"/>
  <c r="AO5" i="16"/>
  <c r="AO467" i="16" s="1"/>
  <c r="AN5" i="16"/>
  <c r="AM5" i="16"/>
  <c r="AL5" i="16"/>
  <c r="AK5" i="16"/>
  <c r="AK467" i="16" s="1"/>
  <c r="AJ5" i="16"/>
  <c r="AI5" i="16"/>
  <c r="AG5" i="16"/>
  <c r="P5" i="16"/>
  <c r="P467" i="16" s="1"/>
  <c r="AY467" i="16" l="1"/>
  <c r="AU50" i="16"/>
  <c r="AU65" i="16"/>
  <c r="AU71" i="16"/>
  <c r="AU75" i="16"/>
  <c r="AU81" i="16"/>
  <c r="AU87" i="16"/>
  <c r="AU89" i="16"/>
  <c r="AU91" i="16"/>
  <c r="AU95" i="16"/>
  <c r="AU105" i="16"/>
  <c r="AU109" i="16"/>
  <c r="AU117" i="16"/>
  <c r="AU119" i="16"/>
  <c r="AU121" i="16"/>
  <c r="AU141" i="16"/>
  <c r="AU176" i="16"/>
  <c r="AG467" i="16"/>
  <c r="AT467" i="16"/>
  <c r="AU36" i="16"/>
  <c r="AU38" i="16"/>
  <c r="AU40" i="16"/>
  <c r="AU42" i="16"/>
  <c r="AU44" i="16"/>
  <c r="AU46" i="16"/>
  <c r="AU48" i="16"/>
  <c r="AU52" i="16"/>
  <c r="AU54" i="16"/>
  <c r="AU57" i="16"/>
  <c r="AU63" i="16"/>
  <c r="AU67" i="16"/>
  <c r="AU69" i="16"/>
  <c r="AU73" i="16"/>
  <c r="AU77" i="16"/>
  <c r="AU79" i="16"/>
  <c r="AU83" i="16"/>
  <c r="AU85" i="16"/>
  <c r="AU93" i="16"/>
  <c r="AU97" i="16"/>
  <c r="AU103" i="16"/>
  <c r="AU107" i="16"/>
  <c r="AU111" i="16"/>
  <c r="AU113" i="16"/>
  <c r="AU115" i="16"/>
  <c r="AU123" i="16"/>
  <c r="AI467" i="16"/>
  <c r="AM467" i="16"/>
  <c r="AQ467" i="16"/>
  <c r="AV467" i="16"/>
  <c r="AU7" i="16"/>
  <c r="AU9" i="16"/>
  <c r="AU11" i="16"/>
  <c r="AU13" i="16"/>
  <c r="AU15" i="16"/>
  <c r="AU17" i="16"/>
  <c r="AU19" i="16"/>
  <c r="AU21" i="16"/>
  <c r="AU23" i="16"/>
  <c r="AU56" i="16"/>
  <c r="AU59" i="16"/>
  <c r="AU125" i="16"/>
  <c r="AU126" i="16"/>
  <c r="AU128" i="16"/>
  <c r="AU130" i="16"/>
  <c r="AU132" i="16"/>
  <c r="AU134" i="16"/>
  <c r="AU136" i="16"/>
  <c r="AU138" i="16"/>
  <c r="AU140" i="16"/>
  <c r="AU144" i="16"/>
  <c r="AU145" i="16"/>
  <c r="AU147" i="16"/>
  <c r="AU149" i="16"/>
  <c r="AU151" i="16"/>
  <c r="AU153" i="16"/>
  <c r="AU155" i="16"/>
  <c r="AU157" i="16"/>
  <c r="AU159" i="16"/>
  <c r="AU161" i="16"/>
  <c r="AU163" i="16"/>
  <c r="AU165" i="16"/>
  <c r="AU167" i="16"/>
  <c r="AU169" i="16"/>
  <c r="AU171" i="16"/>
  <c r="AU173" i="16"/>
  <c r="AU175" i="16"/>
  <c r="AU178" i="16"/>
  <c r="AU180" i="16"/>
  <c r="AU182" i="16"/>
  <c r="AU184" i="16"/>
  <c r="AU186" i="16"/>
  <c r="AU188" i="16"/>
  <c r="AU190" i="16"/>
  <c r="AU192" i="16"/>
  <c r="AU194" i="16"/>
  <c r="AU196" i="16"/>
  <c r="AU198" i="16"/>
  <c r="AU200" i="16"/>
  <c r="AU202" i="16"/>
  <c r="AU204" i="16"/>
  <c r="AU206" i="16"/>
  <c r="AU208" i="16"/>
  <c r="AU210" i="16"/>
  <c r="AU212" i="16"/>
  <c r="AU214" i="16"/>
  <c r="AU216" i="16"/>
  <c r="AU218" i="16"/>
  <c r="AU220" i="16"/>
  <c r="AU222" i="16"/>
  <c r="AU224" i="16"/>
  <c r="AU226" i="16"/>
  <c r="AU228" i="16"/>
  <c r="AU230" i="16"/>
  <c r="AU232" i="16"/>
  <c r="AU234" i="16"/>
  <c r="AU236" i="16"/>
  <c r="AU238" i="16"/>
  <c r="AU240" i="16"/>
  <c r="AU242" i="16"/>
  <c r="AU244" i="16"/>
  <c r="AU246" i="16"/>
  <c r="AU248" i="16"/>
  <c r="AU250" i="16"/>
  <c r="AU252" i="16"/>
  <c r="AU254" i="16"/>
  <c r="AU256" i="16"/>
  <c r="AU258" i="16"/>
  <c r="AU260" i="16"/>
  <c r="AU262" i="16"/>
  <c r="AU264" i="16"/>
  <c r="AU266" i="16"/>
  <c r="AU268" i="16"/>
  <c r="AU270" i="16"/>
  <c r="AU272" i="16"/>
  <c r="AU274" i="16"/>
  <c r="AU276" i="16"/>
  <c r="AU278" i="16"/>
  <c r="AU280" i="16"/>
  <c r="AU282" i="16"/>
  <c r="AU284" i="16"/>
  <c r="AU286" i="16"/>
  <c r="AU288" i="16"/>
  <c r="AU290" i="16"/>
  <c r="AU292" i="16"/>
  <c r="AU294" i="16"/>
  <c r="AU296" i="16"/>
  <c r="AU298" i="16"/>
  <c r="AU300" i="16"/>
  <c r="AU302" i="16"/>
  <c r="AU304" i="16"/>
  <c r="AU306" i="16"/>
  <c r="AU308" i="16"/>
  <c r="AU310" i="16"/>
  <c r="AU312" i="16"/>
  <c r="BL312" i="16"/>
  <c r="AU314" i="16"/>
  <c r="BL314" i="16"/>
  <c r="AU316" i="16"/>
  <c r="BL316" i="16"/>
  <c r="AU318" i="16"/>
  <c r="BL318" i="16"/>
  <c r="AU320" i="16"/>
  <c r="BL320" i="16"/>
  <c r="AU322" i="16"/>
  <c r="BL322" i="16"/>
  <c r="AU324" i="16"/>
  <c r="BL324" i="16"/>
  <c r="AU326" i="16"/>
  <c r="BL326" i="16"/>
  <c r="AU328" i="16"/>
  <c r="BL328" i="16"/>
  <c r="AU330" i="16"/>
  <c r="BL330" i="16"/>
  <c r="AU332" i="16"/>
  <c r="BL332" i="16"/>
  <c r="AU334" i="16"/>
  <c r="BL334" i="16"/>
  <c r="AU336" i="16"/>
  <c r="BL336" i="16"/>
  <c r="AU338" i="16"/>
  <c r="BL338" i="16"/>
  <c r="AU340" i="16"/>
  <c r="BL340" i="16"/>
  <c r="AU342" i="16"/>
  <c r="BL342" i="16"/>
  <c r="AU344" i="16"/>
  <c r="BL344" i="16"/>
  <c r="AU346" i="16"/>
  <c r="BL346" i="16"/>
  <c r="AU348" i="16"/>
  <c r="BL348" i="16"/>
  <c r="AU350" i="16"/>
  <c r="BL350" i="16"/>
  <c r="AU352" i="16"/>
  <c r="BL352" i="16"/>
  <c r="AU354" i="16"/>
  <c r="BL354" i="16"/>
  <c r="AU356" i="16"/>
  <c r="BL356" i="16"/>
  <c r="AU358" i="16"/>
  <c r="BL358" i="16"/>
  <c r="AU360" i="16"/>
  <c r="BL360" i="16"/>
  <c r="AU362" i="16"/>
  <c r="BL362" i="16"/>
  <c r="AU364" i="16"/>
  <c r="BL364" i="16"/>
  <c r="AU366" i="16"/>
  <c r="BL366" i="16"/>
  <c r="AU368" i="16"/>
  <c r="BL368" i="16"/>
  <c r="AU370" i="16"/>
  <c r="BL370" i="16"/>
  <c r="AU372" i="16"/>
  <c r="BL372" i="16"/>
  <c r="AU374" i="16"/>
  <c r="BL374" i="16"/>
  <c r="AU376" i="16"/>
  <c r="BL376" i="16"/>
  <c r="AL467" i="16"/>
  <c r="AP467" i="16"/>
  <c r="AJ467" i="16"/>
  <c r="AN467" i="16"/>
  <c r="AR467" i="16"/>
  <c r="AW467" i="16"/>
  <c r="AU25" i="16"/>
  <c r="AU27" i="16"/>
  <c r="AU28" i="16"/>
  <c r="AU29" i="16"/>
  <c r="AU31" i="16"/>
  <c r="AU33" i="16"/>
  <c r="AU35" i="16"/>
  <c r="AU37" i="16"/>
  <c r="AU39" i="16"/>
  <c r="AU41" i="16"/>
  <c r="AU43" i="16"/>
  <c r="AU45" i="16"/>
  <c r="AU47" i="16"/>
  <c r="AU49" i="16"/>
  <c r="AU51" i="16"/>
  <c r="AU53" i="16"/>
  <c r="AU55" i="16"/>
  <c r="AU61" i="16"/>
  <c r="AU62" i="16"/>
  <c r="AU64" i="16"/>
  <c r="AU66" i="16"/>
  <c r="AU68" i="16"/>
  <c r="AU70" i="16"/>
  <c r="AU72" i="16"/>
  <c r="AU74" i="16"/>
  <c r="AU76" i="16"/>
  <c r="AU78" i="16"/>
  <c r="AU80" i="16"/>
  <c r="AU82" i="16"/>
  <c r="AU84" i="16"/>
  <c r="AU86" i="16"/>
  <c r="AU88" i="16"/>
  <c r="AU90" i="16"/>
  <c r="AU92" i="16"/>
  <c r="AU94" i="16"/>
  <c r="AU96" i="16"/>
  <c r="AU98" i="16"/>
  <c r="AU104" i="16"/>
  <c r="AU106" i="16"/>
  <c r="AU108" i="16"/>
  <c r="AU110" i="16"/>
  <c r="AU112" i="16"/>
  <c r="AU114" i="16"/>
  <c r="AU116" i="16"/>
  <c r="AU118" i="16"/>
  <c r="AU120" i="16"/>
  <c r="AU122" i="16"/>
  <c r="AU124" i="16"/>
  <c r="AU337" i="16"/>
  <c r="AU339" i="16"/>
  <c r="AU341" i="16"/>
  <c r="AU343" i="16"/>
  <c r="AU345" i="16"/>
  <c r="AU347" i="16"/>
  <c r="AU349" i="16"/>
  <c r="AU351" i="16"/>
  <c r="AU353" i="16"/>
  <c r="AU355" i="16"/>
  <c r="AU357" i="16"/>
  <c r="AU359" i="16"/>
  <c r="AU361" i="16"/>
  <c r="AU363" i="16"/>
  <c r="AU365" i="16"/>
  <c r="AU378" i="16"/>
  <c r="BL378" i="16"/>
  <c r="AU380" i="16"/>
  <c r="AU382" i="16"/>
  <c r="BL382" i="16"/>
  <c r="AU384" i="16"/>
  <c r="AU386" i="16"/>
  <c r="BL386" i="16"/>
  <c r="AU388" i="16"/>
  <c r="BL388" i="16"/>
  <c r="AU390" i="16"/>
  <c r="BL390" i="16"/>
  <c r="AU392" i="16"/>
  <c r="BL392" i="16"/>
  <c r="AU394" i="16"/>
  <c r="BL394" i="16"/>
  <c r="AU396" i="16"/>
  <c r="BL396" i="16"/>
  <c r="AU398" i="16"/>
  <c r="BL398" i="16"/>
  <c r="AU400" i="16"/>
  <c r="BL400" i="16"/>
  <c r="AU402" i="16"/>
  <c r="BL402" i="16"/>
  <c r="AU404" i="16"/>
  <c r="BL404" i="16"/>
  <c r="AU406" i="16"/>
  <c r="BL406" i="16"/>
  <c r="AU408" i="16"/>
  <c r="BL408" i="16"/>
  <c r="AU410" i="16"/>
  <c r="BL410" i="16"/>
  <c r="AU412" i="16"/>
  <c r="BL412" i="16"/>
  <c r="AU414" i="16"/>
  <c r="BL414" i="16"/>
  <c r="AU416" i="16"/>
  <c r="BL416" i="16"/>
  <c r="AU418" i="16"/>
  <c r="BL418" i="16"/>
  <c r="AU420" i="16"/>
  <c r="BL420" i="16"/>
  <c r="AU422" i="16"/>
  <c r="BL422" i="16"/>
  <c r="AU424" i="16"/>
  <c r="BL424" i="16"/>
  <c r="AU426" i="16"/>
  <c r="BL426" i="16"/>
  <c r="BP426" i="16" s="1"/>
  <c r="AU428" i="16"/>
  <c r="BL428" i="16"/>
  <c r="AU430" i="16"/>
  <c r="BL430" i="16"/>
  <c r="AU432" i="16"/>
  <c r="BL432" i="16"/>
  <c r="AU434" i="16"/>
  <c r="BL434" i="16"/>
  <c r="AU436" i="16"/>
  <c r="BL436" i="16"/>
  <c r="AU438" i="16"/>
  <c r="BL438" i="16"/>
  <c r="AU440" i="16"/>
  <c r="BL440" i="16"/>
  <c r="AU443" i="16"/>
  <c r="AU445" i="16"/>
  <c r="BL445" i="16"/>
  <c r="BO445" i="16" s="1"/>
  <c r="AU447" i="16"/>
  <c r="BL447" i="16"/>
  <c r="BO447" i="16" s="1"/>
  <c r="AU449" i="16"/>
  <c r="BL449" i="16"/>
  <c r="BO449" i="16" s="1"/>
  <c r="AU451" i="16"/>
  <c r="BL451" i="16"/>
  <c r="AU453" i="16"/>
  <c r="BL453" i="16"/>
  <c r="AU455" i="16"/>
  <c r="BL455" i="16"/>
  <c r="AU457" i="16"/>
  <c r="BL457" i="16"/>
  <c r="AU459" i="16"/>
  <c r="BL459" i="16"/>
  <c r="AU461" i="16"/>
  <c r="BL461" i="16"/>
  <c r="AU463" i="16"/>
  <c r="BL463" i="16"/>
  <c r="BO463" i="16" s="1"/>
  <c r="AU465" i="16"/>
  <c r="AU442" i="16"/>
  <c r="AI467" i="17"/>
  <c r="AM467" i="17"/>
  <c r="AQ467" i="17"/>
  <c r="AV467" i="17"/>
  <c r="AZ467" i="17"/>
  <c r="BD467" i="17"/>
  <c r="BH467" i="17"/>
  <c r="AU7" i="17"/>
  <c r="BL7" i="17"/>
  <c r="AU9" i="17"/>
  <c r="BL9" i="17"/>
  <c r="AU11" i="17"/>
  <c r="BL11" i="17"/>
  <c r="AU13" i="17"/>
  <c r="BL13" i="17"/>
  <c r="AU15" i="17"/>
  <c r="BL15" i="17"/>
  <c r="AU17" i="17"/>
  <c r="BL17" i="17"/>
  <c r="AU19" i="17"/>
  <c r="BL19" i="17"/>
  <c r="AU21" i="17"/>
  <c r="BL21" i="17"/>
  <c r="AU23" i="17"/>
  <c r="AU25" i="17"/>
  <c r="AU27" i="17"/>
  <c r="AU29" i="17"/>
  <c r="AU31" i="17"/>
  <c r="AU33" i="17"/>
  <c r="AU35" i="17"/>
  <c r="AU37" i="17"/>
  <c r="AU39" i="17"/>
  <c r="AU41" i="17"/>
  <c r="AU43" i="17"/>
  <c r="AU45" i="17"/>
  <c r="AU47" i="17"/>
  <c r="AU49" i="17"/>
  <c r="AU51" i="17"/>
  <c r="BL51" i="17"/>
  <c r="AU53" i="17"/>
  <c r="BL53" i="17"/>
  <c r="AU55" i="17"/>
  <c r="AU57" i="17"/>
  <c r="BL57" i="17"/>
  <c r="AU59" i="17"/>
  <c r="BL59" i="17"/>
  <c r="AU61" i="17"/>
  <c r="BL61" i="17"/>
  <c r="AU63" i="17"/>
  <c r="BL63" i="17"/>
  <c r="AU65" i="17"/>
  <c r="BL65" i="17"/>
  <c r="AU67" i="17"/>
  <c r="BL67" i="17"/>
  <c r="AU69" i="17"/>
  <c r="BL69" i="17"/>
  <c r="AU71" i="17"/>
  <c r="BL71" i="17"/>
  <c r="AU73" i="17"/>
  <c r="BL73" i="17"/>
  <c r="AU75" i="17"/>
  <c r="AU77" i="17"/>
  <c r="BL77" i="17"/>
  <c r="AU79" i="17"/>
  <c r="AU81" i="17"/>
  <c r="AU83" i="17"/>
  <c r="AU85" i="17"/>
  <c r="BL85" i="17"/>
  <c r="AU87" i="17"/>
  <c r="AU89" i="17"/>
  <c r="AU91" i="17"/>
  <c r="AU93" i="17"/>
  <c r="AU95" i="17"/>
  <c r="AU97" i="17"/>
  <c r="AU99" i="17"/>
  <c r="AU101" i="17"/>
  <c r="BL101" i="17"/>
  <c r="AU103" i="17"/>
  <c r="AU105" i="17"/>
  <c r="AU107" i="17"/>
  <c r="BL107" i="17"/>
  <c r="AU109" i="17"/>
  <c r="AU111" i="17"/>
  <c r="BL111" i="17"/>
  <c r="AU115" i="17"/>
  <c r="AU119" i="17"/>
  <c r="AU121" i="17"/>
  <c r="BL121" i="17"/>
  <c r="AU123" i="17"/>
  <c r="AU125" i="17"/>
  <c r="AU127" i="17"/>
  <c r="AU129" i="17"/>
  <c r="AU131" i="17"/>
  <c r="AU133" i="17"/>
  <c r="AU135" i="17"/>
  <c r="AU137" i="17"/>
  <c r="AU139" i="17"/>
  <c r="AU141" i="17"/>
  <c r="AU143" i="17"/>
  <c r="AU145" i="17"/>
  <c r="AU147" i="17"/>
  <c r="AU149" i="17"/>
  <c r="AU151" i="17"/>
  <c r="AU153" i="17"/>
  <c r="AU155" i="17"/>
  <c r="AU157" i="17"/>
  <c r="AU159" i="17"/>
  <c r="AU161" i="17"/>
  <c r="AU163" i="17"/>
  <c r="AU165" i="17"/>
  <c r="AU167" i="17"/>
  <c r="AU169" i="17"/>
  <c r="AU171" i="17"/>
  <c r="AU173" i="17"/>
  <c r="AU175" i="17"/>
  <c r="AU177" i="17"/>
  <c r="AU179" i="17"/>
  <c r="AU181" i="17"/>
  <c r="AU183" i="17"/>
  <c r="AU185" i="17"/>
  <c r="AU187" i="17"/>
  <c r="AU367" i="16"/>
  <c r="AU369" i="16"/>
  <c r="AU371" i="16"/>
  <c r="AU373" i="16"/>
  <c r="AU375" i="16"/>
  <c r="AU377" i="16"/>
  <c r="AU379" i="16"/>
  <c r="AU381" i="16"/>
  <c r="AU383" i="16"/>
  <c r="AU385" i="16"/>
  <c r="AU391" i="16"/>
  <c r="AU393" i="16"/>
  <c r="AU395" i="16"/>
  <c r="AU397" i="16"/>
  <c r="AU399" i="16"/>
  <c r="AU401" i="16"/>
  <c r="AU403" i="16"/>
  <c r="AU405" i="16"/>
  <c r="AU407" i="16"/>
  <c r="AU409" i="16"/>
  <c r="AU411" i="16"/>
  <c r="AU413" i="16"/>
  <c r="AU415" i="16"/>
  <c r="AU417" i="16"/>
  <c r="AU419" i="16"/>
  <c r="AU421" i="16"/>
  <c r="AU423" i="16"/>
  <c r="AU425" i="16"/>
  <c r="AU427" i="16"/>
  <c r="AU429" i="16"/>
  <c r="AU431" i="16"/>
  <c r="AU433" i="16"/>
  <c r="AU435" i="16"/>
  <c r="AU437" i="16"/>
  <c r="AU439" i="16"/>
  <c r="AU444" i="16"/>
  <c r="AU446" i="16"/>
  <c r="AU448" i="16"/>
  <c r="AU450" i="16"/>
  <c r="AU452" i="16"/>
  <c r="AU454" i="16"/>
  <c r="AU456" i="16"/>
  <c r="AU458" i="16"/>
  <c r="AU460" i="16"/>
  <c r="AU462" i="16"/>
  <c r="AU464" i="16"/>
  <c r="AU466" i="16"/>
  <c r="BL466" i="16"/>
  <c r="BO466" i="16" s="1"/>
  <c r="AJ467" i="17"/>
  <c r="AN467" i="17"/>
  <c r="AR467" i="17"/>
  <c r="AW467" i="17"/>
  <c r="BA467" i="17"/>
  <c r="BE467" i="17"/>
  <c r="BI467" i="17"/>
  <c r="AU189" i="17"/>
  <c r="AU191" i="17"/>
  <c r="AU193" i="17"/>
  <c r="AU195" i="17"/>
  <c r="AU197" i="17"/>
  <c r="AU199" i="17"/>
  <c r="AU201" i="17"/>
  <c r="BL201" i="17"/>
  <c r="AU203" i="17"/>
  <c r="BL203" i="17"/>
  <c r="AU205" i="17"/>
  <c r="BL205" i="17"/>
  <c r="AU207" i="17"/>
  <c r="BL207" i="17"/>
  <c r="AU209" i="17"/>
  <c r="BL209" i="17"/>
  <c r="AU211" i="17"/>
  <c r="BL211" i="17"/>
  <c r="AU213" i="17"/>
  <c r="BL213" i="17"/>
  <c r="AU215" i="17"/>
  <c r="BL215" i="17"/>
  <c r="AU217" i="17"/>
  <c r="BL217" i="17"/>
  <c r="AU219" i="17"/>
  <c r="BL219" i="17"/>
  <c r="AU221" i="17"/>
  <c r="BL221" i="17"/>
  <c r="AU223" i="17"/>
  <c r="BL223" i="17"/>
  <c r="AU225" i="17"/>
  <c r="BL225" i="17"/>
  <c r="AU227" i="17"/>
  <c r="BL227" i="17"/>
  <c r="AU229" i="17"/>
  <c r="BL229" i="17"/>
  <c r="AU231" i="17"/>
  <c r="BL231" i="17"/>
  <c r="AU233" i="17"/>
  <c r="BL233" i="17"/>
  <c r="AU235" i="17"/>
  <c r="BL235" i="17"/>
  <c r="AU237" i="17"/>
  <c r="BL237" i="17"/>
  <c r="AU239" i="17"/>
  <c r="BL239" i="17"/>
  <c r="AU241" i="17"/>
  <c r="BL241" i="17"/>
  <c r="AU243" i="17"/>
  <c r="BL243" i="17"/>
  <c r="AU245" i="17"/>
  <c r="BL245" i="17"/>
  <c r="AU247" i="17"/>
  <c r="BL247" i="17"/>
  <c r="AU249" i="17"/>
  <c r="BL249" i="17"/>
  <c r="AU251" i="17"/>
  <c r="BL251" i="17"/>
  <c r="AU253" i="17"/>
  <c r="BL253" i="17"/>
  <c r="AU255" i="17"/>
  <c r="BL255" i="17"/>
  <c r="AU257" i="17"/>
  <c r="BL257" i="17"/>
  <c r="AU259" i="17"/>
  <c r="BL259" i="17"/>
  <c r="AU261" i="17"/>
  <c r="BL261" i="17"/>
  <c r="AU263" i="17"/>
  <c r="BL263" i="17"/>
  <c r="AU265" i="17"/>
  <c r="BL265" i="17"/>
  <c r="AU267" i="17"/>
  <c r="BL267" i="17"/>
  <c r="AU269" i="17"/>
  <c r="BL269" i="17"/>
  <c r="AU271" i="17"/>
  <c r="BL271" i="17"/>
  <c r="AU273" i="17"/>
  <c r="BL273" i="17"/>
  <c r="AU275" i="17"/>
  <c r="BL275" i="17"/>
  <c r="AU277" i="17"/>
  <c r="BL277" i="17"/>
  <c r="AU279" i="17"/>
  <c r="BL279" i="17"/>
  <c r="AU281" i="17"/>
  <c r="BL281" i="17"/>
  <c r="AU283" i="17"/>
  <c r="BL283" i="17"/>
  <c r="AU285" i="17"/>
  <c r="BL285" i="17"/>
  <c r="AU297" i="17"/>
  <c r="BL297" i="17"/>
  <c r="AU299" i="17"/>
  <c r="BL299" i="17"/>
  <c r="AU301" i="17"/>
  <c r="BL301" i="17"/>
  <c r="AU303" i="17"/>
  <c r="BL303" i="17"/>
  <c r="AU305" i="17"/>
  <c r="BL305" i="17"/>
  <c r="AU307" i="17"/>
  <c r="BL307" i="17"/>
  <c r="AU309" i="17"/>
  <c r="BL309" i="17"/>
  <c r="AU311" i="17"/>
  <c r="BL311" i="17"/>
  <c r="AU313" i="17"/>
  <c r="BL313" i="17"/>
  <c r="AU315" i="17"/>
  <c r="BL315" i="17"/>
  <c r="AU317" i="17"/>
  <c r="BL317" i="17"/>
  <c r="AU319" i="17"/>
  <c r="BL319" i="17"/>
  <c r="AU321" i="17"/>
  <c r="BL321" i="17"/>
  <c r="AU323" i="17"/>
  <c r="BL323" i="17"/>
  <c r="AU325" i="17"/>
  <c r="BL325" i="17"/>
  <c r="AU327" i="17"/>
  <c r="BL327" i="17"/>
  <c r="AU329" i="17"/>
  <c r="BL329" i="17"/>
  <c r="AU331" i="17"/>
  <c r="BL331" i="17"/>
  <c r="AU333" i="17"/>
  <c r="BL333" i="17"/>
  <c r="AU335" i="17"/>
  <c r="BL335" i="17"/>
  <c r="AU337" i="17"/>
  <c r="BL337" i="17"/>
  <c r="AU339" i="17"/>
  <c r="BL339" i="17"/>
  <c r="AU341" i="17"/>
  <c r="BL341" i="17"/>
  <c r="AU343" i="17"/>
  <c r="BL343" i="17"/>
  <c r="AU345" i="17"/>
  <c r="BL345" i="17"/>
  <c r="AU347" i="17"/>
  <c r="BL347" i="17"/>
  <c r="AU349" i="17"/>
  <c r="BL349" i="17"/>
  <c r="AU351" i="17"/>
  <c r="BL351" i="17"/>
  <c r="AU353" i="17"/>
  <c r="BL353" i="17"/>
  <c r="AU355" i="17"/>
  <c r="BL355" i="17"/>
  <c r="AU357" i="17"/>
  <c r="BL357" i="17"/>
  <c r="AU359" i="17"/>
  <c r="BL359" i="17"/>
  <c r="AU361" i="17"/>
  <c r="BL361" i="17"/>
  <c r="AU363" i="17"/>
  <c r="BL363" i="17"/>
  <c r="AU365" i="17"/>
  <c r="BL365" i="17"/>
  <c r="AU367" i="17"/>
  <c r="BL367" i="17"/>
  <c r="BP367" i="17" s="1"/>
  <c r="AU369" i="17"/>
  <c r="BL369" i="17"/>
  <c r="AU371" i="17"/>
  <c r="BL371" i="17"/>
  <c r="AU373" i="17"/>
  <c r="BL373" i="17"/>
  <c r="AU375" i="17"/>
  <c r="BL375" i="17"/>
  <c r="AU377" i="17"/>
  <c r="BL377" i="17"/>
  <c r="AU379" i="17"/>
  <c r="BL379" i="17"/>
  <c r="AU381" i="17"/>
  <c r="BL381" i="17"/>
  <c r="BL383" i="17"/>
  <c r="AU385" i="17"/>
  <c r="BL385" i="17"/>
  <c r="AU391" i="17"/>
  <c r="BL391" i="17"/>
  <c r="AU393" i="17"/>
  <c r="BL393" i="17"/>
  <c r="AU395" i="17"/>
  <c r="BL395" i="17"/>
  <c r="AU397" i="17"/>
  <c r="BL397" i="17"/>
  <c r="AU399" i="17"/>
  <c r="BL399" i="17"/>
  <c r="AU401" i="17"/>
  <c r="BL401" i="17"/>
  <c r="AU403" i="17"/>
  <c r="BL403" i="17"/>
  <c r="AU405" i="17"/>
  <c r="BL405" i="17"/>
  <c r="AU407" i="17"/>
  <c r="BL407" i="17"/>
  <c r="AU409" i="17"/>
  <c r="BL409" i="17"/>
  <c r="AU411" i="17"/>
  <c r="BL411" i="17"/>
  <c r="AU413" i="17"/>
  <c r="BL413" i="17"/>
  <c r="AU415" i="17"/>
  <c r="BL415" i="17"/>
  <c r="AU417" i="17"/>
  <c r="BL417" i="17"/>
  <c r="AU419" i="17"/>
  <c r="BL419" i="17"/>
  <c r="AU421" i="17"/>
  <c r="BL421" i="17"/>
  <c r="AU423" i="17"/>
  <c r="BL423" i="17"/>
  <c r="AU425" i="17"/>
  <c r="BL425" i="17"/>
  <c r="AU427" i="17"/>
  <c r="BL427" i="17"/>
  <c r="AU429" i="17"/>
  <c r="BL429" i="17"/>
  <c r="AU431" i="17"/>
  <c r="BL431" i="17"/>
  <c r="AU433" i="17"/>
  <c r="BL433" i="17"/>
  <c r="AU435" i="17"/>
  <c r="BL435" i="17"/>
  <c r="AU437" i="17"/>
  <c r="BL437" i="17"/>
  <c r="AU439" i="17"/>
  <c r="BL439" i="17"/>
  <c r="AU441" i="17"/>
  <c r="BL441" i="17"/>
  <c r="BO441" i="17" s="1"/>
  <c r="AU443" i="17"/>
  <c r="BL443" i="17"/>
  <c r="BO443" i="17" s="1"/>
  <c r="AU445" i="17"/>
  <c r="BL445" i="17"/>
  <c r="BO445" i="17" s="1"/>
  <c r="AU447" i="17"/>
  <c r="BL447" i="17"/>
  <c r="BO447" i="17" s="1"/>
  <c r="AU449" i="17"/>
  <c r="BL449" i="17"/>
  <c r="BO449" i="17" s="1"/>
  <c r="AU451" i="17"/>
  <c r="BL451" i="17"/>
  <c r="AU453" i="17"/>
  <c r="BL453" i="17"/>
  <c r="AU455" i="17"/>
  <c r="BL455" i="17"/>
  <c r="AU457" i="17"/>
  <c r="BL457" i="17"/>
  <c r="AU459" i="17"/>
  <c r="BL459" i="17"/>
  <c r="AU461" i="17"/>
  <c r="AU463" i="17"/>
  <c r="AU465" i="17"/>
  <c r="AU416" i="17"/>
  <c r="BL416" i="17"/>
  <c r="AU418" i="17"/>
  <c r="BL418" i="17"/>
  <c r="AU420" i="17"/>
  <c r="BL420" i="17"/>
  <c r="AU422" i="17"/>
  <c r="BL422" i="17"/>
  <c r="AU424" i="17"/>
  <c r="BL424" i="17"/>
  <c r="AU426" i="17"/>
  <c r="BL426" i="17"/>
  <c r="BP426" i="17" s="1"/>
  <c r="AU428" i="17"/>
  <c r="BL428" i="17"/>
  <c r="AU430" i="17"/>
  <c r="BL430" i="17"/>
  <c r="AU432" i="17"/>
  <c r="BL432" i="17"/>
  <c r="AU434" i="17"/>
  <c r="BL434" i="17"/>
  <c r="AU436" i="17"/>
  <c r="BL436" i="17"/>
  <c r="AU438" i="17"/>
  <c r="AU440" i="17"/>
  <c r="AU442" i="17"/>
  <c r="AU444" i="17"/>
  <c r="AU446" i="17"/>
  <c r="AU448" i="17"/>
  <c r="AU450" i="17"/>
  <c r="BL450" i="17"/>
  <c r="AU452" i="17"/>
  <c r="BL452" i="17"/>
  <c r="AU454" i="17"/>
  <c r="BL454" i="17"/>
  <c r="AU456" i="17"/>
  <c r="BL456" i="17"/>
  <c r="AU458" i="17"/>
  <c r="BL458" i="17"/>
  <c r="AU460" i="17"/>
  <c r="BL460" i="17"/>
  <c r="AU462" i="17"/>
  <c r="BL462" i="17"/>
  <c r="BO462" i="17" s="1"/>
  <c r="AU464" i="17"/>
  <c r="BL464" i="17"/>
  <c r="BO464" i="17" s="1"/>
  <c r="AU466" i="17"/>
  <c r="BL466" i="17"/>
  <c r="BO466" i="17" s="1"/>
  <c r="BL461" i="17"/>
  <c r="BL463" i="17"/>
  <c r="BO463" i="17" s="1"/>
  <c r="BL465" i="17"/>
  <c r="BL438" i="17"/>
  <c r="BL440" i="17"/>
  <c r="BL442" i="17"/>
  <c r="BL444" i="17"/>
  <c r="BO444" i="17" s="1"/>
  <c r="BL446" i="17"/>
  <c r="BO446" i="17" s="1"/>
  <c r="BL448" i="17"/>
  <c r="BO448" i="17" s="1"/>
  <c r="BL123" i="17"/>
  <c r="BL125" i="17"/>
  <c r="BL127" i="17"/>
  <c r="BL129" i="17"/>
  <c r="BL131" i="17"/>
  <c r="BL133" i="17"/>
  <c r="BL135" i="17"/>
  <c r="BL137" i="17"/>
  <c r="BL139" i="17"/>
  <c r="BL141" i="17"/>
  <c r="BL143" i="17"/>
  <c r="BL145" i="17"/>
  <c r="BL147" i="17"/>
  <c r="BL149" i="17"/>
  <c r="BL151" i="17"/>
  <c r="BL153" i="17"/>
  <c r="BL155" i="17"/>
  <c r="BL157" i="17"/>
  <c r="BL159" i="17"/>
  <c r="BL161" i="17"/>
  <c r="BL163" i="17"/>
  <c r="BL165" i="17"/>
  <c r="BL167" i="17"/>
  <c r="BL169" i="17"/>
  <c r="BL171" i="17"/>
  <c r="BL173" i="17"/>
  <c r="BL175" i="17"/>
  <c r="BL177" i="17"/>
  <c r="BL179" i="17"/>
  <c r="BL181" i="17"/>
  <c r="BL183" i="17"/>
  <c r="BL185" i="17"/>
  <c r="BL187" i="17"/>
  <c r="BL113" i="17"/>
  <c r="BL115" i="17"/>
  <c r="BL117" i="17"/>
  <c r="BL119" i="17"/>
  <c r="BL109" i="17"/>
  <c r="BL103" i="17"/>
  <c r="BL105" i="17"/>
  <c r="BL87" i="17"/>
  <c r="BL89" i="17"/>
  <c r="BL91" i="17"/>
  <c r="BL93" i="17"/>
  <c r="BL95" i="17"/>
  <c r="BL97" i="17"/>
  <c r="BL99" i="17"/>
  <c r="BL79" i="17"/>
  <c r="BL81" i="17"/>
  <c r="BL83" i="17"/>
  <c r="BL82" i="17"/>
  <c r="BL75" i="17"/>
  <c r="BL72" i="17"/>
  <c r="BL74" i="17"/>
  <c r="BL68" i="17"/>
  <c r="BL58" i="17"/>
  <c r="BL60" i="17"/>
  <c r="BL62" i="17"/>
  <c r="BL64" i="17"/>
  <c r="BL55" i="17"/>
  <c r="BL52" i="17"/>
  <c r="BL54" i="17"/>
  <c r="BL23" i="17"/>
  <c r="BL25" i="17"/>
  <c r="BL27" i="17"/>
  <c r="BL29" i="17"/>
  <c r="BL31" i="17"/>
  <c r="BL33" i="17"/>
  <c r="BL35" i="17"/>
  <c r="BL37" i="17"/>
  <c r="BL39" i="17"/>
  <c r="BL41" i="17"/>
  <c r="BL43" i="17"/>
  <c r="BL45" i="17"/>
  <c r="BL47" i="17"/>
  <c r="BL49" i="17"/>
  <c r="AU113" i="17"/>
  <c r="AU117" i="17"/>
  <c r="AU5" i="17"/>
  <c r="AU112" i="17"/>
  <c r="AU116" i="17"/>
  <c r="BL5" i="17"/>
  <c r="AU110" i="17"/>
  <c r="BL190" i="17"/>
  <c r="BL194" i="17"/>
  <c r="BL189" i="17"/>
  <c r="BL193" i="17"/>
  <c r="BL197" i="17"/>
  <c r="BL191" i="17"/>
  <c r="BL195" i="17"/>
  <c r="BL199" i="17"/>
  <c r="AU287" i="17"/>
  <c r="BL287" i="17"/>
  <c r="AU289" i="17"/>
  <c r="BL289" i="17"/>
  <c r="AU291" i="17"/>
  <c r="BL291" i="17"/>
  <c r="AU293" i="17"/>
  <c r="BL293" i="17"/>
  <c r="AU295" i="17"/>
  <c r="BL295" i="17"/>
  <c r="AU286" i="17"/>
  <c r="AU383" i="17"/>
  <c r="AU387" i="17"/>
  <c r="BL387" i="17"/>
  <c r="AU389" i="17"/>
  <c r="BL389" i="17"/>
  <c r="AU386" i="17"/>
  <c r="AU384" i="17"/>
  <c r="BL5" i="16"/>
  <c r="BL7" i="16"/>
  <c r="BL9" i="16"/>
  <c r="BL11" i="16"/>
  <c r="BL13" i="16"/>
  <c r="BL15" i="16"/>
  <c r="BL17" i="16"/>
  <c r="BL19" i="16"/>
  <c r="BL21" i="16"/>
  <c r="BL23" i="16"/>
  <c r="BL126" i="16"/>
  <c r="BL128" i="16"/>
  <c r="BL130" i="16"/>
  <c r="BL132" i="16"/>
  <c r="BL29" i="16"/>
  <c r="BL31" i="16"/>
  <c r="BL33" i="16"/>
  <c r="BL35" i="16"/>
  <c r="BL37" i="16"/>
  <c r="BL39" i="16"/>
  <c r="BL41" i="16"/>
  <c r="BL43" i="16"/>
  <c r="BL45" i="16"/>
  <c r="BL47" i="16"/>
  <c r="BL49" i="16"/>
  <c r="BL51" i="16"/>
  <c r="BL53" i="16"/>
  <c r="BL55" i="16"/>
  <c r="BL66" i="16"/>
  <c r="BL68" i="16"/>
  <c r="BL70" i="16"/>
  <c r="BL72" i="16"/>
  <c r="BL74" i="16"/>
  <c r="BL76" i="16"/>
  <c r="BL78" i="16"/>
  <c r="BL80" i="16"/>
  <c r="BL82" i="16"/>
  <c r="BL86" i="16"/>
  <c r="BL90" i="16"/>
  <c r="BL94" i="16"/>
  <c r="BL98" i="16"/>
  <c r="BO98" i="16" s="1"/>
  <c r="BL104" i="16"/>
  <c r="BL106" i="16"/>
  <c r="BL108" i="16"/>
  <c r="BL110" i="16"/>
  <c r="BL112" i="16"/>
  <c r="BL114" i="16"/>
  <c r="BL116" i="16"/>
  <c r="BL118" i="16"/>
  <c r="BL120" i="16"/>
  <c r="BL122" i="16"/>
  <c r="BL124" i="16"/>
  <c r="BL30" i="16"/>
  <c r="BL32" i="16"/>
  <c r="BL34" i="16"/>
  <c r="BL36" i="16"/>
  <c r="BL38" i="16"/>
  <c r="BL40" i="16"/>
  <c r="BL42" i="16"/>
  <c r="BL44" i="16"/>
  <c r="BL46" i="16"/>
  <c r="BL48" i="16"/>
  <c r="BL50" i="16"/>
  <c r="BL52" i="16"/>
  <c r="BL54" i="16"/>
  <c r="BL57" i="16"/>
  <c r="BL65" i="16"/>
  <c r="BL67" i="16"/>
  <c r="BL69" i="16"/>
  <c r="BL71" i="16"/>
  <c r="BL73" i="16"/>
  <c r="BL75" i="16"/>
  <c r="BL77" i="16"/>
  <c r="BL79" i="16"/>
  <c r="BL81" i="16"/>
  <c r="BL103" i="16"/>
  <c r="BL105" i="16"/>
  <c r="BL107" i="16"/>
  <c r="BL109" i="16"/>
  <c r="BL111" i="16"/>
  <c r="BL113" i="16"/>
  <c r="BL115" i="16"/>
  <c r="BL117" i="16"/>
  <c r="BL119" i="16"/>
  <c r="BL121" i="16"/>
  <c r="BL123" i="16"/>
  <c r="BL134" i="16"/>
  <c r="BL136" i="16"/>
  <c r="BL138" i="16"/>
  <c r="BL140" i="16"/>
  <c r="BL147" i="16"/>
  <c r="BL149" i="16"/>
  <c r="BL151" i="16"/>
  <c r="BL153" i="16"/>
  <c r="BL155" i="16"/>
  <c r="BL157" i="16"/>
  <c r="BL159" i="16"/>
  <c r="BL161" i="16"/>
  <c r="BL163" i="16"/>
  <c r="BL165" i="16"/>
  <c r="BL167" i="16"/>
  <c r="BL169" i="16"/>
  <c r="BL171" i="16"/>
  <c r="BL173" i="16"/>
  <c r="BL175" i="16"/>
  <c r="BL178" i="16"/>
  <c r="BL180" i="16"/>
  <c r="BL182" i="16"/>
  <c r="BL184" i="16"/>
  <c r="BL186" i="16"/>
  <c r="BL188" i="16"/>
  <c r="BL190" i="16"/>
  <c r="BL192" i="16"/>
  <c r="BL194" i="16"/>
  <c r="BL196" i="16"/>
  <c r="BL198" i="16"/>
  <c r="BL200" i="16"/>
  <c r="BL202" i="16"/>
  <c r="BL204" i="16"/>
  <c r="BL206" i="16"/>
  <c r="BL208" i="16"/>
  <c r="BL210" i="16"/>
  <c r="BL212" i="16"/>
  <c r="BL214" i="16"/>
  <c r="BL216" i="16"/>
  <c r="BL218" i="16"/>
  <c r="BL220" i="16"/>
  <c r="BL222" i="16"/>
  <c r="BL224" i="16"/>
  <c r="BL226" i="16"/>
  <c r="BL228" i="16"/>
  <c r="BL230" i="16"/>
  <c r="BL232" i="16"/>
  <c r="BL234" i="16"/>
  <c r="BL236" i="16"/>
  <c r="BL238" i="16"/>
  <c r="BL240" i="16"/>
  <c r="BL242" i="16"/>
  <c r="BL244" i="16"/>
  <c r="BL246" i="16"/>
  <c r="BL248" i="16"/>
  <c r="BL250" i="16"/>
  <c r="BL252" i="16"/>
  <c r="BL254" i="16"/>
  <c r="BL256" i="16"/>
  <c r="BL258" i="16"/>
  <c r="BL260" i="16"/>
  <c r="BL262" i="16"/>
  <c r="BL264" i="16"/>
  <c r="BL266" i="16"/>
  <c r="BL268" i="16"/>
  <c r="BL270" i="16"/>
  <c r="BL272" i="16"/>
  <c r="BL274" i="16"/>
  <c r="BL276" i="16"/>
  <c r="BL280" i="16"/>
  <c r="BL284" i="16"/>
  <c r="BL286" i="16"/>
  <c r="BL288" i="16"/>
  <c r="BL290" i="16"/>
  <c r="BL292" i="16"/>
  <c r="BL294" i="16"/>
  <c r="BL296" i="16"/>
  <c r="BL298" i="16"/>
  <c r="BL300" i="16"/>
  <c r="BL302" i="16"/>
  <c r="BL304" i="16"/>
  <c r="BL306" i="16"/>
  <c r="BL308" i="16"/>
  <c r="BL310" i="16"/>
  <c r="BL465" i="16"/>
  <c r="BL442" i="16"/>
  <c r="BL313" i="16"/>
  <c r="BL315" i="16"/>
  <c r="BL317" i="16"/>
  <c r="BL319" i="16"/>
  <c r="BL321" i="16"/>
  <c r="BL323" i="16"/>
  <c r="BL325" i="16"/>
  <c r="BL327" i="16"/>
  <c r="BL329" i="16"/>
  <c r="BL331" i="16"/>
  <c r="BL333" i="16"/>
  <c r="BL335" i="16"/>
  <c r="BL337" i="16"/>
  <c r="BL339" i="16"/>
  <c r="BL341" i="16"/>
  <c r="BL343" i="16"/>
  <c r="BL345" i="16"/>
  <c r="BL347" i="16"/>
  <c r="BL349" i="16"/>
  <c r="BL351" i="16"/>
  <c r="BL353" i="16"/>
  <c r="BL355" i="16"/>
  <c r="BL357" i="16"/>
  <c r="BL359" i="16"/>
  <c r="BL361" i="16"/>
  <c r="BL363" i="16"/>
  <c r="BL365" i="16"/>
  <c r="BL367" i="16"/>
  <c r="BP367" i="16" s="1"/>
  <c r="BL369" i="16"/>
  <c r="BL371" i="16"/>
  <c r="BL373" i="16"/>
  <c r="BL375" i="16"/>
  <c r="BL377" i="16"/>
  <c r="BL379" i="16"/>
  <c r="BL389" i="16"/>
  <c r="BL391" i="16"/>
  <c r="BL393" i="16"/>
  <c r="BL395" i="16"/>
  <c r="BL397" i="16"/>
  <c r="BL399" i="16"/>
  <c r="BL401" i="16"/>
  <c r="BL403" i="16"/>
  <c r="BL405" i="16"/>
  <c r="BL407" i="16"/>
  <c r="BL409" i="16"/>
  <c r="BL411" i="16"/>
  <c r="BL413" i="16"/>
  <c r="BL415" i="16"/>
  <c r="BL417" i="16"/>
  <c r="BL419" i="16"/>
  <c r="BL421" i="16"/>
  <c r="BL423" i="16"/>
  <c r="BL425" i="16"/>
  <c r="BL427" i="16"/>
  <c r="BL429" i="16"/>
  <c r="BL431" i="16"/>
  <c r="BL433" i="16"/>
  <c r="BL435" i="16"/>
  <c r="BL437" i="16"/>
  <c r="BL439" i="16"/>
  <c r="BL444" i="16"/>
  <c r="BO444" i="16" s="1"/>
  <c r="BL446" i="16"/>
  <c r="BO446" i="16" s="1"/>
  <c r="BL448" i="16"/>
  <c r="BO448" i="16" s="1"/>
  <c r="BL450" i="16"/>
  <c r="BL452" i="16"/>
  <c r="BL454" i="16"/>
  <c r="BL456" i="16"/>
  <c r="BL458" i="16"/>
  <c r="BL460" i="16"/>
  <c r="BL462" i="16"/>
  <c r="BO462" i="16" s="1"/>
  <c r="BL464" i="16"/>
  <c r="BO464" i="16" s="1"/>
  <c r="AU5" i="16"/>
  <c r="BB26" i="16"/>
  <c r="BH26" i="16"/>
  <c r="BJ27" i="16"/>
  <c r="BF27" i="16"/>
  <c r="BB27" i="16"/>
  <c r="BH27" i="16"/>
  <c r="AZ27" i="16"/>
  <c r="BE27" i="16"/>
  <c r="BI28" i="16"/>
  <c r="BE28" i="16"/>
  <c r="BA28" i="16"/>
  <c r="BK28" i="16"/>
  <c r="BG28" i="16"/>
  <c r="BC28" i="16"/>
  <c r="BJ28" i="16"/>
  <c r="BF28" i="16"/>
  <c r="BB28" i="16"/>
  <c r="BD28" i="16"/>
  <c r="AU30" i="16"/>
  <c r="AU34" i="16"/>
  <c r="AU26" i="16"/>
  <c r="AZ26" i="16"/>
  <c r="BE26" i="16"/>
  <c r="AU32" i="16"/>
  <c r="BK26" i="16"/>
  <c r="BG26" i="16"/>
  <c r="BC26" i="16"/>
  <c r="BA26" i="16"/>
  <c r="BF26" i="16"/>
  <c r="AZ58" i="16"/>
  <c r="BD58" i="16"/>
  <c r="BH58" i="16"/>
  <c r="BC59" i="16"/>
  <c r="BG59" i="16"/>
  <c r="BK59" i="16"/>
  <c r="BB60" i="16"/>
  <c r="BF60" i="16"/>
  <c r="BJ60" i="16"/>
  <c r="AZ62" i="16"/>
  <c r="BD62" i="16"/>
  <c r="BH62" i="16"/>
  <c r="BC63" i="16"/>
  <c r="BG63" i="16"/>
  <c r="BK63" i="16"/>
  <c r="BB64" i="16"/>
  <c r="BF64" i="16"/>
  <c r="BJ64" i="16"/>
  <c r="BL84" i="16"/>
  <c r="BL88" i="16"/>
  <c r="BL92" i="16"/>
  <c r="BL96" i="16"/>
  <c r="BA58" i="16"/>
  <c r="BE58" i="16"/>
  <c r="BI58" i="16"/>
  <c r="AZ59" i="16"/>
  <c r="BD59" i="16"/>
  <c r="BH59" i="16"/>
  <c r="BC60" i="16"/>
  <c r="BG60" i="16"/>
  <c r="BK60" i="16"/>
  <c r="BA62" i="16"/>
  <c r="BE62" i="16"/>
  <c r="BI62" i="16"/>
  <c r="AZ63" i="16"/>
  <c r="BD63" i="16"/>
  <c r="BH63" i="16"/>
  <c r="BC64" i="16"/>
  <c r="BG64" i="16"/>
  <c r="BK64" i="16"/>
  <c r="BL83" i="16"/>
  <c r="BL87" i="16"/>
  <c r="BL91" i="16"/>
  <c r="BL95" i="16"/>
  <c r="AU99" i="16"/>
  <c r="BL99" i="16"/>
  <c r="AU101" i="16"/>
  <c r="BL101" i="16"/>
  <c r="AZ60" i="16"/>
  <c r="BD60" i="16"/>
  <c r="BH60" i="16"/>
  <c r="AZ64" i="16"/>
  <c r="BD64" i="16"/>
  <c r="BH64" i="16"/>
  <c r="AZ25" i="16"/>
  <c r="BD25" i="16"/>
  <c r="AZ56" i="16"/>
  <c r="BD56" i="16"/>
  <c r="BC58" i="16"/>
  <c r="BG58" i="16"/>
  <c r="BB59" i="16"/>
  <c r="BF59" i="16"/>
  <c r="BA60" i="16"/>
  <c r="BE60" i="16"/>
  <c r="AZ61" i="16"/>
  <c r="BD61" i="16"/>
  <c r="BC62" i="16"/>
  <c r="BG62" i="16"/>
  <c r="BB63" i="16"/>
  <c r="BF63" i="16"/>
  <c r="BA64" i="16"/>
  <c r="BE64" i="16"/>
  <c r="BL85" i="16"/>
  <c r="BL89" i="16"/>
  <c r="BL93" i="16"/>
  <c r="BL97" i="16"/>
  <c r="AU100" i="16"/>
  <c r="BL100" i="16"/>
  <c r="AU102" i="16"/>
  <c r="BL102" i="16"/>
  <c r="BB141" i="16"/>
  <c r="BF141" i="16"/>
  <c r="BJ141" i="16"/>
  <c r="AZ143" i="16"/>
  <c r="BD143" i="16"/>
  <c r="BH143" i="16"/>
  <c r="BK144" i="16"/>
  <c r="BB145" i="16"/>
  <c r="BF145" i="16"/>
  <c r="BJ145" i="16"/>
  <c r="BL278" i="16"/>
  <c r="BL282" i="16"/>
  <c r="AZ125" i="16"/>
  <c r="BD125" i="16"/>
  <c r="BH125" i="16"/>
  <c r="BC141" i="16"/>
  <c r="BG141" i="16"/>
  <c r="BK141" i="16"/>
  <c r="BA143" i="16"/>
  <c r="BE143" i="16"/>
  <c r="BI143" i="16"/>
  <c r="AZ144" i="16"/>
  <c r="BD144" i="16"/>
  <c r="BH144" i="16"/>
  <c r="BC145" i="16"/>
  <c r="BG145" i="16"/>
  <c r="BK145" i="16"/>
  <c r="BL277" i="16"/>
  <c r="BL281" i="16"/>
  <c r="AZ141" i="16"/>
  <c r="BD141" i="16"/>
  <c r="BH141" i="16"/>
  <c r="AZ145" i="16"/>
  <c r="BD145" i="16"/>
  <c r="BH145" i="16"/>
  <c r="BB125" i="16"/>
  <c r="BF125" i="16"/>
  <c r="BA141" i="16"/>
  <c r="BE141" i="16"/>
  <c r="AZ142" i="16"/>
  <c r="BD142" i="16"/>
  <c r="BC143" i="16"/>
  <c r="BG143" i="16"/>
  <c r="BB144" i="16"/>
  <c r="BF144" i="16"/>
  <c r="BA145" i="16"/>
  <c r="BE145" i="16"/>
  <c r="AZ176" i="16"/>
  <c r="BD176" i="16"/>
  <c r="BL275" i="16"/>
  <c r="BL279" i="16"/>
  <c r="BL283" i="16"/>
  <c r="BL380" i="16"/>
  <c r="BL384" i="16"/>
  <c r="AU387" i="16"/>
  <c r="BL387" i="16"/>
  <c r="AU389" i="16"/>
  <c r="BL383" i="16"/>
  <c r="BL381" i="16"/>
  <c r="BL385" i="16"/>
  <c r="BC441" i="16"/>
  <c r="BG441" i="16"/>
  <c r="BK441" i="16"/>
  <c r="BA443" i="16"/>
  <c r="BE443" i="16"/>
  <c r="BI443" i="16"/>
  <c r="AZ441" i="16"/>
  <c r="BD441" i="16"/>
  <c r="BH441" i="16"/>
  <c r="BB443" i="16"/>
  <c r="BF443" i="16"/>
  <c r="BJ443" i="16"/>
  <c r="BA441" i="16"/>
  <c r="BE441" i="16"/>
  <c r="BI441" i="16"/>
  <c r="BC443" i="16"/>
  <c r="BG443" i="16"/>
  <c r="BK443" i="16"/>
  <c r="BB441" i="16"/>
  <c r="BF441" i="16"/>
  <c r="AZ443" i="16"/>
  <c r="BD443" i="16"/>
  <c r="BP467" i="16" l="1"/>
  <c r="BO467" i="17"/>
  <c r="BP467" i="17"/>
  <c r="AU467" i="17"/>
  <c r="BL467" i="17"/>
  <c r="BJ467" i="16"/>
  <c r="BE467" i="16"/>
  <c r="BL28" i="16"/>
  <c r="BG467" i="16"/>
  <c r="BD467" i="16"/>
  <c r="BH467" i="16"/>
  <c r="BK467" i="16"/>
  <c r="BI467" i="16"/>
  <c r="BB467" i="16"/>
  <c r="BA467" i="16"/>
  <c r="BF467" i="16"/>
  <c r="BC467" i="16"/>
  <c r="BL176" i="16"/>
  <c r="BL441" i="16"/>
  <c r="BO441" i="16" s="1"/>
  <c r="BL25" i="16"/>
  <c r="BL63" i="16"/>
  <c r="AZ467" i="16"/>
  <c r="BL141" i="16"/>
  <c r="BL144" i="16"/>
  <c r="BL59" i="16"/>
  <c r="BL62" i="16"/>
  <c r="AU467" i="16"/>
  <c r="BL443" i="16"/>
  <c r="BO443" i="16" s="1"/>
  <c r="BL145" i="16"/>
  <c r="BL125" i="16"/>
  <c r="BL61" i="16"/>
  <c r="BL56" i="16"/>
  <c r="BL60" i="16"/>
  <c r="BL58" i="16"/>
  <c r="BL26" i="16"/>
  <c r="BL142" i="16"/>
  <c r="BL143" i="16"/>
  <c r="BL64" i="16"/>
  <c r="BL27" i="16"/>
  <c r="BL467" i="16" l="1"/>
  <c r="BO467" i="16"/>
  <c r="I49" i="15" l="1"/>
  <c r="G15" i="15"/>
  <c r="E15" i="15"/>
  <c r="G44" i="15"/>
  <c r="E44" i="15"/>
  <c r="G13" i="15"/>
  <c r="E13" i="15"/>
  <c r="I10" i="15"/>
  <c r="I44" i="15" l="1"/>
  <c r="G14" i="15"/>
  <c r="G17" i="15" s="1"/>
  <c r="I48" i="15" s="1"/>
  <c r="I50" i="15" s="1"/>
  <c r="I15" i="15"/>
  <c r="E14" i="15"/>
  <c r="I14" i="15" s="1"/>
  <c r="I13" i="15"/>
  <c r="E17" i="15" l="1"/>
  <c r="I12" i="15" l="1"/>
  <c r="I11" i="15"/>
  <c r="I9" i="15"/>
  <c r="I17" i="15" l="1"/>
  <c r="AF467" i="14" l="1"/>
  <c r="AE467" i="14"/>
  <c r="AD467" i="14"/>
  <c r="AC467" i="14"/>
  <c r="AB467" i="14"/>
  <c r="AA467" i="14"/>
  <c r="Z467" i="14"/>
  <c r="Y467" i="14"/>
  <c r="X467" i="14"/>
  <c r="W467" i="14"/>
  <c r="V467" i="14"/>
  <c r="U467" i="14"/>
  <c r="T467" i="14"/>
  <c r="S467" i="14"/>
  <c r="R467" i="14"/>
  <c r="Q467" i="14"/>
  <c r="O467" i="14"/>
  <c r="N467" i="14"/>
  <c r="M467" i="14"/>
  <c r="L467" i="14"/>
  <c r="K467" i="14"/>
  <c r="J467" i="14"/>
  <c r="I467" i="14"/>
  <c r="H467" i="14"/>
  <c r="G467" i="14"/>
  <c r="F467" i="14"/>
  <c r="E467" i="14"/>
  <c r="D467" i="14"/>
  <c r="BK466" i="14"/>
  <c r="BJ466" i="14"/>
  <c r="BI466" i="14"/>
  <c r="BH466" i="14"/>
  <c r="BG466" i="14"/>
  <c r="BF466" i="14"/>
  <c r="BE466" i="14"/>
  <c r="BD466" i="14"/>
  <c r="BC466" i="14"/>
  <c r="BB466" i="14"/>
  <c r="BA466" i="14"/>
  <c r="AZ466" i="14"/>
  <c r="BL466" i="14" s="1"/>
  <c r="BO466" i="14" s="1"/>
  <c r="AY466" i="14"/>
  <c r="AX466" i="14"/>
  <c r="AW466" i="14"/>
  <c r="AV466" i="14"/>
  <c r="AT466" i="14"/>
  <c r="AS466" i="14"/>
  <c r="AR466" i="14"/>
  <c r="AQ466" i="14"/>
  <c r="AP466" i="14"/>
  <c r="AO466" i="14"/>
  <c r="AN466" i="14"/>
  <c r="AM466" i="14"/>
  <c r="AL466" i="14"/>
  <c r="AK466" i="14"/>
  <c r="AJ466" i="14"/>
  <c r="AI466" i="14"/>
  <c r="AU466" i="14" s="1"/>
  <c r="AG466" i="14"/>
  <c r="P466" i="14"/>
  <c r="BK465" i="14"/>
  <c r="BJ465" i="14"/>
  <c r="BI465" i="14"/>
  <c r="BH465" i="14"/>
  <c r="BG465" i="14"/>
  <c r="BF465" i="14"/>
  <c r="BE465" i="14"/>
  <c r="BD465" i="14"/>
  <c r="BC465" i="14"/>
  <c r="BB465" i="14"/>
  <c r="BA465" i="14"/>
  <c r="AZ465" i="14"/>
  <c r="AY465" i="14"/>
  <c r="AX465" i="14"/>
  <c r="AW465" i="14"/>
  <c r="AV465" i="14"/>
  <c r="AT465" i="14"/>
  <c r="AS465" i="14"/>
  <c r="AR465" i="14"/>
  <c r="AQ465" i="14"/>
  <c r="AP465" i="14"/>
  <c r="AO465" i="14"/>
  <c r="AN465" i="14"/>
  <c r="AM465" i="14"/>
  <c r="AL465" i="14"/>
  <c r="AK465" i="14"/>
  <c r="AJ465" i="14"/>
  <c r="AI465" i="14"/>
  <c r="AG465" i="14"/>
  <c r="P465" i="14"/>
  <c r="BK464" i="14"/>
  <c r="BJ464" i="14"/>
  <c r="BI464" i="14"/>
  <c r="BH464" i="14"/>
  <c r="BG464" i="14"/>
  <c r="BF464" i="14"/>
  <c r="BE464" i="14"/>
  <c r="BD464" i="14"/>
  <c r="BC464" i="14"/>
  <c r="BB464" i="14"/>
  <c r="BA464" i="14"/>
  <c r="AZ464" i="14"/>
  <c r="BL464" i="14" s="1"/>
  <c r="BO464" i="14" s="1"/>
  <c r="AY464" i="14"/>
  <c r="AX464" i="14"/>
  <c r="AW464" i="14"/>
  <c r="AV464" i="14"/>
  <c r="AT464" i="14"/>
  <c r="AS464" i="14"/>
  <c r="AR464" i="14"/>
  <c r="AQ464" i="14"/>
  <c r="AP464" i="14"/>
  <c r="AO464" i="14"/>
  <c r="AN464" i="14"/>
  <c r="AM464" i="14"/>
  <c r="AL464" i="14"/>
  <c r="AK464" i="14"/>
  <c r="AJ464" i="14"/>
  <c r="AI464" i="14"/>
  <c r="AU464" i="14" s="1"/>
  <c r="AG464" i="14"/>
  <c r="P464" i="14"/>
  <c r="BK463" i="14"/>
  <c r="BJ463" i="14"/>
  <c r="BI463" i="14"/>
  <c r="BH463" i="14"/>
  <c r="BG463" i="14"/>
  <c r="BF463" i="14"/>
  <c r="BE463" i="14"/>
  <c r="BD463" i="14"/>
  <c r="BC463" i="14"/>
  <c r="BB463" i="14"/>
  <c r="BA463" i="14"/>
  <c r="AZ463" i="14"/>
  <c r="AY463" i="14"/>
  <c r="AX463" i="14"/>
  <c r="AW463" i="14"/>
  <c r="AV463" i="14"/>
  <c r="AT463" i="14"/>
  <c r="AS463" i="14"/>
  <c r="AR463" i="14"/>
  <c r="AQ463" i="14"/>
  <c r="AP463" i="14"/>
  <c r="AO463" i="14"/>
  <c r="AN463" i="14"/>
  <c r="AM463" i="14"/>
  <c r="AL463" i="14"/>
  <c r="AK463" i="14"/>
  <c r="AJ463" i="14"/>
  <c r="AI463" i="14"/>
  <c r="AG463" i="14"/>
  <c r="P463" i="14"/>
  <c r="BK462" i="14"/>
  <c r="BJ462" i="14"/>
  <c r="BI462" i="14"/>
  <c r="BH462" i="14"/>
  <c r="BG462" i="14"/>
  <c r="BF462" i="14"/>
  <c r="BE462" i="14"/>
  <c r="BD462" i="14"/>
  <c r="BC462" i="14"/>
  <c r="BB462" i="14"/>
  <c r="BA462" i="14"/>
  <c r="AZ462" i="14"/>
  <c r="BL462" i="14" s="1"/>
  <c r="BO462" i="14" s="1"/>
  <c r="AY462" i="14"/>
  <c r="AX462" i="14"/>
  <c r="AW462" i="14"/>
  <c r="AV462" i="14"/>
  <c r="AT462" i="14"/>
  <c r="AS462" i="14"/>
  <c r="AR462" i="14"/>
  <c r="AQ462" i="14"/>
  <c r="AP462" i="14"/>
  <c r="AO462" i="14"/>
  <c r="AN462" i="14"/>
  <c r="AM462" i="14"/>
  <c r="AL462" i="14"/>
  <c r="AK462" i="14"/>
  <c r="AJ462" i="14"/>
  <c r="AI462" i="14"/>
  <c r="AU462" i="14" s="1"/>
  <c r="AG462" i="14"/>
  <c r="P462" i="14"/>
  <c r="BK461" i="14"/>
  <c r="BJ461" i="14"/>
  <c r="BI461" i="14"/>
  <c r="BH461" i="14"/>
  <c r="BG461" i="14"/>
  <c r="BF461" i="14"/>
  <c r="BE461" i="14"/>
  <c r="BD461" i="14"/>
  <c r="BC461" i="14"/>
  <c r="BB461" i="14"/>
  <c r="BA461" i="14"/>
  <c r="AZ461" i="14"/>
  <c r="AY461" i="14"/>
  <c r="AX461" i="14"/>
  <c r="AW461" i="14"/>
  <c r="AV461" i="14"/>
  <c r="AT461" i="14"/>
  <c r="AS461" i="14"/>
  <c r="AR461" i="14"/>
  <c r="AQ461" i="14"/>
  <c r="AP461" i="14"/>
  <c r="AO461" i="14"/>
  <c r="AN461" i="14"/>
  <c r="AM461" i="14"/>
  <c r="AL461" i="14"/>
  <c r="AK461" i="14"/>
  <c r="AJ461" i="14"/>
  <c r="AI461" i="14"/>
  <c r="AG461" i="14"/>
  <c r="P461" i="14"/>
  <c r="BK460" i="14"/>
  <c r="BJ460" i="14"/>
  <c r="BI460" i="14"/>
  <c r="BH460" i="14"/>
  <c r="BG460" i="14"/>
  <c r="BF460" i="14"/>
  <c r="BE460" i="14"/>
  <c r="BD460" i="14"/>
  <c r="BC460" i="14"/>
  <c r="BB460" i="14"/>
  <c r="BA460" i="14"/>
  <c r="AZ460" i="14"/>
  <c r="BL460" i="14" s="1"/>
  <c r="AY460" i="14"/>
  <c r="AX460" i="14"/>
  <c r="AW460" i="14"/>
  <c r="AV460" i="14"/>
  <c r="AT460" i="14"/>
  <c r="AS460" i="14"/>
  <c r="AR460" i="14"/>
  <c r="AQ460" i="14"/>
  <c r="AP460" i="14"/>
  <c r="AO460" i="14"/>
  <c r="AN460" i="14"/>
  <c r="AM460" i="14"/>
  <c r="AL460" i="14"/>
  <c r="AK460" i="14"/>
  <c r="AJ460" i="14"/>
  <c r="AI460" i="14"/>
  <c r="AU460" i="14" s="1"/>
  <c r="AG460" i="14"/>
  <c r="P460" i="14"/>
  <c r="BK459" i="14"/>
  <c r="BJ459" i="14"/>
  <c r="BI459" i="14"/>
  <c r="BH459" i="14"/>
  <c r="BG459" i="14"/>
  <c r="BF459" i="14"/>
  <c r="BE459" i="14"/>
  <c r="BD459" i="14"/>
  <c r="BC459" i="14"/>
  <c r="BB459" i="14"/>
  <c r="BA459" i="14"/>
  <c r="AZ459" i="14"/>
  <c r="AY459" i="14"/>
  <c r="AX459" i="14"/>
  <c r="AW459" i="14"/>
  <c r="AV459" i="14"/>
  <c r="AT459" i="14"/>
  <c r="AS459" i="14"/>
  <c r="AR459" i="14"/>
  <c r="AQ459" i="14"/>
  <c r="AP459" i="14"/>
  <c r="AO459" i="14"/>
  <c r="AN459" i="14"/>
  <c r="AM459" i="14"/>
  <c r="AL459" i="14"/>
  <c r="AK459" i="14"/>
  <c r="AJ459" i="14"/>
  <c r="AI459" i="14"/>
  <c r="AG459" i="14"/>
  <c r="P459" i="14"/>
  <c r="BK458" i="14"/>
  <c r="BJ458" i="14"/>
  <c r="BI458" i="14"/>
  <c r="BH458" i="14"/>
  <c r="BG458" i="14"/>
  <c r="BF458" i="14"/>
  <c r="BE458" i="14"/>
  <c r="BD458" i="14"/>
  <c r="BC458" i="14"/>
  <c r="BB458" i="14"/>
  <c r="BA458" i="14"/>
  <c r="AZ458" i="14"/>
  <c r="BL458" i="14" s="1"/>
  <c r="AY458" i="14"/>
  <c r="AX458" i="14"/>
  <c r="AW458" i="14"/>
  <c r="AV458" i="14"/>
  <c r="AT458" i="14"/>
  <c r="AS458" i="14"/>
  <c r="AR458" i="14"/>
  <c r="AQ458" i="14"/>
  <c r="AP458" i="14"/>
  <c r="AO458" i="14"/>
  <c r="AN458" i="14"/>
  <c r="AM458" i="14"/>
  <c r="AL458" i="14"/>
  <c r="AK458" i="14"/>
  <c r="AJ458" i="14"/>
  <c r="AI458" i="14"/>
  <c r="AU458" i="14" s="1"/>
  <c r="AG458" i="14"/>
  <c r="P458" i="14"/>
  <c r="BK457" i="14"/>
  <c r="BJ457" i="14"/>
  <c r="BI457" i="14"/>
  <c r="BH457" i="14"/>
  <c r="BG457" i="14"/>
  <c r="BF457" i="14"/>
  <c r="BE457" i="14"/>
  <c r="BD457" i="14"/>
  <c r="BC457" i="14"/>
  <c r="BB457" i="14"/>
  <c r="BA457" i="14"/>
  <c r="AZ457" i="14"/>
  <c r="AY457" i="14"/>
  <c r="AX457" i="14"/>
  <c r="AW457" i="14"/>
  <c r="AV457" i="14"/>
  <c r="AT457" i="14"/>
  <c r="AS457" i="14"/>
  <c r="AR457" i="14"/>
  <c r="AQ457" i="14"/>
  <c r="AP457" i="14"/>
  <c r="AO457" i="14"/>
  <c r="AN457" i="14"/>
  <c r="AM457" i="14"/>
  <c r="AL457" i="14"/>
  <c r="AK457" i="14"/>
  <c r="AJ457" i="14"/>
  <c r="AI457" i="14"/>
  <c r="AG457" i="14"/>
  <c r="P457" i="14"/>
  <c r="BK456" i="14"/>
  <c r="BJ456" i="14"/>
  <c r="BI456" i="14"/>
  <c r="BH456" i="14"/>
  <c r="BG456" i="14"/>
  <c r="BF456" i="14"/>
  <c r="BE456" i="14"/>
  <c r="BD456" i="14"/>
  <c r="BC456" i="14"/>
  <c r="BB456" i="14"/>
  <c r="BA456" i="14"/>
  <c r="AZ456" i="14"/>
  <c r="BL456" i="14" s="1"/>
  <c r="AY456" i="14"/>
  <c r="AX456" i="14"/>
  <c r="AW456" i="14"/>
  <c r="AV456" i="14"/>
  <c r="AT456" i="14"/>
  <c r="AS456" i="14"/>
  <c r="AR456" i="14"/>
  <c r="AQ456" i="14"/>
  <c r="AP456" i="14"/>
  <c r="AO456" i="14"/>
  <c r="AN456" i="14"/>
  <c r="AM456" i="14"/>
  <c r="AL456" i="14"/>
  <c r="AK456" i="14"/>
  <c r="AJ456" i="14"/>
  <c r="AI456" i="14"/>
  <c r="AU456" i="14" s="1"/>
  <c r="AG456" i="14"/>
  <c r="P456" i="14"/>
  <c r="BK455" i="14"/>
  <c r="BJ455" i="14"/>
  <c r="BI455" i="14"/>
  <c r="BH455" i="14"/>
  <c r="BG455" i="14"/>
  <c r="BF455" i="14"/>
  <c r="BE455" i="14"/>
  <c r="BD455" i="14"/>
  <c r="BC455" i="14"/>
  <c r="BB455" i="14"/>
  <c r="BA455" i="14"/>
  <c r="AZ455" i="14"/>
  <c r="AY455" i="14"/>
  <c r="AX455" i="14"/>
  <c r="AW455" i="14"/>
  <c r="AV455" i="14"/>
  <c r="AT455" i="14"/>
  <c r="AS455" i="14"/>
  <c r="AR455" i="14"/>
  <c r="AQ455" i="14"/>
  <c r="AP455" i="14"/>
  <c r="AO455" i="14"/>
  <c r="AN455" i="14"/>
  <c r="AM455" i="14"/>
  <c r="AL455" i="14"/>
  <c r="AK455" i="14"/>
  <c r="AJ455" i="14"/>
  <c r="AI455" i="14"/>
  <c r="AG455" i="14"/>
  <c r="P455" i="14"/>
  <c r="BK454" i="14"/>
  <c r="BJ454" i="14"/>
  <c r="BI454" i="14"/>
  <c r="BH454" i="14"/>
  <c r="BG454" i="14"/>
  <c r="BF454" i="14"/>
  <c r="BE454" i="14"/>
  <c r="BD454" i="14"/>
  <c r="BC454" i="14"/>
  <c r="BB454" i="14"/>
  <c r="BA454" i="14"/>
  <c r="AZ454" i="14"/>
  <c r="BL454" i="14" s="1"/>
  <c r="AY454" i="14"/>
  <c r="AX454" i="14"/>
  <c r="AW454" i="14"/>
  <c r="AV454" i="14"/>
  <c r="AT454" i="14"/>
  <c r="AS454" i="14"/>
  <c r="AR454" i="14"/>
  <c r="AQ454" i="14"/>
  <c r="AP454" i="14"/>
  <c r="AO454" i="14"/>
  <c r="AN454" i="14"/>
  <c r="AM454" i="14"/>
  <c r="AL454" i="14"/>
  <c r="AK454" i="14"/>
  <c r="AJ454" i="14"/>
  <c r="AI454" i="14"/>
  <c r="AU454" i="14" s="1"/>
  <c r="AG454" i="14"/>
  <c r="P454" i="14"/>
  <c r="BK453" i="14"/>
  <c r="BJ453" i="14"/>
  <c r="BI453" i="14"/>
  <c r="BH453" i="14"/>
  <c r="BG453" i="14"/>
  <c r="BF453" i="14"/>
  <c r="BE453" i="14"/>
  <c r="BD453" i="14"/>
  <c r="BC453" i="14"/>
  <c r="BB453" i="14"/>
  <c r="BA453" i="14"/>
  <c r="AZ453" i="14"/>
  <c r="AY453" i="14"/>
  <c r="AX453" i="14"/>
  <c r="AW453" i="14"/>
  <c r="AV453" i="14"/>
  <c r="AT453" i="14"/>
  <c r="AS453" i="14"/>
  <c r="AR453" i="14"/>
  <c r="AQ453" i="14"/>
  <c r="AP453" i="14"/>
  <c r="AO453" i="14"/>
  <c r="AN453" i="14"/>
  <c r="AM453" i="14"/>
  <c r="AL453" i="14"/>
  <c r="AK453" i="14"/>
  <c r="AJ453" i="14"/>
  <c r="AI453" i="14"/>
  <c r="AG453" i="14"/>
  <c r="P453" i="14"/>
  <c r="BK452" i="14"/>
  <c r="BJ452" i="14"/>
  <c r="BI452" i="14"/>
  <c r="BH452" i="14"/>
  <c r="BG452" i="14"/>
  <c r="BF452" i="14"/>
  <c r="BE452" i="14"/>
  <c r="BD452" i="14"/>
  <c r="BC452" i="14"/>
  <c r="BB452" i="14"/>
  <c r="BA452" i="14"/>
  <c r="AZ452" i="14"/>
  <c r="BL452" i="14" s="1"/>
  <c r="AY452" i="14"/>
  <c r="AX452" i="14"/>
  <c r="AW452" i="14"/>
  <c r="AV452" i="14"/>
  <c r="AT452" i="14"/>
  <c r="AS452" i="14"/>
  <c r="AR452" i="14"/>
  <c r="AQ452" i="14"/>
  <c r="AP452" i="14"/>
  <c r="AO452" i="14"/>
  <c r="AN452" i="14"/>
  <c r="AM452" i="14"/>
  <c r="AL452" i="14"/>
  <c r="AK452" i="14"/>
  <c r="AJ452" i="14"/>
  <c r="AI452" i="14"/>
  <c r="AU452" i="14" s="1"/>
  <c r="AG452" i="14"/>
  <c r="P452" i="14"/>
  <c r="BK451" i="14"/>
  <c r="BJ451" i="14"/>
  <c r="BI451" i="14"/>
  <c r="BH451" i="14"/>
  <c r="BG451" i="14"/>
  <c r="BF451" i="14"/>
  <c r="BE451" i="14"/>
  <c r="BD451" i="14"/>
  <c r="BC451" i="14"/>
  <c r="BB451" i="14"/>
  <c r="BA451" i="14"/>
  <c r="AZ451" i="14"/>
  <c r="AY451" i="14"/>
  <c r="AX451" i="14"/>
  <c r="AW451" i="14"/>
  <c r="AV451" i="14"/>
  <c r="AT451" i="14"/>
  <c r="AS451" i="14"/>
  <c r="AR451" i="14"/>
  <c r="AQ451" i="14"/>
  <c r="AP451" i="14"/>
  <c r="AO451" i="14"/>
  <c r="AN451" i="14"/>
  <c r="AM451" i="14"/>
  <c r="AL451" i="14"/>
  <c r="AK451" i="14"/>
  <c r="AJ451" i="14"/>
  <c r="AI451" i="14"/>
  <c r="AG451" i="14"/>
  <c r="P451" i="14"/>
  <c r="BK450" i="14"/>
  <c r="BJ450" i="14"/>
  <c r="BI450" i="14"/>
  <c r="BH450" i="14"/>
  <c r="BG450" i="14"/>
  <c r="BF450" i="14"/>
  <c r="BE450" i="14"/>
  <c r="BD450" i="14"/>
  <c r="BC450" i="14"/>
  <c r="BB450" i="14"/>
  <c r="BA450" i="14"/>
  <c r="AZ450" i="14"/>
  <c r="BL450" i="14" s="1"/>
  <c r="AY450" i="14"/>
  <c r="AX450" i="14"/>
  <c r="AW450" i="14"/>
  <c r="AV450" i="14"/>
  <c r="AT450" i="14"/>
  <c r="AS450" i="14"/>
  <c r="AR450" i="14"/>
  <c r="AQ450" i="14"/>
  <c r="AP450" i="14"/>
  <c r="AO450" i="14"/>
  <c r="AN450" i="14"/>
  <c r="AM450" i="14"/>
  <c r="AL450" i="14"/>
  <c r="AK450" i="14"/>
  <c r="AJ450" i="14"/>
  <c r="AI450" i="14"/>
  <c r="AU450" i="14" s="1"/>
  <c r="AG450" i="14"/>
  <c r="P450" i="14"/>
  <c r="BK449" i="14"/>
  <c r="BJ449" i="14"/>
  <c r="BI449" i="14"/>
  <c r="BH449" i="14"/>
  <c r="BG449" i="14"/>
  <c r="BF449" i="14"/>
  <c r="BE449" i="14"/>
  <c r="BD449" i="14"/>
  <c r="BC449" i="14"/>
  <c r="BB449" i="14"/>
  <c r="BA449" i="14"/>
  <c r="AZ449" i="14"/>
  <c r="AY449" i="14"/>
  <c r="AX449" i="14"/>
  <c r="AW449" i="14"/>
  <c r="AV449" i="14"/>
  <c r="AT449" i="14"/>
  <c r="AS449" i="14"/>
  <c r="AR449" i="14"/>
  <c r="AQ449" i="14"/>
  <c r="AP449" i="14"/>
  <c r="AO449" i="14"/>
  <c r="AN449" i="14"/>
  <c r="AM449" i="14"/>
  <c r="AL449" i="14"/>
  <c r="AK449" i="14"/>
  <c r="AJ449" i="14"/>
  <c r="AI449" i="14"/>
  <c r="AG449" i="14"/>
  <c r="P449" i="14"/>
  <c r="BK448" i="14"/>
  <c r="BJ448" i="14"/>
  <c r="BI448" i="14"/>
  <c r="BH448" i="14"/>
  <c r="BG448" i="14"/>
  <c r="BF448" i="14"/>
  <c r="BE448" i="14"/>
  <c r="BD448" i="14"/>
  <c r="BC448" i="14"/>
  <c r="BB448" i="14"/>
  <c r="BA448" i="14"/>
  <c r="AZ448" i="14"/>
  <c r="BL448" i="14" s="1"/>
  <c r="BO448" i="14" s="1"/>
  <c r="AY448" i="14"/>
  <c r="AX448" i="14"/>
  <c r="AW448" i="14"/>
  <c r="AV448" i="14"/>
  <c r="AT448" i="14"/>
  <c r="AS448" i="14"/>
  <c r="AR448" i="14"/>
  <c r="AQ448" i="14"/>
  <c r="AP448" i="14"/>
  <c r="AO448" i="14"/>
  <c r="AN448" i="14"/>
  <c r="AM448" i="14"/>
  <c r="AL448" i="14"/>
  <c r="AK448" i="14"/>
  <c r="AJ448" i="14"/>
  <c r="AI448" i="14"/>
  <c r="AU448" i="14" s="1"/>
  <c r="AG448" i="14"/>
  <c r="P448" i="14"/>
  <c r="BK447" i="14"/>
  <c r="BJ447" i="14"/>
  <c r="BI447" i="14"/>
  <c r="BH447" i="14"/>
  <c r="BG447" i="14"/>
  <c r="BF447" i="14"/>
  <c r="BE447" i="14"/>
  <c r="BD447" i="14"/>
  <c r="BC447" i="14"/>
  <c r="BB447" i="14"/>
  <c r="BA447" i="14"/>
  <c r="AZ447" i="14"/>
  <c r="AY447" i="14"/>
  <c r="AX447" i="14"/>
  <c r="AW447" i="14"/>
  <c r="AV447" i="14"/>
  <c r="AT447" i="14"/>
  <c r="AS447" i="14"/>
  <c r="AR447" i="14"/>
  <c r="AQ447" i="14"/>
  <c r="AP447" i="14"/>
  <c r="AO447" i="14"/>
  <c r="AN447" i="14"/>
  <c r="AM447" i="14"/>
  <c r="AL447" i="14"/>
  <c r="AK447" i="14"/>
  <c r="AJ447" i="14"/>
  <c r="AI447" i="14"/>
  <c r="AG447" i="14"/>
  <c r="P447" i="14"/>
  <c r="BK446" i="14"/>
  <c r="BJ446" i="14"/>
  <c r="BI446" i="14"/>
  <c r="BH446" i="14"/>
  <c r="BG446" i="14"/>
  <c r="BF446" i="14"/>
  <c r="BE446" i="14"/>
  <c r="BD446" i="14"/>
  <c r="BC446" i="14"/>
  <c r="BB446" i="14"/>
  <c r="BA446" i="14"/>
  <c r="AZ446" i="14"/>
  <c r="BL446" i="14" s="1"/>
  <c r="BO446" i="14" s="1"/>
  <c r="AY446" i="14"/>
  <c r="AX446" i="14"/>
  <c r="AW446" i="14"/>
  <c r="AV446" i="14"/>
  <c r="AT446" i="14"/>
  <c r="AS446" i="14"/>
  <c r="AR446" i="14"/>
  <c r="AQ446" i="14"/>
  <c r="AP446" i="14"/>
  <c r="AO446" i="14"/>
  <c r="AN446" i="14"/>
  <c r="AM446" i="14"/>
  <c r="AL446" i="14"/>
  <c r="AK446" i="14"/>
  <c r="AJ446" i="14"/>
  <c r="AI446" i="14"/>
  <c r="AU446" i="14" s="1"/>
  <c r="AG446" i="14"/>
  <c r="P446" i="14"/>
  <c r="BK445" i="14"/>
  <c r="BJ445" i="14"/>
  <c r="BI445" i="14"/>
  <c r="BH445" i="14"/>
  <c r="BG445" i="14"/>
  <c r="BF445" i="14"/>
  <c r="BE445" i="14"/>
  <c r="BD445" i="14"/>
  <c r="BC445" i="14"/>
  <c r="BB445" i="14"/>
  <c r="BA445" i="14"/>
  <c r="AZ445" i="14"/>
  <c r="AY445" i="14"/>
  <c r="AX445" i="14"/>
  <c r="AW445" i="14"/>
  <c r="AV445" i="14"/>
  <c r="AT445" i="14"/>
  <c r="AS445" i="14"/>
  <c r="AR445" i="14"/>
  <c r="AQ445" i="14"/>
  <c r="AP445" i="14"/>
  <c r="AO445" i="14"/>
  <c r="AN445" i="14"/>
  <c r="AM445" i="14"/>
  <c r="AL445" i="14"/>
  <c r="AK445" i="14"/>
  <c r="AJ445" i="14"/>
  <c r="AI445" i="14"/>
  <c r="AG445" i="14"/>
  <c r="P445" i="14"/>
  <c r="BK444" i="14"/>
  <c r="BJ444" i="14"/>
  <c r="BI444" i="14"/>
  <c r="BH444" i="14"/>
  <c r="BG444" i="14"/>
  <c r="BF444" i="14"/>
  <c r="BE444" i="14"/>
  <c r="BD444" i="14"/>
  <c r="BC444" i="14"/>
  <c r="BB444" i="14"/>
  <c r="BA444" i="14"/>
  <c r="AZ444" i="14"/>
  <c r="BL444" i="14" s="1"/>
  <c r="BO444" i="14" s="1"/>
  <c r="AY444" i="14"/>
  <c r="AX444" i="14"/>
  <c r="AW444" i="14"/>
  <c r="AV444" i="14"/>
  <c r="AT444" i="14"/>
  <c r="AS444" i="14"/>
  <c r="AR444" i="14"/>
  <c r="AQ444" i="14"/>
  <c r="AP444" i="14"/>
  <c r="AO444" i="14"/>
  <c r="AN444" i="14"/>
  <c r="AM444" i="14"/>
  <c r="AL444" i="14"/>
  <c r="AK444" i="14"/>
  <c r="AJ444" i="14"/>
  <c r="AI444" i="14"/>
  <c r="AU444" i="14" s="1"/>
  <c r="AG444" i="14"/>
  <c r="P444" i="14"/>
  <c r="BI443" i="14"/>
  <c r="BA443" i="14"/>
  <c r="AY443" i="14"/>
  <c r="AX443" i="14"/>
  <c r="AW443" i="14"/>
  <c r="AV443" i="14"/>
  <c r="AT443" i="14"/>
  <c r="AS443" i="14"/>
  <c r="AR443" i="14"/>
  <c r="AQ443" i="14"/>
  <c r="AP443" i="14"/>
  <c r="AO443" i="14"/>
  <c r="AN443" i="14"/>
  <c r="AM443" i="14"/>
  <c r="AL443" i="14"/>
  <c r="AK443" i="14"/>
  <c r="AJ443" i="14"/>
  <c r="AI443" i="14"/>
  <c r="AU443" i="14" s="1"/>
  <c r="AG443" i="14"/>
  <c r="P443" i="14"/>
  <c r="C443" i="14"/>
  <c r="BJ443" i="14" s="1"/>
  <c r="BK442" i="14"/>
  <c r="BJ442" i="14"/>
  <c r="BI442" i="14"/>
  <c r="BH442" i="14"/>
  <c r="BG442" i="14"/>
  <c r="BF442" i="14"/>
  <c r="BE442" i="14"/>
  <c r="BD442" i="14"/>
  <c r="BC442" i="14"/>
  <c r="BB442" i="14"/>
  <c r="BA442" i="14"/>
  <c r="AZ442" i="14"/>
  <c r="AY442" i="14"/>
  <c r="AX442" i="14"/>
  <c r="AW442" i="14"/>
  <c r="AV442" i="14"/>
  <c r="AT442" i="14"/>
  <c r="AS442" i="14"/>
  <c r="AR442" i="14"/>
  <c r="AQ442" i="14"/>
  <c r="AP442" i="14"/>
  <c r="AO442" i="14"/>
  <c r="AN442" i="14"/>
  <c r="AM442" i="14"/>
  <c r="AL442" i="14"/>
  <c r="AK442" i="14"/>
  <c r="AJ442" i="14"/>
  <c r="AI442" i="14"/>
  <c r="AG442" i="14"/>
  <c r="P442" i="14"/>
  <c r="BG441" i="14"/>
  <c r="AY441" i="14"/>
  <c r="AX441" i="14"/>
  <c r="AW441" i="14"/>
  <c r="AV441" i="14"/>
  <c r="AT441" i="14"/>
  <c r="AS441" i="14"/>
  <c r="AR441" i="14"/>
  <c r="AQ441" i="14"/>
  <c r="AP441" i="14"/>
  <c r="AO441" i="14"/>
  <c r="AN441" i="14"/>
  <c r="AM441" i="14"/>
  <c r="AL441" i="14"/>
  <c r="AK441" i="14"/>
  <c r="AJ441" i="14"/>
  <c r="AI441" i="14"/>
  <c r="AG441" i="14"/>
  <c r="P441" i="14"/>
  <c r="C441" i="14"/>
  <c r="BH441" i="14" s="1"/>
  <c r="BK440" i="14"/>
  <c r="BJ440" i="14"/>
  <c r="BI440" i="14"/>
  <c r="BH440" i="14"/>
  <c r="BG440" i="14"/>
  <c r="BF440" i="14"/>
  <c r="BE440" i="14"/>
  <c r="BD440" i="14"/>
  <c r="BC440" i="14"/>
  <c r="BB440" i="14"/>
  <c r="BA440" i="14"/>
  <c r="AZ440" i="14"/>
  <c r="AY440" i="14"/>
  <c r="AX440" i="14"/>
  <c r="AW440" i="14"/>
  <c r="AV440" i="14"/>
  <c r="AT440" i="14"/>
  <c r="AS440" i="14"/>
  <c r="AR440" i="14"/>
  <c r="AQ440" i="14"/>
  <c r="AP440" i="14"/>
  <c r="AO440" i="14"/>
  <c r="AN440" i="14"/>
  <c r="AM440" i="14"/>
  <c r="AL440" i="14"/>
  <c r="AK440" i="14"/>
  <c r="AJ440" i="14"/>
  <c r="AI440" i="14"/>
  <c r="AG440" i="14"/>
  <c r="P440" i="14"/>
  <c r="BK439" i="14"/>
  <c r="BJ439" i="14"/>
  <c r="BI439" i="14"/>
  <c r="BH439" i="14"/>
  <c r="BG439" i="14"/>
  <c r="BF439" i="14"/>
  <c r="BE439" i="14"/>
  <c r="BD439" i="14"/>
  <c r="BC439" i="14"/>
  <c r="BB439" i="14"/>
  <c r="BA439" i="14"/>
  <c r="AZ439" i="14"/>
  <c r="BL439" i="14" s="1"/>
  <c r="AY439" i="14"/>
  <c r="AX439" i="14"/>
  <c r="AW439" i="14"/>
  <c r="AV439" i="14"/>
  <c r="AT439" i="14"/>
  <c r="AS439" i="14"/>
  <c r="AR439" i="14"/>
  <c r="AQ439" i="14"/>
  <c r="AP439" i="14"/>
  <c r="AO439" i="14"/>
  <c r="AN439" i="14"/>
  <c r="AM439" i="14"/>
  <c r="AL439" i="14"/>
  <c r="AK439" i="14"/>
  <c r="AJ439" i="14"/>
  <c r="AI439" i="14"/>
  <c r="AU439" i="14" s="1"/>
  <c r="AG439" i="14"/>
  <c r="P439" i="14"/>
  <c r="BK438" i="14"/>
  <c r="BJ438" i="14"/>
  <c r="BI438" i="14"/>
  <c r="BH438" i="14"/>
  <c r="BG438" i="14"/>
  <c r="BF438" i="14"/>
  <c r="BE438" i="14"/>
  <c r="BD438" i="14"/>
  <c r="BC438" i="14"/>
  <c r="BB438" i="14"/>
  <c r="BA438" i="14"/>
  <c r="AZ438" i="14"/>
  <c r="AY438" i="14"/>
  <c r="AX438" i="14"/>
  <c r="AW438" i="14"/>
  <c r="AV438" i="14"/>
  <c r="AT438" i="14"/>
  <c r="AS438" i="14"/>
  <c r="AR438" i="14"/>
  <c r="AQ438" i="14"/>
  <c r="AP438" i="14"/>
  <c r="AO438" i="14"/>
  <c r="AN438" i="14"/>
  <c r="AM438" i="14"/>
  <c r="AL438" i="14"/>
  <c r="AK438" i="14"/>
  <c r="AJ438" i="14"/>
  <c r="AI438" i="14"/>
  <c r="AG438" i="14"/>
  <c r="P438" i="14"/>
  <c r="BK437" i="14"/>
  <c r="BJ437" i="14"/>
  <c r="BI437" i="14"/>
  <c r="BH437" i="14"/>
  <c r="BG437" i="14"/>
  <c r="BF437" i="14"/>
  <c r="BE437" i="14"/>
  <c r="BD437" i="14"/>
  <c r="BC437" i="14"/>
  <c r="BB437" i="14"/>
  <c r="BA437" i="14"/>
  <c r="AZ437" i="14"/>
  <c r="BL437" i="14" s="1"/>
  <c r="AY437" i="14"/>
  <c r="AX437" i="14"/>
  <c r="AW437" i="14"/>
  <c r="AV437" i="14"/>
  <c r="AT437" i="14"/>
  <c r="AS437" i="14"/>
  <c r="AR437" i="14"/>
  <c r="AQ437" i="14"/>
  <c r="AP437" i="14"/>
  <c r="AO437" i="14"/>
  <c r="AN437" i="14"/>
  <c r="AM437" i="14"/>
  <c r="AL437" i="14"/>
  <c r="AK437" i="14"/>
  <c r="AJ437" i="14"/>
  <c r="AI437" i="14"/>
  <c r="AU437" i="14" s="1"/>
  <c r="AG437" i="14"/>
  <c r="P437" i="14"/>
  <c r="BK436" i="14"/>
  <c r="BJ436" i="14"/>
  <c r="BI436" i="14"/>
  <c r="BH436" i="14"/>
  <c r="BG436" i="14"/>
  <c r="BF436" i="14"/>
  <c r="BE436" i="14"/>
  <c r="BD436" i="14"/>
  <c r="BC436" i="14"/>
  <c r="BB436" i="14"/>
  <c r="BA436" i="14"/>
  <c r="AZ436" i="14"/>
  <c r="AY436" i="14"/>
  <c r="AX436" i="14"/>
  <c r="AW436" i="14"/>
  <c r="AV436" i="14"/>
  <c r="AT436" i="14"/>
  <c r="AS436" i="14"/>
  <c r="AR436" i="14"/>
  <c r="AQ436" i="14"/>
  <c r="AP436" i="14"/>
  <c r="AO436" i="14"/>
  <c r="AN436" i="14"/>
  <c r="AM436" i="14"/>
  <c r="AL436" i="14"/>
  <c r="AK436" i="14"/>
  <c r="AJ436" i="14"/>
  <c r="AI436" i="14"/>
  <c r="AG436" i="14"/>
  <c r="P436" i="14"/>
  <c r="BK435" i="14"/>
  <c r="BJ435" i="14"/>
  <c r="BI435" i="14"/>
  <c r="BH435" i="14"/>
  <c r="BG435" i="14"/>
  <c r="BF435" i="14"/>
  <c r="BE435" i="14"/>
  <c r="BD435" i="14"/>
  <c r="BC435" i="14"/>
  <c r="BB435" i="14"/>
  <c r="BA435" i="14"/>
  <c r="AZ435" i="14"/>
  <c r="BL435" i="14" s="1"/>
  <c r="AY435" i="14"/>
  <c r="AX435" i="14"/>
  <c r="AW435" i="14"/>
  <c r="AV435" i="14"/>
  <c r="AT435" i="14"/>
  <c r="AS435" i="14"/>
  <c r="AR435" i="14"/>
  <c r="AQ435" i="14"/>
  <c r="AP435" i="14"/>
  <c r="AO435" i="14"/>
  <c r="AN435" i="14"/>
  <c r="AM435" i="14"/>
  <c r="AL435" i="14"/>
  <c r="AK435" i="14"/>
  <c r="AJ435" i="14"/>
  <c r="AI435" i="14"/>
  <c r="AU435" i="14" s="1"/>
  <c r="AG435" i="14"/>
  <c r="P435" i="14"/>
  <c r="BK434" i="14"/>
  <c r="BJ434" i="14"/>
  <c r="BI434" i="14"/>
  <c r="BH434" i="14"/>
  <c r="BG434" i="14"/>
  <c r="BF434" i="14"/>
  <c r="BE434" i="14"/>
  <c r="BD434" i="14"/>
  <c r="BC434" i="14"/>
  <c r="BB434" i="14"/>
  <c r="BA434" i="14"/>
  <c r="AZ434" i="14"/>
  <c r="AY434" i="14"/>
  <c r="AX434" i="14"/>
  <c r="AW434" i="14"/>
  <c r="AV434" i="14"/>
  <c r="AT434" i="14"/>
  <c r="AS434" i="14"/>
  <c r="AR434" i="14"/>
  <c r="AQ434" i="14"/>
  <c r="AP434" i="14"/>
  <c r="AO434" i="14"/>
  <c r="AN434" i="14"/>
  <c r="AM434" i="14"/>
  <c r="AL434" i="14"/>
  <c r="AK434" i="14"/>
  <c r="AJ434" i="14"/>
  <c r="AI434" i="14"/>
  <c r="AG434" i="14"/>
  <c r="P434" i="14"/>
  <c r="BK433" i="14"/>
  <c r="BJ433" i="14"/>
  <c r="BI433" i="14"/>
  <c r="BH433" i="14"/>
  <c r="BG433" i="14"/>
  <c r="BF433" i="14"/>
  <c r="BE433" i="14"/>
  <c r="BD433" i="14"/>
  <c r="BC433" i="14"/>
  <c r="BB433" i="14"/>
  <c r="BA433" i="14"/>
  <c r="AZ433" i="14"/>
  <c r="BL433" i="14" s="1"/>
  <c r="AY433" i="14"/>
  <c r="AX433" i="14"/>
  <c r="AW433" i="14"/>
  <c r="AV433" i="14"/>
  <c r="AT433" i="14"/>
  <c r="AS433" i="14"/>
  <c r="AR433" i="14"/>
  <c r="AQ433" i="14"/>
  <c r="AP433" i="14"/>
  <c r="AO433" i="14"/>
  <c r="AN433" i="14"/>
  <c r="AM433" i="14"/>
  <c r="AL433" i="14"/>
  <c r="AK433" i="14"/>
  <c r="AJ433" i="14"/>
  <c r="AI433" i="14"/>
  <c r="AG433" i="14"/>
  <c r="P433" i="14"/>
  <c r="BK432" i="14"/>
  <c r="BJ432" i="14"/>
  <c r="BI432" i="14"/>
  <c r="BH432" i="14"/>
  <c r="BG432" i="14"/>
  <c r="BF432" i="14"/>
  <c r="BE432" i="14"/>
  <c r="BD432" i="14"/>
  <c r="BC432" i="14"/>
  <c r="BB432" i="14"/>
  <c r="BA432" i="14"/>
  <c r="AZ432" i="14"/>
  <c r="AY432" i="14"/>
  <c r="AX432" i="14"/>
  <c r="AW432" i="14"/>
  <c r="AV432" i="14"/>
  <c r="AT432" i="14"/>
  <c r="AS432" i="14"/>
  <c r="AR432" i="14"/>
  <c r="AQ432" i="14"/>
  <c r="AP432" i="14"/>
  <c r="AO432" i="14"/>
  <c r="AN432" i="14"/>
  <c r="AM432" i="14"/>
  <c r="AL432" i="14"/>
  <c r="AK432" i="14"/>
  <c r="AJ432" i="14"/>
  <c r="AI432" i="14"/>
  <c r="AG432" i="14"/>
  <c r="P432" i="14"/>
  <c r="BK431" i="14"/>
  <c r="BJ431" i="14"/>
  <c r="BI431" i="14"/>
  <c r="BH431" i="14"/>
  <c r="BG431" i="14"/>
  <c r="BF431" i="14"/>
  <c r="BE431" i="14"/>
  <c r="BD431" i="14"/>
  <c r="BC431" i="14"/>
  <c r="BB431" i="14"/>
  <c r="BA431" i="14"/>
  <c r="AZ431" i="14"/>
  <c r="BL431" i="14" s="1"/>
  <c r="AY431" i="14"/>
  <c r="AX431" i="14"/>
  <c r="AW431" i="14"/>
  <c r="AV431" i="14"/>
  <c r="AT431" i="14"/>
  <c r="AS431" i="14"/>
  <c r="AR431" i="14"/>
  <c r="AQ431" i="14"/>
  <c r="AP431" i="14"/>
  <c r="AO431" i="14"/>
  <c r="AN431" i="14"/>
  <c r="AM431" i="14"/>
  <c r="AL431" i="14"/>
  <c r="AK431" i="14"/>
  <c r="AJ431" i="14"/>
  <c r="AI431" i="14"/>
  <c r="AU431" i="14" s="1"/>
  <c r="AG431" i="14"/>
  <c r="P431" i="14"/>
  <c r="BK430" i="14"/>
  <c r="BJ430" i="14"/>
  <c r="BI430" i="14"/>
  <c r="BH430" i="14"/>
  <c r="BG430" i="14"/>
  <c r="BF430" i="14"/>
  <c r="BE430" i="14"/>
  <c r="BD430" i="14"/>
  <c r="BC430" i="14"/>
  <c r="BB430" i="14"/>
  <c r="BA430" i="14"/>
  <c r="AZ430" i="14"/>
  <c r="AY430" i="14"/>
  <c r="AX430" i="14"/>
  <c r="AW430" i="14"/>
  <c r="AV430" i="14"/>
  <c r="AT430" i="14"/>
  <c r="AS430" i="14"/>
  <c r="AR430" i="14"/>
  <c r="AQ430" i="14"/>
  <c r="AP430" i="14"/>
  <c r="AO430" i="14"/>
  <c r="AN430" i="14"/>
  <c r="AM430" i="14"/>
  <c r="AL430" i="14"/>
  <c r="AK430" i="14"/>
  <c r="AJ430" i="14"/>
  <c r="AI430" i="14"/>
  <c r="AG430" i="14"/>
  <c r="P430" i="14"/>
  <c r="BK429" i="14"/>
  <c r="BJ429" i="14"/>
  <c r="BI429" i="14"/>
  <c r="BH429" i="14"/>
  <c r="BG429" i="14"/>
  <c r="BF429" i="14"/>
  <c r="BE429" i="14"/>
  <c r="BD429" i="14"/>
  <c r="BC429" i="14"/>
  <c r="BB429" i="14"/>
  <c r="BA429" i="14"/>
  <c r="AZ429" i="14"/>
  <c r="BL429" i="14" s="1"/>
  <c r="AY429" i="14"/>
  <c r="AX429" i="14"/>
  <c r="AW429" i="14"/>
  <c r="AV429" i="14"/>
  <c r="AT429" i="14"/>
  <c r="AS429" i="14"/>
  <c r="AR429" i="14"/>
  <c r="AQ429" i="14"/>
  <c r="AP429" i="14"/>
  <c r="AO429" i="14"/>
  <c r="AN429" i="14"/>
  <c r="AM429" i="14"/>
  <c r="AL429" i="14"/>
  <c r="AK429" i="14"/>
  <c r="AJ429" i="14"/>
  <c r="AI429" i="14"/>
  <c r="AU429" i="14" s="1"/>
  <c r="AG429" i="14"/>
  <c r="P429" i="14"/>
  <c r="BK428" i="14"/>
  <c r="BJ428" i="14"/>
  <c r="BI428" i="14"/>
  <c r="BH428" i="14"/>
  <c r="BG428" i="14"/>
  <c r="BF428" i="14"/>
  <c r="BE428" i="14"/>
  <c r="BD428" i="14"/>
  <c r="BC428" i="14"/>
  <c r="BB428" i="14"/>
  <c r="BA428" i="14"/>
  <c r="AZ428" i="14"/>
  <c r="AY428" i="14"/>
  <c r="AX428" i="14"/>
  <c r="AW428" i="14"/>
  <c r="AV428" i="14"/>
  <c r="AT428" i="14"/>
  <c r="AS428" i="14"/>
  <c r="AR428" i="14"/>
  <c r="AQ428" i="14"/>
  <c r="AP428" i="14"/>
  <c r="AO428" i="14"/>
  <c r="AN428" i="14"/>
  <c r="AM428" i="14"/>
  <c r="AL428" i="14"/>
  <c r="AK428" i="14"/>
  <c r="AJ428" i="14"/>
  <c r="AI428" i="14"/>
  <c r="AG428" i="14"/>
  <c r="P428" i="14"/>
  <c r="BK427" i="14"/>
  <c r="BJ427" i="14"/>
  <c r="BI427" i="14"/>
  <c r="BH427" i="14"/>
  <c r="BG427" i="14"/>
  <c r="BF427" i="14"/>
  <c r="BE427" i="14"/>
  <c r="BD427" i="14"/>
  <c r="BC427" i="14"/>
  <c r="BB427" i="14"/>
  <c r="BA427" i="14"/>
  <c r="AZ427" i="14"/>
  <c r="BL427" i="14" s="1"/>
  <c r="AY427" i="14"/>
  <c r="AX427" i="14"/>
  <c r="AW427" i="14"/>
  <c r="AV427" i="14"/>
  <c r="AT427" i="14"/>
  <c r="AS427" i="14"/>
  <c r="AR427" i="14"/>
  <c r="AQ427" i="14"/>
  <c r="AP427" i="14"/>
  <c r="AO427" i="14"/>
  <c r="AN427" i="14"/>
  <c r="AM427" i="14"/>
  <c r="AL427" i="14"/>
  <c r="AK427" i="14"/>
  <c r="AJ427" i="14"/>
  <c r="AI427" i="14"/>
  <c r="AU427" i="14" s="1"/>
  <c r="AG427" i="14"/>
  <c r="P427" i="14"/>
  <c r="BK426" i="14"/>
  <c r="BJ426" i="14"/>
  <c r="BI426" i="14"/>
  <c r="BH426" i="14"/>
  <c r="BG426" i="14"/>
  <c r="BF426" i="14"/>
  <c r="BE426" i="14"/>
  <c r="BD426" i="14"/>
  <c r="BC426" i="14"/>
  <c r="BB426" i="14"/>
  <c r="BA426" i="14"/>
  <c r="AZ426" i="14"/>
  <c r="AY426" i="14"/>
  <c r="AX426" i="14"/>
  <c r="AW426" i="14"/>
  <c r="AV426" i="14"/>
  <c r="AT426" i="14"/>
  <c r="AS426" i="14"/>
  <c r="AR426" i="14"/>
  <c r="AQ426" i="14"/>
  <c r="AP426" i="14"/>
  <c r="AO426" i="14"/>
  <c r="AN426" i="14"/>
  <c r="AM426" i="14"/>
  <c r="AL426" i="14"/>
  <c r="AK426" i="14"/>
  <c r="AJ426" i="14"/>
  <c r="AI426" i="14"/>
  <c r="AG426" i="14"/>
  <c r="P426" i="14"/>
  <c r="BK425" i="14"/>
  <c r="BJ425" i="14"/>
  <c r="BI425" i="14"/>
  <c r="BH425" i="14"/>
  <c r="BG425" i="14"/>
  <c r="BF425" i="14"/>
  <c r="BE425" i="14"/>
  <c r="BD425" i="14"/>
  <c r="BC425" i="14"/>
  <c r="BB425" i="14"/>
  <c r="BA425" i="14"/>
  <c r="AZ425" i="14"/>
  <c r="BL425" i="14" s="1"/>
  <c r="AY425" i="14"/>
  <c r="AX425" i="14"/>
  <c r="AW425" i="14"/>
  <c r="AV425" i="14"/>
  <c r="AT425" i="14"/>
  <c r="AS425" i="14"/>
  <c r="AR425" i="14"/>
  <c r="AQ425" i="14"/>
  <c r="AP425" i="14"/>
  <c r="AO425" i="14"/>
  <c r="AN425" i="14"/>
  <c r="AM425" i="14"/>
  <c r="AL425" i="14"/>
  <c r="AK425" i="14"/>
  <c r="AJ425" i="14"/>
  <c r="AI425" i="14"/>
  <c r="AU425" i="14" s="1"/>
  <c r="AG425" i="14"/>
  <c r="P425" i="14"/>
  <c r="BK424" i="14"/>
  <c r="BJ424" i="14"/>
  <c r="BI424" i="14"/>
  <c r="BH424" i="14"/>
  <c r="BG424" i="14"/>
  <c r="BF424" i="14"/>
  <c r="BE424" i="14"/>
  <c r="BD424" i="14"/>
  <c r="BC424" i="14"/>
  <c r="BB424" i="14"/>
  <c r="BA424" i="14"/>
  <c r="AZ424" i="14"/>
  <c r="AY424" i="14"/>
  <c r="AX424" i="14"/>
  <c r="AW424" i="14"/>
  <c r="AV424" i="14"/>
  <c r="AT424" i="14"/>
  <c r="AS424" i="14"/>
  <c r="AR424" i="14"/>
  <c r="AQ424" i="14"/>
  <c r="AP424" i="14"/>
  <c r="AO424" i="14"/>
  <c r="AN424" i="14"/>
  <c r="AM424" i="14"/>
  <c r="AL424" i="14"/>
  <c r="AK424" i="14"/>
  <c r="AJ424" i="14"/>
  <c r="AI424" i="14"/>
  <c r="AG424" i="14"/>
  <c r="P424" i="14"/>
  <c r="BK423" i="14"/>
  <c r="BJ423" i="14"/>
  <c r="BI423" i="14"/>
  <c r="BH423" i="14"/>
  <c r="BG423" i="14"/>
  <c r="BF423" i="14"/>
  <c r="BE423" i="14"/>
  <c r="BD423" i="14"/>
  <c r="BC423" i="14"/>
  <c r="BB423" i="14"/>
  <c r="BA423" i="14"/>
  <c r="AZ423" i="14"/>
  <c r="BL423" i="14" s="1"/>
  <c r="AY423" i="14"/>
  <c r="AX423" i="14"/>
  <c r="AW423" i="14"/>
  <c r="AV423" i="14"/>
  <c r="AT423" i="14"/>
  <c r="AS423" i="14"/>
  <c r="AR423" i="14"/>
  <c r="AQ423" i="14"/>
  <c r="AP423" i="14"/>
  <c r="AO423" i="14"/>
  <c r="AN423" i="14"/>
  <c r="AM423" i="14"/>
  <c r="AL423" i="14"/>
  <c r="AK423" i="14"/>
  <c r="AJ423" i="14"/>
  <c r="AI423" i="14"/>
  <c r="AU423" i="14" s="1"/>
  <c r="AG423" i="14"/>
  <c r="P423" i="14"/>
  <c r="BK422" i="14"/>
  <c r="BJ422" i="14"/>
  <c r="BI422" i="14"/>
  <c r="BH422" i="14"/>
  <c r="BG422" i="14"/>
  <c r="BF422" i="14"/>
  <c r="BE422" i="14"/>
  <c r="BD422" i="14"/>
  <c r="BC422" i="14"/>
  <c r="BB422" i="14"/>
  <c r="BA422" i="14"/>
  <c r="AZ422" i="14"/>
  <c r="AY422" i="14"/>
  <c r="AX422" i="14"/>
  <c r="AW422" i="14"/>
  <c r="AV422" i="14"/>
  <c r="AT422" i="14"/>
  <c r="AS422" i="14"/>
  <c r="AR422" i="14"/>
  <c r="AQ422" i="14"/>
  <c r="AP422" i="14"/>
  <c r="AO422" i="14"/>
  <c r="AN422" i="14"/>
  <c r="AM422" i="14"/>
  <c r="AL422" i="14"/>
  <c r="AK422" i="14"/>
  <c r="AJ422" i="14"/>
  <c r="AI422" i="14"/>
  <c r="AG422" i="14"/>
  <c r="P422" i="14"/>
  <c r="BK421" i="14"/>
  <c r="BJ421" i="14"/>
  <c r="BI421" i="14"/>
  <c r="BH421" i="14"/>
  <c r="BG421" i="14"/>
  <c r="BF421" i="14"/>
  <c r="BE421" i="14"/>
  <c r="BD421" i="14"/>
  <c r="BC421" i="14"/>
  <c r="BB421" i="14"/>
  <c r="BA421" i="14"/>
  <c r="AZ421" i="14"/>
  <c r="BL421" i="14" s="1"/>
  <c r="AY421" i="14"/>
  <c r="AX421" i="14"/>
  <c r="AW421" i="14"/>
  <c r="AV421" i="14"/>
  <c r="AT421" i="14"/>
  <c r="AS421" i="14"/>
  <c r="AR421" i="14"/>
  <c r="AQ421" i="14"/>
  <c r="AP421" i="14"/>
  <c r="AO421" i="14"/>
  <c r="AN421" i="14"/>
  <c r="AM421" i="14"/>
  <c r="AL421" i="14"/>
  <c r="AK421" i="14"/>
  <c r="AJ421" i="14"/>
  <c r="AI421" i="14"/>
  <c r="AU421" i="14" s="1"/>
  <c r="AG421" i="14"/>
  <c r="P421" i="14"/>
  <c r="BK420" i="14"/>
  <c r="BJ420" i="14"/>
  <c r="BI420" i="14"/>
  <c r="BH420" i="14"/>
  <c r="BG420" i="14"/>
  <c r="BF420" i="14"/>
  <c r="BE420" i="14"/>
  <c r="BD420" i="14"/>
  <c r="BC420" i="14"/>
  <c r="BB420" i="14"/>
  <c r="BA420" i="14"/>
  <c r="AZ420" i="14"/>
  <c r="AY420" i="14"/>
  <c r="AX420" i="14"/>
  <c r="AW420" i="14"/>
  <c r="AV420" i="14"/>
  <c r="AT420" i="14"/>
  <c r="AS420" i="14"/>
  <c r="AR420" i="14"/>
  <c r="AQ420" i="14"/>
  <c r="AP420" i="14"/>
  <c r="AO420" i="14"/>
  <c r="AN420" i="14"/>
  <c r="AM420" i="14"/>
  <c r="AL420" i="14"/>
  <c r="AK420" i="14"/>
  <c r="AJ420" i="14"/>
  <c r="AI420" i="14"/>
  <c r="AG420" i="14"/>
  <c r="P420" i="14"/>
  <c r="BK419" i="14"/>
  <c r="BJ419" i="14"/>
  <c r="BI419" i="14"/>
  <c r="BH419" i="14"/>
  <c r="BG419" i="14"/>
  <c r="BF419" i="14"/>
  <c r="BE419" i="14"/>
  <c r="BD419" i="14"/>
  <c r="BC419" i="14"/>
  <c r="BB419" i="14"/>
  <c r="BA419" i="14"/>
  <c r="AZ419" i="14"/>
  <c r="BL419" i="14" s="1"/>
  <c r="AY419" i="14"/>
  <c r="AX419" i="14"/>
  <c r="AW419" i="14"/>
  <c r="AV419" i="14"/>
  <c r="AT419" i="14"/>
  <c r="AS419" i="14"/>
  <c r="AR419" i="14"/>
  <c r="AQ419" i="14"/>
  <c r="AP419" i="14"/>
  <c r="AO419" i="14"/>
  <c r="AN419" i="14"/>
  <c r="AM419" i="14"/>
  <c r="AL419" i="14"/>
  <c r="AK419" i="14"/>
  <c r="AJ419" i="14"/>
  <c r="AI419" i="14"/>
  <c r="AU419" i="14" s="1"/>
  <c r="AG419" i="14"/>
  <c r="P419" i="14"/>
  <c r="BK418" i="14"/>
  <c r="BJ418" i="14"/>
  <c r="BI418" i="14"/>
  <c r="BH418" i="14"/>
  <c r="BG418" i="14"/>
  <c r="BF418" i="14"/>
  <c r="BE418" i="14"/>
  <c r="BD418" i="14"/>
  <c r="BC418" i="14"/>
  <c r="BB418" i="14"/>
  <c r="BA418" i="14"/>
  <c r="AZ418" i="14"/>
  <c r="AY418" i="14"/>
  <c r="AX418" i="14"/>
  <c r="AW418" i="14"/>
  <c r="AV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G418" i="14"/>
  <c r="P418" i="14"/>
  <c r="BK417" i="14"/>
  <c r="BJ417" i="14"/>
  <c r="BI417" i="14"/>
  <c r="BH417" i="14"/>
  <c r="BG417" i="14"/>
  <c r="BF417" i="14"/>
  <c r="BE417" i="14"/>
  <c r="BD417" i="14"/>
  <c r="BC417" i="14"/>
  <c r="BB417" i="14"/>
  <c r="BA417" i="14"/>
  <c r="AZ417" i="14"/>
  <c r="BL417" i="14" s="1"/>
  <c r="AY417" i="14"/>
  <c r="AX417" i="14"/>
  <c r="AW417" i="14"/>
  <c r="AV417" i="14"/>
  <c r="AT417" i="14"/>
  <c r="AS417" i="14"/>
  <c r="AR417" i="14"/>
  <c r="AQ417" i="14"/>
  <c r="AP417" i="14"/>
  <c r="AO417" i="14"/>
  <c r="AN417" i="14"/>
  <c r="AM417" i="14"/>
  <c r="AL417" i="14"/>
  <c r="AK417" i="14"/>
  <c r="AJ417" i="14"/>
  <c r="AI417" i="14"/>
  <c r="AU417" i="14" s="1"/>
  <c r="AG417" i="14"/>
  <c r="P417" i="14"/>
  <c r="BK416" i="14"/>
  <c r="BJ416" i="14"/>
  <c r="BI416" i="14"/>
  <c r="BH416" i="14"/>
  <c r="BG416" i="14"/>
  <c r="BF416" i="14"/>
  <c r="BE416" i="14"/>
  <c r="BD416" i="14"/>
  <c r="BC416" i="14"/>
  <c r="BB416" i="14"/>
  <c r="BA416" i="14"/>
  <c r="AZ416" i="14"/>
  <c r="AY416" i="14"/>
  <c r="AX416" i="14"/>
  <c r="AW416" i="14"/>
  <c r="AV416" i="14"/>
  <c r="AT416" i="14"/>
  <c r="AS416" i="14"/>
  <c r="AR416" i="14"/>
  <c r="AQ416" i="14"/>
  <c r="AP416" i="14"/>
  <c r="AO416" i="14"/>
  <c r="AN416" i="14"/>
  <c r="AM416" i="14"/>
  <c r="AL416" i="14"/>
  <c r="AK416" i="14"/>
  <c r="AJ416" i="14"/>
  <c r="AI416" i="14"/>
  <c r="AG416" i="14"/>
  <c r="P416" i="14"/>
  <c r="BK415" i="14"/>
  <c r="BJ415" i="14"/>
  <c r="BI415" i="14"/>
  <c r="BH415" i="14"/>
  <c r="BG415" i="14"/>
  <c r="BF415" i="14"/>
  <c r="BE415" i="14"/>
  <c r="BD415" i="14"/>
  <c r="BC415" i="14"/>
  <c r="BB415" i="14"/>
  <c r="BA415" i="14"/>
  <c r="AZ415" i="14"/>
  <c r="BL415" i="14" s="1"/>
  <c r="AY415" i="14"/>
  <c r="AX415" i="14"/>
  <c r="AW415" i="14"/>
  <c r="AV415" i="14"/>
  <c r="AT415" i="14"/>
  <c r="AS415" i="14"/>
  <c r="AR415" i="14"/>
  <c r="AQ415" i="14"/>
  <c r="AP415" i="14"/>
  <c r="AO415" i="14"/>
  <c r="AN415" i="14"/>
  <c r="AM415" i="14"/>
  <c r="AL415" i="14"/>
  <c r="AK415" i="14"/>
  <c r="AJ415" i="14"/>
  <c r="AI415" i="14"/>
  <c r="AU415" i="14" s="1"/>
  <c r="AG415" i="14"/>
  <c r="P415" i="14"/>
  <c r="BK414" i="14"/>
  <c r="BJ414" i="14"/>
  <c r="BI414" i="14"/>
  <c r="BH414" i="14"/>
  <c r="BG414" i="14"/>
  <c r="BF414" i="14"/>
  <c r="BE414" i="14"/>
  <c r="BD414" i="14"/>
  <c r="BC414" i="14"/>
  <c r="BB414" i="14"/>
  <c r="BA414" i="14"/>
  <c r="AZ414" i="14"/>
  <c r="AY414" i="14"/>
  <c r="AX414" i="14"/>
  <c r="AW414" i="14"/>
  <c r="AV414" i="14"/>
  <c r="AT414" i="14"/>
  <c r="AS414" i="14"/>
  <c r="AR414" i="14"/>
  <c r="AQ414" i="14"/>
  <c r="AP414" i="14"/>
  <c r="AO414" i="14"/>
  <c r="AN414" i="14"/>
  <c r="AM414" i="14"/>
  <c r="AL414" i="14"/>
  <c r="AK414" i="14"/>
  <c r="AJ414" i="14"/>
  <c r="AI414" i="14"/>
  <c r="AG414" i="14"/>
  <c r="P414" i="14"/>
  <c r="BK413" i="14"/>
  <c r="BJ413" i="14"/>
  <c r="BI413" i="14"/>
  <c r="BH413" i="14"/>
  <c r="BG413" i="14"/>
  <c r="BF413" i="14"/>
  <c r="BE413" i="14"/>
  <c r="BD413" i="14"/>
  <c r="BC413" i="14"/>
  <c r="BB413" i="14"/>
  <c r="BA413" i="14"/>
  <c r="AZ413" i="14"/>
  <c r="BL413" i="14" s="1"/>
  <c r="AY413" i="14"/>
  <c r="AX413" i="14"/>
  <c r="AW413" i="14"/>
  <c r="AV413" i="14"/>
  <c r="AT413" i="14"/>
  <c r="AS413" i="14"/>
  <c r="AR413" i="14"/>
  <c r="AQ413" i="14"/>
  <c r="AP413" i="14"/>
  <c r="AO413" i="14"/>
  <c r="AN413" i="14"/>
  <c r="AM413" i="14"/>
  <c r="AL413" i="14"/>
  <c r="AK413" i="14"/>
  <c r="AJ413" i="14"/>
  <c r="AI413" i="14"/>
  <c r="AU413" i="14" s="1"/>
  <c r="AG413" i="14"/>
  <c r="P413" i="14"/>
  <c r="BK412" i="14"/>
  <c r="BJ412" i="14"/>
  <c r="BI412" i="14"/>
  <c r="BH412" i="14"/>
  <c r="BG412" i="14"/>
  <c r="BF412" i="14"/>
  <c r="BE412" i="14"/>
  <c r="BD412" i="14"/>
  <c r="BC412" i="14"/>
  <c r="BB412" i="14"/>
  <c r="BA412" i="14"/>
  <c r="AZ412" i="14"/>
  <c r="AY412" i="14"/>
  <c r="AX412" i="14"/>
  <c r="AW412" i="14"/>
  <c r="AV412" i="14"/>
  <c r="AT412" i="14"/>
  <c r="AS412" i="14"/>
  <c r="AR412" i="14"/>
  <c r="AQ412" i="14"/>
  <c r="AP412" i="14"/>
  <c r="AO412" i="14"/>
  <c r="AN412" i="14"/>
  <c r="AM412" i="14"/>
  <c r="AL412" i="14"/>
  <c r="AK412" i="14"/>
  <c r="AJ412" i="14"/>
  <c r="AI412" i="14"/>
  <c r="AG412" i="14"/>
  <c r="P412" i="14"/>
  <c r="BK411" i="14"/>
  <c r="BJ411" i="14"/>
  <c r="BI411" i="14"/>
  <c r="BH411" i="14"/>
  <c r="BG411" i="14"/>
  <c r="BF411" i="14"/>
  <c r="BE411" i="14"/>
  <c r="BD411" i="14"/>
  <c r="BC411" i="14"/>
  <c r="BB411" i="14"/>
  <c r="BA411" i="14"/>
  <c r="AZ411" i="14"/>
  <c r="BL411" i="14" s="1"/>
  <c r="AY411" i="14"/>
  <c r="AX411" i="14"/>
  <c r="AW411" i="14"/>
  <c r="AV411" i="14"/>
  <c r="AT411" i="14"/>
  <c r="AS411" i="14"/>
  <c r="AR411" i="14"/>
  <c r="AQ411" i="14"/>
  <c r="AP411" i="14"/>
  <c r="AO411" i="14"/>
  <c r="AN411" i="14"/>
  <c r="AM411" i="14"/>
  <c r="AL411" i="14"/>
  <c r="AK411" i="14"/>
  <c r="AJ411" i="14"/>
  <c r="AI411" i="14"/>
  <c r="AU411" i="14" s="1"/>
  <c r="AG411" i="14"/>
  <c r="P411" i="14"/>
  <c r="BK410" i="14"/>
  <c r="BJ410" i="14"/>
  <c r="BI410" i="14"/>
  <c r="BH410" i="14"/>
  <c r="BG410" i="14"/>
  <c r="BF410" i="14"/>
  <c r="BE410" i="14"/>
  <c r="BD410" i="14"/>
  <c r="BC410" i="14"/>
  <c r="BB410" i="14"/>
  <c r="BA410" i="14"/>
  <c r="AZ410" i="14"/>
  <c r="AY410" i="14"/>
  <c r="AX410" i="14"/>
  <c r="AW410" i="14"/>
  <c r="AV410" i="14"/>
  <c r="AT410" i="14"/>
  <c r="AS410" i="14"/>
  <c r="AR410" i="14"/>
  <c r="AQ410" i="14"/>
  <c r="AP410" i="14"/>
  <c r="AO410" i="14"/>
  <c r="AN410" i="14"/>
  <c r="AM410" i="14"/>
  <c r="AL410" i="14"/>
  <c r="AK410" i="14"/>
  <c r="AJ410" i="14"/>
  <c r="AI410" i="14"/>
  <c r="AG410" i="14"/>
  <c r="P410" i="14"/>
  <c r="BK409" i="14"/>
  <c r="BJ409" i="14"/>
  <c r="BI409" i="14"/>
  <c r="BH409" i="14"/>
  <c r="BG409" i="14"/>
  <c r="BF409" i="14"/>
  <c r="BE409" i="14"/>
  <c r="BD409" i="14"/>
  <c r="BC409" i="14"/>
  <c r="BB409" i="14"/>
  <c r="BA409" i="14"/>
  <c r="AZ409" i="14"/>
  <c r="BL409" i="14" s="1"/>
  <c r="AY409" i="14"/>
  <c r="AX409" i="14"/>
  <c r="AW409" i="14"/>
  <c r="AV409" i="14"/>
  <c r="AT409" i="14"/>
  <c r="AS409" i="14"/>
  <c r="AR409" i="14"/>
  <c r="AQ409" i="14"/>
  <c r="AP409" i="14"/>
  <c r="AO409" i="14"/>
  <c r="AN409" i="14"/>
  <c r="AM409" i="14"/>
  <c r="AL409" i="14"/>
  <c r="AK409" i="14"/>
  <c r="AJ409" i="14"/>
  <c r="AI409" i="14"/>
  <c r="AU409" i="14" s="1"/>
  <c r="AG409" i="14"/>
  <c r="P409" i="14"/>
  <c r="BK408" i="14"/>
  <c r="BJ408" i="14"/>
  <c r="BI408" i="14"/>
  <c r="BH408" i="14"/>
  <c r="BG408" i="14"/>
  <c r="BF408" i="14"/>
  <c r="BE408" i="14"/>
  <c r="BD408" i="14"/>
  <c r="BC408" i="14"/>
  <c r="BB408" i="14"/>
  <c r="BA408" i="14"/>
  <c r="AZ408" i="14"/>
  <c r="AY408" i="14"/>
  <c r="AX408" i="14"/>
  <c r="AW408" i="14"/>
  <c r="AV408" i="14"/>
  <c r="AT408" i="14"/>
  <c r="AS408" i="14"/>
  <c r="AR408" i="14"/>
  <c r="AQ408" i="14"/>
  <c r="AP408" i="14"/>
  <c r="AO408" i="14"/>
  <c r="AN408" i="14"/>
  <c r="AM408" i="14"/>
  <c r="AL408" i="14"/>
  <c r="AK408" i="14"/>
  <c r="AJ408" i="14"/>
  <c r="AI408" i="14"/>
  <c r="AG408" i="14"/>
  <c r="P408" i="14"/>
  <c r="BK407" i="14"/>
  <c r="BJ407" i="14"/>
  <c r="BI407" i="14"/>
  <c r="BH407" i="14"/>
  <c r="BG407" i="14"/>
  <c r="BF407" i="14"/>
  <c r="BE407" i="14"/>
  <c r="BD407" i="14"/>
  <c r="BC407" i="14"/>
  <c r="BB407" i="14"/>
  <c r="BA407" i="14"/>
  <c r="AZ407" i="14"/>
  <c r="BL407" i="14" s="1"/>
  <c r="AY407" i="14"/>
  <c r="AX407" i="14"/>
  <c r="AW407" i="14"/>
  <c r="AV407" i="14"/>
  <c r="AT407" i="14"/>
  <c r="AS407" i="14"/>
  <c r="AR407" i="14"/>
  <c r="AQ407" i="14"/>
  <c r="AP407" i="14"/>
  <c r="AO407" i="14"/>
  <c r="AN407" i="14"/>
  <c r="AM407" i="14"/>
  <c r="AL407" i="14"/>
  <c r="AK407" i="14"/>
  <c r="AJ407" i="14"/>
  <c r="AI407" i="14"/>
  <c r="AU407" i="14" s="1"/>
  <c r="AG407" i="14"/>
  <c r="P407" i="14"/>
  <c r="BK406" i="14"/>
  <c r="BJ406" i="14"/>
  <c r="BI406" i="14"/>
  <c r="BH406" i="14"/>
  <c r="BG406" i="14"/>
  <c r="BF406" i="14"/>
  <c r="BE406" i="14"/>
  <c r="BD406" i="14"/>
  <c r="BC406" i="14"/>
  <c r="BB406" i="14"/>
  <c r="BA406" i="14"/>
  <c r="AZ406" i="14"/>
  <c r="AY406" i="14"/>
  <c r="AX406" i="14"/>
  <c r="AW406" i="14"/>
  <c r="AV406" i="14"/>
  <c r="AT406" i="14"/>
  <c r="AS406" i="14"/>
  <c r="AR406" i="14"/>
  <c r="AQ406" i="14"/>
  <c r="AP406" i="14"/>
  <c r="AO406" i="14"/>
  <c r="AN406" i="14"/>
  <c r="AM406" i="14"/>
  <c r="AL406" i="14"/>
  <c r="AK406" i="14"/>
  <c r="AJ406" i="14"/>
  <c r="AI406" i="14"/>
  <c r="AG406" i="14"/>
  <c r="P406" i="14"/>
  <c r="BK405" i="14"/>
  <c r="BJ405" i="14"/>
  <c r="BI405" i="14"/>
  <c r="BH405" i="14"/>
  <c r="BG405" i="14"/>
  <c r="BF405" i="14"/>
  <c r="BE405" i="14"/>
  <c r="BD405" i="14"/>
  <c r="BC405" i="14"/>
  <c r="BB405" i="14"/>
  <c r="BA405" i="14"/>
  <c r="AZ405" i="14"/>
  <c r="BL405" i="14" s="1"/>
  <c r="AY405" i="14"/>
  <c r="AX405" i="14"/>
  <c r="AW405" i="14"/>
  <c r="AV405" i="14"/>
  <c r="AT405" i="14"/>
  <c r="AS405" i="14"/>
  <c r="AR405" i="14"/>
  <c r="AQ405" i="14"/>
  <c r="AP405" i="14"/>
  <c r="AO405" i="14"/>
  <c r="AN405" i="14"/>
  <c r="AM405" i="14"/>
  <c r="AL405" i="14"/>
  <c r="AK405" i="14"/>
  <c r="AJ405" i="14"/>
  <c r="AI405" i="14"/>
  <c r="AU405" i="14" s="1"/>
  <c r="AG405" i="14"/>
  <c r="P405" i="14"/>
  <c r="BK404" i="14"/>
  <c r="BJ404" i="14"/>
  <c r="BI404" i="14"/>
  <c r="BH404" i="14"/>
  <c r="BG404" i="14"/>
  <c r="BF404" i="14"/>
  <c r="BE404" i="14"/>
  <c r="BD404" i="14"/>
  <c r="BC404" i="14"/>
  <c r="BB404" i="14"/>
  <c r="BA404" i="14"/>
  <c r="AZ404" i="14"/>
  <c r="AY404" i="14"/>
  <c r="AX404" i="14"/>
  <c r="AW404" i="14"/>
  <c r="AV404" i="14"/>
  <c r="AT404" i="14"/>
  <c r="AS404" i="14"/>
  <c r="AR404" i="14"/>
  <c r="AQ404" i="14"/>
  <c r="AP404" i="14"/>
  <c r="AO404" i="14"/>
  <c r="AN404" i="14"/>
  <c r="AM404" i="14"/>
  <c r="AL404" i="14"/>
  <c r="AK404" i="14"/>
  <c r="AJ404" i="14"/>
  <c r="AI404" i="14"/>
  <c r="AG404" i="14"/>
  <c r="P404" i="14"/>
  <c r="BK403" i="14"/>
  <c r="BJ403" i="14"/>
  <c r="BI403" i="14"/>
  <c r="BH403" i="14"/>
  <c r="BG403" i="14"/>
  <c r="BF403" i="14"/>
  <c r="BE403" i="14"/>
  <c r="BD403" i="14"/>
  <c r="BC403" i="14"/>
  <c r="BB403" i="14"/>
  <c r="BA403" i="14"/>
  <c r="AZ403" i="14"/>
  <c r="BL403" i="14" s="1"/>
  <c r="AY403" i="14"/>
  <c r="AX403" i="14"/>
  <c r="AW403" i="14"/>
  <c r="AV403" i="14"/>
  <c r="AT403" i="14"/>
  <c r="AS403" i="14"/>
  <c r="AR403" i="14"/>
  <c r="AQ403" i="14"/>
  <c r="AP403" i="14"/>
  <c r="AO403" i="14"/>
  <c r="AN403" i="14"/>
  <c r="AM403" i="14"/>
  <c r="AL403" i="14"/>
  <c r="AK403" i="14"/>
  <c r="AJ403" i="14"/>
  <c r="AI403" i="14"/>
  <c r="AU403" i="14" s="1"/>
  <c r="AG403" i="14"/>
  <c r="P403" i="14"/>
  <c r="BK402" i="14"/>
  <c r="BJ402" i="14"/>
  <c r="BI402" i="14"/>
  <c r="BH402" i="14"/>
  <c r="BG402" i="14"/>
  <c r="BF402" i="14"/>
  <c r="BE402" i="14"/>
  <c r="BD402" i="14"/>
  <c r="BC402" i="14"/>
  <c r="BB402" i="14"/>
  <c r="BA402" i="14"/>
  <c r="AZ402" i="14"/>
  <c r="AY402" i="14"/>
  <c r="AX402" i="14"/>
  <c r="AW402" i="14"/>
  <c r="AV402" i="14"/>
  <c r="AT402" i="14"/>
  <c r="AS402" i="14"/>
  <c r="AR402" i="14"/>
  <c r="AQ402" i="14"/>
  <c r="AP402" i="14"/>
  <c r="AO402" i="14"/>
  <c r="AN402" i="14"/>
  <c r="AM402" i="14"/>
  <c r="AL402" i="14"/>
  <c r="AK402" i="14"/>
  <c r="AJ402" i="14"/>
  <c r="AI402" i="14"/>
  <c r="AG402" i="14"/>
  <c r="P402" i="14"/>
  <c r="BK401" i="14"/>
  <c r="BJ401" i="14"/>
  <c r="BI401" i="14"/>
  <c r="BH401" i="14"/>
  <c r="BG401" i="14"/>
  <c r="BF401" i="14"/>
  <c r="BE401" i="14"/>
  <c r="BD401" i="14"/>
  <c r="BC401" i="14"/>
  <c r="BB401" i="14"/>
  <c r="BA401" i="14"/>
  <c r="AZ401" i="14"/>
  <c r="BL401" i="14" s="1"/>
  <c r="AY401" i="14"/>
  <c r="AX401" i="14"/>
  <c r="AW401" i="14"/>
  <c r="AV401" i="14"/>
  <c r="AT401" i="14"/>
  <c r="AS401" i="14"/>
  <c r="AR401" i="14"/>
  <c r="AQ401" i="14"/>
  <c r="AP401" i="14"/>
  <c r="AO401" i="14"/>
  <c r="AN401" i="14"/>
  <c r="AM401" i="14"/>
  <c r="AL401" i="14"/>
  <c r="AK401" i="14"/>
  <c r="AJ401" i="14"/>
  <c r="AI401" i="14"/>
  <c r="AU401" i="14" s="1"/>
  <c r="AG401" i="14"/>
  <c r="P401" i="14"/>
  <c r="BK400" i="14"/>
  <c r="BJ400" i="14"/>
  <c r="BI400" i="14"/>
  <c r="BH400" i="14"/>
  <c r="BG400" i="14"/>
  <c r="BF400" i="14"/>
  <c r="BE400" i="14"/>
  <c r="BD400" i="14"/>
  <c r="BC400" i="14"/>
  <c r="BB400" i="14"/>
  <c r="BA400" i="14"/>
  <c r="AZ400" i="14"/>
  <c r="AY400" i="14"/>
  <c r="AX400" i="14"/>
  <c r="AW400" i="14"/>
  <c r="AV400" i="14"/>
  <c r="AT400" i="14"/>
  <c r="AS400" i="14"/>
  <c r="AR400" i="14"/>
  <c r="AQ400" i="14"/>
  <c r="AP400" i="14"/>
  <c r="AO400" i="14"/>
  <c r="AN400" i="14"/>
  <c r="AM400" i="14"/>
  <c r="AL400" i="14"/>
  <c r="AK400" i="14"/>
  <c r="AJ400" i="14"/>
  <c r="AI400" i="14"/>
  <c r="AG400" i="14"/>
  <c r="P400" i="14"/>
  <c r="BK399" i="14"/>
  <c r="BJ399" i="14"/>
  <c r="BI399" i="14"/>
  <c r="BH399" i="14"/>
  <c r="BG399" i="14"/>
  <c r="BF399" i="14"/>
  <c r="BE399" i="14"/>
  <c r="BD399" i="14"/>
  <c r="BC399" i="14"/>
  <c r="BB399" i="14"/>
  <c r="BA399" i="14"/>
  <c r="AZ399" i="14"/>
  <c r="BL399" i="14" s="1"/>
  <c r="AY399" i="14"/>
  <c r="AX399" i="14"/>
  <c r="AW399" i="14"/>
  <c r="AV399" i="14"/>
  <c r="AT399" i="14"/>
  <c r="AS399" i="14"/>
  <c r="AR399" i="14"/>
  <c r="AQ399" i="14"/>
  <c r="AP399" i="14"/>
  <c r="AO399" i="14"/>
  <c r="AN399" i="14"/>
  <c r="AM399" i="14"/>
  <c r="AL399" i="14"/>
  <c r="AK399" i="14"/>
  <c r="AJ399" i="14"/>
  <c r="AI399" i="14"/>
  <c r="AU399" i="14" s="1"/>
  <c r="AG399" i="14"/>
  <c r="P399" i="14"/>
  <c r="BK398" i="14"/>
  <c r="BJ398" i="14"/>
  <c r="BI398" i="14"/>
  <c r="BH398" i="14"/>
  <c r="BG398" i="14"/>
  <c r="BF398" i="14"/>
  <c r="BE398" i="14"/>
  <c r="BD398" i="14"/>
  <c r="BC398" i="14"/>
  <c r="BB398" i="14"/>
  <c r="BA398" i="14"/>
  <c r="AZ398" i="14"/>
  <c r="AY398" i="14"/>
  <c r="AX398" i="14"/>
  <c r="AW398" i="14"/>
  <c r="AV398" i="14"/>
  <c r="AT398" i="14"/>
  <c r="AS398" i="14"/>
  <c r="AR398" i="14"/>
  <c r="AQ398" i="14"/>
  <c r="AP398" i="14"/>
  <c r="AO398" i="14"/>
  <c r="AN398" i="14"/>
  <c r="AM398" i="14"/>
  <c r="AL398" i="14"/>
  <c r="AK398" i="14"/>
  <c r="AJ398" i="14"/>
  <c r="AI398" i="14"/>
  <c r="AG398" i="14"/>
  <c r="P398" i="14"/>
  <c r="BK397" i="14"/>
  <c r="BJ397" i="14"/>
  <c r="BI397" i="14"/>
  <c r="BH397" i="14"/>
  <c r="BG397" i="14"/>
  <c r="BF397" i="14"/>
  <c r="BE397" i="14"/>
  <c r="BD397" i="14"/>
  <c r="BC397" i="14"/>
  <c r="BB397" i="14"/>
  <c r="BA397" i="14"/>
  <c r="AZ397" i="14"/>
  <c r="BL397" i="14" s="1"/>
  <c r="AY397" i="14"/>
  <c r="AX397" i="14"/>
  <c r="AW397" i="14"/>
  <c r="AV397" i="14"/>
  <c r="AT397" i="14"/>
  <c r="AS397" i="14"/>
  <c r="AR397" i="14"/>
  <c r="AQ397" i="14"/>
  <c r="AP397" i="14"/>
  <c r="AO397" i="14"/>
  <c r="AN397" i="14"/>
  <c r="AM397" i="14"/>
  <c r="AL397" i="14"/>
  <c r="AK397" i="14"/>
  <c r="AJ397" i="14"/>
  <c r="AI397" i="14"/>
  <c r="AU397" i="14" s="1"/>
  <c r="AG397" i="14"/>
  <c r="P397" i="14"/>
  <c r="BK396" i="14"/>
  <c r="BJ396" i="14"/>
  <c r="BI396" i="14"/>
  <c r="BH396" i="14"/>
  <c r="BG396" i="14"/>
  <c r="BF396" i="14"/>
  <c r="BE396" i="14"/>
  <c r="BD396" i="14"/>
  <c r="BC396" i="14"/>
  <c r="BB396" i="14"/>
  <c r="BA396" i="14"/>
  <c r="AZ396" i="14"/>
  <c r="AY396" i="14"/>
  <c r="AX396" i="14"/>
  <c r="AW396" i="14"/>
  <c r="AV396" i="14"/>
  <c r="AT396" i="14"/>
  <c r="AS396" i="14"/>
  <c r="AR396" i="14"/>
  <c r="AQ396" i="14"/>
  <c r="AP396" i="14"/>
  <c r="AO396" i="14"/>
  <c r="AN396" i="14"/>
  <c r="AM396" i="14"/>
  <c r="AL396" i="14"/>
  <c r="AK396" i="14"/>
  <c r="AJ396" i="14"/>
  <c r="AI396" i="14"/>
  <c r="AG396" i="14"/>
  <c r="P396" i="14"/>
  <c r="BK395" i="14"/>
  <c r="BJ395" i="14"/>
  <c r="BI395" i="14"/>
  <c r="BH395" i="14"/>
  <c r="BG395" i="14"/>
  <c r="BF395" i="14"/>
  <c r="BE395" i="14"/>
  <c r="BD395" i="14"/>
  <c r="BC395" i="14"/>
  <c r="BB395" i="14"/>
  <c r="BA395" i="14"/>
  <c r="AZ395" i="14"/>
  <c r="BL395" i="14" s="1"/>
  <c r="AY395" i="14"/>
  <c r="AX395" i="14"/>
  <c r="AW395" i="14"/>
  <c r="AV395" i="14"/>
  <c r="AT395" i="14"/>
  <c r="AS395" i="14"/>
  <c r="AR395" i="14"/>
  <c r="AQ395" i="14"/>
  <c r="AP395" i="14"/>
  <c r="AO395" i="14"/>
  <c r="AN395" i="14"/>
  <c r="AM395" i="14"/>
  <c r="AL395" i="14"/>
  <c r="AK395" i="14"/>
  <c r="AJ395" i="14"/>
  <c r="AI395" i="14"/>
  <c r="AU395" i="14" s="1"/>
  <c r="AG395" i="14"/>
  <c r="P395" i="14"/>
  <c r="BK394" i="14"/>
  <c r="BJ394" i="14"/>
  <c r="BI394" i="14"/>
  <c r="BH394" i="14"/>
  <c r="BG394" i="14"/>
  <c r="BF394" i="14"/>
  <c r="BE394" i="14"/>
  <c r="BD394" i="14"/>
  <c r="BC394" i="14"/>
  <c r="BB394" i="14"/>
  <c r="BA394" i="14"/>
  <c r="AZ394" i="14"/>
  <c r="AY394" i="14"/>
  <c r="AX394" i="14"/>
  <c r="AW394" i="14"/>
  <c r="AV394" i="14"/>
  <c r="AT394" i="14"/>
  <c r="AS394" i="14"/>
  <c r="AR394" i="14"/>
  <c r="AQ394" i="14"/>
  <c r="AP394" i="14"/>
  <c r="AO394" i="14"/>
  <c r="AN394" i="14"/>
  <c r="AM394" i="14"/>
  <c r="AL394" i="14"/>
  <c r="AK394" i="14"/>
  <c r="AJ394" i="14"/>
  <c r="AI394" i="14"/>
  <c r="AG394" i="14"/>
  <c r="P394" i="14"/>
  <c r="BK393" i="14"/>
  <c r="BJ393" i="14"/>
  <c r="BI393" i="14"/>
  <c r="BH393" i="14"/>
  <c r="BG393" i="14"/>
  <c r="BF393" i="14"/>
  <c r="BE393" i="14"/>
  <c r="BD393" i="14"/>
  <c r="BC393" i="14"/>
  <c r="BB393" i="14"/>
  <c r="BA393" i="14"/>
  <c r="AZ393" i="14"/>
  <c r="BL393" i="14" s="1"/>
  <c r="AY393" i="14"/>
  <c r="AX393" i="14"/>
  <c r="AW393" i="14"/>
  <c r="AV393" i="14"/>
  <c r="AT393" i="14"/>
  <c r="AS393" i="14"/>
  <c r="AR393" i="14"/>
  <c r="AQ393" i="14"/>
  <c r="AP393" i="14"/>
  <c r="AO393" i="14"/>
  <c r="AN393" i="14"/>
  <c r="AM393" i="14"/>
  <c r="AL393" i="14"/>
  <c r="AK393" i="14"/>
  <c r="AJ393" i="14"/>
  <c r="AI393" i="14"/>
  <c r="AU393" i="14" s="1"/>
  <c r="AG393" i="14"/>
  <c r="P393" i="14"/>
  <c r="BK392" i="14"/>
  <c r="BJ392" i="14"/>
  <c r="BI392" i="14"/>
  <c r="BH392" i="14"/>
  <c r="BG392" i="14"/>
  <c r="BF392" i="14"/>
  <c r="BE392" i="14"/>
  <c r="BD392" i="14"/>
  <c r="BC392" i="14"/>
  <c r="BB392" i="14"/>
  <c r="BA392" i="14"/>
  <c r="AZ392" i="14"/>
  <c r="AY392" i="14"/>
  <c r="AX392" i="14"/>
  <c r="AW392" i="14"/>
  <c r="AV392" i="14"/>
  <c r="AT392" i="14"/>
  <c r="AS392" i="14"/>
  <c r="AR392" i="14"/>
  <c r="AQ392" i="14"/>
  <c r="AP392" i="14"/>
  <c r="AO392" i="14"/>
  <c r="AN392" i="14"/>
  <c r="AM392" i="14"/>
  <c r="AL392" i="14"/>
  <c r="AK392" i="14"/>
  <c r="AJ392" i="14"/>
  <c r="AI392" i="14"/>
  <c r="AG392" i="14"/>
  <c r="P392" i="14"/>
  <c r="BK391" i="14"/>
  <c r="BJ391" i="14"/>
  <c r="BI391" i="14"/>
  <c r="BH391" i="14"/>
  <c r="BG391" i="14"/>
  <c r="BF391" i="14"/>
  <c r="BE391" i="14"/>
  <c r="BD391" i="14"/>
  <c r="BC391" i="14"/>
  <c r="BB391" i="14"/>
  <c r="BA391" i="14"/>
  <c r="AZ391" i="14"/>
  <c r="BL391" i="14" s="1"/>
  <c r="AY391" i="14"/>
  <c r="AX391" i="14"/>
  <c r="AW391" i="14"/>
  <c r="AV391" i="14"/>
  <c r="AT391" i="14"/>
  <c r="AS391" i="14"/>
  <c r="AR391" i="14"/>
  <c r="AQ391" i="14"/>
  <c r="AP391" i="14"/>
  <c r="AO391" i="14"/>
  <c r="AN391" i="14"/>
  <c r="AM391" i="14"/>
  <c r="AL391" i="14"/>
  <c r="AK391" i="14"/>
  <c r="AJ391" i="14"/>
  <c r="AI391" i="14"/>
  <c r="AU391" i="14" s="1"/>
  <c r="AG391" i="14"/>
  <c r="P391" i="14"/>
  <c r="BK390" i="14"/>
  <c r="BJ390" i="14"/>
  <c r="BI390" i="14"/>
  <c r="BH390" i="14"/>
  <c r="BG390" i="14"/>
  <c r="BF390" i="14"/>
  <c r="BE390" i="14"/>
  <c r="BD390" i="14"/>
  <c r="BC390" i="14"/>
  <c r="BB390" i="14"/>
  <c r="BA390" i="14"/>
  <c r="AZ390" i="14"/>
  <c r="AY390" i="14"/>
  <c r="AX390" i="14"/>
  <c r="AW390" i="14"/>
  <c r="AV390" i="14"/>
  <c r="AT390" i="14"/>
  <c r="AS390" i="14"/>
  <c r="AR390" i="14"/>
  <c r="AQ390" i="14"/>
  <c r="AP390" i="14"/>
  <c r="AO390" i="14"/>
  <c r="AN390" i="14"/>
  <c r="AM390" i="14"/>
  <c r="AL390" i="14"/>
  <c r="AK390" i="14"/>
  <c r="AJ390" i="14"/>
  <c r="AI390" i="14"/>
  <c r="AG390" i="14"/>
  <c r="P390" i="14"/>
  <c r="BK389" i="14"/>
  <c r="BJ389" i="14"/>
  <c r="BI389" i="14"/>
  <c r="BH389" i="14"/>
  <c r="BG389" i="14"/>
  <c r="BF389" i="14"/>
  <c r="BE389" i="14"/>
  <c r="BD389" i="14"/>
  <c r="BC389" i="14"/>
  <c r="BB389" i="14"/>
  <c r="BA389" i="14"/>
  <c r="AZ389" i="14"/>
  <c r="BL389" i="14" s="1"/>
  <c r="AY389" i="14"/>
  <c r="AX389" i="14"/>
  <c r="AW389" i="14"/>
  <c r="AV389" i="14"/>
  <c r="AT389" i="14"/>
  <c r="AS389" i="14"/>
  <c r="AR389" i="14"/>
  <c r="AQ389" i="14"/>
  <c r="AP389" i="14"/>
  <c r="AO389" i="14"/>
  <c r="AN389" i="14"/>
  <c r="AM389" i="14"/>
  <c r="AL389" i="14"/>
  <c r="AK389" i="14"/>
  <c r="AJ389" i="14"/>
  <c r="AI389" i="14"/>
  <c r="AU389" i="14" s="1"/>
  <c r="AG389" i="14"/>
  <c r="P389" i="14"/>
  <c r="BK388" i="14"/>
  <c r="BJ388" i="14"/>
  <c r="BI388" i="14"/>
  <c r="BH388" i="14"/>
  <c r="BG388" i="14"/>
  <c r="BF388" i="14"/>
  <c r="BE388" i="14"/>
  <c r="BD388" i="14"/>
  <c r="BC388" i="14"/>
  <c r="BB388" i="14"/>
  <c r="BA388" i="14"/>
  <c r="AZ388" i="14"/>
  <c r="AY388" i="14"/>
  <c r="AX388" i="14"/>
  <c r="AW388" i="14"/>
  <c r="AV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G388" i="14"/>
  <c r="P388" i="14"/>
  <c r="BK387" i="14"/>
  <c r="BJ387" i="14"/>
  <c r="BI387" i="14"/>
  <c r="BH387" i="14"/>
  <c r="BG387" i="14"/>
  <c r="BF387" i="14"/>
  <c r="BE387" i="14"/>
  <c r="BD387" i="14"/>
  <c r="BC387" i="14"/>
  <c r="BB387" i="14"/>
  <c r="BA387" i="14"/>
  <c r="AZ387" i="14"/>
  <c r="BL387" i="14" s="1"/>
  <c r="AY387" i="14"/>
  <c r="AX387" i="14"/>
  <c r="AW387" i="14"/>
  <c r="AV387" i="14"/>
  <c r="AT387" i="14"/>
  <c r="AS387" i="14"/>
  <c r="AR387" i="14"/>
  <c r="AQ387" i="14"/>
  <c r="AP387" i="14"/>
  <c r="AO387" i="14"/>
  <c r="AN387" i="14"/>
  <c r="AM387" i="14"/>
  <c r="AL387" i="14"/>
  <c r="AK387" i="14"/>
  <c r="AJ387" i="14"/>
  <c r="AI387" i="14"/>
  <c r="AU387" i="14" s="1"/>
  <c r="AG387" i="14"/>
  <c r="P387" i="14"/>
  <c r="BK386" i="14"/>
  <c r="BJ386" i="14"/>
  <c r="BI386" i="14"/>
  <c r="BH386" i="14"/>
  <c r="BG386" i="14"/>
  <c r="BF386" i="14"/>
  <c r="BE386" i="14"/>
  <c r="BD386" i="14"/>
  <c r="BC386" i="14"/>
  <c r="BB386" i="14"/>
  <c r="BA386" i="14"/>
  <c r="AZ386" i="14"/>
  <c r="AY386" i="14"/>
  <c r="AX386" i="14"/>
  <c r="AW386" i="14"/>
  <c r="AV386" i="14"/>
  <c r="AT386" i="14"/>
  <c r="AS386" i="14"/>
  <c r="AR386" i="14"/>
  <c r="AQ386" i="14"/>
  <c r="AP386" i="14"/>
  <c r="AO386" i="14"/>
  <c r="AN386" i="14"/>
  <c r="AM386" i="14"/>
  <c r="AL386" i="14"/>
  <c r="AK386" i="14"/>
  <c r="AJ386" i="14"/>
  <c r="AI386" i="14"/>
  <c r="AG386" i="14"/>
  <c r="P386" i="14"/>
  <c r="BK385" i="14"/>
  <c r="BJ385" i="14"/>
  <c r="BI385" i="14"/>
  <c r="BH385" i="14"/>
  <c r="BG385" i="14"/>
  <c r="BF385" i="14"/>
  <c r="BE385" i="14"/>
  <c r="BD385" i="14"/>
  <c r="BC385" i="14"/>
  <c r="BB385" i="14"/>
  <c r="BA385" i="14"/>
  <c r="AZ385" i="14"/>
  <c r="BL385" i="14" s="1"/>
  <c r="AY385" i="14"/>
  <c r="AX385" i="14"/>
  <c r="AW385" i="14"/>
  <c r="AV385" i="14"/>
  <c r="AT385" i="14"/>
  <c r="AS385" i="14"/>
  <c r="AR385" i="14"/>
  <c r="AQ385" i="14"/>
  <c r="AP385" i="14"/>
  <c r="AO385" i="14"/>
  <c r="AN385" i="14"/>
  <c r="AM385" i="14"/>
  <c r="AL385" i="14"/>
  <c r="AK385" i="14"/>
  <c r="AJ385" i="14"/>
  <c r="AI385" i="14"/>
  <c r="AU385" i="14" s="1"/>
  <c r="AG385" i="14"/>
  <c r="P385" i="14"/>
  <c r="BK384" i="14"/>
  <c r="BJ384" i="14"/>
  <c r="BI384" i="14"/>
  <c r="BH384" i="14"/>
  <c r="BG384" i="14"/>
  <c r="BF384" i="14"/>
  <c r="BE384" i="14"/>
  <c r="BD384" i="14"/>
  <c r="BC384" i="14"/>
  <c r="BB384" i="14"/>
  <c r="BA384" i="14"/>
  <c r="AZ384" i="14"/>
  <c r="AY384" i="14"/>
  <c r="AX384" i="14"/>
  <c r="AW384" i="14"/>
  <c r="AV384" i="14"/>
  <c r="AT384" i="14"/>
  <c r="AS384" i="14"/>
  <c r="AR384" i="14"/>
  <c r="AQ384" i="14"/>
  <c r="AP384" i="14"/>
  <c r="AO384" i="14"/>
  <c r="AN384" i="14"/>
  <c r="AM384" i="14"/>
  <c r="AL384" i="14"/>
  <c r="AK384" i="14"/>
  <c r="AJ384" i="14"/>
  <c r="AI384" i="14"/>
  <c r="AG384" i="14"/>
  <c r="P384" i="14"/>
  <c r="BK383" i="14"/>
  <c r="BJ383" i="14"/>
  <c r="BI383" i="14"/>
  <c r="BH383" i="14"/>
  <c r="BG383" i="14"/>
  <c r="BF383" i="14"/>
  <c r="BE383" i="14"/>
  <c r="BD383" i="14"/>
  <c r="BC383" i="14"/>
  <c r="BB383" i="14"/>
  <c r="BA383" i="14"/>
  <c r="AZ383" i="14"/>
  <c r="BL383" i="14" s="1"/>
  <c r="AY383" i="14"/>
  <c r="AX383" i="14"/>
  <c r="AW383" i="14"/>
  <c r="AV383" i="14"/>
  <c r="AT383" i="14"/>
  <c r="AS383" i="14"/>
  <c r="AR383" i="14"/>
  <c r="AQ383" i="14"/>
  <c r="AP383" i="14"/>
  <c r="AO383" i="14"/>
  <c r="AN383" i="14"/>
  <c r="AM383" i="14"/>
  <c r="AL383" i="14"/>
  <c r="AK383" i="14"/>
  <c r="AJ383" i="14"/>
  <c r="AI383" i="14"/>
  <c r="AU383" i="14" s="1"/>
  <c r="AG383" i="14"/>
  <c r="P383" i="14"/>
  <c r="BK382" i="14"/>
  <c r="BJ382" i="14"/>
  <c r="BI382" i="14"/>
  <c r="BH382" i="14"/>
  <c r="BG382" i="14"/>
  <c r="BF382" i="14"/>
  <c r="BE382" i="14"/>
  <c r="BD382" i="14"/>
  <c r="BC382" i="14"/>
  <c r="BB382" i="14"/>
  <c r="BA382" i="14"/>
  <c r="AZ382" i="14"/>
  <c r="AY382" i="14"/>
  <c r="AX382" i="14"/>
  <c r="AW382" i="14"/>
  <c r="AV382" i="14"/>
  <c r="AT382" i="14"/>
  <c r="AS382" i="14"/>
  <c r="AR382" i="14"/>
  <c r="AQ382" i="14"/>
  <c r="AP382" i="14"/>
  <c r="AO382" i="14"/>
  <c r="AN382" i="14"/>
  <c r="AM382" i="14"/>
  <c r="AL382" i="14"/>
  <c r="AK382" i="14"/>
  <c r="AJ382" i="14"/>
  <c r="AI382" i="14"/>
  <c r="AG382" i="14"/>
  <c r="P382" i="14"/>
  <c r="BK381" i="14"/>
  <c r="BJ381" i="14"/>
  <c r="BI381" i="14"/>
  <c r="BH381" i="14"/>
  <c r="BG381" i="14"/>
  <c r="BF381" i="14"/>
  <c r="BE381" i="14"/>
  <c r="BD381" i="14"/>
  <c r="BC381" i="14"/>
  <c r="BB381" i="14"/>
  <c r="BA381" i="14"/>
  <c r="AZ381" i="14"/>
  <c r="BL381" i="14" s="1"/>
  <c r="AY381" i="14"/>
  <c r="AX381" i="14"/>
  <c r="AW381" i="14"/>
  <c r="AV381" i="14"/>
  <c r="AT381" i="14"/>
  <c r="AS381" i="14"/>
  <c r="AR381" i="14"/>
  <c r="AQ381" i="14"/>
  <c r="AP381" i="14"/>
  <c r="AO381" i="14"/>
  <c r="AN381" i="14"/>
  <c r="AM381" i="14"/>
  <c r="AL381" i="14"/>
  <c r="AK381" i="14"/>
  <c r="AJ381" i="14"/>
  <c r="AI381" i="14"/>
  <c r="AU381" i="14" s="1"/>
  <c r="AG381" i="14"/>
  <c r="P381" i="14"/>
  <c r="BK380" i="14"/>
  <c r="BJ380" i="14"/>
  <c r="BI380" i="14"/>
  <c r="BH380" i="14"/>
  <c r="BG380" i="14"/>
  <c r="BF380" i="14"/>
  <c r="BE380" i="14"/>
  <c r="BD380" i="14"/>
  <c r="BC380" i="14"/>
  <c r="BB380" i="14"/>
  <c r="BA380" i="14"/>
  <c r="AZ380" i="14"/>
  <c r="AY380" i="14"/>
  <c r="AX380" i="14"/>
  <c r="AW380" i="14"/>
  <c r="AV380" i="14"/>
  <c r="AT380" i="14"/>
  <c r="AS380" i="14"/>
  <c r="AR380" i="14"/>
  <c r="AQ380" i="14"/>
  <c r="AP380" i="14"/>
  <c r="AO380" i="14"/>
  <c r="AN380" i="14"/>
  <c r="AM380" i="14"/>
  <c r="AL380" i="14"/>
  <c r="AK380" i="14"/>
  <c r="AJ380" i="14"/>
  <c r="AI380" i="14"/>
  <c r="AG380" i="14"/>
  <c r="P380" i="14"/>
  <c r="BK379" i="14"/>
  <c r="BJ379" i="14"/>
  <c r="BI379" i="14"/>
  <c r="BH379" i="14"/>
  <c r="BG379" i="14"/>
  <c r="BF379" i="14"/>
  <c r="BE379" i="14"/>
  <c r="BD379" i="14"/>
  <c r="BC379" i="14"/>
  <c r="BB379" i="14"/>
  <c r="BA379" i="14"/>
  <c r="AZ379" i="14"/>
  <c r="BL379" i="14" s="1"/>
  <c r="AY379" i="14"/>
  <c r="AX379" i="14"/>
  <c r="AW379" i="14"/>
  <c r="AV379" i="14"/>
  <c r="AT379" i="14"/>
  <c r="AS379" i="14"/>
  <c r="AR379" i="14"/>
  <c r="AQ379" i="14"/>
  <c r="AP379" i="14"/>
  <c r="AO379" i="14"/>
  <c r="AN379" i="14"/>
  <c r="AM379" i="14"/>
  <c r="AL379" i="14"/>
  <c r="AK379" i="14"/>
  <c r="AJ379" i="14"/>
  <c r="AI379" i="14"/>
  <c r="AU379" i="14" s="1"/>
  <c r="AG379" i="14"/>
  <c r="P379" i="14"/>
  <c r="BK378" i="14"/>
  <c r="BJ378" i="14"/>
  <c r="BI378" i="14"/>
  <c r="BH378" i="14"/>
  <c r="BG378" i="14"/>
  <c r="BF378" i="14"/>
  <c r="BE378" i="14"/>
  <c r="BD378" i="14"/>
  <c r="BC378" i="14"/>
  <c r="BB378" i="14"/>
  <c r="BA378" i="14"/>
  <c r="AZ378" i="14"/>
  <c r="AY378" i="14"/>
  <c r="AX378" i="14"/>
  <c r="AW378" i="14"/>
  <c r="AV378" i="14"/>
  <c r="AT378" i="14"/>
  <c r="AS378" i="14"/>
  <c r="AR378" i="14"/>
  <c r="AQ378" i="14"/>
  <c r="AP378" i="14"/>
  <c r="AO378" i="14"/>
  <c r="AN378" i="14"/>
  <c r="AM378" i="14"/>
  <c r="AL378" i="14"/>
  <c r="AK378" i="14"/>
  <c r="AJ378" i="14"/>
  <c r="AI378" i="14"/>
  <c r="AG378" i="14"/>
  <c r="P378" i="14"/>
  <c r="BK377" i="14"/>
  <c r="BJ377" i="14"/>
  <c r="BI377" i="14"/>
  <c r="BH377" i="14"/>
  <c r="BG377" i="14"/>
  <c r="BF377" i="14"/>
  <c r="BE377" i="14"/>
  <c r="BD377" i="14"/>
  <c r="BC377" i="14"/>
  <c r="BB377" i="14"/>
  <c r="BA377" i="14"/>
  <c r="AZ377" i="14"/>
  <c r="BL377" i="14" s="1"/>
  <c r="AY377" i="14"/>
  <c r="AX377" i="14"/>
  <c r="AW377" i="14"/>
  <c r="AV377" i="14"/>
  <c r="AT377" i="14"/>
  <c r="AS377" i="14"/>
  <c r="AR377" i="14"/>
  <c r="AQ377" i="14"/>
  <c r="AP377" i="14"/>
  <c r="AO377" i="14"/>
  <c r="AN377" i="14"/>
  <c r="AM377" i="14"/>
  <c r="AL377" i="14"/>
  <c r="AK377" i="14"/>
  <c r="AJ377" i="14"/>
  <c r="AI377" i="14"/>
  <c r="AU377" i="14" s="1"/>
  <c r="AG377" i="14"/>
  <c r="P377" i="14"/>
  <c r="BK376" i="14"/>
  <c r="BJ376" i="14"/>
  <c r="BI376" i="14"/>
  <c r="BH376" i="14"/>
  <c r="BG376" i="14"/>
  <c r="BF376" i="14"/>
  <c r="BE376" i="14"/>
  <c r="BD376" i="14"/>
  <c r="BC376" i="14"/>
  <c r="BB376" i="14"/>
  <c r="BA376" i="14"/>
  <c r="AZ376" i="14"/>
  <c r="AY376" i="14"/>
  <c r="AX376" i="14"/>
  <c r="AW376" i="14"/>
  <c r="AV376" i="14"/>
  <c r="AT376" i="14"/>
  <c r="AS376" i="14"/>
  <c r="AR376" i="14"/>
  <c r="AQ376" i="14"/>
  <c r="AP376" i="14"/>
  <c r="AO376" i="14"/>
  <c r="AN376" i="14"/>
  <c r="AM376" i="14"/>
  <c r="AL376" i="14"/>
  <c r="AK376" i="14"/>
  <c r="AJ376" i="14"/>
  <c r="AI376" i="14"/>
  <c r="AG376" i="14"/>
  <c r="P376" i="14"/>
  <c r="BK375" i="14"/>
  <c r="BJ375" i="14"/>
  <c r="BI375" i="14"/>
  <c r="BH375" i="14"/>
  <c r="BG375" i="14"/>
  <c r="BF375" i="14"/>
  <c r="BE375" i="14"/>
  <c r="BD375" i="14"/>
  <c r="BC375" i="14"/>
  <c r="BB375" i="14"/>
  <c r="BA375" i="14"/>
  <c r="AZ375" i="14"/>
  <c r="BL375" i="14" s="1"/>
  <c r="AY375" i="14"/>
  <c r="AX375" i="14"/>
  <c r="AW375" i="14"/>
  <c r="AV375" i="14"/>
  <c r="AT375" i="14"/>
  <c r="AS375" i="14"/>
  <c r="AR375" i="14"/>
  <c r="AQ375" i="14"/>
  <c r="AP375" i="14"/>
  <c r="AO375" i="14"/>
  <c r="AN375" i="14"/>
  <c r="AM375" i="14"/>
  <c r="AL375" i="14"/>
  <c r="AK375" i="14"/>
  <c r="AJ375" i="14"/>
  <c r="AI375" i="14"/>
  <c r="AU375" i="14" s="1"/>
  <c r="AG375" i="14"/>
  <c r="P375" i="14"/>
  <c r="BK374" i="14"/>
  <c r="BJ374" i="14"/>
  <c r="BI374" i="14"/>
  <c r="BH374" i="14"/>
  <c r="BG374" i="14"/>
  <c r="BF374" i="14"/>
  <c r="BE374" i="14"/>
  <c r="BD374" i="14"/>
  <c r="BC374" i="14"/>
  <c r="BB374" i="14"/>
  <c r="BA374" i="14"/>
  <c r="AZ374" i="14"/>
  <c r="AY374" i="14"/>
  <c r="AX374" i="14"/>
  <c r="AW374" i="14"/>
  <c r="AV374" i="14"/>
  <c r="AT374" i="14"/>
  <c r="AS374" i="14"/>
  <c r="AR374" i="14"/>
  <c r="AQ374" i="14"/>
  <c r="AP374" i="14"/>
  <c r="AO374" i="14"/>
  <c r="AN374" i="14"/>
  <c r="AM374" i="14"/>
  <c r="AL374" i="14"/>
  <c r="AK374" i="14"/>
  <c r="AJ374" i="14"/>
  <c r="AI374" i="14"/>
  <c r="AG374" i="14"/>
  <c r="P374" i="14"/>
  <c r="BK373" i="14"/>
  <c r="BJ373" i="14"/>
  <c r="BI373" i="14"/>
  <c r="BH373" i="14"/>
  <c r="BG373" i="14"/>
  <c r="BF373" i="14"/>
  <c r="BE373" i="14"/>
  <c r="BD373" i="14"/>
  <c r="BC373" i="14"/>
  <c r="BB373" i="14"/>
  <c r="BA373" i="14"/>
  <c r="AZ373" i="14"/>
  <c r="BL373" i="14" s="1"/>
  <c r="AY373" i="14"/>
  <c r="AX373" i="14"/>
  <c r="AW373" i="14"/>
  <c r="AV373" i="14"/>
  <c r="AT373" i="14"/>
  <c r="AS373" i="14"/>
  <c r="AR373" i="14"/>
  <c r="AQ373" i="14"/>
  <c r="AP373" i="14"/>
  <c r="AO373" i="14"/>
  <c r="AN373" i="14"/>
  <c r="AM373" i="14"/>
  <c r="AL373" i="14"/>
  <c r="AK373" i="14"/>
  <c r="AJ373" i="14"/>
  <c r="AI373" i="14"/>
  <c r="AU373" i="14" s="1"/>
  <c r="AG373" i="14"/>
  <c r="P373" i="14"/>
  <c r="BK372" i="14"/>
  <c r="BJ372" i="14"/>
  <c r="BI372" i="14"/>
  <c r="BH372" i="14"/>
  <c r="BG372" i="14"/>
  <c r="BF372" i="14"/>
  <c r="BE372" i="14"/>
  <c r="BD372" i="14"/>
  <c r="BC372" i="14"/>
  <c r="BB372" i="14"/>
  <c r="BA372" i="14"/>
  <c r="AZ372" i="14"/>
  <c r="AY372" i="14"/>
  <c r="AX372" i="14"/>
  <c r="AW372" i="14"/>
  <c r="AV372" i="14"/>
  <c r="AT372" i="14"/>
  <c r="AS372" i="14"/>
  <c r="AR372" i="14"/>
  <c r="AQ372" i="14"/>
  <c r="AP372" i="14"/>
  <c r="AO372" i="14"/>
  <c r="AN372" i="14"/>
  <c r="AM372" i="14"/>
  <c r="AL372" i="14"/>
  <c r="AK372" i="14"/>
  <c r="AJ372" i="14"/>
  <c r="AI372" i="14"/>
  <c r="AG372" i="14"/>
  <c r="P372" i="14"/>
  <c r="BK371" i="14"/>
  <c r="BJ371" i="14"/>
  <c r="BI371" i="14"/>
  <c r="BH371" i="14"/>
  <c r="BG371" i="14"/>
  <c r="BF371" i="14"/>
  <c r="BE371" i="14"/>
  <c r="BD371" i="14"/>
  <c r="BC371" i="14"/>
  <c r="BB371" i="14"/>
  <c r="BA371" i="14"/>
  <c r="AZ371" i="14"/>
  <c r="BL371" i="14" s="1"/>
  <c r="AY371" i="14"/>
  <c r="AX371" i="14"/>
  <c r="AW371" i="14"/>
  <c r="AV371" i="14"/>
  <c r="AT371" i="14"/>
  <c r="AS371" i="14"/>
  <c r="AR371" i="14"/>
  <c r="AQ371" i="14"/>
  <c r="AP371" i="14"/>
  <c r="AO371" i="14"/>
  <c r="AN371" i="14"/>
  <c r="AM371" i="14"/>
  <c r="AL371" i="14"/>
  <c r="AK371" i="14"/>
  <c r="AJ371" i="14"/>
  <c r="AI371" i="14"/>
  <c r="AU371" i="14" s="1"/>
  <c r="AG371" i="14"/>
  <c r="P371" i="14"/>
  <c r="BK370" i="14"/>
  <c r="BJ370" i="14"/>
  <c r="BI370" i="14"/>
  <c r="BH370" i="14"/>
  <c r="BG370" i="14"/>
  <c r="BF370" i="14"/>
  <c r="BE370" i="14"/>
  <c r="BD370" i="14"/>
  <c r="BC370" i="14"/>
  <c r="BB370" i="14"/>
  <c r="BA370" i="14"/>
  <c r="AZ370" i="14"/>
  <c r="AY370" i="14"/>
  <c r="AX370" i="14"/>
  <c r="AW370" i="14"/>
  <c r="AV370" i="14"/>
  <c r="AT370" i="14"/>
  <c r="AS370" i="14"/>
  <c r="AR370" i="14"/>
  <c r="AQ370" i="14"/>
  <c r="AP370" i="14"/>
  <c r="AO370" i="14"/>
  <c r="AN370" i="14"/>
  <c r="AM370" i="14"/>
  <c r="AL370" i="14"/>
  <c r="AK370" i="14"/>
  <c r="AJ370" i="14"/>
  <c r="AI370" i="14"/>
  <c r="AG370" i="14"/>
  <c r="P370" i="14"/>
  <c r="BK369" i="14"/>
  <c r="BJ369" i="14"/>
  <c r="BI369" i="14"/>
  <c r="BH369" i="14"/>
  <c r="BG369" i="14"/>
  <c r="BF369" i="14"/>
  <c r="BE369" i="14"/>
  <c r="BD369" i="14"/>
  <c r="BC369" i="14"/>
  <c r="BB369" i="14"/>
  <c r="BA369" i="14"/>
  <c r="AZ369" i="14"/>
  <c r="BL369" i="14" s="1"/>
  <c r="AY369" i="14"/>
  <c r="AX369" i="14"/>
  <c r="AW369" i="14"/>
  <c r="AV369" i="14"/>
  <c r="AT369" i="14"/>
  <c r="AS369" i="14"/>
  <c r="AR369" i="14"/>
  <c r="AQ369" i="14"/>
  <c r="AP369" i="14"/>
  <c r="AO369" i="14"/>
  <c r="AN369" i="14"/>
  <c r="AM369" i="14"/>
  <c r="AL369" i="14"/>
  <c r="AK369" i="14"/>
  <c r="AJ369" i="14"/>
  <c r="AI369" i="14"/>
  <c r="AU369" i="14" s="1"/>
  <c r="AG369" i="14"/>
  <c r="P369" i="14"/>
  <c r="BK368" i="14"/>
  <c r="BJ368" i="14"/>
  <c r="BI368" i="14"/>
  <c r="BH368" i="14"/>
  <c r="BG368" i="14"/>
  <c r="BF368" i="14"/>
  <c r="BE368" i="14"/>
  <c r="BD368" i="14"/>
  <c r="BC368" i="14"/>
  <c r="BB368" i="14"/>
  <c r="BA368" i="14"/>
  <c r="AZ368" i="14"/>
  <c r="AY368" i="14"/>
  <c r="AX368" i="14"/>
  <c r="AW368" i="14"/>
  <c r="AV368" i="14"/>
  <c r="AT368" i="14"/>
  <c r="AS368" i="14"/>
  <c r="AR368" i="14"/>
  <c r="AQ368" i="14"/>
  <c r="AP368" i="14"/>
  <c r="AO368" i="14"/>
  <c r="AN368" i="14"/>
  <c r="AM368" i="14"/>
  <c r="AL368" i="14"/>
  <c r="AK368" i="14"/>
  <c r="AJ368" i="14"/>
  <c r="AI368" i="14"/>
  <c r="AG368" i="14"/>
  <c r="P368" i="14"/>
  <c r="BK367" i="14"/>
  <c r="BJ367" i="14"/>
  <c r="BI367" i="14"/>
  <c r="BH367" i="14"/>
  <c r="BG367" i="14"/>
  <c r="BF367" i="14"/>
  <c r="BE367" i="14"/>
  <c r="BD367" i="14"/>
  <c r="BC367" i="14"/>
  <c r="BB367" i="14"/>
  <c r="BA367" i="14"/>
  <c r="AZ367" i="14"/>
  <c r="BL367" i="14" s="1"/>
  <c r="BP367" i="14" s="1"/>
  <c r="AY367" i="14"/>
  <c r="AX367" i="14"/>
  <c r="AW367" i="14"/>
  <c r="AV367" i="14"/>
  <c r="AT367" i="14"/>
  <c r="AS367" i="14"/>
  <c r="AR367" i="14"/>
  <c r="AQ367" i="14"/>
  <c r="AP367" i="14"/>
  <c r="AO367" i="14"/>
  <c r="AN367" i="14"/>
  <c r="AM367" i="14"/>
  <c r="AL367" i="14"/>
  <c r="AK367" i="14"/>
  <c r="AJ367" i="14"/>
  <c r="AI367" i="14"/>
  <c r="AU367" i="14" s="1"/>
  <c r="AG367" i="14"/>
  <c r="P367" i="14"/>
  <c r="BK366" i="14"/>
  <c r="BJ366" i="14"/>
  <c r="BI366" i="14"/>
  <c r="BH366" i="14"/>
  <c r="BG366" i="14"/>
  <c r="BF366" i="14"/>
  <c r="BE366" i="14"/>
  <c r="BD366" i="14"/>
  <c r="BC366" i="14"/>
  <c r="BB366" i="14"/>
  <c r="BA366" i="14"/>
  <c r="AZ366" i="14"/>
  <c r="AY366" i="14"/>
  <c r="AX366" i="14"/>
  <c r="AW366" i="14"/>
  <c r="AV366" i="14"/>
  <c r="AT366" i="14"/>
  <c r="AS366" i="14"/>
  <c r="AR366" i="14"/>
  <c r="AQ366" i="14"/>
  <c r="AP366" i="14"/>
  <c r="AO366" i="14"/>
  <c r="AN366" i="14"/>
  <c r="AM366" i="14"/>
  <c r="AL366" i="14"/>
  <c r="AK366" i="14"/>
  <c r="AJ366" i="14"/>
  <c r="AI366" i="14"/>
  <c r="AG366" i="14"/>
  <c r="P366" i="14"/>
  <c r="BK365" i="14"/>
  <c r="BJ365" i="14"/>
  <c r="BI365" i="14"/>
  <c r="BH365" i="14"/>
  <c r="BG365" i="14"/>
  <c r="BF365" i="14"/>
  <c r="BE365" i="14"/>
  <c r="BD365" i="14"/>
  <c r="BC365" i="14"/>
  <c r="BB365" i="14"/>
  <c r="BA365" i="14"/>
  <c r="AZ365" i="14"/>
  <c r="BL365" i="14" s="1"/>
  <c r="AY365" i="14"/>
  <c r="AX365" i="14"/>
  <c r="AW365" i="14"/>
  <c r="AV365" i="14"/>
  <c r="AT365" i="14"/>
  <c r="AS365" i="14"/>
  <c r="AR365" i="14"/>
  <c r="AQ365" i="14"/>
  <c r="AP365" i="14"/>
  <c r="AO365" i="14"/>
  <c r="AN365" i="14"/>
  <c r="AM365" i="14"/>
  <c r="AL365" i="14"/>
  <c r="AK365" i="14"/>
  <c r="AJ365" i="14"/>
  <c r="AI365" i="14"/>
  <c r="AU365" i="14" s="1"/>
  <c r="AG365" i="14"/>
  <c r="P365" i="14"/>
  <c r="BK364" i="14"/>
  <c r="BJ364" i="14"/>
  <c r="BI364" i="14"/>
  <c r="BH364" i="14"/>
  <c r="BG364" i="14"/>
  <c r="BF364" i="14"/>
  <c r="BE364" i="14"/>
  <c r="BD364" i="14"/>
  <c r="BC364" i="14"/>
  <c r="BB364" i="14"/>
  <c r="BA364" i="14"/>
  <c r="AZ364" i="14"/>
  <c r="AY364" i="14"/>
  <c r="AX364" i="14"/>
  <c r="AW364" i="14"/>
  <c r="AV364" i="14"/>
  <c r="AT364" i="14"/>
  <c r="AS364" i="14"/>
  <c r="AR364" i="14"/>
  <c r="AQ364" i="14"/>
  <c r="AP364" i="14"/>
  <c r="AO364" i="14"/>
  <c r="AN364" i="14"/>
  <c r="AM364" i="14"/>
  <c r="AL364" i="14"/>
  <c r="AK364" i="14"/>
  <c r="AJ364" i="14"/>
  <c r="AI364" i="14"/>
  <c r="AG364" i="14"/>
  <c r="P364" i="14"/>
  <c r="BK363" i="14"/>
  <c r="BJ363" i="14"/>
  <c r="BI363" i="14"/>
  <c r="BH363" i="14"/>
  <c r="BG363" i="14"/>
  <c r="BF363" i="14"/>
  <c r="BE363" i="14"/>
  <c r="BD363" i="14"/>
  <c r="BC363" i="14"/>
  <c r="BB363" i="14"/>
  <c r="BA363" i="14"/>
  <c r="AZ363" i="14"/>
  <c r="BL363" i="14" s="1"/>
  <c r="AY363" i="14"/>
  <c r="AX363" i="14"/>
  <c r="AW363" i="14"/>
  <c r="AV363" i="14"/>
  <c r="AT363" i="14"/>
  <c r="AS363" i="14"/>
  <c r="AR363" i="14"/>
  <c r="AQ363" i="14"/>
  <c r="AP363" i="14"/>
  <c r="AO363" i="14"/>
  <c r="AN363" i="14"/>
  <c r="AM363" i="14"/>
  <c r="AL363" i="14"/>
  <c r="AK363" i="14"/>
  <c r="AJ363" i="14"/>
  <c r="AI363" i="14"/>
  <c r="AU363" i="14" s="1"/>
  <c r="AG363" i="14"/>
  <c r="P363" i="14"/>
  <c r="BK362" i="14"/>
  <c r="BJ362" i="14"/>
  <c r="BI362" i="14"/>
  <c r="BH362" i="14"/>
  <c r="BG362" i="14"/>
  <c r="BF362" i="14"/>
  <c r="BE362" i="14"/>
  <c r="BD362" i="14"/>
  <c r="BC362" i="14"/>
  <c r="BB362" i="14"/>
  <c r="BA362" i="14"/>
  <c r="AZ362" i="14"/>
  <c r="AY362" i="14"/>
  <c r="AX362" i="14"/>
  <c r="AW362" i="14"/>
  <c r="AV362" i="14"/>
  <c r="AT362" i="14"/>
  <c r="AS362" i="14"/>
  <c r="AR362" i="14"/>
  <c r="AQ362" i="14"/>
  <c r="AP362" i="14"/>
  <c r="AO362" i="14"/>
  <c r="AN362" i="14"/>
  <c r="AM362" i="14"/>
  <c r="AL362" i="14"/>
  <c r="AK362" i="14"/>
  <c r="AJ362" i="14"/>
  <c r="AI362" i="14"/>
  <c r="AG362" i="14"/>
  <c r="P362" i="14"/>
  <c r="BK361" i="14"/>
  <c r="BJ361" i="14"/>
  <c r="BI361" i="14"/>
  <c r="BH361" i="14"/>
  <c r="BG361" i="14"/>
  <c r="BF361" i="14"/>
  <c r="BE361" i="14"/>
  <c r="BD361" i="14"/>
  <c r="BC361" i="14"/>
  <c r="BB361" i="14"/>
  <c r="BA361" i="14"/>
  <c r="AZ361" i="14"/>
  <c r="BL361" i="14" s="1"/>
  <c r="AY361" i="14"/>
  <c r="AX361" i="14"/>
  <c r="AW361" i="14"/>
  <c r="AV361" i="14"/>
  <c r="AT361" i="14"/>
  <c r="AS361" i="14"/>
  <c r="AR361" i="14"/>
  <c r="AQ361" i="14"/>
  <c r="AP361" i="14"/>
  <c r="AO361" i="14"/>
  <c r="AN361" i="14"/>
  <c r="AM361" i="14"/>
  <c r="AL361" i="14"/>
  <c r="AK361" i="14"/>
  <c r="AJ361" i="14"/>
  <c r="AI361" i="14"/>
  <c r="AU361" i="14" s="1"/>
  <c r="AG361" i="14"/>
  <c r="P361" i="14"/>
  <c r="BK360" i="14"/>
  <c r="BJ360" i="14"/>
  <c r="BI360" i="14"/>
  <c r="BH360" i="14"/>
  <c r="BG360" i="14"/>
  <c r="BF360" i="14"/>
  <c r="BE360" i="14"/>
  <c r="BD360" i="14"/>
  <c r="BC360" i="14"/>
  <c r="BB360" i="14"/>
  <c r="BA360" i="14"/>
  <c r="AZ360" i="14"/>
  <c r="AY360" i="14"/>
  <c r="AX360" i="14"/>
  <c r="AW360" i="14"/>
  <c r="AV360" i="14"/>
  <c r="AT360" i="14"/>
  <c r="AS360" i="14"/>
  <c r="AR360" i="14"/>
  <c r="AQ360" i="14"/>
  <c r="AP360" i="14"/>
  <c r="AO360" i="14"/>
  <c r="AN360" i="14"/>
  <c r="AM360" i="14"/>
  <c r="AL360" i="14"/>
  <c r="AK360" i="14"/>
  <c r="AJ360" i="14"/>
  <c r="AI360" i="14"/>
  <c r="AG360" i="14"/>
  <c r="P360" i="14"/>
  <c r="BK359" i="14"/>
  <c r="BJ359" i="14"/>
  <c r="BI359" i="14"/>
  <c r="BH359" i="14"/>
  <c r="BG359" i="14"/>
  <c r="BF359" i="14"/>
  <c r="BE359" i="14"/>
  <c r="BD359" i="14"/>
  <c r="BC359" i="14"/>
  <c r="BB359" i="14"/>
  <c r="BA359" i="14"/>
  <c r="AZ359" i="14"/>
  <c r="BL359" i="14" s="1"/>
  <c r="AY359" i="14"/>
  <c r="AX359" i="14"/>
  <c r="AW359" i="14"/>
  <c r="AV359" i="14"/>
  <c r="AT359" i="14"/>
  <c r="AS359" i="14"/>
  <c r="AR359" i="14"/>
  <c r="AQ359" i="14"/>
  <c r="AP359" i="14"/>
  <c r="AO359" i="14"/>
  <c r="AN359" i="14"/>
  <c r="AM359" i="14"/>
  <c r="AL359" i="14"/>
  <c r="AK359" i="14"/>
  <c r="AJ359" i="14"/>
  <c r="AI359" i="14"/>
  <c r="AU359" i="14" s="1"/>
  <c r="AG359" i="14"/>
  <c r="P359" i="14"/>
  <c r="BK358" i="14"/>
  <c r="BJ358" i="14"/>
  <c r="BI358" i="14"/>
  <c r="BH358" i="14"/>
  <c r="BG358" i="14"/>
  <c r="BF358" i="14"/>
  <c r="BE358" i="14"/>
  <c r="BD358" i="14"/>
  <c r="BC358" i="14"/>
  <c r="BB358" i="14"/>
  <c r="BA358" i="14"/>
  <c r="AZ358" i="14"/>
  <c r="AY358" i="14"/>
  <c r="AX358" i="14"/>
  <c r="AW358" i="14"/>
  <c r="AV358" i="14"/>
  <c r="AT358" i="14"/>
  <c r="AS358" i="14"/>
  <c r="AR358" i="14"/>
  <c r="AQ358" i="14"/>
  <c r="AP358" i="14"/>
  <c r="AO358" i="14"/>
  <c r="AN358" i="14"/>
  <c r="AM358" i="14"/>
  <c r="AL358" i="14"/>
  <c r="AK358" i="14"/>
  <c r="AJ358" i="14"/>
  <c r="AI358" i="14"/>
  <c r="AG358" i="14"/>
  <c r="P358" i="14"/>
  <c r="BK357" i="14"/>
  <c r="BJ357" i="14"/>
  <c r="BI357" i="14"/>
  <c r="BH357" i="14"/>
  <c r="BG357" i="14"/>
  <c r="BF357" i="14"/>
  <c r="BE357" i="14"/>
  <c r="BD357" i="14"/>
  <c r="BC357" i="14"/>
  <c r="BB357" i="14"/>
  <c r="BA357" i="14"/>
  <c r="AZ357" i="14"/>
  <c r="BL357" i="14" s="1"/>
  <c r="AY357" i="14"/>
  <c r="AX357" i="14"/>
  <c r="AW357" i="14"/>
  <c r="AV357" i="14"/>
  <c r="AT357" i="14"/>
  <c r="AS357" i="14"/>
  <c r="AR357" i="14"/>
  <c r="AQ357" i="14"/>
  <c r="AP357" i="14"/>
  <c r="AO357" i="14"/>
  <c r="AN357" i="14"/>
  <c r="AM357" i="14"/>
  <c r="AL357" i="14"/>
  <c r="AK357" i="14"/>
  <c r="AJ357" i="14"/>
  <c r="AI357" i="14"/>
  <c r="AU357" i="14" s="1"/>
  <c r="AG357" i="14"/>
  <c r="P357" i="14"/>
  <c r="BK356" i="14"/>
  <c r="BJ356" i="14"/>
  <c r="BI356" i="14"/>
  <c r="BH356" i="14"/>
  <c r="BG356" i="14"/>
  <c r="BF356" i="14"/>
  <c r="BE356" i="14"/>
  <c r="BD356" i="14"/>
  <c r="BC356" i="14"/>
  <c r="BB356" i="14"/>
  <c r="BA356" i="14"/>
  <c r="AZ356" i="14"/>
  <c r="AY356" i="14"/>
  <c r="AX356" i="14"/>
  <c r="AW356" i="14"/>
  <c r="AV356" i="14"/>
  <c r="AT356" i="14"/>
  <c r="AS356" i="14"/>
  <c r="AR356" i="14"/>
  <c r="AQ356" i="14"/>
  <c r="AP356" i="14"/>
  <c r="AO356" i="14"/>
  <c r="AN356" i="14"/>
  <c r="AM356" i="14"/>
  <c r="AL356" i="14"/>
  <c r="AK356" i="14"/>
  <c r="AJ356" i="14"/>
  <c r="AI356" i="14"/>
  <c r="AG356" i="14"/>
  <c r="P356" i="14"/>
  <c r="BK355" i="14"/>
  <c r="BJ355" i="14"/>
  <c r="BI355" i="14"/>
  <c r="BH355" i="14"/>
  <c r="BG355" i="14"/>
  <c r="BF355" i="14"/>
  <c r="BE355" i="14"/>
  <c r="BD355" i="14"/>
  <c r="BC355" i="14"/>
  <c r="BB355" i="14"/>
  <c r="BA355" i="14"/>
  <c r="AZ355" i="14"/>
  <c r="BL355" i="14" s="1"/>
  <c r="AY355" i="14"/>
  <c r="AX355" i="14"/>
  <c r="AW355" i="14"/>
  <c r="AV355" i="14"/>
  <c r="AT355" i="14"/>
  <c r="AS355" i="14"/>
  <c r="AR355" i="14"/>
  <c r="AQ355" i="14"/>
  <c r="AP355" i="14"/>
  <c r="AO355" i="14"/>
  <c r="AN355" i="14"/>
  <c r="AM355" i="14"/>
  <c r="AL355" i="14"/>
  <c r="AK355" i="14"/>
  <c r="AJ355" i="14"/>
  <c r="AI355" i="14"/>
  <c r="AU355" i="14" s="1"/>
  <c r="AG355" i="14"/>
  <c r="P355" i="14"/>
  <c r="BK354" i="14"/>
  <c r="BJ354" i="14"/>
  <c r="BI354" i="14"/>
  <c r="BH354" i="14"/>
  <c r="BG354" i="14"/>
  <c r="BF354" i="14"/>
  <c r="BE354" i="14"/>
  <c r="BD354" i="14"/>
  <c r="BC354" i="14"/>
  <c r="BB354" i="14"/>
  <c r="BA354" i="14"/>
  <c r="AZ354" i="14"/>
  <c r="AY354" i="14"/>
  <c r="AX354" i="14"/>
  <c r="AW354" i="14"/>
  <c r="AV354" i="14"/>
  <c r="AT354" i="14"/>
  <c r="AS354" i="14"/>
  <c r="AR354" i="14"/>
  <c r="AQ354" i="14"/>
  <c r="AP354" i="14"/>
  <c r="AO354" i="14"/>
  <c r="AN354" i="14"/>
  <c r="AM354" i="14"/>
  <c r="AL354" i="14"/>
  <c r="AK354" i="14"/>
  <c r="AJ354" i="14"/>
  <c r="AI354" i="14"/>
  <c r="AG354" i="14"/>
  <c r="P354" i="14"/>
  <c r="BK353" i="14"/>
  <c r="BJ353" i="14"/>
  <c r="BI353" i="14"/>
  <c r="BH353" i="14"/>
  <c r="BG353" i="14"/>
  <c r="BF353" i="14"/>
  <c r="BE353" i="14"/>
  <c r="BD353" i="14"/>
  <c r="BC353" i="14"/>
  <c r="BB353" i="14"/>
  <c r="BA353" i="14"/>
  <c r="AZ353" i="14"/>
  <c r="BL353" i="14" s="1"/>
  <c r="AY353" i="14"/>
  <c r="AX353" i="14"/>
  <c r="AW353" i="14"/>
  <c r="AV353" i="14"/>
  <c r="AT353" i="14"/>
  <c r="AS353" i="14"/>
  <c r="AR353" i="14"/>
  <c r="AQ353" i="14"/>
  <c r="AP353" i="14"/>
  <c r="AO353" i="14"/>
  <c r="AN353" i="14"/>
  <c r="AM353" i="14"/>
  <c r="AL353" i="14"/>
  <c r="AK353" i="14"/>
  <c r="AJ353" i="14"/>
  <c r="AI353" i="14"/>
  <c r="AU353" i="14" s="1"/>
  <c r="AG353" i="14"/>
  <c r="P353" i="14"/>
  <c r="BK352" i="14"/>
  <c r="BJ352" i="14"/>
  <c r="BI352" i="14"/>
  <c r="BH352" i="14"/>
  <c r="BG352" i="14"/>
  <c r="BF352" i="14"/>
  <c r="BE352" i="14"/>
  <c r="BD352" i="14"/>
  <c r="BC352" i="14"/>
  <c r="BB352" i="14"/>
  <c r="BA352" i="14"/>
  <c r="AZ352" i="14"/>
  <c r="AY352" i="14"/>
  <c r="AX352" i="14"/>
  <c r="AW352" i="14"/>
  <c r="AV352" i="14"/>
  <c r="AT352" i="14"/>
  <c r="AS352" i="14"/>
  <c r="AR352" i="14"/>
  <c r="AQ352" i="14"/>
  <c r="AP352" i="14"/>
  <c r="AO352" i="14"/>
  <c r="AN352" i="14"/>
  <c r="AM352" i="14"/>
  <c r="AL352" i="14"/>
  <c r="AK352" i="14"/>
  <c r="AJ352" i="14"/>
  <c r="AI352" i="14"/>
  <c r="AG352" i="14"/>
  <c r="P352" i="14"/>
  <c r="BK351" i="14"/>
  <c r="BJ351" i="14"/>
  <c r="BI351" i="14"/>
  <c r="BH351" i="14"/>
  <c r="BG351" i="14"/>
  <c r="BF351" i="14"/>
  <c r="BE351" i="14"/>
  <c r="BD351" i="14"/>
  <c r="BC351" i="14"/>
  <c r="BB351" i="14"/>
  <c r="BA351" i="14"/>
  <c r="AZ351" i="14"/>
  <c r="BL351" i="14" s="1"/>
  <c r="AY351" i="14"/>
  <c r="AX351" i="14"/>
  <c r="AW351" i="14"/>
  <c r="AV351" i="14"/>
  <c r="AT351" i="14"/>
  <c r="AS351" i="14"/>
  <c r="AR351" i="14"/>
  <c r="AQ351" i="14"/>
  <c r="AP351" i="14"/>
  <c r="AO351" i="14"/>
  <c r="AN351" i="14"/>
  <c r="AM351" i="14"/>
  <c r="AL351" i="14"/>
  <c r="AK351" i="14"/>
  <c r="AJ351" i="14"/>
  <c r="AI351" i="14"/>
  <c r="AU351" i="14" s="1"/>
  <c r="AG351" i="14"/>
  <c r="P351" i="14"/>
  <c r="BK350" i="14"/>
  <c r="BJ350" i="14"/>
  <c r="BI350" i="14"/>
  <c r="BH350" i="14"/>
  <c r="BG350" i="14"/>
  <c r="BF350" i="14"/>
  <c r="BE350" i="14"/>
  <c r="BD350" i="14"/>
  <c r="BC350" i="14"/>
  <c r="BB350" i="14"/>
  <c r="BA350" i="14"/>
  <c r="AZ350" i="14"/>
  <c r="AY350" i="14"/>
  <c r="AX350" i="14"/>
  <c r="AW350" i="14"/>
  <c r="AV350" i="14"/>
  <c r="AT350" i="14"/>
  <c r="AS350" i="14"/>
  <c r="AR350" i="14"/>
  <c r="AQ350" i="14"/>
  <c r="AP350" i="14"/>
  <c r="AO350" i="14"/>
  <c r="AN350" i="14"/>
  <c r="AM350" i="14"/>
  <c r="AL350" i="14"/>
  <c r="AK350" i="14"/>
  <c r="AJ350" i="14"/>
  <c r="AI350" i="14"/>
  <c r="AG350" i="14"/>
  <c r="P350" i="14"/>
  <c r="BK349" i="14"/>
  <c r="BJ349" i="14"/>
  <c r="BI349" i="14"/>
  <c r="BH349" i="14"/>
  <c r="BG349" i="14"/>
  <c r="BF349" i="14"/>
  <c r="BE349" i="14"/>
  <c r="BD349" i="14"/>
  <c r="BC349" i="14"/>
  <c r="BB349" i="14"/>
  <c r="BA349" i="14"/>
  <c r="AZ349" i="14"/>
  <c r="BL349" i="14" s="1"/>
  <c r="AY349" i="14"/>
  <c r="AX349" i="14"/>
  <c r="AW349" i="14"/>
  <c r="AV349" i="14"/>
  <c r="AT349" i="14"/>
  <c r="AS349" i="14"/>
  <c r="AR349" i="14"/>
  <c r="AQ349" i="14"/>
  <c r="AP349" i="14"/>
  <c r="AO349" i="14"/>
  <c r="AN349" i="14"/>
  <c r="AM349" i="14"/>
  <c r="AL349" i="14"/>
  <c r="AK349" i="14"/>
  <c r="AJ349" i="14"/>
  <c r="AI349" i="14"/>
  <c r="AU349" i="14" s="1"/>
  <c r="AG349" i="14"/>
  <c r="P349" i="14"/>
  <c r="BK348" i="14"/>
  <c r="BJ348" i="14"/>
  <c r="BI348" i="14"/>
  <c r="BH348" i="14"/>
  <c r="BG348" i="14"/>
  <c r="BF348" i="14"/>
  <c r="BE348" i="14"/>
  <c r="BD348" i="14"/>
  <c r="BC348" i="14"/>
  <c r="BB348" i="14"/>
  <c r="BA348" i="14"/>
  <c r="AZ348" i="14"/>
  <c r="AY348" i="14"/>
  <c r="AX348" i="14"/>
  <c r="AW348" i="14"/>
  <c r="AV348" i="14"/>
  <c r="AT348" i="14"/>
  <c r="AS348" i="14"/>
  <c r="AR348" i="14"/>
  <c r="AQ348" i="14"/>
  <c r="AP348" i="14"/>
  <c r="AO348" i="14"/>
  <c r="AN348" i="14"/>
  <c r="AM348" i="14"/>
  <c r="AL348" i="14"/>
  <c r="AK348" i="14"/>
  <c r="AJ348" i="14"/>
  <c r="AI348" i="14"/>
  <c r="AG348" i="14"/>
  <c r="P348" i="14"/>
  <c r="BK347" i="14"/>
  <c r="BJ347" i="14"/>
  <c r="BI347" i="14"/>
  <c r="BH347" i="14"/>
  <c r="BG347" i="14"/>
  <c r="BF347" i="14"/>
  <c r="BE347" i="14"/>
  <c r="BD347" i="14"/>
  <c r="BC347" i="14"/>
  <c r="BB347" i="14"/>
  <c r="BA347" i="14"/>
  <c r="AZ347" i="14"/>
  <c r="BL347" i="14" s="1"/>
  <c r="AY347" i="14"/>
  <c r="AX347" i="14"/>
  <c r="AW347" i="14"/>
  <c r="AV347" i="14"/>
  <c r="AT347" i="14"/>
  <c r="AS347" i="14"/>
  <c r="AR347" i="14"/>
  <c r="AQ347" i="14"/>
  <c r="AP347" i="14"/>
  <c r="AO347" i="14"/>
  <c r="AN347" i="14"/>
  <c r="AM347" i="14"/>
  <c r="AL347" i="14"/>
  <c r="AK347" i="14"/>
  <c r="AJ347" i="14"/>
  <c r="AI347" i="14"/>
  <c r="AU347" i="14" s="1"/>
  <c r="AG347" i="14"/>
  <c r="P347" i="14"/>
  <c r="BK346" i="14"/>
  <c r="BJ346" i="14"/>
  <c r="BI346" i="14"/>
  <c r="BH346" i="14"/>
  <c r="BG346" i="14"/>
  <c r="BF346" i="14"/>
  <c r="BE346" i="14"/>
  <c r="BD346" i="14"/>
  <c r="BC346" i="14"/>
  <c r="BB346" i="14"/>
  <c r="BA346" i="14"/>
  <c r="AZ346" i="14"/>
  <c r="AY346" i="14"/>
  <c r="AX346" i="14"/>
  <c r="AW346" i="14"/>
  <c r="AV346" i="14"/>
  <c r="AT346" i="14"/>
  <c r="AS346" i="14"/>
  <c r="AR346" i="14"/>
  <c r="AQ346" i="14"/>
  <c r="AP346" i="14"/>
  <c r="AO346" i="14"/>
  <c r="AN346" i="14"/>
  <c r="AM346" i="14"/>
  <c r="AL346" i="14"/>
  <c r="AK346" i="14"/>
  <c r="AJ346" i="14"/>
  <c r="AI346" i="14"/>
  <c r="AG346" i="14"/>
  <c r="P346" i="14"/>
  <c r="BK345" i="14"/>
  <c r="BJ345" i="14"/>
  <c r="BI345" i="14"/>
  <c r="BH345" i="14"/>
  <c r="BG345" i="14"/>
  <c r="BF345" i="14"/>
  <c r="BE345" i="14"/>
  <c r="BD345" i="14"/>
  <c r="BC345" i="14"/>
  <c r="BB345" i="14"/>
  <c r="BA345" i="14"/>
  <c r="AZ345" i="14"/>
  <c r="BL345" i="14" s="1"/>
  <c r="AY345" i="14"/>
  <c r="AX345" i="14"/>
  <c r="AW345" i="14"/>
  <c r="AV345" i="14"/>
  <c r="AT345" i="14"/>
  <c r="AS345" i="14"/>
  <c r="AR345" i="14"/>
  <c r="AQ345" i="14"/>
  <c r="AP345" i="14"/>
  <c r="AO345" i="14"/>
  <c r="AN345" i="14"/>
  <c r="AM345" i="14"/>
  <c r="AL345" i="14"/>
  <c r="AK345" i="14"/>
  <c r="AJ345" i="14"/>
  <c r="AI345" i="14"/>
  <c r="AU345" i="14" s="1"/>
  <c r="AG345" i="14"/>
  <c r="P345" i="14"/>
  <c r="BK344" i="14"/>
  <c r="BJ344" i="14"/>
  <c r="BI344" i="14"/>
  <c r="BH344" i="14"/>
  <c r="BG344" i="14"/>
  <c r="BF344" i="14"/>
  <c r="BE344" i="14"/>
  <c r="BD344" i="14"/>
  <c r="BC344" i="14"/>
  <c r="BB344" i="14"/>
  <c r="BA344" i="14"/>
  <c r="AZ344" i="14"/>
  <c r="AY344" i="14"/>
  <c r="AX344" i="14"/>
  <c r="AW344" i="14"/>
  <c r="AV344" i="14"/>
  <c r="AT344" i="14"/>
  <c r="AS344" i="14"/>
  <c r="AR344" i="14"/>
  <c r="AQ344" i="14"/>
  <c r="AP344" i="14"/>
  <c r="AO344" i="14"/>
  <c r="AN344" i="14"/>
  <c r="AM344" i="14"/>
  <c r="AL344" i="14"/>
  <c r="AK344" i="14"/>
  <c r="AJ344" i="14"/>
  <c r="AI344" i="14"/>
  <c r="AG344" i="14"/>
  <c r="P344" i="14"/>
  <c r="BK343" i="14"/>
  <c r="BJ343" i="14"/>
  <c r="BI343" i="14"/>
  <c r="BH343" i="14"/>
  <c r="BG343" i="14"/>
  <c r="BF343" i="14"/>
  <c r="BE343" i="14"/>
  <c r="BD343" i="14"/>
  <c r="BC343" i="14"/>
  <c r="BB343" i="14"/>
  <c r="BA343" i="14"/>
  <c r="AZ343" i="14"/>
  <c r="BL343" i="14" s="1"/>
  <c r="AY343" i="14"/>
  <c r="AX343" i="14"/>
  <c r="AW343" i="14"/>
  <c r="AV343" i="14"/>
  <c r="AT343" i="14"/>
  <c r="AS343" i="14"/>
  <c r="AR343" i="14"/>
  <c r="AQ343" i="14"/>
  <c r="AP343" i="14"/>
  <c r="AO343" i="14"/>
  <c r="AN343" i="14"/>
  <c r="AM343" i="14"/>
  <c r="AL343" i="14"/>
  <c r="AK343" i="14"/>
  <c r="AJ343" i="14"/>
  <c r="AI343" i="14"/>
  <c r="AU343" i="14" s="1"/>
  <c r="AG343" i="14"/>
  <c r="P343" i="14"/>
  <c r="BK342" i="14"/>
  <c r="BJ342" i="14"/>
  <c r="BI342" i="14"/>
  <c r="BH342" i="14"/>
  <c r="BG342" i="14"/>
  <c r="BF342" i="14"/>
  <c r="BE342" i="14"/>
  <c r="BD342" i="14"/>
  <c r="BC342" i="14"/>
  <c r="BB342" i="14"/>
  <c r="BA342" i="14"/>
  <c r="AZ342" i="14"/>
  <c r="AY342" i="14"/>
  <c r="AX342" i="14"/>
  <c r="AW342" i="14"/>
  <c r="AV342" i="14"/>
  <c r="AT342" i="14"/>
  <c r="AS342" i="14"/>
  <c r="AR342" i="14"/>
  <c r="AQ342" i="14"/>
  <c r="AP342" i="14"/>
  <c r="AO342" i="14"/>
  <c r="AN342" i="14"/>
  <c r="AM342" i="14"/>
  <c r="AL342" i="14"/>
  <c r="AK342" i="14"/>
  <c r="AJ342" i="14"/>
  <c r="AI342" i="14"/>
  <c r="AG342" i="14"/>
  <c r="P342" i="14"/>
  <c r="BK341" i="14"/>
  <c r="BJ341" i="14"/>
  <c r="BI341" i="14"/>
  <c r="BH341" i="14"/>
  <c r="BG341" i="14"/>
  <c r="BF341" i="14"/>
  <c r="BE341" i="14"/>
  <c r="BD341" i="14"/>
  <c r="BC341" i="14"/>
  <c r="BB341" i="14"/>
  <c r="BA341" i="14"/>
  <c r="AZ341" i="14"/>
  <c r="BL341" i="14" s="1"/>
  <c r="AY341" i="14"/>
  <c r="AX341" i="14"/>
  <c r="AW341" i="14"/>
  <c r="AV341" i="14"/>
  <c r="AT341" i="14"/>
  <c r="AS341" i="14"/>
  <c r="AR341" i="14"/>
  <c r="AQ341" i="14"/>
  <c r="AP341" i="14"/>
  <c r="AO341" i="14"/>
  <c r="AN341" i="14"/>
  <c r="AM341" i="14"/>
  <c r="AL341" i="14"/>
  <c r="AK341" i="14"/>
  <c r="AJ341" i="14"/>
  <c r="AI341" i="14"/>
  <c r="AU341" i="14" s="1"/>
  <c r="AG341" i="14"/>
  <c r="P341" i="14"/>
  <c r="BK340" i="14"/>
  <c r="BJ340" i="14"/>
  <c r="BI340" i="14"/>
  <c r="BH340" i="14"/>
  <c r="BG340" i="14"/>
  <c r="BF340" i="14"/>
  <c r="BE340" i="14"/>
  <c r="BD340" i="14"/>
  <c r="BC340" i="14"/>
  <c r="BB340" i="14"/>
  <c r="BA340" i="14"/>
  <c r="AZ340" i="14"/>
  <c r="AY340" i="14"/>
  <c r="AX340" i="14"/>
  <c r="AW340" i="14"/>
  <c r="AV340" i="14"/>
  <c r="AT340" i="14"/>
  <c r="AS340" i="14"/>
  <c r="AR340" i="14"/>
  <c r="AQ340" i="14"/>
  <c r="AP340" i="14"/>
  <c r="AO340" i="14"/>
  <c r="AN340" i="14"/>
  <c r="AM340" i="14"/>
  <c r="AL340" i="14"/>
  <c r="AK340" i="14"/>
  <c r="AJ340" i="14"/>
  <c r="AI340" i="14"/>
  <c r="AG340" i="14"/>
  <c r="P340" i="14"/>
  <c r="BK339" i="14"/>
  <c r="BJ339" i="14"/>
  <c r="BI339" i="14"/>
  <c r="BH339" i="14"/>
  <c r="BG339" i="14"/>
  <c r="BF339" i="14"/>
  <c r="BE339" i="14"/>
  <c r="BD339" i="14"/>
  <c r="BC339" i="14"/>
  <c r="BB339" i="14"/>
  <c r="BA339" i="14"/>
  <c r="AZ339" i="14"/>
  <c r="BL339" i="14" s="1"/>
  <c r="AY339" i="14"/>
  <c r="AX339" i="14"/>
  <c r="AW339" i="14"/>
  <c r="AV339" i="14"/>
  <c r="AT339" i="14"/>
  <c r="AS339" i="14"/>
  <c r="AR339" i="14"/>
  <c r="AQ339" i="14"/>
  <c r="AP339" i="14"/>
  <c r="AO339" i="14"/>
  <c r="AN339" i="14"/>
  <c r="AM339" i="14"/>
  <c r="AL339" i="14"/>
  <c r="AK339" i="14"/>
  <c r="AJ339" i="14"/>
  <c r="AI339" i="14"/>
  <c r="AU339" i="14" s="1"/>
  <c r="AG339" i="14"/>
  <c r="P339" i="14"/>
  <c r="BK338" i="14"/>
  <c r="BJ338" i="14"/>
  <c r="BI338" i="14"/>
  <c r="BH338" i="14"/>
  <c r="BG338" i="14"/>
  <c r="BF338" i="14"/>
  <c r="BE338" i="14"/>
  <c r="BD338" i="14"/>
  <c r="BC338" i="14"/>
  <c r="BB338" i="14"/>
  <c r="BA338" i="14"/>
  <c r="AZ338" i="14"/>
  <c r="AY338" i="14"/>
  <c r="AX338" i="14"/>
  <c r="AW338" i="14"/>
  <c r="AV338" i="14"/>
  <c r="AT338" i="14"/>
  <c r="AS338" i="14"/>
  <c r="AR338" i="14"/>
  <c r="AQ338" i="14"/>
  <c r="AP338" i="14"/>
  <c r="AO338" i="14"/>
  <c r="AN338" i="14"/>
  <c r="AM338" i="14"/>
  <c r="AL338" i="14"/>
  <c r="AK338" i="14"/>
  <c r="AJ338" i="14"/>
  <c r="AI338" i="14"/>
  <c r="AG338" i="14"/>
  <c r="P338" i="14"/>
  <c r="BK337" i="14"/>
  <c r="BJ337" i="14"/>
  <c r="BI337" i="14"/>
  <c r="BH337" i="14"/>
  <c r="BG337" i="14"/>
  <c r="BF337" i="14"/>
  <c r="BE337" i="14"/>
  <c r="BD337" i="14"/>
  <c r="BC337" i="14"/>
  <c r="BB337" i="14"/>
  <c r="BA337" i="14"/>
  <c r="AZ337" i="14"/>
  <c r="BL337" i="14" s="1"/>
  <c r="AY337" i="14"/>
  <c r="AX337" i="14"/>
  <c r="AW337" i="14"/>
  <c r="AV337" i="14"/>
  <c r="AT337" i="14"/>
  <c r="AS337" i="14"/>
  <c r="AR337" i="14"/>
  <c r="AQ337" i="14"/>
  <c r="AP337" i="14"/>
  <c r="AO337" i="14"/>
  <c r="AN337" i="14"/>
  <c r="AM337" i="14"/>
  <c r="AL337" i="14"/>
  <c r="AK337" i="14"/>
  <c r="AJ337" i="14"/>
  <c r="AI337" i="14"/>
  <c r="AU337" i="14" s="1"/>
  <c r="AG337" i="14"/>
  <c r="P337" i="14"/>
  <c r="BK336" i="14"/>
  <c r="BJ336" i="14"/>
  <c r="BI336" i="14"/>
  <c r="BH336" i="14"/>
  <c r="BG336" i="14"/>
  <c r="BF336" i="14"/>
  <c r="BE336" i="14"/>
  <c r="BD336" i="14"/>
  <c r="BC336" i="14"/>
  <c r="BB336" i="14"/>
  <c r="BA336" i="14"/>
  <c r="AZ336" i="14"/>
  <c r="AY336" i="14"/>
  <c r="AX336" i="14"/>
  <c r="AW336" i="14"/>
  <c r="AV336" i="14"/>
  <c r="AT336" i="14"/>
  <c r="AS336" i="14"/>
  <c r="AR336" i="14"/>
  <c r="AQ336" i="14"/>
  <c r="AP336" i="14"/>
  <c r="AO336" i="14"/>
  <c r="AN336" i="14"/>
  <c r="AM336" i="14"/>
  <c r="AL336" i="14"/>
  <c r="AK336" i="14"/>
  <c r="AJ336" i="14"/>
  <c r="AI336" i="14"/>
  <c r="AG336" i="14"/>
  <c r="P336" i="14"/>
  <c r="BK335" i="14"/>
  <c r="BJ335" i="14"/>
  <c r="BI335" i="14"/>
  <c r="BH335" i="14"/>
  <c r="BG335" i="14"/>
  <c r="BF335" i="14"/>
  <c r="BE335" i="14"/>
  <c r="BD335" i="14"/>
  <c r="BC335" i="14"/>
  <c r="BB335" i="14"/>
  <c r="BA335" i="14"/>
  <c r="AZ335" i="14"/>
  <c r="BL335" i="14" s="1"/>
  <c r="AY335" i="14"/>
  <c r="AX335" i="14"/>
  <c r="AW335" i="14"/>
  <c r="AV335" i="14"/>
  <c r="AT335" i="14"/>
  <c r="AS335" i="14"/>
  <c r="AR335" i="14"/>
  <c r="AQ335" i="14"/>
  <c r="AP335" i="14"/>
  <c r="AO335" i="14"/>
  <c r="AN335" i="14"/>
  <c r="AM335" i="14"/>
  <c r="AL335" i="14"/>
  <c r="AK335" i="14"/>
  <c r="AJ335" i="14"/>
  <c r="AI335" i="14"/>
  <c r="AU335" i="14" s="1"/>
  <c r="AG335" i="14"/>
  <c r="P335" i="14"/>
  <c r="BK334" i="14"/>
  <c r="BJ334" i="14"/>
  <c r="BI334" i="14"/>
  <c r="BH334" i="14"/>
  <c r="BG334" i="14"/>
  <c r="BF334" i="14"/>
  <c r="BE334" i="14"/>
  <c r="BD334" i="14"/>
  <c r="BC334" i="14"/>
  <c r="BB334" i="14"/>
  <c r="BA334" i="14"/>
  <c r="AZ334" i="14"/>
  <c r="AY334" i="14"/>
  <c r="AX334" i="14"/>
  <c r="AW334" i="14"/>
  <c r="AV334" i="14"/>
  <c r="AT334" i="14"/>
  <c r="AS334" i="14"/>
  <c r="AR334" i="14"/>
  <c r="AQ334" i="14"/>
  <c r="AP334" i="14"/>
  <c r="AO334" i="14"/>
  <c r="AN334" i="14"/>
  <c r="AM334" i="14"/>
  <c r="AL334" i="14"/>
  <c r="AK334" i="14"/>
  <c r="AJ334" i="14"/>
  <c r="AI334" i="14"/>
  <c r="AG334" i="14"/>
  <c r="P334" i="14"/>
  <c r="BK333" i="14"/>
  <c r="BJ333" i="14"/>
  <c r="BI333" i="14"/>
  <c r="BH333" i="14"/>
  <c r="BG333" i="14"/>
  <c r="BF333" i="14"/>
  <c r="BE333" i="14"/>
  <c r="BD333" i="14"/>
  <c r="BC333" i="14"/>
  <c r="BB333" i="14"/>
  <c r="BA333" i="14"/>
  <c r="AZ333" i="14"/>
  <c r="BL333" i="14" s="1"/>
  <c r="AY333" i="14"/>
  <c r="AX333" i="14"/>
  <c r="AW333" i="14"/>
  <c r="AV333" i="14"/>
  <c r="AT333" i="14"/>
  <c r="AS333" i="14"/>
  <c r="AR333" i="14"/>
  <c r="AQ333" i="14"/>
  <c r="AP333" i="14"/>
  <c r="AO333" i="14"/>
  <c r="AN333" i="14"/>
  <c r="AM333" i="14"/>
  <c r="AL333" i="14"/>
  <c r="AK333" i="14"/>
  <c r="AJ333" i="14"/>
  <c r="AI333" i="14"/>
  <c r="AU333" i="14" s="1"/>
  <c r="AG333" i="14"/>
  <c r="P333" i="14"/>
  <c r="BK332" i="14"/>
  <c r="BJ332" i="14"/>
  <c r="BI332" i="14"/>
  <c r="BH332" i="14"/>
  <c r="BG332" i="14"/>
  <c r="BF332" i="14"/>
  <c r="BE332" i="14"/>
  <c r="BD332" i="14"/>
  <c r="BC332" i="14"/>
  <c r="BB332" i="14"/>
  <c r="BA332" i="14"/>
  <c r="AZ332" i="14"/>
  <c r="AY332" i="14"/>
  <c r="AX332" i="14"/>
  <c r="AW332" i="14"/>
  <c r="AV332" i="14"/>
  <c r="AT332" i="14"/>
  <c r="AS332" i="14"/>
  <c r="AR332" i="14"/>
  <c r="AQ332" i="14"/>
  <c r="AP332" i="14"/>
  <c r="AO332" i="14"/>
  <c r="AN332" i="14"/>
  <c r="AM332" i="14"/>
  <c r="AL332" i="14"/>
  <c r="AK332" i="14"/>
  <c r="AJ332" i="14"/>
  <c r="AI332" i="14"/>
  <c r="AG332" i="14"/>
  <c r="P332" i="14"/>
  <c r="BK331" i="14"/>
  <c r="BJ331" i="14"/>
  <c r="BI331" i="14"/>
  <c r="BH331" i="14"/>
  <c r="BG331" i="14"/>
  <c r="BF331" i="14"/>
  <c r="BE331" i="14"/>
  <c r="BD331" i="14"/>
  <c r="BC331" i="14"/>
  <c r="BB331" i="14"/>
  <c r="BA331" i="14"/>
  <c r="AZ331" i="14"/>
  <c r="BL331" i="14" s="1"/>
  <c r="AY331" i="14"/>
  <c r="AX331" i="14"/>
  <c r="AW331" i="14"/>
  <c r="AV331" i="14"/>
  <c r="AT331" i="14"/>
  <c r="AS331" i="14"/>
  <c r="AR331" i="14"/>
  <c r="AQ331" i="14"/>
  <c r="AP331" i="14"/>
  <c r="AO331" i="14"/>
  <c r="AN331" i="14"/>
  <c r="AM331" i="14"/>
  <c r="AL331" i="14"/>
  <c r="AK331" i="14"/>
  <c r="AJ331" i="14"/>
  <c r="AI331" i="14"/>
  <c r="AU331" i="14" s="1"/>
  <c r="AG331" i="14"/>
  <c r="P331" i="14"/>
  <c r="BK330" i="14"/>
  <c r="BJ330" i="14"/>
  <c r="BI330" i="14"/>
  <c r="BH330" i="14"/>
  <c r="BG330" i="14"/>
  <c r="BF330" i="14"/>
  <c r="BE330" i="14"/>
  <c r="BD330" i="14"/>
  <c r="BC330" i="14"/>
  <c r="BB330" i="14"/>
  <c r="BA330" i="14"/>
  <c r="AZ330" i="14"/>
  <c r="AY330" i="14"/>
  <c r="AX330" i="14"/>
  <c r="AW330" i="14"/>
  <c r="AV330" i="14"/>
  <c r="AT330" i="14"/>
  <c r="AS330" i="14"/>
  <c r="AR330" i="14"/>
  <c r="AQ330" i="14"/>
  <c r="AP330" i="14"/>
  <c r="AO330" i="14"/>
  <c r="AN330" i="14"/>
  <c r="AM330" i="14"/>
  <c r="AL330" i="14"/>
  <c r="AK330" i="14"/>
  <c r="AJ330" i="14"/>
  <c r="AI330" i="14"/>
  <c r="AG330" i="14"/>
  <c r="P330" i="14"/>
  <c r="BK329" i="14"/>
  <c r="BJ329" i="14"/>
  <c r="BI329" i="14"/>
  <c r="BH329" i="14"/>
  <c r="BG329" i="14"/>
  <c r="BF329" i="14"/>
  <c r="BE329" i="14"/>
  <c r="BD329" i="14"/>
  <c r="BC329" i="14"/>
  <c r="BB329" i="14"/>
  <c r="BA329" i="14"/>
  <c r="AZ329" i="14"/>
  <c r="BL329" i="14" s="1"/>
  <c r="AY329" i="14"/>
  <c r="AX329" i="14"/>
  <c r="AW329" i="14"/>
  <c r="AV329" i="14"/>
  <c r="AT329" i="14"/>
  <c r="AS329" i="14"/>
  <c r="AR329" i="14"/>
  <c r="AQ329" i="14"/>
  <c r="AP329" i="14"/>
  <c r="AO329" i="14"/>
  <c r="AN329" i="14"/>
  <c r="AM329" i="14"/>
  <c r="AL329" i="14"/>
  <c r="AK329" i="14"/>
  <c r="AJ329" i="14"/>
  <c r="AI329" i="14"/>
  <c r="AU329" i="14" s="1"/>
  <c r="AG329" i="14"/>
  <c r="P329" i="14"/>
  <c r="BK328" i="14"/>
  <c r="BJ328" i="14"/>
  <c r="BI328" i="14"/>
  <c r="BH328" i="14"/>
  <c r="BG328" i="14"/>
  <c r="BF328" i="14"/>
  <c r="BE328" i="14"/>
  <c r="BD328" i="14"/>
  <c r="BC328" i="14"/>
  <c r="BB328" i="14"/>
  <c r="BA328" i="14"/>
  <c r="AZ328" i="14"/>
  <c r="AY328" i="14"/>
  <c r="AX328" i="14"/>
  <c r="AW328" i="14"/>
  <c r="AV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G328" i="14"/>
  <c r="P328" i="14"/>
  <c r="BK327" i="14"/>
  <c r="BJ327" i="14"/>
  <c r="BI327" i="14"/>
  <c r="BH327" i="14"/>
  <c r="BG327" i="14"/>
  <c r="BF327" i="14"/>
  <c r="BE327" i="14"/>
  <c r="BD327" i="14"/>
  <c r="BC327" i="14"/>
  <c r="BB327" i="14"/>
  <c r="BA327" i="14"/>
  <c r="AZ327" i="14"/>
  <c r="BL327" i="14" s="1"/>
  <c r="AY327" i="14"/>
  <c r="AX327" i="14"/>
  <c r="AW327" i="14"/>
  <c r="AV327" i="14"/>
  <c r="AT327" i="14"/>
  <c r="AS327" i="14"/>
  <c r="AR327" i="14"/>
  <c r="AQ327" i="14"/>
  <c r="AP327" i="14"/>
  <c r="AO327" i="14"/>
  <c r="AN327" i="14"/>
  <c r="AM327" i="14"/>
  <c r="AL327" i="14"/>
  <c r="AK327" i="14"/>
  <c r="AJ327" i="14"/>
  <c r="AI327" i="14"/>
  <c r="AU327" i="14" s="1"/>
  <c r="AG327" i="14"/>
  <c r="P327" i="14"/>
  <c r="BK326" i="14"/>
  <c r="BJ326" i="14"/>
  <c r="BI326" i="14"/>
  <c r="BH326" i="14"/>
  <c r="BG326" i="14"/>
  <c r="BF326" i="14"/>
  <c r="BE326" i="14"/>
  <c r="BD326" i="14"/>
  <c r="BC326" i="14"/>
  <c r="BB326" i="14"/>
  <c r="BA326" i="14"/>
  <c r="AZ326" i="14"/>
  <c r="AY326" i="14"/>
  <c r="AX326" i="14"/>
  <c r="AW326" i="14"/>
  <c r="AV326" i="14"/>
  <c r="AT326" i="14"/>
  <c r="AS326" i="14"/>
  <c r="AR326" i="14"/>
  <c r="AQ326" i="14"/>
  <c r="AP326" i="14"/>
  <c r="AO326" i="14"/>
  <c r="AN326" i="14"/>
  <c r="AM326" i="14"/>
  <c r="AL326" i="14"/>
  <c r="AK326" i="14"/>
  <c r="AJ326" i="14"/>
  <c r="AI326" i="14"/>
  <c r="AG326" i="14"/>
  <c r="P326" i="14"/>
  <c r="BK325" i="14"/>
  <c r="BJ325" i="14"/>
  <c r="BI325" i="14"/>
  <c r="BH325" i="14"/>
  <c r="BG325" i="14"/>
  <c r="BF325" i="14"/>
  <c r="BE325" i="14"/>
  <c r="BD325" i="14"/>
  <c r="BC325" i="14"/>
  <c r="BB325" i="14"/>
  <c r="BA325" i="14"/>
  <c r="AZ325" i="14"/>
  <c r="BL325" i="14" s="1"/>
  <c r="AY325" i="14"/>
  <c r="AX325" i="14"/>
  <c r="AW325" i="14"/>
  <c r="AV325" i="14"/>
  <c r="AT325" i="14"/>
  <c r="AS325" i="14"/>
  <c r="AR325" i="14"/>
  <c r="AQ325" i="14"/>
  <c r="AP325" i="14"/>
  <c r="AO325" i="14"/>
  <c r="AN325" i="14"/>
  <c r="AM325" i="14"/>
  <c r="AL325" i="14"/>
  <c r="AK325" i="14"/>
  <c r="AJ325" i="14"/>
  <c r="AI325" i="14"/>
  <c r="AU325" i="14" s="1"/>
  <c r="AG325" i="14"/>
  <c r="P325" i="14"/>
  <c r="BK324" i="14"/>
  <c r="BJ324" i="14"/>
  <c r="BI324" i="14"/>
  <c r="BH324" i="14"/>
  <c r="BG324" i="14"/>
  <c r="BF324" i="14"/>
  <c r="BE324" i="14"/>
  <c r="BD324" i="14"/>
  <c r="BC324" i="14"/>
  <c r="BB324" i="14"/>
  <c r="BA324" i="14"/>
  <c r="AZ324" i="14"/>
  <c r="AY324" i="14"/>
  <c r="AX324" i="14"/>
  <c r="AW324" i="14"/>
  <c r="AV324" i="14"/>
  <c r="AT324" i="14"/>
  <c r="AS324" i="14"/>
  <c r="AR324" i="14"/>
  <c r="AQ324" i="14"/>
  <c r="AP324" i="14"/>
  <c r="AO324" i="14"/>
  <c r="AN324" i="14"/>
  <c r="AM324" i="14"/>
  <c r="AL324" i="14"/>
  <c r="AK324" i="14"/>
  <c r="AJ324" i="14"/>
  <c r="AI324" i="14"/>
  <c r="AG324" i="14"/>
  <c r="P324" i="14"/>
  <c r="BK323" i="14"/>
  <c r="BJ323" i="14"/>
  <c r="BI323" i="14"/>
  <c r="BH323" i="14"/>
  <c r="BG323" i="14"/>
  <c r="BF323" i="14"/>
  <c r="BE323" i="14"/>
  <c r="BD323" i="14"/>
  <c r="BC323" i="14"/>
  <c r="BB323" i="14"/>
  <c r="BA323" i="14"/>
  <c r="AZ323" i="14"/>
  <c r="BL323" i="14" s="1"/>
  <c r="AY323" i="14"/>
  <c r="AX323" i="14"/>
  <c r="AW323" i="14"/>
  <c r="AV323" i="14"/>
  <c r="AT323" i="14"/>
  <c r="AS323" i="14"/>
  <c r="AR323" i="14"/>
  <c r="AQ323" i="14"/>
  <c r="AP323" i="14"/>
  <c r="AO323" i="14"/>
  <c r="AN323" i="14"/>
  <c r="AM323" i="14"/>
  <c r="AL323" i="14"/>
  <c r="AK323" i="14"/>
  <c r="AJ323" i="14"/>
  <c r="AI323" i="14"/>
  <c r="AU323" i="14" s="1"/>
  <c r="AG323" i="14"/>
  <c r="P323" i="14"/>
  <c r="BK322" i="14"/>
  <c r="BJ322" i="14"/>
  <c r="BI322" i="14"/>
  <c r="BH322" i="14"/>
  <c r="BG322" i="14"/>
  <c r="BF322" i="14"/>
  <c r="BE322" i="14"/>
  <c r="BD322" i="14"/>
  <c r="BC322" i="14"/>
  <c r="BB322" i="14"/>
  <c r="BA322" i="14"/>
  <c r="AZ322" i="14"/>
  <c r="AY322" i="14"/>
  <c r="AX322" i="14"/>
  <c r="AW322" i="14"/>
  <c r="AV322" i="14"/>
  <c r="AT322" i="14"/>
  <c r="AS322" i="14"/>
  <c r="AR322" i="14"/>
  <c r="AQ322" i="14"/>
  <c r="AP322" i="14"/>
  <c r="AO322" i="14"/>
  <c r="AN322" i="14"/>
  <c r="AM322" i="14"/>
  <c r="AL322" i="14"/>
  <c r="AK322" i="14"/>
  <c r="AJ322" i="14"/>
  <c r="AI322" i="14"/>
  <c r="AG322" i="14"/>
  <c r="P322" i="14"/>
  <c r="BK321" i="14"/>
  <c r="BJ321" i="14"/>
  <c r="BI321" i="14"/>
  <c r="BH321" i="14"/>
  <c r="BG321" i="14"/>
  <c r="BF321" i="14"/>
  <c r="BE321" i="14"/>
  <c r="BD321" i="14"/>
  <c r="BC321" i="14"/>
  <c r="BB321" i="14"/>
  <c r="BA321" i="14"/>
  <c r="AZ321" i="14"/>
  <c r="BL321" i="14" s="1"/>
  <c r="AY321" i="14"/>
  <c r="AX321" i="14"/>
  <c r="AW321" i="14"/>
  <c r="AV321" i="14"/>
  <c r="AT321" i="14"/>
  <c r="AS321" i="14"/>
  <c r="AR321" i="14"/>
  <c r="AQ321" i="14"/>
  <c r="AP321" i="14"/>
  <c r="AO321" i="14"/>
  <c r="AN321" i="14"/>
  <c r="AM321" i="14"/>
  <c r="AL321" i="14"/>
  <c r="AK321" i="14"/>
  <c r="AJ321" i="14"/>
  <c r="AI321" i="14"/>
  <c r="AU321" i="14" s="1"/>
  <c r="AG321" i="14"/>
  <c r="P321" i="14"/>
  <c r="BK320" i="14"/>
  <c r="BJ320" i="14"/>
  <c r="BI320" i="14"/>
  <c r="BH320" i="14"/>
  <c r="BG320" i="14"/>
  <c r="BF320" i="14"/>
  <c r="BE320" i="14"/>
  <c r="BD320" i="14"/>
  <c r="BC320" i="14"/>
  <c r="BB320" i="14"/>
  <c r="BA320" i="14"/>
  <c r="AZ320" i="14"/>
  <c r="AY320" i="14"/>
  <c r="AX320" i="14"/>
  <c r="AW320" i="14"/>
  <c r="AV320" i="14"/>
  <c r="AT320" i="14"/>
  <c r="AS320" i="14"/>
  <c r="AR320" i="14"/>
  <c r="AQ320" i="14"/>
  <c r="AP320" i="14"/>
  <c r="AO320" i="14"/>
  <c r="AN320" i="14"/>
  <c r="AM320" i="14"/>
  <c r="AL320" i="14"/>
  <c r="AK320" i="14"/>
  <c r="AJ320" i="14"/>
  <c r="AI320" i="14"/>
  <c r="AG320" i="14"/>
  <c r="P320" i="14"/>
  <c r="BK319" i="14"/>
  <c r="BJ319" i="14"/>
  <c r="BI319" i="14"/>
  <c r="BH319" i="14"/>
  <c r="BG319" i="14"/>
  <c r="BF319" i="14"/>
  <c r="BE319" i="14"/>
  <c r="BD319" i="14"/>
  <c r="BC319" i="14"/>
  <c r="BB319" i="14"/>
  <c r="BA319" i="14"/>
  <c r="AZ319" i="14"/>
  <c r="BL319" i="14" s="1"/>
  <c r="AY319" i="14"/>
  <c r="AX319" i="14"/>
  <c r="AW319" i="14"/>
  <c r="AV319" i="14"/>
  <c r="AT319" i="14"/>
  <c r="AS319" i="14"/>
  <c r="AR319" i="14"/>
  <c r="AQ319" i="14"/>
  <c r="AP319" i="14"/>
  <c r="AO319" i="14"/>
  <c r="AN319" i="14"/>
  <c r="AM319" i="14"/>
  <c r="AL319" i="14"/>
  <c r="AK319" i="14"/>
  <c r="AJ319" i="14"/>
  <c r="AI319" i="14"/>
  <c r="AU319" i="14" s="1"/>
  <c r="AG319" i="14"/>
  <c r="P319" i="14"/>
  <c r="BK318" i="14"/>
  <c r="BJ318" i="14"/>
  <c r="BI318" i="14"/>
  <c r="BH318" i="14"/>
  <c r="BG318" i="14"/>
  <c r="BF318" i="14"/>
  <c r="BE318" i="14"/>
  <c r="BD318" i="14"/>
  <c r="BC318" i="14"/>
  <c r="BB318" i="14"/>
  <c r="BA318" i="14"/>
  <c r="AZ318" i="14"/>
  <c r="AY318" i="14"/>
  <c r="AX318" i="14"/>
  <c r="AW318" i="14"/>
  <c r="AV318" i="14"/>
  <c r="AT318" i="14"/>
  <c r="AS318" i="14"/>
  <c r="AR318" i="14"/>
  <c r="AQ318" i="14"/>
  <c r="AP318" i="14"/>
  <c r="AO318" i="14"/>
  <c r="AN318" i="14"/>
  <c r="AM318" i="14"/>
  <c r="AL318" i="14"/>
  <c r="AK318" i="14"/>
  <c r="AJ318" i="14"/>
  <c r="AI318" i="14"/>
  <c r="AG318" i="14"/>
  <c r="P318" i="14"/>
  <c r="BK317" i="14"/>
  <c r="BJ317" i="14"/>
  <c r="BI317" i="14"/>
  <c r="BH317" i="14"/>
  <c r="BG317" i="14"/>
  <c r="BF317" i="14"/>
  <c r="BE317" i="14"/>
  <c r="BD317" i="14"/>
  <c r="BC317" i="14"/>
  <c r="BB317" i="14"/>
  <c r="BA317" i="14"/>
  <c r="AZ317" i="14"/>
  <c r="BL317" i="14" s="1"/>
  <c r="AY317" i="14"/>
  <c r="AX317" i="14"/>
  <c r="AW317" i="14"/>
  <c r="AV317" i="14"/>
  <c r="AT317" i="14"/>
  <c r="AS317" i="14"/>
  <c r="AR317" i="14"/>
  <c r="AQ317" i="14"/>
  <c r="AP317" i="14"/>
  <c r="AO317" i="14"/>
  <c r="AN317" i="14"/>
  <c r="AM317" i="14"/>
  <c r="AL317" i="14"/>
  <c r="AK317" i="14"/>
  <c r="AJ317" i="14"/>
  <c r="AI317" i="14"/>
  <c r="AU317" i="14" s="1"/>
  <c r="AG317" i="14"/>
  <c r="P317" i="14"/>
  <c r="BK316" i="14"/>
  <c r="BJ316" i="14"/>
  <c r="BI316" i="14"/>
  <c r="BH316" i="14"/>
  <c r="BG316" i="14"/>
  <c r="BF316" i="14"/>
  <c r="BE316" i="14"/>
  <c r="BD316" i="14"/>
  <c r="BC316" i="14"/>
  <c r="BB316" i="14"/>
  <c r="BA316" i="14"/>
  <c r="AZ316" i="14"/>
  <c r="AY316" i="14"/>
  <c r="AX316" i="14"/>
  <c r="AW316" i="14"/>
  <c r="AV316" i="14"/>
  <c r="AT316" i="14"/>
  <c r="AS316" i="14"/>
  <c r="AR316" i="14"/>
  <c r="AQ316" i="14"/>
  <c r="AP316" i="14"/>
  <c r="AO316" i="14"/>
  <c r="AN316" i="14"/>
  <c r="AM316" i="14"/>
  <c r="AL316" i="14"/>
  <c r="AK316" i="14"/>
  <c r="AJ316" i="14"/>
  <c r="AI316" i="14"/>
  <c r="AG316" i="14"/>
  <c r="P316" i="14"/>
  <c r="BK315" i="14"/>
  <c r="BJ315" i="14"/>
  <c r="BI315" i="14"/>
  <c r="BH315" i="14"/>
  <c r="BG315" i="14"/>
  <c r="BF315" i="14"/>
  <c r="BE315" i="14"/>
  <c r="BD315" i="14"/>
  <c r="BC315" i="14"/>
  <c r="BB315" i="14"/>
  <c r="BA315" i="14"/>
  <c r="AZ315" i="14"/>
  <c r="BL315" i="14" s="1"/>
  <c r="AY315" i="14"/>
  <c r="AX315" i="14"/>
  <c r="AW315" i="14"/>
  <c r="AV315" i="14"/>
  <c r="AT315" i="14"/>
  <c r="AS315" i="14"/>
  <c r="AR315" i="14"/>
  <c r="AQ315" i="14"/>
  <c r="AP315" i="14"/>
  <c r="AO315" i="14"/>
  <c r="AN315" i="14"/>
  <c r="AM315" i="14"/>
  <c r="AL315" i="14"/>
  <c r="AK315" i="14"/>
  <c r="AJ315" i="14"/>
  <c r="AI315" i="14"/>
  <c r="AU315" i="14" s="1"/>
  <c r="AG315" i="14"/>
  <c r="P315" i="14"/>
  <c r="BK314" i="14"/>
  <c r="BJ314" i="14"/>
  <c r="BI314" i="14"/>
  <c r="BH314" i="14"/>
  <c r="BG314" i="14"/>
  <c r="BF314" i="14"/>
  <c r="BE314" i="14"/>
  <c r="BD314" i="14"/>
  <c r="BC314" i="14"/>
  <c r="BB314" i="14"/>
  <c r="BA314" i="14"/>
  <c r="AZ314" i="14"/>
  <c r="AY314" i="14"/>
  <c r="AX314" i="14"/>
  <c r="AW314" i="14"/>
  <c r="AV314" i="14"/>
  <c r="AT314" i="14"/>
  <c r="AS314" i="14"/>
  <c r="AR314" i="14"/>
  <c r="AQ314" i="14"/>
  <c r="AP314" i="14"/>
  <c r="AO314" i="14"/>
  <c r="AN314" i="14"/>
  <c r="AM314" i="14"/>
  <c r="AL314" i="14"/>
  <c r="AK314" i="14"/>
  <c r="AJ314" i="14"/>
  <c r="AI314" i="14"/>
  <c r="AG314" i="14"/>
  <c r="P314" i="14"/>
  <c r="BK313" i="14"/>
  <c r="BJ313" i="14"/>
  <c r="BI313" i="14"/>
  <c r="BH313" i="14"/>
  <c r="BG313" i="14"/>
  <c r="BF313" i="14"/>
  <c r="BE313" i="14"/>
  <c r="BD313" i="14"/>
  <c r="BC313" i="14"/>
  <c r="BB313" i="14"/>
  <c r="BA313" i="14"/>
  <c r="AZ313" i="14"/>
  <c r="BL313" i="14" s="1"/>
  <c r="AY313" i="14"/>
  <c r="AX313" i="14"/>
  <c r="AW313" i="14"/>
  <c r="AV313" i="14"/>
  <c r="AT313" i="14"/>
  <c r="AS313" i="14"/>
  <c r="AR313" i="14"/>
  <c r="AQ313" i="14"/>
  <c r="AP313" i="14"/>
  <c r="AO313" i="14"/>
  <c r="AN313" i="14"/>
  <c r="AM313" i="14"/>
  <c r="AL313" i="14"/>
  <c r="AK313" i="14"/>
  <c r="AJ313" i="14"/>
  <c r="AI313" i="14"/>
  <c r="AU313" i="14" s="1"/>
  <c r="AG313" i="14"/>
  <c r="P313" i="14"/>
  <c r="BK312" i="14"/>
  <c r="BJ312" i="14"/>
  <c r="BI312" i="14"/>
  <c r="BH312" i="14"/>
  <c r="BG312" i="14"/>
  <c r="BF312" i="14"/>
  <c r="BE312" i="14"/>
  <c r="BD312" i="14"/>
  <c r="BC312" i="14"/>
  <c r="BB312" i="14"/>
  <c r="BA312" i="14"/>
  <c r="AZ312" i="14"/>
  <c r="AY312" i="14"/>
  <c r="AX312" i="14"/>
  <c r="AW312" i="14"/>
  <c r="AV312" i="14"/>
  <c r="AT312" i="14"/>
  <c r="AS312" i="14"/>
  <c r="AR312" i="14"/>
  <c r="AQ312" i="14"/>
  <c r="AP312" i="14"/>
  <c r="AO312" i="14"/>
  <c r="AN312" i="14"/>
  <c r="AM312" i="14"/>
  <c r="AL312" i="14"/>
  <c r="AK312" i="14"/>
  <c r="AJ312" i="14"/>
  <c r="AI312" i="14"/>
  <c r="AG312" i="14"/>
  <c r="P312" i="14"/>
  <c r="BK311" i="14"/>
  <c r="BJ311" i="14"/>
  <c r="BI311" i="14"/>
  <c r="BH311" i="14"/>
  <c r="BG311" i="14"/>
  <c r="BF311" i="14"/>
  <c r="BE311" i="14"/>
  <c r="BD311" i="14"/>
  <c r="BC311" i="14"/>
  <c r="BB311" i="14"/>
  <c r="BA311" i="14"/>
  <c r="AZ311" i="14"/>
  <c r="BL311" i="14" s="1"/>
  <c r="AY311" i="14"/>
  <c r="AX311" i="14"/>
  <c r="AW311" i="14"/>
  <c r="AV311" i="14"/>
  <c r="AT311" i="14"/>
  <c r="AS311" i="14"/>
  <c r="AR311" i="14"/>
  <c r="AQ311" i="14"/>
  <c r="AP311" i="14"/>
  <c r="AO311" i="14"/>
  <c r="AN311" i="14"/>
  <c r="AM311" i="14"/>
  <c r="AL311" i="14"/>
  <c r="AK311" i="14"/>
  <c r="AJ311" i="14"/>
  <c r="AI311" i="14"/>
  <c r="AU311" i="14" s="1"/>
  <c r="AG311" i="14"/>
  <c r="P311" i="14"/>
  <c r="BK310" i="14"/>
  <c r="BJ310" i="14"/>
  <c r="BI310" i="14"/>
  <c r="BH310" i="14"/>
  <c r="BG310" i="14"/>
  <c r="BF310" i="14"/>
  <c r="BE310" i="14"/>
  <c r="BD310" i="14"/>
  <c r="BC310" i="14"/>
  <c r="BB310" i="14"/>
  <c r="BA310" i="14"/>
  <c r="AZ310" i="14"/>
  <c r="AY310" i="14"/>
  <c r="AX310" i="14"/>
  <c r="AW310" i="14"/>
  <c r="AV310" i="14"/>
  <c r="AT310" i="14"/>
  <c r="AS310" i="14"/>
  <c r="AR310" i="14"/>
  <c r="AQ310" i="14"/>
  <c r="AP310" i="14"/>
  <c r="AO310" i="14"/>
  <c r="AN310" i="14"/>
  <c r="AM310" i="14"/>
  <c r="AL310" i="14"/>
  <c r="AK310" i="14"/>
  <c r="AJ310" i="14"/>
  <c r="AI310" i="14"/>
  <c r="AG310" i="14"/>
  <c r="P310" i="14"/>
  <c r="BK309" i="14"/>
  <c r="BJ309" i="14"/>
  <c r="BI309" i="14"/>
  <c r="BH309" i="14"/>
  <c r="BG309" i="14"/>
  <c r="BF309" i="14"/>
  <c r="BE309" i="14"/>
  <c r="BD309" i="14"/>
  <c r="BC309" i="14"/>
  <c r="BB309" i="14"/>
  <c r="BA309" i="14"/>
  <c r="AZ309" i="14"/>
  <c r="BL309" i="14" s="1"/>
  <c r="AY309" i="14"/>
  <c r="AX309" i="14"/>
  <c r="AW309" i="14"/>
  <c r="AV309" i="14"/>
  <c r="AT309" i="14"/>
  <c r="AS309" i="14"/>
  <c r="AR309" i="14"/>
  <c r="AQ309" i="14"/>
  <c r="AP309" i="14"/>
  <c r="AO309" i="14"/>
  <c r="AN309" i="14"/>
  <c r="AM309" i="14"/>
  <c r="AL309" i="14"/>
  <c r="AK309" i="14"/>
  <c r="AJ309" i="14"/>
  <c r="AI309" i="14"/>
  <c r="AU309" i="14" s="1"/>
  <c r="AG309" i="14"/>
  <c r="P309" i="14"/>
  <c r="BK308" i="14"/>
  <c r="BJ308" i="14"/>
  <c r="BI308" i="14"/>
  <c r="BH308" i="14"/>
  <c r="BG308" i="14"/>
  <c r="BF308" i="14"/>
  <c r="BE308" i="14"/>
  <c r="BD308" i="14"/>
  <c r="BC308" i="14"/>
  <c r="BB308" i="14"/>
  <c r="BA308" i="14"/>
  <c r="AZ308" i="14"/>
  <c r="AY308" i="14"/>
  <c r="AX308" i="14"/>
  <c r="AW308" i="14"/>
  <c r="AV308" i="14"/>
  <c r="AT308" i="14"/>
  <c r="AS308" i="14"/>
  <c r="AR308" i="14"/>
  <c r="AQ308" i="14"/>
  <c r="AP308" i="14"/>
  <c r="AO308" i="14"/>
  <c r="AN308" i="14"/>
  <c r="AM308" i="14"/>
  <c r="AL308" i="14"/>
  <c r="AK308" i="14"/>
  <c r="AJ308" i="14"/>
  <c r="AI308" i="14"/>
  <c r="AG308" i="14"/>
  <c r="P308" i="14"/>
  <c r="BK307" i="14"/>
  <c r="BJ307" i="14"/>
  <c r="BI307" i="14"/>
  <c r="BH307" i="14"/>
  <c r="BG307" i="14"/>
  <c r="BF307" i="14"/>
  <c r="BE307" i="14"/>
  <c r="BD307" i="14"/>
  <c r="BC307" i="14"/>
  <c r="BB307" i="14"/>
  <c r="BA307" i="14"/>
  <c r="AZ307" i="14"/>
  <c r="BL307" i="14" s="1"/>
  <c r="AY307" i="14"/>
  <c r="AX307" i="14"/>
  <c r="AW307" i="14"/>
  <c r="AV307" i="14"/>
  <c r="AT307" i="14"/>
  <c r="AS307" i="14"/>
  <c r="AR307" i="14"/>
  <c r="AQ307" i="14"/>
  <c r="AP307" i="14"/>
  <c r="AO307" i="14"/>
  <c r="AN307" i="14"/>
  <c r="AM307" i="14"/>
  <c r="AL307" i="14"/>
  <c r="AK307" i="14"/>
  <c r="AJ307" i="14"/>
  <c r="AI307" i="14"/>
  <c r="AU307" i="14" s="1"/>
  <c r="AG307" i="14"/>
  <c r="P307" i="14"/>
  <c r="BK306" i="14"/>
  <c r="BJ306" i="14"/>
  <c r="BI306" i="14"/>
  <c r="BH306" i="14"/>
  <c r="BG306" i="14"/>
  <c r="BF306" i="14"/>
  <c r="BE306" i="14"/>
  <c r="BD306" i="14"/>
  <c r="BC306" i="14"/>
  <c r="BB306" i="14"/>
  <c r="BA306" i="14"/>
  <c r="AZ306" i="14"/>
  <c r="AY306" i="14"/>
  <c r="AX306" i="14"/>
  <c r="AW306" i="14"/>
  <c r="AV306" i="14"/>
  <c r="AT306" i="14"/>
  <c r="AS306" i="14"/>
  <c r="AR306" i="14"/>
  <c r="AQ306" i="14"/>
  <c r="AP306" i="14"/>
  <c r="AO306" i="14"/>
  <c r="AN306" i="14"/>
  <c r="AM306" i="14"/>
  <c r="AL306" i="14"/>
  <c r="AK306" i="14"/>
  <c r="AJ306" i="14"/>
  <c r="AI306" i="14"/>
  <c r="AG306" i="14"/>
  <c r="P306" i="14"/>
  <c r="BK305" i="14"/>
  <c r="BJ305" i="14"/>
  <c r="BI305" i="14"/>
  <c r="BH305" i="14"/>
  <c r="BG305" i="14"/>
  <c r="BF305" i="14"/>
  <c r="BE305" i="14"/>
  <c r="BD305" i="14"/>
  <c r="BC305" i="14"/>
  <c r="BB305" i="14"/>
  <c r="BA305" i="14"/>
  <c r="AZ305" i="14"/>
  <c r="BL305" i="14" s="1"/>
  <c r="AY305" i="14"/>
  <c r="AX305" i="14"/>
  <c r="AW305" i="14"/>
  <c r="AV305" i="14"/>
  <c r="AT305" i="14"/>
  <c r="AS305" i="14"/>
  <c r="AR305" i="14"/>
  <c r="AQ305" i="14"/>
  <c r="AP305" i="14"/>
  <c r="AO305" i="14"/>
  <c r="AN305" i="14"/>
  <c r="AM305" i="14"/>
  <c r="AL305" i="14"/>
  <c r="AK305" i="14"/>
  <c r="AJ305" i="14"/>
  <c r="AI305" i="14"/>
  <c r="AU305" i="14" s="1"/>
  <c r="AG305" i="14"/>
  <c r="P305" i="14"/>
  <c r="BK304" i="14"/>
  <c r="BJ304" i="14"/>
  <c r="BI304" i="14"/>
  <c r="BH304" i="14"/>
  <c r="BG304" i="14"/>
  <c r="BF304" i="14"/>
  <c r="BE304" i="14"/>
  <c r="BD304" i="14"/>
  <c r="BC304" i="14"/>
  <c r="BB304" i="14"/>
  <c r="BA304" i="14"/>
  <c r="AZ304" i="14"/>
  <c r="AY304" i="14"/>
  <c r="AX304" i="14"/>
  <c r="AW304" i="14"/>
  <c r="AV304" i="14"/>
  <c r="AT304" i="14"/>
  <c r="AS304" i="14"/>
  <c r="AR304" i="14"/>
  <c r="AQ304" i="14"/>
  <c r="AP304" i="14"/>
  <c r="AO304" i="14"/>
  <c r="AN304" i="14"/>
  <c r="AM304" i="14"/>
  <c r="AL304" i="14"/>
  <c r="AK304" i="14"/>
  <c r="AJ304" i="14"/>
  <c r="AI304" i="14"/>
  <c r="AG304" i="14"/>
  <c r="P304" i="14"/>
  <c r="BK303" i="14"/>
  <c r="BJ303" i="14"/>
  <c r="BI303" i="14"/>
  <c r="BH303" i="14"/>
  <c r="BG303" i="14"/>
  <c r="BF303" i="14"/>
  <c r="BE303" i="14"/>
  <c r="BD303" i="14"/>
  <c r="BC303" i="14"/>
  <c r="BB303" i="14"/>
  <c r="BA303" i="14"/>
  <c r="AZ303" i="14"/>
  <c r="BL303" i="14" s="1"/>
  <c r="AY303" i="14"/>
  <c r="AX303" i="14"/>
  <c r="AW303" i="14"/>
  <c r="AV303" i="14"/>
  <c r="AT303" i="14"/>
  <c r="AS303" i="14"/>
  <c r="AR303" i="14"/>
  <c r="AQ303" i="14"/>
  <c r="AP303" i="14"/>
  <c r="AO303" i="14"/>
  <c r="AN303" i="14"/>
  <c r="AM303" i="14"/>
  <c r="AL303" i="14"/>
  <c r="AK303" i="14"/>
  <c r="AJ303" i="14"/>
  <c r="AI303" i="14"/>
  <c r="AU303" i="14" s="1"/>
  <c r="AG303" i="14"/>
  <c r="P303" i="14"/>
  <c r="BK302" i="14"/>
  <c r="BJ302" i="14"/>
  <c r="BI302" i="14"/>
  <c r="BH302" i="14"/>
  <c r="BG302" i="14"/>
  <c r="BF302" i="14"/>
  <c r="BE302" i="14"/>
  <c r="BD302" i="14"/>
  <c r="BC302" i="14"/>
  <c r="BB302" i="14"/>
  <c r="BA302" i="14"/>
  <c r="AZ302" i="14"/>
  <c r="AY302" i="14"/>
  <c r="AX302" i="14"/>
  <c r="AW302" i="14"/>
  <c r="AV302" i="14"/>
  <c r="AT302" i="14"/>
  <c r="AS302" i="14"/>
  <c r="AR302" i="14"/>
  <c r="AQ302" i="14"/>
  <c r="AP302" i="14"/>
  <c r="AO302" i="14"/>
  <c r="AN302" i="14"/>
  <c r="AM302" i="14"/>
  <c r="AL302" i="14"/>
  <c r="AK302" i="14"/>
  <c r="AJ302" i="14"/>
  <c r="AI302" i="14"/>
  <c r="AG302" i="14"/>
  <c r="P302" i="14"/>
  <c r="BK301" i="14"/>
  <c r="BJ301" i="14"/>
  <c r="BI301" i="14"/>
  <c r="BH301" i="14"/>
  <c r="BG301" i="14"/>
  <c r="BF301" i="14"/>
  <c r="BE301" i="14"/>
  <c r="BD301" i="14"/>
  <c r="BC301" i="14"/>
  <c r="BB301" i="14"/>
  <c r="BA301" i="14"/>
  <c r="AZ301" i="14"/>
  <c r="BL301" i="14" s="1"/>
  <c r="AY301" i="14"/>
  <c r="AX301" i="14"/>
  <c r="AW301" i="14"/>
  <c r="AV301" i="14"/>
  <c r="AT301" i="14"/>
  <c r="AS301" i="14"/>
  <c r="AR301" i="14"/>
  <c r="AQ301" i="14"/>
  <c r="AP301" i="14"/>
  <c r="AO301" i="14"/>
  <c r="AN301" i="14"/>
  <c r="AM301" i="14"/>
  <c r="AL301" i="14"/>
  <c r="AK301" i="14"/>
  <c r="AJ301" i="14"/>
  <c r="AI301" i="14"/>
  <c r="AU301" i="14" s="1"/>
  <c r="AG301" i="14"/>
  <c r="P301" i="14"/>
  <c r="BK300" i="14"/>
  <c r="BJ300" i="14"/>
  <c r="BI300" i="14"/>
  <c r="BH300" i="14"/>
  <c r="BG300" i="14"/>
  <c r="BF300" i="14"/>
  <c r="BE300" i="14"/>
  <c r="BD300" i="14"/>
  <c r="BC300" i="14"/>
  <c r="BB300" i="14"/>
  <c r="BA300" i="14"/>
  <c r="AZ300" i="14"/>
  <c r="AY300" i="14"/>
  <c r="AX300" i="14"/>
  <c r="AW300" i="14"/>
  <c r="AV300" i="14"/>
  <c r="AT300" i="14"/>
  <c r="AS300" i="14"/>
  <c r="AR300" i="14"/>
  <c r="AQ300" i="14"/>
  <c r="AP300" i="14"/>
  <c r="AO300" i="14"/>
  <c r="AN300" i="14"/>
  <c r="AM300" i="14"/>
  <c r="AL300" i="14"/>
  <c r="AK300" i="14"/>
  <c r="AJ300" i="14"/>
  <c r="AI300" i="14"/>
  <c r="AG300" i="14"/>
  <c r="P300" i="14"/>
  <c r="BK299" i="14"/>
  <c r="BJ299" i="14"/>
  <c r="BI299" i="14"/>
  <c r="BH299" i="14"/>
  <c r="BG299" i="14"/>
  <c r="BF299" i="14"/>
  <c r="BE299" i="14"/>
  <c r="BD299" i="14"/>
  <c r="BC299" i="14"/>
  <c r="BB299" i="14"/>
  <c r="BA299" i="14"/>
  <c r="AZ299" i="14"/>
  <c r="BL299" i="14" s="1"/>
  <c r="AY299" i="14"/>
  <c r="AX299" i="14"/>
  <c r="AW299" i="14"/>
  <c r="AV299" i="14"/>
  <c r="AT299" i="14"/>
  <c r="AS299" i="14"/>
  <c r="AR299" i="14"/>
  <c r="AQ299" i="14"/>
  <c r="AP299" i="14"/>
  <c r="AO299" i="14"/>
  <c r="AN299" i="14"/>
  <c r="AM299" i="14"/>
  <c r="AL299" i="14"/>
  <c r="AK299" i="14"/>
  <c r="AJ299" i="14"/>
  <c r="AI299" i="14"/>
  <c r="AU299" i="14" s="1"/>
  <c r="AG299" i="14"/>
  <c r="P299" i="14"/>
  <c r="BK298" i="14"/>
  <c r="BJ298" i="14"/>
  <c r="BI298" i="14"/>
  <c r="BH298" i="14"/>
  <c r="BG298" i="14"/>
  <c r="BF298" i="14"/>
  <c r="BE298" i="14"/>
  <c r="BD298" i="14"/>
  <c r="BC298" i="14"/>
  <c r="BB298" i="14"/>
  <c r="BA298" i="14"/>
  <c r="AZ298" i="14"/>
  <c r="AY298" i="14"/>
  <c r="AX298" i="14"/>
  <c r="AW298" i="14"/>
  <c r="AV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G298" i="14"/>
  <c r="P298" i="14"/>
  <c r="BK297" i="14"/>
  <c r="BJ297" i="14"/>
  <c r="BI297" i="14"/>
  <c r="BH297" i="14"/>
  <c r="BG297" i="14"/>
  <c r="BF297" i="14"/>
  <c r="BE297" i="14"/>
  <c r="BD297" i="14"/>
  <c r="BC297" i="14"/>
  <c r="BB297" i="14"/>
  <c r="BA297" i="14"/>
  <c r="AZ297" i="14"/>
  <c r="BL297" i="14" s="1"/>
  <c r="AY297" i="14"/>
  <c r="AX297" i="14"/>
  <c r="AW297" i="14"/>
  <c r="AV297" i="14"/>
  <c r="AT297" i="14"/>
  <c r="AS297" i="14"/>
  <c r="AR297" i="14"/>
  <c r="AQ297" i="14"/>
  <c r="AP297" i="14"/>
  <c r="AO297" i="14"/>
  <c r="AN297" i="14"/>
  <c r="AM297" i="14"/>
  <c r="AL297" i="14"/>
  <c r="AK297" i="14"/>
  <c r="AJ297" i="14"/>
  <c r="AI297" i="14"/>
  <c r="AU297" i="14" s="1"/>
  <c r="AG297" i="14"/>
  <c r="P297" i="14"/>
  <c r="BK296" i="14"/>
  <c r="BJ296" i="14"/>
  <c r="BI296" i="14"/>
  <c r="BH296" i="14"/>
  <c r="BG296" i="14"/>
  <c r="BF296" i="14"/>
  <c r="BE296" i="14"/>
  <c r="BD296" i="14"/>
  <c r="BC296" i="14"/>
  <c r="BB296" i="14"/>
  <c r="BA296" i="14"/>
  <c r="AZ296" i="14"/>
  <c r="AY296" i="14"/>
  <c r="AX296" i="14"/>
  <c r="AW296" i="14"/>
  <c r="AV296" i="14"/>
  <c r="AT296" i="14"/>
  <c r="AS296" i="14"/>
  <c r="AR296" i="14"/>
  <c r="AQ296" i="14"/>
  <c r="AP296" i="14"/>
  <c r="AO296" i="14"/>
  <c r="AN296" i="14"/>
  <c r="AM296" i="14"/>
  <c r="AL296" i="14"/>
  <c r="AK296" i="14"/>
  <c r="AJ296" i="14"/>
  <c r="AI296" i="14"/>
  <c r="AG296" i="14"/>
  <c r="P296" i="14"/>
  <c r="BK295" i="14"/>
  <c r="BJ295" i="14"/>
  <c r="BI295" i="14"/>
  <c r="BH295" i="14"/>
  <c r="BG295" i="14"/>
  <c r="BF295" i="14"/>
  <c r="BE295" i="14"/>
  <c r="BD295" i="14"/>
  <c r="BC295" i="14"/>
  <c r="BB295" i="14"/>
  <c r="BA295" i="14"/>
  <c r="AZ295" i="14"/>
  <c r="BL295" i="14" s="1"/>
  <c r="AY295" i="14"/>
  <c r="AX295" i="14"/>
  <c r="AW295" i="14"/>
  <c r="AV295" i="14"/>
  <c r="AT295" i="14"/>
  <c r="AS295" i="14"/>
  <c r="AR295" i="14"/>
  <c r="AQ295" i="14"/>
  <c r="AP295" i="14"/>
  <c r="AO295" i="14"/>
  <c r="AN295" i="14"/>
  <c r="AM295" i="14"/>
  <c r="AL295" i="14"/>
  <c r="AK295" i="14"/>
  <c r="AJ295" i="14"/>
  <c r="AI295" i="14"/>
  <c r="AU295" i="14" s="1"/>
  <c r="AG295" i="14"/>
  <c r="P295" i="14"/>
  <c r="BK294" i="14"/>
  <c r="BJ294" i="14"/>
  <c r="BI294" i="14"/>
  <c r="BH294" i="14"/>
  <c r="BG294" i="14"/>
  <c r="BF294" i="14"/>
  <c r="BE294" i="14"/>
  <c r="BD294" i="14"/>
  <c r="BC294" i="14"/>
  <c r="BB294" i="14"/>
  <c r="BA294" i="14"/>
  <c r="AZ294" i="14"/>
  <c r="AY294" i="14"/>
  <c r="AX294" i="14"/>
  <c r="AW294" i="14"/>
  <c r="AV294" i="14"/>
  <c r="AT294" i="14"/>
  <c r="AS294" i="14"/>
  <c r="AR294" i="14"/>
  <c r="AQ294" i="14"/>
  <c r="AP294" i="14"/>
  <c r="AO294" i="14"/>
  <c r="AN294" i="14"/>
  <c r="AM294" i="14"/>
  <c r="AL294" i="14"/>
  <c r="AK294" i="14"/>
  <c r="AJ294" i="14"/>
  <c r="AI294" i="14"/>
  <c r="AG294" i="14"/>
  <c r="P294" i="14"/>
  <c r="BK293" i="14"/>
  <c r="BJ293" i="14"/>
  <c r="BI293" i="14"/>
  <c r="BH293" i="14"/>
  <c r="BG293" i="14"/>
  <c r="BF293" i="14"/>
  <c r="BE293" i="14"/>
  <c r="BD293" i="14"/>
  <c r="BC293" i="14"/>
  <c r="BB293" i="14"/>
  <c r="BA293" i="14"/>
  <c r="AZ293" i="14"/>
  <c r="BL293" i="14" s="1"/>
  <c r="AY293" i="14"/>
  <c r="AX293" i="14"/>
  <c r="AW293" i="14"/>
  <c r="AV293" i="14"/>
  <c r="AT293" i="14"/>
  <c r="AS293" i="14"/>
  <c r="AR293" i="14"/>
  <c r="AQ293" i="14"/>
  <c r="AP293" i="14"/>
  <c r="AO293" i="14"/>
  <c r="AN293" i="14"/>
  <c r="AM293" i="14"/>
  <c r="AL293" i="14"/>
  <c r="AK293" i="14"/>
  <c r="AJ293" i="14"/>
  <c r="AI293" i="14"/>
  <c r="AG293" i="14"/>
  <c r="P293" i="14"/>
  <c r="BK292" i="14"/>
  <c r="BJ292" i="14"/>
  <c r="BI292" i="14"/>
  <c r="BH292" i="14"/>
  <c r="BG292" i="14"/>
  <c r="BF292" i="14"/>
  <c r="BE292" i="14"/>
  <c r="BD292" i="14"/>
  <c r="BC292" i="14"/>
  <c r="BB292" i="14"/>
  <c r="BA292" i="14"/>
  <c r="AZ292" i="14"/>
  <c r="AY292" i="14"/>
  <c r="AX292" i="14"/>
  <c r="AW292" i="14"/>
  <c r="AV292" i="14"/>
  <c r="AT292" i="14"/>
  <c r="AS292" i="14"/>
  <c r="AR292" i="14"/>
  <c r="AQ292" i="14"/>
  <c r="AP292" i="14"/>
  <c r="AO292" i="14"/>
  <c r="AN292" i="14"/>
  <c r="AM292" i="14"/>
  <c r="AL292" i="14"/>
  <c r="AK292" i="14"/>
  <c r="AJ292" i="14"/>
  <c r="AI292" i="14"/>
  <c r="AG292" i="14"/>
  <c r="P292" i="14"/>
  <c r="BK291" i="14"/>
  <c r="BJ291" i="14"/>
  <c r="BI291" i="14"/>
  <c r="BH291" i="14"/>
  <c r="BG291" i="14"/>
  <c r="BF291" i="14"/>
  <c r="BE291" i="14"/>
  <c r="BD291" i="14"/>
  <c r="BC291" i="14"/>
  <c r="BB291" i="14"/>
  <c r="BA291" i="14"/>
  <c r="AZ291" i="14"/>
  <c r="BL291" i="14" s="1"/>
  <c r="AY291" i="14"/>
  <c r="AX291" i="14"/>
  <c r="AW291" i="14"/>
  <c r="AV291" i="14"/>
  <c r="AT291" i="14"/>
  <c r="AS291" i="14"/>
  <c r="AR291" i="14"/>
  <c r="AQ291" i="14"/>
  <c r="AP291" i="14"/>
  <c r="AO291" i="14"/>
  <c r="AN291" i="14"/>
  <c r="AM291" i="14"/>
  <c r="AL291" i="14"/>
  <c r="AK291" i="14"/>
  <c r="AJ291" i="14"/>
  <c r="AI291" i="14"/>
  <c r="AG291" i="14"/>
  <c r="P291" i="14"/>
  <c r="BK290" i="14"/>
  <c r="BJ290" i="14"/>
  <c r="BI290" i="14"/>
  <c r="BH290" i="14"/>
  <c r="BG290" i="14"/>
  <c r="BF290" i="14"/>
  <c r="BE290" i="14"/>
  <c r="BD290" i="14"/>
  <c r="BC290" i="14"/>
  <c r="BB290" i="14"/>
  <c r="BA290" i="14"/>
  <c r="AZ290" i="14"/>
  <c r="AY290" i="14"/>
  <c r="AX290" i="14"/>
  <c r="AW290" i="14"/>
  <c r="AV290" i="14"/>
  <c r="AT290" i="14"/>
  <c r="AS290" i="14"/>
  <c r="AR290" i="14"/>
  <c r="AQ290" i="14"/>
  <c r="AP290" i="14"/>
  <c r="AO290" i="14"/>
  <c r="AN290" i="14"/>
  <c r="AM290" i="14"/>
  <c r="AL290" i="14"/>
  <c r="AK290" i="14"/>
  <c r="AJ290" i="14"/>
  <c r="AI290" i="14"/>
  <c r="AG290" i="14"/>
  <c r="P290" i="14"/>
  <c r="BK289" i="14"/>
  <c r="BJ289" i="14"/>
  <c r="BI289" i="14"/>
  <c r="BH289" i="14"/>
  <c r="BG289" i="14"/>
  <c r="BF289" i="14"/>
  <c r="BE289" i="14"/>
  <c r="BD289" i="14"/>
  <c r="BC289" i="14"/>
  <c r="BB289" i="14"/>
  <c r="BA289" i="14"/>
  <c r="AZ289" i="14"/>
  <c r="BL289" i="14" s="1"/>
  <c r="AY289" i="14"/>
  <c r="AX289" i="14"/>
  <c r="AW289" i="14"/>
  <c r="AV289" i="14"/>
  <c r="AT289" i="14"/>
  <c r="AS289" i="14"/>
  <c r="AR289" i="14"/>
  <c r="AQ289" i="14"/>
  <c r="AP289" i="14"/>
  <c r="AO289" i="14"/>
  <c r="AN289" i="14"/>
  <c r="AM289" i="14"/>
  <c r="AL289" i="14"/>
  <c r="AK289" i="14"/>
  <c r="AJ289" i="14"/>
  <c r="AI289" i="14"/>
  <c r="AG289" i="14"/>
  <c r="P289" i="14"/>
  <c r="BK288" i="14"/>
  <c r="BJ288" i="14"/>
  <c r="BI288" i="14"/>
  <c r="BH288" i="14"/>
  <c r="BG288" i="14"/>
  <c r="BF288" i="14"/>
  <c r="BE288" i="14"/>
  <c r="BD288" i="14"/>
  <c r="BC288" i="14"/>
  <c r="BB288" i="14"/>
  <c r="BA288" i="14"/>
  <c r="AZ288" i="14"/>
  <c r="AY288" i="14"/>
  <c r="AX288" i="14"/>
  <c r="AW288" i="14"/>
  <c r="AV288" i="14"/>
  <c r="AT288" i="14"/>
  <c r="AS288" i="14"/>
  <c r="AR288" i="14"/>
  <c r="AQ288" i="14"/>
  <c r="AP288" i="14"/>
  <c r="AO288" i="14"/>
  <c r="AN288" i="14"/>
  <c r="AM288" i="14"/>
  <c r="AL288" i="14"/>
  <c r="AK288" i="14"/>
  <c r="AJ288" i="14"/>
  <c r="AI288" i="14"/>
  <c r="AG288" i="14"/>
  <c r="P288" i="14"/>
  <c r="BK287" i="14"/>
  <c r="BJ287" i="14"/>
  <c r="BI287" i="14"/>
  <c r="BH287" i="14"/>
  <c r="BG287" i="14"/>
  <c r="BF287" i="14"/>
  <c r="BE287" i="14"/>
  <c r="BD287" i="14"/>
  <c r="BC287" i="14"/>
  <c r="BB287" i="14"/>
  <c r="BA287" i="14"/>
  <c r="AZ287" i="14"/>
  <c r="BL287" i="14" s="1"/>
  <c r="AY287" i="14"/>
  <c r="AX287" i="14"/>
  <c r="AW287" i="14"/>
  <c r="AV287" i="14"/>
  <c r="AT287" i="14"/>
  <c r="AS287" i="14"/>
  <c r="AR287" i="14"/>
  <c r="AQ287" i="14"/>
  <c r="AP287" i="14"/>
  <c r="AO287" i="14"/>
  <c r="AN287" i="14"/>
  <c r="AM287" i="14"/>
  <c r="AL287" i="14"/>
  <c r="AK287" i="14"/>
  <c r="AJ287" i="14"/>
  <c r="AI287" i="14"/>
  <c r="AG287" i="14"/>
  <c r="P287" i="14"/>
  <c r="BK286" i="14"/>
  <c r="BJ286" i="14"/>
  <c r="BI286" i="14"/>
  <c r="BH286" i="14"/>
  <c r="BG286" i="14"/>
  <c r="BF286" i="14"/>
  <c r="BE286" i="14"/>
  <c r="BD286" i="14"/>
  <c r="BC286" i="14"/>
  <c r="BB286" i="14"/>
  <c r="BA286" i="14"/>
  <c r="AZ286" i="14"/>
  <c r="AY286" i="14"/>
  <c r="AX286" i="14"/>
  <c r="AW286" i="14"/>
  <c r="AV286" i="14"/>
  <c r="AT286" i="14"/>
  <c r="AS286" i="14"/>
  <c r="AR286" i="14"/>
  <c r="AQ286" i="14"/>
  <c r="AP286" i="14"/>
  <c r="AO286" i="14"/>
  <c r="AN286" i="14"/>
  <c r="AM286" i="14"/>
  <c r="AL286" i="14"/>
  <c r="AK286" i="14"/>
  <c r="AJ286" i="14"/>
  <c r="AI286" i="14"/>
  <c r="AG286" i="14"/>
  <c r="P286" i="14"/>
  <c r="BK285" i="14"/>
  <c r="BJ285" i="14"/>
  <c r="BI285" i="14"/>
  <c r="BH285" i="14"/>
  <c r="BG285" i="14"/>
  <c r="BF285" i="14"/>
  <c r="BE285" i="14"/>
  <c r="BD285" i="14"/>
  <c r="BC285" i="14"/>
  <c r="BB285" i="14"/>
  <c r="BA285" i="14"/>
  <c r="AZ285" i="14"/>
  <c r="BL285" i="14" s="1"/>
  <c r="AY285" i="14"/>
  <c r="AX285" i="14"/>
  <c r="AW285" i="14"/>
  <c r="AV285" i="14"/>
  <c r="AT285" i="14"/>
  <c r="AS285" i="14"/>
  <c r="AR285" i="14"/>
  <c r="AQ285" i="14"/>
  <c r="AP285" i="14"/>
  <c r="AO285" i="14"/>
  <c r="AN285" i="14"/>
  <c r="AM285" i="14"/>
  <c r="AL285" i="14"/>
  <c r="AK285" i="14"/>
  <c r="AJ285" i="14"/>
  <c r="AI285" i="14"/>
  <c r="AU285" i="14" s="1"/>
  <c r="AG285" i="14"/>
  <c r="P285" i="14"/>
  <c r="BK284" i="14"/>
  <c r="BJ284" i="14"/>
  <c r="BI284" i="14"/>
  <c r="BH284" i="14"/>
  <c r="BG284" i="14"/>
  <c r="BF284" i="14"/>
  <c r="BE284" i="14"/>
  <c r="BD284" i="14"/>
  <c r="BC284" i="14"/>
  <c r="BB284" i="14"/>
  <c r="BA284" i="14"/>
  <c r="AZ284" i="14"/>
  <c r="AY284" i="14"/>
  <c r="AX284" i="14"/>
  <c r="AW284" i="14"/>
  <c r="AV284" i="14"/>
  <c r="AT284" i="14"/>
  <c r="AS284" i="14"/>
  <c r="AR284" i="14"/>
  <c r="AQ284" i="14"/>
  <c r="AP284" i="14"/>
  <c r="AO284" i="14"/>
  <c r="AN284" i="14"/>
  <c r="AM284" i="14"/>
  <c r="AL284" i="14"/>
  <c r="AK284" i="14"/>
  <c r="AJ284" i="14"/>
  <c r="AI284" i="14"/>
  <c r="AG284" i="14"/>
  <c r="P284" i="14"/>
  <c r="BK283" i="14"/>
  <c r="BJ283" i="14"/>
  <c r="BI283" i="14"/>
  <c r="BH283" i="14"/>
  <c r="BG283" i="14"/>
  <c r="BF283" i="14"/>
  <c r="BE283" i="14"/>
  <c r="BD283" i="14"/>
  <c r="BC283" i="14"/>
  <c r="BB283" i="14"/>
  <c r="BA283" i="14"/>
  <c r="AZ283" i="14"/>
  <c r="BL283" i="14" s="1"/>
  <c r="AY283" i="14"/>
  <c r="AX283" i="14"/>
  <c r="AW283" i="14"/>
  <c r="AV283" i="14"/>
  <c r="AT283" i="14"/>
  <c r="AS283" i="14"/>
  <c r="AR283" i="14"/>
  <c r="AQ283" i="14"/>
  <c r="AP283" i="14"/>
  <c r="AO283" i="14"/>
  <c r="AN283" i="14"/>
  <c r="AM283" i="14"/>
  <c r="AL283" i="14"/>
  <c r="AK283" i="14"/>
  <c r="AJ283" i="14"/>
  <c r="AI283" i="14"/>
  <c r="AU283" i="14" s="1"/>
  <c r="AG283" i="14"/>
  <c r="P283" i="14"/>
  <c r="BK282" i="14"/>
  <c r="BJ282" i="14"/>
  <c r="BI282" i="14"/>
  <c r="BH282" i="14"/>
  <c r="BG282" i="14"/>
  <c r="BF282" i="14"/>
  <c r="BE282" i="14"/>
  <c r="BD282" i="14"/>
  <c r="BC282" i="14"/>
  <c r="BB282" i="14"/>
  <c r="BA282" i="14"/>
  <c r="AZ282" i="14"/>
  <c r="AY282" i="14"/>
  <c r="AX282" i="14"/>
  <c r="AW282" i="14"/>
  <c r="AV282" i="14"/>
  <c r="AT282" i="14"/>
  <c r="AS282" i="14"/>
  <c r="AR282" i="14"/>
  <c r="AQ282" i="14"/>
  <c r="AP282" i="14"/>
  <c r="AO282" i="14"/>
  <c r="AN282" i="14"/>
  <c r="AM282" i="14"/>
  <c r="AL282" i="14"/>
  <c r="AK282" i="14"/>
  <c r="AJ282" i="14"/>
  <c r="AI282" i="14"/>
  <c r="AG282" i="14"/>
  <c r="P282" i="14"/>
  <c r="BK281" i="14"/>
  <c r="BJ281" i="14"/>
  <c r="BI281" i="14"/>
  <c r="BH281" i="14"/>
  <c r="BG281" i="14"/>
  <c r="BF281" i="14"/>
  <c r="BE281" i="14"/>
  <c r="BD281" i="14"/>
  <c r="BC281" i="14"/>
  <c r="BB281" i="14"/>
  <c r="BA281" i="14"/>
  <c r="AZ281" i="14"/>
  <c r="BL281" i="14" s="1"/>
  <c r="AY281" i="14"/>
  <c r="AX281" i="14"/>
  <c r="AW281" i="14"/>
  <c r="AV281" i="14"/>
  <c r="AT281" i="14"/>
  <c r="AS281" i="14"/>
  <c r="AR281" i="14"/>
  <c r="AQ281" i="14"/>
  <c r="AP281" i="14"/>
  <c r="AO281" i="14"/>
  <c r="AN281" i="14"/>
  <c r="AM281" i="14"/>
  <c r="AL281" i="14"/>
  <c r="AK281" i="14"/>
  <c r="AJ281" i="14"/>
  <c r="AI281" i="14"/>
  <c r="AU281" i="14" s="1"/>
  <c r="AG281" i="14"/>
  <c r="P281" i="14"/>
  <c r="BK280" i="14"/>
  <c r="BJ280" i="14"/>
  <c r="BI280" i="14"/>
  <c r="BH280" i="14"/>
  <c r="BG280" i="14"/>
  <c r="BF280" i="14"/>
  <c r="BE280" i="14"/>
  <c r="BD280" i="14"/>
  <c r="BC280" i="14"/>
  <c r="BB280" i="14"/>
  <c r="BA280" i="14"/>
  <c r="AZ280" i="14"/>
  <c r="AY280" i="14"/>
  <c r="AX280" i="14"/>
  <c r="AW280" i="14"/>
  <c r="AV280" i="14"/>
  <c r="AT280" i="14"/>
  <c r="AS280" i="14"/>
  <c r="AR280" i="14"/>
  <c r="AQ280" i="14"/>
  <c r="AP280" i="14"/>
  <c r="AO280" i="14"/>
  <c r="AN280" i="14"/>
  <c r="AM280" i="14"/>
  <c r="AL280" i="14"/>
  <c r="AK280" i="14"/>
  <c r="AJ280" i="14"/>
  <c r="AI280" i="14"/>
  <c r="AG280" i="14"/>
  <c r="P280" i="14"/>
  <c r="BK279" i="14"/>
  <c r="BJ279" i="14"/>
  <c r="BI279" i="14"/>
  <c r="BH279" i="14"/>
  <c r="BG279" i="14"/>
  <c r="BF279" i="14"/>
  <c r="BE279" i="14"/>
  <c r="BD279" i="14"/>
  <c r="BC279" i="14"/>
  <c r="BB279" i="14"/>
  <c r="BA279" i="14"/>
  <c r="AZ279" i="14"/>
  <c r="BL279" i="14" s="1"/>
  <c r="AY279" i="14"/>
  <c r="AX279" i="14"/>
  <c r="AW279" i="14"/>
  <c r="AV279" i="14"/>
  <c r="AT279" i="14"/>
  <c r="AS279" i="14"/>
  <c r="AR279" i="14"/>
  <c r="AQ279" i="14"/>
  <c r="AP279" i="14"/>
  <c r="AO279" i="14"/>
  <c r="AN279" i="14"/>
  <c r="AM279" i="14"/>
  <c r="AL279" i="14"/>
  <c r="AK279" i="14"/>
  <c r="AJ279" i="14"/>
  <c r="AI279" i="14"/>
  <c r="AU279" i="14" s="1"/>
  <c r="AG279" i="14"/>
  <c r="P279" i="14"/>
  <c r="BK278" i="14"/>
  <c r="BJ278" i="14"/>
  <c r="BI278" i="14"/>
  <c r="BH278" i="14"/>
  <c r="BG278" i="14"/>
  <c r="BF278" i="14"/>
  <c r="BE278" i="14"/>
  <c r="BD278" i="14"/>
  <c r="BC278" i="14"/>
  <c r="BB278" i="14"/>
  <c r="BA278" i="14"/>
  <c r="AZ278" i="14"/>
  <c r="AY278" i="14"/>
  <c r="AX278" i="14"/>
  <c r="AW278" i="14"/>
  <c r="AV278" i="14"/>
  <c r="AT278" i="14"/>
  <c r="AS278" i="14"/>
  <c r="AR278" i="14"/>
  <c r="AQ278" i="14"/>
  <c r="AP278" i="14"/>
  <c r="AO278" i="14"/>
  <c r="AN278" i="14"/>
  <c r="AM278" i="14"/>
  <c r="AL278" i="14"/>
  <c r="AK278" i="14"/>
  <c r="AJ278" i="14"/>
  <c r="AI278" i="14"/>
  <c r="AG278" i="14"/>
  <c r="P278" i="14"/>
  <c r="BK277" i="14"/>
  <c r="BJ277" i="14"/>
  <c r="BI277" i="14"/>
  <c r="BH277" i="14"/>
  <c r="BG277" i="14"/>
  <c r="BF277" i="14"/>
  <c r="BE277" i="14"/>
  <c r="BD277" i="14"/>
  <c r="BC277" i="14"/>
  <c r="BB277" i="14"/>
  <c r="BA277" i="14"/>
  <c r="AZ277" i="14"/>
  <c r="BL277" i="14" s="1"/>
  <c r="AY277" i="14"/>
  <c r="AX277" i="14"/>
  <c r="AW277" i="14"/>
  <c r="AV277" i="14"/>
  <c r="AT277" i="14"/>
  <c r="AS277" i="14"/>
  <c r="AR277" i="14"/>
  <c r="AQ277" i="14"/>
  <c r="AP277" i="14"/>
  <c r="AO277" i="14"/>
  <c r="AN277" i="14"/>
  <c r="AM277" i="14"/>
  <c r="AL277" i="14"/>
  <c r="AK277" i="14"/>
  <c r="AJ277" i="14"/>
  <c r="AI277" i="14"/>
  <c r="AU277" i="14" s="1"/>
  <c r="AG277" i="14"/>
  <c r="P277" i="14"/>
  <c r="BK276" i="14"/>
  <c r="BJ276" i="14"/>
  <c r="BI276" i="14"/>
  <c r="BH276" i="14"/>
  <c r="BG276" i="14"/>
  <c r="BF276" i="14"/>
  <c r="BE276" i="14"/>
  <c r="BD276" i="14"/>
  <c r="BC276" i="14"/>
  <c r="BB276" i="14"/>
  <c r="BA276" i="14"/>
  <c r="AZ276" i="14"/>
  <c r="AY276" i="14"/>
  <c r="AX276" i="14"/>
  <c r="AW276" i="14"/>
  <c r="AV276" i="14"/>
  <c r="AT276" i="14"/>
  <c r="AS276" i="14"/>
  <c r="AR276" i="14"/>
  <c r="AQ276" i="14"/>
  <c r="AP276" i="14"/>
  <c r="AO276" i="14"/>
  <c r="AN276" i="14"/>
  <c r="AM276" i="14"/>
  <c r="AL276" i="14"/>
  <c r="AK276" i="14"/>
  <c r="AJ276" i="14"/>
  <c r="AI276" i="14"/>
  <c r="AG276" i="14"/>
  <c r="P276" i="14"/>
  <c r="BK275" i="14"/>
  <c r="BJ275" i="14"/>
  <c r="BI275" i="14"/>
  <c r="BH275" i="14"/>
  <c r="BG275" i="14"/>
  <c r="BF275" i="14"/>
  <c r="BE275" i="14"/>
  <c r="BD275" i="14"/>
  <c r="BC275" i="14"/>
  <c r="BB275" i="14"/>
  <c r="BA275" i="14"/>
  <c r="AZ275" i="14"/>
  <c r="BL275" i="14" s="1"/>
  <c r="AY275" i="14"/>
  <c r="AX275" i="14"/>
  <c r="AW275" i="14"/>
  <c r="AV275" i="14"/>
  <c r="AT275" i="14"/>
  <c r="AS275" i="14"/>
  <c r="AR275" i="14"/>
  <c r="AQ275" i="14"/>
  <c r="AP275" i="14"/>
  <c r="AO275" i="14"/>
  <c r="AN275" i="14"/>
  <c r="AM275" i="14"/>
  <c r="AL275" i="14"/>
  <c r="AK275" i="14"/>
  <c r="AJ275" i="14"/>
  <c r="AI275" i="14"/>
  <c r="AU275" i="14" s="1"/>
  <c r="AG275" i="14"/>
  <c r="P275" i="14"/>
  <c r="BK274" i="14"/>
  <c r="BJ274" i="14"/>
  <c r="BI274" i="14"/>
  <c r="BH274" i="14"/>
  <c r="BG274" i="14"/>
  <c r="BF274" i="14"/>
  <c r="BE274" i="14"/>
  <c r="BD274" i="14"/>
  <c r="BC274" i="14"/>
  <c r="BB274" i="14"/>
  <c r="BA274" i="14"/>
  <c r="AZ274" i="14"/>
  <c r="AY274" i="14"/>
  <c r="AX274" i="14"/>
  <c r="AW274" i="14"/>
  <c r="AV274" i="14"/>
  <c r="AT274" i="14"/>
  <c r="AS274" i="14"/>
  <c r="AR274" i="14"/>
  <c r="AQ274" i="14"/>
  <c r="AP274" i="14"/>
  <c r="AO274" i="14"/>
  <c r="AN274" i="14"/>
  <c r="AM274" i="14"/>
  <c r="AL274" i="14"/>
  <c r="AK274" i="14"/>
  <c r="AJ274" i="14"/>
  <c r="AI274" i="14"/>
  <c r="AG274" i="14"/>
  <c r="P274" i="14"/>
  <c r="BK273" i="14"/>
  <c r="BJ273" i="14"/>
  <c r="BI273" i="14"/>
  <c r="BH273" i="14"/>
  <c r="BG273" i="14"/>
  <c r="BF273" i="14"/>
  <c r="BE273" i="14"/>
  <c r="BD273" i="14"/>
  <c r="BC273" i="14"/>
  <c r="BB273" i="14"/>
  <c r="BA273" i="14"/>
  <c r="AZ273" i="14"/>
  <c r="BL273" i="14" s="1"/>
  <c r="AY273" i="14"/>
  <c r="AX273" i="14"/>
  <c r="AW273" i="14"/>
  <c r="AV273" i="14"/>
  <c r="AT273" i="14"/>
  <c r="AS273" i="14"/>
  <c r="AR273" i="14"/>
  <c r="AQ273" i="14"/>
  <c r="AP273" i="14"/>
  <c r="AO273" i="14"/>
  <c r="AN273" i="14"/>
  <c r="AM273" i="14"/>
  <c r="AL273" i="14"/>
  <c r="AK273" i="14"/>
  <c r="AJ273" i="14"/>
  <c r="AI273" i="14"/>
  <c r="AU273" i="14" s="1"/>
  <c r="AG273" i="14"/>
  <c r="P273" i="14"/>
  <c r="BK272" i="14"/>
  <c r="BJ272" i="14"/>
  <c r="BI272" i="14"/>
  <c r="BH272" i="14"/>
  <c r="BG272" i="14"/>
  <c r="BF272" i="14"/>
  <c r="BE272" i="14"/>
  <c r="BD272" i="14"/>
  <c r="BC272" i="14"/>
  <c r="BB272" i="14"/>
  <c r="BA272" i="14"/>
  <c r="AZ272" i="14"/>
  <c r="AY272" i="14"/>
  <c r="AX272" i="14"/>
  <c r="AW272" i="14"/>
  <c r="AV272" i="14"/>
  <c r="AT272" i="14"/>
  <c r="AS272" i="14"/>
  <c r="AR272" i="14"/>
  <c r="AQ272" i="14"/>
  <c r="AP272" i="14"/>
  <c r="AO272" i="14"/>
  <c r="AN272" i="14"/>
  <c r="AM272" i="14"/>
  <c r="AL272" i="14"/>
  <c r="AK272" i="14"/>
  <c r="AJ272" i="14"/>
  <c r="AI272" i="14"/>
  <c r="AG272" i="14"/>
  <c r="P272" i="14"/>
  <c r="BK271" i="14"/>
  <c r="BJ271" i="14"/>
  <c r="BI271" i="14"/>
  <c r="BH271" i="14"/>
  <c r="BG271" i="14"/>
  <c r="BF271" i="14"/>
  <c r="BE271" i="14"/>
  <c r="BD271" i="14"/>
  <c r="BC271" i="14"/>
  <c r="BB271" i="14"/>
  <c r="BA271" i="14"/>
  <c r="AZ271" i="14"/>
  <c r="BL271" i="14" s="1"/>
  <c r="AY271" i="14"/>
  <c r="AX271" i="14"/>
  <c r="AW271" i="14"/>
  <c r="AV271" i="14"/>
  <c r="AT271" i="14"/>
  <c r="AS271" i="14"/>
  <c r="AR271" i="14"/>
  <c r="AQ271" i="14"/>
  <c r="AP271" i="14"/>
  <c r="AO271" i="14"/>
  <c r="AN271" i="14"/>
  <c r="AM271" i="14"/>
  <c r="AL271" i="14"/>
  <c r="AK271" i="14"/>
  <c r="AJ271" i="14"/>
  <c r="AI271" i="14"/>
  <c r="AU271" i="14" s="1"/>
  <c r="AG271" i="14"/>
  <c r="P271" i="14"/>
  <c r="BK270" i="14"/>
  <c r="BJ270" i="14"/>
  <c r="BI270" i="14"/>
  <c r="BH270" i="14"/>
  <c r="BG270" i="14"/>
  <c r="BF270" i="14"/>
  <c r="BE270" i="14"/>
  <c r="BD270" i="14"/>
  <c r="BC270" i="14"/>
  <c r="BB270" i="14"/>
  <c r="BA270" i="14"/>
  <c r="AZ270" i="14"/>
  <c r="AY270" i="14"/>
  <c r="AX270" i="14"/>
  <c r="AW270" i="14"/>
  <c r="AV270" i="14"/>
  <c r="AT270" i="14"/>
  <c r="AS270" i="14"/>
  <c r="AR270" i="14"/>
  <c r="AQ270" i="14"/>
  <c r="AP270" i="14"/>
  <c r="AO270" i="14"/>
  <c r="AN270" i="14"/>
  <c r="AM270" i="14"/>
  <c r="AL270" i="14"/>
  <c r="AK270" i="14"/>
  <c r="AJ270" i="14"/>
  <c r="AI270" i="14"/>
  <c r="AG270" i="14"/>
  <c r="P270" i="14"/>
  <c r="BK269" i="14"/>
  <c r="BJ269" i="14"/>
  <c r="BI269" i="14"/>
  <c r="BH269" i="14"/>
  <c r="BG269" i="14"/>
  <c r="BF269" i="14"/>
  <c r="BE269" i="14"/>
  <c r="BD269" i="14"/>
  <c r="BC269" i="14"/>
  <c r="BB269" i="14"/>
  <c r="BA269" i="14"/>
  <c r="AZ269" i="14"/>
  <c r="BL269" i="14" s="1"/>
  <c r="AY269" i="14"/>
  <c r="AX269" i="14"/>
  <c r="AW269" i="14"/>
  <c r="AV269" i="14"/>
  <c r="AT269" i="14"/>
  <c r="AS269" i="14"/>
  <c r="AR269" i="14"/>
  <c r="AQ269" i="14"/>
  <c r="AP269" i="14"/>
  <c r="AO269" i="14"/>
  <c r="AN269" i="14"/>
  <c r="AM269" i="14"/>
  <c r="AL269" i="14"/>
  <c r="AK269" i="14"/>
  <c r="AJ269" i="14"/>
  <c r="AI269" i="14"/>
  <c r="AU269" i="14" s="1"/>
  <c r="AG269" i="14"/>
  <c r="P269" i="14"/>
  <c r="BK268" i="14"/>
  <c r="BJ268" i="14"/>
  <c r="BI268" i="14"/>
  <c r="BH268" i="14"/>
  <c r="BG268" i="14"/>
  <c r="BF268" i="14"/>
  <c r="BE268" i="14"/>
  <c r="BD268" i="14"/>
  <c r="BC268" i="14"/>
  <c r="BB268" i="14"/>
  <c r="BA268" i="14"/>
  <c r="AZ268" i="14"/>
  <c r="AY268" i="14"/>
  <c r="AX268" i="14"/>
  <c r="AW268" i="14"/>
  <c r="AV268" i="14"/>
  <c r="AT268" i="14"/>
  <c r="AS268" i="14"/>
  <c r="AR268" i="14"/>
  <c r="AQ268" i="14"/>
  <c r="AP268" i="14"/>
  <c r="AO268" i="14"/>
  <c r="AN268" i="14"/>
  <c r="AM268" i="14"/>
  <c r="AL268" i="14"/>
  <c r="AK268" i="14"/>
  <c r="AJ268" i="14"/>
  <c r="AI268" i="14"/>
  <c r="AG268" i="14"/>
  <c r="P268" i="14"/>
  <c r="BK267" i="14"/>
  <c r="BJ267" i="14"/>
  <c r="BI267" i="14"/>
  <c r="BH267" i="14"/>
  <c r="BG267" i="14"/>
  <c r="BF267" i="14"/>
  <c r="BE267" i="14"/>
  <c r="BD267" i="14"/>
  <c r="BC267" i="14"/>
  <c r="BB267" i="14"/>
  <c r="BA267" i="14"/>
  <c r="AZ267" i="14"/>
  <c r="BL267" i="14" s="1"/>
  <c r="AY267" i="14"/>
  <c r="AX267" i="14"/>
  <c r="AW267" i="14"/>
  <c r="AV267" i="14"/>
  <c r="AT267" i="14"/>
  <c r="AS267" i="14"/>
  <c r="AR267" i="14"/>
  <c r="AQ267" i="14"/>
  <c r="AP267" i="14"/>
  <c r="AO267" i="14"/>
  <c r="AN267" i="14"/>
  <c r="AM267" i="14"/>
  <c r="AL267" i="14"/>
  <c r="AK267" i="14"/>
  <c r="AJ267" i="14"/>
  <c r="AI267" i="14"/>
  <c r="AU267" i="14" s="1"/>
  <c r="AG267" i="14"/>
  <c r="P267" i="14"/>
  <c r="BK266" i="14"/>
  <c r="BJ266" i="14"/>
  <c r="BI266" i="14"/>
  <c r="BH266" i="14"/>
  <c r="BG266" i="14"/>
  <c r="BF266" i="14"/>
  <c r="BE266" i="14"/>
  <c r="BD266" i="14"/>
  <c r="BC266" i="14"/>
  <c r="BB266" i="14"/>
  <c r="BA266" i="14"/>
  <c r="AZ266" i="14"/>
  <c r="AY266" i="14"/>
  <c r="AX266" i="14"/>
  <c r="AW266" i="14"/>
  <c r="AV266" i="14"/>
  <c r="AT266" i="14"/>
  <c r="AS266" i="14"/>
  <c r="AR266" i="14"/>
  <c r="AQ266" i="14"/>
  <c r="AP266" i="14"/>
  <c r="AO266" i="14"/>
  <c r="AN266" i="14"/>
  <c r="AM266" i="14"/>
  <c r="AL266" i="14"/>
  <c r="AK266" i="14"/>
  <c r="AJ266" i="14"/>
  <c r="AI266" i="14"/>
  <c r="AG266" i="14"/>
  <c r="P266" i="14"/>
  <c r="BK265" i="14"/>
  <c r="BJ265" i="14"/>
  <c r="BI265" i="14"/>
  <c r="BH265" i="14"/>
  <c r="BG265" i="14"/>
  <c r="BF265" i="14"/>
  <c r="BE265" i="14"/>
  <c r="BD265" i="14"/>
  <c r="BC265" i="14"/>
  <c r="BB265" i="14"/>
  <c r="BA265" i="14"/>
  <c r="AZ265" i="14"/>
  <c r="BL265" i="14" s="1"/>
  <c r="AY265" i="14"/>
  <c r="AX265" i="14"/>
  <c r="AW265" i="14"/>
  <c r="AV265" i="14"/>
  <c r="AT265" i="14"/>
  <c r="AS265" i="14"/>
  <c r="AR265" i="14"/>
  <c r="AQ265" i="14"/>
  <c r="AP265" i="14"/>
  <c r="AO265" i="14"/>
  <c r="AN265" i="14"/>
  <c r="AM265" i="14"/>
  <c r="AL265" i="14"/>
  <c r="AK265" i="14"/>
  <c r="AJ265" i="14"/>
  <c r="AI265" i="14"/>
  <c r="AU265" i="14" s="1"/>
  <c r="AG265" i="14"/>
  <c r="P265" i="14"/>
  <c r="BK264" i="14"/>
  <c r="BJ264" i="14"/>
  <c r="BI264" i="14"/>
  <c r="BH264" i="14"/>
  <c r="BG264" i="14"/>
  <c r="BF264" i="14"/>
  <c r="BE264" i="14"/>
  <c r="BD264" i="14"/>
  <c r="BC264" i="14"/>
  <c r="BB264" i="14"/>
  <c r="BA264" i="14"/>
  <c r="AZ264" i="14"/>
  <c r="AY264" i="14"/>
  <c r="AX264" i="14"/>
  <c r="AW264" i="14"/>
  <c r="AV264" i="14"/>
  <c r="AT264" i="14"/>
  <c r="AS264" i="14"/>
  <c r="AR264" i="14"/>
  <c r="AQ264" i="14"/>
  <c r="AP264" i="14"/>
  <c r="AO264" i="14"/>
  <c r="AN264" i="14"/>
  <c r="AM264" i="14"/>
  <c r="AL264" i="14"/>
  <c r="AK264" i="14"/>
  <c r="AJ264" i="14"/>
  <c r="AI264" i="14"/>
  <c r="AG264" i="14"/>
  <c r="P264" i="14"/>
  <c r="BK263" i="14"/>
  <c r="BJ263" i="14"/>
  <c r="BI263" i="14"/>
  <c r="BH263" i="14"/>
  <c r="BG263" i="14"/>
  <c r="BF263" i="14"/>
  <c r="BE263" i="14"/>
  <c r="BD263" i="14"/>
  <c r="BC263" i="14"/>
  <c r="BB263" i="14"/>
  <c r="BA263" i="14"/>
  <c r="AZ263" i="14"/>
  <c r="BL263" i="14" s="1"/>
  <c r="AY263" i="14"/>
  <c r="AX263" i="14"/>
  <c r="AW263" i="14"/>
  <c r="AV263" i="14"/>
  <c r="AT263" i="14"/>
  <c r="AS263" i="14"/>
  <c r="AR263" i="14"/>
  <c r="AQ263" i="14"/>
  <c r="AP263" i="14"/>
  <c r="AO263" i="14"/>
  <c r="AN263" i="14"/>
  <c r="AM263" i="14"/>
  <c r="AL263" i="14"/>
  <c r="AK263" i="14"/>
  <c r="AJ263" i="14"/>
  <c r="AI263" i="14"/>
  <c r="AU263" i="14" s="1"/>
  <c r="AG263" i="14"/>
  <c r="P263" i="14"/>
  <c r="BK262" i="14"/>
  <c r="BJ262" i="14"/>
  <c r="BI262" i="14"/>
  <c r="BH262" i="14"/>
  <c r="BG262" i="14"/>
  <c r="BF262" i="14"/>
  <c r="BE262" i="14"/>
  <c r="BD262" i="14"/>
  <c r="BC262" i="14"/>
  <c r="BB262" i="14"/>
  <c r="BA262" i="14"/>
  <c r="AZ262" i="14"/>
  <c r="AY262" i="14"/>
  <c r="AX262" i="14"/>
  <c r="AW262" i="14"/>
  <c r="AV262" i="14"/>
  <c r="AT262" i="14"/>
  <c r="AS262" i="14"/>
  <c r="AR262" i="14"/>
  <c r="AQ262" i="14"/>
  <c r="AP262" i="14"/>
  <c r="AO262" i="14"/>
  <c r="AN262" i="14"/>
  <c r="AM262" i="14"/>
  <c r="AL262" i="14"/>
  <c r="AK262" i="14"/>
  <c r="AJ262" i="14"/>
  <c r="AI262" i="14"/>
  <c r="AG262" i="14"/>
  <c r="P262" i="14"/>
  <c r="BK261" i="14"/>
  <c r="BJ261" i="14"/>
  <c r="BI261" i="14"/>
  <c r="BH261" i="14"/>
  <c r="BG261" i="14"/>
  <c r="BF261" i="14"/>
  <c r="BE261" i="14"/>
  <c r="BD261" i="14"/>
  <c r="BC261" i="14"/>
  <c r="BB261" i="14"/>
  <c r="BA261" i="14"/>
  <c r="AZ261" i="14"/>
  <c r="BL261" i="14" s="1"/>
  <c r="AY261" i="14"/>
  <c r="AX261" i="14"/>
  <c r="AW261" i="14"/>
  <c r="AV261" i="14"/>
  <c r="AT261" i="14"/>
  <c r="AS261" i="14"/>
  <c r="AR261" i="14"/>
  <c r="AQ261" i="14"/>
  <c r="AP261" i="14"/>
  <c r="AO261" i="14"/>
  <c r="AN261" i="14"/>
  <c r="AM261" i="14"/>
  <c r="AL261" i="14"/>
  <c r="AK261" i="14"/>
  <c r="AJ261" i="14"/>
  <c r="AI261" i="14"/>
  <c r="AU261" i="14" s="1"/>
  <c r="AG261" i="14"/>
  <c r="P261" i="14"/>
  <c r="BK260" i="14"/>
  <c r="BJ260" i="14"/>
  <c r="BI260" i="14"/>
  <c r="BH260" i="14"/>
  <c r="BG260" i="14"/>
  <c r="BF260" i="14"/>
  <c r="BE260" i="14"/>
  <c r="BD260" i="14"/>
  <c r="BC260" i="14"/>
  <c r="BB260" i="14"/>
  <c r="BA260" i="14"/>
  <c r="AZ260" i="14"/>
  <c r="AY260" i="14"/>
  <c r="AX260" i="14"/>
  <c r="AW260" i="14"/>
  <c r="AV260" i="14"/>
  <c r="AT260" i="14"/>
  <c r="AS260" i="14"/>
  <c r="AR260" i="14"/>
  <c r="AQ260" i="14"/>
  <c r="AP260" i="14"/>
  <c r="AO260" i="14"/>
  <c r="AN260" i="14"/>
  <c r="AM260" i="14"/>
  <c r="AL260" i="14"/>
  <c r="AK260" i="14"/>
  <c r="AJ260" i="14"/>
  <c r="AI260" i="14"/>
  <c r="AG260" i="14"/>
  <c r="P260" i="14"/>
  <c r="BK259" i="14"/>
  <c r="BJ259" i="14"/>
  <c r="BI259" i="14"/>
  <c r="BH259" i="14"/>
  <c r="BG259" i="14"/>
  <c r="BF259" i="14"/>
  <c r="BE259" i="14"/>
  <c r="BD259" i="14"/>
  <c r="BC259" i="14"/>
  <c r="BB259" i="14"/>
  <c r="BA259" i="14"/>
  <c r="AZ259" i="14"/>
  <c r="BL259" i="14" s="1"/>
  <c r="AY259" i="14"/>
  <c r="AX259" i="14"/>
  <c r="AW259" i="14"/>
  <c r="AV259" i="14"/>
  <c r="AT259" i="14"/>
  <c r="AS259" i="14"/>
  <c r="AR259" i="14"/>
  <c r="AQ259" i="14"/>
  <c r="AP259" i="14"/>
  <c r="AO259" i="14"/>
  <c r="AN259" i="14"/>
  <c r="AM259" i="14"/>
  <c r="AL259" i="14"/>
  <c r="AK259" i="14"/>
  <c r="AJ259" i="14"/>
  <c r="AI259" i="14"/>
  <c r="AU259" i="14" s="1"/>
  <c r="AG259" i="14"/>
  <c r="P259" i="14"/>
  <c r="BK258" i="14"/>
  <c r="BJ258" i="14"/>
  <c r="BI258" i="14"/>
  <c r="BH258" i="14"/>
  <c r="BG258" i="14"/>
  <c r="BF258" i="14"/>
  <c r="BE258" i="14"/>
  <c r="BD258" i="14"/>
  <c r="BC258" i="14"/>
  <c r="BB258" i="14"/>
  <c r="BA258" i="14"/>
  <c r="AZ258" i="14"/>
  <c r="AY258" i="14"/>
  <c r="AX258" i="14"/>
  <c r="AW258" i="14"/>
  <c r="AV258" i="14"/>
  <c r="AT258" i="14"/>
  <c r="AS258" i="14"/>
  <c r="AR258" i="14"/>
  <c r="AQ258" i="14"/>
  <c r="AP258" i="14"/>
  <c r="AO258" i="14"/>
  <c r="AN258" i="14"/>
  <c r="AM258" i="14"/>
  <c r="AL258" i="14"/>
  <c r="AK258" i="14"/>
  <c r="AJ258" i="14"/>
  <c r="AI258" i="14"/>
  <c r="AG258" i="14"/>
  <c r="P258" i="14"/>
  <c r="BK257" i="14"/>
  <c r="BJ257" i="14"/>
  <c r="BI257" i="14"/>
  <c r="BH257" i="14"/>
  <c r="BG257" i="14"/>
  <c r="BF257" i="14"/>
  <c r="BE257" i="14"/>
  <c r="BD257" i="14"/>
  <c r="BC257" i="14"/>
  <c r="BB257" i="14"/>
  <c r="BA257" i="14"/>
  <c r="AZ257" i="14"/>
  <c r="BL257" i="14" s="1"/>
  <c r="AY257" i="14"/>
  <c r="AX257" i="14"/>
  <c r="AW257" i="14"/>
  <c r="AV257" i="14"/>
  <c r="AT257" i="14"/>
  <c r="AS257" i="14"/>
  <c r="AR257" i="14"/>
  <c r="AQ257" i="14"/>
  <c r="AP257" i="14"/>
  <c r="AO257" i="14"/>
  <c r="AN257" i="14"/>
  <c r="AM257" i="14"/>
  <c r="AL257" i="14"/>
  <c r="AK257" i="14"/>
  <c r="AJ257" i="14"/>
  <c r="AI257" i="14"/>
  <c r="AU257" i="14" s="1"/>
  <c r="AG257" i="14"/>
  <c r="P257" i="14"/>
  <c r="BK256" i="14"/>
  <c r="BJ256" i="14"/>
  <c r="BI256" i="14"/>
  <c r="BH256" i="14"/>
  <c r="BG256" i="14"/>
  <c r="BF256" i="14"/>
  <c r="BE256" i="14"/>
  <c r="BD256" i="14"/>
  <c r="BC256" i="14"/>
  <c r="BB256" i="14"/>
  <c r="BA256" i="14"/>
  <c r="AZ256" i="14"/>
  <c r="AY256" i="14"/>
  <c r="AX256" i="14"/>
  <c r="AW256" i="14"/>
  <c r="AV256" i="14"/>
  <c r="AT256" i="14"/>
  <c r="AS256" i="14"/>
  <c r="AR256" i="14"/>
  <c r="AQ256" i="14"/>
  <c r="AP256" i="14"/>
  <c r="AO256" i="14"/>
  <c r="AN256" i="14"/>
  <c r="AM256" i="14"/>
  <c r="AL256" i="14"/>
  <c r="AK256" i="14"/>
  <c r="AJ256" i="14"/>
  <c r="AI256" i="14"/>
  <c r="AG256" i="14"/>
  <c r="P256" i="14"/>
  <c r="BK255" i="14"/>
  <c r="BJ255" i="14"/>
  <c r="BI255" i="14"/>
  <c r="BH255" i="14"/>
  <c r="BG255" i="14"/>
  <c r="BF255" i="14"/>
  <c r="BE255" i="14"/>
  <c r="BD255" i="14"/>
  <c r="BC255" i="14"/>
  <c r="BB255" i="14"/>
  <c r="BA255" i="14"/>
  <c r="AZ255" i="14"/>
  <c r="BL255" i="14" s="1"/>
  <c r="AY255" i="14"/>
  <c r="AX255" i="14"/>
  <c r="AW255" i="14"/>
  <c r="AV255" i="14"/>
  <c r="AT255" i="14"/>
  <c r="AS255" i="14"/>
  <c r="AR255" i="14"/>
  <c r="AQ255" i="14"/>
  <c r="AP255" i="14"/>
  <c r="AO255" i="14"/>
  <c r="AN255" i="14"/>
  <c r="AM255" i="14"/>
  <c r="AL255" i="14"/>
  <c r="AK255" i="14"/>
  <c r="AJ255" i="14"/>
  <c r="AI255" i="14"/>
  <c r="AU255" i="14" s="1"/>
  <c r="AG255" i="14"/>
  <c r="P255" i="14"/>
  <c r="BK254" i="14"/>
  <c r="BJ254" i="14"/>
  <c r="BI254" i="14"/>
  <c r="BH254" i="14"/>
  <c r="BG254" i="14"/>
  <c r="BF254" i="14"/>
  <c r="BE254" i="14"/>
  <c r="BD254" i="14"/>
  <c r="BC254" i="14"/>
  <c r="BB254" i="14"/>
  <c r="BA254" i="14"/>
  <c r="AZ254" i="14"/>
  <c r="AY254" i="14"/>
  <c r="AX254" i="14"/>
  <c r="AW254" i="14"/>
  <c r="AV254" i="14"/>
  <c r="AT254" i="14"/>
  <c r="AS254" i="14"/>
  <c r="AR254" i="14"/>
  <c r="AQ254" i="14"/>
  <c r="AP254" i="14"/>
  <c r="AO254" i="14"/>
  <c r="AN254" i="14"/>
  <c r="AM254" i="14"/>
  <c r="AL254" i="14"/>
  <c r="AK254" i="14"/>
  <c r="AJ254" i="14"/>
  <c r="AI254" i="14"/>
  <c r="AG254" i="14"/>
  <c r="P254" i="14"/>
  <c r="BK253" i="14"/>
  <c r="BJ253" i="14"/>
  <c r="BI253" i="14"/>
  <c r="BH253" i="14"/>
  <c r="BG253" i="14"/>
  <c r="BF253" i="14"/>
  <c r="BE253" i="14"/>
  <c r="BD253" i="14"/>
  <c r="BC253" i="14"/>
  <c r="BB253" i="14"/>
  <c r="BA253" i="14"/>
  <c r="AZ253" i="14"/>
  <c r="BL253" i="14" s="1"/>
  <c r="AY253" i="14"/>
  <c r="AX253" i="14"/>
  <c r="AW253" i="14"/>
  <c r="AV253" i="14"/>
  <c r="AT253" i="14"/>
  <c r="AS253" i="14"/>
  <c r="AR253" i="14"/>
  <c r="AQ253" i="14"/>
  <c r="AP253" i="14"/>
  <c r="AO253" i="14"/>
  <c r="AN253" i="14"/>
  <c r="AM253" i="14"/>
  <c r="AL253" i="14"/>
  <c r="AK253" i="14"/>
  <c r="AJ253" i="14"/>
  <c r="AI253" i="14"/>
  <c r="AU253" i="14" s="1"/>
  <c r="AG253" i="14"/>
  <c r="P253" i="14"/>
  <c r="BK252" i="14"/>
  <c r="BJ252" i="14"/>
  <c r="BI252" i="14"/>
  <c r="BH252" i="14"/>
  <c r="BG252" i="14"/>
  <c r="BF252" i="14"/>
  <c r="BE252" i="14"/>
  <c r="BD252" i="14"/>
  <c r="BC252" i="14"/>
  <c r="BB252" i="14"/>
  <c r="BA252" i="14"/>
  <c r="AZ252" i="14"/>
  <c r="AY252" i="14"/>
  <c r="AX252" i="14"/>
  <c r="AW252" i="14"/>
  <c r="AV252" i="14"/>
  <c r="AT252" i="14"/>
  <c r="AS252" i="14"/>
  <c r="AR252" i="14"/>
  <c r="AQ252" i="14"/>
  <c r="AP252" i="14"/>
  <c r="AO252" i="14"/>
  <c r="AN252" i="14"/>
  <c r="AM252" i="14"/>
  <c r="AL252" i="14"/>
  <c r="AK252" i="14"/>
  <c r="AJ252" i="14"/>
  <c r="AI252" i="14"/>
  <c r="AG252" i="14"/>
  <c r="P252" i="14"/>
  <c r="BK251" i="14"/>
  <c r="BJ251" i="14"/>
  <c r="BI251" i="14"/>
  <c r="BH251" i="14"/>
  <c r="BG251" i="14"/>
  <c r="BF251" i="14"/>
  <c r="BE251" i="14"/>
  <c r="BD251" i="14"/>
  <c r="BC251" i="14"/>
  <c r="BB251" i="14"/>
  <c r="BA251" i="14"/>
  <c r="AZ251" i="14"/>
  <c r="BL251" i="14" s="1"/>
  <c r="AY251" i="14"/>
  <c r="AX251" i="14"/>
  <c r="AW251" i="14"/>
  <c r="AV251" i="14"/>
  <c r="AT251" i="14"/>
  <c r="AS251" i="14"/>
  <c r="AR251" i="14"/>
  <c r="AQ251" i="14"/>
  <c r="AP251" i="14"/>
  <c r="AO251" i="14"/>
  <c r="AN251" i="14"/>
  <c r="AM251" i="14"/>
  <c r="AL251" i="14"/>
  <c r="AK251" i="14"/>
  <c r="AJ251" i="14"/>
  <c r="AI251" i="14"/>
  <c r="AU251" i="14" s="1"/>
  <c r="AG251" i="14"/>
  <c r="P251" i="14"/>
  <c r="BK250" i="14"/>
  <c r="BJ250" i="14"/>
  <c r="BI250" i="14"/>
  <c r="BH250" i="14"/>
  <c r="BG250" i="14"/>
  <c r="BF250" i="14"/>
  <c r="BE250" i="14"/>
  <c r="BD250" i="14"/>
  <c r="BC250" i="14"/>
  <c r="BB250" i="14"/>
  <c r="BA250" i="14"/>
  <c r="AZ250" i="14"/>
  <c r="AY250" i="14"/>
  <c r="AX250" i="14"/>
  <c r="AW250" i="14"/>
  <c r="AV250" i="14"/>
  <c r="AT250" i="14"/>
  <c r="AS250" i="14"/>
  <c r="AR250" i="14"/>
  <c r="AQ250" i="14"/>
  <c r="AP250" i="14"/>
  <c r="AO250" i="14"/>
  <c r="AN250" i="14"/>
  <c r="AM250" i="14"/>
  <c r="AL250" i="14"/>
  <c r="AK250" i="14"/>
  <c r="AJ250" i="14"/>
  <c r="AI250" i="14"/>
  <c r="AG250" i="14"/>
  <c r="P250" i="14"/>
  <c r="BK249" i="14"/>
  <c r="BJ249" i="14"/>
  <c r="BI249" i="14"/>
  <c r="BH249" i="14"/>
  <c r="BG249" i="14"/>
  <c r="BF249" i="14"/>
  <c r="BE249" i="14"/>
  <c r="BD249" i="14"/>
  <c r="BC249" i="14"/>
  <c r="BB249" i="14"/>
  <c r="BA249" i="14"/>
  <c r="AZ249" i="14"/>
  <c r="BL249" i="14" s="1"/>
  <c r="AY249" i="14"/>
  <c r="AX249" i="14"/>
  <c r="AW249" i="14"/>
  <c r="AV249" i="14"/>
  <c r="AT249" i="14"/>
  <c r="AS249" i="14"/>
  <c r="AR249" i="14"/>
  <c r="AQ249" i="14"/>
  <c r="AP249" i="14"/>
  <c r="AO249" i="14"/>
  <c r="AN249" i="14"/>
  <c r="AM249" i="14"/>
  <c r="AL249" i="14"/>
  <c r="AK249" i="14"/>
  <c r="AJ249" i="14"/>
  <c r="AI249" i="14"/>
  <c r="AU249" i="14" s="1"/>
  <c r="AG249" i="14"/>
  <c r="P249" i="14"/>
  <c r="BK248" i="14"/>
  <c r="BJ248" i="14"/>
  <c r="BI248" i="14"/>
  <c r="BH248" i="14"/>
  <c r="BG248" i="14"/>
  <c r="BF248" i="14"/>
  <c r="BE248" i="14"/>
  <c r="BD248" i="14"/>
  <c r="BC248" i="14"/>
  <c r="BB248" i="14"/>
  <c r="BA248" i="14"/>
  <c r="AZ248" i="14"/>
  <c r="AY248" i="14"/>
  <c r="AX248" i="14"/>
  <c r="AW248" i="14"/>
  <c r="AV248" i="14"/>
  <c r="AT248" i="14"/>
  <c r="AS248" i="14"/>
  <c r="AR248" i="14"/>
  <c r="AQ248" i="14"/>
  <c r="AP248" i="14"/>
  <c r="AO248" i="14"/>
  <c r="AN248" i="14"/>
  <c r="AM248" i="14"/>
  <c r="AL248" i="14"/>
  <c r="AK248" i="14"/>
  <c r="AJ248" i="14"/>
  <c r="AI248" i="14"/>
  <c r="AG248" i="14"/>
  <c r="P248" i="14"/>
  <c r="BK247" i="14"/>
  <c r="BJ247" i="14"/>
  <c r="BI247" i="14"/>
  <c r="BH247" i="14"/>
  <c r="BG247" i="14"/>
  <c r="BF247" i="14"/>
  <c r="BE247" i="14"/>
  <c r="BD247" i="14"/>
  <c r="BC247" i="14"/>
  <c r="BB247" i="14"/>
  <c r="BA247" i="14"/>
  <c r="AZ247" i="14"/>
  <c r="BL247" i="14" s="1"/>
  <c r="AY247" i="14"/>
  <c r="AX247" i="14"/>
  <c r="AW247" i="14"/>
  <c r="AV247" i="14"/>
  <c r="AT247" i="14"/>
  <c r="AS247" i="14"/>
  <c r="AR247" i="14"/>
  <c r="AQ247" i="14"/>
  <c r="AP247" i="14"/>
  <c r="AO247" i="14"/>
  <c r="AN247" i="14"/>
  <c r="AM247" i="14"/>
  <c r="AL247" i="14"/>
  <c r="AK247" i="14"/>
  <c r="AJ247" i="14"/>
  <c r="AI247" i="14"/>
  <c r="AU247" i="14" s="1"/>
  <c r="AG247" i="14"/>
  <c r="P247" i="14"/>
  <c r="BK246" i="14"/>
  <c r="BJ246" i="14"/>
  <c r="BI246" i="14"/>
  <c r="BH246" i="14"/>
  <c r="BG246" i="14"/>
  <c r="BF246" i="14"/>
  <c r="BE246" i="14"/>
  <c r="BD246" i="14"/>
  <c r="BC246" i="14"/>
  <c r="BB246" i="14"/>
  <c r="BA246" i="14"/>
  <c r="AZ246" i="14"/>
  <c r="AY246" i="14"/>
  <c r="AX246" i="14"/>
  <c r="AW246" i="14"/>
  <c r="AV246" i="14"/>
  <c r="AT246" i="14"/>
  <c r="AS246" i="14"/>
  <c r="AR246" i="14"/>
  <c r="AQ246" i="14"/>
  <c r="AP246" i="14"/>
  <c r="AO246" i="14"/>
  <c r="AN246" i="14"/>
  <c r="AM246" i="14"/>
  <c r="AL246" i="14"/>
  <c r="AK246" i="14"/>
  <c r="AJ246" i="14"/>
  <c r="AI246" i="14"/>
  <c r="AG246" i="14"/>
  <c r="P246" i="14"/>
  <c r="BK245" i="14"/>
  <c r="BJ245" i="14"/>
  <c r="BI245" i="14"/>
  <c r="BH245" i="14"/>
  <c r="BG245" i="14"/>
  <c r="BF245" i="14"/>
  <c r="BE245" i="14"/>
  <c r="BD245" i="14"/>
  <c r="BC245" i="14"/>
  <c r="BB245" i="14"/>
  <c r="BA245" i="14"/>
  <c r="AZ245" i="14"/>
  <c r="BL245" i="14" s="1"/>
  <c r="AY245" i="14"/>
  <c r="AX245" i="14"/>
  <c r="AW245" i="14"/>
  <c r="AV245" i="14"/>
  <c r="AT245" i="14"/>
  <c r="AS245" i="14"/>
  <c r="AR245" i="14"/>
  <c r="AQ245" i="14"/>
  <c r="AP245" i="14"/>
  <c r="AO245" i="14"/>
  <c r="AN245" i="14"/>
  <c r="AM245" i="14"/>
  <c r="AL245" i="14"/>
  <c r="AK245" i="14"/>
  <c r="AJ245" i="14"/>
  <c r="AI245" i="14"/>
  <c r="AU245" i="14" s="1"/>
  <c r="AG245" i="14"/>
  <c r="P245" i="14"/>
  <c r="BK244" i="14"/>
  <c r="BJ244" i="14"/>
  <c r="BI244" i="14"/>
  <c r="BH244" i="14"/>
  <c r="BG244" i="14"/>
  <c r="BF244" i="14"/>
  <c r="BE244" i="14"/>
  <c r="BD244" i="14"/>
  <c r="BC244" i="14"/>
  <c r="BB244" i="14"/>
  <c r="BA244" i="14"/>
  <c r="AZ244" i="14"/>
  <c r="AY244" i="14"/>
  <c r="AX244" i="14"/>
  <c r="AW244" i="14"/>
  <c r="AV244" i="14"/>
  <c r="AT244" i="14"/>
  <c r="AS244" i="14"/>
  <c r="AR244" i="14"/>
  <c r="AQ244" i="14"/>
  <c r="AP244" i="14"/>
  <c r="AO244" i="14"/>
  <c r="AN244" i="14"/>
  <c r="AM244" i="14"/>
  <c r="AL244" i="14"/>
  <c r="AK244" i="14"/>
  <c r="AJ244" i="14"/>
  <c r="AI244" i="14"/>
  <c r="AG244" i="14"/>
  <c r="P244" i="14"/>
  <c r="BK243" i="14"/>
  <c r="BJ243" i="14"/>
  <c r="BI243" i="14"/>
  <c r="BH243" i="14"/>
  <c r="BG243" i="14"/>
  <c r="BF243" i="14"/>
  <c r="BE243" i="14"/>
  <c r="BD243" i="14"/>
  <c r="BC243" i="14"/>
  <c r="BB243" i="14"/>
  <c r="BA243" i="14"/>
  <c r="AZ243" i="14"/>
  <c r="BL243" i="14" s="1"/>
  <c r="AY243" i="14"/>
  <c r="AX243" i="14"/>
  <c r="AW243" i="14"/>
  <c r="AV243" i="14"/>
  <c r="AT243" i="14"/>
  <c r="AS243" i="14"/>
  <c r="AR243" i="14"/>
  <c r="AQ243" i="14"/>
  <c r="AP243" i="14"/>
  <c r="AO243" i="14"/>
  <c r="AN243" i="14"/>
  <c r="AM243" i="14"/>
  <c r="AL243" i="14"/>
  <c r="AK243" i="14"/>
  <c r="AJ243" i="14"/>
  <c r="AI243" i="14"/>
  <c r="AU243" i="14" s="1"/>
  <c r="AG243" i="14"/>
  <c r="P243" i="14"/>
  <c r="BK242" i="14"/>
  <c r="BJ242" i="14"/>
  <c r="BI242" i="14"/>
  <c r="BH242" i="14"/>
  <c r="BG242" i="14"/>
  <c r="BF242" i="14"/>
  <c r="BE242" i="14"/>
  <c r="BD242" i="14"/>
  <c r="BC242" i="14"/>
  <c r="BB242" i="14"/>
  <c r="BA242" i="14"/>
  <c r="AZ242" i="14"/>
  <c r="AY242" i="14"/>
  <c r="AX242" i="14"/>
  <c r="AW242" i="14"/>
  <c r="AV242" i="14"/>
  <c r="AT242" i="14"/>
  <c r="AS242" i="14"/>
  <c r="AR242" i="14"/>
  <c r="AQ242" i="14"/>
  <c r="AP242" i="14"/>
  <c r="AO242" i="14"/>
  <c r="AN242" i="14"/>
  <c r="AM242" i="14"/>
  <c r="AL242" i="14"/>
  <c r="AK242" i="14"/>
  <c r="AJ242" i="14"/>
  <c r="AI242" i="14"/>
  <c r="AG242" i="14"/>
  <c r="P242" i="14"/>
  <c r="BK241" i="14"/>
  <c r="BJ241" i="14"/>
  <c r="BI241" i="14"/>
  <c r="BH241" i="14"/>
  <c r="BG241" i="14"/>
  <c r="BF241" i="14"/>
  <c r="BE241" i="14"/>
  <c r="BD241" i="14"/>
  <c r="BC241" i="14"/>
  <c r="BB241" i="14"/>
  <c r="BA241" i="14"/>
  <c r="AZ241" i="14"/>
  <c r="BL241" i="14" s="1"/>
  <c r="AY241" i="14"/>
  <c r="AX241" i="14"/>
  <c r="AW241" i="14"/>
  <c r="AV241" i="14"/>
  <c r="AT241" i="14"/>
  <c r="AS241" i="14"/>
  <c r="AR241" i="14"/>
  <c r="AQ241" i="14"/>
  <c r="AP241" i="14"/>
  <c r="AO241" i="14"/>
  <c r="AN241" i="14"/>
  <c r="AM241" i="14"/>
  <c r="AL241" i="14"/>
  <c r="AK241" i="14"/>
  <c r="AJ241" i="14"/>
  <c r="AI241" i="14"/>
  <c r="AU241" i="14" s="1"/>
  <c r="AG241" i="14"/>
  <c r="P241" i="14"/>
  <c r="BK240" i="14"/>
  <c r="BJ240" i="14"/>
  <c r="BI240" i="14"/>
  <c r="BH240" i="14"/>
  <c r="BG240" i="14"/>
  <c r="BF240" i="14"/>
  <c r="BE240" i="14"/>
  <c r="BD240" i="14"/>
  <c r="BC240" i="14"/>
  <c r="BB240" i="14"/>
  <c r="BA240" i="14"/>
  <c r="AZ240" i="14"/>
  <c r="AY240" i="14"/>
  <c r="AX240" i="14"/>
  <c r="AW240" i="14"/>
  <c r="AV240" i="14"/>
  <c r="AT240" i="14"/>
  <c r="AS240" i="14"/>
  <c r="AR240" i="14"/>
  <c r="AQ240" i="14"/>
  <c r="AP240" i="14"/>
  <c r="AO240" i="14"/>
  <c r="AN240" i="14"/>
  <c r="AM240" i="14"/>
  <c r="AL240" i="14"/>
  <c r="AK240" i="14"/>
  <c r="AJ240" i="14"/>
  <c r="AI240" i="14"/>
  <c r="AG240" i="14"/>
  <c r="P240" i="14"/>
  <c r="BK239" i="14"/>
  <c r="BJ239" i="14"/>
  <c r="BI239" i="14"/>
  <c r="BH239" i="14"/>
  <c r="BG239" i="14"/>
  <c r="BF239" i="14"/>
  <c r="BE239" i="14"/>
  <c r="BD239" i="14"/>
  <c r="BC239" i="14"/>
  <c r="BB239" i="14"/>
  <c r="BA239" i="14"/>
  <c r="AZ239" i="14"/>
  <c r="BL239" i="14" s="1"/>
  <c r="AY239" i="14"/>
  <c r="AX239" i="14"/>
  <c r="AW239" i="14"/>
  <c r="AV239" i="14"/>
  <c r="AT239" i="14"/>
  <c r="AS239" i="14"/>
  <c r="AR239" i="14"/>
  <c r="AQ239" i="14"/>
  <c r="AP239" i="14"/>
  <c r="AO239" i="14"/>
  <c r="AN239" i="14"/>
  <c r="AM239" i="14"/>
  <c r="AL239" i="14"/>
  <c r="AK239" i="14"/>
  <c r="AJ239" i="14"/>
  <c r="AI239" i="14"/>
  <c r="AU239" i="14" s="1"/>
  <c r="AG239" i="14"/>
  <c r="P239" i="14"/>
  <c r="BK238" i="14"/>
  <c r="BJ238" i="14"/>
  <c r="BI238" i="14"/>
  <c r="BH238" i="14"/>
  <c r="BG238" i="14"/>
  <c r="BF238" i="14"/>
  <c r="BE238" i="14"/>
  <c r="BD238" i="14"/>
  <c r="BC238" i="14"/>
  <c r="BB238" i="14"/>
  <c r="BA238" i="14"/>
  <c r="AZ238" i="14"/>
  <c r="AY238" i="14"/>
  <c r="AX238" i="14"/>
  <c r="AW238" i="14"/>
  <c r="AV238" i="14"/>
  <c r="AT238" i="14"/>
  <c r="AS238" i="14"/>
  <c r="AR238" i="14"/>
  <c r="AQ238" i="14"/>
  <c r="AP238" i="14"/>
  <c r="AO238" i="14"/>
  <c r="AN238" i="14"/>
  <c r="AM238" i="14"/>
  <c r="AL238" i="14"/>
  <c r="AK238" i="14"/>
  <c r="AJ238" i="14"/>
  <c r="AI238" i="14"/>
  <c r="AG238" i="14"/>
  <c r="P238" i="14"/>
  <c r="BK237" i="14"/>
  <c r="BJ237" i="14"/>
  <c r="BI237" i="14"/>
  <c r="BH237" i="14"/>
  <c r="BG237" i="14"/>
  <c r="BF237" i="14"/>
  <c r="BE237" i="14"/>
  <c r="BD237" i="14"/>
  <c r="BC237" i="14"/>
  <c r="BB237" i="14"/>
  <c r="BA237" i="14"/>
  <c r="AZ237" i="14"/>
  <c r="BL237" i="14" s="1"/>
  <c r="AY237" i="14"/>
  <c r="AX237" i="14"/>
  <c r="AW237" i="14"/>
  <c r="AV237" i="14"/>
  <c r="AT237" i="14"/>
  <c r="AS237" i="14"/>
  <c r="AR237" i="14"/>
  <c r="AQ237" i="14"/>
  <c r="AP237" i="14"/>
  <c r="AO237" i="14"/>
  <c r="AN237" i="14"/>
  <c r="AM237" i="14"/>
  <c r="AL237" i="14"/>
  <c r="AK237" i="14"/>
  <c r="AJ237" i="14"/>
  <c r="AI237" i="14"/>
  <c r="AU237" i="14" s="1"/>
  <c r="AG237" i="14"/>
  <c r="P237" i="14"/>
  <c r="BK236" i="14"/>
  <c r="BJ236" i="14"/>
  <c r="BI236" i="14"/>
  <c r="BH236" i="14"/>
  <c r="BG236" i="14"/>
  <c r="BF236" i="14"/>
  <c r="BE236" i="14"/>
  <c r="BD236" i="14"/>
  <c r="BC236" i="14"/>
  <c r="BB236" i="14"/>
  <c r="BA236" i="14"/>
  <c r="AZ236" i="14"/>
  <c r="AY236" i="14"/>
  <c r="AX236" i="14"/>
  <c r="AW236" i="14"/>
  <c r="AV236" i="14"/>
  <c r="AT236" i="14"/>
  <c r="AS236" i="14"/>
  <c r="AR236" i="14"/>
  <c r="AQ236" i="14"/>
  <c r="AP236" i="14"/>
  <c r="AO236" i="14"/>
  <c r="AN236" i="14"/>
  <c r="AM236" i="14"/>
  <c r="AL236" i="14"/>
  <c r="AK236" i="14"/>
  <c r="AJ236" i="14"/>
  <c r="AI236" i="14"/>
  <c r="AG236" i="14"/>
  <c r="P236" i="14"/>
  <c r="BK235" i="14"/>
  <c r="BJ235" i="14"/>
  <c r="BI235" i="14"/>
  <c r="BH235" i="14"/>
  <c r="BG235" i="14"/>
  <c r="BF235" i="14"/>
  <c r="BE235" i="14"/>
  <c r="BD235" i="14"/>
  <c r="BC235" i="14"/>
  <c r="BB235" i="14"/>
  <c r="BA235" i="14"/>
  <c r="AZ235" i="14"/>
  <c r="BL235" i="14" s="1"/>
  <c r="AY235" i="14"/>
  <c r="AX235" i="14"/>
  <c r="AW235" i="14"/>
  <c r="AV235" i="14"/>
  <c r="AT235" i="14"/>
  <c r="AS235" i="14"/>
  <c r="AR235" i="14"/>
  <c r="AQ235" i="14"/>
  <c r="AP235" i="14"/>
  <c r="AO235" i="14"/>
  <c r="AN235" i="14"/>
  <c r="AM235" i="14"/>
  <c r="AL235" i="14"/>
  <c r="AK235" i="14"/>
  <c r="AJ235" i="14"/>
  <c r="AI235" i="14"/>
  <c r="AU235" i="14" s="1"/>
  <c r="AG235" i="14"/>
  <c r="P235" i="14"/>
  <c r="BK234" i="14"/>
  <c r="BJ234" i="14"/>
  <c r="BI234" i="14"/>
  <c r="BH234" i="14"/>
  <c r="BG234" i="14"/>
  <c r="BF234" i="14"/>
  <c r="BE234" i="14"/>
  <c r="BD234" i="14"/>
  <c r="BC234" i="14"/>
  <c r="BB234" i="14"/>
  <c r="BA234" i="14"/>
  <c r="AZ234" i="14"/>
  <c r="AY234" i="14"/>
  <c r="AX234" i="14"/>
  <c r="AW234" i="14"/>
  <c r="AV234" i="14"/>
  <c r="AT234" i="14"/>
  <c r="AS234" i="14"/>
  <c r="AR234" i="14"/>
  <c r="AQ234" i="14"/>
  <c r="AP234" i="14"/>
  <c r="AO234" i="14"/>
  <c r="AN234" i="14"/>
  <c r="AM234" i="14"/>
  <c r="AL234" i="14"/>
  <c r="AK234" i="14"/>
  <c r="AJ234" i="14"/>
  <c r="AI234" i="14"/>
  <c r="AG234" i="14"/>
  <c r="P234" i="14"/>
  <c r="BK233" i="14"/>
  <c r="BJ233" i="14"/>
  <c r="BI233" i="14"/>
  <c r="BH233" i="14"/>
  <c r="BG233" i="14"/>
  <c r="BF233" i="14"/>
  <c r="BE233" i="14"/>
  <c r="BD233" i="14"/>
  <c r="BC233" i="14"/>
  <c r="BB233" i="14"/>
  <c r="BA233" i="14"/>
  <c r="AZ233" i="14"/>
  <c r="BL233" i="14" s="1"/>
  <c r="AY233" i="14"/>
  <c r="AX233" i="14"/>
  <c r="AW233" i="14"/>
  <c r="AV233" i="14"/>
  <c r="AT233" i="14"/>
  <c r="AS233" i="14"/>
  <c r="AR233" i="14"/>
  <c r="AQ233" i="14"/>
  <c r="AP233" i="14"/>
  <c r="AO233" i="14"/>
  <c r="AN233" i="14"/>
  <c r="AM233" i="14"/>
  <c r="AL233" i="14"/>
  <c r="AK233" i="14"/>
  <c r="AJ233" i="14"/>
  <c r="AI233" i="14"/>
  <c r="AU233" i="14" s="1"/>
  <c r="AG233" i="14"/>
  <c r="P233" i="14"/>
  <c r="BK232" i="14"/>
  <c r="BJ232" i="14"/>
  <c r="BI232" i="14"/>
  <c r="BH232" i="14"/>
  <c r="BG232" i="14"/>
  <c r="BF232" i="14"/>
  <c r="BE232" i="14"/>
  <c r="BD232" i="14"/>
  <c r="BC232" i="14"/>
  <c r="BB232" i="14"/>
  <c r="BA232" i="14"/>
  <c r="AZ232" i="14"/>
  <c r="AY232" i="14"/>
  <c r="AX232" i="14"/>
  <c r="AW232" i="14"/>
  <c r="AV232" i="14"/>
  <c r="AT232" i="14"/>
  <c r="AS232" i="14"/>
  <c r="AR232" i="14"/>
  <c r="AQ232" i="14"/>
  <c r="AP232" i="14"/>
  <c r="AO232" i="14"/>
  <c r="AN232" i="14"/>
  <c r="AM232" i="14"/>
  <c r="AL232" i="14"/>
  <c r="AK232" i="14"/>
  <c r="AJ232" i="14"/>
  <c r="AI232" i="14"/>
  <c r="AG232" i="14"/>
  <c r="P232" i="14"/>
  <c r="BK231" i="14"/>
  <c r="BJ231" i="14"/>
  <c r="BI231" i="14"/>
  <c r="BH231" i="14"/>
  <c r="BG231" i="14"/>
  <c r="BF231" i="14"/>
  <c r="BE231" i="14"/>
  <c r="BD231" i="14"/>
  <c r="BC231" i="14"/>
  <c r="BB231" i="14"/>
  <c r="BA231" i="14"/>
  <c r="AZ231" i="14"/>
  <c r="BL231" i="14" s="1"/>
  <c r="AY231" i="14"/>
  <c r="AX231" i="14"/>
  <c r="AW231" i="14"/>
  <c r="AV231" i="14"/>
  <c r="AT231" i="14"/>
  <c r="AS231" i="14"/>
  <c r="AR231" i="14"/>
  <c r="AQ231" i="14"/>
  <c r="AP231" i="14"/>
  <c r="AO231" i="14"/>
  <c r="AN231" i="14"/>
  <c r="AM231" i="14"/>
  <c r="AL231" i="14"/>
  <c r="AK231" i="14"/>
  <c r="AJ231" i="14"/>
  <c r="AI231" i="14"/>
  <c r="AU231" i="14" s="1"/>
  <c r="AG231" i="14"/>
  <c r="P231" i="14"/>
  <c r="BK230" i="14"/>
  <c r="BJ230" i="14"/>
  <c r="BI230" i="14"/>
  <c r="BH230" i="14"/>
  <c r="BG230" i="14"/>
  <c r="BF230" i="14"/>
  <c r="BE230" i="14"/>
  <c r="BD230" i="14"/>
  <c r="BC230" i="14"/>
  <c r="BB230" i="14"/>
  <c r="BA230" i="14"/>
  <c r="AZ230" i="14"/>
  <c r="AY230" i="14"/>
  <c r="AX230" i="14"/>
  <c r="AW230" i="14"/>
  <c r="AV230" i="14"/>
  <c r="AT230" i="14"/>
  <c r="AS230" i="14"/>
  <c r="AR230" i="14"/>
  <c r="AQ230" i="14"/>
  <c r="AP230" i="14"/>
  <c r="AO230" i="14"/>
  <c r="AN230" i="14"/>
  <c r="AM230" i="14"/>
  <c r="AL230" i="14"/>
  <c r="AK230" i="14"/>
  <c r="AJ230" i="14"/>
  <c r="AI230" i="14"/>
  <c r="AG230" i="14"/>
  <c r="P230" i="14"/>
  <c r="BK229" i="14"/>
  <c r="BJ229" i="14"/>
  <c r="BI229" i="14"/>
  <c r="BH229" i="14"/>
  <c r="BG229" i="14"/>
  <c r="BF229" i="14"/>
  <c r="BE229" i="14"/>
  <c r="BD229" i="14"/>
  <c r="BC229" i="14"/>
  <c r="BB229" i="14"/>
  <c r="BA229" i="14"/>
  <c r="AZ229" i="14"/>
  <c r="BL229" i="14" s="1"/>
  <c r="AY229" i="14"/>
  <c r="AX229" i="14"/>
  <c r="AW229" i="14"/>
  <c r="AV229" i="14"/>
  <c r="AT229" i="14"/>
  <c r="AS229" i="14"/>
  <c r="AR229" i="14"/>
  <c r="AQ229" i="14"/>
  <c r="AP229" i="14"/>
  <c r="AO229" i="14"/>
  <c r="AN229" i="14"/>
  <c r="AM229" i="14"/>
  <c r="AL229" i="14"/>
  <c r="AK229" i="14"/>
  <c r="AJ229" i="14"/>
  <c r="AI229" i="14"/>
  <c r="AU229" i="14" s="1"/>
  <c r="AG229" i="14"/>
  <c r="P229" i="14"/>
  <c r="BK228" i="14"/>
  <c r="BJ228" i="14"/>
  <c r="BI228" i="14"/>
  <c r="BH228" i="14"/>
  <c r="BG228" i="14"/>
  <c r="BF228" i="14"/>
  <c r="BE228" i="14"/>
  <c r="BD228" i="14"/>
  <c r="BC228" i="14"/>
  <c r="BB228" i="14"/>
  <c r="BA228" i="14"/>
  <c r="AZ228" i="14"/>
  <c r="AY228" i="14"/>
  <c r="AX228" i="14"/>
  <c r="AW228" i="14"/>
  <c r="AV228" i="14"/>
  <c r="AT228" i="14"/>
  <c r="AS228" i="14"/>
  <c r="AR228" i="14"/>
  <c r="AQ228" i="14"/>
  <c r="AP228" i="14"/>
  <c r="AO228" i="14"/>
  <c r="AN228" i="14"/>
  <c r="AM228" i="14"/>
  <c r="AL228" i="14"/>
  <c r="AK228" i="14"/>
  <c r="AJ228" i="14"/>
  <c r="AI228" i="14"/>
  <c r="AG228" i="14"/>
  <c r="P228" i="14"/>
  <c r="BK227" i="14"/>
  <c r="BJ227" i="14"/>
  <c r="BI227" i="14"/>
  <c r="BH227" i="14"/>
  <c r="BG227" i="14"/>
  <c r="BF227" i="14"/>
  <c r="BE227" i="14"/>
  <c r="BD227" i="14"/>
  <c r="BC227" i="14"/>
  <c r="BB227" i="14"/>
  <c r="BA227" i="14"/>
  <c r="AZ227" i="14"/>
  <c r="BL227" i="14" s="1"/>
  <c r="AY227" i="14"/>
  <c r="AX227" i="14"/>
  <c r="AW227" i="14"/>
  <c r="AV227" i="14"/>
  <c r="AT227" i="14"/>
  <c r="AS227" i="14"/>
  <c r="AR227" i="14"/>
  <c r="AQ227" i="14"/>
  <c r="AP227" i="14"/>
  <c r="AO227" i="14"/>
  <c r="AN227" i="14"/>
  <c r="AM227" i="14"/>
  <c r="AL227" i="14"/>
  <c r="AK227" i="14"/>
  <c r="AJ227" i="14"/>
  <c r="AI227" i="14"/>
  <c r="AU227" i="14" s="1"/>
  <c r="AG227" i="14"/>
  <c r="P227" i="14"/>
  <c r="BK226" i="14"/>
  <c r="BJ226" i="14"/>
  <c r="BI226" i="14"/>
  <c r="BH226" i="14"/>
  <c r="BG226" i="14"/>
  <c r="BF226" i="14"/>
  <c r="BE226" i="14"/>
  <c r="BD226" i="14"/>
  <c r="BC226" i="14"/>
  <c r="BB226" i="14"/>
  <c r="BA226" i="14"/>
  <c r="AZ226" i="14"/>
  <c r="AY226" i="14"/>
  <c r="AX226" i="14"/>
  <c r="AW226" i="14"/>
  <c r="AV226" i="14"/>
  <c r="AT226" i="14"/>
  <c r="AS226" i="14"/>
  <c r="AR226" i="14"/>
  <c r="AQ226" i="14"/>
  <c r="AP226" i="14"/>
  <c r="AO226" i="14"/>
  <c r="AN226" i="14"/>
  <c r="AM226" i="14"/>
  <c r="AL226" i="14"/>
  <c r="AK226" i="14"/>
  <c r="AJ226" i="14"/>
  <c r="AI226" i="14"/>
  <c r="AG226" i="14"/>
  <c r="P226" i="14"/>
  <c r="BK225" i="14"/>
  <c r="BJ225" i="14"/>
  <c r="BI225" i="14"/>
  <c r="BH225" i="14"/>
  <c r="BG225" i="14"/>
  <c r="BF225" i="14"/>
  <c r="BE225" i="14"/>
  <c r="BD225" i="14"/>
  <c r="BC225" i="14"/>
  <c r="BB225" i="14"/>
  <c r="BA225" i="14"/>
  <c r="AZ225" i="14"/>
  <c r="BL225" i="14" s="1"/>
  <c r="AY225" i="14"/>
  <c r="AX225" i="14"/>
  <c r="AW225" i="14"/>
  <c r="AV225" i="14"/>
  <c r="AT225" i="14"/>
  <c r="AS225" i="14"/>
  <c r="AR225" i="14"/>
  <c r="AQ225" i="14"/>
  <c r="AP225" i="14"/>
  <c r="AO225" i="14"/>
  <c r="AN225" i="14"/>
  <c r="AM225" i="14"/>
  <c r="AL225" i="14"/>
  <c r="AK225" i="14"/>
  <c r="AJ225" i="14"/>
  <c r="AI225" i="14"/>
  <c r="AU225" i="14" s="1"/>
  <c r="AG225" i="14"/>
  <c r="P225" i="14"/>
  <c r="BK224" i="14"/>
  <c r="BJ224" i="14"/>
  <c r="BI224" i="14"/>
  <c r="BH224" i="14"/>
  <c r="BG224" i="14"/>
  <c r="BF224" i="14"/>
  <c r="BE224" i="14"/>
  <c r="BD224" i="14"/>
  <c r="BC224" i="14"/>
  <c r="BB224" i="14"/>
  <c r="BA224" i="14"/>
  <c r="AZ224" i="14"/>
  <c r="AY224" i="14"/>
  <c r="AX224" i="14"/>
  <c r="AW224" i="14"/>
  <c r="AV224" i="14"/>
  <c r="AT224" i="14"/>
  <c r="AS224" i="14"/>
  <c r="AR224" i="14"/>
  <c r="AQ224" i="14"/>
  <c r="AP224" i="14"/>
  <c r="AO224" i="14"/>
  <c r="AN224" i="14"/>
  <c r="AM224" i="14"/>
  <c r="AL224" i="14"/>
  <c r="AK224" i="14"/>
  <c r="AJ224" i="14"/>
  <c r="AI224" i="14"/>
  <c r="AG224" i="14"/>
  <c r="P224" i="14"/>
  <c r="BK223" i="14"/>
  <c r="BJ223" i="14"/>
  <c r="BI223" i="14"/>
  <c r="BH223" i="14"/>
  <c r="BG223" i="14"/>
  <c r="BF223" i="14"/>
  <c r="BE223" i="14"/>
  <c r="BD223" i="14"/>
  <c r="BC223" i="14"/>
  <c r="BB223" i="14"/>
  <c r="BA223" i="14"/>
  <c r="AZ223" i="14"/>
  <c r="BL223" i="14" s="1"/>
  <c r="AY223" i="14"/>
  <c r="AX223" i="14"/>
  <c r="AW223" i="14"/>
  <c r="AV223" i="14"/>
  <c r="AT223" i="14"/>
  <c r="AS223" i="14"/>
  <c r="AR223" i="14"/>
  <c r="AQ223" i="14"/>
  <c r="AP223" i="14"/>
  <c r="AO223" i="14"/>
  <c r="AN223" i="14"/>
  <c r="AM223" i="14"/>
  <c r="AL223" i="14"/>
  <c r="AK223" i="14"/>
  <c r="AJ223" i="14"/>
  <c r="AI223" i="14"/>
  <c r="AU223" i="14" s="1"/>
  <c r="AG223" i="14"/>
  <c r="P223" i="14"/>
  <c r="BK222" i="14"/>
  <c r="BJ222" i="14"/>
  <c r="BI222" i="14"/>
  <c r="BH222" i="14"/>
  <c r="BG222" i="14"/>
  <c r="BF222" i="14"/>
  <c r="BE222" i="14"/>
  <c r="BD222" i="14"/>
  <c r="BC222" i="14"/>
  <c r="BB222" i="14"/>
  <c r="BA222" i="14"/>
  <c r="AZ222" i="14"/>
  <c r="AY222" i="14"/>
  <c r="AX222" i="14"/>
  <c r="AW222" i="14"/>
  <c r="AV222" i="14"/>
  <c r="AT222" i="14"/>
  <c r="AS222" i="14"/>
  <c r="AR222" i="14"/>
  <c r="AQ222" i="14"/>
  <c r="AP222" i="14"/>
  <c r="AO222" i="14"/>
  <c r="AN222" i="14"/>
  <c r="AM222" i="14"/>
  <c r="AL222" i="14"/>
  <c r="AK222" i="14"/>
  <c r="AJ222" i="14"/>
  <c r="AI222" i="14"/>
  <c r="AG222" i="14"/>
  <c r="P222" i="14"/>
  <c r="BK221" i="14"/>
  <c r="BJ221" i="14"/>
  <c r="BI221" i="14"/>
  <c r="BH221" i="14"/>
  <c r="BG221" i="14"/>
  <c r="BF221" i="14"/>
  <c r="BE221" i="14"/>
  <c r="BD221" i="14"/>
  <c r="BC221" i="14"/>
  <c r="BB221" i="14"/>
  <c r="BA221" i="14"/>
  <c r="AZ221" i="14"/>
  <c r="BL221" i="14" s="1"/>
  <c r="AY221" i="14"/>
  <c r="AX221" i="14"/>
  <c r="AW221" i="14"/>
  <c r="AV221" i="14"/>
  <c r="AT221" i="14"/>
  <c r="AS221" i="14"/>
  <c r="AR221" i="14"/>
  <c r="AQ221" i="14"/>
  <c r="AP221" i="14"/>
  <c r="AO221" i="14"/>
  <c r="AN221" i="14"/>
  <c r="AM221" i="14"/>
  <c r="AL221" i="14"/>
  <c r="AK221" i="14"/>
  <c r="AJ221" i="14"/>
  <c r="AI221" i="14"/>
  <c r="AU221" i="14" s="1"/>
  <c r="AG221" i="14"/>
  <c r="P221" i="14"/>
  <c r="BK220" i="14"/>
  <c r="BJ220" i="14"/>
  <c r="BI220" i="14"/>
  <c r="BH220" i="14"/>
  <c r="BG220" i="14"/>
  <c r="BF220" i="14"/>
  <c r="BE220" i="14"/>
  <c r="BD220" i="14"/>
  <c r="BC220" i="14"/>
  <c r="BB220" i="14"/>
  <c r="BA220" i="14"/>
  <c r="AZ220" i="14"/>
  <c r="AY220" i="14"/>
  <c r="AX220" i="14"/>
  <c r="AW220" i="14"/>
  <c r="AV220" i="14"/>
  <c r="AT220" i="14"/>
  <c r="AS220" i="14"/>
  <c r="AR220" i="14"/>
  <c r="AQ220" i="14"/>
  <c r="AP220" i="14"/>
  <c r="AO220" i="14"/>
  <c r="AN220" i="14"/>
  <c r="AM220" i="14"/>
  <c r="AL220" i="14"/>
  <c r="AK220" i="14"/>
  <c r="AJ220" i="14"/>
  <c r="AI220" i="14"/>
  <c r="AG220" i="14"/>
  <c r="P220" i="14"/>
  <c r="BK219" i="14"/>
  <c r="BJ219" i="14"/>
  <c r="BI219" i="14"/>
  <c r="BH219" i="14"/>
  <c r="BG219" i="14"/>
  <c r="BF219" i="14"/>
  <c r="BE219" i="14"/>
  <c r="BD219" i="14"/>
  <c r="BC219" i="14"/>
  <c r="BB219" i="14"/>
  <c r="BA219" i="14"/>
  <c r="AZ219" i="14"/>
  <c r="BL219" i="14" s="1"/>
  <c r="AY219" i="14"/>
  <c r="AX219" i="14"/>
  <c r="AW219" i="14"/>
  <c r="AV219" i="14"/>
  <c r="AT219" i="14"/>
  <c r="AS219" i="14"/>
  <c r="AR219" i="14"/>
  <c r="AQ219" i="14"/>
  <c r="AP219" i="14"/>
  <c r="AO219" i="14"/>
  <c r="AN219" i="14"/>
  <c r="AM219" i="14"/>
  <c r="AL219" i="14"/>
  <c r="AK219" i="14"/>
  <c r="AJ219" i="14"/>
  <c r="AI219" i="14"/>
  <c r="AU219" i="14" s="1"/>
  <c r="AG219" i="14"/>
  <c r="P219" i="14"/>
  <c r="BK218" i="14"/>
  <c r="BJ218" i="14"/>
  <c r="BI218" i="14"/>
  <c r="BH218" i="14"/>
  <c r="BG218" i="14"/>
  <c r="BF218" i="14"/>
  <c r="BE218" i="14"/>
  <c r="BD218" i="14"/>
  <c r="BC218" i="14"/>
  <c r="BB218" i="14"/>
  <c r="BA218" i="14"/>
  <c r="AZ218" i="14"/>
  <c r="AY218" i="14"/>
  <c r="AX218" i="14"/>
  <c r="AW218" i="14"/>
  <c r="AV218" i="14"/>
  <c r="AT218" i="14"/>
  <c r="AS218" i="14"/>
  <c r="AR218" i="14"/>
  <c r="AQ218" i="14"/>
  <c r="AP218" i="14"/>
  <c r="AO218" i="14"/>
  <c r="AN218" i="14"/>
  <c r="AM218" i="14"/>
  <c r="AL218" i="14"/>
  <c r="AK218" i="14"/>
  <c r="AJ218" i="14"/>
  <c r="AI218" i="14"/>
  <c r="AG218" i="14"/>
  <c r="P218" i="14"/>
  <c r="BK217" i="14"/>
  <c r="BJ217" i="14"/>
  <c r="BI217" i="14"/>
  <c r="BH217" i="14"/>
  <c r="BG217" i="14"/>
  <c r="BF217" i="14"/>
  <c r="BE217" i="14"/>
  <c r="BD217" i="14"/>
  <c r="BC217" i="14"/>
  <c r="BB217" i="14"/>
  <c r="BA217" i="14"/>
  <c r="AZ217" i="14"/>
  <c r="BL217" i="14" s="1"/>
  <c r="AY217" i="14"/>
  <c r="AX217" i="14"/>
  <c r="AW217" i="14"/>
  <c r="AV217" i="14"/>
  <c r="AT217" i="14"/>
  <c r="AS217" i="14"/>
  <c r="AR217" i="14"/>
  <c r="AQ217" i="14"/>
  <c r="AP217" i="14"/>
  <c r="AO217" i="14"/>
  <c r="AN217" i="14"/>
  <c r="AM217" i="14"/>
  <c r="AL217" i="14"/>
  <c r="AK217" i="14"/>
  <c r="AJ217" i="14"/>
  <c r="AI217" i="14"/>
  <c r="AU217" i="14" s="1"/>
  <c r="AG217" i="14"/>
  <c r="P217" i="14"/>
  <c r="BK216" i="14"/>
  <c r="BJ216" i="14"/>
  <c r="BI216" i="14"/>
  <c r="BH216" i="14"/>
  <c r="BG216" i="14"/>
  <c r="BF216" i="14"/>
  <c r="BE216" i="14"/>
  <c r="BD216" i="14"/>
  <c r="BC216" i="14"/>
  <c r="BB216" i="14"/>
  <c r="BA216" i="14"/>
  <c r="AZ216" i="14"/>
  <c r="AY216" i="14"/>
  <c r="AX216" i="14"/>
  <c r="AW216" i="14"/>
  <c r="AV216" i="14"/>
  <c r="AT216" i="14"/>
  <c r="AS216" i="14"/>
  <c r="AR216" i="14"/>
  <c r="AQ216" i="14"/>
  <c r="AP216" i="14"/>
  <c r="AO216" i="14"/>
  <c r="AN216" i="14"/>
  <c r="AM216" i="14"/>
  <c r="AL216" i="14"/>
  <c r="AK216" i="14"/>
  <c r="AJ216" i="14"/>
  <c r="AI216" i="14"/>
  <c r="AG216" i="14"/>
  <c r="P216" i="14"/>
  <c r="BK215" i="14"/>
  <c r="BJ215" i="14"/>
  <c r="BI215" i="14"/>
  <c r="BH215" i="14"/>
  <c r="BG215" i="14"/>
  <c r="BF215" i="14"/>
  <c r="BE215" i="14"/>
  <c r="BD215" i="14"/>
  <c r="BC215" i="14"/>
  <c r="BB215" i="14"/>
  <c r="BA215" i="14"/>
  <c r="AZ215" i="14"/>
  <c r="BL215" i="14" s="1"/>
  <c r="AY215" i="14"/>
  <c r="AX215" i="14"/>
  <c r="AW215" i="14"/>
  <c r="AV215" i="14"/>
  <c r="AT215" i="14"/>
  <c r="AS215" i="14"/>
  <c r="AR215" i="14"/>
  <c r="AQ215" i="14"/>
  <c r="AP215" i="14"/>
  <c r="AO215" i="14"/>
  <c r="AN215" i="14"/>
  <c r="AM215" i="14"/>
  <c r="AL215" i="14"/>
  <c r="AK215" i="14"/>
  <c r="AJ215" i="14"/>
  <c r="AI215" i="14"/>
  <c r="AU215" i="14" s="1"/>
  <c r="AG215" i="14"/>
  <c r="P215" i="14"/>
  <c r="BK214" i="14"/>
  <c r="BJ214" i="14"/>
  <c r="BI214" i="14"/>
  <c r="BH214" i="14"/>
  <c r="BG214" i="14"/>
  <c r="BF214" i="14"/>
  <c r="BE214" i="14"/>
  <c r="BD214" i="14"/>
  <c r="BC214" i="14"/>
  <c r="BB214" i="14"/>
  <c r="BA214" i="14"/>
  <c r="AZ214" i="14"/>
  <c r="AY214" i="14"/>
  <c r="AX214" i="14"/>
  <c r="AW214" i="14"/>
  <c r="AV214" i="14"/>
  <c r="AT214" i="14"/>
  <c r="AS214" i="14"/>
  <c r="AR214" i="14"/>
  <c r="AQ214" i="14"/>
  <c r="AP214" i="14"/>
  <c r="AO214" i="14"/>
  <c r="AN214" i="14"/>
  <c r="AM214" i="14"/>
  <c r="AL214" i="14"/>
  <c r="AK214" i="14"/>
  <c r="AJ214" i="14"/>
  <c r="AI214" i="14"/>
  <c r="AG214" i="14"/>
  <c r="P214" i="14"/>
  <c r="BK213" i="14"/>
  <c r="BJ213" i="14"/>
  <c r="BI213" i="14"/>
  <c r="BH213" i="14"/>
  <c r="BG213" i="14"/>
  <c r="BF213" i="14"/>
  <c r="BE213" i="14"/>
  <c r="BD213" i="14"/>
  <c r="BC213" i="14"/>
  <c r="BB213" i="14"/>
  <c r="BA213" i="14"/>
  <c r="AZ213" i="14"/>
  <c r="BL213" i="14" s="1"/>
  <c r="AY213" i="14"/>
  <c r="AX213" i="14"/>
  <c r="AW213" i="14"/>
  <c r="AV213" i="14"/>
  <c r="AT213" i="14"/>
  <c r="AS213" i="14"/>
  <c r="AR213" i="14"/>
  <c r="AQ213" i="14"/>
  <c r="AP213" i="14"/>
  <c r="AO213" i="14"/>
  <c r="AN213" i="14"/>
  <c r="AM213" i="14"/>
  <c r="AL213" i="14"/>
  <c r="AK213" i="14"/>
  <c r="AJ213" i="14"/>
  <c r="AI213" i="14"/>
  <c r="AU213" i="14" s="1"/>
  <c r="AG213" i="14"/>
  <c r="P213" i="14"/>
  <c r="BK212" i="14"/>
  <c r="BJ212" i="14"/>
  <c r="BI212" i="14"/>
  <c r="BH212" i="14"/>
  <c r="BG212" i="14"/>
  <c r="BF212" i="14"/>
  <c r="BE212" i="14"/>
  <c r="BD212" i="14"/>
  <c r="BC212" i="14"/>
  <c r="BB212" i="14"/>
  <c r="BA212" i="14"/>
  <c r="AZ212" i="14"/>
  <c r="AY212" i="14"/>
  <c r="AX212" i="14"/>
  <c r="AW212" i="14"/>
  <c r="AV212" i="14"/>
  <c r="AT212" i="14"/>
  <c r="AS212" i="14"/>
  <c r="AR212" i="14"/>
  <c r="AQ212" i="14"/>
  <c r="AP212" i="14"/>
  <c r="AO212" i="14"/>
  <c r="AN212" i="14"/>
  <c r="AM212" i="14"/>
  <c r="AL212" i="14"/>
  <c r="AK212" i="14"/>
  <c r="AJ212" i="14"/>
  <c r="AI212" i="14"/>
  <c r="AG212" i="14"/>
  <c r="P212" i="14"/>
  <c r="BK211" i="14"/>
  <c r="BJ211" i="14"/>
  <c r="BI211" i="14"/>
  <c r="BH211" i="14"/>
  <c r="BG211" i="14"/>
  <c r="BF211" i="14"/>
  <c r="BE211" i="14"/>
  <c r="BD211" i="14"/>
  <c r="BC211" i="14"/>
  <c r="BB211" i="14"/>
  <c r="BA211" i="14"/>
  <c r="AZ211" i="14"/>
  <c r="BL211" i="14" s="1"/>
  <c r="AY211" i="14"/>
  <c r="AX211" i="14"/>
  <c r="AW211" i="14"/>
  <c r="AV211" i="14"/>
  <c r="AT211" i="14"/>
  <c r="AS211" i="14"/>
  <c r="AR211" i="14"/>
  <c r="AQ211" i="14"/>
  <c r="AP211" i="14"/>
  <c r="AO211" i="14"/>
  <c r="AN211" i="14"/>
  <c r="AM211" i="14"/>
  <c r="AL211" i="14"/>
  <c r="AK211" i="14"/>
  <c r="AJ211" i="14"/>
  <c r="AI211" i="14"/>
  <c r="AG211" i="14"/>
  <c r="P211" i="14"/>
  <c r="BK210" i="14"/>
  <c r="BJ210" i="14"/>
  <c r="BI210" i="14"/>
  <c r="BH210" i="14"/>
  <c r="BG210" i="14"/>
  <c r="BF210" i="14"/>
  <c r="BE210" i="14"/>
  <c r="BD210" i="14"/>
  <c r="BC210" i="14"/>
  <c r="BB210" i="14"/>
  <c r="BA210" i="14"/>
  <c r="AZ210" i="14"/>
  <c r="AY210" i="14"/>
  <c r="AX210" i="14"/>
  <c r="AW210" i="14"/>
  <c r="AV210" i="14"/>
  <c r="AT210" i="14"/>
  <c r="AS210" i="14"/>
  <c r="AR210" i="14"/>
  <c r="AQ210" i="14"/>
  <c r="AP210" i="14"/>
  <c r="AO210" i="14"/>
  <c r="AN210" i="14"/>
  <c r="AM210" i="14"/>
  <c r="AL210" i="14"/>
  <c r="AK210" i="14"/>
  <c r="AJ210" i="14"/>
  <c r="AI210" i="14"/>
  <c r="AG210" i="14"/>
  <c r="P210" i="14"/>
  <c r="BK209" i="14"/>
  <c r="BJ209" i="14"/>
  <c r="BI209" i="14"/>
  <c r="BH209" i="14"/>
  <c r="BG209" i="14"/>
  <c r="BF209" i="14"/>
  <c r="BE209" i="14"/>
  <c r="BD209" i="14"/>
  <c r="BC209" i="14"/>
  <c r="BB209" i="14"/>
  <c r="BA209" i="14"/>
  <c r="AZ209" i="14"/>
  <c r="BL209" i="14" s="1"/>
  <c r="AY209" i="14"/>
  <c r="AX209" i="14"/>
  <c r="AW209" i="14"/>
  <c r="AV209" i="14"/>
  <c r="AT209" i="14"/>
  <c r="AS209" i="14"/>
  <c r="AR209" i="14"/>
  <c r="AQ209" i="14"/>
  <c r="AP209" i="14"/>
  <c r="AO209" i="14"/>
  <c r="AN209" i="14"/>
  <c r="AM209" i="14"/>
  <c r="AL209" i="14"/>
  <c r="AK209" i="14"/>
  <c r="AJ209" i="14"/>
  <c r="AI209" i="14"/>
  <c r="AG209" i="14"/>
  <c r="P209" i="14"/>
  <c r="BK208" i="14"/>
  <c r="BJ208" i="14"/>
  <c r="BI208" i="14"/>
  <c r="BH208" i="14"/>
  <c r="BG208" i="14"/>
  <c r="BF208" i="14"/>
  <c r="BE208" i="14"/>
  <c r="BD208" i="14"/>
  <c r="BC208" i="14"/>
  <c r="BB208" i="14"/>
  <c r="BA208" i="14"/>
  <c r="AZ208" i="14"/>
  <c r="AY208" i="14"/>
  <c r="AX208" i="14"/>
  <c r="AW208" i="14"/>
  <c r="AV208" i="14"/>
  <c r="AT208" i="14"/>
  <c r="AS208" i="14"/>
  <c r="AR208" i="14"/>
  <c r="AQ208" i="14"/>
  <c r="AP208" i="14"/>
  <c r="AO208" i="14"/>
  <c r="AN208" i="14"/>
  <c r="AM208" i="14"/>
  <c r="AL208" i="14"/>
  <c r="AK208" i="14"/>
  <c r="AJ208" i="14"/>
  <c r="AI208" i="14"/>
  <c r="AG208" i="14"/>
  <c r="P208" i="14"/>
  <c r="BK207" i="14"/>
  <c r="BJ207" i="14"/>
  <c r="BI207" i="14"/>
  <c r="BH207" i="14"/>
  <c r="BG207" i="14"/>
  <c r="BF207" i="14"/>
  <c r="BE207" i="14"/>
  <c r="BD207" i="14"/>
  <c r="BC207" i="14"/>
  <c r="BB207" i="14"/>
  <c r="BA207" i="14"/>
  <c r="AZ207" i="14"/>
  <c r="BL207" i="14" s="1"/>
  <c r="AY207" i="14"/>
  <c r="AX207" i="14"/>
  <c r="AW207" i="14"/>
  <c r="AV207" i="14"/>
  <c r="AT207" i="14"/>
  <c r="AS207" i="14"/>
  <c r="AR207" i="14"/>
  <c r="AQ207" i="14"/>
  <c r="AP207" i="14"/>
  <c r="AO207" i="14"/>
  <c r="AN207" i="14"/>
  <c r="AM207" i="14"/>
  <c r="AL207" i="14"/>
  <c r="AK207" i="14"/>
  <c r="AJ207" i="14"/>
  <c r="AI207" i="14"/>
  <c r="AG207" i="14"/>
  <c r="P207" i="14"/>
  <c r="BK206" i="14"/>
  <c r="BJ206" i="14"/>
  <c r="BI206" i="14"/>
  <c r="BH206" i="14"/>
  <c r="BG206" i="14"/>
  <c r="BF206" i="14"/>
  <c r="BE206" i="14"/>
  <c r="BD206" i="14"/>
  <c r="BC206" i="14"/>
  <c r="BB206" i="14"/>
  <c r="BA206" i="14"/>
  <c r="AZ206" i="14"/>
  <c r="AY206" i="14"/>
  <c r="AX206" i="14"/>
  <c r="AW206" i="14"/>
  <c r="AV206" i="14"/>
  <c r="AT206" i="14"/>
  <c r="AS206" i="14"/>
  <c r="AR206" i="14"/>
  <c r="AQ206" i="14"/>
  <c r="AP206" i="14"/>
  <c r="AO206" i="14"/>
  <c r="AN206" i="14"/>
  <c r="AM206" i="14"/>
  <c r="AL206" i="14"/>
  <c r="AK206" i="14"/>
  <c r="AJ206" i="14"/>
  <c r="AI206" i="14"/>
  <c r="AG206" i="14"/>
  <c r="P206" i="14"/>
  <c r="BK205" i="14"/>
  <c r="BJ205" i="14"/>
  <c r="BI205" i="14"/>
  <c r="BH205" i="14"/>
  <c r="BG205" i="14"/>
  <c r="BF205" i="14"/>
  <c r="BE205" i="14"/>
  <c r="BD205" i="14"/>
  <c r="BC205" i="14"/>
  <c r="BB205" i="14"/>
  <c r="BA205" i="14"/>
  <c r="AZ205" i="14"/>
  <c r="BL205" i="14" s="1"/>
  <c r="AY205" i="14"/>
  <c r="AX205" i="14"/>
  <c r="AW205" i="14"/>
  <c r="AV205" i="14"/>
  <c r="AT205" i="14"/>
  <c r="AS205" i="14"/>
  <c r="AR205" i="14"/>
  <c r="AQ205" i="14"/>
  <c r="AP205" i="14"/>
  <c r="AO205" i="14"/>
  <c r="AN205" i="14"/>
  <c r="AM205" i="14"/>
  <c r="AL205" i="14"/>
  <c r="AK205" i="14"/>
  <c r="AJ205" i="14"/>
  <c r="AI205" i="14"/>
  <c r="AG205" i="14"/>
  <c r="P205" i="14"/>
  <c r="BK204" i="14"/>
  <c r="BJ204" i="14"/>
  <c r="BI204" i="14"/>
  <c r="BH204" i="14"/>
  <c r="BG204" i="14"/>
  <c r="BF204" i="14"/>
  <c r="BE204" i="14"/>
  <c r="BD204" i="14"/>
  <c r="BC204" i="14"/>
  <c r="BB204" i="14"/>
  <c r="BA204" i="14"/>
  <c r="AZ204" i="14"/>
  <c r="AY204" i="14"/>
  <c r="AX204" i="14"/>
  <c r="AW204" i="14"/>
  <c r="AV204" i="14"/>
  <c r="AT204" i="14"/>
  <c r="AS204" i="14"/>
  <c r="AR204" i="14"/>
  <c r="AQ204" i="14"/>
  <c r="AP204" i="14"/>
  <c r="AO204" i="14"/>
  <c r="AN204" i="14"/>
  <c r="AM204" i="14"/>
  <c r="AL204" i="14"/>
  <c r="AK204" i="14"/>
  <c r="AJ204" i="14"/>
  <c r="AI204" i="14"/>
  <c r="AG204" i="14"/>
  <c r="P204" i="14"/>
  <c r="BK203" i="14"/>
  <c r="BJ203" i="14"/>
  <c r="BI203" i="14"/>
  <c r="BH203" i="14"/>
  <c r="BG203" i="14"/>
  <c r="BF203" i="14"/>
  <c r="BE203" i="14"/>
  <c r="BD203" i="14"/>
  <c r="BC203" i="14"/>
  <c r="BB203" i="14"/>
  <c r="BA203" i="14"/>
  <c r="AZ203" i="14"/>
  <c r="BL203" i="14" s="1"/>
  <c r="AY203" i="14"/>
  <c r="AX203" i="14"/>
  <c r="AW203" i="14"/>
  <c r="AV203" i="14"/>
  <c r="AT203" i="14"/>
  <c r="AS203" i="14"/>
  <c r="AR203" i="14"/>
  <c r="AQ203" i="14"/>
  <c r="AP203" i="14"/>
  <c r="AO203" i="14"/>
  <c r="AN203" i="14"/>
  <c r="AM203" i="14"/>
  <c r="AL203" i="14"/>
  <c r="AK203" i="14"/>
  <c r="AJ203" i="14"/>
  <c r="AI203" i="14"/>
  <c r="AU203" i="14" s="1"/>
  <c r="AG203" i="14"/>
  <c r="P203" i="14"/>
  <c r="BK202" i="14"/>
  <c r="BJ202" i="14"/>
  <c r="BI202" i="14"/>
  <c r="BH202" i="14"/>
  <c r="BG202" i="14"/>
  <c r="BF202" i="14"/>
  <c r="BE202" i="14"/>
  <c r="BD202" i="14"/>
  <c r="BC202" i="14"/>
  <c r="BB202" i="14"/>
  <c r="BA202" i="14"/>
  <c r="AZ202" i="14"/>
  <c r="AY202" i="14"/>
  <c r="AX202" i="14"/>
  <c r="AW202" i="14"/>
  <c r="AV202" i="14"/>
  <c r="AT202" i="14"/>
  <c r="AS202" i="14"/>
  <c r="AR202" i="14"/>
  <c r="AQ202" i="14"/>
  <c r="AP202" i="14"/>
  <c r="AO202" i="14"/>
  <c r="AN202" i="14"/>
  <c r="AM202" i="14"/>
  <c r="AL202" i="14"/>
  <c r="AK202" i="14"/>
  <c r="AJ202" i="14"/>
  <c r="AI202" i="14"/>
  <c r="AG202" i="14"/>
  <c r="P202" i="14"/>
  <c r="BK201" i="14"/>
  <c r="BJ201" i="14"/>
  <c r="BI201" i="14"/>
  <c r="BH201" i="14"/>
  <c r="BG201" i="14"/>
  <c r="BF201" i="14"/>
  <c r="BE201" i="14"/>
  <c r="BD201" i="14"/>
  <c r="BC201" i="14"/>
  <c r="BB201" i="14"/>
  <c r="BA201" i="14"/>
  <c r="AZ201" i="14"/>
  <c r="BL201" i="14" s="1"/>
  <c r="AY201" i="14"/>
  <c r="AX201" i="14"/>
  <c r="AW201" i="14"/>
  <c r="AV201" i="14"/>
  <c r="AT201" i="14"/>
  <c r="AS201" i="14"/>
  <c r="AR201" i="14"/>
  <c r="AQ201" i="14"/>
  <c r="AP201" i="14"/>
  <c r="AO201" i="14"/>
  <c r="AN201" i="14"/>
  <c r="AM201" i="14"/>
  <c r="AL201" i="14"/>
  <c r="AK201" i="14"/>
  <c r="AJ201" i="14"/>
  <c r="AI201" i="14"/>
  <c r="AU201" i="14" s="1"/>
  <c r="AG201" i="14"/>
  <c r="P201" i="14"/>
  <c r="BK200" i="14"/>
  <c r="BJ200" i="14"/>
  <c r="BI200" i="14"/>
  <c r="BH200" i="14"/>
  <c r="BG200" i="14"/>
  <c r="BF200" i="14"/>
  <c r="BE200" i="14"/>
  <c r="BD200" i="14"/>
  <c r="BC200" i="14"/>
  <c r="BB200" i="14"/>
  <c r="BA200" i="14"/>
  <c r="AZ200" i="14"/>
  <c r="AY200" i="14"/>
  <c r="AX200" i="14"/>
  <c r="AW200" i="14"/>
  <c r="AV200" i="14"/>
  <c r="AT200" i="14"/>
  <c r="AS200" i="14"/>
  <c r="AR200" i="14"/>
  <c r="AQ200" i="14"/>
  <c r="AP200" i="14"/>
  <c r="AO200" i="14"/>
  <c r="AN200" i="14"/>
  <c r="AM200" i="14"/>
  <c r="AL200" i="14"/>
  <c r="AK200" i="14"/>
  <c r="AJ200" i="14"/>
  <c r="AI200" i="14"/>
  <c r="AG200" i="14"/>
  <c r="P200" i="14"/>
  <c r="BK199" i="14"/>
  <c r="BJ199" i="14"/>
  <c r="BI199" i="14"/>
  <c r="BH199" i="14"/>
  <c r="BG199" i="14"/>
  <c r="BF199" i="14"/>
  <c r="BE199" i="14"/>
  <c r="BD199" i="14"/>
  <c r="BC199" i="14"/>
  <c r="BB199" i="14"/>
  <c r="BA199" i="14"/>
  <c r="AZ199" i="14"/>
  <c r="BL199" i="14" s="1"/>
  <c r="AY199" i="14"/>
  <c r="AX199" i="14"/>
  <c r="AW199" i="14"/>
  <c r="AV199" i="14"/>
  <c r="AT199" i="14"/>
  <c r="AS199" i="14"/>
  <c r="AR199" i="14"/>
  <c r="AQ199" i="14"/>
  <c r="AP199" i="14"/>
  <c r="AO199" i="14"/>
  <c r="AN199" i="14"/>
  <c r="AM199" i="14"/>
  <c r="AL199" i="14"/>
  <c r="AK199" i="14"/>
  <c r="AJ199" i="14"/>
  <c r="AI199" i="14"/>
  <c r="AU199" i="14" s="1"/>
  <c r="AG199" i="14"/>
  <c r="P199" i="14"/>
  <c r="BK198" i="14"/>
  <c r="BJ198" i="14"/>
  <c r="BI198" i="14"/>
  <c r="BH198" i="14"/>
  <c r="BG198" i="14"/>
  <c r="BF198" i="14"/>
  <c r="BE198" i="14"/>
  <c r="BD198" i="14"/>
  <c r="BC198" i="14"/>
  <c r="BB198" i="14"/>
  <c r="BA198" i="14"/>
  <c r="AZ198" i="14"/>
  <c r="AY198" i="14"/>
  <c r="AX198" i="14"/>
  <c r="AW198" i="14"/>
  <c r="AV198" i="14"/>
  <c r="AT198" i="14"/>
  <c r="AS198" i="14"/>
  <c r="AR198" i="14"/>
  <c r="AQ198" i="14"/>
  <c r="AP198" i="14"/>
  <c r="AO198" i="14"/>
  <c r="AN198" i="14"/>
  <c r="AM198" i="14"/>
  <c r="AL198" i="14"/>
  <c r="AK198" i="14"/>
  <c r="AJ198" i="14"/>
  <c r="AI198" i="14"/>
  <c r="AG198" i="14"/>
  <c r="P198" i="14"/>
  <c r="BK197" i="14"/>
  <c r="BJ197" i="14"/>
  <c r="BI197" i="14"/>
  <c r="BH197" i="14"/>
  <c r="BG197" i="14"/>
  <c r="BF197" i="14"/>
  <c r="BE197" i="14"/>
  <c r="BD197" i="14"/>
  <c r="BC197" i="14"/>
  <c r="BB197" i="14"/>
  <c r="BA197" i="14"/>
  <c r="AZ197" i="14"/>
  <c r="BL197" i="14" s="1"/>
  <c r="AY197" i="14"/>
  <c r="AX197" i="14"/>
  <c r="AW197" i="14"/>
  <c r="AV197" i="14"/>
  <c r="AT197" i="14"/>
  <c r="AS197" i="14"/>
  <c r="AR197" i="14"/>
  <c r="AQ197" i="14"/>
  <c r="AP197" i="14"/>
  <c r="AO197" i="14"/>
  <c r="AN197" i="14"/>
  <c r="AM197" i="14"/>
  <c r="AL197" i="14"/>
  <c r="AK197" i="14"/>
  <c r="AJ197" i="14"/>
  <c r="AI197" i="14"/>
  <c r="AU197" i="14" s="1"/>
  <c r="AG197" i="14"/>
  <c r="P197" i="14"/>
  <c r="BK196" i="14"/>
  <c r="BJ196" i="14"/>
  <c r="BI196" i="14"/>
  <c r="BH196" i="14"/>
  <c r="BG196" i="14"/>
  <c r="BF196" i="14"/>
  <c r="BE196" i="14"/>
  <c r="BD196" i="14"/>
  <c r="BC196" i="14"/>
  <c r="BB196" i="14"/>
  <c r="BA196" i="14"/>
  <c r="AZ196" i="14"/>
  <c r="AY196" i="14"/>
  <c r="AX196" i="14"/>
  <c r="AW196" i="14"/>
  <c r="AV196" i="14"/>
  <c r="AT196" i="14"/>
  <c r="AS196" i="14"/>
  <c r="AR196" i="14"/>
  <c r="AQ196" i="14"/>
  <c r="AP196" i="14"/>
  <c r="AO196" i="14"/>
  <c r="AN196" i="14"/>
  <c r="AM196" i="14"/>
  <c r="AL196" i="14"/>
  <c r="AK196" i="14"/>
  <c r="AJ196" i="14"/>
  <c r="AI196" i="14"/>
  <c r="AG196" i="14"/>
  <c r="P196" i="14"/>
  <c r="BK195" i="14"/>
  <c r="BJ195" i="14"/>
  <c r="BI195" i="14"/>
  <c r="BH195" i="14"/>
  <c r="BG195" i="14"/>
  <c r="BF195" i="14"/>
  <c r="BE195" i="14"/>
  <c r="BD195" i="14"/>
  <c r="BC195" i="14"/>
  <c r="BB195" i="14"/>
  <c r="BA195" i="14"/>
  <c r="AZ195" i="14"/>
  <c r="BL195" i="14" s="1"/>
  <c r="AY195" i="14"/>
  <c r="AX195" i="14"/>
  <c r="AW195" i="14"/>
  <c r="AV195" i="14"/>
  <c r="AT195" i="14"/>
  <c r="AS195" i="14"/>
  <c r="AR195" i="14"/>
  <c r="AQ195" i="14"/>
  <c r="AP195" i="14"/>
  <c r="AO195" i="14"/>
  <c r="AN195" i="14"/>
  <c r="AM195" i="14"/>
  <c r="AL195" i="14"/>
  <c r="AK195" i="14"/>
  <c r="AJ195" i="14"/>
  <c r="AI195" i="14"/>
  <c r="AU195" i="14" s="1"/>
  <c r="AG195" i="14"/>
  <c r="P195" i="14"/>
  <c r="BK194" i="14"/>
  <c r="BJ194" i="14"/>
  <c r="BI194" i="14"/>
  <c r="BH194" i="14"/>
  <c r="BG194" i="14"/>
  <c r="BF194" i="14"/>
  <c r="BE194" i="14"/>
  <c r="BD194" i="14"/>
  <c r="BC194" i="14"/>
  <c r="BB194" i="14"/>
  <c r="BA194" i="14"/>
  <c r="AZ194" i="14"/>
  <c r="AY194" i="14"/>
  <c r="AX194" i="14"/>
  <c r="AW194" i="14"/>
  <c r="AV194" i="14"/>
  <c r="AT194" i="14"/>
  <c r="AS194" i="14"/>
  <c r="AR194" i="14"/>
  <c r="AQ194" i="14"/>
  <c r="AP194" i="14"/>
  <c r="AO194" i="14"/>
  <c r="AN194" i="14"/>
  <c r="AM194" i="14"/>
  <c r="AL194" i="14"/>
  <c r="AK194" i="14"/>
  <c r="AJ194" i="14"/>
  <c r="AI194" i="14"/>
  <c r="AG194" i="14"/>
  <c r="P194" i="14"/>
  <c r="BK193" i="14"/>
  <c r="BJ193" i="14"/>
  <c r="BI193" i="14"/>
  <c r="BH193" i="14"/>
  <c r="BG193" i="14"/>
  <c r="BF193" i="14"/>
  <c r="BE193" i="14"/>
  <c r="BD193" i="14"/>
  <c r="BC193" i="14"/>
  <c r="BB193" i="14"/>
  <c r="BA193" i="14"/>
  <c r="AZ193" i="14"/>
  <c r="BL193" i="14" s="1"/>
  <c r="AY193" i="14"/>
  <c r="AX193" i="14"/>
  <c r="AW193" i="14"/>
  <c r="AV193" i="14"/>
  <c r="AT193" i="14"/>
  <c r="AS193" i="14"/>
  <c r="AR193" i="14"/>
  <c r="AQ193" i="14"/>
  <c r="AP193" i="14"/>
  <c r="AO193" i="14"/>
  <c r="AN193" i="14"/>
  <c r="AM193" i="14"/>
  <c r="AL193" i="14"/>
  <c r="AK193" i="14"/>
  <c r="AJ193" i="14"/>
  <c r="AI193" i="14"/>
  <c r="AU193" i="14" s="1"/>
  <c r="AG193" i="14"/>
  <c r="P193" i="14"/>
  <c r="BK192" i="14"/>
  <c r="BJ192" i="14"/>
  <c r="BI192" i="14"/>
  <c r="BH192" i="14"/>
  <c r="BG192" i="14"/>
  <c r="BF192" i="14"/>
  <c r="BE192" i="14"/>
  <c r="BD192" i="14"/>
  <c r="BC192" i="14"/>
  <c r="BB192" i="14"/>
  <c r="BA192" i="14"/>
  <c r="AZ192" i="14"/>
  <c r="AY192" i="14"/>
  <c r="AX192" i="14"/>
  <c r="AW192" i="14"/>
  <c r="AV192" i="14"/>
  <c r="AT192" i="14"/>
  <c r="AS192" i="14"/>
  <c r="AR192" i="14"/>
  <c r="AQ192" i="14"/>
  <c r="AP192" i="14"/>
  <c r="AO192" i="14"/>
  <c r="AN192" i="14"/>
  <c r="AM192" i="14"/>
  <c r="AL192" i="14"/>
  <c r="AK192" i="14"/>
  <c r="AJ192" i="14"/>
  <c r="AI192" i="14"/>
  <c r="AG192" i="14"/>
  <c r="P192" i="14"/>
  <c r="BK191" i="14"/>
  <c r="BJ191" i="14"/>
  <c r="BI191" i="14"/>
  <c r="BH191" i="14"/>
  <c r="BG191" i="14"/>
  <c r="BF191" i="14"/>
  <c r="BE191" i="14"/>
  <c r="BD191" i="14"/>
  <c r="BC191" i="14"/>
  <c r="BB191" i="14"/>
  <c r="BA191" i="14"/>
  <c r="AZ191" i="14"/>
  <c r="BL191" i="14" s="1"/>
  <c r="AY191" i="14"/>
  <c r="AX191" i="14"/>
  <c r="AW191" i="14"/>
  <c r="AV191" i="14"/>
  <c r="AT191" i="14"/>
  <c r="AS191" i="14"/>
  <c r="AR191" i="14"/>
  <c r="AQ191" i="14"/>
  <c r="AP191" i="14"/>
  <c r="AO191" i="14"/>
  <c r="AN191" i="14"/>
  <c r="AM191" i="14"/>
  <c r="AL191" i="14"/>
  <c r="AK191" i="14"/>
  <c r="AJ191" i="14"/>
  <c r="AI191" i="14"/>
  <c r="AU191" i="14" s="1"/>
  <c r="AG191" i="14"/>
  <c r="P191" i="14"/>
  <c r="BK190" i="14"/>
  <c r="BJ190" i="14"/>
  <c r="BI190" i="14"/>
  <c r="BH190" i="14"/>
  <c r="BG190" i="14"/>
  <c r="BF190" i="14"/>
  <c r="BE190" i="14"/>
  <c r="BD190" i="14"/>
  <c r="BC190" i="14"/>
  <c r="BB190" i="14"/>
  <c r="BA190" i="14"/>
  <c r="AZ190" i="14"/>
  <c r="AY190" i="14"/>
  <c r="AX190" i="14"/>
  <c r="AW190" i="14"/>
  <c r="AV190" i="14"/>
  <c r="AT190" i="14"/>
  <c r="AS190" i="14"/>
  <c r="AR190" i="14"/>
  <c r="AQ190" i="14"/>
  <c r="AP190" i="14"/>
  <c r="AO190" i="14"/>
  <c r="AN190" i="14"/>
  <c r="AM190" i="14"/>
  <c r="AL190" i="14"/>
  <c r="AK190" i="14"/>
  <c r="AJ190" i="14"/>
  <c r="AI190" i="14"/>
  <c r="AG190" i="14"/>
  <c r="P190" i="14"/>
  <c r="BK189" i="14"/>
  <c r="BJ189" i="14"/>
  <c r="BI189" i="14"/>
  <c r="BH189" i="14"/>
  <c r="BG189" i="14"/>
  <c r="BF189" i="14"/>
  <c r="BE189" i="14"/>
  <c r="BD189" i="14"/>
  <c r="BC189" i="14"/>
  <c r="BB189" i="14"/>
  <c r="BA189" i="14"/>
  <c r="AZ189" i="14"/>
  <c r="BL189" i="14" s="1"/>
  <c r="AY189" i="14"/>
  <c r="AX189" i="14"/>
  <c r="AW189" i="14"/>
  <c r="AV189" i="14"/>
  <c r="AT189" i="14"/>
  <c r="AS189" i="14"/>
  <c r="AR189" i="14"/>
  <c r="AQ189" i="14"/>
  <c r="AP189" i="14"/>
  <c r="AO189" i="14"/>
  <c r="AN189" i="14"/>
  <c r="AM189" i="14"/>
  <c r="AL189" i="14"/>
  <c r="AK189" i="14"/>
  <c r="AJ189" i="14"/>
  <c r="AI189" i="14"/>
  <c r="AU189" i="14" s="1"/>
  <c r="AG189" i="14"/>
  <c r="P189" i="14"/>
  <c r="BK188" i="14"/>
  <c r="BJ188" i="14"/>
  <c r="BI188" i="14"/>
  <c r="BH188" i="14"/>
  <c r="BG188" i="14"/>
  <c r="BF188" i="14"/>
  <c r="BE188" i="14"/>
  <c r="BD188" i="14"/>
  <c r="BC188" i="14"/>
  <c r="BB188" i="14"/>
  <c r="BA188" i="14"/>
  <c r="AZ188" i="14"/>
  <c r="AY188" i="14"/>
  <c r="AX188" i="14"/>
  <c r="AW188" i="14"/>
  <c r="AV188" i="14"/>
  <c r="AT188" i="14"/>
  <c r="AS188" i="14"/>
  <c r="AR188" i="14"/>
  <c r="AQ188" i="14"/>
  <c r="AP188" i="14"/>
  <c r="AO188" i="14"/>
  <c r="AN188" i="14"/>
  <c r="AM188" i="14"/>
  <c r="AL188" i="14"/>
  <c r="AK188" i="14"/>
  <c r="AJ188" i="14"/>
  <c r="AI188" i="14"/>
  <c r="AG188" i="14"/>
  <c r="P188" i="14"/>
  <c r="BK187" i="14"/>
  <c r="BJ187" i="14"/>
  <c r="BI187" i="14"/>
  <c r="BH187" i="14"/>
  <c r="BG187" i="14"/>
  <c r="BF187" i="14"/>
  <c r="BE187" i="14"/>
  <c r="BD187" i="14"/>
  <c r="BC187" i="14"/>
  <c r="BB187" i="14"/>
  <c r="BA187" i="14"/>
  <c r="AZ187" i="14"/>
  <c r="BL187" i="14" s="1"/>
  <c r="AY187" i="14"/>
  <c r="AX187" i="14"/>
  <c r="AW187" i="14"/>
  <c r="AV187" i="14"/>
  <c r="AT187" i="14"/>
  <c r="AS187" i="14"/>
  <c r="AR187" i="14"/>
  <c r="AQ187" i="14"/>
  <c r="AP187" i="14"/>
  <c r="AO187" i="14"/>
  <c r="AN187" i="14"/>
  <c r="AM187" i="14"/>
  <c r="AL187" i="14"/>
  <c r="AK187" i="14"/>
  <c r="AJ187" i="14"/>
  <c r="AI187" i="14"/>
  <c r="AU187" i="14" s="1"/>
  <c r="AG187" i="14"/>
  <c r="P187" i="14"/>
  <c r="BK186" i="14"/>
  <c r="BJ186" i="14"/>
  <c r="BI186" i="14"/>
  <c r="BH186" i="14"/>
  <c r="BG186" i="14"/>
  <c r="BF186" i="14"/>
  <c r="BE186" i="14"/>
  <c r="BD186" i="14"/>
  <c r="BC186" i="14"/>
  <c r="BB186" i="14"/>
  <c r="BA186" i="14"/>
  <c r="AZ186" i="14"/>
  <c r="AY186" i="14"/>
  <c r="AX186" i="14"/>
  <c r="AW186" i="14"/>
  <c r="AV186" i="14"/>
  <c r="AT186" i="14"/>
  <c r="AS186" i="14"/>
  <c r="AR186" i="14"/>
  <c r="AQ186" i="14"/>
  <c r="AP186" i="14"/>
  <c r="AO186" i="14"/>
  <c r="AN186" i="14"/>
  <c r="AM186" i="14"/>
  <c r="AL186" i="14"/>
  <c r="AK186" i="14"/>
  <c r="AJ186" i="14"/>
  <c r="AI186" i="14"/>
  <c r="AG186" i="14"/>
  <c r="P186" i="14"/>
  <c r="BK185" i="14"/>
  <c r="BJ185" i="14"/>
  <c r="BI185" i="14"/>
  <c r="BH185" i="14"/>
  <c r="BG185" i="14"/>
  <c r="BF185" i="14"/>
  <c r="BE185" i="14"/>
  <c r="BD185" i="14"/>
  <c r="BC185" i="14"/>
  <c r="BB185" i="14"/>
  <c r="BA185" i="14"/>
  <c r="AZ185" i="14"/>
  <c r="BL185" i="14" s="1"/>
  <c r="AY185" i="14"/>
  <c r="AX185" i="14"/>
  <c r="AW185" i="14"/>
  <c r="AV185" i="14"/>
  <c r="AT185" i="14"/>
  <c r="AS185" i="14"/>
  <c r="AR185" i="14"/>
  <c r="AQ185" i="14"/>
  <c r="AP185" i="14"/>
  <c r="AO185" i="14"/>
  <c r="AN185" i="14"/>
  <c r="AM185" i="14"/>
  <c r="AL185" i="14"/>
  <c r="AK185" i="14"/>
  <c r="AJ185" i="14"/>
  <c r="AI185" i="14"/>
  <c r="AU185" i="14" s="1"/>
  <c r="AG185" i="14"/>
  <c r="P185" i="14"/>
  <c r="BK184" i="14"/>
  <c r="BJ184" i="14"/>
  <c r="BI184" i="14"/>
  <c r="BH184" i="14"/>
  <c r="BG184" i="14"/>
  <c r="BF184" i="14"/>
  <c r="BE184" i="14"/>
  <c r="BD184" i="14"/>
  <c r="BC184" i="14"/>
  <c r="BB184" i="14"/>
  <c r="BA184" i="14"/>
  <c r="AZ184" i="14"/>
  <c r="AY184" i="14"/>
  <c r="AX184" i="14"/>
  <c r="AW184" i="14"/>
  <c r="AV184" i="14"/>
  <c r="AT184" i="14"/>
  <c r="AS184" i="14"/>
  <c r="AR184" i="14"/>
  <c r="AQ184" i="14"/>
  <c r="AP184" i="14"/>
  <c r="AO184" i="14"/>
  <c r="AN184" i="14"/>
  <c r="AM184" i="14"/>
  <c r="AL184" i="14"/>
  <c r="AK184" i="14"/>
  <c r="AJ184" i="14"/>
  <c r="AI184" i="14"/>
  <c r="AG184" i="14"/>
  <c r="P184" i="14"/>
  <c r="BK183" i="14"/>
  <c r="BJ183" i="14"/>
  <c r="BI183" i="14"/>
  <c r="BH183" i="14"/>
  <c r="BG183" i="14"/>
  <c r="BF183" i="14"/>
  <c r="BE183" i="14"/>
  <c r="BD183" i="14"/>
  <c r="BC183" i="14"/>
  <c r="BB183" i="14"/>
  <c r="BA183" i="14"/>
  <c r="AZ183" i="14"/>
  <c r="BL183" i="14" s="1"/>
  <c r="AY183" i="14"/>
  <c r="AX183" i="14"/>
  <c r="AW183" i="14"/>
  <c r="AV183" i="14"/>
  <c r="AT183" i="14"/>
  <c r="AS183" i="14"/>
  <c r="AR183" i="14"/>
  <c r="AQ183" i="14"/>
  <c r="AP183" i="14"/>
  <c r="AO183" i="14"/>
  <c r="AN183" i="14"/>
  <c r="AM183" i="14"/>
  <c r="AL183" i="14"/>
  <c r="AK183" i="14"/>
  <c r="AJ183" i="14"/>
  <c r="AI183" i="14"/>
  <c r="AU183" i="14" s="1"/>
  <c r="AG183" i="14"/>
  <c r="P183" i="14"/>
  <c r="BK182" i="14"/>
  <c r="BJ182" i="14"/>
  <c r="BI182" i="14"/>
  <c r="BH182" i="14"/>
  <c r="BG182" i="14"/>
  <c r="BF182" i="14"/>
  <c r="BE182" i="14"/>
  <c r="BD182" i="14"/>
  <c r="BC182" i="14"/>
  <c r="BB182" i="14"/>
  <c r="BA182" i="14"/>
  <c r="AZ182" i="14"/>
  <c r="AY182" i="14"/>
  <c r="AX182" i="14"/>
  <c r="AW182" i="14"/>
  <c r="AV182" i="14"/>
  <c r="AT182" i="14"/>
  <c r="AS182" i="14"/>
  <c r="AR182" i="14"/>
  <c r="AQ182" i="14"/>
  <c r="AP182" i="14"/>
  <c r="AO182" i="14"/>
  <c r="AN182" i="14"/>
  <c r="AM182" i="14"/>
  <c r="AL182" i="14"/>
  <c r="AK182" i="14"/>
  <c r="AJ182" i="14"/>
  <c r="AI182" i="14"/>
  <c r="AG182" i="14"/>
  <c r="P182" i="14"/>
  <c r="BK181" i="14"/>
  <c r="BJ181" i="14"/>
  <c r="BI181" i="14"/>
  <c r="BH181" i="14"/>
  <c r="BG181" i="14"/>
  <c r="BF181" i="14"/>
  <c r="BE181" i="14"/>
  <c r="BD181" i="14"/>
  <c r="BC181" i="14"/>
  <c r="BB181" i="14"/>
  <c r="BA181" i="14"/>
  <c r="AZ181" i="14"/>
  <c r="BL181" i="14" s="1"/>
  <c r="AY181" i="14"/>
  <c r="AX181" i="14"/>
  <c r="AW181" i="14"/>
  <c r="AV181" i="14"/>
  <c r="AT181" i="14"/>
  <c r="AS181" i="14"/>
  <c r="AR181" i="14"/>
  <c r="AQ181" i="14"/>
  <c r="AP181" i="14"/>
  <c r="AO181" i="14"/>
  <c r="AN181" i="14"/>
  <c r="AM181" i="14"/>
  <c r="AL181" i="14"/>
  <c r="AK181" i="14"/>
  <c r="AJ181" i="14"/>
  <c r="AI181" i="14"/>
  <c r="AU181" i="14" s="1"/>
  <c r="AG181" i="14"/>
  <c r="P181" i="14"/>
  <c r="BK180" i="14"/>
  <c r="BJ180" i="14"/>
  <c r="BI180" i="14"/>
  <c r="BH180" i="14"/>
  <c r="BG180" i="14"/>
  <c r="BF180" i="14"/>
  <c r="BE180" i="14"/>
  <c r="BD180" i="14"/>
  <c r="BC180" i="14"/>
  <c r="BB180" i="14"/>
  <c r="BA180" i="14"/>
  <c r="AZ180" i="14"/>
  <c r="AY180" i="14"/>
  <c r="AX180" i="14"/>
  <c r="AW180" i="14"/>
  <c r="AV180" i="14"/>
  <c r="AT180" i="14"/>
  <c r="AS180" i="14"/>
  <c r="AR180" i="14"/>
  <c r="AQ180" i="14"/>
  <c r="AP180" i="14"/>
  <c r="AO180" i="14"/>
  <c r="AN180" i="14"/>
  <c r="AM180" i="14"/>
  <c r="AL180" i="14"/>
  <c r="AK180" i="14"/>
  <c r="AJ180" i="14"/>
  <c r="AI180" i="14"/>
  <c r="AG180" i="14"/>
  <c r="P180" i="14"/>
  <c r="BK179" i="14"/>
  <c r="BJ179" i="14"/>
  <c r="BI179" i="14"/>
  <c r="BH179" i="14"/>
  <c r="BG179" i="14"/>
  <c r="BF179" i="14"/>
  <c r="BE179" i="14"/>
  <c r="BD179" i="14"/>
  <c r="BC179" i="14"/>
  <c r="BB179" i="14"/>
  <c r="BA179" i="14"/>
  <c r="AZ179" i="14"/>
  <c r="BL179" i="14" s="1"/>
  <c r="AY179" i="14"/>
  <c r="AX179" i="14"/>
  <c r="AW179" i="14"/>
  <c r="AV179" i="14"/>
  <c r="AT179" i="14"/>
  <c r="AS179" i="14"/>
  <c r="AR179" i="14"/>
  <c r="AQ179" i="14"/>
  <c r="AP179" i="14"/>
  <c r="AO179" i="14"/>
  <c r="AN179" i="14"/>
  <c r="AM179" i="14"/>
  <c r="AL179" i="14"/>
  <c r="AK179" i="14"/>
  <c r="AJ179" i="14"/>
  <c r="AI179" i="14"/>
  <c r="AU179" i="14" s="1"/>
  <c r="AG179" i="14"/>
  <c r="P179" i="14"/>
  <c r="BK178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T178" i="14"/>
  <c r="AS178" i="14"/>
  <c r="AR178" i="14"/>
  <c r="AQ178" i="14"/>
  <c r="AP178" i="14"/>
  <c r="AO178" i="14"/>
  <c r="AN178" i="14"/>
  <c r="AM178" i="14"/>
  <c r="AL178" i="14"/>
  <c r="AK178" i="14"/>
  <c r="AJ178" i="14"/>
  <c r="AI178" i="14"/>
  <c r="AG178" i="14"/>
  <c r="P178" i="14"/>
  <c r="BK177" i="14"/>
  <c r="BJ177" i="14"/>
  <c r="BI177" i="14"/>
  <c r="BH177" i="14"/>
  <c r="BG177" i="14"/>
  <c r="BF177" i="14"/>
  <c r="BE177" i="14"/>
  <c r="BD177" i="14"/>
  <c r="BC177" i="14"/>
  <c r="BB177" i="14"/>
  <c r="BA177" i="14"/>
  <c r="AZ177" i="14"/>
  <c r="BL177" i="14" s="1"/>
  <c r="AY177" i="14"/>
  <c r="AX177" i="14"/>
  <c r="AW177" i="14"/>
  <c r="AV177" i="14"/>
  <c r="AT177" i="14"/>
  <c r="AS177" i="14"/>
  <c r="AR177" i="14"/>
  <c r="AQ177" i="14"/>
  <c r="AP177" i="14"/>
  <c r="AO177" i="14"/>
  <c r="AN177" i="14"/>
  <c r="AM177" i="14"/>
  <c r="AL177" i="14"/>
  <c r="AK177" i="14"/>
  <c r="AJ177" i="14"/>
  <c r="AI177" i="14"/>
  <c r="AU177" i="14" s="1"/>
  <c r="AG177" i="14"/>
  <c r="P177" i="14"/>
  <c r="BI176" i="14"/>
  <c r="BG176" i="14"/>
  <c r="BA176" i="14"/>
  <c r="AY176" i="14"/>
  <c r="AX176" i="14"/>
  <c r="AW176" i="14"/>
  <c r="AV176" i="14"/>
  <c r="AT176" i="14"/>
  <c r="AS176" i="14"/>
  <c r="AR176" i="14"/>
  <c r="AQ176" i="14"/>
  <c r="AP176" i="14"/>
  <c r="AO176" i="14"/>
  <c r="AN176" i="14"/>
  <c r="AM176" i="14"/>
  <c r="AL176" i="14"/>
  <c r="AK176" i="14"/>
  <c r="AJ176" i="14"/>
  <c r="AI176" i="14"/>
  <c r="AU176" i="14" s="1"/>
  <c r="AG176" i="14"/>
  <c r="P176" i="14"/>
  <c r="C176" i="14"/>
  <c r="BH176" i="14" s="1"/>
  <c r="BK175" i="14"/>
  <c r="BJ175" i="14"/>
  <c r="BI175" i="14"/>
  <c r="BH175" i="14"/>
  <c r="BG175" i="14"/>
  <c r="BF175" i="14"/>
  <c r="BE175" i="14"/>
  <c r="BD175" i="14"/>
  <c r="BC175" i="14"/>
  <c r="BB175" i="14"/>
  <c r="BA175" i="14"/>
  <c r="AZ175" i="14"/>
  <c r="AY175" i="14"/>
  <c r="AX175" i="14"/>
  <c r="AW175" i="14"/>
  <c r="AV175" i="14"/>
  <c r="AT175" i="14"/>
  <c r="AS175" i="14"/>
  <c r="AR175" i="14"/>
  <c r="AQ175" i="14"/>
  <c r="AP175" i="14"/>
  <c r="AO175" i="14"/>
  <c r="AN175" i="14"/>
  <c r="AM175" i="14"/>
  <c r="AL175" i="14"/>
  <c r="AK175" i="14"/>
  <c r="AJ175" i="14"/>
  <c r="AI175" i="14"/>
  <c r="AG175" i="14"/>
  <c r="P175" i="14"/>
  <c r="BK174" i="14"/>
  <c r="BJ174" i="14"/>
  <c r="BI174" i="14"/>
  <c r="BH174" i="14"/>
  <c r="BG174" i="14"/>
  <c r="BF174" i="14"/>
  <c r="BE174" i="14"/>
  <c r="BD174" i="14"/>
  <c r="BC174" i="14"/>
  <c r="BB174" i="14"/>
  <c r="BA174" i="14"/>
  <c r="AZ174" i="14"/>
  <c r="AY174" i="14"/>
  <c r="AX174" i="14"/>
  <c r="AW174" i="14"/>
  <c r="AV174" i="14"/>
  <c r="AT174" i="14"/>
  <c r="AS174" i="14"/>
  <c r="AR174" i="14"/>
  <c r="AQ174" i="14"/>
  <c r="AP174" i="14"/>
  <c r="AO174" i="14"/>
  <c r="AN174" i="14"/>
  <c r="AM174" i="14"/>
  <c r="AL174" i="14"/>
  <c r="AK174" i="14"/>
  <c r="AJ174" i="14"/>
  <c r="AI174" i="14"/>
  <c r="AG174" i="14"/>
  <c r="P174" i="14"/>
  <c r="BK173" i="14"/>
  <c r="BJ173" i="14"/>
  <c r="BI173" i="14"/>
  <c r="BH173" i="14"/>
  <c r="BG173" i="14"/>
  <c r="BF173" i="14"/>
  <c r="BE173" i="14"/>
  <c r="BD173" i="14"/>
  <c r="BC173" i="14"/>
  <c r="BB173" i="14"/>
  <c r="BA173" i="14"/>
  <c r="AZ173" i="14"/>
  <c r="AY173" i="14"/>
  <c r="AX173" i="14"/>
  <c r="AW173" i="14"/>
  <c r="AV173" i="14"/>
  <c r="AT173" i="14"/>
  <c r="AS173" i="14"/>
  <c r="AR173" i="14"/>
  <c r="AQ173" i="14"/>
  <c r="AP173" i="14"/>
  <c r="AO173" i="14"/>
  <c r="AN173" i="14"/>
  <c r="AM173" i="14"/>
  <c r="AL173" i="14"/>
  <c r="AK173" i="14"/>
  <c r="AJ173" i="14"/>
  <c r="AI173" i="14"/>
  <c r="AG173" i="14"/>
  <c r="P173" i="14"/>
  <c r="BK172" i="14"/>
  <c r="BJ172" i="14"/>
  <c r="BI172" i="14"/>
  <c r="BH172" i="14"/>
  <c r="BG172" i="14"/>
  <c r="BF172" i="14"/>
  <c r="BE172" i="14"/>
  <c r="BD172" i="14"/>
  <c r="BC172" i="14"/>
  <c r="BB172" i="14"/>
  <c r="BA172" i="14"/>
  <c r="AZ172" i="14"/>
  <c r="AY172" i="14"/>
  <c r="AX172" i="14"/>
  <c r="AW172" i="14"/>
  <c r="AV172" i="14"/>
  <c r="AT172" i="14"/>
  <c r="AS172" i="14"/>
  <c r="AR172" i="14"/>
  <c r="AQ172" i="14"/>
  <c r="AP172" i="14"/>
  <c r="AO172" i="14"/>
  <c r="AN172" i="14"/>
  <c r="AM172" i="14"/>
  <c r="AL172" i="14"/>
  <c r="AK172" i="14"/>
  <c r="AJ172" i="14"/>
  <c r="AI172" i="14"/>
  <c r="AG172" i="14"/>
  <c r="P172" i="14"/>
  <c r="BK171" i="14"/>
  <c r="BJ171" i="14"/>
  <c r="BI171" i="14"/>
  <c r="BH171" i="14"/>
  <c r="BG171" i="14"/>
  <c r="BF171" i="14"/>
  <c r="BE171" i="14"/>
  <c r="BD171" i="14"/>
  <c r="BC171" i="14"/>
  <c r="BB171" i="14"/>
  <c r="BA171" i="14"/>
  <c r="AZ171" i="14"/>
  <c r="AY171" i="14"/>
  <c r="AX171" i="14"/>
  <c r="AW171" i="14"/>
  <c r="AV171" i="14"/>
  <c r="AT171" i="14"/>
  <c r="AS171" i="14"/>
  <c r="AR171" i="14"/>
  <c r="AQ171" i="14"/>
  <c r="AP171" i="14"/>
  <c r="AO171" i="14"/>
  <c r="AN171" i="14"/>
  <c r="AM171" i="14"/>
  <c r="AL171" i="14"/>
  <c r="AK171" i="14"/>
  <c r="AJ171" i="14"/>
  <c r="AI171" i="14"/>
  <c r="AG171" i="14"/>
  <c r="P171" i="14"/>
  <c r="BK170" i="14"/>
  <c r="BJ170" i="14"/>
  <c r="BI170" i="14"/>
  <c r="BH170" i="14"/>
  <c r="BG170" i="14"/>
  <c r="BF170" i="14"/>
  <c r="BE170" i="14"/>
  <c r="BD170" i="14"/>
  <c r="BC170" i="14"/>
  <c r="BB170" i="14"/>
  <c r="BA170" i="14"/>
  <c r="AZ170" i="14"/>
  <c r="AY170" i="14"/>
  <c r="AX170" i="14"/>
  <c r="AW170" i="14"/>
  <c r="AV170" i="14"/>
  <c r="AT170" i="14"/>
  <c r="AS170" i="14"/>
  <c r="AR170" i="14"/>
  <c r="AQ170" i="14"/>
  <c r="AP170" i="14"/>
  <c r="AO170" i="14"/>
  <c r="AN170" i="14"/>
  <c r="AM170" i="14"/>
  <c r="AL170" i="14"/>
  <c r="AK170" i="14"/>
  <c r="AJ170" i="14"/>
  <c r="AI170" i="14"/>
  <c r="AG170" i="14"/>
  <c r="P170" i="14"/>
  <c r="BK169" i="14"/>
  <c r="BJ169" i="14"/>
  <c r="BI169" i="14"/>
  <c r="BH169" i="14"/>
  <c r="BG169" i="14"/>
  <c r="BF169" i="14"/>
  <c r="BE169" i="14"/>
  <c r="BD169" i="14"/>
  <c r="BC169" i="14"/>
  <c r="BB169" i="14"/>
  <c r="BA169" i="14"/>
  <c r="AZ169" i="14"/>
  <c r="AY169" i="14"/>
  <c r="AX169" i="14"/>
  <c r="AW169" i="14"/>
  <c r="AV169" i="14"/>
  <c r="AT169" i="14"/>
  <c r="AS169" i="14"/>
  <c r="AR169" i="14"/>
  <c r="AQ169" i="14"/>
  <c r="AP169" i="14"/>
  <c r="AO169" i="14"/>
  <c r="AN169" i="14"/>
  <c r="AM169" i="14"/>
  <c r="AL169" i="14"/>
  <c r="AK169" i="14"/>
  <c r="AJ169" i="14"/>
  <c r="AI169" i="14"/>
  <c r="AG169" i="14"/>
  <c r="P169" i="14"/>
  <c r="BK168" i="14"/>
  <c r="BJ168" i="14"/>
  <c r="BI168" i="14"/>
  <c r="BH168" i="14"/>
  <c r="BG168" i="14"/>
  <c r="BF168" i="14"/>
  <c r="BE168" i="14"/>
  <c r="BD168" i="14"/>
  <c r="BC168" i="14"/>
  <c r="BB168" i="14"/>
  <c r="BA168" i="14"/>
  <c r="AZ168" i="14"/>
  <c r="AY168" i="14"/>
  <c r="AX168" i="14"/>
  <c r="AW168" i="14"/>
  <c r="AV168" i="14"/>
  <c r="AT168" i="14"/>
  <c r="AS168" i="14"/>
  <c r="AR168" i="14"/>
  <c r="AQ168" i="14"/>
  <c r="AP168" i="14"/>
  <c r="AO168" i="14"/>
  <c r="AN168" i="14"/>
  <c r="AM168" i="14"/>
  <c r="AL168" i="14"/>
  <c r="AK168" i="14"/>
  <c r="AJ168" i="14"/>
  <c r="AI168" i="14"/>
  <c r="AG168" i="14"/>
  <c r="P168" i="14"/>
  <c r="BK167" i="14"/>
  <c r="BJ167" i="14"/>
  <c r="BI167" i="14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T167" i="14"/>
  <c r="AS167" i="14"/>
  <c r="AR167" i="14"/>
  <c r="AQ167" i="14"/>
  <c r="AP167" i="14"/>
  <c r="AO167" i="14"/>
  <c r="AN167" i="14"/>
  <c r="AM167" i="14"/>
  <c r="AL167" i="14"/>
  <c r="AK167" i="14"/>
  <c r="AJ167" i="14"/>
  <c r="AI167" i="14"/>
  <c r="AG167" i="14"/>
  <c r="P167" i="14"/>
  <c r="BK166" i="14"/>
  <c r="BJ166" i="14"/>
  <c r="BI166" i="14"/>
  <c r="BH166" i="14"/>
  <c r="BG166" i="14"/>
  <c r="BF166" i="14"/>
  <c r="BE166" i="14"/>
  <c r="BD166" i="14"/>
  <c r="BC166" i="14"/>
  <c r="BB166" i="14"/>
  <c r="BA166" i="14"/>
  <c r="AZ166" i="14"/>
  <c r="AY166" i="14"/>
  <c r="AX166" i="14"/>
  <c r="AW166" i="14"/>
  <c r="AV166" i="14"/>
  <c r="AT166" i="14"/>
  <c r="AS166" i="14"/>
  <c r="AR166" i="14"/>
  <c r="AQ166" i="14"/>
  <c r="AP166" i="14"/>
  <c r="AO166" i="14"/>
  <c r="AN166" i="14"/>
  <c r="AM166" i="14"/>
  <c r="AL166" i="14"/>
  <c r="AK166" i="14"/>
  <c r="AJ166" i="14"/>
  <c r="AI166" i="14"/>
  <c r="AG166" i="14"/>
  <c r="P166" i="14"/>
  <c r="BK165" i="14"/>
  <c r="BJ165" i="14"/>
  <c r="BI165" i="14"/>
  <c r="BH165" i="14"/>
  <c r="BG165" i="14"/>
  <c r="BF165" i="14"/>
  <c r="BE165" i="14"/>
  <c r="BD165" i="14"/>
  <c r="BC165" i="14"/>
  <c r="BB165" i="14"/>
  <c r="BA165" i="14"/>
  <c r="AZ165" i="14"/>
  <c r="AY165" i="14"/>
  <c r="AX165" i="14"/>
  <c r="AW165" i="14"/>
  <c r="AV165" i="14"/>
  <c r="AT165" i="14"/>
  <c r="AS165" i="14"/>
  <c r="AR165" i="14"/>
  <c r="AQ165" i="14"/>
  <c r="AP165" i="14"/>
  <c r="AO165" i="14"/>
  <c r="AN165" i="14"/>
  <c r="AM165" i="14"/>
  <c r="AL165" i="14"/>
  <c r="AK165" i="14"/>
  <c r="AJ165" i="14"/>
  <c r="AI165" i="14"/>
  <c r="AG165" i="14"/>
  <c r="P165" i="14"/>
  <c r="BK164" i="14"/>
  <c r="BJ164" i="14"/>
  <c r="BI164" i="14"/>
  <c r="BH164" i="14"/>
  <c r="BG164" i="14"/>
  <c r="BF164" i="14"/>
  <c r="BE164" i="14"/>
  <c r="BD164" i="14"/>
  <c r="BC164" i="14"/>
  <c r="BB164" i="14"/>
  <c r="BA164" i="14"/>
  <c r="AZ164" i="14"/>
  <c r="AY164" i="14"/>
  <c r="AX164" i="14"/>
  <c r="AW164" i="14"/>
  <c r="AV164" i="14"/>
  <c r="AT164" i="14"/>
  <c r="AS164" i="14"/>
  <c r="AR164" i="14"/>
  <c r="AQ164" i="14"/>
  <c r="AP164" i="14"/>
  <c r="AO164" i="14"/>
  <c r="AN164" i="14"/>
  <c r="AM164" i="14"/>
  <c r="AL164" i="14"/>
  <c r="AK164" i="14"/>
  <c r="AJ164" i="14"/>
  <c r="AI164" i="14"/>
  <c r="AG164" i="14"/>
  <c r="P164" i="14"/>
  <c r="BK163" i="14"/>
  <c r="BJ163" i="14"/>
  <c r="BI163" i="14"/>
  <c r="BH163" i="14"/>
  <c r="BG163" i="14"/>
  <c r="BF163" i="14"/>
  <c r="BE163" i="14"/>
  <c r="BD163" i="14"/>
  <c r="BC163" i="14"/>
  <c r="BB163" i="14"/>
  <c r="BA163" i="14"/>
  <c r="AZ163" i="14"/>
  <c r="AY163" i="14"/>
  <c r="AX163" i="14"/>
  <c r="AW163" i="14"/>
  <c r="AV163" i="14"/>
  <c r="AT163" i="14"/>
  <c r="AS163" i="14"/>
  <c r="AR163" i="14"/>
  <c r="AQ163" i="14"/>
  <c r="AP163" i="14"/>
  <c r="AO163" i="14"/>
  <c r="AN163" i="14"/>
  <c r="AM163" i="14"/>
  <c r="AL163" i="14"/>
  <c r="AK163" i="14"/>
  <c r="AJ163" i="14"/>
  <c r="AI163" i="14"/>
  <c r="AG163" i="14"/>
  <c r="P163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G162" i="14"/>
  <c r="P162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G161" i="14"/>
  <c r="P161" i="14"/>
  <c r="BK160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T160" i="14"/>
  <c r="AS160" i="14"/>
  <c r="AR160" i="14"/>
  <c r="AQ160" i="14"/>
  <c r="AP160" i="14"/>
  <c r="AO160" i="14"/>
  <c r="AN160" i="14"/>
  <c r="AM160" i="14"/>
  <c r="AL160" i="14"/>
  <c r="AK160" i="14"/>
  <c r="AJ160" i="14"/>
  <c r="AI160" i="14"/>
  <c r="AG160" i="14"/>
  <c r="P160" i="14"/>
  <c r="BK159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T159" i="14"/>
  <c r="AS159" i="14"/>
  <c r="AR159" i="14"/>
  <c r="AQ159" i="14"/>
  <c r="AP159" i="14"/>
  <c r="AO159" i="14"/>
  <c r="AN159" i="14"/>
  <c r="AM159" i="14"/>
  <c r="AL159" i="14"/>
  <c r="AK159" i="14"/>
  <c r="AJ159" i="14"/>
  <c r="AI159" i="14"/>
  <c r="AG159" i="14"/>
  <c r="P159" i="14"/>
  <c r="BK158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T158" i="14"/>
  <c r="AS158" i="14"/>
  <c r="AR158" i="14"/>
  <c r="AQ158" i="14"/>
  <c r="AP158" i="14"/>
  <c r="AO158" i="14"/>
  <c r="AN158" i="14"/>
  <c r="AM158" i="14"/>
  <c r="AL158" i="14"/>
  <c r="AK158" i="14"/>
  <c r="AJ158" i="14"/>
  <c r="AI158" i="14"/>
  <c r="AG158" i="14"/>
  <c r="P158" i="14"/>
  <c r="BK157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AW157" i="14"/>
  <c r="AV157" i="14"/>
  <c r="AT157" i="14"/>
  <c r="AS157" i="14"/>
  <c r="AR157" i="14"/>
  <c r="AQ157" i="14"/>
  <c r="AP157" i="14"/>
  <c r="AO157" i="14"/>
  <c r="AN157" i="14"/>
  <c r="AM157" i="14"/>
  <c r="AL157" i="14"/>
  <c r="AK157" i="14"/>
  <c r="AJ157" i="14"/>
  <c r="AI157" i="14"/>
  <c r="AG157" i="14"/>
  <c r="P157" i="14"/>
  <c r="BK156" i="14"/>
  <c r="BJ156" i="14"/>
  <c r="BI156" i="14"/>
  <c r="BH156" i="14"/>
  <c r="BG156" i="14"/>
  <c r="BF156" i="14"/>
  <c r="BE156" i="14"/>
  <c r="BD156" i="14"/>
  <c r="BC156" i="14"/>
  <c r="BB156" i="14"/>
  <c r="BA156" i="14"/>
  <c r="AZ156" i="14"/>
  <c r="AY156" i="14"/>
  <c r="AX156" i="14"/>
  <c r="AW156" i="14"/>
  <c r="AV156" i="14"/>
  <c r="AT156" i="14"/>
  <c r="AS156" i="14"/>
  <c r="AR156" i="14"/>
  <c r="AQ156" i="14"/>
  <c r="AP156" i="14"/>
  <c r="AO156" i="14"/>
  <c r="AN156" i="14"/>
  <c r="AM156" i="14"/>
  <c r="AL156" i="14"/>
  <c r="AK156" i="14"/>
  <c r="AJ156" i="14"/>
  <c r="AI156" i="14"/>
  <c r="AG156" i="14"/>
  <c r="P156" i="14"/>
  <c r="BK155" i="14"/>
  <c r="BJ155" i="14"/>
  <c r="BI155" i="14"/>
  <c r="BH155" i="14"/>
  <c r="BG155" i="14"/>
  <c r="BF155" i="14"/>
  <c r="BE155" i="14"/>
  <c r="BD155" i="14"/>
  <c r="BC155" i="14"/>
  <c r="BB155" i="14"/>
  <c r="BA155" i="14"/>
  <c r="AZ155" i="14"/>
  <c r="AY155" i="14"/>
  <c r="AX155" i="14"/>
  <c r="AW155" i="14"/>
  <c r="AV155" i="14"/>
  <c r="AT155" i="14"/>
  <c r="AS155" i="14"/>
  <c r="AR155" i="14"/>
  <c r="AQ155" i="14"/>
  <c r="AP155" i="14"/>
  <c r="AO155" i="14"/>
  <c r="AN155" i="14"/>
  <c r="AM155" i="14"/>
  <c r="AL155" i="14"/>
  <c r="AK155" i="14"/>
  <c r="AJ155" i="14"/>
  <c r="AI155" i="14"/>
  <c r="AG155" i="14"/>
  <c r="P155" i="14"/>
  <c r="BK154" i="14"/>
  <c r="BJ154" i="14"/>
  <c r="BI154" i="14"/>
  <c r="BH154" i="14"/>
  <c r="BG154" i="14"/>
  <c r="BF154" i="14"/>
  <c r="BE154" i="14"/>
  <c r="BD154" i="14"/>
  <c r="BC154" i="14"/>
  <c r="BB154" i="14"/>
  <c r="BA154" i="14"/>
  <c r="AZ154" i="14"/>
  <c r="AY154" i="14"/>
  <c r="AX154" i="14"/>
  <c r="AW154" i="14"/>
  <c r="AV154" i="14"/>
  <c r="AT154" i="14"/>
  <c r="AS154" i="14"/>
  <c r="AR154" i="14"/>
  <c r="AQ154" i="14"/>
  <c r="AP154" i="14"/>
  <c r="AO154" i="14"/>
  <c r="AN154" i="14"/>
  <c r="AM154" i="14"/>
  <c r="AL154" i="14"/>
  <c r="AK154" i="14"/>
  <c r="AJ154" i="14"/>
  <c r="AI154" i="14"/>
  <c r="AG154" i="14"/>
  <c r="P154" i="14"/>
  <c r="BK153" i="14"/>
  <c r="BJ153" i="14"/>
  <c r="BI153" i="14"/>
  <c r="BH153" i="14"/>
  <c r="BG153" i="14"/>
  <c r="BF153" i="14"/>
  <c r="BE153" i="14"/>
  <c r="BD153" i="14"/>
  <c r="BC153" i="14"/>
  <c r="BB153" i="14"/>
  <c r="BA153" i="14"/>
  <c r="AZ153" i="14"/>
  <c r="AY153" i="14"/>
  <c r="AX153" i="14"/>
  <c r="AW153" i="14"/>
  <c r="AV153" i="14"/>
  <c r="AT153" i="14"/>
  <c r="AS153" i="14"/>
  <c r="AR153" i="14"/>
  <c r="AQ153" i="14"/>
  <c r="AP153" i="14"/>
  <c r="AO153" i="14"/>
  <c r="AN153" i="14"/>
  <c r="AM153" i="14"/>
  <c r="AL153" i="14"/>
  <c r="AK153" i="14"/>
  <c r="AJ153" i="14"/>
  <c r="AI153" i="14"/>
  <c r="AG153" i="14"/>
  <c r="P153" i="14"/>
  <c r="BK152" i="14"/>
  <c r="BJ152" i="14"/>
  <c r="BI152" i="14"/>
  <c r="BH152" i="14"/>
  <c r="BG152" i="14"/>
  <c r="BF152" i="14"/>
  <c r="BE152" i="14"/>
  <c r="BD152" i="14"/>
  <c r="BC152" i="14"/>
  <c r="BB152" i="14"/>
  <c r="BA152" i="14"/>
  <c r="AZ152" i="14"/>
  <c r="AY152" i="14"/>
  <c r="AX152" i="14"/>
  <c r="AW152" i="14"/>
  <c r="AV152" i="14"/>
  <c r="AT152" i="14"/>
  <c r="AS152" i="14"/>
  <c r="AR152" i="14"/>
  <c r="AQ152" i="14"/>
  <c r="AP152" i="14"/>
  <c r="AO152" i="14"/>
  <c r="AN152" i="14"/>
  <c r="AM152" i="14"/>
  <c r="AL152" i="14"/>
  <c r="AK152" i="14"/>
  <c r="AJ152" i="14"/>
  <c r="AI152" i="14"/>
  <c r="AG152" i="14"/>
  <c r="P152" i="14"/>
  <c r="BK151" i="14"/>
  <c r="BJ151" i="14"/>
  <c r="BI151" i="14"/>
  <c r="BH151" i="14"/>
  <c r="BG151" i="14"/>
  <c r="BF151" i="14"/>
  <c r="BE151" i="14"/>
  <c r="BD151" i="14"/>
  <c r="BC151" i="14"/>
  <c r="BB151" i="14"/>
  <c r="BA151" i="14"/>
  <c r="AZ151" i="14"/>
  <c r="AY151" i="14"/>
  <c r="AX151" i="14"/>
  <c r="AW151" i="14"/>
  <c r="AV151" i="14"/>
  <c r="AT151" i="14"/>
  <c r="AS151" i="14"/>
  <c r="AR151" i="14"/>
  <c r="AQ151" i="14"/>
  <c r="AP151" i="14"/>
  <c r="AO151" i="14"/>
  <c r="AN151" i="14"/>
  <c r="AM151" i="14"/>
  <c r="AL151" i="14"/>
  <c r="AK151" i="14"/>
  <c r="AJ151" i="14"/>
  <c r="AI151" i="14"/>
  <c r="AG151" i="14"/>
  <c r="P151" i="14"/>
  <c r="BK150" i="14"/>
  <c r="BJ150" i="14"/>
  <c r="BI150" i="14"/>
  <c r="BH150" i="14"/>
  <c r="BG150" i="14"/>
  <c r="BF150" i="14"/>
  <c r="BE150" i="14"/>
  <c r="BD150" i="14"/>
  <c r="BC150" i="14"/>
  <c r="BB150" i="14"/>
  <c r="BA150" i="14"/>
  <c r="AZ150" i="14"/>
  <c r="AY150" i="14"/>
  <c r="AX150" i="14"/>
  <c r="AW150" i="14"/>
  <c r="AV150" i="14"/>
  <c r="AT150" i="14"/>
  <c r="AS150" i="14"/>
  <c r="AR150" i="14"/>
  <c r="AQ150" i="14"/>
  <c r="AP150" i="14"/>
  <c r="AO150" i="14"/>
  <c r="AN150" i="14"/>
  <c r="AM150" i="14"/>
  <c r="AL150" i="14"/>
  <c r="AK150" i="14"/>
  <c r="AJ150" i="14"/>
  <c r="AI150" i="14"/>
  <c r="AG150" i="14"/>
  <c r="P150" i="14"/>
  <c r="BK149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AW149" i="14"/>
  <c r="AV149" i="14"/>
  <c r="AT149" i="14"/>
  <c r="AS149" i="14"/>
  <c r="AR149" i="14"/>
  <c r="AQ149" i="14"/>
  <c r="AP149" i="14"/>
  <c r="AO149" i="14"/>
  <c r="AN149" i="14"/>
  <c r="AM149" i="14"/>
  <c r="AL149" i="14"/>
  <c r="AK149" i="14"/>
  <c r="AJ149" i="14"/>
  <c r="AI149" i="14"/>
  <c r="AG149" i="14"/>
  <c r="P149" i="14"/>
  <c r="BK148" i="14"/>
  <c r="BJ148" i="14"/>
  <c r="BI148" i="14"/>
  <c r="BH148" i="14"/>
  <c r="BG148" i="14"/>
  <c r="BF148" i="14"/>
  <c r="BE148" i="14"/>
  <c r="BD148" i="14"/>
  <c r="BC148" i="14"/>
  <c r="BB148" i="14"/>
  <c r="BA148" i="14"/>
  <c r="AZ148" i="14"/>
  <c r="AY148" i="14"/>
  <c r="AX148" i="14"/>
  <c r="AW148" i="14"/>
  <c r="AV148" i="14"/>
  <c r="AT148" i="14"/>
  <c r="AS148" i="14"/>
  <c r="AR148" i="14"/>
  <c r="AQ148" i="14"/>
  <c r="AP148" i="14"/>
  <c r="AO148" i="14"/>
  <c r="AN148" i="14"/>
  <c r="AM148" i="14"/>
  <c r="AL148" i="14"/>
  <c r="AK148" i="14"/>
  <c r="AJ148" i="14"/>
  <c r="AI148" i="14"/>
  <c r="AG148" i="14"/>
  <c r="P148" i="14"/>
  <c r="BK147" i="14"/>
  <c r="BJ147" i="14"/>
  <c r="BI147" i="14"/>
  <c r="BH147" i="14"/>
  <c r="BG147" i="14"/>
  <c r="BF147" i="14"/>
  <c r="BE147" i="14"/>
  <c r="BD147" i="14"/>
  <c r="BC147" i="14"/>
  <c r="BB147" i="14"/>
  <c r="BA147" i="14"/>
  <c r="AZ147" i="14"/>
  <c r="AY147" i="14"/>
  <c r="AX147" i="14"/>
  <c r="AW147" i="14"/>
  <c r="AV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G147" i="14"/>
  <c r="P147" i="14"/>
  <c r="BK146" i="14"/>
  <c r="BJ146" i="14"/>
  <c r="BI146" i="14"/>
  <c r="BH146" i="14"/>
  <c r="BG146" i="14"/>
  <c r="BF146" i="14"/>
  <c r="BE146" i="14"/>
  <c r="BD146" i="14"/>
  <c r="BC146" i="14"/>
  <c r="BB146" i="14"/>
  <c r="BA146" i="14"/>
  <c r="AZ146" i="14"/>
  <c r="AY146" i="14"/>
  <c r="AX146" i="14"/>
  <c r="AW146" i="14"/>
  <c r="AV146" i="14"/>
  <c r="AT146" i="14"/>
  <c r="AS146" i="14"/>
  <c r="AR146" i="14"/>
  <c r="AQ146" i="14"/>
  <c r="AP146" i="14"/>
  <c r="AO146" i="14"/>
  <c r="AN146" i="14"/>
  <c r="AM146" i="14"/>
  <c r="AL146" i="14"/>
  <c r="AK146" i="14"/>
  <c r="AJ146" i="14"/>
  <c r="AI146" i="14"/>
  <c r="AG146" i="14"/>
  <c r="P146" i="14"/>
  <c r="BJ145" i="14"/>
  <c r="AY145" i="14"/>
  <c r="AX145" i="14"/>
  <c r="AW145" i="14"/>
  <c r="AV145" i="14"/>
  <c r="AT145" i="14"/>
  <c r="AS145" i="14"/>
  <c r="AR145" i="14"/>
  <c r="AQ145" i="14"/>
  <c r="AP145" i="14"/>
  <c r="AO145" i="14"/>
  <c r="AN145" i="14"/>
  <c r="AM145" i="14"/>
  <c r="AL145" i="14"/>
  <c r="AK145" i="14"/>
  <c r="AJ145" i="14"/>
  <c r="AI145" i="14"/>
  <c r="AG145" i="14"/>
  <c r="P145" i="14"/>
  <c r="C145" i="14"/>
  <c r="BI145" i="14" s="1"/>
  <c r="BI144" i="14"/>
  <c r="BG144" i="14"/>
  <c r="BE144" i="14"/>
  <c r="BA144" i="14"/>
  <c r="AY144" i="14"/>
  <c r="AX144" i="14"/>
  <c r="AW144" i="14"/>
  <c r="AV144" i="14"/>
  <c r="AT144" i="14"/>
  <c r="AS144" i="14"/>
  <c r="AR144" i="14"/>
  <c r="AQ144" i="14"/>
  <c r="AP144" i="14"/>
  <c r="AO144" i="14"/>
  <c r="AN144" i="14"/>
  <c r="AM144" i="14"/>
  <c r="AL144" i="14"/>
  <c r="AK144" i="14"/>
  <c r="AJ144" i="14"/>
  <c r="AI144" i="14"/>
  <c r="AG144" i="14"/>
  <c r="P144" i="14"/>
  <c r="C144" i="14"/>
  <c r="BJ144" i="14" s="1"/>
  <c r="AY143" i="14"/>
  <c r="AX143" i="14"/>
  <c r="AW143" i="14"/>
  <c r="AV143" i="14"/>
  <c r="AT143" i="14"/>
  <c r="AS143" i="14"/>
  <c r="AR143" i="14"/>
  <c r="AQ143" i="14"/>
  <c r="AP143" i="14"/>
  <c r="AO143" i="14"/>
  <c r="AN143" i="14"/>
  <c r="AM143" i="14"/>
  <c r="AL143" i="14"/>
  <c r="AK143" i="14"/>
  <c r="AJ143" i="14"/>
  <c r="AI143" i="14"/>
  <c r="AG143" i="14"/>
  <c r="P143" i="14"/>
  <c r="C143" i="14"/>
  <c r="BH143" i="14" s="1"/>
  <c r="BI142" i="14"/>
  <c r="BG142" i="14"/>
  <c r="BE142" i="14"/>
  <c r="BA142" i="14"/>
  <c r="AY142" i="14"/>
  <c r="AX142" i="14"/>
  <c r="AW142" i="14"/>
  <c r="AV142" i="14"/>
  <c r="AT142" i="14"/>
  <c r="AS142" i="14"/>
  <c r="AR142" i="14"/>
  <c r="AQ142" i="14"/>
  <c r="AP142" i="14"/>
  <c r="AO142" i="14"/>
  <c r="AN142" i="14"/>
  <c r="AM142" i="14"/>
  <c r="AL142" i="14"/>
  <c r="AK142" i="14"/>
  <c r="AJ142" i="14"/>
  <c r="AI142" i="14"/>
  <c r="AG142" i="14"/>
  <c r="P142" i="14"/>
  <c r="C142" i="14"/>
  <c r="BH142" i="14" s="1"/>
  <c r="AY141" i="14"/>
  <c r="AX141" i="14"/>
  <c r="AW141" i="14"/>
  <c r="AV141" i="14"/>
  <c r="AT141" i="14"/>
  <c r="AS141" i="14"/>
  <c r="AR141" i="14"/>
  <c r="AQ141" i="14"/>
  <c r="AP141" i="14"/>
  <c r="AO141" i="14"/>
  <c r="AN141" i="14"/>
  <c r="AM141" i="14"/>
  <c r="AL141" i="14"/>
  <c r="AK141" i="14"/>
  <c r="AJ141" i="14"/>
  <c r="AI141" i="14"/>
  <c r="AG141" i="14"/>
  <c r="P141" i="14"/>
  <c r="C141" i="14"/>
  <c r="BF141" i="14" s="1"/>
  <c r="BK140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BL140" i="14" s="1"/>
  <c r="AY140" i="14"/>
  <c r="AX140" i="14"/>
  <c r="AW140" i="14"/>
  <c r="AV140" i="14"/>
  <c r="AT140" i="14"/>
  <c r="AS140" i="14"/>
  <c r="AR140" i="14"/>
  <c r="AQ140" i="14"/>
  <c r="AP140" i="14"/>
  <c r="AO140" i="14"/>
  <c r="AN140" i="14"/>
  <c r="AM140" i="14"/>
  <c r="AL140" i="14"/>
  <c r="AK140" i="14"/>
  <c r="AJ140" i="14"/>
  <c r="AI140" i="14"/>
  <c r="AU140" i="14" s="1"/>
  <c r="AG140" i="14"/>
  <c r="P140" i="14"/>
  <c r="BK139" i="14"/>
  <c r="BJ139" i="14"/>
  <c r="BI139" i="14"/>
  <c r="BH139" i="14"/>
  <c r="BG139" i="14"/>
  <c r="BF139" i="14"/>
  <c r="BE139" i="14"/>
  <c r="BD139" i="14"/>
  <c r="BC139" i="14"/>
  <c r="BB139" i="14"/>
  <c r="BA139" i="14"/>
  <c r="AZ139" i="14"/>
  <c r="AY139" i="14"/>
  <c r="AX139" i="14"/>
  <c r="AW139" i="14"/>
  <c r="AV139" i="14"/>
  <c r="AT139" i="14"/>
  <c r="AS139" i="14"/>
  <c r="AR139" i="14"/>
  <c r="AQ139" i="14"/>
  <c r="AP139" i="14"/>
  <c r="AO139" i="14"/>
  <c r="AN139" i="14"/>
  <c r="AM139" i="14"/>
  <c r="AL139" i="14"/>
  <c r="AK139" i="14"/>
  <c r="AJ139" i="14"/>
  <c r="AI139" i="14"/>
  <c r="AG139" i="14"/>
  <c r="P139" i="14"/>
  <c r="BK138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BL138" i="14" s="1"/>
  <c r="AY138" i="14"/>
  <c r="AX138" i="14"/>
  <c r="AW138" i="14"/>
  <c r="AV138" i="14"/>
  <c r="AT138" i="14"/>
  <c r="AS138" i="14"/>
  <c r="AR138" i="14"/>
  <c r="AQ138" i="14"/>
  <c r="AP138" i="14"/>
  <c r="AO138" i="14"/>
  <c r="AN138" i="14"/>
  <c r="AM138" i="14"/>
  <c r="AL138" i="14"/>
  <c r="AK138" i="14"/>
  <c r="AJ138" i="14"/>
  <c r="AI138" i="14"/>
  <c r="AU138" i="14" s="1"/>
  <c r="AG138" i="14"/>
  <c r="P138" i="14"/>
  <c r="BK137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AW137" i="14"/>
  <c r="AV137" i="14"/>
  <c r="AT137" i="14"/>
  <c r="AS137" i="14"/>
  <c r="AR137" i="14"/>
  <c r="AQ137" i="14"/>
  <c r="AP137" i="14"/>
  <c r="AO137" i="14"/>
  <c r="AN137" i="14"/>
  <c r="AM137" i="14"/>
  <c r="AL137" i="14"/>
  <c r="AK137" i="14"/>
  <c r="AJ137" i="14"/>
  <c r="AI137" i="14"/>
  <c r="AG137" i="14"/>
  <c r="P137" i="14"/>
  <c r="BK136" i="14"/>
  <c r="BJ136" i="14"/>
  <c r="BI136" i="14"/>
  <c r="BH136" i="14"/>
  <c r="BG136" i="14"/>
  <c r="BF136" i="14"/>
  <c r="BE136" i="14"/>
  <c r="BD136" i="14"/>
  <c r="BC136" i="14"/>
  <c r="BB136" i="14"/>
  <c r="BA136" i="14"/>
  <c r="AZ136" i="14"/>
  <c r="BL136" i="14" s="1"/>
  <c r="AY136" i="14"/>
  <c r="AX136" i="14"/>
  <c r="AW136" i="14"/>
  <c r="AV136" i="14"/>
  <c r="AT136" i="14"/>
  <c r="AS136" i="14"/>
  <c r="AR136" i="14"/>
  <c r="AQ136" i="14"/>
  <c r="AP136" i="14"/>
  <c r="AO136" i="14"/>
  <c r="AN136" i="14"/>
  <c r="AM136" i="14"/>
  <c r="AL136" i="14"/>
  <c r="AK136" i="14"/>
  <c r="AJ136" i="14"/>
  <c r="AI136" i="14"/>
  <c r="AU136" i="14" s="1"/>
  <c r="AG136" i="14"/>
  <c r="P136" i="14"/>
  <c r="BK135" i="14"/>
  <c r="BJ135" i="14"/>
  <c r="BI135" i="14"/>
  <c r="BH135" i="14"/>
  <c r="BG135" i="14"/>
  <c r="BF135" i="14"/>
  <c r="BE135" i="14"/>
  <c r="BD135" i="14"/>
  <c r="BC135" i="14"/>
  <c r="BB135" i="14"/>
  <c r="BA135" i="14"/>
  <c r="AZ135" i="14"/>
  <c r="AY135" i="14"/>
  <c r="AX135" i="14"/>
  <c r="AW135" i="14"/>
  <c r="AV135" i="14"/>
  <c r="AT135" i="14"/>
  <c r="AS135" i="14"/>
  <c r="AR135" i="14"/>
  <c r="AQ135" i="14"/>
  <c r="AP135" i="14"/>
  <c r="AO135" i="14"/>
  <c r="AN135" i="14"/>
  <c r="AM135" i="14"/>
  <c r="AL135" i="14"/>
  <c r="AK135" i="14"/>
  <c r="AJ135" i="14"/>
  <c r="AI135" i="14"/>
  <c r="AG135" i="14"/>
  <c r="P135" i="14"/>
  <c r="BK134" i="14"/>
  <c r="BJ134" i="14"/>
  <c r="BI134" i="14"/>
  <c r="BH134" i="14"/>
  <c r="BG134" i="14"/>
  <c r="BF134" i="14"/>
  <c r="BE134" i="14"/>
  <c r="BD134" i="14"/>
  <c r="BC134" i="14"/>
  <c r="BB134" i="14"/>
  <c r="BA134" i="14"/>
  <c r="AZ134" i="14"/>
  <c r="BL134" i="14" s="1"/>
  <c r="AY134" i="14"/>
  <c r="AX134" i="14"/>
  <c r="AW134" i="14"/>
  <c r="AV134" i="14"/>
  <c r="AT134" i="14"/>
  <c r="AS134" i="14"/>
  <c r="AR134" i="14"/>
  <c r="AQ134" i="14"/>
  <c r="AP134" i="14"/>
  <c r="AO134" i="14"/>
  <c r="AN134" i="14"/>
  <c r="AM134" i="14"/>
  <c r="AL134" i="14"/>
  <c r="AK134" i="14"/>
  <c r="AJ134" i="14"/>
  <c r="AI134" i="14"/>
  <c r="AU134" i="14" s="1"/>
  <c r="AG134" i="14"/>
  <c r="P134" i="14"/>
  <c r="BK133" i="14"/>
  <c r="BJ133" i="14"/>
  <c r="BI133" i="14"/>
  <c r="BH133" i="14"/>
  <c r="BG133" i="14"/>
  <c r="BF133" i="14"/>
  <c r="BE133" i="14"/>
  <c r="BD133" i="14"/>
  <c r="BC133" i="14"/>
  <c r="BB133" i="14"/>
  <c r="BA133" i="14"/>
  <c r="AZ133" i="14"/>
  <c r="AY133" i="14"/>
  <c r="AX133" i="14"/>
  <c r="AW133" i="14"/>
  <c r="AV133" i="14"/>
  <c r="AT133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G133" i="14"/>
  <c r="P133" i="14"/>
  <c r="BK132" i="14"/>
  <c r="BJ132" i="14"/>
  <c r="BI132" i="14"/>
  <c r="BH132" i="14"/>
  <c r="BG132" i="14"/>
  <c r="BF132" i="14"/>
  <c r="BE132" i="14"/>
  <c r="BD132" i="14"/>
  <c r="BC132" i="14"/>
  <c r="BB132" i="14"/>
  <c r="BA132" i="14"/>
  <c r="AZ132" i="14"/>
  <c r="BL132" i="14" s="1"/>
  <c r="AY132" i="14"/>
  <c r="AX132" i="14"/>
  <c r="AW132" i="14"/>
  <c r="AV132" i="14"/>
  <c r="AT132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U132" i="14" s="1"/>
  <c r="AG132" i="14"/>
  <c r="P132" i="14"/>
  <c r="BK131" i="14"/>
  <c r="BJ131" i="14"/>
  <c r="BI131" i="14"/>
  <c r="BH131" i="14"/>
  <c r="BG131" i="14"/>
  <c r="BF131" i="14"/>
  <c r="BE131" i="14"/>
  <c r="BD131" i="14"/>
  <c r="BC131" i="14"/>
  <c r="BB131" i="14"/>
  <c r="BA131" i="14"/>
  <c r="AZ131" i="14"/>
  <c r="AY131" i="14"/>
  <c r="AX131" i="14"/>
  <c r="AW131" i="14"/>
  <c r="AV131" i="14"/>
  <c r="AT131" i="14"/>
  <c r="AS131" i="14"/>
  <c r="AR131" i="14"/>
  <c r="AQ131" i="14"/>
  <c r="AP131" i="14"/>
  <c r="AO131" i="14"/>
  <c r="AN131" i="14"/>
  <c r="AM131" i="14"/>
  <c r="AL131" i="14"/>
  <c r="AK131" i="14"/>
  <c r="AJ131" i="14"/>
  <c r="AI131" i="14"/>
  <c r="AG131" i="14"/>
  <c r="P131" i="14"/>
  <c r="BK130" i="14"/>
  <c r="BJ130" i="14"/>
  <c r="BI130" i="14"/>
  <c r="BH130" i="14"/>
  <c r="BG130" i="14"/>
  <c r="BF130" i="14"/>
  <c r="BE130" i="14"/>
  <c r="BD130" i="14"/>
  <c r="BC130" i="14"/>
  <c r="BB130" i="14"/>
  <c r="BA130" i="14"/>
  <c r="AZ130" i="14"/>
  <c r="BL130" i="14" s="1"/>
  <c r="AY130" i="14"/>
  <c r="AX130" i="14"/>
  <c r="AW130" i="14"/>
  <c r="AV130" i="14"/>
  <c r="AT130" i="14"/>
  <c r="AS130" i="14"/>
  <c r="AR130" i="14"/>
  <c r="AQ130" i="14"/>
  <c r="AP130" i="14"/>
  <c r="AO130" i="14"/>
  <c r="AN130" i="14"/>
  <c r="AM130" i="14"/>
  <c r="AL130" i="14"/>
  <c r="AK130" i="14"/>
  <c r="AJ130" i="14"/>
  <c r="AI130" i="14"/>
  <c r="AU130" i="14" s="1"/>
  <c r="AG130" i="14"/>
  <c r="P130" i="14"/>
  <c r="BK129" i="14"/>
  <c r="BJ129" i="14"/>
  <c r="BI129" i="14"/>
  <c r="BH129" i="14"/>
  <c r="BG129" i="14"/>
  <c r="BF129" i="14"/>
  <c r="BE129" i="14"/>
  <c r="BD129" i="14"/>
  <c r="BC129" i="14"/>
  <c r="BB129" i="14"/>
  <c r="BA129" i="14"/>
  <c r="AZ129" i="14"/>
  <c r="AY129" i="14"/>
  <c r="AX129" i="14"/>
  <c r="AW129" i="14"/>
  <c r="AV129" i="14"/>
  <c r="AT129" i="14"/>
  <c r="AS129" i="14"/>
  <c r="AR129" i="14"/>
  <c r="AQ129" i="14"/>
  <c r="AP129" i="14"/>
  <c r="AO129" i="14"/>
  <c r="AN129" i="14"/>
  <c r="AM129" i="14"/>
  <c r="AL129" i="14"/>
  <c r="AK129" i="14"/>
  <c r="AJ129" i="14"/>
  <c r="AI129" i="14"/>
  <c r="AG129" i="14"/>
  <c r="P129" i="14"/>
  <c r="BK128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BL128" i="14" s="1"/>
  <c r="AY128" i="14"/>
  <c r="AX128" i="14"/>
  <c r="AW128" i="14"/>
  <c r="AV128" i="14"/>
  <c r="AT128" i="14"/>
  <c r="AS128" i="14"/>
  <c r="AR128" i="14"/>
  <c r="AQ128" i="14"/>
  <c r="AP128" i="14"/>
  <c r="AO128" i="14"/>
  <c r="AN128" i="14"/>
  <c r="AM128" i="14"/>
  <c r="AL128" i="14"/>
  <c r="AK128" i="14"/>
  <c r="AJ128" i="14"/>
  <c r="AI128" i="14"/>
  <c r="AU128" i="14" s="1"/>
  <c r="AG128" i="14"/>
  <c r="P128" i="14"/>
  <c r="BK127" i="14"/>
  <c r="BJ127" i="14"/>
  <c r="BI127" i="14"/>
  <c r="BH127" i="14"/>
  <c r="BG127" i="14"/>
  <c r="BF127" i="14"/>
  <c r="BE127" i="14"/>
  <c r="BD127" i="14"/>
  <c r="BC127" i="14"/>
  <c r="BB127" i="14"/>
  <c r="BA127" i="14"/>
  <c r="AZ127" i="14"/>
  <c r="AY127" i="14"/>
  <c r="AX127" i="14"/>
  <c r="AW127" i="14"/>
  <c r="AV127" i="14"/>
  <c r="AT127" i="14"/>
  <c r="AS127" i="14"/>
  <c r="AR127" i="14"/>
  <c r="AQ127" i="14"/>
  <c r="AP127" i="14"/>
  <c r="AO127" i="14"/>
  <c r="AN127" i="14"/>
  <c r="AM127" i="14"/>
  <c r="AL127" i="14"/>
  <c r="AK127" i="14"/>
  <c r="AJ127" i="14"/>
  <c r="AI127" i="14"/>
  <c r="AG127" i="14"/>
  <c r="P127" i="14"/>
  <c r="BK126" i="14"/>
  <c r="BJ126" i="14"/>
  <c r="BI126" i="14"/>
  <c r="BH126" i="14"/>
  <c r="BG126" i="14"/>
  <c r="BF126" i="14"/>
  <c r="BE126" i="14"/>
  <c r="BD126" i="14"/>
  <c r="BC126" i="14"/>
  <c r="BB126" i="14"/>
  <c r="BA126" i="14"/>
  <c r="AZ126" i="14"/>
  <c r="BL126" i="14" s="1"/>
  <c r="AY126" i="14"/>
  <c r="AX126" i="14"/>
  <c r="AW126" i="14"/>
  <c r="AV126" i="14"/>
  <c r="AT126" i="14"/>
  <c r="AS126" i="14"/>
  <c r="AR126" i="14"/>
  <c r="AQ126" i="14"/>
  <c r="AP126" i="14"/>
  <c r="AO126" i="14"/>
  <c r="AN126" i="14"/>
  <c r="AM126" i="14"/>
  <c r="AL126" i="14"/>
  <c r="AK126" i="14"/>
  <c r="AJ126" i="14"/>
  <c r="AI126" i="14"/>
  <c r="AU126" i="14" s="1"/>
  <c r="AG126" i="14"/>
  <c r="P126" i="14"/>
  <c r="BI125" i="14"/>
  <c r="BG125" i="14"/>
  <c r="BA125" i="14"/>
  <c r="AY125" i="14"/>
  <c r="AX125" i="14"/>
  <c r="AW125" i="14"/>
  <c r="AV125" i="14"/>
  <c r="AT125" i="14"/>
  <c r="AS125" i="14"/>
  <c r="AR125" i="14"/>
  <c r="AQ125" i="14"/>
  <c r="AP125" i="14"/>
  <c r="AO125" i="14"/>
  <c r="AN125" i="14"/>
  <c r="AM125" i="14"/>
  <c r="AL125" i="14"/>
  <c r="AK125" i="14"/>
  <c r="AJ125" i="14"/>
  <c r="AI125" i="14"/>
  <c r="AU125" i="14" s="1"/>
  <c r="AG125" i="14"/>
  <c r="P125" i="14"/>
  <c r="C125" i="14"/>
  <c r="BJ125" i="14" s="1"/>
  <c r="BK124" i="14"/>
  <c r="BJ124" i="14"/>
  <c r="BI124" i="14"/>
  <c r="BH124" i="14"/>
  <c r="BG124" i="14"/>
  <c r="BF124" i="14"/>
  <c r="BE124" i="14"/>
  <c r="BD124" i="14"/>
  <c r="BC124" i="14"/>
  <c r="BB124" i="14"/>
  <c r="BA124" i="14"/>
  <c r="AZ124" i="14"/>
  <c r="AY124" i="14"/>
  <c r="AX124" i="14"/>
  <c r="AW124" i="14"/>
  <c r="AV124" i="14"/>
  <c r="AT124" i="14"/>
  <c r="AS124" i="14"/>
  <c r="AR124" i="14"/>
  <c r="AQ124" i="14"/>
  <c r="AP124" i="14"/>
  <c r="AO124" i="14"/>
  <c r="AN124" i="14"/>
  <c r="AM124" i="14"/>
  <c r="AL124" i="14"/>
  <c r="AK124" i="14"/>
  <c r="AJ124" i="14"/>
  <c r="AI124" i="14"/>
  <c r="AG124" i="14"/>
  <c r="P124" i="14"/>
  <c r="BK123" i="14"/>
  <c r="BJ123" i="14"/>
  <c r="BI123" i="14"/>
  <c r="BH123" i="14"/>
  <c r="BG123" i="14"/>
  <c r="BF123" i="14"/>
  <c r="BE123" i="14"/>
  <c r="BD123" i="14"/>
  <c r="BC123" i="14"/>
  <c r="BB123" i="14"/>
  <c r="BA123" i="14"/>
  <c r="AZ123" i="14"/>
  <c r="AY123" i="14"/>
  <c r="AX123" i="14"/>
  <c r="AW123" i="14"/>
  <c r="AV123" i="14"/>
  <c r="AT123" i="14"/>
  <c r="AS123" i="14"/>
  <c r="AR123" i="14"/>
  <c r="AQ123" i="14"/>
  <c r="AP123" i="14"/>
  <c r="AO123" i="14"/>
  <c r="AN123" i="14"/>
  <c r="AM123" i="14"/>
  <c r="AL123" i="14"/>
  <c r="AK123" i="14"/>
  <c r="AJ123" i="14"/>
  <c r="AI123" i="14"/>
  <c r="AG123" i="14"/>
  <c r="P123" i="14"/>
  <c r="BK122" i="14"/>
  <c r="BJ122" i="14"/>
  <c r="BI122" i="14"/>
  <c r="BH122" i="14"/>
  <c r="BG122" i="14"/>
  <c r="BF122" i="14"/>
  <c r="BE122" i="14"/>
  <c r="BD122" i="14"/>
  <c r="BC122" i="14"/>
  <c r="BB122" i="14"/>
  <c r="BA122" i="14"/>
  <c r="AZ122" i="14"/>
  <c r="AY122" i="14"/>
  <c r="AX122" i="14"/>
  <c r="AW122" i="14"/>
  <c r="AV122" i="14"/>
  <c r="AT122" i="14"/>
  <c r="AS122" i="14"/>
  <c r="AR122" i="14"/>
  <c r="AQ122" i="14"/>
  <c r="AP122" i="14"/>
  <c r="AO122" i="14"/>
  <c r="AN122" i="14"/>
  <c r="AM122" i="14"/>
  <c r="AL122" i="14"/>
  <c r="AK122" i="14"/>
  <c r="AJ122" i="14"/>
  <c r="AI122" i="14"/>
  <c r="AG122" i="14"/>
  <c r="P122" i="14"/>
  <c r="BK121" i="14"/>
  <c r="BJ121" i="14"/>
  <c r="BI121" i="14"/>
  <c r="BH121" i="14"/>
  <c r="BG121" i="14"/>
  <c r="BF121" i="14"/>
  <c r="BE121" i="14"/>
  <c r="BD121" i="14"/>
  <c r="BC121" i="14"/>
  <c r="BB121" i="14"/>
  <c r="BA121" i="14"/>
  <c r="AZ121" i="14"/>
  <c r="AY121" i="14"/>
  <c r="AX121" i="14"/>
  <c r="AW121" i="14"/>
  <c r="AV121" i="14"/>
  <c r="AT121" i="14"/>
  <c r="AS121" i="14"/>
  <c r="AR121" i="14"/>
  <c r="AQ121" i="14"/>
  <c r="AP121" i="14"/>
  <c r="AO121" i="14"/>
  <c r="AN121" i="14"/>
  <c r="AM121" i="14"/>
  <c r="AL121" i="14"/>
  <c r="AK121" i="14"/>
  <c r="AJ121" i="14"/>
  <c r="AI121" i="14"/>
  <c r="AG121" i="14"/>
  <c r="P121" i="14"/>
  <c r="BK120" i="14"/>
  <c r="BJ120" i="14"/>
  <c r="BI120" i="14"/>
  <c r="BH120" i="14"/>
  <c r="BG120" i="14"/>
  <c r="BF120" i="14"/>
  <c r="BE120" i="14"/>
  <c r="BD120" i="14"/>
  <c r="BC120" i="14"/>
  <c r="BB120" i="14"/>
  <c r="BA120" i="14"/>
  <c r="AZ120" i="14"/>
  <c r="AY120" i="14"/>
  <c r="AX120" i="14"/>
  <c r="AW120" i="14"/>
  <c r="AV120" i="14"/>
  <c r="AT120" i="14"/>
  <c r="AS120" i="14"/>
  <c r="AR120" i="14"/>
  <c r="AQ120" i="14"/>
  <c r="AP120" i="14"/>
  <c r="AO120" i="14"/>
  <c r="AN120" i="14"/>
  <c r="AM120" i="14"/>
  <c r="AL120" i="14"/>
  <c r="AK120" i="14"/>
  <c r="AJ120" i="14"/>
  <c r="AI120" i="14"/>
  <c r="AG120" i="14"/>
  <c r="P120" i="14"/>
  <c r="BK119" i="14"/>
  <c r="BJ119" i="14"/>
  <c r="BI119" i="14"/>
  <c r="BH119" i="14"/>
  <c r="BG119" i="14"/>
  <c r="BF119" i="14"/>
  <c r="BE119" i="14"/>
  <c r="BD119" i="14"/>
  <c r="BC119" i="14"/>
  <c r="BB119" i="14"/>
  <c r="BA119" i="14"/>
  <c r="AZ119" i="14"/>
  <c r="AY119" i="14"/>
  <c r="AX119" i="14"/>
  <c r="AW119" i="14"/>
  <c r="AV119" i="14"/>
  <c r="AT119" i="14"/>
  <c r="AS119" i="14"/>
  <c r="AR119" i="14"/>
  <c r="AQ119" i="14"/>
  <c r="AP119" i="14"/>
  <c r="AO119" i="14"/>
  <c r="AN119" i="14"/>
  <c r="AM119" i="14"/>
  <c r="AL119" i="14"/>
  <c r="AK119" i="14"/>
  <c r="AJ119" i="14"/>
  <c r="AI119" i="14"/>
  <c r="AG119" i="14"/>
  <c r="P119" i="14"/>
  <c r="BK118" i="14"/>
  <c r="BJ118" i="14"/>
  <c r="BI118" i="14"/>
  <c r="BH118" i="14"/>
  <c r="BG118" i="14"/>
  <c r="BF118" i="14"/>
  <c r="BE118" i="14"/>
  <c r="BD118" i="14"/>
  <c r="BC118" i="14"/>
  <c r="BB118" i="14"/>
  <c r="BA118" i="14"/>
  <c r="AZ118" i="14"/>
  <c r="AY118" i="14"/>
  <c r="AX118" i="14"/>
  <c r="AW118" i="14"/>
  <c r="AV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G118" i="14"/>
  <c r="P118" i="14"/>
  <c r="BK117" i="14"/>
  <c r="BJ117" i="14"/>
  <c r="BI117" i="14"/>
  <c r="BH117" i="14"/>
  <c r="BG117" i="14"/>
  <c r="BF117" i="14"/>
  <c r="BE117" i="14"/>
  <c r="BD117" i="14"/>
  <c r="BC117" i="14"/>
  <c r="BB117" i="14"/>
  <c r="BA117" i="14"/>
  <c r="AZ117" i="14"/>
  <c r="AY117" i="14"/>
  <c r="AX117" i="14"/>
  <c r="AW117" i="14"/>
  <c r="AV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G117" i="14"/>
  <c r="P117" i="14"/>
  <c r="BK116" i="14"/>
  <c r="BJ116" i="14"/>
  <c r="BI116" i="14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G116" i="14"/>
  <c r="P116" i="14"/>
  <c r="BK115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X115" i="14"/>
  <c r="AW115" i="14"/>
  <c r="AV115" i="14"/>
  <c r="AT115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G115" i="14"/>
  <c r="P115" i="14"/>
  <c r="BK114" i="14"/>
  <c r="BJ114" i="14"/>
  <c r="BI114" i="14"/>
  <c r="BH114" i="14"/>
  <c r="BG114" i="14"/>
  <c r="BF114" i="14"/>
  <c r="BE114" i="14"/>
  <c r="BD114" i="14"/>
  <c r="BC114" i="14"/>
  <c r="BB114" i="14"/>
  <c r="BA114" i="14"/>
  <c r="AZ114" i="14"/>
  <c r="AY114" i="14"/>
  <c r="AX114" i="14"/>
  <c r="AW114" i="14"/>
  <c r="AV114" i="14"/>
  <c r="AT114" i="14"/>
  <c r="AS114" i="14"/>
  <c r="AR114" i="14"/>
  <c r="AQ114" i="14"/>
  <c r="AP114" i="14"/>
  <c r="AO114" i="14"/>
  <c r="AN114" i="14"/>
  <c r="AM114" i="14"/>
  <c r="AL114" i="14"/>
  <c r="AK114" i="14"/>
  <c r="AJ114" i="14"/>
  <c r="AI114" i="14"/>
  <c r="AG114" i="14"/>
  <c r="P114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G113" i="14"/>
  <c r="P113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G112" i="14"/>
  <c r="P112" i="14"/>
  <c r="BK111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G111" i="14"/>
  <c r="P111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G110" i="14"/>
  <c r="P110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G109" i="14"/>
  <c r="P109" i="14"/>
  <c r="BK108" i="14"/>
  <c r="BJ108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G108" i="14"/>
  <c r="P108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G107" i="14"/>
  <c r="P107" i="14"/>
  <c r="BK106" i="14"/>
  <c r="BJ106" i="14"/>
  <c r="BI106" i="14"/>
  <c r="BH106" i="14"/>
  <c r="BG106" i="14"/>
  <c r="BF106" i="14"/>
  <c r="BE106" i="14"/>
  <c r="BD106" i="14"/>
  <c r="BC106" i="14"/>
  <c r="BB106" i="14"/>
  <c r="BA106" i="14"/>
  <c r="AZ106" i="14"/>
  <c r="AY106" i="14"/>
  <c r="AX106" i="14"/>
  <c r="AW106" i="14"/>
  <c r="AV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G106" i="14"/>
  <c r="P106" i="14"/>
  <c r="BK105" i="14"/>
  <c r="BJ105" i="14"/>
  <c r="BI105" i="14"/>
  <c r="BH105" i="14"/>
  <c r="BG105" i="14"/>
  <c r="BF105" i="14"/>
  <c r="BE105" i="14"/>
  <c r="BD105" i="14"/>
  <c r="BC105" i="14"/>
  <c r="BB105" i="14"/>
  <c r="BA105" i="14"/>
  <c r="AZ105" i="14"/>
  <c r="AY105" i="14"/>
  <c r="AX105" i="14"/>
  <c r="AW105" i="14"/>
  <c r="AV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G105" i="14"/>
  <c r="P105" i="14"/>
  <c r="BK104" i="14"/>
  <c r="BJ104" i="14"/>
  <c r="BI104" i="14"/>
  <c r="BH104" i="14"/>
  <c r="BG104" i="14"/>
  <c r="BF104" i="14"/>
  <c r="BE104" i="14"/>
  <c r="BD104" i="14"/>
  <c r="BC104" i="14"/>
  <c r="BB104" i="14"/>
  <c r="BA104" i="14"/>
  <c r="AZ104" i="14"/>
  <c r="AY104" i="14"/>
  <c r="AX104" i="14"/>
  <c r="AW104" i="14"/>
  <c r="AV104" i="14"/>
  <c r="AT104" i="14"/>
  <c r="AS104" i="14"/>
  <c r="AR104" i="14"/>
  <c r="AQ104" i="14"/>
  <c r="AP104" i="14"/>
  <c r="AO104" i="14"/>
  <c r="AN104" i="14"/>
  <c r="AM104" i="14"/>
  <c r="AL104" i="14"/>
  <c r="AK104" i="14"/>
  <c r="AJ104" i="14"/>
  <c r="AI104" i="14"/>
  <c r="AG104" i="14"/>
  <c r="P104" i="14"/>
  <c r="BK103" i="14"/>
  <c r="BJ103" i="14"/>
  <c r="BI103" i="14"/>
  <c r="BH103" i="14"/>
  <c r="BG103" i="14"/>
  <c r="BF103" i="14"/>
  <c r="BE103" i="14"/>
  <c r="BD103" i="14"/>
  <c r="BC103" i="14"/>
  <c r="BB103" i="14"/>
  <c r="BA103" i="14"/>
  <c r="AZ103" i="14"/>
  <c r="AY103" i="14"/>
  <c r="AX103" i="14"/>
  <c r="AW103" i="14"/>
  <c r="AV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G103" i="14"/>
  <c r="P103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G102" i="14"/>
  <c r="P102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AV101" i="14"/>
  <c r="AT101" i="14"/>
  <c r="AS101" i="14"/>
  <c r="AR101" i="14"/>
  <c r="AQ101" i="14"/>
  <c r="AP101" i="14"/>
  <c r="AO101" i="14"/>
  <c r="AN101" i="14"/>
  <c r="AM101" i="14"/>
  <c r="AL101" i="14"/>
  <c r="AK101" i="14"/>
  <c r="AJ101" i="14"/>
  <c r="AI101" i="14"/>
  <c r="AG101" i="14"/>
  <c r="P101" i="14"/>
  <c r="BK100" i="14"/>
  <c r="BJ100" i="14"/>
  <c r="BI100" i="14"/>
  <c r="BH100" i="14"/>
  <c r="BG100" i="14"/>
  <c r="BF100" i="14"/>
  <c r="BE100" i="14"/>
  <c r="BD100" i="14"/>
  <c r="BC100" i="14"/>
  <c r="BB100" i="14"/>
  <c r="BA100" i="14"/>
  <c r="AZ100" i="14"/>
  <c r="AY100" i="14"/>
  <c r="AX100" i="14"/>
  <c r="AW100" i="14"/>
  <c r="AV100" i="14"/>
  <c r="AT100" i="14"/>
  <c r="AS100" i="14"/>
  <c r="AR100" i="14"/>
  <c r="AQ100" i="14"/>
  <c r="AP100" i="14"/>
  <c r="AO100" i="14"/>
  <c r="AN100" i="14"/>
  <c r="AM100" i="14"/>
  <c r="AL100" i="14"/>
  <c r="AK100" i="14"/>
  <c r="AJ100" i="14"/>
  <c r="AI100" i="14"/>
  <c r="AG100" i="14"/>
  <c r="P100" i="14"/>
  <c r="BK99" i="14"/>
  <c r="BJ99" i="14"/>
  <c r="BI99" i="14"/>
  <c r="BH99" i="14"/>
  <c r="BG99" i="14"/>
  <c r="BF99" i="14"/>
  <c r="BE99" i="14"/>
  <c r="BD99" i="14"/>
  <c r="BC99" i="14"/>
  <c r="BB99" i="14"/>
  <c r="BA99" i="14"/>
  <c r="AZ99" i="14"/>
  <c r="AY99" i="14"/>
  <c r="AX99" i="14"/>
  <c r="AW99" i="14"/>
  <c r="AV99" i="14"/>
  <c r="AT99" i="14"/>
  <c r="AS99" i="14"/>
  <c r="AR99" i="14"/>
  <c r="AQ99" i="14"/>
  <c r="AP99" i="14"/>
  <c r="AO99" i="14"/>
  <c r="AN99" i="14"/>
  <c r="AM99" i="14"/>
  <c r="AL99" i="14"/>
  <c r="AK99" i="14"/>
  <c r="AJ99" i="14"/>
  <c r="AI99" i="14"/>
  <c r="AG99" i="14"/>
  <c r="P99" i="14"/>
  <c r="BK98" i="14"/>
  <c r="BJ98" i="14"/>
  <c r="BI98" i="14"/>
  <c r="BH98" i="14"/>
  <c r="BG98" i="14"/>
  <c r="BF98" i="14"/>
  <c r="BE98" i="14"/>
  <c r="BD98" i="14"/>
  <c r="BC98" i="14"/>
  <c r="BB98" i="14"/>
  <c r="BA98" i="14"/>
  <c r="AZ98" i="14"/>
  <c r="AY98" i="14"/>
  <c r="AX98" i="14"/>
  <c r="AW98" i="14"/>
  <c r="AV98" i="14"/>
  <c r="AT98" i="14"/>
  <c r="AS98" i="14"/>
  <c r="AR98" i="14"/>
  <c r="AQ98" i="14"/>
  <c r="AP98" i="14"/>
  <c r="AO98" i="14"/>
  <c r="AN98" i="14"/>
  <c r="AM98" i="14"/>
  <c r="AL98" i="14"/>
  <c r="AK98" i="14"/>
  <c r="AJ98" i="14"/>
  <c r="AI98" i="14"/>
  <c r="AG98" i="14"/>
  <c r="P98" i="14"/>
  <c r="BK97" i="14"/>
  <c r="BJ97" i="14"/>
  <c r="BI97" i="14"/>
  <c r="BH97" i="14"/>
  <c r="BG97" i="14"/>
  <c r="BF97" i="14"/>
  <c r="BE97" i="14"/>
  <c r="BD97" i="14"/>
  <c r="BC97" i="14"/>
  <c r="BB97" i="14"/>
  <c r="BA97" i="14"/>
  <c r="AZ97" i="14"/>
  <c r="AY97" i="14"/>
  <c r="AX97" i="14"/>
  <c r="AW97" i="14"/>
  <c r="AV97" i="14"/>
  <c r="AT97" i="14"/>
  <c r="AS97" i="14"/>
  <c r="AR97" i="14"/>
  <c r="AQ97" i="14"/>
  <c r="AP97" i="14"/>
  <c r="AO97" i="14"/>
  <c r="AN97" i="14"/>
  <c r="AM97" i="14"/>
  <c r="AL97" i="14"/>
  <c r="AK97" i="14"/>
  <c r="AJ97" i="14"/>
  <c r="AI97" i="14"/>
  <c r="AG97" i="14"/>
  <c r="P97" i="14"/>
  <c r="BK96" i="14"/>
  <c r="BJ96" i="14"/>
  <c r="BI96" i="14"/>
  <c r="BH96" i="14"/>
  <c r="BG96" i="14"/>
  <c r="BF96" i="14"/>
  <c r="BE96" i="14"/>
  <c r="BD96" i="14"/>
  <c r="BC96" i="14"/>
  <c r="BB96" i="14"/>
  <c r="BA96" i="14"/>
  <c r="AZ96" i="14"/>
  <c r="AY96" i="14"/>
  <c r="AX96" i="14"/>
  <c r="AW96" i="14"/>
  <c r="AV96" i="14"/>
  <c r="AT96" i="14"/>
  <c r="AS96" i="14"/>
  <c r="AR96" i="14"/>
  <c r="AQ96" i="14"/>
  <c r="AP96" i="14"/>
  <c r="AO96" i="14"/>
  <c r="AN96" i="14"/>
  <c r="AM96" i="14"/>
  <c r="AL96" i="14"/>
  <c r="AK96" i="14"/>
  <c r="AJ96" i="14"/>
  <c r="AI96" i="14"/>
  <c r="AG96" i="14"/>
  <c r="P96" i="14"/>
  <c r="BK95" i="14"/>
  <c r="BJ95" i="14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AW95" i="14"/>
  <c r="AV95" i="14"/>
  <c r="AT95" i="14"/>
  <c r="AS95" i="14"/>
  <c r="AR95" i="14"/>
  <c r="AQ95" i="14"/>
  <c r="AP95" i="14"/>
  <c r="AO95" i="14"/>
  <c r="AN95" i="14"/>
  <c r="AM95" i="14"/>
  <c r="AL95" i="14"/>
  <c r="AK95" i="14"/>
  <c r="AJ95" i="14"/>
  <c r="AI95" i="14"/>
  <c r="AG95" i="14"/>
  <c r="P95" i="14"/>
  <c r="BK94" i="14"/>
  <c r="BJ94" i="14"/>
  <c r="BI94" i="14"/>
  <c r="BH94" i="14"/>
  <c r="BG94" i="14"/>
  <c r="BF94" i="14"/>
  <c r="BE94" i="14"/>
  <c r="BD94" i="14"/>
  <c r="BC94" i="14"/>
  <c r="BB94" i="14"/>
  <c r="BA94" i="14"/>
  <c r="AZ94" i="14"/>
  <c r="AY94" i="14"/>
  <c r="AX94" i="14"/>
  <c r="AW94" i="14"/>
  <c r="AV94" i="14"/>
  <c r="AT94" i="14"/>
  <c r="AS94" i="14"/>
  <c r="AR94" i="14"/>
  <c r="AQ94" i="14"/>
  <c r="AP94" i="14"/>
  <c r="AO94" i="14"/>
  <c r="AN94" i="14"/>
  <c r="AM94" i="14"/>
  <c r="AL94" i="14"/>
  <c r="AK94" i="14"/>
  <c r="AJ94" i="14"/>
  <c r="AI94" i="14"/>
  <c r="AG94" i="14"/>
  <c r="P94" i="14"/>
  <c r="BK93" i="14"/>
  <c r="BJ93" i="14"/>
  <c r="BI93" i="14"/>
  <c r="BH93" i="14"/>
  <c r="BG93" i="14"/>
  <c r="BF93" i="14"/>
  <c r="BE93" i="14"/>
  <c r="BD93" i="14"/>
  <c r="BC93" i="14"/>
  <c r="BB93" i="14"/>
  <c r="BA93" i="14"/>
  <c r="AZ93" i="14"/>
  <c r="AY93" i="14"/>
  <c r="AX93" i="14"/>
  <c r="AW93" i="14"/>
  <c r="AV93" i="14"/>
  <c r="AT93" i="14"/>
  <c r="AS93" i="14"/>
  <c r="AR93" i="14"/>
  <c r="AQ93" i="14"/>
  <c r="AP93" i="14"/>
  <c r="AO93" i="14"/>
  <c r="AN93" i="14"/>
  <c r="AM93" i="14"/>
  <c r="AL93" i="14"/>
  <c r="AK93" i="14"/>
  <c r="AJ93" i="14"/>
  <c r="AI93" i="14"/>
  <c r="AG93" i="14"/>
  <c r="P93" i="14"/>
  <c r="BK92" i="14"/>
  <c r="BJ92" i="14"/>
  <c r="BI92" i="14"/>
  <c r="BH92" i="14"/>
  <c r="BG92" i="14"/>
  <c r="BF92" i="14"/>
  <c r="BE92" i="14"/>
  <c r="BD92" i="14"/>
  <c r="BC92" i="14"/>
  <c r="BB92" i="14"/>
  <c r="BA92" i="14"/>
  <c r="AZ92" i="14"/>
  <c r="AY92" i="14"/>
  <c r="AX92" i="14"/>
  <c r="AW92" i="14"/>
  <c r="AV92" i="14"/>
  <c r="AT92" i="14"/>
  <c r="AS92" i="14"/>
  <c r="AR92" i="14"/>
  <c r="AQ92" i="14"/>
  <c r="AP92" i="14"/>
  <c r="AO92" i="14"/>
  <c r="AN92" i="14"/>
  <c r="AM92" i="14"/>
  <c r="AL92" i="14"/>
  <c r="AK92" i="14"/>
  <c r="AJ92" i="14"/>
  <c r="AI92" i="14"/>
  <c r="AG92" i="14"/>
  <c r="P92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Y91" i="14"/>
  <c r="AX91" i="14"/>
  <c r="AW91" i="14"/>
  <c r="AV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G91" i="14"/>
  <c r="P91" i="14"/>
  <c r="BK90" i="14"/>
  <c r="BJ90" i="14"/>
  <c r="BI90" i="14"/>
  <c r="BH90" i="14"/>
  <c r="BG90" i="14"/>
  <c r="BF90" i="14"/>
  <c r="BE90" i="14"/>
  <c r="BD90" i="14"/>
  <c r="BC90" i="14"/>
  <c r="BB90" i="14"/>
  <c r="BA90" i="14"/>
  <c r="AZ90" i="14"/>
  <c r="AY90" i="14"/>
  <c r="AX90" i="14"/>
  <c r="AW90" i="14"/>
  <c r="AV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G90" i="14"/>
  <c r="P90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AW89" i="14"/>
  <c r="AV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G89" i="14"/>
  <c r="P89" i="14"/>
  <c r="BK88" i="14"/>
  <c r="BJ88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AW88" i="14"/>
  <c r="AV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G88" i="14"/>
  <c r="P88" i="14"/>
  <c r="BK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G87" i="14"/>
  <c r="P87" i="14"/>
  <c r="BK86" i="14"/>
  <c r="BJ86" i="14"/>
  <c r="BI86" i="14"/>
  <c r="BH86" i="14"/>
  <c r="BG86" i="14"/>
  <c r="BF86" i="14"/>
  <c r="BE86" i="14"/>
  <c r="BD86" i="14"/>
  <c r="BC86" i="14"/>
  <c r="BB86" i="14"/>
  <c r="BA86" i="14"/>
  <c r="AZ86" i="14"/>
  <c r="AY86" i="14"/>
  <c r="AX86" i="14"/>
  <c r="AW86" i="14"/>
  <c r="AV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G86" i="14"/>
  <c r="P86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AW85" i="14"/>
  <c r="AV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G85" i="14"/>
  <c r="P85" i="14"/>
  <c r="BK84" i="14"/>
  <c r="BJ84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AW84" i="14"/>
  <c r="AV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G84" i="14"/>
  <c r="P84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G83" i="14"/>
  <c r="P83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G82" i="14"/>
  <c r="P82" i="14"/>
  <c r="BK81" i="14"/>
  <c r="BJ81" i="14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AW81" i="14"/>
  <c r="AV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G81" i="14"/>
  <c r="P81" i="14"/>
  <c r="BK80" i="14"/>
  <c r="BJ80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AW80" i="14"/>
  <c r="AV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G80" i="14"/>
  <c r="P80" i="14"/>
  <c r="BK79" i="14"/>
  <c r="BJ79" i="14"/>
  <c r="BI79" i="14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V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G79" i="14"/>
  <c r="P79" i="14"/>
  <c r="BK78" i="14"/>
  <c r="BJ78" i="14"/>
  <c r="BI78" i="14"/>
  <c r="BH78" i="14"/>
  <c r="BG78" i="14"/>
  <c r="BF78" i="14"/>
  <c r="BE78" i="14"/>
  <c r="BD78" i="14"/>
  <c r="BC78" i="14"/>
  <c r="BB78" i="14"/>
  <c r="BA78" i="14"/>
  <c r="AZ78" i="14"/>
  <c r="AY78" i="14"/>
  <c r="AX78" i="14"/>
  <c r="AW78" i="14"/>
  <c r="AV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G78" i="14"/>
  <c r="P78" i="14"/>
  <c r="BK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AV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G77" i="14"/>
  <c r="P77" i="14"/>
  <c r="BK76" i="14"/>
  <c r="BJ76" i="14"/>
  <c r="BI76" i="14"/>
  <c r="BH76" i="14"/>
  <c r="BG76" i="14"/>
  <c r="BF76" i="14"/>
  <c r="BE76" i="14"/>
  <c r="BD76" i="14"/>
  <c r="BC76" i="14"/>
  <c r="BB76" i="14"/>
  <c r="BA76" i="14"/>
  <c r="AZ76" i="14"/>
  <c r="AY76" i="14"/>
  <c r="AX76" i="14"/>
  <c r="AW76" i="14"/>
  <c r="AV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G76" i="14"/>
  <c r="P76" i="14"/>
  <c r="BK75" i="14"/>
  <c r="BJ75" i="14"/>
  <c r="BI75" i="14"/>
  <c r="BH75" i="14"/>
  <c r="BG75" i="14"/>
  <c r="BF75" i="14"/>
  <c r="BE75" i="14"/>
  <c r="BD75" i="14"/>
  <c r="BC75" i="14"/>
  <c r="BB75" i="14"/>
  <c r="BA75" i="14"/>
  <c r="AZ75" i="14"/>
  <c r="AY75" i="14"/>
  <c r="AX75" i="14"/>
  <c r="AW75" i="14"/>
  <c r="AV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G75" i="14"/>
  <c r="P75" i="14"/>
  <c r="BK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G74" i="14"/>
  <c r="P74" i="14"/>
  <c r="BK73" i="14"/>
  <c r="BJ73" i="14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AW73" i="14"/>
  <c r="AV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G73" i="14"/>
  <c r="P73" i="14"/>
  <c r="BK72" i="14"/>
  <c r="BJ72" i="14"/>
  <c r="BI72" i="14"/>
  <c r="BH72" i="14"/>
  <c r="BG72" i="14"/>
  <c r="BF72" i="14"/>
  <c r="BE72" i="14"/>
  <c r="BD72" i="14"/>
  <c r="BC72" i="14"/>
  <c r="BB72" i="14"/>
  <c r="BA72" i="14"/>
  <c r="AZ72" i="14"/>
  <c r="AY72" i="14"/>
  <c r="AX72" i="14"/>
  <c r="AW72" i="14"/>
  <c r="AV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G72" i="14"/>
  <c r="P72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G71" i="14"/>
  <c r="P71" i="14"/>
  <c r="BK70" i="14"/>
  <c r="BJ70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AW70" i="14"/>
  <c r="AV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G70" i="14"/>
  <c r="P70" i="14"/>
  <c r="BK69" i="14"/>
  <c r="BJ69" i="14"/>
  <c r="BI69" i="14"/>
  <c r="BH69" i="14"/>
  <c r="BG69" i="14"/>
  <c r="BF69" i="14"/>
  <c r="BE69" i="14"/>
  <c r="BD69" i="14"/>
  <c r="BC69" i="14"/>
  <c r="BB69" i="14"/>
  <c r="BA69" i="14"/>
  <c r="AZ69" i="14"/>
  <c r="AY69" i="14"/>
  <c r="AX69" i="14"/>
  <c r="AW69" i="14"/>
  <c r="AV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G69" i="14"/>
  <c r="P69" i="14"/>
  <c r="BK68" i="14"/>
  <c r="BJ68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AW68" i="14"/>
  <c r="AV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G68" i="14"/>
  <c r="P68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G67" i="14"/>
  <c r="P67" i="14"/>
  <c r="BK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AW66" i="14"/>
  <c r="AV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G66" i="14"/>
  <c r="P66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AV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G65" i="14"/>
  <c r="P65" i="14"/>
  <c r="BJ64" i="14"/>
  <c r="AY64" i="14"/>
  <c r="AX64" i="14"/>
  <c r="AW64" i="14"/>
  <c r="AV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G64" i="14"/>
  <c r="P64" i="14"/>
  <c r="C64" i="14"/>
  <c r="BH64" i="14" s="1"/>
  <c r="BI63" i="14"/>
  <c r="BG63" i="14"/>
  <c r="BE63" i="14"/>
  <c r="BA63" i="14"/>
  <c r="AY63" i="14"/>
  <c r="AX63" i="14"/>
  <c r="AW63" i="14"/>
  <c r="AV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G63" i="14"/>
  <c r="P63" i="14"/>
  <c r="C63" i="14"/>
  <c r="BH63" i="14" s="1"/>
  <c r="AY62" i="14"/>
  <c r="AX62" i="14"/>
  <c r="AW62" i="14"/>
  <c r="AV62" i="14"/>
  <c r="AT62" i="14"/>
  <c r="AS62" i="14"/>
  <c r="AR62" i="14"/>
  <c r="AQ62" i="14"/>
  <c r="AP62" i="14"/>
  <c r="AO62" i="14"/>
  <c r="AN62" i="14"/>
  <c r="AM62" i="14"/>
  <c r="AL62" i="14"/>
  <c r="AK62" i="14"/>
  <c r="AJ62" i="14"/>
  <c r="AI62" i="14"/>
  <c r="AG62" i="14"/>
  <c r="P62" i="14"/>
  <c r="C62" i="14"/>
  <c r="BJ62" i="14" s="1"/>
  <c r="BI61" i="14"/>
  <c r="BG61" i="14"/>
  <c r="BE61" i="14"/>
  <c r="BA61" i="14"/>
  <c r="AY61" i="14"/>
  <c r="AX61" i="14"/>
  <c r="AW61" i="14"/>
  <c r="AV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G61" i="14"/>
  <c r="P61" i="14"/>
  <c r="C61" i="14"/>
  <c r="BJ61" i="14" s="1"/>
  <c r="AY60" i="14"/>
  <c r="AX60" i="14"/>
  <c r="AW60" i="14"/>
  <c r="AV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G60" i="14"/>
  <c r="P60" i="14"/>
  <c r="C60" i="14"/>
  <c r="BF60" i="14" s="1"/>
  <c r="BE59" i="14"/>
  <c r="AY59" i="14"/>
  <c r="AX59" i="14"/>
  <c r="AW59" i="14"/>
  <c r="AV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G59" i="14"/>
  <c r="P59" i="14"/>
  <c r="C59" i="14"/>
  <c r="BH59" i="14" s="1"/>
  <c r="AY58" i="14"/>
  <c r="AX58" i="14"/>
  <c r="AW58" i="14"/>
  <c r="AV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G58" i="14"/>
  <c r="P58" i="14"/>
  <c r="C58" i="14"/>
  <c r="BJ58" i="14" s="1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BL57" i="14" s="1"/>
  <c r="AY57" i="14"/>
  <c r="AX57" i="14"/>
  <c r="AW57" i="14"/>
  <c r="AV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U57" i="14" s="1"/>
  <c r="AG57" i="14"/>
  <c r="P57" i="14"/>
  <c r="BI56" i="14"/>
  <c r="BG56" i="14"/>
  <c r="BA56" i="14"/>
  <c r="AY56" i="14"/>
  <c r="AX56" i="14"/>
  <c r="AW56" i="14"/>
  <c r="AV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U56" i="14" s="1"/>
  <c r="AG56" i="14"/>
  <c r="P56" i="14"/>
  <c r="C56" i="14"/>
  <c r="BJ56" i="14" s="1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G55" i="14"/>
  <c r="P55" i="14"/>
  <c r="BK54" i="14"/>
  <c r="BJ54" i="14"/>
  <c r="BI54" i="14"/>
  <c r="BH54" i="14"/>
  <c r="BG54" i="14"/>
  <c r="BF54" i="14"/>
  <c r="BE54" i="14"/>
  <c r="BD54" i="14"/>
  <c r="BC54" i="14"/>
  <c r="BB54" i="14"/>
  <c r="BA54" i="14"/>
  <c r="AZ54" i="14"/>
  <c r="AY54" i="14"/>
  <c r="AX54" i="14"/>
  <c r="AW54" i="14"/>
  <c r="AV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G54" i="14"/>
  <c r="P54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G53" i="14"/>
  <c r="P53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G52" i="14"/>
  <c r="P52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G51" i="14"/>
  <c r="P51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G50" i="14"/>
  <c r="P50" i="14"/>
  <c r="BK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W49" i="14"/>
  <c r="AV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G49" i="14"/>
  <c r="P49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G48" i="14"/>
  <c r="P48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G47" i="14"/>
  <c r="P47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G46" i="14"/>
  <c r="P46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G45" i="14"/>
  <c r="P45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G44" i="14"/>
  <c r="P44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G43" i="14"/>
  <c r="P43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G42" i="14"/>
  <c r="P42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G41" i="14"/>
  <c r="P41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G40" i="14"/>
  <c r="P40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G39" i="14"/>
  <c r="P39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G38" i="14"/>
  <c r="P38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G37" i="14"/>
  <c r="P37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G36" i="14"/>
  <c r="P36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G35" i="14"/>
  <c r="P35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G34" i="14"/>
  <c r="P34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G33" i="14"/>
  <c r="P33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G32" i="14"/>
  <c r="P32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G31" i="14"/>
  <c r="P31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G30" i="14"/>
  <c r="P30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G29" i="14"/>
  <c r="P29" i="14"/>
  <c r="BB28" i="14"/>
  <c r="AY28" i="14"/>
  <c r="AX28" i="14"/>
  <c r="AW28" i="14"/>
  <c r="AV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U28" i="14" s="1"/>
  <c r="AG28" i="14"/>
  <c r="P28" i="14"/>
  <c r="C28" i="14"/>
  <c r="BH28" i="14" s="1"/>
  <c r="BK27" i="14"/>
  <c r="BI27" i="14"/>
  <c r="AY27" i="14"/>
  <c r="AX27" i="14"/>
  <c r="AW27" i="14"/>
  <c r="AV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G27" i="14"/>
  <c r="P27" i="14"/>
  <c r="C27" i="14"/>
  <c r="BB27" i="14" s="1"/>
  <c r="AY26" i="14"/>
  <c r="AX26" i="14"/>
  <c r="AW26" i="14"/>
  <c r="AV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G26" i="14"/>
  <c r="P26" i="14"/>
  <c r="C26" i="14"/>
  <c r="BJ26" i="14" s="1"/>
  <c r="BK25" i="14"/>
  <c r="BC25" i="14"/>
  <c r="AY25" i="14"/>
  <c r="AX25" i="14"/>
  <c r="AW25" i="14"/>
  <c r="AV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G25" i="14"/>
  <c r="P25" i="14"/>
  <c r="C25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G24" i="14"/>
  <c r="P24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G23" i="14"/>
  <c r="P23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G22" i="14"/>
  <c r="P22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G21" i="14"/>
  <c r="P21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G20" i="14"/>
  <c r="P20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G19" i="14"/>
  <c r="P19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G18" i="14"/>
  <c r="P18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G17" i="14"/>
  <c r="P17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G16" i="14"/>
  <c r="P16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G15" i="14"/>
  <c r="P15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G14" i="14"/>
  <c r="P14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G13" i="14"/>
  <c r="P13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G12" i="14"/>
  <c r="P12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G11" i="14"/>
  <c r="P11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G10" i="14"/>
  <c r="P10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G9" i="14"/>
  <c r="P9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G8" i="14"/>
  <c r="P8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G7" i="14"/>
  <c r="P7" i="14"/>
  <c r="BK6" i="14"/>
  <c r="BJ6" i="14"/>
  <c r="BI6" i="14"/>
  <c r="BH6" i="14"/>
  <c r="BG6" i="14"/>
  <c r="BF6" i="14"/>
  <c r="BE6" i="14"/>
  <c r="BD6" i="14"/>
  <c r="BC6" i="14"/>
  <c r="BB6" i="14"/>
  <c r="BA6" i="14"/>
  <c r="AZ6" i="14"/>
  <c r="AY6" i="14"/>
  <c r="AX6" i="14"/>
  <c r="AW6" i="14"/>
  <c r="AV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G6" i="14"/>
  <c r="P6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X5" i="14"/>
  <c r="AW5" i="14"/>
  <c r="AV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G5" i="14"/>
  <c r="P5" i="14"/>
  <c r="AF467" i="13"/>
  <c r="AE467" i="13"/>
  <c r="AD467" i="13"/>
  <c r="AC467" i="13"/>
  <c r="AB467" i="13"/>
  <c r="AA467" i="13"/>
  <c r="Z467" i="13"/>
  <c r="Y467" i="13"/>
  <c r="X467" i="13"/>
  <c r="W467" i="13"/>
  <c r="V467" i="13"/>
  <c r="U467" i="13"/>
  <c r="T467" i="13"/>
  <c r="S467" i="13"/>
  <c r="R467" i="13"/>
  <c r="Q467" i="13"/>
  <c r="O467" i="13"/>
  <c r="N467" i="13"/>
  <c r="M467" i="13"/>
  <c r="L467" i="13"/>
  <c r="K467" i="13"/>
  <c r="J467" i="13"/>
  <c r="I467" i="13"/>
  <c r="H467" i="13"/>
  <c r="G467" i="13"/>
  <c r="F467" i="13"/>
  <c r="E467" i="13"/>
  <c r="D467" i="13"/>
  <c r="BK466" i="13"/>
  <c r="BN466" i="13" s="1"/>
  <c r="BJ466" i="13"/>
  <c r="BI466" i="13"/>
  <c r="BH466" i="13"/>
  <c r="BG466" i="13"/>
  <c r="BF466" i="13"/>
  <c r="BE466" i="13"/>
  <c r="BD466" i="13"/>
  <c r="BC466" i="13"/>
  <c r="BB466" i="13"/>
  <c r="BA466" i="13"/>
  <c r="AZ466" i="13"/>
  <c r="AY466" i="13"/>
  <c r="AX466" i="13"/>
  <c r="AW466" i="13"/>
  <c r="AV466" i="13"/>
  <c r="AT466" i="13"/>
  <c r="AS466" i="13"/>
  <c r="AR466" i="13"/>
  <c r="AQ466" i="13"/>
  <c r="AP466" i="13"/>
  <c r="AO466" i="13"/>
  <c r="AN466" i="13"/>
  <c r="AM466" i="13"/>
  <c r="AL466" i="13"/>
  <c r="AK466" i="13"/>
  <c r="AJ466" i="13"/>
  <c r="AI466" i="13"/>
  <c r="AG466" i="13"/>
  <c r="P466" i="13"/>
  <c r="BK465" i="13"/>
  <c r="BJ465" i="13"/>
  <c r="BI465" i="13"/>
  <c r="BH465" i="13"/>
  <c r="BG465" i="13"/>
  <c r="BF465" i="13"/>
  <c r="BE465" i="13"/>
  <c r="BD465" i="13"/>
  <c r="BC465" i="13"/>
  <c r="BB465" i="13"/>
  <c r="BA465" i="13"/>
  <c r="AZ465" i="13"/>
  <c r="AY465" i="13"/>
  <c r="AX465" i="13"/>
  <c r="AW465" i="13"/>
  <c r="AV465" i="13"/>
  <c r="AT465" i="13"/>
  <c r="AS465" i="13"/>
  <c r="AR465" i="13"/>
  <c r="AQ465" i="13"/>
  <c r="AP465" i="13"/>
  <c r="AO465" i="13"/>
  <c r="AN465" i="13"/>
  <c r="AM465" i="13"/>
  <c r="AL465" i="13"/>
  <c r="AK465" i="13"/>
  <c r="AJ465" i="13"/>
  <c r="AI465" i="13"/>
  <c r="AG465" i="13"/>
  <c r="P465" i="13"/>
  <c r="BK464" i="13"/>
  <c r="BN464" i="13" s="1"/>
  <c r="BJ464" i="13"/>
  <c r="BI464" i="13"/>
  <c r="BH464" i="13"/>
  <c r="BG464" i="13"/>
  <c r="BF464" i="13"/>
  <c r="BE464" i="13"/>
  <c r="BD464" i="13"/>
  <c r="BC464" i="13"/>
  <c r="BB464" i="13"/>
  <c r="BA464" i="13"/>
  <c r="AZ464" i="13"/>
  <c r="AY464" i="13"/>
  <c r="AX464" i="13"/>
  <c r="AW464" i="13"/>
  <c r="AV464" i="13"/>
  <c r="AT464" i="13"/>
  <c r="AS464" i="13"/>
  <c r="AR464" i="13"/>
  <c r="AQ464" i="13"/>
  <c r="AP464" i="13"/>
  <c r="AO464" i="13"/>
  <c r="AN464" i="13"/>
  <c r="AM464" i="13"/>
  <c r="AL464" i="13"/>
  <c r="AK464" i="13"/>
  <c r="AJ464" i="13"/>
  <c r="AI464" i="13"/>
  <c r="AG464" i="13"/>
  <c r="P464" i="13"/>
  <c r="BK463" i="13"/>
  <c r="BN463" i="13" s="1"/>
  <c r="BJ463" i="13"/>
  <c r="BI463" i="13"/>
  <c r="BH463" i="13"/>
  <c r="BG463" i="13"/>
  <c r="BF463" i="13"/>
  <c r="BE463" i="13"/>
  <c r="BD463" i="13"/>
  <c r="BC463" i="13"/>
  <c r="BB463" i="13"/>
  <c r="BA463" i="13"/>
  <c r="AZ463" i="13"/>
  <c r="BL463" i="13" s="1"/>
  <c r="BO463" i="13" s="1"/>
  <c r="AY463" i="13"/>
  <c r="AX463" i="13"/>
  <c r="AW463" i="13"/>
  <c r="AV463" i="13"/>
  <c r="AT463" i="13"/>
  <c r="AS463" i="13"/>
  <c r="AR463" i="13"/>
  <c r="AQ463" i="13"/>
  <c r="AP463" i="13"/>
  <c r="AO463" i="13"/>
  <c r="AN463" i="13"/>
  <c r="AM463" i="13"/>
  <c r="AL463" i="13"/>
  <c r="AK463" i="13"/>
  <c r="AJ463" i="13"/>
  <c r="AI463" i="13"/>
  <c r="AU463" i="13" s="1"/>
  <c r="AG463" i="13"/>
  <c r="P463" i="13"/>
  <c r="BK462" i="13"/>
  <c r="BN462" i="13" s="1"/>
  <c r="BJ462" i="13"/>
  <c r="BI462" i="13"/>
  <c r="BH462" i="13"/>
  <c r="BG462" i="13"/>
  <c r="BF462" i="13"/>
  <c r="BE462" i="13"/>
  <c r="BD462" i="13"/>
  <c r="BC462" i="13"/>
  <c r="BB462" i="13"/>
  <c r="BA462" i="13"/>
  <c r="AZ462" i="13"/>
  <c r="AY462" i="13"/>
  <c r="AX462" i="13"/>
  <c r="AW462" i="13"/>
  <c r="AV462" i="13"/>
  <c r="AT462" i="13"/>
  <c r="AS462" i="13"/>
  <c r="AR462" i="13"/>
  <c r="AQ462" i="13"/>
  <c r="AP462" i="13"/>
  <c r="AO462" i="13"/>
  <c r="AN462" i="13"/>
  <c r="AM462" i="13"/>
  <c r="AL462" i="13"/>
  <c r="AK462" i="13"/>
  <c r="AJ462" i="13"/>
  <c r="AI462" i="13"/>
  <c r="AG462" i="13"/>
  <c r="P462" i="13"/>
  <c r="BK461" i="13"/>
  <c r="BJ461" i="13"/>
  <c r="BI461" i="13"/>
  <c r="BH461" i="13"/>
  <c r="BG461" i="13"/>
  <c r="BF461" i="13"/>
  <c r="BE461" i="13"/>
  <c r="BD461" i="13"/>
  <c r="BC461" i="13"/>
  <c r="BB461" i="13"/>
  <c r="BA461" i="13"/>
  <c r="AZ461" i="13"/>
  <c r="AY461" i="13"/>
  <c r="AX461" i="13"/>
  <c r="AW461" i="13"/>
  <c r="AV461" i="13"/>
  <c r="AT461" i="13"/>
  <c r="AS461" i="13"/>
  <c r="AR461" i="13"/>
  <c r="AQ461" i="13"/>
  <c r="AP461" i="13"/>
  <c r="AO461" i="13"/>
  <c r="AN461" i="13"/>
  <c r="AM461" i="13"/>
  <c r="AL461" i="13"/>
  <c r="AK461" i="13"/>
  <c r="AJ461" i="13"/>
  <c r="AI461" i="13"/>
  <c r="AG461" i="13"/>
  <c r="P461" i="13"/>
  <c r="BK460" i="13"/>
  <c r="BJ460" i="13"/>
  <c r="BI460" i="13"/>
  <c r="BH460" i="13"/>
  <c r="BG460" i="13"/>
  <c r="BF460" i="13"/>
  <c r="BE460" i="13"/>
  <c r="BD460" i="13"/>
  <c r="BC460" i="13"/>
  <c r="BB460" i="13"/>
  <c r="BA460" i="13"/>
  <c r="AZ460" i="13"/>
  <c r="AY460" i="13"/>
  <c r="AX460" i="13"/>
  <c r="AW460" i="13"/>
  <c r="AV460" i="13"/>
  <c r="AT460" i="13"/>
  <c r="AS460" i="13"/>
  <c r="AR460" i="13"/>
  <c r="AQ460" i="13"/>
  <c r="AP460" i="13"/>
  <c r="AO460" i="13"/>
  <c r="AN460" i="13"/>
  <c r="AM460" i="13"/>
  <c r="AL460" i="13"/>
  <c r="AK460" i="13"/>
  <c r="AJ460" i="13"/>
  <c r="AI460" i="13"/>
  <c r="AG460" i="13"/>
  <c r="P460" i="13"/>
  <c r="BK459" i="13"/>
  <c r="BJ459" i="13"/>
  <c r="BI459" i="13"/>
  <c r="BH459" i="13"/>
  <c r="BG459" i="13"/>
  <c r="BF459" i="13"/>
  <c r="BE459" i="13"/>
  <c r="BD459" i="13"/>
  <c r="BC459" i="13"/>
  <c r="BB459" i="13"/>
  <c r="BA459" i="13"/>
  <c r="AZ459" i="13"/>
  <c r="BL459" i="13" s="1"/>
  <c r="AY459" i="13"/>
  <c r="AX459" i="13"/>
  <c r="AW459" i="13"/>
  <c r="AV459" i="13"/>
  <c r="AT459" i="13"/>
  <c r="AS459" i="13"/>
  <c r="AR459" i="13"/>
  <c r="AQ459" i="13"/>
  <c r="AP459" i="13"/>
  <c r="AO459" i="13"/>
  <c r="AN459" i="13"/>
  <c r="AM459" i="13"/>
  <c r="AL459" i="13"/>
  <c r="AK459" i="13"/>
  <c r="AJ459" i="13"/>
  <c r="AI459" i="13"/>
  <c r="AU459" i="13" s="1"/>
  <c r="AG459" i="13"/>
  <c r="P459" i="13"/>
  <c r="BK458" i="13"/>
  <c r="BJ458" i="13"/>
  <c r="BI458" i="13"/>
  <c r="BH458" i="13"/>
  <c r="BG458" i="13"/>
  <c r="BF458" i="13"/>
  <c r="BE458" i="13"/>
  <c r="BD458" i="13"/>
  <c r="BC458" i="13"/>
  <c r="BB458" i="13"/>
  <c r="BA458" i="13"/>
  <c r="AZ458" i="13"/>
  <c r="AY458" i="13"/>
  <c r="AX458" i="13"/>
  <c r="AW458" i="13"/>
  <c r="AV458" i="13"/>
  <c r="AT458" i="13"/>
  <c r="AS458" i="13"/>
  <c r="AR458" i="13"/>
  <c r="AQ458" i="13"/>
  <c r="AP458" i="13"/>
  <c r="AO458" i="13"/>
  <c r="AN458" i="13"/>
  <c r="AM458" i="13"/>
  <c r="AL458" i="13"/>
  <c r="AK458" i="13"/>
  <c r="AJ458" i="13"/>
  <c r="AI458" i="13"/>
  <c r="AG458" i="13"/>
  <c r="P458" i="13"/>
  <c r="BK457" i="13"/>
  <c r="BJ457" i="13"/>
  <c r="BI457" i="13"/>
  <c r="BH457" i="13"/>
  <c r="BG457" i="13"/>
  <c r="BF457" i="13"/>
  <c r="BE457" i="13"/>
  <c r="BD457" i="13"/>
  <c r="BC457" i="13"/>
  <c r="BB457" i="13"/>
  <c r="BA457" i="13"/>
  <c r="AZ457" i="13"/>
  <c r="BL457" i="13" s="1"/>
  <c r="AY457" i="13"/>
  <c r="AX457" i="13"/>
  <c r="AW457" i="13"/>
  <c r="AV457" i="13"/>
  <c r="AT457" i="13"/>
  <c r="AS457" i="13"/>
  <c r="AR457" i="13"/>
  <c r="AQ457" i="13"/>
  <c r="AP457" i="13"/>
  <c r="AO457" i="13"/>
  <c r="AN457" i="13"/>
  <c r="AM457" i="13"/>
  <c r="AL457" i="13"/>
  <c r="AK457" i="13"/>
  <c r="AJ457" i="13"/>
  <c r="AI457" i="13"/>
  <c r="AU457" i="13" s="1"/>
  <c r="AG457" i="13"/>
  <c r="P457" i="13"/>
  <c r="BK456" i="13"/>
  <c r="BJ456" i="13"/>
  <c r="BI456" i="13"/>
  <c r="BH456" i="13"/>
  <c r="BG456" i="13"/>
  <c r="BF456" i="13"/>
  <c r="BE456" i="13"/>
  <c r="BD456" i="13"/>
  <c r="BC456" i="13"/>
  <c r="BB456" i="13"/>
  <c r="BA456" i="13"/>
  <c r="AZ456" i="13"/>
  <c r="AY456" i="13"/>
  <c r="AX456" i="13"/>
  <c r="AW456" i="13"/>
  <c r="AV456" i="13"/>
  <c r="AT456" i="13"/>
  <c r="AS456" i="13"/>
  <c r="AR456" i="13"/>
  <c r="AQ456" i="13"/>
  <c r="AP456" i="13"/>
  <c r="AO456" i="13"/>
  <c r="AN456" i="13"/>
  <c r="AM456" i="13"/>
  <c r="AL456" i="13"/>
  <c r="AK456" i="13"/>
  <c r="AJ456" i="13"/>
  <c r="AI456" i="13"/>
  <c r="AG456" i="13"/>
  <c r="P456" i="13"/>
  <c r="BK455" i="13"/>
  <c r="BJ455" i="13"/>
  <c r="BI455" i="13"/>
  <c r="BH455" i="13"/>
  <c r="BG455" i="13"/>
  <c r="BF455" i="13"/>
  <c r="BE455" i="13"/>
  <c r="BD455" i="13"/>
  <c r="BC455" i="13"/>
  <c r="BB455" i="13"/>
  <c r="BA455" i="13"/>
  <c r="AZ455" i="13"/>
  <c r="BL455" i="13" s="1"/>
  <c r="AY455" i="13"/>
  <c r="AX455" i="13"/>
  <c r="AW455" i="13"/>
  <c r="AV455" i="13"/>
  <c r="AT455" i="13"/>
  <c r="AS455" i="13"/>
  <c r="AR455" i="13"/>
  <c r="AQ455" i="13"/>
  <c r="AP455" i="13"/>
  <c r="AO455" i="13"/>
  <c r="AN455" i="13"/>
  <c r="AM455" i="13"/>
  <c r="AL455" i="13"/>
  <c r="AK455" i="13"/>
  <c r="AJ455" i="13"/>
  <c r="AI455" i="13"/>
  <c r="AU455" i="13" s="1"/>
  <c r="AG455" i="13"/>
  <c r="P455" i="13"/>
  <c r="BK454" i="13"/>
  <c r="BJ454" i="13"/>
  <c r="BI454" i="13"/>
  <c r="BH454" i="13"/>
  <c r="BG454" i="13"/>
  <c r="BF454" i="13"/>
  <c r="BE454" i="13"/>
  <c r="BD454" i="13"/>
  <c r="BC454" i="13"/>
  <c r="BB454" i="13"/>
  <c r="BA454" i="13"/>
  <c r="AZ454" i="13"/>
  <c r="AY454" i="13"/>
  <c r="AX454" i="13"/>
  <c r="AW454" i="13"/>
  <c r="AV454" i="13"/>
  <c r="AT454" i="13"/>
  <c r="AS454" i="13"/>
  <c r="AR454" i="13"/>
  <c r="AQ454" i="13"/>
  <c r="AP454" i="13"/>
  <c r="AO454" i="13"/>
  <c r="AN454" i="13"/>
  <c r="AM454" i="13"/>
  <c r="AL454" i="13"/>
  <c r="AK454" i="13"/>
  <c r="AJ454" i="13"/>
  <c r="AI454" i="13"/>
  <c r="AG454" i="13"/>
  <c r="P454" i="13"/>
  <c r="BK453" i="13"/>
  <c r="BJ453" i="13"/>
  <c r="BI453" i="13"/>
  <c r="BH453" i="13"/>
  <c r="BG453" i="13"/>
  <c r="BF453" i="13"/>
  <c r="BE453" i="13"/>
  <c r="BD453" i="13"/>
  <c r="BC453" i="13"/>
  <c r="BB453" i="13"/>
  <c r="BA453" i="13"/>
  <c r="AZ453" i="13"/>
  <c r="BL453" i="13" s="1"/>
  <c r="AY453" i="13"/>
  <c r="AX453" i="13"/>
  <c r="AW453" i="13"/>
  <c r="AV453" i="13"/>
  <c r="AT453" i="13"/>
  <c r="AS453" i="13"/>
  <c r="AR453" i="13"/>
  <c r="AQ453" i="13"/>
  <c r="AP453" i="13"/>
  <c r="AO453" i="13"/>
  <c r="AN453" i="13"/>
  <c r="AM453" i="13"/>
  <c r="AL453" i="13"/>
  <c r="AK453" i="13"/>
  <c r="AJ453" i="13"/>
  <c r="AI453" i="13"/>
  <c r="AU453" i="13" s="1"/>
  <c r="AG453" i="13"/>
  <c r="P453" i="13"/>
  <c r="BK452" i="13"/>
  <c r="BJ452" i="13"/>
  <c r="BI452" i="13"/>
  <c r="BH452" i="13"/>
  <c r="BG452" i="13"/>
  <c r="BF452" i="13"/>
  <c r="BE452" i="13"/>
  <c r="BD452" i="13"/>
  <c r="BC452" i="13"/>
  <c r="BB452" i="13"/>
  <c r="BA452" i="13"/>
  <c r="AZ452" i="13"/>
  <c r="AY452" i="13"/>
  <c r="AX452" i="13"/>
  <c r="AW452" i="13"/>
  <c r="AV452" i="13"/>
  <c r="AT452" i="13"/>
  <c r="AS452" i="13"/>
  <c r="AR452" i="13"/>
  <c r="AQ452" i="13"/>
  <c r="AP452" i="13"/>
  <c r="AO452" i="13"/>
  <c r="AN452" i="13"/>
  <c r="AM452" i="13"/>
  <c r="AL452" i="13"/>
  <c r="AK452" i="13"/>
  <c r="AJ452" i="13"/>
  <c r="AI452" i="13"/>
  <c r="AG452" i="13"/>
  <c r="P452" i="13"/>
  <c r="BK451" i="13"/>
  <c r="BJ451" i="13"/>
  <c r="BI451" i="13"/>
  <c r="BH451" i="13"/>
  <c r="BG451" i="13"/>
  <c r="BF451" i="13"/>
  <c r="BE451" i="13"/>
  <c r="BD451" i="13"/>
  <c r="BC451" i="13"/>
  <c r="BB451" i="13"/>
  <c r="BA451" i="13"/>
  <c r="AZ451" i="13"/>
  <c r="BL451" i="13" s="1"/>
  <c r="AY451" i="13"/>
  <c r="AX451" i="13"/>
  <c r="AW451" i="13"/>
  <c r="AV451" i="13"/>
  <c r="AT451" i="13"/>
  <c r="AS451" i="13"/>
  <c r="AR451" i="13"/>
  <c r="AQ451" i="13"/>
  <c r="AP451" i="13"/>
  <c r="AO451" i="13"/>
  <c r="AN451" i="13"/>
  <c r="AM451" i="13"/>
  <c r="AL451" i="13"/>
  <c r="AK451" i="13"/>
  <c r="AJ451" i="13"/>
  <c r="AI451" i="13"/>
  <c r="AU451" i="13" s="1"/>
  <c r="AG451" i="13"/>
  <c r="P451" i="13"/>
  <c r="BK450" i="13"/>
  <c r="BJ450" i="13"/>
  <c r="BI450" i="13"/>
  <c r="BH450" i="13"/>
  <c r="BG450" i="13"/>
  <c r="BF450" i="13"/>
  <c r="BE450" i="13"/>
  <c r="BD450" i="13"/>
  <c r="BC450" i="13"/>
  <c r="BB450" i="13"/>
  <c r="BA450" i="13"/>
  <c r="AZ450" i="13"/>
  <c r="AY450" i="13"/>
  <c r="AX450" i="13"/>
  <c r="AW450" i="13"/>
  <c r="AV450" i="13"/>
  <c r="AT450" i="13"/>
  <c r="AS450" i="13"/>
  <c r="AR450" i="13"/>
  <c r="AQ450" i="13"/>
  <c r="AP450" i="13"/>
  <c r="AO450" i="13"/>
  <c r="AN450" i="13"/>
  <c r="AM450" i="13"/>
  <c r="AL450" i="13"/>
  <c r="AK450" i="13"/>
  <c r="AJ450" i="13"/>
  <c r="AI450" i="13"/>
  <c r="AG450" i="13"/>
  <c r="P450" i="13"/>
  <c r="BK449" i="13"/>
  <c r="BN449" i="13" s="1"/>
  <c r="BJ449" i="13"/>
  <c r="BI449" i="13"/>
  <c r="BH449" i="13"/>
  <c r="BG449" i="13"/>
  <c r="BF449" i="13"/>
  <c r="BE449" i="13"/>
  <c r="BD449" i="13"/>
  <c r="BC449" i="13"/>
  <c r="BB449" i="13"/>
  <c r="BA449" i="13"/>
  <c r="AZ449" i="13"/>
  <c r="BL449" i="13" s="1"/>
  <c r="BO449" i="13" s="1"/>
  <c r="AY449" i="13"/>
  <c r="AX449" i="13"/>
  <c r="AW449" i="13"/>
  <c r="AV449" i="13"/>
  <c r="AT449" i="13"/>
  <c r="AS449" i="13"/>
  <c r="AR449" i="13"/>
  <c r="AQ449" i="13"/>
  <c r="AP449" i="13"/>
  <c r="AO449" i="13"/>
  <c r="AN449" i="13"/>
  <c r="AM449" i="13"/>
  <c r="AL449" i="13"/>
  <c r="AK449" i="13"/>
  <c r="AJ449" i="13"/>
  <c r="AI449" i="13"/>
  <c r="AU449" i="13" s="1"/>
  <c r="AG449" i="13"/>
  <c r="P449" i="13"/>
  <c r="BK448" i="13"/>
  <c r="BN448" i="13" s="1"/>
  <c r="BJ448" i="13"/>
  <c r="BI448" i="13"/>
  <c r="BH448" i="13"/>
  <c r="BG448" i="13"/>
  <c r="BF448" i="13"/>
  <c r="BE448" i="13"/>
  <c r="BD448" i="13"/>
  <c r="BC448" i="13"/>
  <c r="BB448" i="13"/>
  <c r="BA448" i="13"/>
  <c r="AZ448" i="13"/>
  <c r="AY448" i="13"/>
  <c r="AX448" i="13"/>
  <c r="AW448" i="13"/>
  <c r="AV448" i="13"/>
  <c r="AT448" i="13"/>
  <c r="AS448" i="13"/>
  <c r="AR448" i="13"/>
  <c r="AQ448" i="13"/>
  <c r="AP448" i="13"/>
  <c r="AO448" i="13"/>
  <c r="AN448" i="13"/>
  <c r="AM448" i="13"/>
  <c r="AL448" i="13"/>
  <c r="AK448" i="13"/>
  <c r="AJ448" i="13"/>
  <c r="AI448" i="13"/>
  <c r="AG448" i="13"/>
  <c r="P448" i="13"/>
  <c r="BK447" i="13"/>
  <c r="BN447" i="13" s="1"/>
  <c r="BJ447" i="13"/>
  <c r="BI447" i="13"/>
  <c r="BH447" i="13"/>
  <c r="BG447" i="13"/>
  <c r="BF447" i="13"/>
  <c r="BE447" i="13"/>
  <c r="BD447" i="13"/>
  <c r="BC447" i="13"/>
  <c r="BB447" i="13"/>
  <c r="BA447" i="13"/>
  <c r="AZ447" i="13"/>
  <c r="BL447" i="13" s="1"/>
  <c r="BO447" i="13" s="1"/>
  <c r="AY447" i="13"/>
  <c r="AX447" i="13"/>
  <c r="AW447" i="13"/>
  <c r="AV447" i="13"/>
  <c r="AT447" i="13"/>
  <c r="AS447" i="13"/>
  <c r="AR447" i="13"/>
  <c r="AQ447" i="13"/>
  <c r="AP447" i="13"/>
  <c r="AO447" i="13"/>
  <c r="AN447" i="13"/>
  <c r="AM447" i="13"/>
  <c r="AL447" i="13"/>
  <c r="AK447" i="13"/>
  <c r="AJ447" i="13"/>
  <c r="AI447" i="13"/>
  <c r="AU447" i="13" s="1"/>
  <c r="AG447" i="13"/>
  <c r="P447" i="13"/>
  <c r="BK446" i="13"/>
  <c r="BN446" i="13" s="1"/>
  <c r="BJ446" i="13"/>
  <c r="BI446" i="13"/>
  <c r="BH446" i="13"/>
  <c r="BG446" i="13"/>
  <c r="BF446" i="13"/>
  <c r="BE446" i="13"/>
  <c r="BD446" i="13"/>
  <c r="BC446" i="13"/>
  <c r="BB446" i="13"/>
  <c r="BA446" i="13"/>
  <c r="AZ446" i="13"/>
  <c r="AY446" i="13"/>
  <c r="AX446" i="13"/>
  <c r="AW446" i="13"/>
  <c r="AV446" i="13"/>
  <c r="AT446" i="13"/>
  <c r="AS446" i="13"/>
  <c r="AR446" i="13"/>
  <c r="AQ446" i="13"/>
  <c r="AP446" i="13"/>
  <c r="AO446" i="13"/>
  <c r="AN446" i="13"/>
  <c r="AM446" i="13"/>
  <c r="AL446" i="13"/>
  <c r="AK446" i="13"/>
  <c r="AJ446" i="13"/>
  <c r="AI446" i="13"/>
  <c r="AG446" i="13"/>
  <c r="P446" i="13"/>
  <c r="BK445" i="13"/>
  <c r="BN445" i="13" s="1"/>
  <c r="BJ445" i="13"/>
  <c r="BI445" i="13"/>
  <c r="BH445" i="13"/>
  <c r="BG445" i="13"/>
  <c r="BF445" i="13"/>
  <c r="BE445" i="13"/>
  <c r="BD445" i="13"/>
  <c r="BC445" i="13"/>
  <c r="BB445" i="13"/>
  <c r="BA445" i="13"/>
  <c r="AZ445" i="13"/>
  <c r="BL445" i="13" s="1"/>
  <c r="BO445" i="13" s="1"/>
  <c r="AY445" i="13"/>
  <c r="AX445" i="13"/>
  <c r="AW445" i="13"/>
  <c r="AV445" i="13"/>
  <c r="AT445" i="13"/>
  <c r="AS445" i="13"/>
  <c r="AR445" i="13"/>
  <c r="AQ445" i="13"/>
  <c r="AP445" i="13"/>
  <c r="AO445" i="13"/>
  <c r="AN445" i="13"/>
  <c r="AM445" i="13"/>
  <c r="AL445" i="13"/>
  <c r="AK445" i="13"/>
  <c r="AJ445" i="13"/>
  <c r="AI445" i="13"/>
  <c r="AU445" i="13" s="1"/>
  <c r="AG445" i="13"/>
  <c r="P445" i="13"/>
  <c r="BK444" i="13"/>
  <c r="BN444" i="13" s="1"/>
  <c r="BJ444" i="13"/>
  <c r="BI444" i="13"/>
  <c r="BH444" i="13"/>
  <c r="BG444" i="13"/>
  <c r="BF444" i="13"/>
  <c r="BE444" i="13"/>
  <c r="BD444" i="13"/>
  <c r="BC444" i="13"/>
  <c r="BB444" i="13"/>
  <c r="BA444" i="13"/>
  <c r="AZ444" i="13"/>
  <c r="AY444" i="13"/>
  <c r="AX444" i="13"/>
  <c r="AW444" i="13"/>
  <c r="AV444" i="13"/>
  <c r="AT444" i="13"/>
  <c r="AS444" i="13"/>
  <c r="AR444" i="13"/>
  <c r="AQ444" i="13"/>
  <c r="AP444" i="13"/>
  <c r="AO444" i="13"/>
  <c r="AN444" i="13"/>
  <c r="AM444" i="13"/>
  <c r="AL444" i="13"/>
  <c r="AK444" i="13"/>
  <c r="AJ444" i="13"/>
  <c r="AI444" i="13"/>
  <c r="AG444" i="13"/>
  <c r="P444" i="13"/>
  <c r="BK443" i="13"/>
  <c r="BN443" i="13" s="1"/>
  <c r="BJ443" i="13"/>
  <c r="BI443" i="13"/>
  <c r="BH443" i="13"/>
  <c r="BG443" i="13"/>
  <c r="BF443" i="13"/>
  <c r="BE443" i="13"/>
  <c r="BD443" i="13"/>
  <c r="BC443" i="13"/>
  <c r="BB443" i="13"/>
  <c r="BA443" i="13"/>
  <c r="AZ443" i="13"/>
  <c r="BL443" i="13" s="1"/>
  <c r="BO443" i="13" s="1"/>
  <c r="AY443" i="13"/>
  <c r="AX443" i="13"/>
  <c r="AW443" i="13"/>
  <c r="AV443" i="13"/>
  <c r="AT443" i="13"/>
  <c r="AS443" i="13"/>
  <c r="AR443" i="13"/>
  <c r="AQ443" i="13"/>
  <c r="AP443" i="13"/>
  <c r="AO443" i="13"/>
  <c r="AN443" i="13"/>
  <c r="AM443" i="13"/>
  <c r="AL443" i="13"/>
  <c r="AK443" i="13"/>
  <c r="AJ443" i="13"/>
  <c r="AI443" i="13"/>
  <c r="AU443" i="13" s="1"/>
  <c r="AG443" i="13"/>
  <c r="P443" i="13"/>
  <c r="BK442" i="13"/>
  <c r="BJ442" i="13"/>
  <c r="BI442" i="13"/>
  <c r="BH442" i="13"/>
  <c r="BG442" i="13"/>
  <c r="BF442" i="13"/>
  <c r="BE442" i="13"/>
  <c r="BD442" i="13"/>
  <c r="BC442" i="13"/>
  <c r="BB442" i="13"/>
  <c r="BA442" i="13"/>
  <c r="AZ442" i="13"/>
  <c r="AY442" i="13"/>
  <c r="AX442" i="13"/>
  <c r="AW442" i="13"/>
  <c r="AV442" i="13"/>
  <c r="AT442" i="13"/>
  <c r="AS442" i="13"/>
  <c r="AR442" i="13"/>
  <c r="AQ442" i="13"/>
  <c r="AP442" i="13"/>
  <c r="AO442" i="13"/>
  <c r="AN442" i="13"/>
  <c r="AM442" i="13"/>
  <c r="AL442" i="13"/>
  <c r="AK442" i="13"/>
  <c r="AJ442" i="13"/>
  <c r="AI442" i="13"/>
  <c r="AG442" i="13"/>
  <c r="P442" i="13"/>
  <c r="BK441" i="13"/>
  <c r="BN441" i="13" s="1"/>
  <c r="BJ441" i="13"/>
  <c r="BI441" i="13"/>
  <c r="BH441" i="13"/>
  <c r="BG441" i="13"/>
  <c r="BF441" i="13"/>
  <c r="BE441" i="13"/>
  <c r="BD441" i="13"/>
  <c r="BC441" i="13"/>
  <c r="BB441" i="13"/>
  <c r="BA441" i="13"/>
  <c r="AZ441" i="13"/>
  <c r="BL441" i="13" s="1"/>
  <c r="BO441" i="13" s="1"/>
  <c r="AY441" i="13"/>
  <c r="AX441" i="13"/>
  <c r="AW441" i="13"/>
  <c r="AV441" i="13"/>
  <c r="AT441" i="13"/>
  <c r="AS441" i="13"/>
  <c r="AR441" i="13"/>
  <c r="AQ441" i="13"/>
  <c r="AP441" i="13"/>
  <c r="AO441" i="13"/>
  <c r="AN441" i="13"/>
  <c r="AM441" i="13"/>
  <c r="AL441" i="13"/>
  <c r="AK441" i="13"/>
  <c r="AJ441" i="13"/>
  <c r="AI441" i="13"/>
  <c r="AU441" i="13" s="1"/>
  <c r="AG441" i="13"/>
  <c r="P441" i="13"/>
  <c r="BK440" i="13"/>
  <c r="BJ440" i="13"/>
  <c r="BI440" i="13"/>
  <c r="BH440" i="13"/>
  <c r="BG440" i="13"/>
  <c r="BF440" i="13"/>
  <c r="BE440" i="13"/>
  <c r="BD440" i="13"/>
  <c r="BC440" i="13"/>
  <c r="BB440" i="13"/>
  <c r="BA440" i="13"/>
  <c r="AZ440" i="13"/>
  <c r="AY440" i="13"/>
  <c r="AX440" i="13"/>
  <c r="AW440" i="13"/>
  <c r="AV440" i="13"/>
  <c r="AT440" i="13"/>
  <c r="AS440" i="13"/>
  <c r="AR440" i="13"/>
  <c r="AQ440" i="13"/>
  <c r="AP440" i="13"/>
  <c r="AO440" i="13"/>
  <c r="AN440" i="13"/>
  <c r="AM440" i="13"/>
  <c r="AL440" i="13"/>
  <c r="AK440" i="13"/>
  <c r="AJ440" i="13"/>
  <c r="AI440" i="13"/>
  <c r="AG440" i="13"/>
  <c r="P440" i="13"/>
  <c r="BK439" i="13"/>
  <c r="BJ439" i="13"/>
  <c r="BI439" i="13"/>
  <c r="BH439" i="13"/>
  <c r="BG439" i="13"/>
  <c r="BF439" i="13"/>
  <c r="BE439" i="13"/>
  <c r="BD439" i="13"/>
  <c r="BC439" i="13"/>
  <c r="BB439" i="13"/>
  <c r="BA439" i="13"/>
  <c r="AZ439" i="13"/>
  <c r="BL439" i="13" s="1"/>
  <c r="AY439" i="13"/>
  <c r="AX439" i="13"/>
  <c r="AW439" i="13"/>
  <c r="AV439" i="13"/>
  <c r="AT439" i="13"/>
  <c r="AS439" i="13"/>
  <c r="AR439" i="13"/>
  <c r="AQ439" i="13"/>
  <c r="AP439" i="13"/>
  <c r="AO439" i="13"/>
  <c r="AN439" i="13"/>
  <c r="AM439" i="13"/>
  <c r="AL439" i="13"/>
  <c r="AK439" i="13"/>
  <c r="AJ439" i="13"/>
  <c r="AI439" i="13"/>
  <c r="AU439" i="13" s="1"/>
  <c r="AG439" i="13"/>
  <c r="P439" i="13"/>
  <c r="BK438" i="13"/>
  <c r="BJ438" i="13"/>
  <c r="BI438" i="13"/>
  <c r="BH438" i="13"/>
  <c r="BG438" i="13"/>
  <c r="BF438" i="13"/>
  <c r="BE438" i="13"/>
  <c r="BD438" i="13"/>
  <c r="BC438" i="13"/>
  <c r="BB438" i="13"/>
  <c r="BA438" i="13"/>
  <c r="AZ438" i="13"/>
  <c r="AY438" i="13"/>
  <c r="AX438" i="13"/>
  <c r="AW438" i="13"/>
  <c r="AV438" i="13"/>
  <c r="AT438" i="13"/>
  <c r="AS438" i="13"/>
  <c r="AR438" i="13"/>
  <c r="AQ438" i="13"/>
  <c r="AP438" i="13"/>
  <c r="AO438" i="13"/>
  <c r="AN438" i="13"/>
  <c r="AM438" i="13"/>
  <c r="AL438" i="13"/>
  <c r="AK438" i="13"/>
  <c r="AJ438" i="13"/>
  <c r="AI438" i="13"/>
  <c r="AG438" i="13"/>
  <c r="P438" i="13"/>
  <c r="BK437" i="13"/>
  <c r="BJ437" i="13"/>
  <c r="BI437" i="13"/>
  <c r="BH437" i="13"/>
  <c r="BG437" i="13"/>
  <c r="BF437" i="13"/>
  <c r="BE437" i="13"/>
  <c r="BD437" i="13"/>
  <c r="BC437" i="13"/>
  <c r="BB437" i="13"/>
  <c r="BA437" i="13"/>
  <c r="AZ437" i="13"/>
  <c r="BL437" i="13" s="1"/>
  <c r="AY437" i="13"/>
  <c r="AX437" i="13"/>
  <c r="AW437" i="13"/>
  <c r="AV437" i="13"/>
  <c r="AT437" i="13"/>
  <c r="AS437" i="13"/>
  <c r="AR437" i="13"/>
  <c r="AQ437" i="13"/>
  <c r="AP437" i="13"/>
  <c r="AO437" i="13"/>
  <c r="AN437" i="13"/>
  <c r="AM437" i="13"/>
  <c r="AL437" i="13"/>
  <c r="AK437" i="13"/>
  <c r="AJ437" i="13"/>
  <c r="AI437" i="13"/>
  <c r="AU437" i="13" s="1"/>
  <c r="AG437" i="13"/>
  <c r="P437" i="13"/>
  <c r="BK436" i="13"/>
  <c r="BJ436" i="13"/>
  <c r="BI436" i="13"/>
  <c r="BH436" i="13"/>
  <c r="BG436" i="13"/>
  <c r="BF436" i="13"/>
  <c r="BE436" i="13"/>
  <c r="BD436" i="13"/>
  <c r="BC436" i="13"/>
  <c r="BB436" i="13"/>
  <c r="BA436" i="13"/>
  <c r="AZ436" i="13"/>
  <c r="AY436" i="13"/>
  <c r="AX436" i="13"/>
  <c r="AW436" i="13"/>
  <c r="AV436" i="13"/>
  <c r="AT436" i="13"/>
  <c r="AS436" i="13"/>
  <c r="AR436" i="13"/>
  <c r="AQ436" i="13"/>
  <c r="AP436" i="13"/>
  <c r="AO436" i="13"/>
  <c r="AN436" i="13"/>
  <c r="AM436" i="13"/>
  <c r="AL436" i="13"/>
  <c r="AK436" i="13"/>
  <c r="AJ436" i="13"/>
  <c r="AI436" i="13"/>
  <c r="AG436" i="13"/>
  <c r="P436" i="13"/>
  <c r="BK435" i="13"/>
  <c r="BJ435" i="13"/>
  <c r="BI435" i="13"/>
  <c r="BH435" i="13"/>
  <c r="BG435" i="13"/>
  <c r="BF435" i="13"/>
  <c r="BE435" i="13"/>
  <c r="BD435" i="13"/>
  <c r="BC435" i="13"/>
  <c r="BB435" i="13"/>
  <c r="BA435" i="13"/>
  <c r="AZ435" i="13"/>
  <c r="BL435" i="13" s="1"/>
  <c r="AY435" i="13"/>
  <c r="AX435" i="13"/>
  <c r="AW435" i="13"/>
  <c r="AV435" i="13"/>
  <c r="AT435" i="13"/>
  <c r="AS435" i="13"/>
  <c r="AR435" i="13"/>
  <c r="AQ435" i="13"/>
  <c r="AP435" i="13"/>
  <c r="AO435" i="13"/>
  <c r="AN435" i="13"/>
  <c r="AM435" i="13"/>
  <c r="AL435" i="13"/>
  <c r="AK435" i="13"/>
  <c r="AJ435" i="13"/>
  <c r="AI435" i="13"/>
  <c r="AU435" i="13" s="1"/>
  <c r="AG435" i="13"/>
  <c r="P435" i="13"/>
  <c r="BK434" i="13"/>
  <c r="BJ434" i="13"/>
  <c r="BI434" i="13"/>
  <c r="BH434" i="13"/>
  <c r="BG434" i="13"/>
  <c r="BF434" i="13"/>
  <c r="BE434" i="13"/>
  <c r="BD434" i="13"/>
  <c r="BC434" i="13"/>
  <c r="BB434" i="13"/>
  <c r="BA434" i="13"/>
  <c r="AZ434" i="13"/>
  <c r="AY434" i="13"/>
  <c r="AX434" i="13"/>
  <c r="AW434" i="13"/>
  <c r="AV434" i="13"/>
  <c r="AT434" i="13"/>
  <c r="AS434" i="13"/>
  <c r="AR434" i="13"/>
  <c r="AQ434" i="13"/>
  <c r="AP434" i="13"/>
  <c r="AO434" i="13"/>
  <c r="AN434" i="13"/>
  <c r="AM434" i="13"/>
  <c r="AL434" i="13"/>
  <c r="AK434" i="13"/>
  <c r="AJ434" i="13"/>
  <c r="AI434" i="13"/>
  <c r="AG434" i="13"/>
  <c r="P434" i="13"/>
  <c r="BK433" i="13"/>
  <c r="BJ433" i="13"/>
  <c r="BI433" i="13"/>
  <c r="BH433" i="13"/>
  <c r="BG433" i="13"/>
  <c r="BF433" i="13"/>
  <c r="BE433" i="13"/>
  <c r="BD433" i="13"/>
  <c r="BC433" i="13"/>
  <c r="BB433" i="13"/>
  <c r="BA433" i="13"/>
  <c r="AZ433" i="13"/>
  <c r="BL433" i="13" s="1"/>
  <c r="AY433" i="13"/>
  <c r="AX433" i="13"/>
  <c r="AW433" i="13"/>
  <c r="AV433" i="13"/>
  <c r="AT433" i="13"/>
  <c r="AS433" i="13"/>
  <c r="AR433" i="13"/>
  <c r="AQ433" i="13"/>
  <c r="AP433" i="13"/>
  <c r="AO433" i="13"/>
  <c r="AN433" i="13"/>
  <c r="AM433" i="13"/>
  <c r="AL433" i="13"/>
  <c r="AK433" i="13"/>
  <c r="AJ433" i="13"/>
  <c r="AI433" i="13"/>
  <c r="AG433" i="13"/>
  <c r="P433" i="13"/>
  <c r="BK432" i="13"/>
  <c r="BJ432" i="13"/>
  <c r="BI432" i="13"/>
  <c r="BH432" i="13"/>
  <c r="BG432" i="13"/>
  <c r="BF432" i="13"/>
  <c r="BE432" i="13"/>
  <c r="BD432" i="13"/>
  <c r="BC432" i="13"/>
  <c r="BB432" i="13"/>
  <c r="BA432" i="13"/>
  <c r="AZ432" i="13"/>
  <c r="AY432" i="13"/>
  <c r="AX432" i="13"/>
  <c r="AW432" i="13"/>
  <c r="AV432" i="13"/>
  <c r="AT432" i="13"/>
  <c r="AS432" i="13"/>
  <c r="AR432" i="13"/>
  <c r="AQ432" i="13"/>
  <c r="AP432" i="13"/>
  <c r="AO432" i="13"/>
  <c r="AN432" i="13"/>
  <c r="AM432" i="13"/>
  <c r="AL432" i="13"/>
  <c r="AK432" i="13"/>
  <c r="AJ432" i="13"/>
  <c r="AI432" i="13"/>
  <c r="AG432" i="13"/>
  <c r="P432" i="13"/>
  <c r="BK431" i="13"/>
  <c r="BJ431" i="13"/>
  <c r="BI431" i="13"/>
  <c r="BH431" i="13"/>
  <c r="BG431" i="13"/>
  <c r="BF431" i="13"/>
  <c r="BE431" i="13"/>
  <c r="BD431" i="13"/>
  <c r="BC431" i="13"/>
  <c r="BB431" i="13"/>
  <c r="BA431" i="13"/>
  <c r="AZ431" i="13"/>
  <c r="BL431" i="13" s="1"/>
  <c r="AY431" i="13"/>
  <c r="AX431" i="13"/>
  <c r="AW431" i="13"/>
  <c r="AV431" i="13"/>
  <c r="AT431" i="13"/>
  <c r="AS431" i="13"/>
  <c r="AR431" i="13"/>
  <c r="AQ431" i="13"/>
  <c r="AP431" i="13"/>
  <c r="AO431" i="13"/>
  <c r="AN431" i="13"/>
  <c r="AM431" i="13"/>
  <c r="AL431" i="13"/>
  <c r="AK431" i="13"/>
  <c r="AJ431" i="13"/>
  <c r="AI431" i="13"/>
  <c r="AU431" i="13" s="1"/>
  <c r="AG431" i="13"/>
  <c r="P431" i="13"/>
  <c r="BK430" i="13"/>
  <c r="BJ430" i="13"/>
  <c r="BI430" i="13"/>
  <c r="BH430" i="13"/>
  <c r="BG430" i="13"/>
  <c r="BF430" i="13"/>
  <c r="BE430" i="13"/>
  <c r="BD430" i="13"/>
  <c r="BC430" i="13"/>
  <c r="BB430" i="13"/>
  <c r="BA430" i="13"/>
  <c r="AZ430" i="13"/>
  <c r="AY430" i="13"/>
  <c r="AX430" i="13"/>
  <c r="AW430" i="13"/>
  <c r="AV430" i="13"/>
  <c r="AT430" i="13"/>
  <c r="AS430" i="13"/>
  <c r="AR430" i="13"/>
  <c r="AQ430" i="13"/>
  <c r="AP430" i="13"/>
  <c r="AO430" i="13"/>
  <c r="AN430" i="13"/>
  <c r="AM430" i="13"/>
  <c r="AL430" i="13"/>
  <c r="AK430" i="13"/>
  <c r="AJ430" i="13"/>
  <c r="AI430" i="13"/>
  <c r="AG430" i="13"/>
  <c r="P430" i="13"/>
  <c r="BK429" i="13"/>
  <c r="BJ429" i="13"/>
  <c r="BI429" i="13"/>
  <c r="BH429" i="13"/>
  <c r="BG429" i="13"/>
  <c r="BF429" i="13"/>
  <c r="BE429" i="13"/>
  <c r="BD429" i="13"/>
  <c r="BC429" i="13"/>
  <c r="BB429" i="13"/>
  <c r="BA429" i="13"/>
  <c r="AZ429" i="13"/>
  <c r="BL429" i="13" s="1"/>
  <c r="AY429" i="13"/>
  <c r="AX429" i="13"/>
  <c r="AW429" i="13"/>
  <c r="AV429" i="13"/>
  <c r="AT429" i="13"/>
  <c r="AS429" i="13"/>
  <c r="AR429" i="13"/>
  <c r="AQ429" i="13"/>
  <c r="AP429" i="13"/>
  <c r="AO429" i="13"/>
  <c r="AN429" i="13"/>
  <c r="AM429" i="13"/>
  <c r="AL429" i="13"/>
  <c r="AK429" i="13"/>
  <c r="AJ429" i="13"/>
  <c r="AI429" i="13"/>
  <c r="AU429" i="13" s="1"/>
  <c r="AG429" i="13"/>
  <c r="P429" i="13"/>
  <c r="BK428" i="13"/>
  <c r="BJ428" i="13"/>
  <c r="BI428" i="13"/>
  <c r="BH428" i="13"/>
  <c r="BG428" i="13"/>
  <c r="BF428" i="13"/>
  <c r="BE428" i="13"/>
  <c r="BD428" i="13"/>
  <c r="BC428" i="13"/>
  <c r="BB428" i="13"/>
  <c r="BA428" i="13"/>
  <c r="AZ428" i="13"/>
  <c r="AY428" i="13"/>
  <c r="AX428" i="13"/>
  <c r="AW428" i="13"/>
  <c r="AV428" i="13"/>
  <c r="AT428" i="13"/>
  <c r="AS428" i="13"/>
  <c r="AR428" i="13"/>
  <c r="AQ428" i="13"/>
  <c r="AP428" i="13"/>
  <c r="AO428" i="13"/>
  <c r="AN428" i="13"/>
  <c r="AM428" i="13"/>
  <c r="AL428" i="13"/>
  <c r="AK428" i="13"/>
  <c r="AJ428" i="13"/>
  <c r="AI428" i="13"/>
  <c r="AG428" i="13"/>
  <c r="P428" i="13"/>
  <c r="BK427" i="13"/>
  <c r="BJ427" i="13"/>
  <c r="BI427" i="13"/>
  <c r="BH427" i="13"/>
  <c r="BG427" i="13"/>
  <c r="BF427" i="13"/>
  <c r="BE427" i="13"/>
  <c r="BD427" i="13"/>
  <c r="BC427" i="13"/>
  <c r="BB427" i="13"/>
  <c r="BA427" i="13"/>
  <c r="AZ427" i="13"/>
  <c r="BL427" i="13" s="1"/>
  <c r="AY427" i="13"/>
  <c r="AX427" i="13"/>
  <c r="AW427" i="13"/>
  <c r="AV427" i="13"/>
  <c r="AT427" i="13"/>
  <c r="AS427" i="13"/>
  <c r="AR427" i="13"/>
  <c r="AQ427" i="13"/>
  <c r="AP427" i="13"/>
  <c r="AO427" i="13"/>
  <c r="AN427" i="13"/>
  <c r="AM427" i="13"/>
  <c r="AL427" i="13"/>
  <c r="AK427" i="13"/>
  <c r="AJ427" i="13"/>
  <c r="AI427" i="13"/>
  <c r="AU427" i="13" s="1"/>
  <c r="AG427" i="13"/>
  <c r="P427" i="13"/>
  <c r="BK426" i="13"/>
  <c r="BJ426" i="13"/>
  <c r="BI426" i="13"/>
  <c r="BH426" i="13"/>
  <c r="BG426" i="13"/>
  <c r="BF426" i="13"/>
  <c r="BE426" i="13"/>
  <c r="BD426" i="13"/>
  <c r="BC426" i="13"/>
  <c r="BB426" i="13"/>
  <c r="BA426" i="13"/>
  <c r="AZ426" i="13"/>
  <c r="AY426" i="13"/>
  <c r="AX426" i="13"/>
  <c r="AW426" i="13"/>
  <c r="AV426" i="13"/>
  <c r="AT426" i="13"/>
  <c r="AS426" i="13"/>
  <c r="AR426" i="13"/>
  <c r="AQ426" i="13"/>
  <c r="AP426" i="13"/>
  <c r="AO426" i="13"/>
  <c r="AN426" i="13"/>
  <c r="AM426" i="13"/>
  <c r="AL426" i="13"/>
  <c r="AK426" i="13"/>
  <c r="AJ426" i="13"/>
  <c r="AI426" i="13"/>
  <c r="AG426" i="13"/>
  <c r="P426" i="13"/>
  <c r="BK425" i="13"/>
  <c r="BJ425" i="13"/>
  <c r="BI425" i="13"/>
  <c r="BH425" i="13"/>
  <c r="BG425" i="13"/>
  <c r="BF425" i="13"/>
  <c r="BE425" i="13"/>
  <c r="BD425" i="13"/>
  <c r="BC425" i="13"/>
  <c r="BB425" i="13"/>
  <c r="BA425" i="13"/>
  <c r="AZ425" i="13"/>
  <c r="BL425" i="13" s="1"/>
  <c r="AY425" i="13"/>
  <c r="AX425" i="13"/>
  <c r="AW425" i="13"/>
  <c r="AV425" i="13"/>
  <c r="AT425" i="13"/>
  <c r="AS425" i="13"/>
  <c r="AR425" i="13"/>
  <c r="AQ425" i="13"/>
  <c r="AP425" i="13"/>
  <c r="AO425" i="13"/>
  <c r="AN425" i="13"/>
  <c r="AM425" i="13"/>
  <c r="AL425" i="13"/>
  <c r="AK425" i="13"/>
  <c r="AJ425" i="13"/>
  <c r="AI425" i="13"/>
  <c r="AU425" i="13" s="1"/>
  <c r="AG425" i="13"/>
  <c r="P425" i="13"/>
  <c r="BK424" i="13"/>
  <c r="BJ424" i="13"/>
  <c r="BI424" i="13"/>
  <c r="BH424" i="13"/>
  <c r="BG424" i="13"/>
  <c r="BF424" i="13"/>
  <c r="BE424" i="13"/>
  <c r="BD424" i="13"/>
  <c r="BC424" i="13"/>
  <c r="BB424" i="13"/>
  <c r="BA424" i="13"/>
  <c r="AZ424" i="13"/>
  <c r="AY424" i="13"/>
  <c r="AX424" i="13"/>
  <c r="AW424" i="13"/>
  <c r="AV424" i="13"/>
  <c r="AT424" i="13"/>
  <c r="AS424" i="13"/>
  <c r="AR424" i="13"/>
  <c r="AQ424" i="13"/>
  <c r="AP424" i="13"/>
  <c r="AO424" i="13"/>
  <c r="AN424" i="13"/>
  <c r="AM424" i="13"/>
  <c r="AL424" i="13"/>
  <c r="AK424" i="13"/>
  <c r="AJ424" i="13"/>
  <c r="AI424" i="13"/>
  <c r="AG424" i="13"/>
  <c r="P424" i="13"/>
  <c r="BK423" i="13"/>
  <c r="BJ423" i="13"/>
  <c r="BI423" i="13"/>
  <c r="BH423" i="13"/>
  <c r="BG423" i="13"/>
  <c r="BF423" i="13"/>
  <c r="BE423" i="13"/>
  <c r="BD423" i="13"/>
  <c r="BC423" i="13"/>
  <c r="BB423" i="13"/>
  <c r="BA423" i="13"/>
  <c r="AZ423" i="13"/>
  <c r="BL423" i="13" s="1"/>
  <c r="AY423" i="13"/>
  <c r="AX423" i="13"/>
  <c r="AW423" i="13"/>
  <c r="AV423" i="13"/>
  <c r="AT423" i="13"/>
  <c r="AS423" i="13"/>
  <c r="AR423" i="13"/>
  <c r="AQ423" i="13"/>
  <c r="AP423" i="13"/>
  <c r="AO423" i="13"/>
  <c r="AN423" i="13"/>
  <c r="AM423" i="13"/>
  <c r="AL423" i="13"/>
  <c r="AK423" i="13"/>
  <c r="AJ423" i="13"/>
  <c r="AI423" i="13"/>
  <c r="AU423" i="13" s="1"/>
  <c r="AG423" i="13"/>
  <c r="P423" i="13"/>
  <c r="BK422" i="13"/>
  <c r="BJ422" i="13"/>
  <c r="BI422" i="13"/>
  <c r="BH422" i="13"/>
  <c r="BG422" i="13"/>
  <c r="BF422" i="13"/>
  <c r="BE422" i="13"/>
  <c r="BD422" i="13"/>
  <c r="BC422" i="13"/>
  <c r="BB422" i="13"/>
  <c r="BA422" i="13"/>
  <c r="AZ422" i="13"/>
  <c r="AY422" i="13"/>
  <c r="AX422" i="13"/>
  <c r="AW422" i="13"/>
  <c r="AV422" i="13"/>
  <c r="AT422" i="13"/>
  <c r="AS422" i="13"/>
  <c r="AR422" i="13"/>
  <c r="AQ422" i="13"/>
  <c r="AP422" i="13"/>
  <c r="AO422" i="13"/>
  <c r="AN422" i="13"/>
  <c r="AM422" i="13"/>
  <c r="AL422" i="13"/>
  <c r="AK422" i="13"/>
  <c r="AJ422" i="13"/>
  <c r="AI422" i="13"/>
  <c r="AG422" i="13"/>
  <c r="P422" i="13"/>
  <c r="BK421" i="13"/>
  <c r="BJ421" i="13"/>
  <c r="BI421" i="13"/>
  <c r="BH421" i="13"/>
  <c r="BG421" i="13"/>
  <c r="BF421" i="13"/>
  <c r="BE421" i="13"/>
  <c r="BD421" i="13"/>
  <c r="BC421" i="13"/>
  <c r="BB421" i="13"/>
  <c r="BA421" i="13"/>
  <c r="AZ421" i="13"/>
  <c r="BL421" i="13" s="1"/>
  <c r="AY421" i="13"/>
  <c r="AX421" i="13"/>
  <c r="AW421" i="13"/>
  <c r="AV421" i="13"/>
  <c r="AT421" i="13"/>
  <c r="AS421" i="13"/>
  <c r="AR421" i="13"/>
  <c r="AQ421" i="13"/>
  <c r="AP421" i="13"/>
  <c r="AO421" i="13"/>
  <c r="AN421" i="13"/>
  <c r="AM421" i="13"/>
  <c r="AL421" i="13"/>
  <c r="AK421" i="13"/>
  <c r="AJ421" i="13"/>
  <c r="AI421" i="13"/>
  <c r="AU421" i="13" s="1"/>
  <c r="AG421" i="13"/>
  <c r="P421" i="13"/>
  <c r="BK420" i="13"/>
  <c r="BJ420" i="13"/>
  <c r="BI420" i="13"/>
  <c r="BH420" i="13"/>
  <c r="BG420" i="13"/>
  <c r="BF420" i="13"/>
  <c r="BE420" i="13"/>
  <c r="BD420" i="13"/>
  <c r="BC420" i="13"/>
  <c r="BB420" i="13"/>
  <c r="BA420" i="13"/>
  <c r="AZ420" i="13"/>
  <c r="AY420" i="13"/>
  <c r="AX420" i="13"/>
  <c r="AW420" i="13"/>
  <c r="AV420" i="13"/>
  <c r="AT420" i="13"/>
  <c r="AS420" i="13"/>
  <c r="AR420" i="13"/>
  <c r="AQ420" i="13"/>
  <c r="AP420" i="13"/>
  <c r="AO420" i="13"/>
  <c r="AN420" i="13"/>
  <c r="AM420" i="13"/>
  <c r="AL420" i="13"/>
  <c r="AK420" i="13"/>
  <c r="AJ420" i="13"/>
  <c r="AI420" i="13"/>
  <c r="AG420" i="13"/>
  <c r="P420" i="13"/>
  <c r="BK419" i="13"/>
  <c r="BJ419" i="13"/>
  <c r="BI419" i="13"/>
  <c r="BH419" i="13"/>
  <c r="BG419" i="13"/>
  <c r="BF419" i="13"/>
  <c r="BE419" i="13"/>
  <c r="BD419" i="13"/>
  <c r="BC419" i="13"/>
  <c r="BB419" i="13"/>
  <c r="BA419" i="13"/>
  <c r="AZ419" i="13"/>
  <c r="BL419" i="13" s="1"/>
  <c r="AY419" i="13"/>
  <c r="AX419" i="13"/>
  <c r="AW419" i="13"/>
  <c r="AV419" i="13"/>
  <c r="AT419" i="13"/>
  <c r="AS419" i="13"/>
  <c r="AR419" i="13"/>
  <c r="AQ419" i="13"/>
  <c r="AP419" i="13"/>
  <c r="AO419" i="13"/>
  <c r="AN419" i="13"/>
  <c r="AM419" i="13"/>
  <c r="AL419" i="13"/>
  <c r="AK419" i="13"/>
  <c r="AJ419" i="13"/>
  <c r="AI419" i="13"/>
  <c r="AU419" i="13" s="1"/>
  <c r="AG419" i="13"/>
  <c r="P419" i="13"/>
  <c r="BK418" i="13"/>
  <c r="BJ418" i="13"/>
  <c r="BI418" i="13"/>
  <c r="BH418" i="13"/>
  <c r="BG418" i="13"/>
  <c r="BF418" i="13"/>
  <c r="BE418" i="13"/>
  <c r="BD418" i="13"/>
  <c r="BC418" i="13"/>
  <c r="BB418" i="13"/>
  <c r="BA418" i="13"/>
  <c r="AZ418" i="13"/>
  <c r="AY418" i="13"/>
  <c r="AX418" i="13"/>
  <c r="AW418" i="13"/>
  <c r="AV418" i="13"/>
  <c r="AT418" i="13"/>
  <c r="AS418" i="13"/>
  <c r="AR418" i="13"/>
  <c r="AQ418" i="13"/>
  <c r="AP418" i="13"/>
  <c r="AO418" i="13"/>
  <c r="AN418" i="13"/>
  <c r="AM418" i="13"/>
  <c r="AL418" i="13"/>
  <c r="AK418" i="13"/>
  <c r="AJ418" i="13"/>
  <c r="AI418" i="13"/>
  <c r="AG418" i="13"/>
  <c r="P418" i="13"/>
  <c r="BK417" i="13"/>
  <c r="BJ417" i="13"/>
  <c r="BI417" i="13"/>
  <c r="BH417" i="13"/>
  <c r="BG417" i="13"/>
  <c r="BF417" i="13"/>
  <c r="BE417" i="13"/>
  <c r="BD417" i="13"/>
  <c r="BC417" i="13"/>
  <c r="BB417" i="13"/>
  <c r="BA417" i="13"/>
  <c r="AZ417" i="13"/>
  <c r="BL417" i="13" s="1"/>
  <c r="AY417" i="13"/>
  <c r="AX417" i="13"/>
  <c r="AW417" i="13"/>
  <c r="AV417" i="13"/>
  <c r="AT417" i="13"/>
  <c r="AS417" i="13"/>
  <c r="AR417" i="13"/>
  <c r="AQ417" i="13"/>
  <c r="AP417" i="13"/>
  <c r="AO417" i="13"/>
  <c r="AN417" i="13"/>
  <c r="AM417" i="13"/>
  <c r="AL417" i="13"/>
  <c r="AK417" i="13"/>
  <c r="AJ417" i="13"/>
  <c r="AI417" i="13"/>
  <c r="AU417" i="13" s="1"/>
  <c r="AG417" i="13"/>
  <c r="P417" i="13"/>
  <c r="BK416" i="13"/>
  <c r="BJ416" i="13"/>
  <c r="BI416" i="13"/>
  <c r="BH416" i="13"/>
  <c r="BG416" i="13"/>
  <c r="BF416" i="13"/>
  <c r="BE416" i="13"/>
  <c r="BD416" i="13"/>
  <c r="BC416" i="13"/>
  <c r="BB416" i="13"/>
  <c r="BA416" i="13"/>
  <c r="AZ416" i="13"/>
  <c r="AY416" i="13"/>
  <c r="AX416" i="13"/>
  <c r="AW416" i="13"/>
  <c r="AV416" i="13"/>
  <c r="AT416" i="13"/>
  <c r="AS416" i="13"/>
  <c r="AR416" i="13"/>
  <c r="AQ416" i="13"/>
  <c r="AP416" i="13"/>
  <c r="AO416" i="13"/>
  <c r="AN416" i="13"/>
  <c r="AM416" i="13"/>
  <c r="AL416" i="13"/>
  <c r="AK416" i="13"/>
  <c r="AJ416" i="13"/>
  <c r="AI416" i="13"/>
  <c r="AG416" i="13"/>
  <c r="P416" i="13"/>
  <c r="BK415" i="13"/>
  <c r="BJ415" i="13"/>
  <c r="BI415" i="13"/>
  <c r="BH415" i="13"/>
  <c r="BG415" i="13"/>
  <c r="BF415" i="13"/>
  <c r="BE415" i="13"/>
  <c r="BD415" i="13"/>
  <c r="BC415" i="13"/>
  <c r="BB415" i="13"/>
  <c r="BA415" i="13"/>
  <c r="AZ415" i="13"/>
  <c r="BL415" i="13" s="1"/>
  <c r="AY415" i="13"/>
  <c r="AX415" i="13"/>
  <c r="AW415" i="13"/>
  <c r="AV415" i="13"/>
  <c r="AT415" i="13"/>
  <c r="AS415" i="13"/>
  <c r="AR415" i="13"/>
  <c r="AQ415" i="13"/>
  <c r="AP415" i="13"/>
  <c r="AO415" i="13"/>
  <c r="AN415" i="13"/>
  <c r="AM415" i="13"/>
  <c r="AL415" i="13"/>
  <c r="AK415" i="13"/>
  <c r="AJ415" i="13"/>
  <c r="AI415" i="13"/>
  <c r="AU415" i="13" s="1"/>
  <c r="AG415" i="13"/>
  <c r="P415" i="13"/>
  <c r="BK414" i="13"/>
  <c r="BJ414" i="13"/>
  <c r="BI414" i="13"/>
  <c r="BH414" i="13"/>
  <c r="BG414" i="13"/>
  <c r="BF414" i="13"/>
  <c r="BE414" i="13"/>
  <c r="BD414" i="13"/>
  <c r="BC414" i="13"/>
  <c r="BB414" i="13"/>
  <c r="BA414" i="13"/>
  <c r="AZ414" i="13"/>
  <c r="AY414" i="13"/>
  <c r="AX414" i="13"/>
  <c r="AW414" i="13"/>
  <c r="AV414" i="13"/>
  <c r="AT414" i="13"/>
  <c r="AS414" i="13"/>
  <c r="AR414" i="13"/>
  <c r="AQ414" i="13"/>
  <c r="AP414" i="13"/>
  <c r="AO414" i="13"/>
  <c r="AN414" i="13"/>
  <c r="AM414" i="13"/>
  <c r="AL414" i="13"/>
  <c r="AK414" i="13"/>
  <c r="AJ414" i="13"/>
  <c r="AI414" i="13"/>
  <c r="AG414" i="13"/>
  <c r="P414" i="13"/>
  <c r="BK413" i="13"/>
  <c r="BJ413" i="13"/>
  <c r="BI413" i="13"/>
  <c r="BH413" i="13"/>
  <c r="BG413" i="13"/>
  <c r="BF413" i="13"/>
  <c r="BE413" i="13"/>
  <c r="BD413" i="13"/>
  <c r="BC413" i="13"/>
  <c r="BB413" i="13"/>
  <c r="BA413" i="13"/>
  <c r="AZ413" i="13"/>
  <c r="BL413" i="13" s="1"/>
  <c r="AY413" i="13"/>
  <c r="AX413" i="13"/>
  <c r="AW413" i="13"/>
  <c r="AV413" i="13"/>
  <c r="AT413" i="13"/>
  <c r="AS413" i="13"/>
  <c r="AR413" i="13"/>
  <c r="AQ413" i="13"/>
  <c r="AP413" i="13"/>
  <c r="AO413" i="13"/>
  <c r="AN413" i="13"/>
  <c r="AM413" i="13"/>
  <c r="AL413" i="13"/>
  <c r="AK413" i="13"/>
  <c r="AJ413" i="13"/>
  <c r="AI413" i="13"/>
  <c r="AU413" i="13" s="1"/>
  <c r="AG413" i="13"/>
  <c r="P413" i="13"/>
  <c r="BK412" i="13"/>
  <c r="BJ412" i="13"/>
  <c r="BI412" i="13"/>
  <c r="BH412" i="13"/>
  <c r="BG412" i="13"/>
  <c r="BF412" i="13"/>
  <c r="BE412" i="13"/>
  <c r="BD412" i="13"/>
  <c r="BC412" i="13"/>
  <c r="BB412" i="13"/>
  <c r="BA412" i="13"/>
  <c r="AZ412" i="13"/>
  <c r="AY412" i="13"/>
  <c r="AX412" i="13"/>
  <c r="AW412" i="13"/>
  <c r="AV412" i="13"/>
  <c r="AT412" i="13"/>
  <c r="AS412" i="13"/>
  <c r="AR412" i="13"/>
  <c r="AQ412" i="13"/>
  <c r="AP412" i="13"/>
  <c r="AO412" i="13"/>
  <c r="AN412" i="13"/>
  <c r="AM412" i="13"/>
  <c r="AL412" i="13"/>
  <c r="AK412" i="13"/>
  <c r="AJ412" i="13"/>
  <c r="AI412" i="13"/>
  <c r="AG412" i="13"/>
  <c r="P412" i="13"/>
  <c r="BK411" i="13"/>
  <c r="BJ411" i="13"/>
  <c r="BI411" i="13"/>
  <c r="BH411" i="13"/>
  <c r="BG411" i="13"/>
  <c r="BF411" i="13"/>
  <c r="BE411" i="13"/>
  <c r="BD411" i="13"/>
  <c r="BC411" i="13"/>
  <c r="BB411" i="13"/>
  <c r="BA411" i="13"/>
  <c r="AZ411" i="13"/>
  <c r="BL411" i="13" s="1"/>
  <c r="AY411" i="13"/>
  <c r="AX411" i="13"/>
  <c r="AW411" i="13"/>
  <c r="AV411" i="13"/>
  <c r="AT411" i="13"/>
  <c r="AS411" i="13"/>
  <c r="AR411" i="13"/>
  <c r="AQ411" i="13"/>
  <c r="AP411" i="13"/>
  <c r="AO411" i="13"/>
  <c r="AN411" i="13"/>
  <c r="AM411" i="13"/>
  <c r="AL411" i="13"/>
  <c r="AK411" i="13"/>
  <c r="AJ411" i="13"/>
  <c r="AI411" i="13"/>
  <c r="AU411" i="13" s="1"/>
  <c r="AG411" i="13"/>
  <c r="P411" i="13"/>
  <c r="BK410" i="13"/>
  <c r="BJ410" i="13"/>
  <c r="BI410" i="13"/>
  <c r="BH410" i="13"/>
  <c r="BG410" i="13"/>
  <c r="BF410" i="13"/>
  <c r="BE410" i="13"/>
  <c r="BD410" i="13"/>
  <c r="BC410" i="13"/>
  <c r="BB410" i="13"/>
  <c r="BA410" i="13"/>
  <c r="AZ410" i="13"/>
  <c r="AY410" i="13"/>
  <c r="AX410" i="13"/>
  <c r="AW410" i="13"/>
  <c r="AV410" i="13"/>
  <c r="AT410" i="13"/>
  <c r="AS410" i="13"/>
  <c r="AR410" i="13"/>
  <c r="AQ410" i="13"/>
  <c r="AP410" i="13"/>
  <c r="AO410" i="13"/>
  <c r="AN410" i="13"/>
  <c r="AM410" i="13"/>
  <c r="AL410" i="13"/>
  <c r="AK410" i="13"/>
  <c r="AJ410" i="13"/>
  <c r="AI410" i="13"/>
  <c r="AG410" i="13"/>
  <c r="P410" i="13"/>
  <c r="BK409" i="13"/>
  <c r="BJ409" i="13"/>
  <c r="BI409" i="13"/>
  <c r="BH409" i="13"/>
  <c r="BG409" i="13"/>
  <c r="BF409" i="13"/>
  <c r="BE409" i="13"/>
  <c r="BD409" i="13"/>
  <c r="BC409" i="13"/>
  <c r="BB409" i="13"/>
  <c r="BA409" i="13"/>
  <c r="AZ409" i="13"/>
  <c r="BL409" i="13" s="1"/>
  <c r="AY409" i="13"/>
  <c r="AX409" i="13"/>
  <c r="AW409" i="13"/>
  <c r="AV409" i="13"/>
  <c r="AT409" i="13"/>
  <c r="AS409" i="13"/>
  <c r="AR409" i="13"/>
  <c r="AQ409" i="13"/>
  <c r="AP409" i="13"/>
  <c r="AO409" i="13"/>
  <c r="AN409" i="13"/>
  <c r="AM409" i="13"/>
  <c r="AL409" i="13"/>
  <c r="AK409" i="13"/>
  <c r="AJ409" i="13"/>
  <c r="AI409" i="13"/>
  <c r="AU409" i="13" s="1"/>
  <c r="AG409" i="13"/>
  <c r="P409" i="13"/>
  <c r="BK408" i="13"/>
  <c r="BJ408" i="13"/>
  <c r="BI408" i="13"/>
  <c r="BH408" i="13"/>
  <c r="BG408" i="13"/>
  <c r="BF408" i="13"/>
  <c r="BE408" i="13"/>
  <c r="BD408" i="13"/>
  <c r="BC408" i="13"/>
  <c r="BB408" i="13"/>
  <c r="BA408" i="13"/>
  <c r="AZ408" i="13"/>
  <c r="AY408" i="13"/>
  <c r="AX408" i="13"/>
  <c r="AW408" i="13"/>
  <c r="AV408" i="13"/>
  <c r="AT408" i="13"/>
  <c r="AS408" i="13"/>
  <c r="AR408" i="13"/>
  <c r="AQ408" i="13"/>
  <c r="AP408" i="13"/>
  <c r="AO408" i="13"/>
  <c r="AN408" i="13"/>
  <c r="AM408" i="13"/>
  <c r="AL408" i="13"/>
  <c r="AK408" i="13"/>
  <c r="AJ408" i="13"/>
  <c r="AI408" i="13"/>
  <c r="AG408" i="13"/>
  <c r="P408" i="13"/>
  <c r="BK407" i="13"/>
  <c r="BJ407" i="13"/>
  <c r="BI407" i="13"/>
  <c r="BH407" i="13"/>
  <c r="BG407" i="13"/>
  <c r="BF407" i="13"/>
  <c r="BE407" i="13"/>
  <c r="BD407" i="13"/>
  <c r="BC407" i="13"/>
  <c r="BB407" i="13"/>
  <c r="BA407" i="13"/>
  <c r="AZ407" i="13"/>
  <c r="BL407" i="13" s="1"/>
  <c r="AY407" i="13"/>
  <c r="AX407" i="13"/>
  <c r="AW407" i="13"/>
  <c r="AV407" i="13"/>
  <c r="AT407" i="13"/>
  <c r="AS407" i="13"/>
  <c r="AR407" i="13"/>
  <c r="AQ407" i="13"/>
  <c r="AP407" i="13"/>
  <c r="AO407" i="13"/>
  <c r="AN407" i="13"/>
  <c r="AM407" i="13"/>
  <c r="AL407" i="13"/>
  <c r="AK407" i="13"/>
  <c r="AJ407" i="13"/>
  <c r="AI407" i="13"/>
  <c r="AU407" i="13" s="1"/>
  <c r="AG407" i="13"/>
  <c r="P407" i="13"/>
  <c r="BK406" i="13"/>
  <c r="BJ406" i="13"/>
  <c r="BI406" i="13"/>
  <c r="BH406" i="13"/>
  <c r="BG406" i="13"/>
  <c r="BF406" i="13"/>
  <c r="BE406" i="13"/>
  <c r="BD406" i="13"/>
  <c r="BC406" i="13"/>
  <c r="BB406" i="13"/>
  <c r="BA406" i="13"/>
  <c r="AZ406" i="13"/>
  <c r="AY406" i="13"/>
  <c r="AX406" i="13"/>
  <c r="AW406" i="13"/>
  <c r="AV406" i="13"/>
  <c r="AT406" i="13"/>
  <c r="AS406" i="13"/>
  <c r="AR406" i="13"/>
  <c r="AQ406" i="13"/>
  <c r="AP406" i="13"/>
  <c r="AO406" i="13"/>
  <c r="AN406" i="13"/>
  <c r="AM406" i="13"/>
  <c r="AL406" i="13"/>
  <c r="AK406" i="13"/>
  <c r="AJ406" i="13"/>
  <c r="AI406" i="13"/>
  <c r="AG406" i="13"/>
  <c r="P406" i="13"/>
  <c r="BK405" i="13"/>
  <c r="BJ405" i="13"/>
  <c r="BI405" i="13"/>
  <c r="BH405" i="13"/>
  <c r="BG405" i="13"/>
  <c r="BF405" i="13"/>
  <c r="BE405" i="13"/>
  <c r="BD405" i="13"/>
  <c r="BC405" i="13"/>
  <c r="BB405" i="13"/>
  <c r="BA405" i="13"/>
  <c r="AZ405" i="13"/>
  <c r="BL405" i="13" s="1"/>
  <c r="AY405" i="13"/>
  <c r="AX405" i="13"/>
  <c r="AW405" i="13"/>
  <c r="AV405" i="13"/>
  <c r="AT405" i="13"/>
  <c r="AS405" i="13"/>
  <c r="AR405" i="13"/>
  <c r="AQ405" i="13"/>
  <c r="AP405" i="13"/>
  <c r="AO405" i="13"/>
  <c r="AN405" i="13"/>
  <c r="AM405" i="13"/>
  <c r="AL405" i="13"/>
  <c r="AK405" i="13"/>
  <c r="AJ405" i="13"/>
  <c r="AI405" i="13"/>
  <c r="AU405" i="13" s="1"/>
  <c r="AG405" i="13"/>
  <c r="P405" i="13"/>
  <c r="BK404" i="13"/>
  <c r="BJ404" i="13"/>
  <c r="BI404" i="13"/>
  <c r="BH404" i="13"/>
  <c r="BG404" i="13"/>
  <c r="BF404" i="13"/>
  <c r="BE404" i="13"/>
  <c r="BD404" i="13"/>
  <c r="BC404" i="13"/>
  <c r="BB404" i="13"/>
  <c r="BA404" i="13"/>
  <c r="AZ404" i="13"/>
  <c r="AY404" i="13"/>
  <c r="AX404" i="13"/>
  <c r="AW404" i="13"/>
  <c r="AV404" i="13"/>
  <c r="AT404" i="13"/>
  <c r="AS404" i="13"/>
  <c r="AR404" i="13"/>
  <c r="AQ404" i="13"/>
  <c r="AP404" i="13"/>
  <c r="AO404" i="13"/>
  <c r="AN404" i="13"/>
  <c r="AM404" i="13"/>
  <c r="AL404" i="13"/>
  <c r="AK404" i="13"/>
  <c r="AJ404" i="13"/>
  <c r="AI404" i="13"/>
  <c r="AG404" i="13"/>
  <c r="P404" i="13"/>
  <c r="BK403" i="13"/>
  <c r="BJ403" i="13"/>
  <c r="BI403" i="13"/>
  <c r="BH403" i="13"/>
  <c r="BG403" i="13"/>
  <c r="BF403" i="13"/>
  <c r="BE403" i="13"/>
  <c r="BD403" i="13"/>
  <c r="BC403" i="13"/>
  <c r="BB403" i="13"/>
  <c r="BA403" i="13"/>
  <c r="AZ403" i="13"/>
  <c r="BL403" i="13" s="1"/>
  <c r="AY403" i="13"/>
  <c r="AX403" i="13"/>
  <c r="AW403" i="13"/>
  <c r="AV403" i="13"/>
  <c r="AT403" i="13"/>
  <c r="AS403" i="13"/>
  <c r="AR403" i="13"/>
  <c r="AQ403" i="13"/>
  <c r="AP403" i="13"/>
  <c r="AO403" i="13"/>
  <c r="AN403" i="13"/>
  <c r="AM403" i="13"/>
  <c r="AL403" i="13"/>
  <c r="AK403" i="13"/>
  <c r="AJ403" i="13"/>
  <c r="AI403" i="13"/>
  <c r="AU403" i="13" s="1"/>
  <c r="AG403" i="13"/>
  <c r="P403" i="13"/>
  <c r="BK402" i="13"/>
  <c r="BJ402" i="13"/>
  <c r="BI402" i="13"/>
  <c r="BH402" i="13"/>
  <c r="BG402" i="13"/>
  <c r="BF402" i="13"/>
  <c r="BE402" i="13"/>
  <c r="BD402" i="13"/>
  <c r="BC402" i="13"/>
  <c r="BB402" i="13"/>
  <c r="BA402" i="13"/>
  <c r="AZ402" i="13"/>
  <c r="AY402" i="13"/>
  <c r="AX402" i="13"/>
  <c r="AW402" i="13"/>
  <c r="AV402" i="13"/>
  <c r="AT402" i="13"/>
  <c r="AS402" i="13"/>
  <c r="AR402" i="13"/>
  <c r="AQ402" i="13"/>
  <c r="AP402" i="13"/>
  <c r="AO402" i="13"/>
  <c r="AN402" i="13"/>
  <c r="AM402" i="13"/>
  <c r="AL402" i="13"/>
  <c r="AK402" i="13"/>
  <c r="AJ402" i="13"/>
  <c r="AI402" i="13"/>
  <c r="AG402" i="13"/>
  <c r="P402" i="13"/>
  <c r="BK401" i="13"/>
  <c r="BJ401" i="13"/>
  <c r="BI401" i="13"/>
  <c r="BH401" i="13"/>
  <c r="BG401" i="13"/>
  <c r="BF401" i="13"/>
  <c r="BE401" i="13"/>
  <c r="BD401" i="13"/>
  <c r="BC401" i="13"/>
  <c r="BB401" i="13"/>
  <c r="BA401" i="13"/>
  <c r="AZ401" i="13"/>
  <c r="BL401" i="13" s="1"/>
  <c r="AY401" i="13"/>
  <c r="AX401" i="13"/>
  <c r="AW401" i="13"/>
  <c r="AV401" i="13"/>
  <c r="AT401" i="13"/>
  <c r="AS401" i="13"/>
  <c r="AR401" i="13"/>
  <c r="AQ401" i="13"/>
  <c r="AP401" i="13"/>
  <c r="AO401" i="13"/>
  <c r="AN401" i="13"/>
  <c r="AM401" i="13"/>
  <c r="AL401" i="13"/>
  <c r="AK401" i="13"/>
  <c r="AJ401" i="13"/>
  <c r="AI401" i="13"/>
  <c r="AU401" i="13" s="1"/>
  <c r="AG401" i="13"/>
  <c r="P401" i="13"/>
  <c r="BK400" i="13"/>
  <c r="BJ400" i="13"/>
  <c r="BI400" i="13"/>
  <c r="BH400" i="13"/>
  <c r="BG400" i="13"/>
  <c r="BF400" i="13"/>
  <c r="BE400" i="13"/>
  <c r="BD400" i="13"/>
  <c r="BC400" i="13"/>
  <c r="BB400" i="13"/>
  <c r="BA400" i="13"/>
  <c r="AZ400" i="13"/>
  <c r="AY400" i="13"/>
  <c r="AX400" i="13"/>
  <c r="AW400" i="13"/>
  <c r="AV400" i="13"/>
  <c r="AT400" i="13"/>
  <c r="AS400" i="13"/>
  <c r="AR400" i="13"/>
  <c r="AQ400" i="13"/>
  <c r="AP400" i="13"/>
  <c r="AO400" i="13"/>
  <c r="AN400" i="13"/>
  <c r="AM400" i="13"/>
  <c r="AL400" i="13"/>
  <c r="AK400" i="13"/>
  <c r="AJ400" i="13"/>
  <c r="AI400" i="13"/>
  <c r="AG400" i="13"/>
  <c r="P400" i="13"/>
  <c r="BK399" i="13"/>
  <c r="BJ399" i="13"/>
  <c r="BI399" i="13"/>
  <c r="BH399" i="13"/>
  <c r="BG399" i="13"/>
  <c r="BF399" i="13"/>
  <c r="BE399" i="13"/>
  <c r="BD399" i="13"/>
  <c r="BC399" i="13"/>
  <c r="BB399" i="13"/>
  <c r="BA399" i="13"/>
  <c r="AZ399" i="13"/>
  <c r="BL399" i="13" s="1"/>
  <c r="AY399" i="13"/>
  <c r="AX399" i="13"/>
  <c r="AW399" i="13"/>
  <c r="AV399" i="13"/>
  <c r="AT399" i="13"/>
  <c r="AS399" i="13"/>
  <c r="AR399" i="13"/>
  <c r="AQ399" i="13"/>
  <c r="AP399" i="13"/>
  <c r="AO399" i="13"/>
  <c r="AN399" i="13"/>
  <c r="AM399" i="13"/>
  <c r="AL399" i="13"/>
  <c r="AK399" i="13"/>
  <c r="AJ399" i="13"/>
  <c r="AI399" i="13"/>
  <c r="AU399" i="13" s="1"/>
  <c r="AG399" i="13"/>
  <c r="P399" i="13"/>
  <c r="BK398" i="13"/>
  <c r="BJ398" i="13"/>
  <c r="BI398" i="13"/>
  <c r="BH398" i="13"/>
  <c r="BG398" i="13"/>
  <c r="BF398" i="13"/>
  <c r="BE398" i="13"/>
  <c r="BD398" i="13"/>
  <c r="BC398" i="13"/>
  <c r="BB398" i="13"/>
  <c r="BA398" i="13"/>
  <c r="AZ398" i="13"/>
  <c r="AY398" i="13"/>
  <c r="AX398" i="13"/>
  <c r="AW398" i="13"/>
  <c r="AV398" i="13"/>
  <c r="AT398" i="13"/>
  <c r="AS398" i="13"/>
  <c r="AR398" i="13"/>
  <c r="AQ398" i="13"/>
  <c r="AP398" i="13"/>
  <c r="AO398" i="13"/>
  <c r="AN398" i="13"/>
  <c r="AM398" i="13"/>
  <c r="AL398" i="13"/>
  <c r="AK398" i="13"/>
  <c r="AJ398" i="13"/>
  <c r="AI398" i="13"/>
  <c r="AG398" i="13"/>
  <c r="P398" i="13"/>
  <c r="BK397" i="13"/>
  <c r="BJ397" i="13"/>
  <c r="BI397" i="13"/>
  <c r="BH397" i="13"/>
  <c r="BG397" i="13"/>
  <c r="BF397" i="13"/>
  <c r="BE397" i="13"/>
  <c r="BD397" i="13"/>
  <c r="BC397" i="13"/>
  <c r="BB397" i="13"/>
  <c r="BA397" i="13"/>
  <c r="AZ397" i="13"/>
  <c r="BL397" i="13" s="1"/>
  <c r="AY397" i="13"/>
  <c r="AX397" i="13"/>
  <c r="AW397" i="13"/>
  <c r="AV397" i="13"/>
  <c r="AT397" i="13"/>
  <c r="AS397" i="13"/>
  <c r="AR397" i="13"/>
  <c r="AQ397" i="13"/>
  <c r="AP397" i="13"/>
  <c r="AO397" i="13"/>
  <c r="AN397" i="13"/>
  <c r="AM397" i="13"/>
  <c r="AL397" i="13"/>
  <c r="AK397" i="13"/>
  <c r="AJ397" i="13"/>
  <c r="AI397" i="13"/>
  <c r="AU397" i="13" s="1"/>
  <c r="AG397" i="13"/>
  <c r="P397" i="13"/>
  <c r="BK396" i="13"/>
  <c r="BJ396" i="13"/>
  <c r="BI396" i="13"/>
  <c r="BH396" i="13"/>
  <c r="BG396" i="13"/>
  <c r="BF396" i="13"/>
  <c r="BE396" i="13"/>
  <c r="BD396" i="13"/>
  <c r="BC396" i="13"/>
  <c r="BB396" i="13"/>
  <c r="BA396" i="13"/>
  <c r="AZ396" i="13"/>
  <c r="AY396" i="13"/>
  <c r="AX396" i="13"/>
  <c r="AW396" i="13"/>
  <c r="AV396" i="13"/>
  <c r="AT396" i="13"/>
  <c r="AS396" i="13"/>
  <c r="AR396" i="13"/>
  <c r="AQ396" i="13"/>
  <c r="AP396" i="13"/>
  <c r="AO396" i="13"/>
  <c r="AN396" i="13"/>
  <c r="AM396" i="13"/>
  <c r="AL396" i="13"/>
  <c r="AK396" i="13"/>
  <c r="AJ396" i="13"/>
  <c r="AI396" i="13"/>
  <c r="AG396" i="13"/>
  <c r="P396" i="13"/>
  <c r="BK395" i="13"/>
  <c r="BJ395" i="13"/>
  <c r="BI395" i="13"/>
  <c r="BH395" i="13"/>
  <c r="BG395" i="13"/>
  <c r="BF395" i="13"/>
  <c r="BE395" i="13"/>
  <c r="BD395" i="13"/>
  <c r="BC395" i="13"/>
  <c r="BB395" i="13"/>
  <c r="BA395" i="13"/>
  <c r="AZ395" i="13"/>
  <c r="BL395" i="13" s="1"/>
  <c r="AY395" i="13"/>
  <c r="AX395" i="13"/>
  <c r="AW395" i="13"/>
  <c r="AV395" i="13"/>
  <c r="AT395" i="13"/>
  <c r="AS395" i="13"/>
  <c r="AR395" i="13"/>
  <c r="AQ395" i="13"/>
  <c r="AP395" i="13"/>
  <c r="AO395" i="13"/>
  <c r="AN395" i="13"/>
  <c r="AM395" i="13"/>
  <c r="AL395" i="13"/>
  <c r="AK395" i="13"/>
  <c r="AJ395" i="13"/>
  <c r="AI395" i="13"/>
  <c r="AU395" i="13" s="1"/>
  <c r="AG395" i="13"/>
  <c r="P395" i="13"/>
  <c r="BK394" i="13"/>
  <c r="BJ394" i="13"/>
  <c r="BI394" i="13"/>
  <c r="BH394" i="13"/>
  <c r="BG394" i="13"/>
  <c r="BF394" i="13"/>
  <c r="BE394" i="13"/>
  <c r="BD394" i="13"/>
  <c r="BC394" i="13"/>
  <c r="BB394" i="13"/>
  <c r="BA394" i="13"/>
  <c r="AZ394" i="13"/>
  <c r="AY394" i="13"/>
  <c r="AX394" i="13"/>
  <c r="AW394" i="13"/>
  <c r="AV394" i="13"/>
  <c r="AT394" i="13"/>
  <c r="AS394" i="13"/>
  <c r="AR394" i="13"/>
  <c r="AQ394" i="13"/>
  <c r="AP394" i="13"/>
  <c r="AO394" i="13"/>
  <c r="AN394" i="13"/>
  <c r="AM394" i="13"/>
  <c r="AL394" i="13"/>
  <c r="AK394" i="13"/>
  <c r="AJ394" i="13"/>
  <c r="AI394" i="13"/>
  <c r="AG394" i="13"/>
  <c r="P394" i="13"/>
  <c r="BK393" i="13"/>
  <c r="BJ393" i="13"/>
  <c r="BI393" i="13"/>
  <c r="BH393" i="13"/>
  <c r="BG393" i="13"/>
  <c r="BF393" i="13"/>
  <c r="BE393" i="13"/>
  <c r="BD393" i="13"/>
  <c r="BC393" i="13"/>
  <c r="BB393" i="13"/>
  <c r="BA393" i="13"/>
  <c r="AZ393" i="13"/>
  <c r="BL393" i="13" s="1"/>
  <c r="AY393" i="13"/>
  <c r="AX393" i="13"/>
  <c r="AW393" i="13"/>
  <c r="AV393" i="13"/>
  <c r="AT393" i="13"/>
  <c r="AS393" i="13"/>
  <c r="AR393" i="13"/>
  <c r="AQ393" i="13"/>
  <c r="AP393" i="13"/>
  <c r="AO393" i="13"/>
  <c r="AN393" i="13"/>
  <c r="AM393" i="13"/>
  <c r="AL393" i="13"/>
  <c r="AK393" i="13"/>
  <c r="AJ393" i="13"/>
  <c r="AI393" i="13"/>
  <c r="AU393" i="13" s="1"/>
  <c r="AG393" i="13"/>
  <c r="P393" i="13"/>
  <c r="BK392" i="13"/>
  <c r="BJ392" i="13"/>
  <c r="BI392" i="13"/>
  <c r="BH392" i="13"/>
  <c r="BG392" i="13"/>
  <c r="BF392" i="13"/>
  <c r="BE392" i="13"/>
  <c r="BD392" i="13"/>
  <c r="BC392" i="13"/>
  <c r="BB392" i="13"/>
  <c r="BA392" i="13"/>
  <c r="AZ392" i="13"/>
  <c r="AY392" i="13"/>
  <c r="AX392" i="13"/>
  <c r="AW392" i="13"/>
  <c r="AV392" i="13"/>
  <c r="AT392" i="13"/>
  <c r="AS392" i="13"/>
  <c r="AR392" i="13"/>
  <c r="AQ392" i="13"/>
  <c r="AP392" i="13"/>
  <c r="AO392" i="13"/>
  <c r="AN392" i="13"/>
  <c r="AM392" i="13"/>
  <c r="AL392" i="13"/>
  <c r="AK392" i="13"/>
  <c r="AJ392" i="13"/>
  <c r="AI392" i="13"/>
  <c r="AG392" i="13"/>
  <c r="P392" i="13"/>
  <c r="BK391" i="13"/>
  <c r="BJ391" i="13"/>
  <c r="BI391" i="13"/>
  <c r="BH391" i="13"/>
  <c r="BG391" i="13"/>
  <c r="BF391" i="13"/>
  <c r="BE391" i="13"/>
  <c r="BD391" i="13"/>
  <c r="BC391" i="13"/>
  <c r="BB391" i="13"/>
  <c r="BA391" i="13"/>
  <c r="AZ391" i="13"/>
  <c r="AY391" i="13"/>
  <c r="AX391" i="13"/>
  <c r="AW391" i="13"/>
  <c r="AV391" i="13"/>
  <c r="AT391" i="13"/>
  <c r="AS391" i="13"/>
  <c r="AR391" i="13"/>
  <c r="AQ391" i="13"/>
  <c r="AP391" i="13"/>
  <c r="AO391" i="13"/>
  <c r="AN391" i="13"/>
  <c r="AM391" i="13"/>
  <c r="AL391" i="13"/>
  <c r="AK391" i="13"/>
  <c r="AJ391" i="13"/>
  <c r="AI391" i="13"/>
  <c r="AG391" i="13"/>
  <c r="P391" i="13"/>
  <c r="BK390" i="13"/>
  <c r="BJ390" i="13"/>
  <c r="BI390" i="13"/>
  <c r="BH390" i="13"/>
  <c r="BG390" i="13"/>
  <c r="BF390" i="13"/>
  <c r="BE390" i="13"/>
  <c r="BD390" i="13"/>
  <c r="BC390" i="13"/>
  <c r="BB390" i="13"/>
  <c r="BA390" i="13"/>
  <c r="AZ390" i="13"/>
  <c r="AY390" i="13"/>
  <c r="AX390" i="13"/>
  <c r="AW390" i="13"/>
  <c r="AV390" i="13"/>
  <c r="AT390" i="13"/>
  <c r="AS390" i="13"/>
  <c r="AR390" i="13"/>
  <c r="AQ390" i="13"/>
  <c r="AP390" i="13"/>
  <c r="AO390" i="13"/>
  <c r="AN390" i="13"/>
  <c r="AM390" i="13"/>
  <c r="AL390" i="13"/>
  <c r="AK390" i="13"/>
  <c r="AJ390" i="13"/>
  <c r="AI390" i="13"/>
  <c r="AG390" i="13"/>
  <c r="P390" i="13"/>
  <c r="BK389" i="13"/>
  <c r="BJ389" i="13"/>
  <c r="BI389" i="13"/>
  <c r="BH389" i="13"/>
  <c r="BG389" i="13"/>
  <c r="BF389" i="13"/>
  <c r="BE389" i="13"/>
  <c r="BD389" i="13"/>
  <c r="BC389" i="13"/>
  <c r="BB389" i="13"/>
  <c r="BA389" i="13"/>
  <c r="AZ389" i="13"/>
  <c r="AY389" i="13"/>
  <c r="AX389" i="13"/>
  <c r="AW389" i="13"/>
  <c r="AV389" i="13"/>
  <c r="AT389" i="13"/>
  <c r="AS389" i="13"/>
  <c r="AR389" i="13"/>
  <c r="AQ389" i="13"/>
  <c r="AP389" i="13"/>
  <c r="AO389" i="13"/>
  <c r="AN389" i="13"/>
  <c r="AM389" i="13"/>
  <c r="AL389" i="13"/>
  <c r="AK389" i="13"/>
  <c r="AJ389" i="13"/>
  <c r="AI389" i="13"/>
  <c r="AG389" i="13"/>
  <c r="P389" i="13"/>
  <c r="BK388" i="13"/>
  <c r="BJ388" i="13"/>
  <c r="BI388" i="13"/>
  <c r="BH388" i="13"/>
  <c r="BG388" i="13"/>
  <c r="BF388" i="13"/>
  <c r="BE388" i="13"/>
  <c r="BD388" i="13"/>
  <c r="BC388" i="13"/>
  <c r="BB388" i="13"/>
  <c r="BA388" i="13"/>
  <c r="AZ388" i="13"/>
  <c r="AY388" i="13"/>
  <c r="AX388" i="13"/>
  <c r="AW388" i="13"/>
  <c r="AV388" i="13"/>
  <c r="AT388" i="13"/>
  <c r="AS388" i="13"/>
  <c r="AR388" i="13"/>
  <c r="AQ388" i="13"/>
  <c r="AP388" i="13"/>
  <c r="AO388" i="13"/>
  <c r="AN388" i="13"/>
  <c r="AM388" i="13"/>
  <c r="AL388" i="13"/>
  <c r="AK388" i="13"/>
  <c r="AJ388" i="13"/>
  <c r="AI388" i="13"/>
  <c r="AG388" i="13"/>
  <c r="P388" i="13"/>
  <c r="BK387" i="13"/>
  <c r="BJ387" i="13"/>
  <c r="BI387" i="13"/>
  <c r="BH387" i="13"/>
  <c r="BG387" i="13"/>
  <c r="BF387" i="13"/>
  <c r="BE387" i="13"/>
  <c r="BD387" i="13"/>
  <c r="BC387" i="13"/>
  <c r="BB387" i="13"/>
  <c r="BA387" i="13"/>
  <c r="AZ387" i="13"/>
  <c r="BL387" i="13" s="1"/>
  <c r="AY387" i="13"/>
  <c r="AX387" i="13"/>
  <c r="AW387" i="13"/>
  <c r="AV387" i="13"/>
  <c r="AT387" i="13"/>
  <c r="AS387" i="13"/>
  <c r="AR387" i="13"/>
  <c r="AQ387" i="13"/>
  <c r="AP387" i="13"/>
  <c r="AO387" i="13"/>
  <c r="AN387" i="13"/>
  <c r="AM387" i="13"/>
  <c r="AL387" i="13"/>
  <c r="AK387" i="13"/>
  <c r="AJ387" i="13"/>
  <c r="AI387" i="13"/>
  <c r="AU387" i="13" s="1"/>
  <c r="AG387" i="13"/>
  <c r="P387" i="13"/>
  <c r="BK386" i="13"/>
  <c r="BJ386" i="13"/>
  <c r="BI386" i="13"/>
  <c r="BH386" i="13"/>
  <c r="BG386" i="13"/>
  <c r="BF386" i="13"/>
  <c r="BE386" i="13"/>
  <c r="BD386" i="13"/>
  <c r="BC386" i="13"/>
  <c r="BB386" i="13"/>
  <c r="BA386" i="13"/>
  <c r="AZ386" i="13"/>
  <c r="AY386" i="13"/>
  <c r="AX386" i="13"/>
  <c r="AW386" i="13"/>
  <c r="AV386" i="13"/>
  <c r="AT386" i="13"/>
  <c r="AS386" i="13"/>
  <c r="AR386" i="13"/>
  <c r="AQ386" i="13"/>
  <c r="AP386" i="13"/>
  <c r="AO386" i="13"/>
  <c r="AN386" i="13"/>
  <c r="AM386" i="13"/>
  <c r="AL386" i="13"/>
  <c r="AK386" i="13"/>
  <c r="AJ386" i="13"/>
  <c r="AI386" i="13"/>
  <c r="AG386" i="13"/>
  <c r="P386" i="13"/>
  <c r="BK385" i="13"/>
  <c r="BJ385" i="13"/>
  <c r="BI385" i="13"/>
  <c r="BH385" i="13"/>
  <c r="BG385" i="13"/>
  <c r="BF385" i="13"/>
  <c r="BE385" i="13"/>
  <c r="BD385" i="13"/>
  <c r="BC385" i="13"/>
  <c r="BB385" i="13"/>
  <c r="BA385" i="13"/>
  <c r="AZ385" i="13"/>
  <c r="BL385" i="13" s="1"/>
  <c r="AY385" i="13"/>
  <c r="AX385" i="13"/>
  <c r="AW385" i="13"/>
  <c r="AV385" i="13"/>
  <c r="AT385" i="13"/>
  <c r="AS385" i="13"/>
  <c r="AR385" i="13"/>
  <c r="AQ385" i="13"/>
  <c r="AP385" i="13"/>
  <c r="AO385" i="13"/>
  <c r="AN385" i="13"/>
  <c r="AM385" i="13"/>
  <c r="AL385" i="13"/>
  <c r="AK385" i="13"/>
  <c r="AJ385" i="13"/>
  <c r="AI385" i="13"/>
  <c r="AG385" i="13"/>
  <c r="P385" i="13"/>
  <c r="BK384" i="13"/>
  <c r="BJ384" i="13"/>
  <c r="BI384" i="13"/>
  <c r="BH384" i="13"/>
  <c r="BG384" i="13"/>
  <c r="BF384" i="13"/>
  <c r="BE384" i="13"/>
  <c r="BD384" i="13"/>
  <c r="BC384" i="13"/>
  <c r="BB384" i="13"/>
  <c r="BA384" i="13"/>
  <c r="AZ384" i="13"/>
  <c r="AY384" i="13"/>
  <c r="AX384" i="13"/>
  <c r="AW384" i="13"/>
  <c r="AV384" i="13"/>
  <c r="AT384" i="13"/>
  <c r="AS384" i="13"/>
  <c r="AR384" i="13"/>
  <c r="AQ384" i="13"/>
  <c r="AP384" i="13"/>
  <c r="AO384" i="13"/>
  <c r="AN384" i="13"/>
  <c r="AM384" i="13"/>
  <c r="AL384" i="13"/>
  <c r="AK384" i="13"/>
  <c r="AJ384" i="13"/>
  <c r="AI384" i="13"/>
  <c r="AG384" i="13"/>
  <c r="P384" i="13"/>
  <c r="BK383" i="13"/>
  <c r="BJ383" i="13"/>
  <c r="BI383" i="13"/>
  <c r="BH383" i="13"/>
  <c r="BG383" i="13"/>
  <c r="BF383" i="13"/>
  <c r="BE383" i="13"/>
  <c r="BD383" i="13"/>
  <c r="BC383" i="13"/>
  <c r="BB383" i="13"/>
  <c r="BA383" i="13"/>
  <c r="AZ383" i="13"/>
  <c r="BL383" i="13" s="1"/>
  <c r="AY383" i="13"/>
  <c r="AX383" i="13"/>
  <c r="AW383" i="13"/>
  <c r="AV383" i="13"/>
  <c r="AT383" i="13"/>
  <c r="AS383" i="13"/>
  <c r="AR383" i="13"/>
  <c r="AQ383" i="13"/>
  <c r="AP383" i="13"/>
  <c r="AO383" i="13"/>
  <c r="AN383" i="13"/>
  <c r="AM383" i="13"/>
  <c r="AL383" i="13"/>
  <c r="AK383" i="13"/>
  <c r="AJ383" i="13"/>
  <c r="AI383" i="13"/>
  <c r="AU383" i="13" s="1"/>
  <c r="AG383" i="13"/>
  <c r="P383" i="13"/>
  <c r="BK382" i="13"/>
  <c r="BJ382" i="13"/>
  <c r="BI382" i="13"/>
  <c r="BH382" i="13"/>
  <c r="BG382" i="13"/>
  <c r="BF382" i="13"/>
  <c r="BE382" i="13"/>
  <c r="BD382" i="13"/>
  <c r="BC382" i="13"/>
  <c r="BB382" i="13"/>
  <c r="BA382" i="13"/>
  <c r="AZ382" i="13"/>
  <c r="AY382" i="13"/>
  <c r="AX382" i="13"/>
  <c r="AW382" i="13"/>
  <c r="AV382" i="13"/>
  <c r="AT382" i="13"/>
  <c r="AS382" i="13"/>
  <c r="AR382" i="13"/>
  <c r="AQ382" i="13"/>
  <c r="AP382" i="13"/>
  <c r="AO382" i="13"/>
  <c r="AN382" i="13"/>
  <c r="AM382" i="13"/>
  <c r="AL382" i="13"/>
  <c r="AK382" i="13"/>
  <c r="AJ382" i="13"/>
  <c r="AI382" i="13"/>
  <c r="AG382" i="13"/>
  <c r="P382" i="13"/>
  <c r="BK381" i="13"/>
  <c r="BJ381" i="13"/>
  <c r="BI381" i="13"/>
  <c r="BH381" i="13"/>
  <c r="BG381" i="13"/>
  <c r="BF381" i="13"/>
  <c r="BE381" i="13"/>
  <c r="BD381" i="13"/>
  <c r="BC381" i="13"/>
  <c r="BB381" i="13"/>
  <c r="BA381" i="13"/>
  <c r="AZ381" i="13"/>
  <c r="BL381" i="13" s="1"/>
  <c r="AY381" i="13"/>
  <c r="AX381" i="13"/>
  <c r="AW381" i="13"/>
  <c r="AV381" i="13"/>
  <c r="AT381" i="13"/>
  <c r="AS381" i="13"/>
  <c r="AR381" i="13"/>
  <c r="AQ381" i="13"/>
  <c r="AP381" i="13"/>
  <c r="AO381" i="13"/>
  <c r="AN381" i="13"/>
  <c r="AM381" i="13"/>
  <c r="AL381" i="13"/>
  <c r="AK381" i="13"/>
  <c r="AJ381" i="13"/>
  <c r="AI381" i="13"/>
  <c r="AU381" i="13" s="1"/>
  <c r="AG381" i="13"/>
  <c r="P381" i="13"/>
  <c r="BK380" i="13"/>
  <c r="BJ380" i="13"/>
  <c r="BI380" i="13"/>
  <c r="BH380" i="13"/>
  <c r="BG380" i="13"/>
  <c r="BF380" i="13"/>
  <c r="BE380" i="13"/>
  <c r="BD380" i="13"/>
  <c r="BC380" i="13"/>
  <c r="BB380" i="13"/>
  <c r="BA380" i="13"/>
  <c r="AZ380" i="13"/>
  <c r="AY380" i="13"/>
  <c r="AX380" i="13"/>
  <c r="AW380" i="13"/>
  <c r="AV380" i="13"/>
  <c r="AT380" i="13"/>
  <c r="AS380" i="13"/>
  <c r="AR380" i="13"/>
  <c r="AQ380" i="13"/>
  <c r="AP380" i="13"/>
  <c r="AO380" i="13"/>
  <c r="AN380" i="13"/>
  <c r="AM380" i="13"/>
  <c r="AL380" i="13"/>
  <c r="AK380" i="13"/>
  <c r="AJ380" i="13"/>
  <c r="AI380" i="13"/>
  <c r="AG380" i="13"/>
  <c r="P380" i="13"/>
  <c r="BK379" i="13"/>
  <c r="BJ379" i="13"/>
  <c r="BI379" i="13"/>
  <c r="BH379" i="13"/>
  <c r="BG379" i="13"/>
  <c r="BF379" i="13"/>
  <c r="BE379" i="13"/>
  <c r="BD379" i="13"/>
  <c r="BC379" i="13"/>
  <c r="BB379" i="13"/>
  <c r="BA379" i="13"/>
  <c r="AZ379" i="13"/>
  <c r="BL379" i="13" s="1"/>
  <c r="AY379" i="13"/>
  <c r="AX379" i="13"/>
  <c r="AW379" i="13"/>
  <c r="AV379" i="13"/>
  <c r="AT379" i="13"/>
  <c r="AS379" i="13"/>
  <c r="AR379" i="13"/>
  <c r="AQ379" i="13"/>
  <c r="AP379" i="13"/>
  <c r="AO379" i="13"/>
  <c r="AN379" i="13"/>
  <c r="AM379" i="13"/>
  <c r="AL379" i="13"/>
  <c r="AK379" i="13"/>
  <c r="AJ379" i="13"/>
  <c r="AI379" i="13"/>
  <c r="AU379" i="13" s="1"/>
  <c r="AG379" i="13"/>
  <c r="P379" i="13"/>
  <c r="BK378" i="13"/>
  <c r="BJ378" i="13"/>
  <c r="BI378" i="13"/>
  <c r="BH378" i="13"/>
  <c r="BG378" i="13"/>
  <c r="BF378" i="13"/>
  <c r="BE378" i="13"/>
  <c r="BD378" i="13"/>
  <c r="BC378" i="13"/>
  <c r="BB378" i="13"/>
  <c r="BA378" i="13"/>
  <c r="AZ378" i="13"/>
  <c r="AY378" i="13"/>
  <c r="AX378" i="13"/>
  <c r="AW378" i="13"/>
  <c r="AV378" i="13"/>
  <c r="AT378" i="13"/>
  <c r="AS378" i="13"/>
  <c r="AR378" i="13"/>
  <c r="AQ378" i="13"/>
  <c r="AP378" i="13"/>
  <c r="AO378" i="13"/>
  <c r="AN378" i="13"/>
  <c r="AM378" i="13"/>
  <c r="AL378" i="13"/>
  <c r="AK378" i="13"/>
  <c r="AJ378" i="13"/>
  <c r="AI378" i="13"/>
  <c r="AG378" i="13"/>
  <c r="P378" i="13"/>
  <c r="BK377" i="13"/>
  <c r="BJ377" i="13"/>
  <c r="BI377" i="13"/>
  <c r="BH377" i="13"/>
  <c r="BG377" i="13"/>
  <c r="BF377" i="13"/>
  <c r="BE377" i="13"/>
  <c r="BD377" i="13"/>
  <c r="BC377" i="13"/>
  <c r="BB377" i="13"/>
  <c r="BA377" i="13"/>
  <c r="AZ377" i="13"/>
  <c r="BL377" i="13" s="1"/>
  <c r="AY377" i="13"/>
  <c r="AX377" i="13"/>
  <c r="AW377" i="13"/>
  <c r="AV377" i="13"/>
  <c r="AT377" i="13"/>
  <c r="AS377" i="13"/>
  <c r="AR377" i="13"/>
  <c r="AQ377" i="13"/>
  <c r="AP377" i="13"/>
  <c r="AO377" i="13"/>
  <c r="AN377" i="13"/>
  <c r="AM377" i="13"/>
  <c r="AL377" i="13"/>
  <c r="AK377" i="13"/>
  <c r="AJ377" i="13"/>
  <c r="AI377" i="13"/>
  <c r="AU377" i="13" s="1"/>
  <c r="AG377" i="13"/>
  <c r="P377" i="13"/>
  <c r="BK376" i="13"/>
  <c r="BJ376" i="13"/>
  <c r="BI376" i="13"/>
  <c r="BH376" i="13"/>
  <c r="BG376" i="13"/>
  <c r="BF376" i="13"/>
  <c r="BE376" i="13"/>
  <c r="BD376" i="13"/>
  <c r="BC376" i="13"/>
  <c r="BB376" i="13"/>
  <c r="BA376" i="13"/>
  <c r="AZ376" i="13"/>
  <c r="AY376" i="13"/>
  <c r="AX376" i="13"/>
  <c r="AW376" i="13"/>
  <c r="AV376" i="13"/>
  <c r="AT376" i="13"/>
  <c r="AS376" i="13"/>
  <c r="AR376" i="13"/>
  <c r="AQ376" i="13"/>
  <c r="AP376" i="13"/>
  <c r="AO376" i="13"/>
  <c r="AN376" i="13"/>
  <c r="AM376" i="13"/>
  <c r="AL376" i="13"/>
  <c r="AK376" i="13"/>
  <c r="AJ376" i="13"/>
  <c r="AI376" i="13"/>
  <c r="AG376" i="13"/>
  <c r="P376" i="13"/>
  <c r="BK375" i="13"/>
  <c r="BJ375" i="13"/>
  <c r="BI375" i="13"/>
  <c r="BH375" i="13"/>
  <c r="BG375" i="13"/>
  <c r="BF375" i="13"/>
  <c r="BE375" i="13"/>
  <c r="BD375" i="13"/>
  <c r="BC375" i="13"/>
  <c r="BB375" i="13"/>
  <c r="BA375" i="13"/>
  <c r="AZ375" i="13"/>
  <c r="BL375" i="13" s="1"/>
  <c r="AY375" i="13"/>
  <c r="AX375" i="13"/>
  <c r="AW375" i="13"/>
  <c r="AV375" i="13"/>
  <c r="AT375" i="13"/>
  <c r="AS375" i="13"/>
  <c r="AR375" i="13"/>
  <c r="AQ375" i="13"/>
  <c r="AP375" i="13"/>
  <c r="AO375" i="13"/>
  <c r="AN375" i="13"/>
  <c r="AM375" i="13"/>
  <c r="AL375" i="13"/>
  <c r="AK375" i="13"/>
  <c r="AJ375" i="13"/>
  <c r="AI375" i="13"/>
  <c r="AU375" i="13" s="1"/>
  <c r="AG375" i="13"/>
  <c r="P375" i="13"/>
  <c r="BK374" i="13"/>
  <c r="BJ374" i="13"/>
  <c r="BI374" i="13"/>
  <c r="BH374" i="13"/>
  <c r="BG374" i="13"/>
  <c r="BF374" i="13"/>
  <c r="BE374" i="13"/>
  <c r="BD374" i="13"/>
  <c r="BC374" i="13"/>
  <c r="BB374" i="13"/>
  <c r="BA374" i="13"/>
  <c r="AZ374" i="13"/>
  <c r="AY374" i="13"/>
  <c r="AX374" i="13"/>
  <c r="AW374" i="13"/>
  <c r="AV374" i="13"/>
  <c r="AT374" i="13"/>
  <c r="AS374" i="13"/>
  <c r="AR374" i="13"/>
  <c r="AQ374" i="13"/>
  <c r="AP374" i="13"/>
  <c r="AO374" i="13"/>
  <c r="AN374" i="13"/>
  <c r="AM374" i="13"/>
  <c r="AL374" i="13"/>
  <c r="AK374" i="13"/>
  <c r="AJ374" i="13"/>
  <c r="AI374" i="13"/>
  <c r="AG374" i="13"/>
  <c r="P374" i="13"/>
  <c r="BK373" i="13"/>
  <c r="BJ373" i="13"/>
  <c r="BI373" i="13"/>
  <c r="BH373" i="13"/>
  <c r="BG373" i="13"/>
  <c r="BF373" i="13"/>
  <c r="BE373" i="13"/>
  <c r="BD373" i="13"/>
  <c r="BC373" i="13"/>
  <c r="BB373" i="13"/>
  <c r="BA373" i="13"/>
  <c r="AZ373" i="13"/>
  <c r="BL373" i="13" s="1"/>
  <c r="AY373" i="13"/>
  <c r="AX373" i="13"/>
  <c r="AW373" i="13"/>
  <c r="AV373" i="13"/>
  <c r="AT373" i="13"/>
  <c r="AS373" i="13"/>
  <c r="AR373" i="13"/>
  <c r="AQ373" i="13"/>
  <c r="AP373" i="13"/>
  <c r="AO373" i="13"/>
  <c r="AN373" i="13"/>
  <c r="AM373" i="13"/>
  <c r="AL373" i="13"/>
  <c r="AK373" i="13"/>
  <c r="AJ373" i="13"/>
  <c r="AI373" i="13"/>
  <c r="AU373" i="13" s="1"/>
  <c r="AG373" i="13"/>
  <c r="P373" i="13"/>
  <c r="BK372" i="13"/>
  <c r="BJ372" i="13"/>
  <c r="BI372" i="13"/>
  <c r="BH372" i="13"/>
  <c r="BG372" i="13"/>
  <c r="BF372" i="13"/>
  <c r="BE372" i="13"/>
  <c r="BD372" i="13"/>
  <c r="BC372" i="13"/>
  <c r="BB372" i="13"/>
  <c r="BA372" i="13"/>
  <c r="AZ372" i="13"/>
  <c r="AY372" i="13"/>
  <c r="AX372" i="13"/>
  <c r="AW372" i="13"/>
  <c r="AV372" i="13"/>
  <c r="AT372" i="13"/>
  <c r="AS372" i="13"/>
  <c r="AR372" i="13"/>
  <c r="AQ372" i="13"/>
  <c r="AP372" i="13"/>
  <c r="AO372" i="13"/>
  <c r="AN372" i="13"/>
  <c r="AM372" i="13"/>
  <c r="AL372" i="13"/>
  <c r="AK372" i="13"/>
  <c r="AJ372" i="13"/>
  <c r="AI372" i="13"/>
  <c r="AG372" i="13"/>
  <c r="P372" i="13"/>
  <c r="BK371" i="13"/>
  <c r="BJ371" i="13"/>
  <c r="BI371" i="13"/>
  <c r="BH371" i="13"/>
  <c r="BG371" i="13"/>
  <c r="BF371" i="13"/>
  <c r="BE371" i="13"/>
  <c r="BD371" i="13"/>
  <c r="BC371" i="13"/>
  <c r="BB371" i="13"/>
  <c r="BA371" i="13"/>
  <c r="AZ371" i="13"/>
  <c r="BL371" i="13" s="1"/>
  <c r="AY371" i="13"/>
  <c r="AX371" i="13"/>
  <c r="AW371" i="13"/>
  <c r="AV371" i="13"/>
  <c r="AT371" i="13"/>
  <c r="AS371" i="13"/>
  <c r="AR371" i="13"/>
  <c r="AQ371" i="13"/>
  <c r="AP371" i="13"/>
  <c r="AO371" i="13"/>
  <c r="AN371" i="13"/>
  <c r="AM371" i="13"/>
  <c r="AL371" i="13"/>
  <c r="AK371" i="13"/>
  <c r="AJ371" i="13"/>
  <c r="AI371" i="13"/>
  <c r="AU371" i="13" s="1"/>
  <c r="AG371" i="13"/>
  <c r="P371" i="13"/>
  <c r="BK370" i="13"/>
  <c r="BJ370" i="13"/>
  <c r="BI370" i="13"/>
  <c r="BH370" i="13"/>
  <c r="BG370" i="13"/>
  <c r="BF370" i="13"/>
  <c r="BE370" i="13"/>
  <c r="BD370" i="13"/>
  <c r="BC370" i="13"/>
  <c r="BB370" i="13"/>
  <c r="BA370" i="13"/>
  <c r="AZ370" i="13"/>
  <c r="AY370" i="13"/>
  <c r="AX370" i="13"/>
  <c r="AW370" i="13"/>
  <c r="AV370" i="13"/>
  <c r="AT370" i="13"/>
  <c r="AS370" i="13"/>
  <c r="AR370" i="13"/>
  <c r="AQ370" i="13"/>
  <c r="AP370" i="13"/>
  <c r="AO370" i="13"/>
  <c r="AN370" i="13"/>
  <c r="AM370" i="13"/>
  <c r="AL370" i="13"/>
  <c r="AK370" i="13"/>
  <c r="AJ370" i="13"/>
  <c r="AI370" i="13"/>
  <c r="AG370" i="13"/>
  <c r="P370" i="13"/>
  <c r="BK369" i="13"/>
  <c r="BJ369" i="13"/>
  <c r="BI369" i="13"/>
  <c r="BH369" i="13"/>
  <c r="BG369" i="13"/>
  <c r="BF369" i="13"/>
  <c r="BE369" i="13"/>
  <c r="BD369" i="13"/>
  <c r="BC369" i="13"/>
  <c r="BB369" i="13"/>
  <c r="BA369" i="13"/>
  <c r="AZ369" i="13"/>
  <c r="BL369" i="13" s="1"/>
  <c r="AY369" i="13"/>
  <c r="AX369" i="13"/>
  <c r="AW369" i="13"/>
  <c r="AV369" i="13"/>
  <c r="AT369" i="13"/>
  <c r="AS369" i="13"/>
  <c r="AR369" i="13"/>
  <c r="AQ369" i="13"/>
  <c r="AP369" i="13"/>
  <c r="AO369" i="13"/>
  <c r="AN369" i="13"/>
  <c r="AM369" i="13"/>
  <c r="AL369" i="13"/>
  <c r="AK369" i="13"/>
  <c r="AJ369" i="13"/>
  <c r="AI369" i="13"/>
  <c r="AU369" i="13" s="1"/>
  <c r="AG369" i="13"/>
  <c r="P369" i="13"/>
  <c r="BK368" i="13"/>
  <c r="BJ368" i="13"/>
  <c r="BI368" i="13"/>
  <c r="BH368" i="13"/>
  <c r="BG368" i="13"/>
  <c r="BF368" i="13"/>
  <c r="BE368" i="13"/>
  <c r="BD368" i="13"/>
  <c r="BC368" i="13"/>
  <c r="BB368" i="13"/>
  <c r="BA368" i="13"/>
  <c r="AZ368" i="13"/>
  <c r="AY368" i="13"/>
  <c r="AX368" i="13"/>
  <c r="AW368" i="13"/>
  <c r="AV368" i="13"/>
  <c r="AT368" i="13"/>
  <c r="AS368" i="13"/>
  <c r="AR368" i="13"/>
  <c r="AQ368" i="13"/>
  <c r="AP368" i="13"/>
  <c r="AO368" i="13"/>
  <c r="AN368" i="13"/>
  <c r="AM368" i="13"/>
  <c r="AL368" i="13"/>
  <c r="AK368" i="13"/>
  <c r="AJ368" i="13"/>
  <c r="AI368" i="13"/>
  <c r="AG368" i="13"/>
  <c r="P368" i="13"/>
  <c r="BK367" i="13"/>
  <c r="BJ367" i="13"/>
  <c r="BI367" i="13"/>
  <c r="BH367" i="13"/>
  <c r="BG367" i="13"/>
  <c r="BF367" i="13"/>
  <c r="BE367" i="13"/>
  <c r="BD367" i="13"/>
  <c r="BC367" i="13"/>
  <c r="BB367" i="13"/>
  <c r="BA367" i="13"/>
  <c r="AZ367" i="13"/>
  <c r="BL367" i="13" s="1"/>
  <c r="BP367" i="13" s="1"/>
  <c r="AY367" i="13"/>
  <c r="AX367" i="13"/>
  <c r="AW367" i="13"/>
  <c r="AV367" i="13"/>
  <c r="AT367" i="13"/>
  <c r="AS367" i="13"/>
  <c r="AR367" i="13"/>
  <c r="AQ367" i="13"/>
  <c r="AP367" i="13"/>
  <c r="AO367" i="13"/>
  <c r="AN367" i="13"/>
  <c r="AM367" i="13"/>
  <c r="AL367" i="13"/>
  <c r="AK367" i="13"/>
  <c r="AJ367" i="13"/>
  <c r="AI367" i="13"/>
  <c r="AU367" i="13" s="1"/>
  <c r="AG367" i="13"/>
  <c r="P367" i="13"/>
  <c r="BK366" i="13"/>
  <c r="BJ366" i="13"/>
  <c r="BI366" i="13"/>
  <c r="BH366" i="13"/>
  <c r="BG366" i="13"/>
  <c r="BF366" i="13"/>
  <c r="BE366" i="13"/>
  <c r="BD366" i="13"/>
  <c r="BC366" i="13"/>
  <c r="BB366" i="13"/>
  <c r="BA366" i="13"/>
  <c r="AZ366" i="13"/>
  <c r="AY366" i="13"/>
  <c r="AX366" i="13"/>
  <c r="AW366" i="13"/>
  <c r="AV366" i="13"/>
  <c r="AT366" i="13"/>
  <c r="AS366" i="13"/>
  <c r="AR366" i="13"/>
  <c r="AQ366" i="13"/>
  <c r="AP366" i="13"/>
  <c r="AO366" i="13"/>
  <c r="AN366" i="13"/>
  <c r="AM366" i="13"/>
  <c r="AL366" i="13"/>
  <c r="AK366" i="13"/>
  <c r="AJ366" i="13"/>
  <c r="AI366" i="13"/>
  <c r="AG366" i="13"/>
  <c r="P366" i="13"/>
  <c r="BK365" i="13"/>
  <c r="BJ365" i="13"/>
  <c r="BI365" i="13"/>
  <c r="BH365" i="13"/>
  <c r="BG365" i="13"/>
  <c r="BF365" i="13"/>
  <c r="BE365" i="13"/>
  <c r="BD365" i="13"/>
  <c r="BC365" i="13"/>
  <c r="BB365" i="13"/>
  <c r="BA365" i="13"/>
  <c r="AZ365" i="13"/>
  <c r="BL365" i="13" s="1"/>
  <c r="AY365" i="13"/>
  <c r="AX365" i="13"/>
  <c r="AW365" i="13"/>
  <c r="AV365" i="13"/>
  <c r="AT365" i="13"/>
  <c r="AS365" i="13"/>
  <c r="AR365" i="13"/>
  <c r="AQ365" i="13"/>
  <c r="AP365" i="13"/>
  <c r="AO365" i="13"/>
  <c r="AN365" i="13"/>
  <c r="AM365" i="13"/>
  <c r="AL365" i="13"/>
  <c r="AK365" i="13"/>
  <c r="AJ365" i="13"/>
  <c r="AI365" i="13"/>
  <c r="AU365" i="13" s="1"/>
  <c r="AG365" i="13"/>
  <c r="P365" i="13"/>
  <c r="BK364" i="13"/>
  <c r="BJ364" i="13"/>
  <c r="BI364" i="13"/>
  <c r="BH364" i="13"/>
  <c r="BG364" i="13"/>
  <c r="BF364" i="13"/>
  <c r="BE364" i="13"/>
  <c r="BD364" i="13"/>
  <c r="BC364" i="13"/>
  <c r="BB364" i="13"/>
  <c r="BA364" i="13"/>
  <c r="AZ364" i="13"/>
  <c r="AY364" i="13"/>
  <c r="AX364" i="13"/>
  <c r="AW364" i="13"/>
  <c r="AV364" i="13"/>
  <c r="AT364" i="13"/>
  <c r="AS364" i="13"/>
  <c r="AR364" i="13"/>
  <c r="AQ364" i="13"/>
  <c r="AP364" i="13"/>
  <c r="AO364" i="13"/>
  <c r="AN364" i="13"/>
  <c r="AM364" i="13"/>
  <c r="AL364" i="13"/>
  <c r="AK364" i="13"/>
  <c r="AJ364" i="13"/>
  <c r="AI364" i="13"/>
  <c r="AG364" i="13"/>
  <c r="P364" i="13"/>
  <c r="BK363" i="13"/>
  <c r="BJ363" i="13"/>
  <c r="BI363" i="13"/>
  <c r="BH363" i="13"/>
  <c r="BG363" i="13"/>
  <c r="BF363" i="13"/>
  <c r="BE363" i="13"/>
  <c r="BD363" i="13"/>
  <c r="BC363" i="13"/>
  <c r="BB363" i="13"/>
  <c r="BA363" i="13"/>
  <c r="AZ363" i="13"/>
  <c r="BL363" i="13" s="1"/>
  <c r="AY363" i="13"/>
  <c r="AX363" i="13"/>
  <c r="AW363" i="13"/>
  <c r="AV363" i="13"/>
  <c r="AT363" i="13"/>
  <c r="AS363" i="13"/>
  <c r="AR363" i="13"/>
  <c r="AQ363" i="13"/>
  <c r="AP363" i="13"/>
  <c r="AO363" i="13"/>
  <c r="AN363" i="13"/>
  <c r="AM363" i="13"/>
  <c r="AL363" i="13"/>
  <c r="AK363" i="13"/>
  <c r="AJ363" i="13"/>
  <c r="AI363" i="13"/>
  <c r="AU363" i="13" s="1"/>
  <c r="AG363" i="13"/>
  <c r="P363" i="13"/>
  <c r="BK362" i="13"/>
  <c r="BJ362" i="13"/>
  <c r="BI362" i="13"/>
  <c r="BH362" i="13"/>
  <c r="BG362" i="13"/>
  <c r="BF362" i="13"/>
  <c r="BE362" i="13"/>
  <c r="BD362" i="13"/>
  <c r="BC362" i="13"/>
  <c r="BB362" i="13"/>
  <c r="BA362" i="13"/>
  <c r="AZ362" i="13"/>
  <c r="AY362" i="13"/>
  <c r="AX362" i="13"/>
  <c r="AW362" i="13"/>
  <c r="AV362" i="13"/>
  <c r="AT362" i="13"/>
  <c r="AS362" i="13"/>
  <c r="AR362" i="13"/>
  <c r="AQ362" i="13"/>
  <c r="AP362" i="13"/>
  <c r="AO362" i="13"/>
  <c r="AN362" i="13"/>
  <c r="AM362" i="13"/>
  <c r="AL362" i="13"/>
  <c r="AK362" i="13"/>
  <c r="AJ362" i="13"/>
  <c r="AI362" i="13"/>
  <c r="AG362" i="13"/>
  <c r="P362" i="13"/>
  <c r="BK361" i="13"/>
  <c r="BJ361" i="13"/>
  <c r="BI361" i="13"/>
  <c r="BH361" i="13"/>
  <c r="BG361" i="13"/>
  <c r="BF361" i="13"/>
  <c r="BE361" i="13"/>
  <c r="BD361" i="13"/>
  <c r="BC361" i="13"/>
  <c r="BB361" i="13"/>
  <c r="BA361" i="13"/>
  <c r="AZ361" i="13"/>
  <c r="BL361" i="13" s="1"/>
  <c r="AY361" i="13"/>
  <c r="AX361" i="13"/>
  <c r="AW361" i="13"/>
  <c r="AV361" i="13"/>
  <c r="AT361" i="13"/>
  <c r="AS361" i="13"/>
  <c r="AR361" i="13"/>
  <c r="AQ361" i="13"/>
  <c r="AP361" i="13"/>
  <c r="AO361" i="13"/>
  <c r="AN361" i="13"/>
  <c r="AM361" i="13"/>
  <c r="AL361" i="13"/>
  <c r="AK361" i="13"/>
  <c r="AJ361" i="13"/>
  <c r="AI361" i="13"/>
  <c r="AU361" i="13" s="1"/>
  <c r="AG361" i="13"/>
  <c r="P361" i="13"/>
  <c r="BK360" i="13"/>
  <c r="BJ360" i="13"/>
  <c r="BI360" i="13"/>
  <c r="BH360" i="13"/>
  <c r="BG360" i="13"/>
  <c r="BF360" i="13"/>
  <c r="BE360" i="13"/>
  <c r="BD360" i="13"/>
  <c r="BC360" i="13"/>
  <c r="BB360" i="13"/>
  <c r="BA360" i="13"/>
  <c r="AZ360" i="13"/>
  <c r="AY360" i="13"/>
  <c r="AX360" i="13"/>
  <c r="AW360" i="13"/>
  <c r="AV360" i="13"/>
  <c r="AT360" i="13"/>
  <c r="AS360" i="13"/>
  <c r="AR360" i="13"/>
  <c r="AQ360" i="13"/>
  <c r="AP360" i="13"/>
  <c r="AO360" i="13"/>
  <c r="AN360" i="13"/>
  <c r="AM360" i="13"/>
  <c r="AL360" i="13"/>
  <c r="AK360" i="13"/>
  <c r="AJ360" i="13"/>
  <c r="AI360" i="13"/>
  <c r="AG360" i="13"/>
  <c r="P360" i="13"/>
  <c r="BK359" i="13"/>
  <c r="BJ359" i="13"/>
  <c r="BI359" i="13"/>
  <c r="BH359" i="13"/>
  <c r="BG359" i="13"/>
  <c r="BF359" i="13"/>
  <c r="BE359" i="13"/>
  <c r="BD359" i="13"/>
  <c r="BC359" i="13"/>
  <c r="BB359" i="13"/>
  <c r="BA359" i="13"/>
  <c r="AZ359" i="13"/>
  <c r="BL359" i="13" s="1"/>
  <c r="AY359" i="13"/>
  <c r="AX359" i="13"/>
  <c r="AW359" i="13"/>
  <c r="AV359" i="13"/>
  <c r="AT359" i="13"/>
  <c r="AS359" i="13"/>
  <c r="AR359" i="13"/>
  <c r="AQ359" i="13"/>
  <c r="AP359" i="13"/>
  <c r="AO359" i="13"/>
  <c r="AN359" i="13"/>
  <c r="AM359" i="13"/>
  <c r="AL359" i="13"/>
  <c r="AK359" i="13"/>
  <c r="AJ359" i="13"/>
  <c r="AI359" i="13"/>
  <c r="AU359" i="13" s="1"/>
  <c r="AG359" i="13"/>
  <c r="P359" i="13"/>
  <c r="BK358" i="13"/>
  <c r="BJ358" i="13"/>
  <c r="BI358" i="13"/>
  <c r="BH358" i="13"/>
  <c r="BG358" i="13"/>
  <c r="BF358" i="13"/>
  <c r="BE358" i="13"/>
  <c r="BD358" i="13"/>
  <c r="BC358" i="13"/>
  <c r="BB358" i="13"/>
  <c r="BA358" i="13"/>
  <c r="AZ358" i="13"/>
  <c r="AY358" i="13"/>
  <c r="AX358" i="13"/>
  <c r="AW358" i="13"/>
  <c r="AV358" i="13"/>
  <c r="AT358" i="13"/>
  <c r="AS358" i="13"/>
  <c r="AR358" i="13"/>
  <c r="AQ358" i="13"/>
  <c r="AP358" i="13"/>
  <c r="AO358" i="13"/>
  <c r="AN358" i="13"/>
  <c r="AM358" i="13"/>
  <c r="AL358" i="13"/>
  <c r="AK358" i="13"/>
  <c r="AJ358" i="13"/>
  <c r="AI358" i="13"/>
  <c r="AG358" i="13"/>
  <c r="P358" i="13"/>
  <c r="BK357" i="13"/>
  <c r="BJ357" i="13"/>
  <c r="BI357" i="13"/>
  <c r="BH357" i="13"/>
  <c r="BG357" i="13"/>
  <c r="BF357" i="13"/>
  <c r="BE357" i="13"/>
  <c r="BD357" i="13"/>
  <c r="BC357" i="13"/>
  <c r="BB357" i="13"/>
  <c r="BA357" i="13"/>
  <c r="AZ357" i="13"/>
  <c r="BL357" i="13" s="1"/>
  <c r="AY357" i="13"/>
  <c r="AX357" i="13"/>
  <c r="AW357" i="13"/>
  <c r="AV357" i="13"/>
  <c r="AT357" i="13"/>
  <c r="AS357" i="13"/>
  <c r="AR357" i="13"/>
  <c r="AQ357" i="13"/>
  <c r="AP357" i="13"/>
  <c r="AO357" i="13"/>
  <c r="AN357" i="13"/>
  <c r="AM357" i="13"/>
  <c r="AL357" i="13"/>
  <c r="AK357" i="13"/>
  <c r="AJ357" i="13"/>
  <c r="AI357" i="13"/>
  <c r="AU357" i="13" s="1"/>
  <c r="AG357" i="13"/>
  <c r="P357" i="13"/>
  <c r="BK356" i="13"/>
  <c r="BJ356" i="13"/>
  <c r="BI356" i="13"/>
  <c r="BH356" i="13"/>
  <c r="BG356" i="13"/>
  <c r="BF356" i="13"/>
  <c r="BE356" i="13"/>
  <c r="BD356" i="13"/>
  <c r="BC356" i="13"/>
  <c r="BB356" i="13"/>
  <c r="BA356" i="13"/>
  <c r="AZ356" i="13"/>
  <c r="AY356" i="13"/>
  <c r="AX356" i="13"/>
  <c r="AW356" i="13"/>
  <c r="AV356" i="13"/>
  <c r="AT356" i="13"/>
  <c r="AS356" i="13"/>
  <c r="AR356" i="13"/>
  <c r="AQ356" i="13"/>
  <c r="AP356" i="13"/>
  <c r="AO356" i="13"/>
  <c r="AN356" i="13"/>
  <c r="AM356" i="13"/>
  <c r="AL356" i="13"/>
  <c r="AK356" i="13"/>
  <c r="AJ356" i="13"/>
  <c r="AI356" i="13"/>
  <c r="AG356" i="13"/>
  <c r="P356" i="13"/>
  <c r="BK355" i="13"/>
  <c r="BJ355" i="13"/>
  <c r="BI355" i="13"/>
  <c r="BH355" i="13"/>
  <c r="BG355" i="13"/>
  <c r="BF355" i="13"/>
  <c r="BE355" i="13"/>
  <c r="BD355" i="13"/>
  <c r="BC355" i="13"/>
  <c r="BB355" i="13"/>
  <c r="BA355" i="13"/>
  <c r="AZ355" i="13"/>
  <c r="BL355" i="13" s="1"/>
  <c r="AY355" i="13"/>
  <c r="AX355" i="13"/>
  <c r="AW355" i="13"/>
  <c r="AV355" i="13"/>
  <c r="AT355" i="13"/>
  <c r="AS355" i="13"/>
  <c r="AR355" i="13"/>
  <c r="AQ355" i="13"/>
  <c r="AP355" i="13"/>
  <c r="AO355" i="13"/>
  <c r="AN355" i="13"/>
  <c r="AM355" i="13"/>
  <c r="AL355" i="13"/>
  <c r="AK355" i="13"/>
  <c r="AJ355" i="13"/>
  <c r="AI355" i="13"/>
  <c r="AU355" i="13" s="1"/>
  <c r="AG355" i="13"/>
  <c r="P355" i="13"/>
  <c r="BK354" i="13"/>
  <c r="BJ354" i="13"/>
  <c r="BI354" i="13"/>
  <c r="BH354" i="13"/>
  <c r="BG354" i="13"/>
  <c r="BF354" i="13"/>
  <c r="BE354" i="13"/>
  <c r="BD354" i="13"/>
  <c r="BC354" i="13"/>
  <c r="BB354" i="13"/>
  <c r="BA354" i="13"/>
  <c r="AZ354" i="13"/>
  <c r="AY354" i="13"/>
  <c r="AX354" i="13"/>
  <c r="AW354" i="13"/>
  <c r="AV354" i="13"/>
  <c r="AT354" i="13"/>
  <c r="AS354" i="13"/>
  <c r="AR354" i="13"/>
  <c r="AQ354" i="13"/>
  <c r="AP354" i="13"/>
  <c r="AO354" i="13"/>
  <c r="AN354" i="13"/>
  <c r="AM354" i="13"/>
  <c r="AL354" i="13"/>
  <c r="AK354" i="13"/>
  <c r="AJ354" i="13"/>
  <c r="AI354" i="13"/>
  <c r="AG354" i="13"/>
  <c r="P354" i="13"/>
  <c r="BK353" i="13"/>
  <c r="BJ353" i="13"/>
  <c r="BI353" i="13"/>
  <c r="BH353" i="13"/>
  <c r="BG353" i="13"/>
  <c r="BF353" i="13"/>
  <c r="BE353" i="13"/>
  <c r="BD353" i="13"/>
  <c r="BC353" i="13"/>
  <c r="BB353" i="13"/>
  <c r="BA353" i="13"/>
  <c r="AZ353" i="13"/>
  <c r="BL353" i="13" s="1"/>
  <c r="AY353" i="13"/>
  <c r="AX353" i="13"/>
  <c r="AW353" i="13"/>
  <c r="AV353" i="13"/>
  <c r="AT353" i="13"/>
  <c r="AS353" i="13"/>
  <c r="AR353" i="13"/>
  <c r="AQ353" i="13"/>
  <c r="AP353" i="13"/>
  <c r="AO353" i="13"/>
  <c r="AN353" i="13"/>
  <c r="AM353" i="13"/>
  <c r="AL353" i="13"/>
  <c r="AK353" i="13"/>
  <c r="AJ353" i="13"/>
  <c r="AI353" i="13"/>
  <c r="AU353" i="13" s="1"/>
  <c r="AG353" i="13"/>
  <c r="P353" i="13"/>
  <c r="BK352" i="13"/>
  <c r="BJ352" i="13"/>
  <c r="BI352" i="13"/>
  <c r="BH352" i="13"/>
  <c r="BG352" i="13"/>
  <c r="BF352" i="13"/>
  <c r="BE352" i="13"/>
  <c r="BD352" i="13"/>
  <c r="BC352" i="13"/>
  <c r="BB352" i="13"/>
  <c r="BA352" i="13"/>
  <c r="AZ352" i="13"/>
  <c r="AY352" i="13"/>
  <c r="AX352" i="13"/>
  <c r="AW352" i="13"/>
  <c r="AV352" i="13"/>
  <c r="AT352" i="13"/>
  <c r="AS352" i="13"/>
  <c r="AR352" i="13"/>
  <c r="AQ352" i="13"/>
  <c r="AP352" i="13"/>
  <c r="AO352" i="13"/>
  <c r="AN352" i="13"/>
  <c r="AM352" i="13"/>
  <c r="AL352" i="13"/>
  <c r="AK352" i="13"/>
  <c r="AJ352" i="13"/>
  <c r="AI352" i="13"/>
  <c r="AG352" i="13"/>
  <c r="P352" i="13"/>
  <c r="BK351" i="13"/>
  <c r="BJ351" i="13"/>
  <c r="BI351" i="13"/>
  <c r="BH351" i="13"/>
  <c r="BG351" i="13"/>
  <c r="BF351" i="13"/>
  <c r="BE351" i="13"/>
  <c r="BD351" i="13"/>
  <c r="BC351" i="13"/>
  <c r="BB351" i="13"/>
  <c r="BA351" i="13"/>
  <c r="AZ351" i="13"/>
  <c r="BL351" i="13" s="1"/>
  <c r="AY351" i="13"/>
  <c r="AX351" i="13"/>
  <c r="AW351" i="13"/>
  <c r="AV351" i="13"/>
  <c r="AT351" i="13"/>
  <c r="AS351" i="13"/>
  <c r="AR351" i="13"/>
  <c r="AQ351" i="13"/>
  <c r="AP351" i="13"/>
  <c r="AO351" i="13"/>
  <c r="AN351" i="13"/>
  <c r="AM351" i="13"/>
  <c r="AL351" i="13"/>
  <c r="AK351" i="13"/>
  <c r="AJ351" i="13"/>
  <c r="AI351" i="13"/>
  <c r="AU351" i="13" s="1"/>
  <c r="AG351" i="13"/>
  <c r="P351" i="13"/>
  <c r="BK350" i="13"/>
  <c r="BJ350" i="13"/>
  <c r="BI350" i="13"/>
  <c r="BH350" i="13"/>
  <c r="BG350" i="13"/>
  <c r="BF350" i="13"/>
  <c r="BE350" i="13"/>
  <c r="BD350" i="13"/>
  <c r="BC350" i="13"/>
  <c r="BB350" i="13"/>
  <c r="BA350" i="13"/>
  <c r="AZ350" i="13"/>
  <c r="AY350" i="13"/>
  <c r="AX350" i="13"/>
  <c r="AW350" i="13"/>
  <c r="AV350" i="13"/>
  <c r="AT350" i="13"/>
  <c r="AS350" i="13"/>
  <c r="AR350" i="13"/>
  <c r="AQ350" i="13"/>
  <c r="AP350" i="13"/>
  <c r="AO350" i="13"/>
  <c r="AN350" i="13"/>
  <c r="AM350" i="13"/>
  <c r="AL350" i="13"/>
  <c r="AK350" i="13"/>
  <c r="AJ350" i="13"/>
  <c r="AI350" i="13"/>
  <c r="AG350" i="13"/>
  <c r="P350" i="13"/>
  <c r="BK349" i="13"/>
  <c r="BJ349" i="13"/>
  <c r="BI349" i="13"/>
  <c r="BH349" i="13"/>
  <c r="BG349" i="13"/>
  <c r="BF349" i="13"/>
  <c r="BE349" i="13"/>
  <c r="BD349" i="13"/>
  <c r="BC349" i="13"/>
  <c r="BB349" i="13"/>
  <c r="BA349" i="13"/>
  <c r="AZ349" i="13"/>
  <c r="BL349" i="13" s="1"/>
  <c r="AY349" i="13"/>
  <c r="AX349" i="13"/>
  <c r="AW349" i="13"/>
  <c r="AV349" i="13"/>
  <c r="AT349" i="13"/>
  <c r="AS349" i="13"/>
  <c r="AR349" i="13"/>
  <c r="AQ349" i="13"/>
  <c r="AP349" i="13"/>
  <c r="AO349" i="13"/>
  <c r="AN349" i="13"/>
  <c r="AM349" i="13"/>
  <c r="AL349" i="13"/>
  <c r="AK349" i="13"/>
  <c r="AJ349" i="13"/>
  <c r="AI349" i="13"/>
  <c r="AU349" i="13" s="1"/>
  <c r="AG349" i="13"/>
  <c r="P349" i="13"/>
  <c r="BK348" i="13"/>
  <c r="BJ348" i="13"/>
  <c r="BI348" i="13"/>
  <c r="BH348" i="13"/>
  <c r="BG348" i="13"/>
  <c r="BF348" i="13"/>
  <c r="BE348" i="13"/>
  <c r="BD348" i="13"/>
  <c r="BC348" i="13"/>
  <c r="BB348" i="13"/>
  <c r="BA348" i="13"/>
  <c r="AZ348" i="13"/>
  <c r="AY348" i="13"/>
  <c r="AX348" i="13"/>
  <c r="AW348" i="13"/>
  <c r="AV348" i="13"/>
  <c r="AT348" i="13"/>
  <c r="AS348" i="13"/>
  <c r="AR348" i="13"/>
  <c r="AQ348" i="13"/>
  <c r="AP348" i="13"/>
  <c r="AO348" i="13"/>
  <c r="AN348" i="13"/>
  <c r="AM348" i="13"/>
  <c r="AL348" i="13"/>
  <c r="AK348" i="13"/>
  <c r="AJ348" i="13"/>
  <c r="AI348" i="13"/>
  <c r="AG348" i="13"/>
  <c r="P348" i="13"/>
  <c r="BK347" i="13"/>
  <c r="BJ347" i="13"/>
  <c r="BI347" i="13"/>
  <c r="BH347" i="13"/>
  <c r="BG347" i="13"/>
  <c r="BF347" i="13"/>
  <c r="BE347" i="13"/>
  <c r="BD347" i="13"/>
  <c r="BC347" i="13"/>
  <c r="BB347" i="13"/>
  <c r="BA347" i="13"/>
  <c r="AZ347" i="13"/>
  <c r="BL347" i="13" s="1"/>
  <c r="AY347" i="13"/>
  <c r="AX347" i="13"/>
  <c r="AW347" i="13"/>
  <c r="AV347" i="13"/>
  <c r="AT347" i="13"/>
  <c r="AS347" i="13"/>
  <c r="AR347" i="13"/>
  <c r="AQ347" i="13"/>
  <c r="AP347" i="13"/>
  <c r="AO347" i="13"/>
  <c r="AN347" i="13"/>
  <c r="AM347" i="13"/>
  <c r="AL347" i="13"/>
  <c r="AK347" i="13"/>
  <c r="AJ347" i="13"/>
  <c r="AI347" i="13"/>
  <c r="AU347" i="13" s="1"/>
  <c r="AG347" i="13"/>
  <c r="P347" i="13"/>
  <c r="BK346" i="13"/>
  <c r="BJ346" i="13"/>
  <c r="BI346" i="13"/>
  <c r="BH346" i="13"/>
  <c r="BG346" i="13"/>
  <c r="BF346" i="13"/>
  <c r="BE346" i="13"/>
  <c r="BD346" i="13"/>
  <c r="BC346" i="13"/>
  <c r="BB346" i="13"/>
  <c r="BA346" i="13"/>
  <c r="AZ346" i="13"/>
  <c r="AY346" i="13"/>
  <c r="AX346" i="13"/>
  <c r="AW346" i="13"/>
  <c r="AV346" i="13"/>
  <c r="AT346" i="13"/>
  <c r="AS346" i="13"/>
  <c r="AR346" i="13"/>
  <c r="AQ346" i="13"/>
  <c r="AP346" i="13"/>
  <c r="AO346" i="13"/>
  <c r="AN346" i="13"/>
  <c r="AM346" i="13"/>
  <c r="AL346" i="13"/>
  <c r="AK346" i="13"/>
  <c r="AJ346" i="13"/>
  <c r="AI346" i="13"/>
  <c r="AG346" i="13"/>
  <c r="P346" i="13"/>
  <c r="BK345" i="13"/>
  <c r="BJ345" i="13"/>
  <c r="BI345" i="13"/>
  <c r="BH345" i="13"/>
  <c r="BG345" i="13"/>
  <c r="BF345" i="13"/>
  <c r="BE345" i="13"/>
  <c r="BD345" i="13"/>
  <c r="BC345" i="13"/>
  <c r="BB345" i="13"/>
  <c r="BA345" i="13"/>
  <c r="AZ345" i="13"/>
  <c r="BL345" i="13" s="1"/>
  <c r="AY345" i="13"/>
  <c r="AX345" i="13"/>
  <c r="AW345" i="13"/>
  <c r="AV345" i="13"/>
  <c r="AT345" i="13"/>
  <c r="AS345" i="13"/>
  <c r="AR345" i="13"/>
  <c r="AQ345" i="13"/>
  <c r="AP345" i="13"/>
  <c r="AO345" i="13"/>
  <c r="AN345" i="13"/>
  <c r="AM345" i="13"/>
  <c r="AL345" i="13"/>
  <c r="AK345" i="13"/>
  <c r="AJ345" i="13"/>
  <c r="AI345" i="13"/>
  <c r="AU345" i="13" s="1"/>
  <c r="AG345" i="13"/>
  <c r="P345" i="13"/>
  <c r="BK344" i="13"/>
  <c r="BJ344" i="13"/>
  <c r="BI344" i="13"/>
  <c r="BH344" i="13"/>
  <c r="BG344" i="13"/>
  <c r="BF344" i="13"/>
  <c r="BE344" i="13"/>
  <c r="BD344" i="13"/>
  <c r="BC344" i="13"/>
  <c r="BB344" i="13"/>
  <c r="BA344" i="13"/>
  <c r="AZ344" i="13"/>
  <c r="AY344" i="13"/>
  <c r="AX344" i="13"/>
  <c r="AW344" i="13"/>
  <c r="AV344" i="13"/>
  <c r="AT344" i="13"/>
  <c r="AS344" i="13"/>
  <c r="AR344" i="13"/>
  <c r="AQ344" i="13"/>
  <c r="AP344" i="13"/>
  <c r="AO344" i="13"/>
  <c r="AN344" i="13"/>
  <c r="AM344" i="13"/>
  <c r="AL344" i="13"/>
  <c r="AK344" i="13"/>
  <c r="AJ344" i="13"/>
  <c r="AI344" i="13"/>
  <c r="AG344" i="13"/>
  <c r="P344" i="13"/>
  <c r="BK343" i="13"/>
  <c r="BJ343" i="13"/>
  <c r="BI343" i="13"/>
  <c r="BH343" i="13"/>
  <c r="BG343" i="13"/>
  <c r="BF343" i="13"/>
  <c r="BE343" i="13"/>
  <c r="BD343" i="13"/>
  <c r="BC343" i="13"/>
  <c r="BB343" i="13"/>
  <c r="BA343" i="13"/>
  <c r="AZ343" i="13"/>
  <c r="BL343" i="13" s="1"/>
  <c r="AY343" i="13"/>
  <c r="AX343" i="13"/>
  <c r="AW343" i="13"/>
  <c r="AV343" i="13"/>
  <c r="AT343" i="13"/>
  <c r="AS343" i="13"/>
  <c r="AR343" i="13"/>
  <c r="AQ343" i="13"/>
  <c r="AP343" i="13"/>
  <c r="AO343" i="13"/>
  <c r="AN343" i="13"/>
  <c r="AM343" i="13"/>
  <c r="AL343" i="13"/>
  <c r="AK343" i="13"/>
  <c r="AJ343" i="13"/>
  <c r="AI343" i="13"/>
  <c r="AU343" i="13" s="1"/>
  <c r="AG343" i="13"/>
  <c r="P343" i="13"/>
  <c r="BK342" i="13"/>
  <c r="BJ342" i="13"/>
  <c r="BI342" i="13"/>
  <c r="BH342" i="13"/>
  <c r="BG342" i="13"/>
  <c r="BF342" i="13"/>
  <c r="BE342" i="13"/>
  <c r="BD342" i="13"/>
  <c r="BC342" i="13"/>
  <c r="BB342" i="13"/>
  <c r="BA342" i="13"/>
  <c r="AZ342" i="13"/>
  <c r="AY342" i="13"/>
  <c r="AX342" i="13"/>
  <c r="AW342" i="13"/>
  <c r="AV342" i="13"/>
  <c r="AT342" i="13"/>
  <c r="AS342" i="13"/>
  <c r="AR342" i="13"/>
  <c r="AQ342" i="13"/>
  <c r="AP342" i="13"/>
  <c r="AO342" i="13"/>
  <c r="AN342" i="13"/>
  <c r="AM342" i="13"/>
  <c r="AL342" i="13"/>
  <c r="AK342" i="13"/>
  <c r="AJ342" i="13"/>
  <c r="AI342" i="13"/>
  <c r="AG342" i="13"/>
  <c r="P342" i="13"/>
  <c r="BK341" i="13"/>
  <c r="BJ341" i="13"/>
  <c r="BI341" i="13"/>
  <c r="BH341" i="13"/>
  <c r="BG341" i="13"/>
  <c r="BF341" i="13"/>
  <c r="BE341" i="13"/>
  <c r="BD341" i="13"/>
  <c r="BC341" i="13"/>
  <c r="BB341" i="13"/>
  <c r="BA341" i="13"/>
  <c r="AZ341" i="13"/>
  <c r="BL341" i="13" s="1"/>
  <c r="AY341" i="13"/>
  <c r="AX341" i="13"/>
  <c r="AW341" i="13"/>
  <c r="AV341" i="13"/>
  <c r="AT341" i="13"/>
  <c r="AS341" i="13"/>
  <c r="AR341" i="13"/>
  <c r="AQ341" i="13"/>
  <c r="AP341" i="13"/>
  <c r="AO341" i="13"/>
  <c r="AN341" i="13"/>
  <c r="AM341" i="13"/>
  <c r="AL341" i="13"/>
  <c r="AK341" i="13"/>
  <c r="AJ341" i="13"/>
  <c r="AI341" i="13"/>
  <c r="AU341" i="13" s="1"/>
  <c r="AG341" i="13"/>
  <c r="P341" i="13"/>
  <c r="BK340" i="13"/>
  <c r="BJ340" i="13"/>
  <c r="BI340" i="13"/>
  <c r="BH340" i="13"/>
  <c r="BG340" i="13"/>
  <c r="BF340" i="13"/>
  <c r="BE340" i="13"/>
  <c r="BD340" i="13"/>
  <c r="BC340" i="13"/>
  <c r="BB340" i="13"/>
  <c r="BA340" i="13"/>
  <c r="AZ340" i="13"/>
  <c r="AY340" i="13"/>
  <c r="AX340" i="13"/>
  <c r="AW340" i="13"/>
  <c r="AV340" i="13"/>
  <c r="AT340" i="13"/>
  <c r="AS340" i="13"/>
  <c r="AR340" i="13"/>
  <c r="AQ340" i="13"/>
  <c r="AP340" i="13"/>
  <c r="AO340" i="13"/>
  <c r="AN340" i="13"/>
  <c r="AM340" i="13"/>
  <c r="AL340" i="13"/>
  <c r="AK340" i="13"/>
  <c r="AJ340" i="13"/>
  <c r="AI340" i="13"/>
  <c r="AG340" i="13"/>
  <c r="P340" i="13"/>
  <c r="BK339" i="13"/>
  <c r="BJ339" i="13"/>
  <c r="BI339" i="13"/>
  <c r="BH339" i="13"/>
  <c r="BG339" i="13"/>
  <c r="BF339" i="13"/>
  <c r="BE339" i="13"/>
  <c r="BD339" i="13"/>
  <c r="BC339" i="13"/>
  <c r="BB339" i="13"/>
  <c r="BA339" i="13"/>
  <c r="AZ339" i="13"/>
  <c r="BL339" i="13" s="1"/>
  <c r="AY339" i="13"/>
  <c r="AX339" i="13"/>
  <c r="AW339" i="13"/>
  <c r="AV339" i="13"/>
  <c r="AT339" i="13"/>
  <c r="AS339" i="13"/>
  <c r="AR339" i="13"/>
  <c r="AQ339" i="13"/>
  <c r="AP339" i="13"/>
  <c r="AO339" i="13"/>
  <c r="AN339" i="13"/>
  <c r="AM339" i="13"/>
  <c r="AL339" i="13"/>
  <c r="AK339" i="13"/>
  <c r="AJ339" i="13"/>
  <c r="AI339" i="13"/>
  <c r="AU339" i="13" s="1"/>
  <c r="AG339" i="13"/>
  <c r="P339" i="13"/>
  <c r="BK338" i="13"/>
  <c r="BJ338" i="13"/>
  <c r="BI338" i="13"/>
  <c r="BH338" i="13"/>
  <c r="BG338" i="13"/>
  <c r="BF338" i="13"/>
  <c r="BE338" i="13"/>
  <c r="BD338" i="13"/>
  <c r="BC338" i="13"/>
  <c r="BB338" i="13"/>
  <c r="BA338" i="13"/>
  <c r="AZ338" i="13"/>
  <c r="AY338" i="13"/>
  <c r="AX338" i="13"/>
  <c r="AW338" i="13"/>
  <c r="AV338" i="13"/>
  <c r="AT338" i="13"/>
  <c r="AS338" i="13"/>
  <c r="AR338" i="13"/>
  <c r="AQ338" i="13"/>
  <c r="AP338" i="13"/>
  <c r="AO338" i="13"/>
  <c r="AN338" i="13"/>
  <c r="AM338" i="13"/>
  <c r="AL338" i="13"/>
  <c r="AK338" i="13"/>
  <c r="AJ338" i="13"/>
  <c r="AI338" i="13"/>
  <c r="AG338" i="13"/>
  <c r="P338" i="13"/>
  <c r="BK337" i="13"/>
  <c r="BJ337" i="13"/>
  <c r="BI337" i="13"/>
  <c r="BH337" i="13"/>
  <c r="BG337" i="13"/>
  <c r="BF337" i="13"/>
  <c r="BE337" i="13"/>
  <c r="BD337" i="13"/>
  <c r="BC337" i="13"/>
  <c r="BB337" i="13"/>
  <c r="BA337" i="13"/>
  <c r="AZ337" i="13"/>
  <c r="BL337" i="13" s="1"/>
  <c r="AY337" i="13"/>
  <c r="AX337" i="13"/>
  <c r="AW337" i="13"/>
  <c r="AV337" i="13"/>
  <c r="AT337" i="13"/>
  <c r="AS337" i="13"/>
  <c r="AR337" i="13"/>
  <c r="AQ337" i="13"/>
  <c r="AP337" i="13"/>
  <c r="AO337" i="13"/>
  <c r="AN337" i="13"/>
  <c r="AM337" i="13"/>
  <c r="AL337" i="13"/>
  <c r="AK337" i="13"/>
  <c r="AJ337" i="13"/>
  <c r="AI337" i="13"/>
  <c r="AU337" i="13" s="1"/>
  <c r="AG337" i="13"/>
  <c r="P337" i="13"/>
  <c r="BK336" i="13"/>
  <c r="BJ336" i="13"/>
  <c r="BI336" i="13"/>
  <c r="BH336" i="13"/>
  <c r="BG336" i="13"/>
  <c r="BF336" i="13"/>
  <c r="BE336" i="13"/>
  <c r="BD336" i="13"/>
  <c r="BC336" i="13"/>
  <c r="BB336" i="13"/>
  <c r="BA336" i="13"/>
  <c r="AZ336" i="13"/>
  <c r="AY336" i="13"/>
  <c r="AX336" i="13"/>
  <c r="AW336" i="13"/>
  <c r="AV336" i="13"/>
  <c r="AT336" i="13"/>
  <c r="AS336" i="13"/>
  <c r="AR336" i="13"/>
  <c r="AQ336" i="13"/>
  <c r="AP336" i="13"/>
  <c r="AO336" i="13"/>
  <c r="AN336" i="13"/>
  <c r="AM336" i="13"/>
  <c r="AL336" i="13"/>
  <c r="AK336" i="13"/>
  <c r="AJ336" i="13"/>
  <c r="AI336" i="13"/>
  <c r="AG336" i="13"/>
  <c r="P336" i="13"/>
  <c r="BK335" i="13"/>
  <c r="BJ335" i="13"/>
  <c r="BI335" i="13"/>
  <c r="BH335" i="13"/>
  <c r="BG335" i="13"/>
  <c r="BF335" i="13"/>
  <c r="BE335" i="13"/>
  <c r="BD335" i="13"/>
  <c r="BC335" i="13"/>
  <c r="BB335" i="13"/>
  <c r="BA335" i="13"/>
  <c r="AZ335" i="13"/>
  <c r="BL335" i="13" s="1"/>
  <c r="AY335" i="13"/>
  <c r="AX335" i="13"/>
  <c r="AW335" i="13"/>
  <c r="AV335" i="13"/>
  <c r="AT335" i="13"/>
  <c r="AS335" i="13"/>
  <c r="AR335" i="13"/>
  <c r="AQ335" i="13"/>
  <c r="AP335" i="13"/>
  <c r="AO335" i="13"/>
  <c r="AN335" i="13"/>
  <c r="AM335" i="13"/>
  <c r="AL335" i="13"/>
  <c r="AK335" i="13"/>
  <c r="AJ335" i="13"/>
  <c r="AI335" i="13"/>
  <c r="AU335" i="13" s="1"/>
  <c r="AG335" i="13"/>
  <c r="P335" i="13"/>
  <c r="BK334" i="13"/>
  <c r="BJ334" i="13"/>
  <c r="BI334" i="13"/>
  <c r="BH334" i="13"/>
  <c r="BG334" i="13"/>
  <c r="BF334" i="13"/>
  <c r="BE334" i="13"/>
  <c r="BD334" i="13"/>
  <c r="BC334" i="13"/>
  <c r="BB334" i="13"/>
  <c r="BA334" i="13"/>
  <c r="AZ334" i="13"/>
  <c r="AY334" i="13"/>
  <c r="AX334" i="13"/>
  <c r="AW334" i="13"/>
  <c r="AV334" i="13"/>
  <c r="AT334" i="13"/>
  <c r="AS334" i="13"/>
  <c r="AR334" i="13"/>
  <c r="AQ334" i="13"/>
  <c r="AP334" i="13"/>
  <c r="AO334" i="13"/>
  <c r="AN334" i="13"/>
  <c r="AM334" i="13"/>
  <c r="AL334" i="13"/>
  <c r="AK334" i="13"/>
  <c r="AJ334" i="13"/>
  <c r="AI334" i="13"/>
  <c r="AG334" i="13"/>
  <c r="P334" i="13"/>
  <c r="BK333" i="13"/>
  <c r="BJ333" i="13"/>
  <c r="BI333" i="13"/>
  <c r="BH333" i="13"/>
  <c r="BG333" i="13"/>
  <c r="BF333" i="13"/>
  <c r="BE333" i="13"/>
  <c r="BD333" i="13"/>
  <c r="BC333" i="13"/>
  <c r="BB333" i="13"/>
  <c r="BA333" i="13"/>
  <c r="AZ333" i="13"/>
  <c r="BL333" i="13" s="1"/>
  <c r="AY333" i="13"/>
  <c r="AX333" i="13"/>
  <c r="AW333" i="13"/>
  <c r="AV333" i="13"/>
  <c r="AT333" i="13"/>
  <c r="AS333" i="13"/>
  <c r="AR333" i="13"/>
  <c r="AQ333" i="13"/>
  <c r="AP333" i="13"/>
  <c r="AO333" i="13"/>
  <c r="AN333" i="13"/>
  <c r="AM333" i="13"/>
  <c r="AL333" i="13"/>
  <c r="AK333" i="13"/>
  <c r="AJ333" i="13"/>
  <c r="AI333" i="13"/>
  <c r="AU333" i="13" s="1"/>
  <c r="AG333" i="13"/>
  <c r="P333" i="13"/>
  <c r="BK332" i="13"/>
  <c r="BJ332" i="13"/>
  <c r="BI332" i="13"/>
  <c r="BH332" i="13"/>
  <c r="BG332" i="13"/>
  <c r="BF332" i="13"/>
  <c r="BE332" i="13"/>
  <c r="BD332" i="13"/>
  <c r="BC332" i="13"/>
  <c r="BB332" i="13"/>
  <c r="BA332" i="13"/>
  <c r="AZ332" i="13"/>
  <c r="AY332" i="13"/>
  <c r="AX332" i="13"/>
  <c r="AW332" i="13"/>
  <c r="AV332" i="13"/>
  <c r="AT332" i="13"/>
  <c r="AS332" i="13"/>
  <c r="AR332" i="13"/>
  <c r="AQ332" i="13"/>
  <c r="AP332" i="13"/>
  <c r="AO332" i="13"/>
  <c r="AN332" i="13"/>
  <c r="AM332" i="13"/>
  <c r="AL332" i="13"/>
  <c r="AK332" i="13"/>
  <c r="AJ332" i="13"/>
  <c r="AI332" i="13"/>
  <c r="AG332" i="13"/>
  <c r="P332" i="13"/>
  <c r="BK331" i="13"/>
  <c r="BJ331" i="13"/>
  <c r="BI331" i="13"/>
  <c r="BH331" i="13"/>
  <c r="BG331" i="13"/>
  <c r="BF331" i="13"/>
  <c r="BE331" i="13"/>
  <c r="BD331" i="13"/>
  <c r="BC331" i="13"/>
  <c r="BB331" i="13"/>
  <c r="BA331" i="13"/>
  <c r="AZ331" i="13"/>
  <c r="BL331" i="13" s="1"/>
  <c r="AY331" i="13"/>
  <c r="AX331" i="13"/>
  <c r="AW331" i="13"/>
  <c r="AV331" i="13"/>
  <c r="AT331" i="13"/>
  <c r="AS331" i="13"/>
  <c r="AR331" i="13"/>
  <c r="AQ331" i="13"/>
  <c r="AP331" i="13"/>
  <c r="AO331" i="13"/>
  <c r="AN331" i="13"/>
  <c r="AM331" i="13"/>
  <c r="AL331" i="13"/>
  <c r="AK331" i="13"/>
  <c r="AJ331" i="13"/>
  <c r="AI331" i="13"/>
  <c r="AU331" i="13" s="1"/>
  <c r="AG331" i="13"/>
  <c r="P331" i="13"/>
  <c r="BK330" i="13"/>
  <c r="BJ330" i="13"/>
  <c r="BI330" i="13"/>
  <c r="BH330" i="13"/>
  <c r="BG330" i="13"/>
  <c r="BF330" i="13"/>
  <c r="BE330" i="13"/>
  <c r="BD330" i="13"/>
  <c r="BC330" i="13"/>
  <c r="BB330" i="13"/>
  <c r="BA330" i="13"/>
  <c r="AZ330" i="13"/>
  <c r="AY330" i="13"/>
  <c r="AX330" i="13"/>
  <c r="AW330" i="13"/>
  <c r="AV330" i="13"/>
  <c r="AT330" i="13"/>
  <c r="AS330" i="13"/>
  <c r="AR330" i="13"/>
  <c r="AQ330" i="13"/>
  <c r="AP330" i="13"/>
  <c r="AO330" i="13"/>
  <c r="AN330" i="13"/>
  <c r="AM330" i="13"/>
  <c r="AL330" i="13"/>
  <c r="AK330" i="13"/>
  <c r="AJ330" i="13"/>
  <c r="AI330" i="13"/>
  <c r="AG330" i="13"/>
  <c r="P330" i="13"/>
  <c r="BK329" i="13"/>
  <c r="BJ329" i="13"/>
  <c r="BI329" i="13"/>
  <c r="BH329" i="13"/>
  <c r="BG329" i="13"/>
  <c r="BF329" i="13"/>
  <c r="BE329" i="13"/>
  <c r="BD329" i="13"/>
  <c r="BC329" i="13"/>
  <c r="BB329" i="13"/>
  <c r="BA329" i="13"/>
  <c r="AZ329" i="13"/>
  <c r="BL329" i="13" s="1"/>
  <c r="AY329" i="13"/>
  <c r="AX329" i="13"/>
  <c r="AW329" i="13"/>
  <c r="AV329" i="13"/>
  <c r="AT329" i="13"/>
  <c r="AS329" i="13"/>
  <c r="AR329" i="13"/>
  <c r="AQ329" i="13"/>
  <c r="AP329" i="13"/>
  <c r="AO329" i="13"/>
  <c r="AN329" i="13"/>
  <c r="AM329" i="13"/>
  <c r="AL329" i="13"/>
  <c r="AK329" i="13"/>
  <c r="AJ329" i="13"/>
  <c r="AI329" i="13"/>
  <c r="AU329" i="13" s="1"/>
  <c r="AG329" i="13"/>
  <c r="P329" i="13"/>
  <c r="BK328" i="13"/>
  <c r="BJ328" i="13"/>
  <c r="BI328" i="13"/>
  <c r="BH328" i="13"/>
  <c r="BG328" i="13"/>
  <c r="BF328" i="13"/>
  <c r="BE328" i="13"/>
  <c r="BD328" i="13"/>
  <c r="BC328" i="13"/>
  <c r="BB328" i="13"/>
  <c r="BA328" i="13"/>
  <c r="AZ328" i="13"/>
  <c r="AY328" i="13"/>
  <c r="AX328" i="13"/>
  <c r="AW328" i="13"/>
  <c r="AV328" i="13"/>
  <c r="AT328" i="13"/>
  <c r="AS328" i="13"/>
  <c r="AR328" i="13"/>
  <c r="AQ328" i="13"/>
  <c r="AP328" i="13"/>
  <c r="AO328" i="13"/>
  <c r="AN328" i="13"/>
  <c r="AM328" i="13"/>
  <c r="AL328" i="13"/>
  <c r="AK328" i="13"/>
  <c r="AJ328" i="13"/>
  <c r="AI328" i="13"/>
  <c r="AG328" i="13"/>
  <c r="P328" i="13"/>
  <c r="BK327" i="13"/>
  <c r="BJ327" i="13"/>
  <c r="BI327" i="13"/>
  <c r="BH327" i="13"/>
  <c r="BG327" i="13"/>
  <c r="BF327" i="13"/>
  <c r="BE327" i="13"/>
  <c r="BD327" i="13"/>
  <c r="BC327" i="13"/>
  <c r="BB327" i="13"/>
  <c r="BA327" i="13"/>
  <c r="AZ327" i="13"/>
  <c r="BL327" i="13" s="1"/>
  <c r="AY327" i="13"/>
  <c r="AX327" i="13"/>
  <c r="AW327" i="13"/>
  <c r="AV327" i="13"/>
  <c r="AT327" i="13"/>
  <c r="AS327" i="13"/>
  <c r="AR327" i="13"/>
  <c r="AQ327" i="13"/>
  <c r="AP327" i="13"/>
  <c r="AO327" i="13"/>
  <c r="AN327" i="13"/>
  <c r="AM327" i="13"/>
  <c r="AL327" i="13"/>
  <c r="AK327" i="13"/>
  <c r="AJ327" i="13"/>
  <c r="AI327" i="13"/>
  <c r="AU327" i="13" s="1"/>
  <c r="AG327" i="13"/>
  <c r="P327" i="13"/>
  <c r="BK326" i="13"/>
  <c r="BJ326" i="13"/>
  <c r="BI326" i="13"/>
  <c r="BH326" i="13"/>
  <c r="BG326" i="13"/>
  <c r="BF326" i="13"/>
  <c r="BE326" i="13"/>
  <c r="BD326" i="13"/>
  <c r="BC326" i="13"/>
  <c r="BB326" i="13"/>
  <c r="BA326" i="13"/>
  <c r="AZ326" i="13"/>
  <c r="AY326" i="13"/>
  <c r="AX326" i="13"/>
  <c r="AW326" i="13"/>
  <c r="AV326" i="13"/>
  <c r="AT326" i="13"/>
  <c r="AS326" i="13"/>
  <c r="AR326" i="13"/>
  <c r="AQ326" i="13"/>
  <c r="AP326" i="13"/>
  <c r="AO326" i="13"/>
  <c r="AN326" i="13"/>
  <c r="AM326" i="13"/>
  <c r="AL326" i="13"/>
  <c r="AK326" i="13"/>
  <c r="AJ326" i="13"/>
  <c r="AI326" i="13"/>
  <c r="AG326" i="13"/>
  <c r="P326" i="13"/>
  <c r="BK325" i="13"/>
  <c r="BJ325" i="13"/>
  <c r="BI325" i="13"/>
  <c r="BH325" i="13"/>
  <c r="BG325" i="13"/>
  <c r="BF325" i="13"/>
  <c r="BE325" i="13"/>
  <c r="BD325" i="13"/>
  <c r="BC325" i="13"/>
  <c r="BB325" i="13"/>
  <c r="BA325" i="13"/>
  <c r="AZ325" i="13"/>
  <c r="BL325" i="13" s="1"/>
  <c r="AY325" i="13"/>
  <c r="AX325" i="13"/>
  <c r="AW325" i="13"/>
  <c r="AV325" i="13"/>
  <c r="AT325" i="13"/>
  <c r="AS325" i="13"/>
  <c r="AR325" i="13"/>
  <c r="AQ325" i="13"/>
  <c r="AP325" i="13"/>
  <c r="AO325" i="13"/>
  <c r="AN325" i="13"/>
  <c r="AM325" i="13"/>
  <c r="AL325" i="13"/>
  <c r="AK325" i="13"/>
  <c r="AJ325" i="13"/>
  <c r="AI325" i="13"/>
  <c r="AU325" i="13" s="1"/>
  <c r="AG325" i="13"/>
  <c r="P325" i="13"/>
  <c r="BK324" i="13"/>
  <c r="BJ324" i="13"/>
  <c r="BI324" i="13"/>
  <c r="BH324" i="13"/>
  <c r="BG324" i="13"/>
  <c r="BF324" i="13"/>
  <c r="BE324" i="13"/>
  <c r="BD324" i="13"/>
  <c r="BC324" i="13"/>
  <c r="BB324" i="13"/>
  <c r="BA324" i="13"/>
  <c r="AZ324" i="13"/>
  <c r="AY324" i="13"/>
  <c r="AX324" i="13"/>
  <c r="AW324" i="13"/>
  <c r="AV324" i="13"/>
  <c r="AT324" i="13"/>
  <c r="AS324" i="13"/>
  <c r="AR324" i="13"/>
  <c r="AQ324" i="13"/>
  <c r="AP324" i="13"/>
  <c r="AO324" i="13"/>
  <c r="AN324" i="13"/>
  <c r="AM324" i="13"/>
  <c r="AL324" i="13"/>
  <c r="AK324" i="13"/>
  <c r="AJ324" i="13"/>
  <c r="AI324" i="13"/>
  <c r="AG324" i="13"/>
  <c r="P324" i="13"/>
  <c r="BK323" i="13"/>
  <c r="BJ323" i="13"/>
  <c r="BI323" i="13"/>
  <c r="BH323" i="13"/>
  <c r="BG323" i="13"/>
  <c r="BF323" i="13"/>
  <c r="BE323" i="13"/>
  <c r="BD323" i="13"/>
  <c r="BC323" i="13"/>
  <c r="BB323" i="13"/>
  <c r="BA323" i="13"/>
  <c r="AZ323" i="13"/>
  <c r="BL323" i="13" s="1"/>
  <c r="AY323" i="13"/>
  <c r="AX323" i="13"/>
  <c r="AW323" i="13"/>
  <c r="AV323" i="13"/>
  <c r="AT323" i="13"/>
  <c r="AS323" i="13"/>
  <c r="AR323" i="13"/>
  <c r="AQ323" i="13"/>
  <c r="AP323" i="13"/>
  <c r="AO323" i="13"/>
  <c r="AN323" i="13"/>
  <c r="AM323" i="13"/>
  <c r="AL323" i="13"/>
  <c r="AK323" i="13"/>
  <c r="AJ323" i="13"/>
  <c r="AI323" i="13"/>
  <c r="AU323" i="13" s="1"/>
  <c r="AG323" i="13"/>
  <c r="P323" i="13"/>
  <c r="BK322" i="13"/>
  <c r="BJ322" i="13"/>
  <c r="BI322" i="13"/>
  <c r="BH322" i="13"/>
  <c r="BG322" i="13"/>
  <c r="BF322" i="13"/>
  <c r="BE322" i="13"/>
  <c r="BD322" i="13"/>
  <c r="BC322" i="13"/>
  <c r="BB322" i="13"/>
  <c r="BA322" i="13"/>
  <c r="AZ322" i="13"/>
  <c r="AY322" i="13"/>
  <c r="AX322" i="13"/>
  <c r="AW322" i="13"/>
  <c r="AV322" i="13"/>
  <c r="AT322" i="13"/>
  <c r="AS322" i="13"/>
  <c r="AR322" i="13"/>
  <c r="AQ322" i="13"/>
  <c r="AP322" i="13"/>
  <c r="AO322" i="13"/>
  <c r="AN322" i="13"/>
  <c r="AM322" i="13"/>
  <c r="AL322" i="13"/>
  <c r="AK322" i="13"/>
  <c r="AJ322" i="13"/>
  <c r="AI322" i="13"/>
  <c r="AG322" i="13"/>
  <c r="P322" i="13"/>
  <c r="BK321" i="13"/>
  <c r="BJ321" i="13"/>
  <c r="BI321" i="13"/>
  <c r="BH321" i="13"/>
  <c r="BG321" i="13"/>
  <c r="BF321" i="13"/>
  <c r="BE321" i="13"/>
  <c r="BD321" i="13"/>
  <c r="BC321" i="13"/>
  <c r="BB321" i="13"/>
  <c r="BA321" i="13"/>
  <c r="AZ321" i="13"/>
  <c r="BL321" i="13" s="1"/>
  <c r="AY321" i="13"/>
  <c r="AX321" i="13"/>
  <c r="AW321" i="13"/>
  <c r="AV321" i="13"/>
  <c r="AT321" i="13"/>
  <c r="AS321" i="13"/>
  <c r="AR321" i="13"/>
  <c r="AQ321" i="13"/>
  <c r="AP321" i="13"/>
  <c r="AO321" i="13"/>
  <c r="AN321" i="13"/>
  <c r="AM321" i="13"/>
  <c r="AL321" i="13"/>
  <c r="AK321" i="13"/>
  <c r="AJ321" i="13"/>
  <c r="AI321" i="13"/>
  <c r="AU321" i="13" s="1"/>
  <c r="AG321" i="13"/>
  <c r="P321" i="13"/>
  <c r="BK320" i="13"/>
  <c r="BJ320" i="13"/>
  <c r="BI320" i="13"/>
  <c r="BH320" i="13"/>
  <c r="BG320" i="13"/>
  <c r="BF320" i="13"/>
  <c r="BE320" i="13"/>
  <c r="BD320" i="13"/>
  <c r="BC320" i="13"/>
  <c r="BB320" i="13"/>
  <c r="BA320" i="13"/>
  <c r="AZ320" i="13"/>
  <c r="AY320" i="13"/>
  <c r="AX320" i="13"/>
  <c r="AW320" i="13"/>
  <c r="AV320" i="13"/>
  <c r="AT320" i="13"/>
  <c r="AS320" i="13"/>
  <c r="AR320" i="13"/>
  <c r="AQ320" i="13"/>
  <c r="AP320" i="13"/>
  <c r="AO320" i="13"/>
  <c r="AN320" i="13"/>
  <c r="AM320" i="13"/>
  <c r="AL320" i="13"/>
  <c r="AK320" i="13"/>
  <c r="AJ320" i="13"/>
  <c r="AI320" i="13"/>
  <c r="AG320" i="13"/>
  <c r="P320" i="13"/>
  <c r="BK319" i="13"/>
  <c r="BJ319" i="13"/>
  <c r="BI319" i="13"/>
  <c r="BH319" i="13"/>
  <c r="BG319" i="13"/>
  <c r="BF319" i="13"/>
  <c r="BE319" i="13"/>
  <c r="BD319" i="13"/>
  <c r="BC319" i="13"/>
  <c r="BB319" i="13"/>
  <c r="BA319" i="13"/>
  <c r="AZ319" i="13"/>
  <c r="BL319" i="13" s="1"/>
  <c r="AY319" i="13"/>
  <c r="AX319" i="13"/>
  <c r="AW319" i="13"/>
  <c r="AV319" i="13"/>
  <c r="AT319" i="13"/>
  <c r="AS319" i="13"/>
  <c r="AR319" i="13"/>
  <c r="AQ319" i="13"/>
  <c r="AP319" i="13"/>
  <c r="AO319" i="13"/>
  <c r="AN319" i="13"/>
  <c r="AM319" i="13"/>
  <c r="AL319" i="13"/>
  <c r="AK319" i="13"/>
  <c r="AJ319" i="13"/>
  <c r="AI319" i="13"/>
  <c r="AU319" i="13" s="1"/>
  <c r="AG319" i="13"/>
  <c r="P319" i="13"/>
  <c r="BK318" i="13"/>
  <c r="BJ318" i="13"/>
  <c r="BI318" i="13"/>
  <c r="BH318" i="13"/>
  <c r="BG318" i="13"/>
  <c r="BF318" i="13"/>
  <c r="BE318" i="13"/>
  <c r="BD318" i="13"/>
  <c r="BC318" i="13"/>
  <c r="BB318" i="13"/>
  <c r="BA318" i="13"/>
  <c r="AZ318" i="13"/>
  <c r="AY318" i="13"/>
  <c r="AX318" i="13"/>
  <c r="AW318" i="13"/>
  <c r="AV318" i="13"/>
  <c r="AT318" i="13"/>
  <c r="AS318" i="13"/>
  <c r="AR318" i="13"/>
  <c r="AQ318" i="13"/>
  <c r="AP318" i="13"/>
  <c r="AO318" i="13"/>
  <c r="AN318" i="13"/>
  <c r="AM318" i="13"/>
  <c r="AL318" i="13"/>
  <c r="AK318" i="13"/>
  <c r="AJ318" i="13"/>
  <c r="AI318" i="13"/>
  <c r="AG318" i="13"/>
  <c r="P318" i="13"/>
  <c r="BK317" i="13"/>
  <c r="BJ317" i="13"/>
  <c r="BI317" i="13"/>
  <c r="BH317" i="13"/>
  <c r="BG317" i="13"/>
  <c r="BF317" i="13"/>
  <c r="BE317" i="13"/>
  <c r="BD317" i="13"/>
  <c r="BC317" i="13"/>
  <c r="BB317" i="13"/>
  <c r="BA317" i="13"/>
  <c r="AZ317" i="13"/>
  <c r="BL317" i="13" s="1"/>
  <c r="AY317" i="13"/>
  <c r="AX317" i="13"/>
  <c r="AW317" i="13"/>
  <c r="AV317" i="13"/>
  <c r="AT317" i="13"/>
  <c r="AS317" i="13"/>
  <c r="AR317" i="13"/>
  <c r="AQ317" i="13"/>
  <c r="AP317" i="13"/>
  <c r="AO317" i="13"/>
  <c r="AN317" i="13"/>
  <c r="AM317" i="13"/>
  <c r="AL317" i="13"/>
  <c r="AK317" i="13"/>
  <c r="AJ317" i="13"/>
  <c r="AI317" i="13"/>
  <c r="AU317" i="13" s="1"/>
  <c r="AG317" i="13"/>
  <c r="P317" i="13"/>
  <c r="BK316" i="13"/>
  <c r="BJ316" i="13"/>
  <c r="BI316" i="13"/>
  <c r="BH316" i="13"/>
  <c r="BG316" i="13"/>
  <c r="BF316" i="13"/>
  <c r="BE316" i="13"/>
  <c r="BD316" i="13"/>
  <c r="BC316" i="13"/>
  <c r="BB316" i="13"/>
  <c r="BA316" i="13"/>
  <c r="AZ316" i="13"/>
  <c r="AY316" i="13"/>
  <c r="AX316" i="13"/>
  <c r="AW316" i="13"/>
  <c r="AV316" i="13"/>
  <c r="AT316" i="13"/>
  <c r="AS316" i="13"/>
  <c r="AR316" i="13"/>
  <c r="AQ316" i="13"/>
  <c r="AP316" i="13"/>
  <c r="AO316" i="13"/>
  <c r="AN316" i="13"/>
  <c r="AM316" i="13"/>
  <c r="AL316" i="13"/>
  <c r="AK316" i="13"/>
  <c r="AJ316" i="13"/>
  <c r="AI316" i="13"/>
  <c r="AG316" i="13"/>
  <c r="P316" i="13"/>
  <c r="BK315" i="13"/>
  <c r="BJ315" i="13"/>
  <c r="BI315" i="13"/>
  <c r="BH315" i="13"/>
  <c r="BG315" i="13"/>
  <c r="BF315" i="13"/>
  <c r="BE315" i="13"/>
  <c r="BD315" i="13"/>
  <c r="BC315" i="13"/>
  <c r="BB315" i="13"/>
  <c r="BA315" i="13"/>
  <c r="AZ315" i="13"/>
  <c r="BL315" i="13" s="1"/>
  <c r="AY315" i="13"/>
  <c r="AX315" i="13"/>
  <c r="AW315" i="13"/>
  <c r="AV315" i="13"/>
  <c r="AT315" i="13"/>
  <c r="AS315" i="13"/>
  <c r="AR315" i="13"/>
  <c r="AQ315" i="13"/>
  <c r="AP315" i="13"/>
  <c r="AO315" i="13"/>
  <c r="AN315" i="13"/>
  <c r="AM315" i="13"/>
  <c r="AL315" i="13"/>
  <c r="AK315" i="13"/>
  <c r="AJ315" i="13"/>
  <c r="AI315" i="13"/>
  <c r="AU315" i="13" s="1"/>
  <c r="AG315" i="13"/>
  <c r="P315" i="13"/>
  <c r="BK314" i="13"/>
  <c r="BJ314" i="13"/>
  <c r="BI314" i="13"/>
  <c r="BH314" i="13"/>
  <c r="BG314" i="13"/>
  <c r="BF314" i="13"/>
  <c r="BE314" i="13"/>
  <c r="BD314" i="13"/>
  <c r="BC314" i="13"/>
  <c r="BB314" i="13"/>
  <c r="BA314" i="13"/>
  <c r="AZ314" i="13"/>
  <c r="AY314" i="13"/>
  <c r="AX314" i="13"/>
  <c r="AW314" i="13"/>
  <c r="AV314" i="13"/>
  <c r="AT314" i="13"/>
  <c r="AS314" i="13"/>
  <c r="AR314" i="13"/>
  <c r="AQ314" i="13"/>
  <c r="AP314" i="13"/>
  <c r="AO314" i="13"/>
  <c r="AN314" i="13"/>
  <c r="AM314" i="13"/>
  <c r="AL314" i="13"/>
  <c r="AK314" i="13"/>
  <c r="AJ314" i="13"/>
  <c r="AI314" i="13"/>
  <c r="AG314" i="13"/>
  <c r="P314" i="13"/>
  <c r="BK313" i="13"/>
  <c r="BJ313" i="13"/>
  <c r="BI313" i="13"/>
  <c r="BH313" i="13"/>
  <c r="BG313" i="13"/>
  <c r="BF313" i="13"/>
  <c r="BE313" i="13"/>
  <c r="BD313" i="13"/>
  <c r="BC313" i="13"/>
  <c r="BB313" i="13"/>
  <c r="BA313" i="13"/>
  <c r="AZ313" i="13"/>
  <c r="BL313" i="13" s="1"/>
  <c r="AY313" i="13"/>
  <c r="AX313" i="13"/>
  <c r="AW313" i="13"/>
  <c r="AV313" i="13"/>
  <c r="AT313" i="13"/>
  <c r="AS313" i="13"/>
  <c r="AR313" i="13"/>
  <c r="AQ313" i="13"/>
  <c r="AP313" i="13"/>
  <c r="AO313" i="13"/>
  <c r="AN313" i="13"/>
  <c r="AM313" i="13"/>
  <c r="AL313" i="13"/>
  <c r="AK313" i="13"/>
  <c r="AJ313" i="13"/>
  <c r="AI313" i="13"/>
  <c r="AU313" i="13" s="1"/>
  <c r="AG313" i="13"/>
  <c r="P313" i="13"/>
  <c r="BK312" i="13"/>
  <c r="BJ312" i="13"/>
  <c r="BI312" i="13"/>
  <c r="BH312" i="13"/>
  <c r="BG312" i="13"/>
  <c r="BF312" i="13"/>
  <c r="BE312" i="13"/>
  <c r="BD312" i="13"/>
  <c r="BC312" i="13"/>
  <c r="BB312" i="13"/>
  <c r="BA312" i="13"/>
  <c r="AZ312" i="13"/>
  <c r="AY312" i="13"/>
  <c r="AX312" i="13"/>
  <c r="AW312" i="13"/>
  <c r="AV312" i="13"/>
  <c r="AT312" i="13"/>
  <c r="AS312" i="13"/>
  <c r="AR312" i="13"/>
  <c r="AQ312" i="13"/>
  <c r="AP312" i="13"/>
  <c r="AO312" i="13"/>
  <c r="AN312" i="13"/>
  <c r="AM312" i="13"/>
  <c r="AL312" i="13"/>
  <c r="AK312" i="13"/>
  <c r="AJ312" i="13"/>
  <c r="AI312" i="13"/>
  <c r="AG312" i="13"/>
  <c r="P312" i="13"/>
  <c r="BK311" i="13"/>
  <c r="BJ311" i="13"/>
  <c r="BI311" i="13"/>
  <c r="BH311" i="13"/>
  <c r="BG311" i="13"/>
  <c r="BF311" i="13"/>
  <c r="BE311" i="13"/>
  <c r="BD311" i="13"/>
  <c r="BC311" i="13"/>
  <c r="BB311" i="13"/>
  <c r="BA311" i="13"/>
  <c r="AZ311" i="13"/>
  <c r="BL311" i="13" s="1"/>
  <c r="AY311" i="13"/>
  <c r="AX311" i="13"/>
  <c r="AW311" i="13"/>
  <c r="AV311" i="13"/>
  <c r="AT311" i="13"/>
  <c r="AS311" i="13"/>
  <c r="AR311" i="13"/>
  <c r="AQ311" i="13"/>
  <c r="AP311" i="13"/>
  <c r="AO311" i="13"/>
  <c r="AN311" i="13"/>
  <c r="AM311" i="13"/>
  <c r="AL311" i="13"/>
  <c r="AK311" i="13"/>
  <c r="AJ311" i="13"/>
  <c r="AI311" i="13"/>
  <c r="AU311" i="13" s="1"/>
  <c r="AG311" i="13"/>
  <c r="P311" i="13"/>
  <c r="BK310" i="13"/>
  <c r="BJ310" i="13"/>
  <c r="BI310" i="13"/>
  <c r="BH310" i="13"/>
  <c r="BG310" i="13"/>
  <c r="BF310" i="13"/>
  <c r="BE310" i="13"/>
  <c r="BD310" i="13"/>
  <c r="BC310" i="13"/>
  <c r="BB310" i="13"/>
  <c r="BA310" i="13"/>
  <c r="AZ310" i="13"/>
  <c r="AY310" i="13"/>
  <c r="AX310" i="13"/>
  <c r="AW310" i="13"/>
  <c r="AV310" i="13"/>
  <c r="AT310" i="13"/>
  <c r="AS310" i="13"/>
  <c r="AR310" i="13"/>
  <c r="AQ310" i="13"/>
  <c r="AP310" i="13"/>
  <c r="AO310" i="13"/>
  <c r="AN310" i="13"/>
  <c r="AM310" i="13"/>
  <c r="AL310" i="13"/>
  <c r="AK310" i="13"/>
  <c r="AJ310" i="13"/>
  <c r="AI310" i="13"/>
  <c r="AG310" i="13"/>
  <c r="P310" i="13"/>
  <c r="BK309" i="13"/>
  <c r="BJ309" i="13"/>
  <c r="BI309" i="13"/>
  <c r="BH309" i="13"/>
  <c r="BG309" i="13"/>
  <c r="BF309" i="13"/>
  <c r="BE309" i="13"/>
  <c r="BD309" i="13"/>
  <c r="BC309" i="13"/>
  <c r="BB309" i="13"/>
  <c r="BA309" i="13"/>
  <c r="AZ309" i="13"/>
  <c r="BL309" i="13" s="1"/>
  <c r="AY309" i="13"/>
  <c r="AX309" i="13"/>
  <c r="AW309" i="13"/>
  <c r="AV309" i="13"/>
  <c r="AT309" i="13"/>
  <c r="AS309" i="13"/>
  <c r="AR309" i="13"/>
  <c r="AQ309" i="13"/>
  <c r="AP309" i="13"/>
  <c r="AO309" i="13"/>
  <c r="AN309" i="13"/>
  <c r="AM309" i="13"/>
  <c r="AL309" i="13"/>
  <c r="AK309" i="13"/>
  <c r="AJ309" i="13"/>
  <c r="AI309" i="13"/>
  <c r="AU309" i="13" s="1"/>
  <c r="AG309" i="13"/>
  <c r="P309" i="13"/>
  <c r="BK308" i="13"/>
  <c r="BJ308" i="13"/>
  <c r="BI308" i="13"/>
  <c r="BH308" i="13"/>
  <c r="BG308" i="13"/>
  <c r="BF308" i="13"/>
  <c r="BE308" i="13"/>
  <c r="BD308" i="13"/>
  <c r="BC308" i="13"/>
  <c r="BB308" i="13"/>
  <c r="BA308" i="13"/>
  <c r="AZ308" i="13"/>
  <c r="AY308" i="13"/>
  <c r="AX308" i="13"/>
  <c r="AW308" i="13"/>
  <c r="AV308" i="13"/>
  <c r="AT308" i="13"/>
  <c r="AS308" i="13"/>
  <c r="AR308" i="13"/>
  <c r="AQ308" i="13"/>
  <c r="AP308" i="13"/>
  <c r="AO308" i="13"/>
  <c r="AN308" i="13"/>
  <c r="AM308" i="13"/>
  <c r="AL308" i="13"/>
  <c r="AK308" i="13"/>
  <c r="AJ308" i="13"/>
  <c r="AI308" i="13"/>
  <c r="AG308" i="13"/>
  <c r="P308" i="13"/>
  <c r="BK307" i="13"/>
  <c r="BJ307" i="13"/>
  <c r="BI307" i="13"/>
  <c r="BH307" i="13"/>
  <c r="BG307" i="13"/>
  <c r="BF307" i="13"/>
  <c r="BE307" i="13"/>
  <c r="BD307" i="13"/>
  <c r="BC307" i="13"/>
  <c r="BB307" i="13"/>
  <c r="BA307" i="13"/>
  <c r="AZ307" i="13"/>
  <c r="BL307" i="13" s="1"/>
  <c r="AY307" i="13"/>
  <c r="AX307" i="13"/>
  <c r="AW307" i="13"/>
  <c r="AV307" i="13"/>
  <c r="AT307" i="13"/>
  <c r="AS307" i="13"/>
  <c r="AR307" i="13"/>
  <c r="AQ307" i="13"/>
  <c r="AP307" i="13"/>
  <c r="AO307" i="13"/>
  <c r="AN307" i="13"/>
  <c r="AM307" i="13"/>
  <c r="AL307" i="13"/>
  <c r="AK307" i="13"/>
  <c r="AJ307" i="13"/>
  <c r="AI307" i="13"/>
  <c r="AU307" i="13" s="1"/>
  <c r="AG307" i="13"/>
  <c r="P307" i="13"/>
  <c r="BK306" i="13"/>
  <c r="BJ306" i="13"/>
  <c r="BI306" i="13"/>
  <c r="BH306" i="13"/>
  <c r="BG306" i="13"/>
  <c r="BF306" i="13"/>
  <c r="BE306" i="13"/>
  <c r="BD306" i="13"/>
  <c r="BC306" i="13"/>
  <c r="BB306" i="13"/>
  <c r="BA306" i="13"/>
  <c r="AZ306" i="13"/>
  <c r="AY306" i="13"/>
  <c r="AX306" i="13"/>
  <c r="AW306" i="13"/>
  <c r="AV306" i="13"/>
  <c r="AT306" i="13"/>
  <c r="AS306" i="13"/>
  <c r="AR306" i="13"/>
  <c r="AQ306" i="13"/>
  <c r="AP306" i="13"/>
  <c r="AO306" i="13"/>
  <c r="AN306" i="13"/>
  <c r="AM306" i="13"/>
  <c r="AL306" i="13"/>
  <c r="AK306" i="13"/>
  <c r="AJ306" i="13"/>
  <c r="AI306" i="13"/>
  <c r="AG306" i="13"/>
  <c r="P306" i="13"/>
  <c r="BK305" i="13"/>
  <c r="BJ305" i="13"/>
  <c r="BI305" i="13"/>
  <c r="BH305" i="13"/>
  <c r="BG305" i="13"/>
  <c r="BF305" i="13"/>
  <c r="BE305" i="13"/>
  <c r="BD305" i="13"/>
  <c r="BC305" i="13"/>
  <c r="BB305" i="13"/>
  <c r="BA305" i="13"/>
  <c r="AZ305" i="13"/>
  <c r="BL305" i="13" s="1"/>
  <c r="AY305" i="13"/>
  <c r="AX305" i="13"/>
  <c r="AW305" i="13"/>
  <c r="AV305" i="13"/>
  <c r="AT305" i="13"/>
  <c r="AS305" i="13"/>
  <c r="AR305" i="13"/>
  <c r="AQ305" i="13"/>
  <c r="AP305" i="13"/>
  <c r="AO305" i="13"/>
  <c r="AN305" i="13"/>
  <c r="AM305" i="13"/>
  <c r="AL305" i="13"/>
  <c r="AK305" i="13"/>
  <c r="AJ305" i="13"/>
  <c r="AI305" i="13"/>
  <c r="AU305" i="13" s="1"/>
  <c r="AG305" i="13"/>
  <c r="P305" i="13"/>
  <c r="BK304" i="13"/>
  <c r="BJ304" i="13"/>
  <c r="BI304" i="13"/>
  <c r="BH304" i="13"/>
  <c r="BG304" i="13"/>
  <c r="BF304" i="13"/>
  <c r="BE304" i="13"/>
  <c r="BD304" i="13"/>
  <c r="BC304" i="13"/>
  <c r="BB304" i="13"/>
  <c r="BA304" i="13"/>
  <c r="AZ304" i="13"/>
  <c r="AY304" i="13"/>
  <c r="AX304" i="13"/>
  <c r="AW304" i="13"/>
  <c r="AV304" i="13"/>
  <c r="AT304" i="13"/>
  <c r="AS304" i="13"/>
  <c r="AR304" i="13"/>
  <c r="AQ304" i="13"/>
  <c r="AP304" i="13"/>
  <c r="AO304" i="13"/>
  <c r="AN304" i="13"/>
  <c r="AM304" i="13"/>
  <c r="AL304" i="13"/>
  <c r="AK304" i="13"/>
  <c r="AJ304" i="13"/>
  <c r="AI304" i="13"/>
  <c r="AG304" i="13"/>
  <c r="P304" i="13"/>
  <c r="BK303" i="13"/>
  <c r="BJ303" i="13"/>
  <c r="BI303" i="13"/>
  <c r="BH303" i="13"/>
  <c r="BG303" i="13"/>
  <c r="BF303" i="13"/>
  <c r="BE303" i="13"/>
  <c r="BD303" i="13"/>
  <c r="BC303" i="13"/>
  <c r="BB303" i="13"/>
  <c r="BA303" i="13"/>
  <c r="AZ303" i="13"/>
  <c r="BL303" i="13" s="1"/>
  <c r="AY303" i="13"/>
  <c r="AX303" i="13"/>
  <c r="AW303" i="13"/>
  <c r="AV303" i="13"/>
  <c r="AT303" i="13"/>
  <c r="AS303" i="13"/>
  <c r="AR303" i="13"/>
  <c r="AQ303" i="13"/>
  <c r="AP303" i="13"/>
  <c r="AO303" i="13"/>
  <c r="AN303" i="13"/>
  <c r="AM303" i="13"/>
  <c r="AL303" i="13"/>
  <c r="AK303" i="13"/>
  <c r="AJ303" i="13"/>
  <c r="AI303" i="13"/>
  <c r="AU303" i="13" s="1"/>
  <c r="AG303" i="13"/>
  <c r="P303" i="13"/>
  <c r="BK302" i="13"/>
  <c r="BJ302" i="13"/>
  <c r="BI302" i="13"/>
  <c r="BH302" i="13"/>
  <c r="BG302" i="13"/>
  <c r="BF302" i="13"/>
  <c r="BE302" i="13"/>
  <c r="BD302" i="13"/>
  <c r="BC302" i="13"/>
  <c r="BB302" i="13"/>
  <c r="BA302" i="13"/>
  <c r="AZ302" i="13"/>
  <c r="AY302" i="13"/>
  <c r="AX302" i="13"/>
  <c r="AW302" i="13"/>
  <c r="AV302" i="13"/>
  <c r="AT302" i="13"/>
  <c r="AS302" i="13"/>
  <c r="AR302" i="13"/>
  <c r="AQ302" i="13"/>
  <c r="AP302" i="13"/>
  <c r="AO302" i="13"/>
  <c r="AN302" i="13"/>
  <c r="AM302" i="13"/>
  <c r="AL302" i="13"/>
  <c r="AK302" i="13"/>
  <c r="AJ302" i="13"/>
  <c r="AI302" i="13"/>
  <c r="AG302" i="13"/>
  <c r="P302" i="13"/>
  <c r="BK301" i="13"/>
  <c r="BJ301" i="13"/>
  <c r="BI301" i="13"/>
  <c r="BH301" i="13"/>
  <c r="BG301" i="13"/>
  <c r="BF301" i="13"/>
  <c r="BE301" i="13"/>
  <c r="BD301" i="13"/>
  <c r="BC301" i="13"/>
  <c r="BB301" i="13"/>
  <c r="BA301" i="13"/>
  <c r="AZ301" i="13"/>
  <c r="BL301" i="13" s="1"/>
  <c r="AY301" i="13"/>
  <c r="AX301" i="13"/>
  <c r="AW301" i="13"/>
  <c r="AV301" i="13"/>
  <c r="AT301" i="13"/>
  <c r="AS301" i="13"/>
  <c r="AR301" i="13"/>
  <c r="AQ301" i="13"/>
  <c r="AP301" i="13"/>
  <c r="AO301" i="13"/>
  <c r="AN301" i="13"/>
  <c r="AM301" i="13"/>
  <c r="AL301" i="13"/>
  <c r="AK301" i="13"/>
  <c r="AJ301" i="13"/>
  <c r="AI301" i="13"/>
  <c r="AU301" i="13" s="1"/>
  <c r="AG301" i="13"/>
  <c r="P301" i="13"/>
  <c r="BK300" i="13"/>
  <c r="BJ300" i="13"/>
  <c r="BI300" i="13"/>
  <c r="BH300" i="13"/>
  <c r="BG300" i="13"/>
  <c r="BF300" i="13"/>
  <c r="BE300" i="13"/>
  <c r="BD300" i="13"/>
  <c r="BC300" i="13"/>
  <c r="BB300" i="13"/>
  <c r="BA300" i="13"/>
  <c r="AZ300" i="13"/>
  <c r="AY300" i="13"/>
  <c r="AX300" i="13"/>
  <c r="AW300" i="13"/>
  <c r="AV300" i="13"/>
  <c r="AT300" i="13"/>
  <c r="AS300" i="13"/>
  <c r="AR300" i="13"/>
  <c r="AQ300" i="13"/>
  <c r="AP300" i="13"/>
  <c r="AO300" i="13"/>
  <c r="AN300" i="13"/>
  <c r="AM300" i="13"/>
  <c r="AL300" i="13"/>
  <c r="AK300" i="13"/>
  <c r="AJ300" i="13"/>
  <c r="AI300" i="13"/>
  <c r="AG300" i="13"/>
  <c r="P300" i="13"/>
  <c r="BK299" i="13"/>
  <c r="BJ299" i="13"/>
  <c r="BI299" i="13"/>
  <c r="BH299" i="13"/>
  <c r="BG299" i="13"/>
  <c r="BF299" i="13"/>
  <c r="BE299" i="13"/>
  <c r="BD299" i="13"/>
  <c r="BC299" i="13"/>
  <c r="BB299" i="13"/>
  <c r="BA299" i="13"/>
  <c r="AZ299" i="13"/>
  <c r="BL299" i="13" s="1"/>
  <c r="AY299" i="13"/>
  <c r="AX299" i="13"/>
  <c r="AW299" i="13"/>
  <c r="AV299" i="13"/>
  <c r="AT299" i="13"/>
  <c r="AS299" i="13"/>
  <c r="AR299" i="13"/>
  <c r="AQ299" i="13"/>
  <c r="AP299" i="13"/>
  <c r="AO299" i="13"/>
  <c r="AN299" i="13"/>
  <c r="AM299" i="13"/>
  <c r="AL299" i="13"/>
  <c r="AK299" i="13"/>
  <c r="AJ299" i="13"/>
  <c r="AI299" i="13"/>
  <c r="AU299" i="13" s="1"/>
  <c r="AG299" i="13"/>
  <c r="P299" i="13"/>
  <c r="BK298" i="13"/>
  <c r="BJ298" i="13"/>
  <c r="BI298" i="13"/>
  <c r="BH298" i="13"/>
  <c r="BG298" i="13"/>
  <c r="BF298" i="13"/>
  <c r="BE298" i="13"/>
  <c r="BD298" i="13"/>
  <c r="BC298" i="13"/>
  <c r="BB298" i="13"/>
  <c r="BA298" i="13"/>
  <c r="AZ298" i="13"/>
  <c r="AY298" i="13"/>
  <c r="AX298" i="13"/>
  <c r="AW298" i="13"/>
  <c r="AV298" i="13"/>
  <c r="AT298" i="13"/>
  <c r="AS298" i="13"/>
  <c r="AR298" i="13"/>
  <c r="AQ298" i="13"/>
  <c r="AP298" i="13"/>
  <c r="AO298" i="13"/>
  <c r="AN298" i="13"/>
  <c r="AM298" i="13"/>
  <c r="AL298" i="13"/>
  <c r="AK298" i="13"/>
  <c r="AJ298" i="13"/>
  <c r="AI298" i="13"/>
  <c r="AG298" i="13"/>
  <c r="P298" i="13"/>
  <c r="BK297" i="13"/>
  <c r="BJ297" i="13"/>
  <c r="BI297" i="13"/>
  <c r="BH297" i="13"/>
  <c r="BG297" i="13"/>
  <c r="BF297" i="13"/>
  <c r="BE297" i="13"/>
  <c r="BD297" i="13"/>
  <c r="BC297" i="13"/>
  <c r="BB297" i="13"/>
  <c r="BA297" i="13"/>
  <c r="AZ297" i="13"/>
  <c r="BL297" i="13" s="1"/>
  <c r="AY297" i="13"/>
  <c r="AX297" i="13"/>
  <c r="AW297" i="13"/>
  <c r="AV297" i="13"/>
  <c r="AT297" i="13"/>
  <c r="AS297" i="13"/>
  <c r="AR297" i="13"/>
  <c r="AQ297" i="13"/>
  <c r="AP297" i="13"/>
  <c r="AO297" i="13"/>
  <c r="AN297" i="13"/>
  <c r="AM297" i="13"/>
  <c r="AL297" i="13"/>
  <c r="AK297" i="13"/>
  <c r="AJ297" i="13"/>
  <c r="AI297" i="13"/>
  <c r="AU297" i="13" s="1"/>
  <c r="AG297" i="13"/>
  <c r="P297" i="13"/>
  <c r="BK296" i="13"/>
  <c r="BJ296" i="13"/>
  <c r="BI296" i="13"/>
  <c r="BH296" i="13"/>
  <c r="BG296" i="13"/>
  <c r="BF296" i="13"/>
  <c r="BE296" i="13"/>
  <c r="BD296" i="13"/>
  <c r="BC296" i="13"/>
  <c r="BB296" i="13"/>
  <c r="BA296" i="13"/>
  <c r="AZ296" i="13"/>
  <c r="AY296" i="13"/>
  <c r="AX296" i="13"/>
  <c r="AW296" i="13"/>
  <c r="AV296" i="13"/>
  <c r="AT296" i="13"/>
  <c r="AS296" i="13"/>
  <c r="AR296" i="13"/>
  <c r="AQ296" i="13"/>
  <c r="AP296" i="13"/>
  <c r="AO296" i="13"/>
  <c r="AN296" i="13"/>
  <c r="AM296" i="13"/>
  <c r="AL296" i="13"/>
  <c r="AK296" i="13"/>
  <c r="AJ296" i="13"/>
  <c r="AI296" i="13"/>
  <c r="AG296" i="13"/>
  <c r="P296" i="13"/>
  <c r="BK295" i="13"/>
  <c r="BJ295" i="13"/>
  <c r="BI295" i="13"/>
  <c r="BH295" i="13"/>
  <c r="BG295" i="13"/>
  <c r="BF295" i="13"/>
  <c r="BE295" i="13"/>
  <c r="BD295" i="13"/>
  <c r="BC295" i="13"/>
  <c r="BB295" i="13"/>
  <c r="BA295" i="13"/>
  <c r="AZ295" i="13"/>
  <c r="BL295" i="13" s="1"/>
  <c r="AY295" i="13"/>
  <c r="AX295" i="13"/>
  <c r="AW295" i="13"/>
  <c r="AV295" i="13"/>
  <c r="AT295" i="13"/>
  <c r="AS295" i="13"/>
  <c r="AR295" i="13"/>
  <c r="AQ295" i="13"/>
  <c r="AP295" i="13"/>
  <c r="AO295" i="13"/>
  <c r="AN295" i="13"/>
  <c r="AM295" i="13"/>
  <c r="AL295" i="13"/>
  <c r="AK295" i="13"/>
  <c r="AJ295" i="13"/>
  <c r="AI295" i="13"/>
  <c r="AU295" i="13" s="1"/>
  <c r="AG295" i="13"/>
  <c r="P295" i="13"/>
  <c r="BK294" i="13"/>
  <c r="BJ294" i="13"/>
  <c r="BI294" i="13"/>
  <c r="BH294" i="13"/>
  <c r="BG294" i="13"/>
  <c r="BF294" i="13"/>
  <c r="BE294" i="13"/>
  <c r="BD294" i="13"/>
  <c r="BC294" i="13"/>
  <c r="BB294" i="13"/>
  <c r="BA294" i="13"/>
  <c r="AZ294" i="13"/>
  <c r="AY294" i="13"/>
  <c r="AX294" i="13"/>
  <c r="AW294" i="13"/>
  <c r="AV294" i="13"/>
  <c r="AT294" i="13"/>
  <c r="AS294" i="13"/>
  <c r="AR294" i="13"/>
  <c r="AQ294" i="13"/>
  <c r="AP294" i="13"/>
  <c r="AO294" i="13"/>
  <c r="AN294" i="13"/>
  <c r="AM294" i="13"/>
  <c r="AL294" i="13"/>
  <c r="AK294" i="13"/>
  <c r="AJ294" i="13"/>
  <c r="AI294" i="13"/>
  <c r="AG294" i="13"/>
  <c r="P294" i="13"/>
  <c r="BK293" i="13"/>
  <c r="BJ293" i="13"/>
  <c r="BI293" i="13"/>
  <c r="BH293" i="13"/>
  <c r="BG293" i="13"/>
  <c r="BF293" i="13"/>
  <c r="BE293" i="13"/>
  <c r="BD293" i="13"/>
  <c r="BC293" i="13"/>
  <c r="BB293" i="13"/>
  <c r="BA293" i="13"/>
  <c r="AZ293" i="13"/>
  <c r="AY293" i="13"/>
  <c r="AX293" i="13"/>
  <c r="AW293" i="13"/>
  <c r="AV293" i="13"/>
  <c r="AT293" i="13"/>
  <c r="AS293" i="13"/>
  <c r="AR293" i="13"/>
  <c r="AQ293" i="13"/>
  <c r="AP293" i="13"/>
  <c r="AO293" i="13"/>
  <c r="AN293" i="13"/>
  <c r="AM293" i="13"/>
  <c r="AL293" i="13"/>
  <c r="AK293" i="13"/>
  <c r="AJ293" i="13"/>
  <c r="AI293" i="13"/>
  <c r="AU293" i="13" s="1"/>
  <c r="AG293" i="13"/>
  <c r="P293" i="13"/>
  <c r="BK292" i="13"/>
  <c r="BJ292" i="13"/>
  <c r="BI292" i="13"/>
  <c r="BH292" i="13"/>
  <c r="BG292" i="13"/>
  <c r="BF292" i="13"/>
  <c r="BE292" i="13"/>
  <c r="BD292" i="13"/>
  <c r="BC292" i="13"/>
  <c r="BB292" i="13"/>
  <c r="BA292" i="13"/>
  <c r="AZ292" i="13"/>
  <c r="AY292" i="13"/>
  <c r="AX292" i="13"/>
  <c r="AW292" i="13"/>
  <c r="AV292" i="13"/>
  <c r="AT292" i="13"/>
  <c r="AS292" i="13"/>
  <c r="AR292" i="13"/>
  <c r="AQ292" i="13"/>
  <c r="AP292" i="13"/>
  <c r="AO292" i="13"/>
  <c r="AN292" i="13"/>
  <c r="AM292" i="13"/>
  <c r="AL292" i="13"/>
  <c r="AK292" i="13"/>
  <c r="AJ292" i="13"/>
  <c r="AI292" i="13"/>
  <c r="AG292" i="13"/>
  <c r="P292" i="13"/>
  <c r="BK291" i="13"/>
  <c r="BJ291" i="13"/>
  <c r="BI291" i="13"/>
  <c r="BH291" i="13"/>
  <c r="BG291" i="13"/>
  <c r="BF291" i="13"/>
  <c r="BE291" i="13"/>
  <c r="BD291" i="13"/>
  <c r="BC291" i="13"/>
  <c r="BB291" i="13"/>
  <c r="BA291" i="13"/>
  <c r="AZ291" i="13"/>
  <c r="AY291" i="13"/>
  <c r="AX291" i="13"/>
  <c r="AW291" i="13"/>
  <c r="AV291" i="13"/>
  <c r="AT291" i="13"/>
  <c r="AS291" i="13"/>
  <c r="AR291" i="13"/>
  <c r="AQ291" i="13"/>
  <c r="AP291" i="13"/>
  <c r="AO291" i="13"/>
  <c r="AN291" i="13"/>
  <c r="AM291" i="13"/>
  <c r="AL291" i="13"/>
  <c r="AK291" i="13"/>
  <c r="AJ291" i="13"/>
  <c r="AI291" i="13"/>
  <c r="AG291" i="13"/>
  <c r="P291" i="13"/>
  <c r="BK290" i="13"/>
  <c r="BJ290" i="13"/>
  <c r="BI290" i="13"/>
  <c r="BH290" i="13"/>
  <c r="BG290" i="13"/>
  <c r="BF290" i="13"/>
  <c r="BE290" i="13"/>
  <c r="BD290" i="13"/>
  <c r="BC290" i="13"/>
  <c r="BB290" i="13"/>
  <c r="BA290" i="13"/>
  <c r="AZ290" i="13"/>
  <c r="AY290" i="13"/>
  <c r="AX290" i="13"/>
  <c r="AW290" i="13"/>
  <c r="AV290" i="13"/>
  <c r="AT290" i="13"/>
  <c r="AS290" i="13"/>
  <c r="AR290" i="13"/>
  <c r="AQ290" i="13"/>
  <c r="AP290" i="13"/>
  <c r="AO290" i="13"/>
  <c r="AN290" i="13"/>
  <c r="AM290" i="13"/>
  <c r="AL290" i="13"/>
  <c r="AK290" i="13"/>
  <c r="AJ290" i="13"/>
  <c r="AI290" i="13"/>
  <c r="AG290" i="13"/>
  <c r="P290" i="13"/>
  <c r="BK289" i="13"/>
  <c r="BJ289" i="13"/>
  <c r="BI289" i="13"/>
  <c r="BH289" i="13"/>
  <c r="BG289" i="13"/>
  <c r="BF289" i="13"/>
  <c r="BE289" i="13"/>
  <c r="BD289" i="13"/>
  <c r="BC289" i="13"/>
  <c r="BB289" i="13"/>
  <c r="BA289" i="13"/>
  <c r="AZ289" i="13"/>
  <c r="AY289" i="13"/>
  <c r="AX289" i="13"/>
  <c r="AW289" i="13"/>
  <c r="AV289" i="13"/>
  <c r="AT289" i="13"/>
  <c r="AS289" i="13"/>
  <c r="AR289" i="13"/>
  <c r="AQ289" i="13"/>
  <c r="AP289" i="13"/>
  <c r="AO289" i="13"/>
  <c r="AN289" i="13"/>
  <c r="AM289" i="13"/>
  <c r="AL289" i="13"/>
  <c r="AK289" i="13"/>
  <c r="AJ289" i="13"/>
  <c r="AI289" i="13"/>
  <c r="AG289" i="13"/>
  <c r="P289" i="13"/>
  <c r="BK288" i="13"/>
  <c r="BJ288" i="13"/>
  <c r="BI288" i="13"/>
  <c r="BH288" i="13"/>
  <c r="BG288" i="13"/>
  <c r="BF288" i="13"/>
  <c r="BE288" i="13"/>
  <c r="BD288" i="13"/>
  <c r="BC288" i="13"/>
  <c r="BB288" i="13"/>
  <c r="BA288" i="13"/>
  <c r="AZ288" i="13"/>
  <c r="AY288" i="13"/>
  <c r="AX288" i="13"/>
  <c r="AW288" i="13"/>
  <c r="AV288" i="13"/>
  <c r="AT288" i="13"/>
  <c r="AS288" i="13"/>
  <c r="AR288" i="13"/>
  <c r="AQ288" i="13"/>
  <c r="AP288" i="13"/>
  <c r="AO288" i="13"/>
  <c r="AN288" i="13"/>
  <c r="AM288" i="13"/>
  <c r="AL288" i="13"/>
  <c r="AK288" i="13"/>
  <c r="AJ288" i="13"/>
  <c r="AI288" i="13"/>
  <c r="AG288" i="13"/>
  <c r="P288" i="13"/>
  <c r="BK287" i="13"/>
  <c r="BJ287" i="13"/>
  <c r="BI287" i="13"/>
  <c r="BH287" i="13"/>
  <c r="BG287" i="13"/>
  <c r="BF287" i="13"/>
  <c r="BE287" i="13"/>
  <c r="BD287" i="13"/>
  <c r="BC287" i="13"/>
  <c r="BB287" i="13"/>
  <c r="BA287" i="13"/>
  <c r="AZ287" i="13"/>
  <c r="BL287" i="13" s="1"/>
  <c r="AY287" i="13"/>
  <c r="AX287" i="13"/>
  <c r="AW287" i="13"/>
  <c r="AV287" i="13"/>
  <c r="AT287" i="13"/>
  <c r="AS287" i="13"/>
  <c r="AR287" i="13"/>
  <c r="AQ287" i="13"/>
  <c r="AP287" i="13"/>
  <c r="AO287" i="13"/>
  <c r="AN287" i="13"/>
  <c r="AM287" i="13"/>
  <c r="AL287" i="13"/>
  <c r="AK287" i="13"/>
  <c r="AJ287" i="13"/>
  <c r="AI287" i="13"/>
  <c r="AU287" i="13" s="1"/>
  <c r="AG287" i="13"/>
  <c r="P287" i="13"/>
  <c r="BK286" i="13"/>
  <c r="BJ286" i="13"/>
  <c r="BI286" i="13"/>
  <c r="BH286" i="13"/>
  <c r="BG286" i="13"/>
  <c r="BF286" i="13"/>
  <c r="BE286" i="13"/>
  <c r="BD286" i="13"/>
  <c r="BC286" i="13"/>
  <c r="BB286" i="13"/>
  <c r="BA286" i="13"/>
  <c r="AZ286" i="13"/>
  <c r="AY286" i="13"/>
  <c r="AX286" i="13"/>
  <c r="AW286" i="13"/>
  <c r="AV286" i="13"/>
  <c r="AT286" i="13"/>
  <c r="AS286" i="13"/>
  <c r="AR286" i="13"/>
  <c r="AQ286" i="13"/>
  <c r="AP286" i="13"/>
  <c r="AO286" i="13"/>
  <c r="AN286" i="13"/>
  <c r="AM286" i="13"/>
  <c r="AL286" i="13"/>
  <c r="AK286" i="13"/>
  <c r="AJ286" i="13"/>
  <c r="AI286" i="13"/>
  <c r="AG286" i="13"/>
  <c r="P286" i="13"/>
  <c r="BK285" i="13"/>
  <c r="BJ285" i="13"/>
  <c r="BI285" i="13"/>
  <c r="BH285" i="13"/>
  <c r="BG285" i="13"/>
  <c r="BF285" i="13"/>
  <c r="BE285" i="13"/>
  <c r="BD285" i="13"/>
  <c r="BC285" i="13"/>
  <c r="BB285" i="13"/>
  <c r="BA285" i="13"/>
  <c r="AZ285" i="13"/>
  <c r="BL285" i="13" s="1"/>
  <c r="AY285" i="13"/>
  <c r="AX285" i="13"/>
  <c r="AW285" i="13"/>
  <c r="AV285" i="13"/>
  <c r="AT285" i="13"/>
  <c r="AS285" i="13"/>
  <c r="AR285" i="13"/>
  <c r="AQ285" i="13"/>
  <c r="AP285" i="13"/>
  <c r="AO285" i="13"/>
  <c r="AN285" i="13"/>
  <c r="AM285" i="13"/>
  <c r="AL285" i="13"/>
  <c r="AK285" i="13"/>
  <c r="AJ285" i="13"/>
  <c r="AI285" i="13"/>
  <c r="AG285" i="13"/>
  <c r="P285" i="13"/>
  <c r="BK284" i="13"/>
  <c r="BJ284" i="13"/>
  <c r="BI284" i="13"/>
  <c r="BH284" i="13"/>
  <c r="BG284" i="13"/>
  <c r="BF284" i="13"/>
  <c r="BE284" i="13"/>
  <c r="BD284" i="13"/>
  <c r="BC284" i="13"/>
  <c r="BB284" i="13"/>
  <c r="BA284" i="13"/>
  <c r="AZ284" i="13"/>
  <c r="AY284" i="13"/>
  <c r="AX284" i="13"/>
  <c r="AW284" i="13"/>
  <c r="AV284" i="13"/>
  <c r="AT284" i="13"/>
  <c r="AS284" i="13"/>
  <c r="AR284" i="13"/>
  <c r="AQ284" i="13"/>
  <c r="AP284" i="13"/>
  <c r="AO284" i="13"/>
  <c r="AN284" i="13"/>
  <c r="AM284" i="13"/>
  <c r="AL284" i="13"/>
  <c r="AK284" i="13"/>
  <c r="AJ284" i="13"/>
  <c r="AI284" i="13"/>
  <c r="AG284" i="13"/>
  <c r="P284" i="13"/>
  <c r="BK283" i="13"/>
  <c r="BJ283" i="13"/>
  <c r="BI283" i="13"/>
  <c r="BH283" i="13"/>
  <c r="BG283" i="13"/>
  <c r="BF283" i="13"/>
  <c r="BE283" i="13"/>
  <c r="BD283" i="13"/>
  <c r="BC283" i="13"/>
  <c r="BB283" i="13"/>
  <c r="BA283" i="13"/>
  <c r="AZ283" i="13"/>
  <c r="BL283" i="13" s="1"/>
  <c r="AY283" i="13"/>
  <c r="AX283" i="13"/>
  <c r="AW283" i="13"/>
  <c r="AV283" i="13"/>
  <c r="AT283" i="13"/>
  <c r="AS283" i="13"/>
  <c r="AR283" i="13"/>
  <c r="AQ283" i="13"/>
  <c r="AP283" i="13"/>
  <c r="AO283" i="13"/>
  <c r="AN283" i="13"/>
  <c r="AM283" i="13"/>
  <c r="AL283" i="13"/>
  <c r="AK283" i="13"/>
  <c r="AJ283" i="13"/>
  <c r="AI283" i="13"/>
  <c r="AU283" i="13" s="1"/>
  <c r="AG283" i="13"/>
  <c r="P283" i="13"/>
  <c r="BK282" i="13"/>
  <c r="BJ282" i="13"/>
  <c r="BI282" i="13"/>
  <c r="BH282" i="13"/>
  <c r="BG282" i="13"/>
  <c r="BF282" i="13"/>
  <c r="BE282" i="13"/>
  <c r="BD282" i="13"/>
  <c r="BC282" i="13"/>
  <c r="BB282" i="13"/>
  <c r="BA282" i="13"/>
  <c r="AZ282" i="13"/>
  <c r="AY282" i="13"/>
  <c r="AX282" i="13"/>
  <c r="AW282" i="13"/>
  <c r="AV282" i="13"/>
  <c r="AT282" i="13"/>
  <c r="AS282" i="13"/>
  <c r="AR282" i="13"/>
  <c r="AQ282" i="13"/>
  <c r="AP282" i="13"/>
  <c r="AO282" i="13"/>
  <c r="AN282" i="13"/>
  <c r="AM282" i="13"/>
  <c r="AL282" i="13"/>
  <c r="AK282" i="13"/>
  <c r="AJ282" i="13"/>
  <c r="AI282" i="13"/>
  <c r="AG282" i="13"/>
  <c r="P282" i="13"/>
  <c r="BK281" i="13"/>
  <c r="BJ281" i="13"/>
  <c r="BI281" i="13"/>
  <c r="BH281" i="13"/>
  <c r="BG281" i="13"/>
  <c r="BF281" i="13"/>
  <c r="BE281" i="13"/>
  <c r="BD281" i="13"/>
  <c r="BC281" i="13"/>
  <c r="BB281" i="13"/>
  <c r="BA281" i="13"/>
  <c r="AZ281" i="13"/>
  <c r="BL281" i="13" s="1"/>
  <c r="AY281" i="13"/>
  <c r="AX281" i="13"/>
  <c r="AW281" i="13"/>
  <c r="AV281" i="13"/>
  <c r="AT281" i="13"/>
  <c r="AS281" i="13"/>
  <c r="AR281" i="13"/>
  <c r="AQ281" i="13"/>
  <c r="AP281" i="13"/>
  <c r="AO281" i="13"/>
  <c r="AN281" i="13"/>
  <c r="AM281" i="13"/>
  <c r="AL281" i="13"/>
  <c r="AK281" i="13"/>
  <c r="AJ281" i="13"/>
  <c r="AI281" i="13"/>
  <c r="AU281" i="13" s="1"/>
  <c r="AG281" i="13"/>
  <c r="P281" i="13"/>
  <c r="BK280" i="13"/>
  <c r="BJ280" i="13"/>
  <c r="BI280" i="13"/>
  <c r="BH280" i="13"/>
  <c r="BG280" i="13"/>
  <c r="BF280" i="13"/>
  <c r="BE280" i="13"/>
  <c r="BD280" i="13"/>
  <c r="BC280" i="13"/>
  <c r="BB280" i="13"/>
  <c r="BA280" i="13"/>
  <c r="AZ280" i="13"/>
  <c r="AY280" i="13"/>
  <c r="AX280" i="13"/>
  <c r="AW280" i="13"/>
  <c r="AV280" i="13"/>
  <c r="AT280" i="13"/>
  <c r="AS280" i="13"/>
  <c r="AR280" i="13"/>
  <c r="AQ280" i="13"/>
  <c r="AP280" i="13"/>
  <c r="AO280" i="13"/>
  <c r="AN280" i="13"/>
  <c r="AM280" i="13"/>
  <c r="AL280" i="13"/>
  <c r="AK280" i="13"/>
  <c r="AJ280" i="13"/>
  <c r="AI280" i="13"/>
  <c r="AG280" i="13"/>
  <c r="P280" i="13"/>
  <c r="BK279" i="13"/>
  <c r="BJ279" i="13"/>
  <c r="BI279" i="13"/>
  <c r="BH279" i="13"/>
  <c r="BG279" i="13"/>
  <c r="BF279" i="13"/>
  <c r="BE279" i="13"/>
  <c r="BD279" i="13"/>
  <c r="BC279" i="13"/>
  <c r="BB279" i="13"/>
  <c r="BA279" i="13"/>
  <c r="AZ279" i="13"/>
  <c r="BL279" i="13" s="1"/>
  <c r="AY279" i="13"/>
  <c r="AX279" i="13"/>
  <c r="AW279" i="13"/>
  <c r="AV279" i="13"/>
  <c r="AT279" i="13"/>
  <c r="AS279" i="13"/>
  <c r="AR279" i="13"/>
  <c r="AQ279" i="13"/>
  <c r="AP279" i="13"/>
  <c r="AO279" i="13"/>
  <c r="AN279" i="13"/>
  <c r="AM279" i="13"/>
  <c r="AL279" i="13"/>
  <c r="AK279" i="13"/>
  <c r="AJ279" i="13"/>
  <c r="AI279" i="13"/>
  <c r="AU279" i="13" s="1"/>
  <c r="AG279" i="13"/>
  <c r="P279" i="13"/>
  <c r="BK278" i="13"/>
  <c r="BJ278" i="13"/>
  <c r="BI278" i="13"/>
  <c r="BH278" i="13"/>
  <c r="BG278" i="13"/>
  <c r="BF278" i="13"/>
  <c r="BE278" i="13"/>
  <c r="BD278" i="13"/>
  <c r="BC278" i="13"/>
  <c r="BB278" i="13"/>
  <c r="BA278" i="13"/>
  <c r="AZ278" i="13"/>
  <c r="AY278" i="13"/>
  <c r="AX278" i="13"/>
  <c r="AW278" i="13"/>
  <c r="AV278" i="13"/>
  <c r="AT278" i="13"/>
  <c r="AS278" i="13"/>
  <c r="AR278" i="13"/>
  <c r="AQ278" i="13"/>
  <c r="AP278" i="13"/>
  <c r="AO278" i="13"/>
  <c r="AN278" i="13"/>
  <c r="AM278" i="13"/>
  <c r="AL278" i="13"/>
  <c r="AK278" i="13"/>
  <c r="AJ278" i="13"/>
  <c r="AI278" i="13"/>
  <c r="AG278" i="13"/>
  <c r="P278" i="13"/>
  <c r="BK277" i="13"/>
  <c r="BJ277" i="13"/>
  <c r="BI277" i="13"/>
  <c r="BH277" i="13"/>
  <c r="BG277" i="13"/>
  <c r="BF277" i="13"/>
  <c r="BE277" i="13"/>
  <c r="BD277" i="13"/>
  <c r="BC277" i="13"/>
  <c r="BB277" i="13"/>
  <c r="BA277" i="13"/>
  <c r="AZ277" i="13"/>
  <c r="BL277" i="13" s="1"/>
  <c r="AY277" i="13"/>
  <c r="AX277" i="13"/>
  <c r="AW277" i="13"/>
  <c r="AV277" i="13"/>
  <c r="AT277" i="13"/>
  <c r="AS277" i="13"/>
  <c r="AR277" i="13"/>
  <c r="AQ277" i="13"/>
  <c r="AP277" i="13"/>
  <c r="AO277" i="13"/>
  <c r="AN277" i="13"/>
  <c r="AM277" i="13"/>
  <c r="AL277" i="13"/>
  <c r="AK277" i="13"/>
  <c r="AJ277" i="13"/>
  <c r="AI277" i="13"/>
  <c r="AU277" i="13" s="1"/>
  <c r="AG277" i="13"/>
  <c r="P277" i="13"/>
  <c r="BK276" i="13"/>
  <c r="BJ276" i="13"/>
  <c r="BI276" i="13"/>
  <c r="BH276" i="13"/>
  <c r="BG276" i="13"/>
  <c r="BF276" i="13"/>
  <c r="BE276" i="13"/>
  <c r="BD276" i="13"/>
  <c r="BC276" i="13"/>
  <c r="BB276" i="13"/>
  <c r="BA276" i="13"/>
  <c r="AZ276" i="13"/>
  <c r="AY276" i="13"/>
  <c r="AX276" i="13"/>
  <c r="AW276" i="13"/>
  <c r="AV276" i="13"/>
  <c r="AT276" i="13"/>
  <c r="AS276" i="13"/>
  <c r="AR276" i="13"/>
  <c r="AQ276" i="13"/>
  <c r="AP276" i="13"/>
  <c r="AO276" i="13"/>
  <c r="AN276" i="13"/>
  <c r="AM276" i="13"/>
  <c r="AL276" i="13"/>
  <c r="AK276" i="13"/>
  <c r="AJ276" i="13"/>
  <c r="AI276" i="13"/>
  <c r="AG276" i="13"/>
  <c r="P276" i="13"/>
  <c r="BK275" i="13"/>
  <c r="BJ275" i="13"/>
  <c r="BI275" i="13"/>
  <c r="BH275" i="13"/>
  <c r="BG275" i="13"/>
  <c r="BF275" i="13"/>
  <c r="BE275" i="13"/>
  <c r="BD275" i="13"/>
  <c r="BC275" i="13"/>
  <c r="BB275" i="13"/>
  <c r="BA275" i="13"/>
  <c r="AZ275" i="13"/>
  <c r="BL275" i="13" s="1"/>
  <c r="AY275" i="13"/>
  <c r="AX275" i="13"/>
  <c r="AW275" i="13"/>
  <c r="AV275" i="13"/>
  <c r="AT275" i="13"/>
  <c r="AS275" i="13"/>
  <c r="AR275" i="13"/>
  <c r="AQ275" i="13"/>
  <c r="AP275" i="13"/>
  <c r="AO275" i="13"/>
  <c r="AN275" i="13"/>
  <c r="AM275" i="13"/>
  <c r="AL275" i="13"/>
  <c r="AK275" i="13"/>
  <c r="AJ275" i="13"/>
  <c r="AI275" i="13"/>
  <c r="AU275" i="13" s="1"/>
  <c r="AG275" i="13"/>
  <c r="P275" i="13"/>
  <c r="BK274" i="13"/>
  <c r="BJ274" i="13"/>
  <c r="BI274" i="13"/>
  <c r="BH274" i="13"/>
  <c r="BG274" i="13"/>
  <c r="BF274" i="13"/>
  <c r="BE274" i="13"/>
  <c r="BD274" i="13"/>
  <c r="BC274" i="13"/>
  <c r="BB274" i="13"/>
  <c r="BA274" i="13"/>
  <c r="AZ274" i="13"/>
  <c r="AY274" i="13"/>
  <c r="AX274" i="13"/>
  <c r="AW274" i="13"/>
  <c r="AV274" i="13"/>
  <c r="AT274" i="13"/>
  <c r="AS274" i="13"/>
  <c r="AR274" i="13"/>
  <c r="AQ274" i="13"/>
  <c r="AP274" i="13"/>
  <c r="AO274" i="13"/>
  <c r="AN274" i="13"/>
  <c r="AM274" i="13"/>
  <c r="AL274" i="13"/>
  <c r="AK274" i="13"/>
  <c r="AJ274" i="13"/>
  <c r="AI274" i="13"/>
  <c r="AG274" i="13"/>
  <c r="P274" i="13"/>
  <c r="BK273" i="13"/>
  <c r="BJ273" i="13"/>
  <c r="BI273" i="13"/>
  <c r="BH273" i="13"/>
  <c r="BG273" i="13"/>
  <c r="BF273" i="13"/>
  <c r="BE273" i="13"/>
  <c r="BD273" i="13"/>
  <c r="BC273" i="13"/>
  <c r="BB273" i="13"/>
  <c r="BA273" i="13"/>
  <c r="AZ273" i="13"/>
  <c r="BL273" i="13" s="1"/>
  <c r="AY273" i="13"/>
  <c r="AX273" i="13"/>
  <c r="AW273" i="13"/>
  <c r="AV273" i="13"/>
  <c r="AT273" i="13"/>
  <c r="AS273" i="13"/>
  <c r="AR273" i="13"/>
  <c r="AQ273" i="13"/>
  <c r="AP273" i="13"/>
  <c r="AO273" i="13"/>
  <c r="AN273" i="13"/>
  <c r="AM273" i="13"/>
  <c r="AL273" i="13"/>
  <c r="AK273" i="13"/>
  <c r="AJ273" i="13"/>
  <c r="AI273" i="13"/>
  <c r="AU273" i="13" s="1"/>
  <c r="AG273" i="13"/>
  <c r="P273" i="13"/>
  <c r="BK272" i="13"/>
  <c r="BJ272" i="13"/>
  <c r="BI272" i="13"/>
  <c r="BH272" i="13"/>
  <c r="BG272" i="13"/>
  <c r="BF272" i="13"/>
  <c r="BE272" i="13"/>
  <c r="BD272" i="13"/>
  <c r="BC272" i="13"/>
  <c r="BB272" i="13"/>
  <c r="BA272" i="13"/>
  <c r="AZ272" i="13"/>
  <c r="AY272" i="13"/>
  <c r="AX272" i="13"/>
  <c r="AW272" i="13"/>
  <c r="AV272" i="13"/>
  <c r="AT272" i="13"/>
  <c r="AS272" i="13"/>
  <c r="AR272" i="13"/>
  <c r="AQ272" i="13"/>
  <c r="AP272" i="13"/>
  <c r="AO272" i="13"/>
  <c r="AN272" i="13"/>
  <c r="AM272" i="13"/>
  <c r="AL272" i="13"/>
  <c r="AK272" i="13"/>
  <c r="AJ272" i="13"/>
  <c r="AI272" i="13"/>
  <c r="AG272" i="13"/>
  <c r="P272" i="13"/>
  <c r="BK271" i="13"/>
  <c r="BJ271" i="13"/>
  <c r="BI271" i="13"/>
  <c r="BH271" i="13"/>
  <c r="BG271" i="13"/>
  <c r="BF271" i="13"/>
  <c r="BE271" i="13"/>
  <c r="BD271" i="13"/>
  <c r="BC271" i="13"/>
  <c r="BB271" i="13"/>
  <c r="BA271" i="13"/>
  <c r="AZ271" i="13"/>
  <c r="BL271" i="13" s="1"/>
  <c r="AY271" i="13"/>
  <c r="AX271" i="13"/>
  <c r="AW271" i="13"/>
  <c r="AV271" i="13"/>
  <c r="AT271" i="13"/>
  <c r="AS271" i="13"/>
  <c r="AR271" i="13"/>
  <c r="AQ271" i="13"/>
  <c r="AP271" i="13"/>
  <c r="AO271" i="13"/>
  <c r="AN271" i="13"/>
  <c r="AM271" i="13"/>
  <c r="AL271" i="13"/>
  <c r="AK271" i="13"/>
  <c r="AJ271" i="13"/>
  <c r="AI271" i="13"/>
  <c r="AU271" i="13" s="1"/>
  <c r="AG271" i="13"/>
  <c r="P271" i="13"/>
  <c r="BK270" i="13"/>
  <c r="BJ270" i="13"/>
  <c r="BI270" i="13"/>
  <c r="BH270" i="13"/>
  <c r="BG270" i="13"/>
  <c r="BF270" i="13"/>
  <c r="BE270" i="13"/>
  <c r="BD270" i="13"/>
  <c r="BC270" i="13"/>
  <c r="BB270" i="13"/>
  <c r="BA270" i="13"/>
  <c r="AZ270" i="13"/>
  <c r="AY270" i="13"/>
  <c r="AX270" i="13"/>
  <c r="AW270" i="13"/>
  <c r="AV270" i="13"/>
  <c r="AT270" i="13"/>
  <c r="AS270" i="13"/>
  <c r="AR270" i="13"/>
  <c r="AQ270" i="13"/>
  <c r="AP270" i="13"/>
  <c r="AO270" i="13"/>
  <c r="AN270" i="13"/>
  <c r="AM270" i="13"/>
  <c r="AL270" i="13"/>
  <c r="AK270" i="13"/>
  <c r="AJ270" i="13"/>
  <c r="AI270" i="13"/>
  <c r="AG270" i="13"/>
  <c r="P270" i="13"/>
  <c r="BK269" i="13"/>
  <c r="BJ269" i="13"/>
  <c r="BI269" i="13"/>
  <c r="BH269" i="13"/>
  <c r="BG269" i="13"/>
  <c r="BF269" i="13"/>
  <c r="BE269" i="13"/>
  <c r="BD269" i="13"/>
  <c r="BC269" i="13"/>
  <c r="BB269" i="13"/>
  <c r="BA269" i="13"/>
  <c r="AZ269" i="13"/>
  <c r="BL269" i="13" s="1"/>
  <c r="AY269" i="13"/>
  <c r="AX269" i="13"/>
  <c r="AW269" i="13"/>
  <c r="AV269" i="13"/>
  <c r="AT269" i="13"/>
  <c r="AS269" i="13"/>
  <c r="AR269" i="13"/>
  <c r="AQ269" i="13"/>
  <c r="AP269" i="13"/>
  <c r="AO269" i="13"/>
  <c r="AN269" i="13"/>
  <c r="AM269" i="13"/>
  <c r="AL269" i="13"/>
  <c r="AK269" i="13"/>
  <c r="AJ269" i="13"/>
  <c r="AI269" i="13"/>
  <c r="AU269" i="13" s="1"/>
  <c r="AG269" i="13"/>
  <c r="P269" i="13"/>
  <c r="BK268" i="13"/>
  <c r="BJ268" i="13"/>
  <c r="BI268" i="13"/>
  <c r="BH268" i="13"/>
  <c r="BG268" i="13"/>
  <c r="BF268" i="13"/>
  <c r="BE268" i="13"/>
  <c r="BD268" i="13"/>
  <c r="BC268" i="13"/>
  <c r="BB268" i="13"/>
  <c r="BA268" i="13"/>
  <c r="AZ268" i="13"/>
  <c r="AY268" i="13"/>
  <c r="AX268" i="13"/>
  <c r="AW268" i="13"/>
  <c r="AV268" i="13"/>
  <c r="AT268" i="13"/>
  <c r="AS268" i="13"/>
  <c r="AR268" i="13"/>
  <c r="AQ268" i="13"/>
  <c r="AP268" i="13"/>
  <c r="AO268" i="13"/>
  <c r="AN268" i="13"/>
  <c r="AM268" i="13"/>
  <c r="AL268" i="13"/>
  <c r="AK268" i="13"/>
  <c r="AJ268" i="13"/>
  <c r="AI268" i="13"/>
  <c r="AG268" i="13"/>
  <c r="P268" i="13"/>
  <c r="BK267" i="13"/>
  <c r="BJ267" i="13"/>
  <c r="BI267" i="13"/>
  <c r="BH267" i="13"/>
  <c r="BG267" i="13"/>
  <c r="BF267" i="13"/>
  <c r="BE267" i="13"/>
  <c r="BD267" i="13"/>
  <c r="BC267" i="13"/>
  <c r="BB267" i="13"/>
  <c r="BA267" i="13"/>
  <c r="AZ267" i="13"/>
  <c r="BL267" i="13" s="1"/>
  <c r="AY267" i="13"/>
  <c r="AX267" i="13"/>
  <c r="AW267" i="13"/>
  <c r="AV267" i="13"/>
  <c r="AT267" i="13"/>
  <c r="AS267" i="13"/>
  <c r="AR267" i="13"/>
  <c r="AQ267" i="13"/>
  <c r="AP267" i="13"/>
  <c r="AO267" i="13"/>
  <c r="AN267" i="13"/>
  <c r="AM267" i="13"/>
  <c r="AL267" i="13"/>
  <c r="AK267" i="13"/>
  <c r="AJ267" i="13"/>
  <c r="AI267" i="13"/>
  <c r="AU267" i="13" s="1"/>
  <c r="AG267" i="13"/>
  <c r="P267" i="13"/>
  <c r="BK266" i="13"/>
  <c r="BJ266" i="13"/>
  <c r="BI266" i="13"/>
  <c r="BH266" i="13"/>
  <c r="BG266" i="13"/>
  <c r="BF266" i="13"/>
  <c r="BE266" i="13"/>
  <c r="BD266" i="13"/>
  <c r="BC266" i="13"/>
  <c r="BB266" i="13"/>
  <c r="BA266" i="13"/>
  <c r="AZ266" i="13"/>
  <c r="AY266" i="13"/>
  <c r="AX266" i="13"/>
  <c r="AW266" i="13"/>
  <c r="AV266" i="13"/>
  <c r="AT266" i="13"/>
  <c r="AS266" i="13"/>
  <c r="AR266" i="13"/>
  <c r="AQ266" i="13"/>
  <c r="AP266" i="13"/>
  <c r="AO266" i="13"/>
  <c r="AN266" i="13"/>
  <c r="AM266" i="13"/>
  <c r="AL266" i="13"/>
  <c r="AK266" i="13"/>
  <c r="AJ266" i="13"/>
  <c r="AI266" i="13"/>
  <c r="AG266" i="13"/>
  <c r="P266" i="13"/>
  <c r="BK265" i="13"/>
  <c r="BJ265" i="13"/>
  <c r="BI265" i="13"/>
  <c r="BH265" i="13"/>
  <c r="BG265" i="13"/>
  <c r="BF265" i="13"/>
  <c r="BE265" i="13"/>
  <c r="BD265" i="13"/>
  <c r="BC265" i="13"/>
  <c r="BB265" i="13"/>
  <c r="BA265" i="13"/>
  <c r="AZ265" i="13"/>
  <c r="BL265" i="13" s="1"/>
  <c r="AY265" i="13"/>
  <c r="AX265" i="13"/>
  <c r="AW265" i="13"/>
  <c r="AV265" i="13"/>
  <c r="AT265" i="13"/>
  <c r="AS265" i="13"/>
  <c r="AR265" i="13"/>
  <c r="AQ265" i="13"/>
  <c r="AP265" i="13"/>
  <c r="AO265" i="13"/>
  <c r="AN265" i="13"/>
  <c r="AM265" i="13"/>
  <c r="AL265" i="13"/>
  <c r="AK265" i="13"/>
  <c r="AJ265" i="13"/>
  <c r="AI265" i="13"/>
  <c r="AU265" i="13" s="1"/>
  <c r="AG265" i="13"/>
  <c r="P265" i="13"/>
  <c r="BK264" i="13"/>
  <c r="BJ264" i="13"/>
  <c r="BI264" i="13"/>
  <c r="BH264" i="13"/>
  <c r="BG264" i="13"/>
  <c r="BF264" i="13"/>
  <c r="BE264" i="13"/>
  <c r="BD264" i="13"/>
  <c r="BC264" i="13"/>
  <c r="BB264" i="13"/>
  <c r="BA264" i="13"/>
  <c r="AZ264" i="13"/>
  <c r="AY264" i="13"/>
  <c r="AX264" i="13"/>
  <c r="AW264" i="13"/>
  <c r="AV264" i="13"/>
  <c r="AT264" i="13"/>
  <c r="AS264" i="13"/>
  <c r="AR264" i="13"/>
  <c r="AQ264" i="13"/>
  <c r="AP264" i="13"/>
  <c r="AO264" i="13"/>
  <c r="AN264" i="13"/>
  <c r="AM264" i="13"/>
  <c r="AL264" i="13"/>
  <c r="AK264" i="13"/>
  <c r="AJ264" i="13"/>
  <c r="AI264" i="13"/>
  <c r="AG264" i="13"/>
  <c r="P264" i="13"/>
  <c r="BK263" i="13"/>
  <c r="BJ263" i="13"/>
  <c r="BI263" i="13"/>
  <c r="BH263" i="13"/>
  <c r="BG263" i="13"/>
  <c r="BF263" i="13"/>
  <c r="BE263" i="13"/>
  <c r="BD263" i="13"/>
  <c r="BC263" i="13"/>
  <c r="BB263" i="13"/>
  <c r="BA263" i="13"/>
  <c r="AZ263" i="13"/>
  <c r="BL263" i="13" s="1"/>
  <c r="AY263" i="13"/>
  <c r="AX263" i="13"/>
  <c r="AW263" i="13"/>
  <c r="AV263" i="13"/>
  <c r="AT263" i="13"/>
  <c r="AS263" i="13"/>
  <c r="AR263" i="13"/>
  <c r="AQ263" i="13"/>
  <c r="AP263" i="13"/>
  <c r="AO263" i="13"/>
  <c r="AN263" i="13"/>
  <c r="AM263" i="13"/>
  <c r="AL263" i="13"/>
  <c r="AK263" i="13"/>
  <c r="AJ263" i="13"/>
  <c r="AI263" i="13"/>
  <c r="AU263" i="13" s="1"/>
  <c r="AG263" i="13"/>
  <c r="P263" i="13"/>
  <c r="BK262" i="13"/>
  <c r="BJ262" i="13"/>
  <c r="BI262" i="13"/>
  <c r="BH262" i="13"/>
  <c r="BG262" i="13"/>
  <c r="BF262" i="13"/>
  <c r="BE262" i="13"/>
  <c r="BD262" i="13"/>
  <c r="BC262" i="13"/>
  <c r="BB262" i="13"/>
  <c r="BA262" i="13"/>
  <c r="AZ262" i="13"/>
  <c r="AY262" i="13"/>
  <c r="AX262" i="13"/>
  <c r="AW262" i="13"/>
  <c r="AV262" i="13"/>
  <c r="AT262" i="13"/>
  <c r="AS262" i="13"/>
  <c r="AR262" i="13"/>
  <c r="AQ262" i="13"/>
  <c r="AP262" i="13"/>
  <c r="AO262" i="13"/>
  <c r="AN262" i="13"/>
  <c r="AM262" i="13"/>
  <c r="AL262" i="13"/>
  <c r="AK262" i="13"/>
  <c r="AJ262" i="13"/>
  <c r="AI262" i="13"/>
  <c r="AG262" i="13"/>
  <c r="P262" i="13"/>
  <c r="BK261" i="13"/>
  <c r="BJ261" i="13"/>
  <c r="BI261" i="13"/>
  <c r="BH261" i="13"/>
  <c r="BG261" i="13"/>
  <c r="BF261" i="13"/>
  <c r="BE261" i="13"/>
  <c r="BD261" i="13"/>
  <c r="BC261" i="13"/>
  <c r="BB261" i="13"/>
  <c r="BA261" i="13"/>
  <c r="AZ261" i="13"/>
  <c r="BL261" i="13" s="1"/>
  <c r="AY261" i="13"/>
  <c r="AX261" i="13"/>
  <c r="AW261" i="13"/>
  <c r="AV261" i="13"/>
  <c r="AT261" i="13"/>
  <c r="AS261" i="13"/>
  <c r="AR261" i="13"/>
  <c r="AQ261" i="13"/>
  <c r="AP261" i="13"/>
  <c r="AO261" i="13"/>
  <c r="AN261" i="13"/>
  <c r="AM261" i="13"/>
  <c r="AL261" i="13"/>
  <c r="AK261" i="13"/>
  <c r="AJ261" i="13"/>
  <c r="AI261" i="13"/>
  <c r="AU261" i="13" s="1"/>
  <c r="AG261" i="13"/>
  <c r="P261" i="13"/>
  <c r="BK260" i="13"/>
  <c r="BJ260" i="13"/>
  <c r="BI260" i="13"/>
  <c r="BH260" i="13"/>
  <c r="BG260" i="13"/>
  <c r="BF260" i="13"/>
  <c r="BE260" i="13"/>
  <c r="BD260" i="13"/>
  <c r="BC260" i="13"/>
  <c r="BB260" i="13"/>
  <c r="BA260" i="13"/>
  <c r="AZ260" i="13"/>
  <c r="AY260" i="13"/>
  <c r="AX260" i="13"/>
  <c r="AW260" i="13"/>
  <c r="AV260" i="13"/>
  <c r="AT260" i="13"/>
  <c r="AS260" i="13"/>
  <c r="AR260" i="13"/>
  <c r="AQ260" i="13"/>
  <c r="AP260" i="13"/>
  <c r="AO260" i="13"/>
  <c r="AN260" i="13"/>
  <c r="AM260" i="13"/>
  <c r="AL260" i="13"/>
  <c r="AK260" i="13"/>
  <c r="AJ260" i="13"/>
  <c r="AI260" i="13"/>
  <c r="AG260" i="13"/>
  <c r="P260" i="13"/>
  <c r="BK259" i="13"/>
  <c r="BJ259" i="13"/>
  <c r="BI259" i="13"/>
  <c r="BH259" i="13"/>
  <c r="BG259" i="13"/>
  <c r="BF259" i="13"/>
  <c r="BE259" i="13"/>
  <c r="BD259" i="13"/>
  <c r="BC259" i="13"/>
  <c r="BB259" i="13"/>
  <c r="BA259" i="13"/>
  <c r="AZ259" i="13"/>
  <c r="BL259" i="13" s="1"/>
  <c r="AY259" i="13"/>
  <c r="AX259" i="13"/>
  <c r="AW259" i="13"/>
  <c r="AV259" i="13"/>
  <c r="AT259" i="13"/>
  <c r="AS259" i="13"/>
  <c r="AR259" i="13"/>
  <c r="AQ259" i="13"/>
  <c r="AP259" i="13"/>
  <c r="AO259" i="13"/>
  <c r="AN259" i="13"/>
  <c r="AM259" i="13"/>
  <c r="AL259" i="13"/>
  <c r="AK259" i="13"/>
  <c r="AJ259" i="13"/>
  <c r="AI259" i="13"/>
  <c r="AU259" i="13" s="1"/>
  <c r="AG259" i="13"/>
  <c r="P259" i="13"/>
  <c r="BK258" i="13"/>
  <c r="BJ258" i="13"/>
  <c r="BI258" i="13"/>
  <c r="BH258" i="13"/>
  <c r="BG258" i="13"/>
  <c r="BF258" i="13"/>
  <c r="BE258" i="13"/>
  <c r="BD258" i="13"/>
  <c r="BC258" i="13"/>
  <c r="BB258" i="13"/>
  <c r="BA258" i="13"/>
  <c r="AZ258" i="13"/>
  <c r="AY258" i="13"/>
  <c r="AX258" i="13"/>
  <c r="AW258" i="13"/>
  <c r="AV258" i="13"/>
  <c r="AT258" i="13"/>
  <c r="AS258" i="13"/>
  <c r="AR258" i="13"/>
  <c r="AQ258" i="13"/>
  <c r="AP258" i="13"/>
  <c r="AO258" i="13"/>
  <c r="AN258" i="13"/>
  <c r="AM258" i="13"/>
  <c r="AL258" i="13"/>
  <c r="AK258" i="13"/>
  <c r="AJ258" i="13"/>
  <c r="AI258" i="13"/>
  <c r="AG258" i="13"/>
  <c r="P258" i="13"/>
  <c r="BK257" i="13"/>
  <c r="BJ257" i="13"/>
  <c r="BI257" i="13"/>
  <c r="BH257" i="13"/>
  <c r="BG257" i="13"/>
  <c r="BF257" i="13"/>
  <c r="BE257" i="13"/>
  <c r="BD257" i="13"/>
  <c r="BC257" i="13"/>
  <c r="BB257" i="13"/>
  <c r="BA257" i="13"/>
  <c r="AZ257" i="13"/>
  <c r="BL257" i="13" s="1"/>
  <c r="AY257" i="13"/>
  <c r="AX257" i="13"/>
  <c r="AW257" i="13"/>
  <c r="AV257" i="13"/>
  <c r="AT257" i="13"/>
  <c r="AS257" i="13"/>
  <c r="AR257" i="13"/>
  <c r="AQ257" i="13"/>
  <c r="AP257" i="13"/>
  <c r="AO257" i="13"/>
  <c r="AN257" i="13"/>
  <c r="AM257" i="13"/>
  <c r="AL257" i="13"/>
  <c r="AK257" i="13"/>
  <c r="AJ257" i="13"/>
  <c r="AI257" i="13"/>
  <c r="AU257" i="13" s="1"/>
  <c r="AG257" i="13"/>
  <c r="P257" i="13"/>
  <c r="BK256" i="13"/>
  <c r="BJ256" i="13"/>
  <c r="BI256" i="13"/>
  <c r="BH256" i="13"/>
  <c r="BG256" i="13"/>
  <c r="BF256" i="13"/>
  <c r="BE256" i="13"/>
  <c r="BD256" i="13"/>
  <c r="BC256" i="13"/>
  <c r="BB256" i="13"/>
  <c r="BA256" i="13"/>
  <c r="AZ256" i="13"/>
  <c r="AY256" i="13"/>
  <c r="AX256" i="13"/>
  <c r="AW256" i="13"/>
  <c r="AV256" i="13"/>
  <c r="AT256" i="13"/>
  <c r="AS256" i="13"/>
  <c r="AR256" i="13"/>
  <c r="AQ256" i="13"/>
  <c r="AP256" i="13"/>
  <c r="AO256" i="13"/>
  <c r="AN256" i="13"/>
  <c r="AM256" i="13"/>
  <c r="AL256" i="13"/>
  <c r="AK256" i="13"/>
  <c r="AJ256" i="13"/>
  <c r="AI256" i="13"/>
  <c r="AG256" i="13"/>
  <c r="P256" i="13"/>
  <c r="BK255" i="13"/>
  <c r="BJ255" i="13"/>
  <c r="BI255" i="13"/>
  <c r="BH255" i="13"/>
  <c r="BG255" i="13"/>
  <c r="BF255" i="13"/>
  <c r="BE255" i="13"/>
  <c r="BD255" i="13"/>
  <c r="BC255" i="13"/>
  <c r="BB255" i="13"/>
  <c r="BA255" i="13"/>
  <c r="AZ255" i="13"/>
  <c r="BL255" i="13" s="1"/>
  <c r="AY255" i="13"/>
  <c r="AX255" i="13"/>
  <c r="AW255" i="13"/>
  <c r="AV255" i="13"/>
  <c r="AT255" i="13"/>
  <c r="AS255" i="13"/>
  <c r="AR255" i="13"/>
  <c r="AQ255" i="13"/>
  <c r="AP255" i="13"/>
  <c r="AO255" i="13"/>
  <c r="AN255" i="13"/>
  <c r="AM255" i="13"/>
  <c r="AL255" i="13"/>
  <c r="AK255" i="13"/>
  <c r="AJ255" i="13"/>
  <c r="AI255" i="13"/>
  <c r="AU255" i="13" s="1"/>
  <c r="AG255" i="13"/>
  <c r="P255" i="13"/>
  <c r="BK254" i="13"/>
  <c r="BJ254" i="13"/>
  <c r="BI254" i="13"/>
  <c r="BH254" i="13"/>
  <c r="BG254" i="13"/>
  <c r="BF254" i="13"/>
  <c r="BE254" i="13"/>
  <c r="BD254" i="13"/>
  <c r="BC254" i="13"/>
  <c r="BB254" i="13"/>
  <c r="BA254" i="13"/>
  <c r="AZ254" i="13"/>
  <c r="AY254" i="13"/>
  <c r="AX254" i="13"/>
  <c r="AW254" i="13"/>
  <c r="AV254" i="13"/>
  <c r="AT254" i="13"/>
  <c r="AS254" i="13"/>
  <c r="AR254" i="13"/>
  <c r="AQ254" i="13"/>
  <c r="AP254" i="13"/>
  <c r="AO254" i="13"/>
  <c r="AN254" i="13"/>
  <c r="AM254" i="13"/>
  <c r="AL254" i="13"/>
  <c r="AK254" i="13"/>
  <c r="AJ254" i="13"/>
  <c r="AI254" i="13"/>
  <c r="AG254" i="13"/>
  <c r="P254" i="13"/>
  <c r="BK253" i="13"/>
  <c r="BJ253" i="13"/>
  <c r="BI253" i="13"/>
  <c r="BH253" i="13"/>
  <c r="BG253" i="13"/>
  <c r="BF253" i="13"/>
  <c r="BE253" i="13"/>
  <c r="BD253" i="13"/>
  <c r="BC253" i="13"/>
  <c r="BB253" i="13"/>
  <c r="BA253" i="13"/>
  <c r="AZ253" i="13"/>
  <c r="BL253" i="13" s="1"/>
  <c r="AY253" i="13"/>
  <c r="AX253" i="13"/>
  <c r="AW253" i="13"/>
  <c r="AV253" i="13"/>
  <c r="AT253" i="13"/>
  <c r="AS253" i="13"/>
  <c r="AR253" i="13"/>
  <c r="AQ253" i="13"/>
  <c r="AP253" i="13"/>
  <c r="AO253" i="13"/>
  <c r="AN253" i="13"/>
  <c r="AM253" i="13"/>
  <c r="AL253" i="13"/>
  <c r="AK253" i="13"/>
  <c r="AJ253" i="13"/>
  <c r="AI253" i="13"/>
  <c r="AU253" i="13" s="1"/>
  <c r="AG253" i="13"/>
  <c r="P253" i="13"/>
  <c r="BK252" i="13"/>
  <c r="BJ252" i="13"/>
  <c r="BI252" i="13"/>
  <c r="BH252" i="13"/>
  <c r="BG252" i="13"/>
  <c r="BF252" i="13"/>
  <c r="BE252" i="13"/>
  <c r="BD252" i="13"/>
  <c r="BC252" i="13"/>
  <c r="BB252" i="13"/>
  <c r="BA252" i="13"/>
  <c r="AZ252" i="13"/>
  <c r="AY252" i="13"/>
  <c r="AX252" i="13"/>
  <c r="AW252" i="13"/>
  <c r="AV252" i="13"/>
  <c r="AT252" i="13"/>
  <c r="AS252" i="13"/>
  <c r="AR252" i="13"/>
  <c r="AQ252" i="13"/>
  <c r="AP252" i="13"/>
  <c r="AO252" i="13"/>
  <c r="AN252" i="13"/>
  <c r="AM252" i="13"/>
  <c r="AL252" i="13"/>
  <c r="AK252" i="13"/>
  <c r="AJ252" i="13"/>
  <c r="AI252" i="13"/>
  <c r="AG252" i="13"/>
  <c r="P252" i="13"/>
  <c r="BK251" i="13"/>
  <c r="BJ251" i="13"/>
  <c r="BI251" i="13"/>
  <c r="BH251" i="13"/>
  <c r="BG251" i="13"/>
  <c r="BF251" i="13"/>
  <c r="BE251" i="13"/>
  <c r="BD251" i="13"/>
  <c r="BC251" i="13"/>
  <c r="BB251" i="13"/>
  <c r="BA251" i="13"/>
  <c r="AZ251" i="13"/>
  <c r="BL251" i="13" s="1"/>
  <c r="AY251" i="13"/>
  <c r="AX251" i="13"/>
  <c r="AW251" i="13"/>
  <c r="AV251" i="13"/>
  <c r="AT251" i="13"/>
  <c r="AS251" i="13"/>
  <c r="AR251" i="13"/>
  <c r="AQ251" i="13"/>
  <c r="AP251" i="13"/>
  <c r="AO251" i="13"/>
  <c r="AN251" i="13"/>
  <c r="AM251" i="13"/>
  <c r="AL251" i="13"/>
  <c r="AK251" i="13"/>
  <c r="AJ251" i="13"/>
  <c r="AI251" i="13"/>
  <c r="AU251" i="13" s="1"/>
  <c r="AG251" i="13"/>
  <c r="P251" i="13"/>
  <c r="BK250" i="13"/>
  <c r="BJ250" i="13"/>
  <c r="BI250" i="13"/>
  <c r="BH250" i="13"/>
  <c r="BG250" i="13"/>
  <c r="BF250" i="13"/>
  <c r="BE250" i="13"/>
  <c r="BD250" i="13"/>
  <c r="BC250" i="13"/>
  <c r="BB250" i="13"/>
  <c r="BA250" i="13"/>
  <c r="AZ250" i="13"/>
  <c r="AY250" i="13"/>
  <c r="AX250" i="13"/>
  <c r="AW250" i="13"/>
  <c r="AV250" i="13"/>
  <c r="AT250" i="13"/>
  <c r="AS250" i="13"/>
  <c r="AR250" i="13"/>
  <c r="AQ250" i="13"/>
  <c r="AP250" i="13"/>
  <c r="AO250" i="13"/>
  <c r="AN250" i="13"/>
  <c r="AM250" i="13"/>
  <c r="AL250" i="13"/>
  <c r="AK250" i="13"/>
  <c r="AJ250" i="13"/>
  <c r="AI250" i="13"/>
  <c r="AG250" i="13"/>
  <c r="P250" i="13"/>
  <c r="BK249" i="13"/>
  <c r="BJ249" i="13"/>
  <c r="BI249" i="13"/>
  <c r="BH249" i="13"/>
  <c r="BG249" i="13"/>
  <c r="BF249" i="13"/>
  <c r="BE249" i="13"/>
  <c r="BD249" i="13"/>
  <c r="BC249" i="13"/>
  <c r="BB249" i="13"/>
  <c r="BA249" i="13"/>
  <c r="AZ249" i="13"/>
  <c r="BL249" i="13" s="1"/>
  <c r="AY249" i="13"/>
  <c r="AX249" i="13"/>
  <c r="AW249" i="13"/>
  <c r="AV249" i="13"/>
  <c r="AT249" i="13"/>
  <c r="AS249" i="13"/>
  <c r="AR249" i="13"/>
  <c r="AQ249" i="13"/>
  <c r="AP249" i="13"/>
  <c r="AO249" i="13"/>
  <c r="AN249" i="13"/>
  <c r="AM249" i="13"/>
  <c r="AL249" i="13"/>
  <c r="AK249" i="13"/>
  <c r="AJ249" i="13"/>
  <c r="AI249" i="13"/>
  <c r="AU249" i="13" s="1"/>
  <c r="AG249" i="13"/>
  <c r="P249" i="13"/>
  <c r="BK248" i="13"/>
  <c r="BJ248" i="13"/>
  <c r="BI248" i="13"/>
  <c r="BH248" i="13"/>
  <c r="BG248" i="13"/>
  <c r="BF248" i="13"/>
  <c r="BE248" i="13"/>
  <c r="BD248" i="13"/>
  <c r="BC248" i="13"/>
  <c r="BB248" i="13"/>
  <c r="BA248" i="13"/>
  <c r="AZ248" i="13"/>
  <c r="AY248" i="13"/>
  <c r="AX248" i="13"/>
  <c r="AW248" i="13"/>
  <c r="AV248" i="13"/>
  <c r="AT248" i="13"/>
  <c r="AS248" i="13"/>
  <c r="AR248" i="13"/>
  <c r="AQ248" i="13"/>
  <c r="AP248" i="13"/>
  <c r="AO248" i="13"/>
  <c r="AN248" i="13"/>
  <c r="AM248" i="13"/>
  <c r="AL248" i="13"/>
  <c r="AK248" i="13"/>
  <c r="AJ248" i="13"/>
  <c r="AI248" i="13"/>
  <c r="AG248" i="13"/>
  <c r="P248" i="13"/>
  <c r="BK247" i="13"/>
  <c r="BJ247" i="13"/>
  <c r="BI247" i="13"/>
  <c r="BH247" i="13"/>
  <c r="BG247" i="13"/>
  <c r="BF247" i="13"/>
  <c r="BE247" i="13"/>
  <c r="BD247" i="13"/>
  <c r="BC247" i="13"/>
  <c r="BB247" i="13"/>
  <c r="BA247" i="13"/>
  <c r="AZ247" i="13"/>
  <c r="BL247" i="13" s="1"/>
  <c r="AY247" i="13"/>
  <c r="AX247" i="13"/>
  <c r="AW247" i="13"/>
  <c r="AV247" i="13"/>
  <c r="AT247" i="13"/>
  <c r="AS247" i="13"/>
  <c r="AR247" i="13"/>
  <c r="AQ247" i="13"/>
  <c r="AP247" i="13"/>
  <c r="AO247" i="13"/>
  <c r="AN247" i="13"/>
  <c r="AM247" i="13"/>
  <c r="AL247" i="13"/>
  <c r="AK247" i="13"/>
  <c r="AJ247" i="13"/>
  <c r="AI247" i="13"/>
  <c r="AU247" i="13" s="1"/>
  <c r="AG247" i="13"/>
  <c r="P247" i="13"/>
  <c r="BK246" i="13"/>
  <c r="BJ246" i="13"/>
  <c r="BI246" i="13"/>
  <c r="BH246" i="13"/>
  <c r="BG246" i="13"/>
  <c r="BF246" i="13"/>
  <c r="BE246" i="13"/>
  <c r="BD246" i="13"/>
  <c r="BC246" i="13"/>
  <c r="BB246" i="13"/>
  <c r="BA246" i="13"/>
  <c r="AZ246" i="13"/>
  <c r="AY246" i="13"/>
  <c r="AX246" i="13"/>
  <c r="AW246" i="13"/>
  <c r="AV246" i="13"/>
  <c r="AT246" i="13"/>
  <c r="AS246" i="13"/>
  <c r="AR246" i="13"/>
  <c r="AQ246" i="13"/>
  <c r="AP246" i="13"/>
  <c r="AO246" i="13"/>
  <c r="AN246" i="13"/>
  <c r="AM246" i="13"/>
  <c r="AL246" i="13"/>
  <c r="AK246" i="13"/>
  <c r="AJ246" i="13"/>
  <c r="AI246" i="13"/>
  <c r="AG246" i="13"/>
  <c r="P246" i="13"/>
  <c r="BK245" i="13"/>
  <c r="BJ245" i="13"/>
  <c r="BI245" i="13"/>
  <c r="BH245" i="13"/>
  <c r="BG245" i="13"/>
  <c r="BF245" i="13"/>
  <c r="BE245" i="13"/>
  <c r="BD245" i="13"/>
  <c r="BC245" i="13"/>
  <c r="BB245" i="13"/>
  <c r="BA245" i="13"/>
  <c r="AZ245" i="13"/>
  <c r="BL245" i="13" s="1"/>
  <c r="AY245" i="13"/>
  <c r="AX245" i="13"/>
  <c r="AW245" i="13"/>
  <c r="AV245" i="13"/>
  <c r="AT245" i="13"/>
  <c r="AS245" i="13"/>
  <c r="AR245" i="13"/>
  <c r="AQ245" i="13"/>
  <c r="AP245" i="13"/>
  <c r="AO245" i="13"/>
  <c r="AN245" i="13"/>
  <c r="AM245" i="13"/>
  <c r="AL245" i="13"/>
  <c r="AK245" i="13"/>
  <c r="AJ245" i="13"/>
  <c r="AI245" i="13"/>
  <c r="AU245" i="13" s="1"/>
  <c r="AG245" i="13"/>
  <c r="P245" i="13"/>
  <c r="BK244" i="13"/>
  <c r="BJ244" i="13"/>
  <c r="BI244" i="13"/>
  <c r="BH244" i="13"/>
  <c r="BG244" i="13"/>
  <c r="BF244" i="13"/>
  <c r="BE244" i="13"/>
  <c r="BD244" i="13"/>
  <c r="BC244" i="13"/>
  <c r="BB244" i="13"/>
  <c r="BA244" i="13"/>
  <c r="AZ244" i="13"/>
  <c r="AY244" i="13"/>
  <c r="AX244" i="13"/>
  <c r="AW244" i="13"/>
  <c r="AV244" i="13"/>
  <c r="AT244" i="13"/>
  <c r="AS244" i="13"/>
  <c r="AR244" i="13"/>
  <c r="AQ244" i="13"/>
  <c r="AP244" i="13"/>
  <c r="AO244" i="13"/>
  <c r="AN244" i="13"/>
  <c r="AM244" i="13"/>
  <c r="AL244" i="13"/>
  <c r="AK244" i="13"/>
  <c r="AJ244" i="13"/>
  <c r="AI244" i="13"/>
  <c r="AG244" i="13"/>
  <c r="P244" i="13"/>
  <c r="BK243" i="13"/>
  <c r="BJ243" i="13"/>
  <c r="BI243" i="13"/>
  <c r="BH243" i="13"/>
  <c r="BG243" i="13"/>
  <c r="BF243" i="13"/>
  <c r="BE243" i="13"/>
  <c r="BD243" i="13"/>
  <c r="BC243" i="13"/>
  <c r="BB243" i="13"/>
  <c r="BA243" i="13"/>
  <c r="AZ243" i="13"/>
  <c r="BL243" i="13" s="1"/>
  <c r="AY243" i="13"/>
  <c r="AX243" i="13"/>
  <c r="AW243" i="13"/>
  <c r="AV243" i="13"/>
  <c r="AT243" i="13"/>
  <c r="AS243" i="13"/>
  <c r="AR243" i="13"/>
  <c r="AQ243" i="13"/>
  <c r="AP243" i="13"/>
  <c r="AO243" i="13"/>
  <c r="AN243" i="13"/>
  <c r="AM243" i="13"/>
  <c r="AL243" i="13"/>
  <c r="AK243" i="13"/>
  <c r="AJ243" i="13"/>
  <c r="AI243" i="13"/>
  <c r="AU243" i="13" s="1"/>
  <c r="AG243" i="13"/>
  <c r="P243" i="13"/>
  <c r="BK242" i="13"/>
  <c r="BJ242" i="13"/>
  <c r="BI242" i="13"/>
  <c r="BH242" i="13"/>
  <c r="BG242" i="13"/>
  <c r="BF242" i="13"/>
  <c r="BE242" i="13"/>
  <c r="BD242" i="13"/>
  <c r="BC242" i="13"/>
  <c r="BB242" i="13"/>
  <c r="BA242" i="13"/>
  <c r="AZ242" i="13"/>
  <c r="AY242" i="13"/>
  <c r="AX242" i="13"/>
  <c r="AW242" i="13"/>
  <c r="AV242" i="13"/>
  <c r="AT242" i="13"/>
  <c r="AS242" i="13"/>
  <c r="AR242" i="13"/>
  <c r="AQ242" i="13"/>
  <c r="AP242" i="13"/>
  <c r="AO242" i="13"/>
  <c r="AN242" i="13"/>
  <c r="AM242" i="13"/>
  <c r="AL242" i="13"/>
  <c r="AK242" i="13"/>
  <c r="AJ242" i="13"/>
  <c r="AI242" i="13"/>
  <c r="AG242" i="13"/>
  <c r="P242" i="13"/>
  <c r="BK241" i="13"/>
  <c r="BJ241" i="13"/>
  <c r="BI241" i="13"/>
  <c r="BH241" i="13"/>
  <c r="BG241" i="13"/>
  <c r="BF241" i="13"/>
  <c r="BE241" i="13"/>
  <c r="BD241" i="13"/>
  <c r="BC241" i="13"/>
  <c r="BB241" i="13"/>
  <c r="BA241" i="13"/>
  <c r="AZ241" i="13"/>
  <c r="BL241" i="13" s="1"/>
  <c r="AY241" i="13"/>
  <c r="AX241" i="13"/>
  <c r="AW241" i="13"/>
  <c r="AV241" i="13"/>
  <c r="AT241" i="13"/>
  <c r="AS241" i="13"/>
  <c r="AR241" i="13"/>
  <c r="AQ241" i="13"/>
  <c r="AP241" i="13"/>
  <c r="AO241" i="13"/>
  <c r="AN241" i="13"/>
  <c r="AM241" i="13"/>
  <c r="AL241" i="13"/>
  <c r="AK241" i="13"/>
  <c r="AJ241" i="13"/>
  <c r="AI241" i="13"/>
  <c r="AU241" i="13" s="1"/>
  <c r="AG241" i="13"/>
  <c r="P241" i="13"/>
  <c r="BK240" i="13"/>
  <c r="BJ240" i="13"/>
  <c r="BI240" i="13"/>
  <c r="BH240" i="13"/>
  <c r="BG240" i="13"/>
  <c r="BF240" i="13"/>
  <c r="BE240" i="13"/>
  <c r="BD240" i="13"/>
  <c r="BC240" i="13"/>
  <c r="BB240" i="13"/>
  <c r="BA240" i="13"/>
  <c r="AZ240" i="13"/>
  <c r="AY240" i="13"/>
  <c r="AX240" i="13"/>
  <c r="AW240" i="13"/>
  <c r="AV240" i="13"/>
  <c r="AT240" i="13"/>
  <c r="AS240" i="13"/>
  <c r="AR240" i="13"/>
  <c r="AQ240" i="13"/>
  <c r="AP240" i="13"/>
  <c r="AO240" i="13"/>
  <c r="AN240" i="13"/>
  <c r="AM240" i="13"/>
  <c r="AL240" i="13"/>
  <c r="AK240" i="13"/>
  <c r="AJ240" i="13"/>
  <c r="AI240" i="13"/>
  <c r="AG240" i="13"/>
  <c r="P240" i="13"/>
  <c r="BK239" i="13"/>
  <c r="BJ239" i="13"/>
  <c r="BI239" i="13"/>
  <c r="BH239" i="13"/>
  <c r="BG239" i="13"/>
  <c r="BF239" i="13"/>
  <c r="BE239" i="13"/>
  <c r="BD239" i="13"/>
  <c r="BC239" i="13"/>
  <c r="BB239" i="13"/>
  <c r="BA239" i="13"/>
  <c r="AZ239" i="13"/>
  <c r="BL239" i="13" s="1"/>
  <c r="AY239" i="13"/>
  <c r="AX239" i="13"/>
  <c r="AW239" i="13"/>
  <c r="AV239" i="13"/>
  <c r="AT239" i="13"/>
  <c r="AS239" i="13"/>
  <c r="AR239" i="13"/>
  <c r="AQ239" i="13"/>
  <c r="AP239" i="13"/>
  <c r="AO239" i="13"/>
  <c r="AN239" i="13"/>
  <c r="AM239" i="13"/>
  <c r="AL239" i="13"/>
  <c r="AK239" i="13"/>
  <c r="AJ239" i="13"/>
  <c r="AI239" i="13"/>
  <c r="AU239" i="13" s="1"/>
  <c r="AG239" i="13"/>
  <c r="P239" i="13"/>
  <c r="BK238" i="13"/>
  <c r="BJ238" i="13"/>
  <c r="BI238" i="13"/>
  <c r="BH238" i="13"/>
  <c r="BG238" i="13"/>
  <c r="BF238" i="13"/>
  <c r="BE238" i="13"/>
  <c r="BD238" i="13"/>
  <c r="BC238" i="13"/>
  <c r="BB238" i="13"/>
  <c r="BA238" i="13"/>
  <c r="AZ238" i="13"/>
  <c r="AY238" i="13"/>
  <c r="AX238" i="13"/>
  <c r="AW238" i="13"/>
  <c r="AV238" i="13"/>
  <c r="AT238" i="13"/>
  <c r="AS238" i="13"/>
  <c r="AR238" i="13"/>
  <c r="AQ238" i="13"/>
  <c r="AP238" i="13"/>
  <c r="AO238" i="13"/>
  <c r="AN238" i="13"/>
  <c r="AM238" i="13"/>
  <c r="AL238" i="13"/>
  <c r="AK238" i="13"/>
  <c r="AJ238" i="13"/>
  <c r="AI238" i="13"/>
  <c r="AG238" i="13"/>
  <c r="P238" i="13"/>
  <c r="BK237" i="13"/>
  <c r="BJ237" i="13"/>
  <c r="BI237" i="13"/>
  <c r="BH237" i="13"/>
  <c r="BG237" i="13"/>
  <c r="BF237" i="13"/>
  <c r="BE237" i="13"/>
  <c r="BD237" i="13"/>
  <c r="BC237" i="13"/>
  <c r="BB237" i="13"/>
  <c r="BA237" i="13"/>
  <c r="AZ237" i="13"/>
  <c r="BL237" i="13" s="1"/>
  <c r="AY237" i="13"/>
  <c r="AX237" i="13"/>
  <c r="AW237" i="13"/>
  <c r="AV237" i="13"/>
  <c r="AT237" i="13"/>
  <c r="AS237" i="13"/>
  <c r="AR237" i="13"/>
  <c r="AQ237" i="13"/>
  <c r="AP237" i="13"/>
  <c r="AO237" i="13"/>
  <c r="AN237" i="13"/>
  <c r="AM237" i="13"/>
  <c r="AL237" i="13"/>
  <c r="AK237" i="13"/>
  <c r="AJ237" i="13"/>
  <c r="AI237" i="13"/>
  <c r="AU237" i="13" s="1"/>
  <c r="AG237" i="13"/>
  <c r="P237" i="13"/>
  <c r="BK236" i="13"/>
  <c r="BJ236" i="13"/>
  <c r="BI236" i="13"/>
  <c r="BH236" i="13"/>
  <c r="BG236" i="13"/>
  <c r="BF236" i="13"/>
  <c r="BE236" i="13"/>
  <c r="BD236" i="13"/>
  <c r="BC236" i="13"/>
  <c r="BB236" i="13"/>
  <c r="BA236" i="13"/>
  <c r="AZ236" i="13"/>
  <c r="AY236" i="13"/>
  <c r="AX236" i="13"/>
  <c r="AW236" i="13"/>
  <c r="AV236" i="13"/>
  <c r="AT236" i="13"/>
  <c r="AS236" i="13"/>
  <c r="AR236" i="13"/>
  <c r="AQ236" i="13"/>
  <c r="AP236" i="13"/>
  <c r="AO236" i="13"/>
  <c r="AN236" i="13"/>
  <c r="AM236" i="13"/>
  <c r="AL236" i="13"/>
  <c r="AK236" i="13"/>
  <c r="AJ236" i="13"/>
  <c r="AI236" i="13"/>
  <c r="AG236" i="13"/>
  <c r="P236" i="13"/>
  <c r="BK235" i="13"/>
  <c r="BJ235" i="13"/>
  <c r="BI235" i="13"/>
  <c r="BH235" i="13"/>
  <c r="BG235" i="13"/>
  <c r="BF235" i="13"/>
  <c r="BE235" i="13"/>
  <c r="BD235" i="13"/>
  <c r="BC235" i="13"/>
  <c r="BB235" i="13"/>
  <c r="BA235" i="13"/>
  <c r="AZ235" i="13"/>
  <c r="BL235" i="13" s="1"/>
  <c r="AY235" i="13"/>
  <c r="AX235" i="13"/>
  <c r="AW235" i="13"/>
  <c r="AV235" i="13"/>
  <c r="AT235" i="13"/>
  <c r="AS235" i="13"/>
  <c r="AR235" i="13"/>
  <c r="AQ235" i="13"/>
  <c r="AP235" i="13"/>
  <c r="AO235" i="13"/>
  <c r="AN235" i="13"/>
  <c r="AM235" i="13"/>
  <c r="AL235" i="13"/>
  <c r="AK235" i="13"/>
  <c r="AJ235" i="13"/>
  <c r="AI235" i="13"/>
  <c r="AU235" i="13" s="1"/>
  <c r="AG235" i="13"/>
  <c r="P235" i="13"/>
  <c r="BK234" i="13"/>
  <c r="BJ234" i="13"/>
  <c r="BI234" i="13"/>
  <c r="BH234" i="13"/>
  <c r="BG234" i="13"/>
  <c r="BF234" i="13"/>
  <c r="BE234" i="13"/>
  <c r="BD234" i="13"/>
  <c r="BC234" i="13"/>
  <c r="BB234" i="13"/>
  <c r="BA234" i="13"/>
  <c r="AZ234" i="13"/>
  <c r="AY234" i="13"/>
  <c r="AX234" i="13"/>
  <c r="AW234" i="13"/>
  <c r="AV234" i="13"/>
  <c r="AT234" i="13"/>
  <c r="AS234" i="13"/>
  <c r="AR234" i="13"/>
  <c r="AQ234" i="13"/>
  <c r="AP234" i="13"/>
  <c r="AO234" i="13"/>
  <c r="AN234" i="13"/>
  <c r="AM234" i="13"/>
  <c r="AL234" i="13"/>
  <c r="AK234" i="13"/>
  <c r="AJ234" i="13"/>
  <c r="AI234" i="13"/>
  <c r="AG234" i="13"/>
  <c r="P234" i="13"/>
  <c r="BK233" i="13"/>
  <c r="BJ233" i="13"/>
  <c r="BI233" i="13"/>
  <c r="BH233" i="13"/>
  <c r="BG233" i="13"/>
  <c r="BF233" i="13"/>
  <c r="BE233" i="13"/>
  <c r="BD233" i="13"/>
  <c r="BC233" i="13"/>
  <c r="BB233" i="13"/>
  <c r="BA233" i="13"/>
  <c r="AZ233" i="13"/>
  <c r="BL233" i="13" s="1"/>
  <c r="AY233" i="13"/>
  <c r="AX233" i="13"/>
  <c r="AW233" i="13"/>
  <c r="AV233" i="13"/>
  <c r="AT233" i="13"/>
  <c r="AS233" i="13"/>
  <c r="AR233" i="13"/>
  <c r="AQ233" i="13"/>
  <c r="AP233" i="13"/>
  <c r="AO233" i="13"/>
  <c r="AN233" i="13"/>
  <c r="AM233" i="13"/>
  <c r="AL233" i="13"/>
  <c r="AK233" i="13"/>
  <c r="AJ233" i="13"/>
  <c r="AI233" i="13"/>
  <c r="AU233" i="13" s="1"/>
  <c r="AG233" i="13"/>
  <c r="P233" i="13"/>
  <c r="BK232" i="13"/>
  <c r="BJ232" i="13"/>
  <c r="BI232" i="13"/>
  <c r="BH232" i="13"/>
  <c r="BG232" i="13"/>
  <c r="BF232" i="13"/>
  <c r="BE232" i="13"/>
  <c r="BD232" i="13"/>
  <c r="BC232" i="13"/>
  <c r="BB232" i="13"/>
  <c r="BA232" i="13"/>
  <c r="AZ232" i="13"/>
  <c r="AY232" i="13"/>
  <c r="AX232" i="13"/>
  <c r="AW232" i="13"/>
  <c r="AV232" i="13"/>
  <c r="AT232" i="13"/>
  <c r="AS232" i="13"/>
  <c r="AR232" i="13"/>
  <c r="AQ232" i="13"/>
  <c r="AP232" i="13"/>
  <c r="AO232" i="13"/>
  <c r="AN232" i="13"/>
  <c r="AM232" i="13"/>
  <c r="AL232" i="13"/>
  <c r="AK232" i="13"/>
  <c r="AJ232" i="13"/>
  <c r="AI232" i="13"/>
  <c r="AG232" i="13"/>
  <c r="P232" i="13"/>
  <c r="BK231" i="13"/>
  <c r="BJ231" i="13"/>
  <c r="BI231" i="13"/>
  <c r="BH231" i="13"/>
  <c r="BG231" i="13"/>
  <c r="BF231" i="13"/>
  <c r="BE231" i="13"/>
  <c r="BD231" i="13"/>
  <c r="BC231" i="13"/>
  <c r="BB231" i="13"/>
  <c r="BA231" i="13"/>
  <c r="AZ231" i="13"/>
  <c r="BL231" i="13" s="1"/>
  <c r="AY231" i="13"/>
  <c r="AX231" i="13"/>
  <c r="AW231" i="13"/>
  <c r="AV231" i="13"/>
  <c r="AT231" i="13"/>
  <c r="AS231" i="13"/>
  <c r="AR231" i="13"/>
  <c r="AQ231" i="13"/>
  <c r="AP231" i="13"/>
  <c r="AO231" i="13"/>
  <c r="AN231" i="13"/>
  <c r="AM231" i="13"/>
  <c r="AL231" i="13"/>
  <c r="AK231" i="13"/>
  <c r="AJ231" i="13"/>
  <c r="AI231" i="13"/>
  <c r="AU231" i="13" s="1"/>
  <c r="AG231" i="13"/>
  <c r="P231" i="13"/>
  <c r="BK230" i="13"/>
  <c r="BJ230" i="13"/>
  <c r="BI230" i="13"/>
  <c r="BH230" i="13"/>
  <c r="BG230" i="13"/>
  <c r="BF230" i="13"/>
  <c r="BE230" i="13"/>
  <c r="BD230" i="13"/>
  <c r="BC230" i="13"/>
  <c r="BB230" i="13"/>
  <c r="BA230" i="13"/>
  <c r="AZ230" i="13"/>
  <c r="AY230" i="13"/>
  <c r="AX230" i="13"/>
  <c r="AW230" i="13"/>
  <c r="AV230" i="13"/>
  <c r="AT230" i="13"/>
  <c r="AS230" i="13"/>
  <c r="AR230" i="13"/>
  <c r="AQ230" i="13"/>
  <c r="AP230" i="13"/>
  <c r="AO230" i="13"/>
  <c r="AN230" i="13"/>
  <c r="AM230" i="13"/>
  <c r="AL230" i="13"/>
  <c r="AK230" i="13"/>
  <c r="AJ230" i="13"/>
  <c r="AI230" i="13"/>
  <c r="AG230" i="13"/>
  <c r="P230" i="13"/>
  <c r="BK229" i="13"/>
  <c r="BJ229" i="13"/>
  <c r="BI229" i="13"/>
  <c r="BH229" i="13"/>
  <c r="BG229" i="13"/>
  <c r="BF229" i="13"/>
  <c r="BE229" i="13"/>
  <c r="BD229" i="13"/>
  <c r="BC229" i="13"/>
  <c r="BB229" i="13"/>
  <c r="BA229" i="13"/>
  <c r="AZ229" i="13"/>
  <c r="BL229" i="13" s="1"/>
  <c r="AY229" i="13"/>
  <c r="AX229" i="13"/>
  <c r="AW229" i="13"/>
  <c r="AV229" i="13"/>
  <c r="AT229" i="13"/>
  <c r="AS229" i="13"/>
  <c r="AR229" i="13"/>
  <c r="AQ229" i="13"/>
  <c r="AP229" i="13"/>
  <c r="AO229" i="13"/>
  <c r="AN229" i="13"/>
  <c r="AM229" i="13"/>
  <c r="AL229" i="13"/>
  <c r="AK229" i="13"/>
  <c r="AJ229" i="13"/>
  <c r="AI229" i="13"/>
  <c r="AU229" i="13" s="1"/>
  <c r="AG229" i="13"/>
  <c r="P229" i="13"/>
  <c r="BK228" i="13"/>
  <c r="BJ228" i="13"/>
  <c r="BI228" i="13"/>
  <c r="BH228" i="13"/>
  <c r="BG228" i="13"/>
  <c r="BF228" i="13"/>
  <c r="BE228" i="13"/>
  <c r="BD228" i="13"/>
  <c r="BC228" i="13"/>
  <c r="BB228" i="13"/>
  <c r="BA228" i="13"/>
  <c r="AZ228" i="13"/>
  <c r="AY228" i="13"/>
  <c r="AX228" i="13"/>
  <c r="AW228" i="13"/>
  <c r="AV228" i="13"/>
  <c r="AT228" i="13"/>
  <c r="AS228" i="13"/>
  <c r="AR228" i="13"/>
  <c r="AQ228" i="13"/>
  <c r="AP228" i="13"/>
  <c r="AO228" i="13"/>
  <c r="AN228" i="13"/>
  <c r="AM228" i="13"/>
  <c r="AL228" i="13"/>
  <c r="AK228" i="13"/>
  <c r="AJ228" i="13"/>
  <c r="AI228" i="13"/>
  <c r="AG228" i="13"/>
  <c r="P228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BL227" i="13" s="1"/>
  <c r="AY227" i="13"/>
  <c r="AX227" i="13"/>
  <c r="AW227" i="13"/>
  <c r="AV227" i="13"/>
  <c r="AT227" i="13"/>
  <c r="AS227" i="13"/>
  <c r="AR227" i="13"/>
  <c r="AQ227" i="13"/>
  <c r="AP227" i="13"/>
  <c r="AO227" i="13"/>
  <c r="AN227" i="13"/>
  <c r="AM227" i="13"/>
  <c r="AL227" i="13"/>
  <c r="AK227" i="13"/>
  <c r="AJ227" i="13"/>
  <c r="AI227" i="13"/>
  <c r="AU227" i="13" s="1"/>
  <c r="AG227" i="13"/>
  <c r="P227" i="13"/>
  <c r="BK226" i="13"/>
  <c r="BJ226" i="13"/>
  <c r="BI226" i="13"/>
  <c r="BH226" i="13"/>
  <c r="BG226" i="13"/>
  <c r="BF226" i="13"/>
  <c r="BE226" i="13"/>
  <c r="BD226" i="13"/>
  <c r="BC226" i="13"/>
  <c r="BB226" i="13"/>
  <c r="BA226" i="13"/>
  <c r="AZ226" i="13"/>
  <c r="AY226" i="13"/>
  <c r="AX226" i="13"/>
  <c r="AW226" i="13"/>
  <c r="AV226" i="13"/>
  <c r="AT226" i="13"/>
  <c r="AS226" i="13"/>
  <c r="AR226" i="13"/>
  <c r="AQ226" i="13"/>
  <c r="AP226" i="13"/>
  <c r="AO226" i="13"/>
  <c r="AN226" i="13"/>
  <c r="AM226" i="13"/>
  <c r="AL226" i="13"/>
  <c r="AK226" i="13"/>
  <c r="AJ226" i="13"/>
  <c r="AI226" i="13"/>
  <c r="AG226" i="13"/>
  <c r="P226" i="13"/>
  <c r="BK225" i="13"/>
  <c r="BJ225" i="13"/>
  <c r="BI225" i="13"/>
  <c r="BH225" i="13"/>
  <c r="BG225" i="13"/>
  <c r="BF225" i="13"/>
  <c r="BE225" i="13"/>
  <c r="BD225" i="13"/>
  <c r="BC225" i="13"/>
  <c r="BB225" i="13"/>
  <c r="BA225" i="13"/>
  <c r="AZ225" i="13"/>
  <c r="BL225" i="13" s="1"/>
  <c r="AY225" i="13"/>
  <c r="AX225" i="13"/>
  <c r="AW225" i="13"/>
  <c r="AV225" i="13"/>
  <c r="AT225" i="13"/>
  <c r="AS225" i="13"/>
  <c r="AR225" i="13"/>
  <c r="AQ225" i="13"/>
  <c r="AP225" i="13"/>
  <c r="AO225" i="13"/>
  <c r="AN225" i="13"/>
  <c r="AM225" i="13"/>
  <c r="AL225" i="13"/>
  <c r="AK225" i="13"/>
  <c r="AJ225" i="13"/>
  <c r="AI225" i="13"/>
  <c r="AU225" i="13" s="1"/>
  <c r="AG225" i="13"/>
  <c r="P225" i="13"/>
  <c r="BK224" i="13"/>
  <c r="BJ224" i="13"/>
  <c r="BI224" i="13"/>
  <c r="BH224" i="13"/>
  <c r="BG224" i="13"/>
  <c r="BF224" i="13"/>
  <c r="BE224" i="13"/>
  <c r="BD224" i="13"/>
  <c r="BC224" i="13"/>
  <c r="BB224" i="13"/>
  <c r="BA224" i="13"/>
  <c r="AZ224" i="13"/>
  <c r="AY224" i="13"/>
  <c r="AX224" i="13"/>
  <c r="AW224" i="13"/>
  <c r="AV224" i="13"/>
  <c r="AT224" i="13"/>
  <c r="AS224" i="13"/>
  <c r="AR224" i="13"/>
  <c r="AQ224" i="13"/>
  <c r="AP224" i="13"/>
  <c r="AO224" i="13"/>
  <c r="AN224" i="13"/>
  <c r="AM224" i="13"/>
  <c r="AL224" i="13"/>
  <c r="AK224" i="13"/>
  <c r="AJ224" i="13"/>
  <c r="AI224" i="13"/>
  <c r="AG224" i="13"/>
  <c r="P224" i="13"/>
  <c r="BK223" i="13"/>
  <c r="BJ223" i="13"/>
  <c r="BI223" i="13"/>
  <c r="BH223" i="13"/>
  <c r="BG223" i="13"/>
  <c r="BF223" i="13"/>
  <c r="BE223" i="13"/>
  <c r="BD223" i="13"/>
  <c r="BC223" i="13"/>
  <c r="BB223" i="13"/>
  <c r="BA223" i="13"/>
  <c r="AZ223" i="13"/>
  <c r="BL223" i="13" s="1"/>
  <c r="AY223" i="13"/>
  <c r="AX223" i="13"/>
  <c r="AW223" i="13"/>
  <c r="AV223" i="13"/>
  <c r="AT223" i="13"/>
  <c r="AS223" i="13"/>
  <c r="AR223" i="13"/>
  <c r="AQ223" i="13"/>
  <c r="AP223" i="13"/>
  <c r="AO223" i="13"/>
  <c r="AN223" i="13"/>
  <c r="AM223" i="13"/>
  <c r="AL223" i="13"/>
  <c r="AK223" i="13"/>
  <c r="AJ223" i="13"/>
  <c r="AI223" i="13"/>
  <c r="AU223" i="13" s="1"/>
  <c r="AG223" i="13"/>
  <c r="P223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G222" i="13"/>
  <c r="P222" i="13"/>
  <c r="BK221" i="13"/>
  <c r="BJ221" i="13"/>
  <c r="BI221" i="13"/>
  <c r="BH221" i="13"/>
  <c r="BG221" i="13"/>
  <c r="BF221" i="13"/>
  <c r="BE221" i="13"/>
  <c r="BD221" i="13"/>
  <c r="BC221" i="13"/>
  <c r="BB221" i="13"/>
  <c r="BA221" i="13"/>
  <c r="AZ221" i="13"/>
  <c r="BL221" i="13" s="1"/>
  <c r="AY221" i="13"/>
  <c r="AX221" i="13"/>
  <c r="AW221" i="13"/>
  <c r="AV221" i="13"/>
  <c r="AT221" i="13"/>
  <c r="AS221" i="13"/>
  <c r="AR221" i="13"/>
  <c r="AQ221" i="13"/>
  <c r="AP221" i="13"/>
  <c r="AO221" i="13"/>
  <c r="AN221" i="13"/>
  <c r="AM221" i="13"/>
  <c r="AL221" i="13"/>
  <c r="AK221" i="13"/>
  <c r="AJ221" i="13"/>
  <c r="AI221" i="13"/>
  <c r="AU221" i="13" s="1"/>
  <c r="AG221" i="13"/>
  <c r="P221" i="13"/>
  <c r="BK220" i="13"/>
  <c r="BJ220" i="13"/>
  <c r="BI220" i="13"/>
  <c r="BH220" i="13"/>
  <c r="BG220" i="13"/>
  <c r="BF220" i="13"/>
  <c r="BE220" i="13"/>
  <c r="BD220" i="13"/>
  <c r="BC220" i="13"/>
  <c r="BB220" i="13"/>
  <c r="BA220" i="13"/>
  <c r="AZ220" i="13"/>
  <c r="AY220" i="13"/>
  <c r="AX220" i="13"/>
  <c r="AW220" i="13"/>
  <c r="AV220" i="13"/>
  <c r="AT220" i="13"/>
  <c r="AS220" i="13"/>
  <c r="AR220" i="13"/>
  <c r="AQ220" i="13"/>
  <c r="AP220" i="13"/>
  <c r="AO220" i="13"/>
  <c r="AN220" i="13"/>
  <c r="AM220" i="13"/>
  <c r="AL220" i="13"/>
  <c r="AK220" i="13"/>
  <c r="AJ220" i="13"/>
  <c r="AI220" i="13"/>
  <c r="AG220" i="13"/>
  <c r="P220" i="13"/>
  <c r="BK219" i="13"/>
  <c r="BJ219" i="13"/>
  <c r="BI219" i="13"/>
  <c r="BH219" i="13"/>
  <c r="BG219" i="13"/>
  <c r="BF219" i="13"/>
  <c r="BE219" i="13"/>
  <c r="BD219" i="13"/>
  <c r="BC219" i="13"/>
  <c r="BB219" i="13"/>
  <c r="BA219" i="13"/>
  <c r="AZ219" i="13"/>
  <c r="BL219" i="13" s="1"/>
  <c r="AY219" i="13"/>
  <c r="AX219" i="13"/>
  <c r="AW219" i="13"/>
  <c r="AV219" i="13"/>
  <c r="AT219" i="13"/>
  <c r="AS219" i="13"/>
  <c r="AR219" i="13"/>
  <c r="AQ219" i="13"/>
  <c r="AP219" i="13"/>
  <c r="AO219" i="13"/>
  <c r="AN219" i="13"/>
  <c r="AM219" i="13"/>
  <c r="AL219" i="13"/>
  <c r="AK219" i="13"/>
  <c r="AJ219" i="13"/>
  <c r="AI219" i="13"/>
  <c r="AU219" i="13" s="1"/>
  <c r="AG219" i="13"/>
  <c r="P219" i="13"/>
  <c r="BK218" i="13"/>
  <c r="BJ218" i="13"/>
  <c r="BI218" i="13"/>
  <c r="BH218" i="13"/>
  <c r="BG218" i="13"/>
  <c r="BF218" i="13"/>
  <c r="BE218" i="13"/>
  <c r="BD218" i="13"/>
  <c r="BC218" i="13"/>
  <c r="BB218" i="13"/>
  <c r="BA218" i="13"/>
  <c r="AZ218" i="13"/>
  <c r="AY218" i="13"/>
  <c r="AX218" i="13"/>
  <c r="AW218" i="13"/>
  <c r="AV218" i="13"/>
  <c r="AT218" i="13"/>
  <c r="AS218" i="13"/>
  <c r="AR218" i="13"/>
  <c r="AQ218" i="13"/>
  <c r="AP218" i="13"/>
  <c r="AO218" i="13"/>
  <c r="AN218" i="13"/>
  <c r="AM218" i="13"/>
  <c r="AL218" i="13"/>
  <c r="AK218" i="13"/>
  <c r="AJ218" i="13"/>
  <c r="AI218" i="13"/>
  <c r="AG218" i="13"/>
  <c r="P218" i="13"/>
  <c r="BK217" i="13"/>
  <c r="BJ217" i="13"/>
  <c r="BI217" i="13"/>
  <c r="BH217" i="13"/>
  <c r="BG217" i="13"/>
  <c r="BF217" i="13"/>
  <c r="BE217" i="13"/>
  <c r="BD217" i="13"/>
  <c r="BC217" i="13"/>
  <c r="BB217" i="13"/>
  <c r="BA217" i="13"/>
  <c r="AZ217" i="13"/>
  <c r="BL217" i="13" s="1"/>
  <c r="AY217" i="13"/>
  <c r="AX217" i="13"/>
  <c r="AW217" i="13"/>
  <c r="AV217" i="13"/>
  <c r="AT217" i="13"/>
  <c r="AS217" i="13"/>
  <c r="AR217" i="13"/>
  <c r="AQ217" i="13"/>
  <c r="AP217" i="13"/>
  <c r="AO217" i="13"/>
  <c r="AN217" i="13"/>
  <c r="AM217" i="13"/>
  <c r="AL217" i="13"/>
  <c r="AK217" i="13"/>
  <c r="AJ217" i="13"/>
  <c r="AI217" i="13"/>
  <c r="AU217" i="13" s="1"/>
  <c r="AG217" i="13"/>
  <c r="P217" i="13"/>
  <c r="BK216" i="13"/>
  <c r="BJ216" i="13"/>
  <c r="BI216" i="13"/>
  <c r="BH216" i="13"/>
  <c r="BG216" i="13"/>
  <c r="BF216" i="13"/>
  <c r="BE216" i="13"/>
  <c r="BD216" i="13"/>
  <c r="BC216" i="13"/>
  <c r="BB216" i="13"/>
  <c r="BA216" i="13"/>
  <c r="AZ216" i="13"/>
  <c r="AY216" i="13"/>
  <c r="AX216" i="13"/>
  <c r="AW216" i="13"/>
  <c r="AV216" i="13"/>
  <c r="AT216" i="13"/>
  <c r="AS216" i="13"/>
  <c r="AR216" i="13"/>
  <c r="AQ216" i="13"/>
  <c r="AP216" i="13"/>
  <c r="AO216" i="13"/>
  <c r="AN216" i="13"/>
  <c r="AM216" i="13"/>
  <c r="AL216" i="13"/>
  <c r="AK216" i="13"/>
  <c r="AJ216" i="13"/>
  <c r="AI216" i="13"/>
  <c r="AG216" i="13"/>
  <c r="P216" i="13"/>
  <c r="BK215" i="13"/>
  <c r="BJ215" i="13"/>
  <c r="BI215" i="13"/>
  <c r="BH215" i="13"/>
  <c r="BG215" i="13"/>
  <c r="BF215" i="13"/>
  <c r="BE215" i="13"/>
  <c r="BD215" i="13"/>
  <c r="BC215" i="13"/>
  <c r="BB215" i="13"/>
  <c r="BA215" i="13"/>
  <c r="AZ215" i="13"/>
  <c r="BL215" i="13" s="1"/>
  <c r="AY215" i="13"/>
  <c r="AX215" i="13"/>
  <c r="AW215" i="13"/>
  <c r="AV215" i="13"/>
  <c r="AT215" i="13"/>
  <c r="AS215" i="13"/>
  <c r="AR215" i="13"/>
  <c r="AQ215" i="13"/>
  <c r="AP215" i="13"/>
  <c r="AO215" i="13"/>
  <c r="AN215" i="13"/>
  <c r="AM215" i="13"/>
  <c r="AL215" i="13"/>
  <c r="AK215" i="13"/>
  <c r="AJ215" i="13"/>
  <c r="AI215" i="13"/>
  <c r="AU215" i="13" s="1"/>
  <c r="AG215" i="13"/>
  <c r="P215" i="13"/>
  <c r="BK214" i="13"/>
  <c r="BJ214" i="13"/>
  <c r="BI214" i="13"/>
  <c r="BH214" i="13"/>
  <c r="BG214" i="13"/>
  <c r="BF214" i="13"/>
  <c r="BE214" i="13"/>
  <c r="BD214" i="13"/>
  <c r="BC214" i="13"/>
  <c r="BB214" i="13"/>
  <c r="BA214" i="13"/>
  <c r="AZ214" i="13"/>
  <c r="AY214" i="13"/>
  <c r="AX214" i="13"/>
  <c r="AW214" i="13"/>
  <c r="AV214" i="13"/>
  <c r="AT214" i="13"/>
  <c r="AS214" i="13"/>
  <c r="AR214" i="13"/>
  <c r="AQ214" i="13"/>
  <c r="AP214" i="13"/>
  <c r="AO214" i="13"/>
  <c r="AN214" i="13"/>
  <c r="AM214" i="13"/>
  <c r="AL214" i="13"/>
  <c r="AK214" i="13"/>
  <c r="AJ214" i="13"/>
  <c r="AI214" i="13"/>
  <c r="AG214" i="13"/>
  <c r="P214" i="13"/>
  <c r="BK213" i="13"/>
  <c r="BJ213" i="13"/>
  <c r="BI213" i="13"/>
  <c r="BH213" i="13"/>
  <c r="BG213" i="13"/>
  <c r="BF213" i="13"/>
  <c r="BE213" i="13"/>
  <c r="BD213" i="13"/>
  <c r="BC213" i="13"/>
  <c r="BB213" i="13"/>
  <c r="BA213" i="13"/>
  <c r="AZ213" i="13"/>
  <c r="BL213" i="13" s="1"/>
  <c r="AY213" i="13"/>
  <c r="AX213" i="13"/>
  <c r="AW213" i="13"/>
  <c r="AV213" i="13"/>
  <c r="AT213" i="13"/>
  <c r="AS213" i="13"/>
  <c r="AR213" i="13"/>
  <c r="AQ213" i="13"/>
  <c r="AP213" i="13"/>
  <c r="AO213" i="13"/>
  <c r="AN213" i="13"/>
  <c r="AM213" i="13"/>
  <c r="AL213" i="13"/>
  <c r="AK213" i="13"/>
  <c r="AJ213" i="13"/>
  <c r="AI213" i="13"/>
  <c r="AU213" i="13" s="1"/>
  <c r="AG213" i="13"/>
  <c r="P213" i="13"/>
  <c r="BK212" i="13"/>
  <c r="BJ212" i="13"/>
  <c r="BI212" i="13"/>
  <c r="BH212" i="13"/>
  <c r="BG212" i="13"/>
  <c r="BF212" i="13"/>
  <c r="BE212" i="13"/>
  <c r="BD212" i="13"/>
  <c r="BC212" i="13"/>
  <c r="BB212" i="13"/>
  <c r="BA212" i="13"/>
  <c r="AZ212" i="13"/>
  <c r="AY212" i="13"/>
  <c r="AX212" i="13"/>
  <c r="AW212" i="13"/>
  <c r="AV212" i="13"/>
  <c r="AT212" i="13"/>
  <c r="AS212" i="13"/>
  <c r="AR212" i="13"/>
  <c r="AQ212" i="13"/>
  <c r="AP212" i="13"/>
  <c r="AO212" i="13"/>
  <c r="AN212" i="13"/>
  <c r="AM212" i="13"/>
  <c r="AL212" i="13"/>
  <c r="AK212" i="13"/>
  <c r="AJ212" i="13"/>
  <c r="AI212" i="13"/>
  <c r="AG212" i="13"/>
  <c r="P212" i="13"/>
  <c r="BK211" i="13"/>
  <c r="BJ211" i="13"/>
  <c r="BI211" i="13"/>
  <c r="BH211" i="13"/>
  <c r="BG211" i="13"/>
  <c r="BF211" i="13"/>
  <c r="BE211" i="13"/>
  <c r="BD211" i="13"/>
  <c r="BC211" i="13"/>
  <c r="BB211" i="13"/>
  <c r="BA211" i="13"/>
  <c r="AZ211" i="13"/>
  <c r="BL211" i="13" s="1"/>
  <c r="AY211" i="13"/>
  <c r="AX211" i="13"/>
  <c r="AW211" i="13"/>
  <c r="AV211" i="13"/>
  <c r="AT211" i="13"/>
  <c r="AS211" i="13"/>
  <c r="AR211" i="13"/>
  <c r="AQ211" i="13"/>
  <c r="AP211" i="13"/>
  <c r="AO211" i="13"/>
  <c r="AN211" i="13"/>
  <c r="AM211" i="13"/>
  <c r="AL211" i="13"/>
  <c r="AK211" i="13"/>
  <c r="AJ211" i="13"/>
  <c r="AI211" i="13"/>
  <c r="AU211" i="13" s="1"/>
  <c r="AG211" i="13"/>
  <c r="P211" i="13"/>
  <c r="BK210" i="13"/>
  <c r="BJ210" i="13"/>
  <c r="BI210" i="13"/>
  <c r="BH210" i="13"/>
  <c r="BG210" i="13"/>
  <c r="BF210" i="13"/>
  <c r="BE210" i="13"/>
  <c r="BD210" i="13"/>
  <c r="BC210" i="13"/>
  <c r="BB210" i="13"/>
  <c r="BA210" i="13"/>
  <c r="AZ210" i="13"/>
  <c r="AY210" i="13"/>
  <c r="AX210" i="13"/>
  <c r="AW210" i="13"/>
  <c r="AV210" i="13"/>
  <c r="AT210" i="13"/>
  <c r="AS210" i="13"/>
  <c r="AR210" i="13"/>
  <c r="AQ210" i="13"/>
  <c r="AP210" i="13"/>
  <c r="AO210" i="13"/>
  <c r="AN210" i="13"/>
  <c r="AM210" i="13"/>
  <c r="AL210" i="13"/>
  <c r="AK210" i="13"/>
  <c r="AJ210" i="13"/>
  <c r="AI210" i="13"/>
  <c r="AG210" i="13"/>
  <c r="P210" i="13"/>
  <c r="BK209" i="13"/>
  <c r="BJ209" i="13"/>
  <c r="BI209" i="13"/>
  <c r="BH209" i="13"/>
  <c r="BG209" i="13"/>
  <c r="BF209" i="13"/>
  <c r="BE209" i="13"/>
  <c r="BD209" i="13"/>
  <c r="BC209" i="13"/>
  <c r="BB209" i="13"/>
  <c r="BA209" i="13"/>
  <c r="AZ209" i="13"/>
  <c r="BL209" i="13" s="1"/>
  <c r="AY209" i="13"/>
  <c r="AX209" i="13"/>
  <c r="AW209" i="13"/>
  <c r="AV209" i="13"/>
  <c r="AT209" i="13"/>
  <c r="AS209" i="13"/>
  <c r="AR209" i="13"/>
  <c r="AQ209" i="13"/>
  <c r="AP209" i="13"/>
  <c r="AO209" i="13"/>
  <c r="AN209" i="13"/>
  <c r="AM209" i="13"/>
  <c r="AL209" i="13"/>
  <c r="AK209" i="13"/>
  <c r="AJ209" i="13"/>
  <c r="AI209" i="13"/>
  <c r="AU209" i="13" s="1"/>
  <c r="AG209" i="13"/>
  <c r="P209" i="13"/>
  <c r="BK208" i="13"/>
  <c r="BJ208" i="13"/>
  <c r="BI208" i="13"/>
  <c r="BH208" i="13"/>
  <c r="BG208" i="13"/>
  <c r="BF208" i="13"/>
  <c r="BE208" i="13"/>
  <c r="BD208" i="13"/>
  <c r="BC208" i="13"/>
  <c r="BB208" i="13"/>
  <c r="BA208" i="13"/>
  <c r="AZ208" i="13"/>
  <c r="AY208" i="13"/>
  <c r="AX208" i="13"/>
  <c r="AW208" i="13"/>
  <c r="AV208" i="13"/>
  <c r="AT208" i="13"/>
  <c r="AS208" i="13"/>
  <c r="AR208" i="13"/>
  <c r="AQ208" i="13"/>
  <c r="AP208" i="13"/>
  <c r="AO208" i="13"/>
  <c r="AN208" i="13"/>
  <c r="AM208" i="13"/>
  <c r="AL208" i="13"/>
  <c r="AK208" i="13"/>
  <c r="AJ208" i="13"/>
  <c r="AI208" i="13"/>
  <c r="AG208" i="13"/>
  <c r="P208" i="13"/>
  <c r="BK207" i="13"/>
  <c r="BJ207" i="13"/>
  <c r="BI207" i="13"/>
  <c r="BH207" i="13"/>
  <c r="BG207" i="13"/>
  <c r="BF207" i="13"/>
  <c r="BE207" i="13"/>
  <c r="BD207" i="13"/>
  <c r="BC207" i="13"/>
  <c r="BB207" i="13"/>
  <c r="BA207" i="13"/>
  <c r="AZ207" i="13"/>
  <c r="AY207" i="13"/>
  <c r="AX207" i="13"/>
  <c r="AW207" i="13"/>
  <c r="AV207" i="13"/>
  <c r="AT207" i="13"/>
  <c r="AS207" i="13"/>
  <c r="AR207" i="13"/>
  <c r="AQ207" i="13"/>
  <c r="AP207" i="13"/>
  <c r="AO207" i="13"/>
  <c r="AN207" i="13"/>
  <c r="AM207" i="13"/>
  <c r="AL207" i="13"/>
  <c r="AK207" i="13"/>
  <c r="AJ207" i="13"/>
  <c r="AI207" i="13"/>
  <c r="AG207" i="13"/>
  <c r="P207" i="13"/>
  <c r="BK206" i="13"/>
  <c r="BJ206" i="13"/>
  <c r="BI206" i="13"/>
  <c r="BH206" i="13"/>
  <c r="BG206" i="13"/>
  <c r="BF206" i="13"/>
  <c r="BE206" i="13"/>
  <c r="BD206" i="13"/>
  <c r="BC206" i="13"/>
  <c r="BB206" i="13"/>
  <c r="BA206" i="13"/>
  <c r="AZ206" i="13"/>
  <c r="AY206" i="13"/>
  <c r="AX206" i="13"/>
  <c r="AW206" i="13"/>
  <c r="AV206" i="13"/>
  <c r="AT206" i="13"/>
  <c r="AS206" i="13"/>
  <c r="AR206" i="13"/>
  <c r="AQ206" i="13"/>
  <c r="AP206" i="13"/>
  <c r="AO206" i="13"/>
  <c r="AN206" i="13"/>
  <c r="AM206" i="13"/>
  <c r="AL206" i="13"/>
  <c r="AK206" i="13"/>
  <c r="AJ206" i="13"/>
  <c r="AI206" i="13"/>
  <c r="AG206" i="13"/>
  <c r="P206" i="13"/>
  <c r="BK205" i="13"/>
  <c r="BJ205" i="13"/>
  <c r="BI205" i="13"/>
  <c r="BH205" i="13"/>
  <c r="BG205" i="13"/>
  <c r="BF205" i="13"/>
  <c r="BE205" i="13"/>
  <c r="BD205" i="13"/>
  <c r="BC205" i="13"/>
  <c r="BB205" i="13"/>
  <c r="BA205" i="13"/>
  <c r="AZ205" i="13"/>
  <c r="AY205" i="13"/>
  <c r="AX205" i="13"/>
  <c r="AW205" i="13"/>
  <c r="AV205" i="13"/>
  <c r="AT205" i="13"/>
  <c r="AS205" i="13"/>
  <c r="AR205" i="13"/>
  <c r="AQ205" i="13"/>
  <c r="AP205" i="13"/>
  <c r="AO205" i="13"/>
  <c r="AN205" i="13"/>
  <c r="AM205" i="13"/>
  <c r="AL205" i="13"/>
  <c r="AK205" i="13"/>
  <c r="AJ205" i="13"/>
  <c r="AI205" i="13"/>
  <c r="AG205" i="13"/>
  <c r="P205" i="13"/>
  <c r="BK204" i="13"/>
  <c r="BJ204" i="13"/>
  <c r="BI204" i="13"/>
  <c r="BH204" i="13"/>
  <c r="BG204" i="13"/>
  <c r="BF204" i="13"/>
  <c r="BE204" i="13"/>
  <c r="BD204" i="13"/>
  <c r="BC204" i="13"/>
  <c r="BB204" i="13"/>
  <c r="BA204" i="13"/>
  <c r="AZ204" i="13"/>
  <c r="AY204" i="13"/>
  <c r="AX204" i="13"/>
  <c r="AW204" i="13"/>
  <c r="AV204" i="13"/>
  <c r="AT204" i="13"/>
  <c r="AS204" i="13"/>
  <c r="AR204" i="13"/>
  <c r="AQ204" i="13"/>
  <c r="AP204" i="13"/>
  <c r="AO204" i="13"/>
  <c r="AN204" i="13"/>
  <c r="AM204" i="13"/>
  <c r="AL204" i="13"/>
  <c r="AK204" i="13"/>
  <c r="AJ204" i="13"/>
  <c r="AI204" i="13"/>
  <c r="AG204" i="13"/>
  <c r="P204" i="13"/>
  <c r="BK203" i="13"/>
  <c r="BJ203" i="13"/>
  <c r="BI203" i="13"/>
  <c r="BH203" i="13"/>
  <c r="BG203" i="13"/>
  <c r="BF203" i="13"/>
  <c r="BE203" i="13"/>
  <c r="BD203" i="13"/>
  <c r="BC203" i="13"/>
  <c r="BB203" i="13"/>
  <c r="BA203" i="13"/>
  <c r="AZ203" i="13"/>
  <c r="AY203" i="13"/>
  <c r="AX203" i="13"/>
  <c r="AW203" i="13"/>
  <c r="AV203" i="13"/>
  <c r="AT203" i="13"/>
  <c r="AS203" i="13"/>
  <c r="AR203" i="13"/>
  <c r="AQ203" i="13"/>
  <c r="AP203" i="13"/>
  <c r="AO203" i="13"/>
  <c r="AN203" i="13"/>
  <c r="AM203" i="13"/>
  <c r="AL203" i="13"/>
  <c r="AK203" i="13"/>
  <c r="AJ203" i="13"/>
  <c r="AI203" i="13"/>
  <c r="AG203" i="13"/>
  <c r="P203" i="13"/>
  <c r="BK202" i="13"/>
  <c r="BJ202" i="13"/>
  <c r="BI202" i="13"/>
  <c r="BH202" i="13"/>
  <c r="BG202" i="13"/>
  <c r="BF202" i="13"/>
  <c r="BE202" i="13"/>
  <c r="BD202" i="13"/>
  <c r="BC202" i="13"/>
  <c r="BB202" i="13"/>
  <c r="BA202" i="13"/>
  <c r="AZ202" i="13"/>
  <c r="AY202" i="13"/>
  <c r="AX202" i="13"/>
  <c r="AW202" i="13"/>
  <c r="AV202" i="13"/>
  <c r="AT202" i="13"/>
  <c r="AS202" i="13"/>
  <c r="AR202" i="13"/>
  <c r="AQ202" i="13"/>
  <c r="AP202" i="13"/>
  <c r="AO202" i="13"/>
  <c r="AN202" i="13"/>
  <c r="AM202" i="13"/>
  <c r="AL202" i="13"/>
  <c r="AK202" i="13"/>
  <c r="AJ202" i="13"/>
  <c r="AI202" i="13"/>
  <c r="AG202" i="13"/>
  <c r="P202" i="13"/>
  <c r="BK201" i="13"/>
  <c r="BJ201" i="13"/>
  <c r="BI201" i="13"/>
  <c r="BH201" i="13"/>
  <c r="BG201" i="13"/>
  <c r="BF201" i="13"/>
  <c r="BE201" i="13"/>
  <c r="BD201" i="13"/>
  <c r="BC201" i="13"/>
  <c r="BB201" i="13"/>
  <c r="BA201" i="13"/>
  <c r="AZ201" i="13"/>
  <c r="BL201" i="13" s="1"/>
  <c r="AY201" i="13"/>
  <c r="AX201" i="13"/>
  <c r="AW201" i="13"/>
  <c r="AV201" i="13"/>
  <c r="AT201" i="13"/>
  <c r="AS201" i="13"/>
  <c r="AR201" i="13"/>
  <c r="AQ201" i="13"/>
  <c r="AP201" i="13"/>
  <c r="AO201" i="13"/>
  <c r="AN201" i="13"/>
  <c r="AM201" i="13"/>
  <c r="AL201" i="13"/>
  <c r="AK201" i="13"/>
  <c r="AJ201" i="13"/>
  <c r="AI201" i="13"/>
  <c r="AU201" i="13" s="1"/>
  <c r="AG201" i="13"/>
  <c r="P201" i="13"/>
  <c r="BK200" i="13"/>
  <c r="BJ200" i="13"/>
  <c r="BI200" i="13"/>
  <c r="BH200" i="13"/>
  <c r="BG200" i="13"/>
  <c r="BF200" i="13"/>
  <c r="BE200" i="13"/>
  <c r="BD200" i="13"/>
  <c r="BC200" i="13"/>
  <c r="BB200" i="13"/>
  <c r="BA200" i="13"/>
  <c r="AZ200" i="13"/>
  <c r="AY200" i="13"/>
  <c r="AX200" i="13"/>
  <c r="AW200" i="13"/>
  <c r="AV200" i="13"/>
  <c r="AT200" i="13"/>
  <c r="AS200" i="13"/>
  <c r="AR200" i="13"/>
  <c r="AQ200" i="13"/>
  <c r="AP200" i="13"/>
  <c r="AO200" i="13"/>
  <c r="AN200" i="13"/>
  <c r="AM200" i="13"/>
  <c r="AL200" i="13"/>
  <c r="AK200" i="13"/>
  <c r="AJ200" i="13"/>
  <c r="AI200" i="13"/>
  <c r="AG200" i="13"/>
  <c r="P200" i="13"/>
  <c r="BK199" i="13"/>
  <c r="BJ199" i="13"/>
  <c r="BI199" i="13"/>
  <c r="BH199" i="13"/>
  <c r="BG199" i="13"/>
  <c r="BF199" i="13"/>
  <c r="BE199" i="13"/>
  <c r="BD199" i="13"/>
  <c r="BC199" i="13"/>
  <c r="BB199" i="13"/>
  <c r="BA199" i="13"/>
  <c r="AZ199" i="13"/>
  <c r="BL199" i="13" s="1"/>
  <c r="AY199" i="13"/>
  <c r="AX199" i="13"/>
  <c r="AW199" i="13"/>
  <c r="AV199" i="13"/>
  <c r="AT199" i="13"/>
  <c r="AS199" i="13"/>
  <c r="AR199" i="13"/>
  <c r="AQ199" i="13"/>
  <c r="AP199" i="13"/>
  <c r="AO199" i="13"/>
  <c r="AN199" i="13"/>
  <c r="AM199" i="13"/>
  <c r="AL199" i="13"/>
  <c r="AK199" i="13"/>
  <c r="AJ199" i="13"/>
  <c r="AI199" i="13"/>
  <c r="AU199" i="13" s="1"/>
  <c r="AG199" i="13"/>
  <c r="P199" i="13"/>
  <c r="BK198" i="13"/>
  <c r="BJ198" i="13"/>
  <c r="BI198" i="13"/>
  <c r="BH198" i="13"/>
  <c r="BG198" i="13"/>
  <c r="BF198" i="13"/>
  <c r="BE198" i="13"/>
  <c r="BD198" i="13"/>
  <c r="BC198" i="13"/>
  <c r="BB198" i="13"/>
  <c r="BA198" i="13"/>
  <c r="AZ198" i="13"/>
  <c r="AY198" i="13"/>
  <c r="AX198" i="13"/>
  <c r="AW198" i="13"/>
  <c r="AV198" i="13"/>
  <c r="AT198" i="13"/>
  <c r="AS198" i="13"/>
  <c r="AR198" i="13"/>
  <c r="AQ198" i="13"/>
  <c r="AP198" i="13"/>
  <c r="AO198" i="13"/>
  <c r="AN198" i="13"/>
  <c r="AM198" i="13"/>
  <c r="AL198" i="13"/>
  <c r="AK198" i="13"/>
  <c r="AJ198" i="13"/>
  <c r="AI198" i="13"/>
  <c r="AG198" i="13"/>
  <c r="P198" i="13"/>
  <c r="BK197" i="13"/>
  <c r="BJ197" i="13"/>
  <c r="BI197" i="13"/>
  <c r="BH197" i="13"/>
  <c r="BG197" i="13"/>
  <c r="BF197" i="13"/>
  <c r="BE197" i="13"/>
  <c r="BD197" i="13"/>
  <c r="BC197" i="13"/>
  <c r="BB197" i="13"/>
  <c r="BA197" i="13"/>
  <c r="AZ197" i="13"/>
  <c r="BL197" i="13" s="1"/>
  <c r="AY197" i="13"/>
  <c r="AX197" i="13"/>
  <c r="AW197" i="13"/>
  <c r="AV197" i="13"/>
  <c r="AT197" i="13"/>
  <c r="AS197" i="13"/>
  <c r="AR197" i="13"/>
  <c r="AQ197" i="13"/>
  <c r="AP197" i="13"/>
  <c r="AO197" i="13"/>
  <c r="AN197" i="13"/>
  <c r="AM197" i="13"/>
  <c r="AL197" i="13"/>
  <c r="AK197" i="13"/>
  <c r="AJ197" i="13"/>
  <c r="AI197" i="13"/>
  <c r="AU197" i="13" s="1"/>
  <c r="AG197" i="13"/>
  <c r="P197" i="13"/>
  <c r="BK196" i="13"/>
  <c r="BJ196" i="13"/>
  <c r="BI196" i="13"/>
  <c r="BH196" i="13"/>
  <c r="BG196" i="13"/>
  <c r="BF196" i="13"/>
  <c r="BE196" i="13"/>
  <c r="BD196" i="13"/>
  <c r="BC196" i="13"/>
  <c r="BB196" i="13"/>
  <c r="BA196" i="13"/>
  <c r="AZ196" i="13"/>
  <c r="AY196" i="13"/>
  <c r="AX196" i="13"/>
  <c r="AW196" i="13"/>
  <c r="AV196" i="13"/>
  <c r="AT196" i="13"/>
  <c r="AS196" i="13"/>
  <c r="AR196" i="13"/>
  <c r="AQ196" i="13"/>
  <c r="AP196" i="13"/>
  <c r="AO196" i="13"/>
  <c r="AN196" i="13"/>
  <c r="AM196" i="13"/>
  <c r="AL196" i="13"/>
  <c r="AK196" i="13"/>
  <c r="AJ196" i="13"/>
  <c r="AI196" i="13"/>
  <c r="AG196" i="13"/>
  <c r="P196" i="13"/>
  <c r="BK195" i="13"/>
  <c r="BJ195" i="13"/>
  <c r="BI195" i="13"/>
  <c r="BH195" i="13"/>
  <c r="BG195" i="13"/>
  <c r="BF195" i="13"/>
  <c r="BE195" i="13"/>
  <c r="BD195" i="13"/>
  <c r="BC195" i="13"/>
  <c r="BB195" i="13"/>
  <c r="BA195" i="13"/>
  <c r="AZ195" i="13"/>
  <c r="BL195" i="13" s="1"/>
  <c r="AY195" i="13"/>
  <c r="AX195" i="13"/>
  <c r="AW195" i="13"/>
  <c r="AV195" i="13"/>
  <c r="AT195" i="13"/>
  <c r="AS195" i="13"/>
  <c r="AR195" i="13"/>
  <c r="AQ195" i="13"/>
  <c r="AP195" i="13"/>
  <c r="AO195" i="13"/>
  <c r="AN195" i="13"/>
  <c r="AM195" i="13"/>
  <c r="AL195" i="13"/>
  <c r="AK195" i="13"/>
  <c r="AJ195" i="13"/>
  <c r="AI195" i="13"/>
  <c r="AU195" i="13" s="1"/>
  <c r="AG195" i="13"/>
  <c r="P195" i="13"/>
  <c r="BK194" i="13"/>
  <c r="BJ194" i="13"/>
  <c r="BI194" i="13"/>
  <c r="BH194" i="13"/>
  <c r="BG194" i="13"/>
  <c r="BF194" i="13"/>
  <c r="BE194" i="13"/>
  <c r="BD194" i="13"/>
  <c r="BC194" i="13"/>
  <c r="BB194" i="13"/>
  <c r="BA194" i="13"/>
  <c r="AZ194" i="13"/>
  <c r="AY194" i="13"/>
  <c r="AX194" i="13"/>
  <c r="AW194" i="13"/>
  <c r="AV194" i="13"/>
  <c r="AT194" i="13"/>
  <c r="AS194" i="13"/>
  <c r="AR194" i="13"/>
  <c r="AQ194" i="13"/>
  <c r="AP194" i="13"/>
  <c r="AO194" i="13"/>
  <c r="AN194" i="13"/>
  <c r="AM194" i="13"/>
  <c r="AL194" i="13"/>
  <c r="AK194" i="13"/>
  <c r="AJ194" i="13"/>
  <c r="AI194" i="13"/>
  <c r="AG194" i="13"/>
  <c r="P194" i="13"/>
  <c r="BK193" i="13"/>
  <c r="BJ193" i="13"/>
  <c r="BI193" i="13"/>
  <c r="BH193" i="13"/>
  <c r="BG193" i="13"/>
  <c r="BF193" i="13"/>
  <c r="BE193" i="13"/>
  <c r="BD193" i="13"/>
  <c r="BC193" i="13"/>
  <c r="BB193" i="13"/>
  <c r="BA193" i="13"/>
  <c r="AZ193" i="13"/>
  <c r="BL193" i="13" s="1"/>
  <c r="AY193" i="13"/>
  <c r="AX193" i="13"/>
  <c r="AW193" i="13"/>
  <c r="AV193" i="13"/>
  <c r="AT193" i="13"/>
  <c r="AS193" i="13"/>
  <c r="AR193" i="13"/>
  <c r="AQ193" i="13"/>
  <c r="AP193" i="13"/>
  <c r="AO193" i="13"/>
  <c r="AN193" i="13"/>
  <c r="AM193" i="13"/>
  <c r="AL193" i="13"/>
  <c r="AK193" i="13"/>
  <c r="AJ193" i="13"/>
  <c r="AI193" i="13"/>
  <c r="AU193" i="13" s="1"/>
  <c r="AG193" i="13"/>
  <c r="P193" i="13"/>
  <c r="BK192" i="13"/>
  <c r="BJ192" i="13"/>
  <c r="BI192" i="13"/>
  <c r="BH192" i="13"/>
  <c r="BG192" i="13"/>
  <c r="BF192" i="13"/>
  <c r="BE192" i="13"/>
  <c r="BD192" i="13"/>
  <c r="BC192" i="13"/>
  <c r="BB192" i="13"/>
  <c r="BA192" i="13"/>
  <c r="AZ192" i="13"/>
  <c r="AY192" i="13"/>
  <c r="AX192" i="13"/>
  <c r="AW192" i="13"/>
  <c r="AV192" i="13"/>
  <c r="AT192" i="13"/>
  <c r="AS192" i="13"/>
  <c r="AR192" i="13"/>
  <c r="AQ192" i="13"/>
  <c r="AP192" i="13"/>
  <c r="AO192" i="13"/>
  <c r="AN192" i="13"/>
  <c r="AM192" i="13"/>
  <c r="AL192" i="13"/>
  <c r="AK192" i="13"/>
  <c r="AJ192" i="13"/>
  <c r="AI192" i="13"/>
  <c r="AG192" i="13"/>
  <c r="P192" i="13"/>
  <c r="BK191" i="13"/>
  <c r="BJ191" i="13"/>
  <c r="BI191" i="13"/>
  <c r="BH191" i="13"/>
  <c r="BG191" i="13"/>
  <c r="BF191" i="13"/>
  <c r="BE191" i="13"/>
  <c r="BD191" i="13"/>
  <c r="BC191" i="13"/>
  <c r="BB191" i="13"/>
  <c r="BA191" i="13"/>
  <c r="AZ191" i="13"/>
  <c r="BL191" i="13" s="1"/>
  <c r="AY191" i="13"/>
  <c r="AX191" i="13"/>
  <c r="AW191" i="13"/>
  <c r="AV191" i="13"/>
  <c r="AT191" i="13"/>
  <c r="AS191" i="13"/>
  <c r="AR191" i="13"/>
  <c r="AQ191" i="13"/>
  <c r="AP191" i="13"/>
  <c r="AO191" i="13"/>
  <c r="AN191" i="13"/>
  <c r="AM191" i="13"/>
  <c r="AL191" i="13"/>
  <c r="AK191" i="13"/>
  <c r="AJ191" i="13"/>
  <c r="AI191" i="13"/>
  <c r="AU191" i="13" s="1"/>
  <c r="AG191" i="13"/>
  <c r="P191" i="13"/>
  <c r="BK190" i="13"/>
  <c r="BJ190" i="13"/>
  <c r="BI190" i="13"/>
  <c r="BH190" i="13"/>
  <c r="BG190" i="13"/>
  <c r="BF190" i="13"/>
  <c r="BE190" i="13"/>
  <c r="BD190" i="13"/>
  <c r="BC190" i="13"/>
  <c r="BB190" i="13"/>
  <c r="BA190" i="13"/>
  <c r="AZ190" i="13"/>
  <c r="AY190" i="13"/>
  <c r="AX190" i="13"/>
  <c r="AW190" i="13"/>
  <c r="AV190" i="13"/>
  <c r="AT190" i="13"/>
  <c r="AS190" i="13"/>
  <c r="AR190" i="13"/>
  <c r="AQ190" i="13"/>
  <c r="AP190" i="13"/>
  <c r="AO190" i="13"/>
  <c r="AN190" i="13"/>
  <c r="AM190" i="13"/>
  <c r="AL190" i="13"/>
  <c r="AK190" i="13"/>
  <c r="AJ190" i="13"/>
  <c r="AI190" i="13"/>
  <c r="AG190" i="13"/>
  <c r="P190" i="13"/>
  <c r="BK189" i="13"/>
  <c r="BJ189" i="13"/>
  <c r="BI189" i="13"/>
  <c r="BH189" i="13"/>
  <c r="BG189" i="13"/>
  <c r="BF189" i="13"/>
  <c r="BE189" i="13"/>
  <c r="BD189" i="13"/>
  <c r="BC189" i="13"/>
  <c r="BB189" i="13"/>
  <c r="BA189" i="13"/>
  <c r="AZ189" i="13"/>
  <c r="BL189" i="13" s="1"/>
  <c r="AY189" i="13"/>
  <c r="AX189" i="13"/>
  <c r="AW189" i="13"/>
  <c r="AV189" i="13"/>
  <c r="AT189" i="13"/>
  <c r="AS189" i="13"/>
  <c r="AR189" i="13"/>
  <c r="AQ189" i="13"/>
  <c r="AP189" i="13"/>
  <c r="AO189" i="13"/>
  <c r="AN189" i="13"/>
  <c r="AM189" i="13"/>
  <c r="AL189" i="13"/>
  <c r="AK189" i="13"/>
  <c r="AJ189" i="13"/>
  <c r="AI189" i="13"/>
  <c r="AU189" i="13" s="1"/>
  <c r="AG189" i="13"/>
  <c r="P189" i="13"/>
  <c r="BK188" i="13"/>
  <c r="BJ188" i="13"/>
  <c r="BI188" i="13"/>
  <c r="BH188" i="13"/>
  <c r="BG188" i="13"/>
  <c r="BF188" i="13"/>
  <c r="BE188" i="13"/>
  <c r="BD188" i="13"/>
  <c r="BC188" i="13"/>
  <c r="BB188" i="13"/>
  <c r="BA188" i="13"/>
  <c r="AZ188" i="13"/>
  <c r="AY188" i="13"/>
  <c r="AX188" i="13"/>
  <c r="AW188" i="13"/>
  <c r="AV188" i="13"/>
  <c r="AT188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AG188" i="13"/>
  <c r="P188" i="13"/>
  <c r="BK187" i="13"/>
  <c r="BJ187" i="13"/>
  <c r="BI187" i="13"/>
  <c r="BH187" i="13"/>
  <c r="BG187" i="13"/>
  <c r="BF187" i="13"/>
  <c r="BE187" i="13"/>
  <c r="BD187" i="13"/>
  <c r="BC187" i="13"/>
  <c r="BB187" i="13"/>
  <c r="BA187" i="13"/>
  <c r="AZ187" i="13"/>
  <c r="BL187" i="13" s="1"/>
  <c r="AY187" i="13"/>
  <c r="AX187" i="13"/>
  <c r="AW187" i="13"/>
  <c r="AV187" i="13"/>
  <c r="AT187" i="13"/>
  <c r="AS187" i="13"/>
  <c r="AR187" i="13"/>
  <c r="AQ187" i="13"/>
  <c r="AP187" i="13"/>
  <c r="AO187" i="13"/>
  <c r="AN187" i="13"/>
  <c r="AM187" i="13"/>
  <c r="AL187" i="13"/>
  <c r="AK187" i="13"/>
  <c r="AJ187" i="13"/>
  <c r="AI187" i="13"/>
  <c r="AU187" i="13" s="1"/>
  <c r="AG187" i="13"/>
  <c r="P187" i="13"/>
  <c r="BK186" i="13"/>
  <c r="BJ186" i="13"/>
  <c r="BI186" i="13"/>
  <c r="BH186" i="13"/>
  <c r="BG186" i="13"/>
  <c r="BF186" i="13"/>
  <c r="BE186" i="13"/>
  <c r="BD186" i="13"/>
  <c r="BC186" i="13"/>
  <c r="BB186" i="13"/>
  <c r="BA186" i="13"/>
  <c r="AZ186" i="13"/>
  <c r="AY186" i="13"/>
  <c r="AX186" i="13"/>
  <c r="AW186" i="13"/>
  <c r="AV186" i="13"/>
  <c r="AT186" i="13"/>
  <c r="AS186" i="13"/>
  <c r="AR186" i="13"/>
  <c r="AQ186" i="13"/>
  <c r="AP186" i="13"/>
  <c r="AO186" i="13"/>
  <c r="AN186" i="13"/>
  <c r="AM186" i="13"/>
  <c r="AL186" i="13"/>
  <c r="AK186" i="13"/>
  <c r="AJ186" i="13"/>
  <c r="AI186" i="13"/>
  <c r="AG186" i="13"/>
  <c r="P186" i="13"/>
  <c r="BK185" i="13"/>
  <c r="BJ185" i="13"/>
  <c r="BI185" i="13"/>
  <c r="BH185" i="13"/>
  <c r="BG185" i="13"/>
  <c r="BF185" i="13"/>
  <c r="BE185" i="13"/>
  <c r="BD185" i="13"/>
  <c r="BC185" i="13"/>
  <c r="BB185" i="13"/>
  <c r="BA185" i="13"/>
  <c r="AZ185" i="13"/>
  <c r="BL185" i="13" s="1"/>
  <c r="AY185" i="13"/>
  <c r="AX185" i="13"/>
  <c r="AW185" i="13"/>
  <c r="AV185" i="13"/>
  <c r="AT185" i="13"/>
  <c r="AS185" i="13"/>
  <c r="AR185" i="13"/>
  <c r="AQ185" i="13"/>
  <c r="AP185" i="13"/>
  <c r="AO185" i="13"/>
  <c r="AN185" i="13"/>
  <c r="AM185" i="13"/>
  <c r="AL185" i="13"/>
  <c r="AK185" i="13"/>
  <c r="AJ185" i="13"/>
  <c r="AI185" i="13"/>
  <c r="AU185" i="13" s="1"/>
  <c r="AG185" i="13"/>
  <c r="P185" i="13"/>
  <c r="BK184" i="13"/>
  <c r="BJ184" i="13"/>
  <c r="BI184" i="13"/>
  <c r="BH184" i="13"/>
  <c r="BG184" i="13"/>
  <c r="BF184" i="13"/>
  <c r="BE184" i="13"/>
  <c r="BD184" i="13"/>
  <c r="BC184" i="13"/>
  <c r="BB184" i="13"/>
  <c r="BA184" i="13"/>
  <c r="AZ184" i="13"/>
  <c r="AY184" i="13"/>
  <c r="AX184" i="13"/>
  <c r="AW184" i="13"/>
  <c r="AV184" i="13"/>
  <c r="AT184" i="13"/>
  <c r="AS184" i="13"/>
  <c r="AR184" i="13"/>
  <c r="AQ184" i="13"/>
  <c r="AP184" i="13"/>
  <c r="AO184" i="13"/>
  <c r="AN184" i="13"/>
  <c r="AM184" i="13"/>
  <c r="AL184" i="13"/>
  <c r="AK184" i="13"/>
  <c r="AJ184" i="13"/>
  <c r="AI184" i="13"/>
  <c r="AG184" i="13"/>
  <c r="P184" i="13"/>
  <c r="BK183" i="13"/>
  <c r="BJ183" i="13"/>
  <c r="BI183" i="13"/>
  <c r="BH183" i="13"/>
  <c r="BG183" i="13"/>
  <c r="BF183" i="13"/>
  <c r="BE183" i="13"/>
  <c r="BD183" i="13"/>
  <c r="BC183" i="13"/>
  <c r="BB183" i="13"/>
  <c r="BA183" i="13"/>
  <c r="AZ183" i="13"/>
  <c r="BL183" i="13" s="1"/>
  <c r="AY183" i="13"/>
  <c r="AX183" i="13"/>
  <c r="AW183" i="13"/>
  <c r="AV183" i="13"/>
  <c r="AT183" i="13"/>
  <c r="AS183" i="13"/>
  <c r="AR183" i="13"/>
  <c r="AQ183" i="13"/>
  <c r="AP183" i="13"/>
  <c r="AO183" i="13"/>
  <c r="AN183" i="13"/>
  <c r="AM183" i="13"/>
  <c r="AL183" i="13"/>
  <c r="AK183" i="13"/>
  <c r="AJ183" i="13"/>
  <c r="AI183" i="13"/>
  <c r="AU183" i="13" s="1"/>
  <c r="AG183" i="13"/>
  <c r="P183" i="13"/>
  <c r="BK182" i="13"/>
  <c r="BJ182" i="13"/>
  <c r="BI182" i="13"/>
  <c r="BH182" i="13"/>
  <c r="BG182" i="13"/>
  <c r="BF182" i="13"/>
  <c r="BE182" i="13"/>
  <c r="BD182" i="13"/>
  <c r="BC182" i="13"/>
  <c r="BB182" i="13"/>
  <c r="BA182" i="13"/>
  <c r="AZ182" i="13"/>
  <c r="AY182" i="13"/>
  <c r="AX182" i="13"/>
  <c r="AW182" i="13"/>
  <c r="AV182" i="13"/>
  <c r="AT182" i="13"/>
  <c r="AS182" i="13"/>
  <c r="AR182" i="13"/>
  <c r="AQ182" i="13"/>
  <c r="AP182" i="13"/>
  <c r="AO182" i="13"/>
  <c r="AN182" i="13"/>
  <c r="AM182" i="13"/>
  <c r="AL182" i="13"/>
  <c r="AK182" i="13"/>
  <c r="AJ182" i="13"/>
  <c r="AI182" i="13"/>
  <c r="AG182" i="13"/>
  <c r="P182" i="13"/>
  <c r="BK181" i="13"/>
  <c r="BJ181" i="13"/>
  <c r="BI181" i="13"/>
  <c r="BH181" i="13"/>
  <c r="BG181" i="13"/>
  <c r="BF181" i="13"/>
  <c r="BE181" i="13"/>
  <c r="BD181" i="13"/>
  <c r="BC181" i="13"/>
  <c r="BB181" i="13"/>
  <c r="BA181" i="13"/>
  <c r="AZ181" i="13"/>
  <c r="BL181" i="13" s="1"/>
  <c r="AY181" i="13"/>
  <c r="AX181" i="13"/>
  <c r="AW181" i="13"/>
  <c r="AV181" i="13"/>
  <c r="AT181" i="13"/>
  <c r="AS181" i="13"/>
  <c r="AR181" i="13"/>
  <c r="AQ181" i="13"/>
  <c r="AP181" i="13"/>
  <c r="AO181" i="13"/>
  <c r="AN181" i="13"/>
  <c r="AM181" i="13"/>
  <c r="AL181" i="13"/>
  <c r="AK181" i="13"/>
  <c r="AJ181" i="13"/>
  <c r="AI181" i="13"/>
  <c r="AU181" i="13" s="1"/>
  <c r="AG181" i="13"/>
  <c r="P181" i="13"/>
  <c r="BK180" i="13"/>
  <c r="BJ180" i="13"/>
  <c r="BI180" i="13"/>
  <c r="BH180" i="13"/>
  <c r="BG180" i="13"/>
  <c r="BF180" i="13"/>
  <c r="BE180" i="13"/>
  <c r="BD180" i="13"/>
  <c r="BC180" i="13"/>
  <c r="BB180" i="13"/>
  <c r="BA180" i="13"/>
  <c r="AZ180" i="13"/>
  <c r="AY180" i="13"/>
  <c r="AX180" i="13"/>
  <c r="AW180" i="13"/>
  <c r="AV180" i="13"/>
  <c r="AT180" i="13"/>
  <c r="AS180" i="13"/>
  <c r="AR180" i="13"/>
  <c r="AQ180" i="13"/>
  <c r="AP180" i="13"/>
  <c r="AO180" i="13"/>
  <c r="AN180" i="13"/>
  <c r="AM180" i="13"/>
  <c r="AL180" i="13"/>
  <c r="AK180" i="13"/>
  <c r="AJ180" i="13"/>
  <c r="AI180" i="13"/>
  <c r="AG180" i="13"/>
  <c r="P180" i="13"/>
  <c r="BK179" i="13"/>
  <c r="BJ179" i="13"/>
  <c r="BI179" i="13"/>
  <c r="BH179" i="13"/>
  <c r="BG179" i="13"/>
  <c r="BF179" i="13"/>
  <c r="BE179" i="13"/>
  <c r="BD179" i="13"/>
  <c r="BC179" i="13"/>
  <c r="BB179" i="13"/>
  <c r="BA179" i="13"/>
  <c r="AZ179" i="13"/>
  <c r="BL179" i="13" s="1"/>
  <c r="AY179" i="13"/>
  <c r="AX179" i="13"/>
  <c r="AW179" i="13"/>
  <c r="AV179" i="13"/>
  <c r="AT179" i="13"/>
  <c r="AS179" i="13"/>
  <c r="AR179" i="13"/>
  <c r="AQ179" i="13"/>
  <c r="AP179" i="13"/>
  <c r="AO179" i="13"/>
  <c r="AN179" i="13"/>
  <c r="AM179" i="13"/>
  <c r="AL179" i="13"/>
  <c r="AK179" i="13"/>
  <c r="AJ179" i="13"/>
  <c r="AI179" i="13"/>
  <c r="AU179" i="13" s="1"/>
  <c r="AG179" i="13"/>
  <c r="P179" i="13"/>
  <c r="BK178" i="13"/>
  <c r="BJ178" i="13"/>
  <c r="BI178" i="13"/>
  <c r="BH178" i="13"/>
  <c r="BG178" i="13"/>
  <c r="BF178" i="13"/>
  <c r="BE178" i="13"/>
  <c r="BD178" i="13"/>
  <c r="BC178" i="13"/>
  <c r="BB178" i="13"/>
  <c r="BA178" i="13"/>
  <c r="AZ178" i="13"/>
  <c r="AY178" i="13"/>
  <c r="AX178" i="13"/>
  <c r="AW178" i="13"/>
  <c r="AV178" i="13"/>
  <c r="AT178" i="13"/>
  <c r="AS178" i="13"/>
  <c r="AR178" i="13"/>
  <c r="AQ178" i="13"/>
  <c r="AP178" i="13"/>
  <c r="AO178" i="13"/>
  <c r="AN178" i="13"/>
  <c r="AM178" i="13"/>
  <c r="AL178" i="13"/>
  <c r="AK178" i="13"/>
  <c r="AJ178" i="13"/>
  <c r="AI178" i="13"/>
  <c r="AG178" i="13"/>
  <c r="P178" i="13"/>
  <c r="BK177" i="13"/>
  <c r="BJ177" i="13"/>
  <c r="BI177" i="13"/>
  <c r="BH177" i="13"/>
  <c r="BG177" i="13"/>
  <c r="BF177" i="13"/>
  <c r="BE177" i="13"/>
  <c r="BD177" i="13"/>
  <c r="BC177" i="13"/>
  <c r="BB177" i="13"/>
  <c r="BA177" i="13"/>
  <c r="AZ177" i="13"/>
  <c r="BL177" i="13" s="1"/>
  <c r="AY177" i="13"/>
  <c r="AX177" i="13"/>
  <c r="AW177" i="13"/>
  <c r="AV177" i="13"/>
  <c r="AT177" i="13"/>
  <c r="AS177" i="13"/>
  <c r="AR177" i="13"/>
  <c r="AQ177" i="13"/>
  <c r="AP177" i="13"/>
  <c r="AO177" i="13"/>
  <c r="AN177" i="13"/>
  <c r="AM177" i="13"/>
  <c r="AL177" i="13"/>
  <c r="AK177" i="13"/>
  <c r="AJ177" i="13"/>
  <c r="AI177" i="13"/>
  <c r="AU177" i="13" s="1"/>
  <c r="AG177" i="13"/>
  <c r="P177" i="13"/>
  <c r="BK176" i="13"/>
  <c r="BJ176" i="13"/>
  <c r="BI176" i="13"/>
  <c r="BH176" i="13"/>
  <c r="BG176" i="13"/>
  <c r="BF176" i="13"/>
  <c r="BE176" i="13"/>
  <c r="BD176" i="13"/>
  <c r="BC176" i="13"/>
  <c r="BB176" i="13"/>
  <c r="BA176" i="13"/>
  <c r="AZ176" i="13"/>
  <c r="AY176" i="13"/>
  <c r="AX176" i="13"/>
  <c r="AW176" i="13"/>
  <c r="AV176" i="13"/>
  <c r="AT176" i="13"/>
  <c r="AS176" i="13"/>
  <c r="AR176" i="13"/>
  <c r="AQ176" i="13"/>
  <c r="AP176" i="13"/>
  <c r="AO176" i="13"/>
  <c r="AN176" i="13"/>
  <c r="AM176" i="13"/>
  <c r="AL176" i="13"/>
  <c r="AK176" i="13"/>
  <c r="AJ176" i="13"/>
  <c r="AI176" i="13"/>
  <c r="AG176" i="13"/>
  <c r="P176" i="13"/>
  <c r="BK175" i="13"/>
  <c r="BJ175" i="13"/>
  <c r="BI175" i="13"/>
  <c r="BH175" i="13"/>
  <c r="BG175" i="13"/>
  <c r="BF175" i="13"/>
  <c r="BE175" i="13"/>
  <c r="BD175" i="13"/>
  <c r="BC175" i="13"/>
  <c r="BB175" i="13"/>
  <c r="BA175" i="13"/>
  <c r="AZ175" i="13"/>
  <c r="BL175" i="13" s="1"/>
  <c r="AY175" i="13"/>
  <c r="AX175" i="13"/>
  <c r="AW175" i="13"/>
  <c r="AV175" i="13"/>
  <c r="AT175" i="13"/>
  <c r="AS175" i="13"/>
  <c r="AR175" i="13"/>
  <c r="AQ175" i="13"/>
  <c r="AP175" i="13"/>
  <c r="AO175" i="13"/>
  <c r="AN175" i="13"/>
  <c r="AM175" i="13"/>
  <c r="AL175" i="13"/>
  <c r="AK175" i="13"/>
  <c r="AJ175" i="13"/>
  <c r="AI175" i="13"/>
  <c r="AU175" i="13" s="1"/>
  <c r="AG175" i="13"/>
  <c r="P175" i="13"/>
  <c r="BK174" i="13"/>
  <c r="BJ174" i="13"/>
  <c r="BI174" i="13"/>
  <c r="BH174" i="13"/>
  <c r="BG174" i="13"/>
  <c r="BF174" i="13"/>
  <c r="BE174" i="13"/>
  <c r="BD174" i="13"/>
  <c r="BC174" i="13"/>
  <c r="BB174" i="13"/>
  <c r="BA174" i="13"/>
  <c r="AZ174" i="13"/>
  <c r="AY174" i="13"/>
  <c r="AX174" i="13"/>
  <c r="AW174" i="13"/>
  <c r="AV174" i="13"/>
  <c r="AT174" i="13"/>
  <c r="AS174" i="13"/>
  <c r="AR174" i="13"/>
  <c r="AQ174" i="13"/>
  <c r="AP174" i="13"/>
  <c r="AO174" i="13"/>
  <c r="AN174" i="13"/>
  <c r="AM174" i="13"/>
  <c r="AL174" i="13"/>
  <c r="AK174" i="13"/>
  <c r="AJ174" i="13"/>
  <c r="AI174" i="13"/>
  <c r="AG174" i="13"/>
  <c r="P174" i="13"/>
  <c r="BK173" i="13"/>
  <c r="BJ173" i="13"/>
  <c r="BI173" i="13"/>
  <c r="BH173" i="13"/>
  <c r="BG173" i="13"/>
  <c r="BF173" i="13"/>
  <c r="BE173" i="13"/>
  <c r="BD173" i="13"/>
  <c r="BC173" i="13"/>
  <c r="BB173" i="13"/>
  <c r="BA173" i="13"/>
  <c r="AZ173" i="13"/>
  <c r="BL173" i="13" s="1"/>
  <c r="AY173" i="13"/>
  <c r="AX173" i="13"/>
  <c r="AW173" i="13"/>
  <c r="AV173" i="13"/>
  <c r="AT173" i="13"/>
  <c r="AS173" i="13"/>
  <c r="AR173" i="13"/>
  <c r="AQ173" i="13"/>
  <c r="AP173" i="13"/>
  <c r="AO173" i="13"/>
  <c r="AN173" i="13"/>
  <c r="AM173" i="13"/>
  <c r="AL173" i="13"/>
  <c r="AK173" i="13"/>
  <c r="AJ173" i="13"/>
  <c r="AI173" i="13"/>
  <c r="AU173" i="13" s="1"/>
  <c r="AG173" i="13"/>
  <c r="P173" i="13"/>
  <c r="BK172" i="13"/>
  <c r="BJ172" i="13"/>
  <c r="BI172" i="13"/>
  <c r="BH172" i="13"/>
  <c r="BG172" i="13"/>
  <c r="BF172" i="13"/>
  <c r="BE172" i="13"/>
  <c r="BD172" i="13"/>
  <c r="BC172" i="13"/>
  <c r="BB172" i="13"/>
  <c r="BA172" i="13"/>
  <c r="AZ172" i="13"/>
  <c r="AY172" i="13"/>
  <c r="AX172" i="13"/>
  <c r="AW172" i="13"/>
  <c r="AV172" i="13"/>
  <c r="AT172" i="13"/>
  <c r="AS172" i="13"/>
  <c r="AR172" i="13"/>
  <c r="AQ172" i="13"/>
  <c r="AP172" i="13"/>
  <c r="AO172" i="13"/>
  <c r="AN172" i="13"/>
  <c r="AM172" i="13"/>
  <c r="AL172" i="13"/>
  <c r="AK172" i="13"/>
  <c r="AJ172" i="13"/>
  <c r="AI172" i="13"/>
  <c r="AG172" i="13"/>
  <c r="P172" i="13"/>
  <c r="BK171" i="13"/>
  <c r="BJ171" i="13"/>
  <c r="BI171" i="13"/>
  <c r="BH171" i="13"/>
  <c r="BG171" i="13"/>
  <c r="BF171" i="13"/>
  <c r="BE171" i="13"/>
  <c r="BD171" i="13"/>
  <c r="BC171" i="13"/>
  <c r="BB171" i="13"/>
  <c r="BA171" i="13"/>
  <c r="AZ171" i="13"/>
  <c r="BL171" i="13" s="1"/>
  <c r="AY171" i="13"/>
  <c r="AX171" i="13"/>
  <c r="AW171" i="13"/>
  <c r="AV171" i="13"/>
  <c r="AT171" i="13"/>
  <c r="AS171" i="13"/>
  <c r="AR171" i="13"/>
  <c r="AQ171" i="13"/>
  <c r="AP171" i="13"/>
  <c r="AO171" i="13"/>
  <c r="AN171" i="13"/>
  <c r="AM171" i="13"/>
  <c r="AL171" i="13"/>
  <c r="AK171" i="13"/>
  <c r="AJ171" i="13"/>
  <c r="AI171" i="13"/>
  <c r="AU171" i="13" s="1"/>
  <c r="AG171" i="13"/>
  <c r="P171" i="13"/>
  <c r="BK170" i="13"/>
  <c r="BJ170" i="13"/>
  <c r="BI170" i="13"/>
  <c r="BH170" i="13"/>
  <c r="BG170" i="13"/>
  <c r="BF170" i="13"/>
  <c r="BE170" i="13"/>
  <c r="BD170" i="13"/>
  <c r="BC170" i="13"/>
  <c r="BB170" i="13"/>
  <c r="BA170" i="13"/>
  <c r="AZ170" i="13"/>
  <c r="AY170" i="13"/>
  <c r="AX170" i="13"/>
  <c r="AW170" i="13"/>
  <c r="AV170" i="13"/>
  <c r="AT170" i="13"/>
  <c r="AS170" i="13"/>
  <c r="AR170" i="13"/>
  <c r="AQ170" i="13"/>
  <c r="AP170" i="13"/>
  <c r="AO170" i="13"/>
  <c r="AN170" i="13"/>
  <c r="AM170" i="13"/>
  <c r="AL170" i="13"/>
  <c r="AK170" i="13"/>
  <c r="AJ170" i="13"/>
  <c r="AI170" i="13"/>
  <c r="AG170" i="13"/>
  <c r="P170" i="13"/>
  <c r="BK169" i="13"/>
  <c r="BJ169" i="13"/>
  <c r="BI169" i="13"/>
  <c r="BH169" i="13"/>
  <c r="BG169" i="13"/>
  <c r="BF169" i="13"/>
  <c r="BE169" i="13"/>
  <c r="BD169" i="13"/>
  <c r="BC169" i="13"/>
  <c r="BB169" i="13"/>
  <c r="BA169" i="13"/>
  <c r="AZ169" i="13"/>
  <c r="BL169" i="13" s="1"/>
  <c r="AY169" i="13"/>
  <c r="AX169" i="13"/>
  <c r="AW169" i="13"/>
  <c r="AV169" i="13"/>
  <c r="AT169" i="13"/>
  <c r="AS169" i="13"/>
  <c r="AR169" i="13"/>
  <c r="AQ169" i="13"/>
  <c r="AP169" i="13"/>
  <c r="AO169" i="13"/>
  <c r="AN169" i="13"/>
  <c r="AM169" i="13"/>
  <c r="AL169" i="13"/>
  <c r="AK169" i="13"/>
  <c r="AJ169" i="13"/>
  <c r="AI169" i="13"/>
  <c r="AU169" i="13" s="1"/>
  <c r="AG169" i="13"/>
  <c r="P169" i="13"/>
  <c r="BK168" i="13"/>
  <c r="BJ168" i="13"/>
  <c r="BI168" i="13"/>
  <c r="BH168" i="13"/>
  <c r="BG168" i="13"/>
  <c r="BF168" i="13"/>
  <c r="BE168" i="13"/>
  <c r="BD168" i="13"/>
  <c r="BC168" i="13"/>
  <c r="BB168" i="13"/>
  <c r="BA168" i="13"/>
  <c r="AZ168" i="13"/>
  <c r="AY168" i="13"/>
  <c r="AX168" i="13"/>
  <c r="AW168" i="13"/>
  <c r="AV168" i="13"/>
  <c r="AT168" i="13"/>
  <c r="AS168" i="13"/>
  <c r="AR168" i="13"/>
  <c r="AQ168" i="13"/>
  <c r="AP168" i="13"/>
  <c r="AO168" i="13"/>
  <c r="AN168" i="13"/>
  <c r="AM168" i="13"/>
  <c r="AL168" i="13"/>
  <c r="AK168" i="13"/>
  <c r="AJ168" i="13"/>
  <c r="AI168" i="13"/>
  <c r="AG168" i="13"/>
  <c r="P168" i="13"/>
  <c r="BK167" i="13"/>
  <c r="BJ167" i="13"/>
  <c r="BI167" i="13"/>
  <c r="BH167" i="13"/>
  <c r="BG167" i="13"/>
  <c r="BF167" i="13"/>
  <c r="BE167" i="13"/>
  <c r="BD167" i="13"/>
  <c r="BC167" i="13"/>
  <c r="BB167" i="13"/>
  <c r="BA167" i="13"/>
  <c r="AZ167" i="13"/>
  <c r="BL167" i="13" s="1"/>
  <c r="AY167" i="13"/>
  <c r="AX167" i="13"/>
  <c r="AW167" i="13"/>
  <c r="AV167" i="13"/>
  <c r="AT167" i="13"/>
  <c r="AS167" i="13"/>
  <c r="AR167" i="13"/>
  <c r="AQ167" i="13"/>
  <c r="AP167" i="13"/>
  <c r="AO167" i="13"/>
  <c r="AN167" i="13"/>
  <c r="AM167" i="13"/>
  <c r="AL167" i="13"/>
  <c r="AK167" i="13"/>
  <c r="AJ167" i="13"/>
  <c r="AI167" i="13"/>
  <c r="AU167" i="13" s="1"/>
  <c r="AG167" i="13"/>
  <c r="P167" i="13"/>
  <c r="BK166" i="13"/>
  <c r="BJ166" i="13"/>
  <c r="BI166" i="13"/>
  <c r="BH166" i="13"/>
  <c r="BG166" i="13"/>
  <c r="BF166" i="13"/>
  <c r="BE166" i="13"/>
  <c r="BD166" i="13"/>
  <c r="BC166" i="13"/>
  <c r="BB166" i="13"/>
  <c r="BA166" i="13"/>
  <c r="AZ166" i="13"/>
  <c r="AY166" i="13"/>
  <c r="AX166" i="13"/>
  <c r="AW166" i="13"/>
  <c r="AV166" i="13"/>
  <c r="AT166" i="13"/>
  <c r="AS166" i="13"/>
  <c r="AR166" i="13"/>
  <c r="AQ166" i="13"/>
  <c r="AP166" i="13"/>
  <c r="AO166" i="13"/>
  <c r="AN166" i="13"/>
  <c r="AM166" i="13"/>
  <c r="AL166" i="13"/>
  <c r="AK166" i="13"/>
  <c r="AJ166" i="13"/>
  <c r="AI166" i="13"/>
  <c r="AG166" i="13"/>
  <c r="P166" i="13"/>
  <c r="BK165" i="13"/>
  <c r="BJ165" i="13"/>
  <c r="BI165" i="13"/>
  <c r="BH165" i="13"/>
  <c r="BG165" i="13"/>
  <c r="BF165" i="13"/>
  <c r="BE165" i="13"/>
  <c r="BD165" i="13"/>
  <c r="BC165" i="13"/>
  <c r="BB165" i="13"/>
  <c r="BA165" i="13"/>
  <c r="AZ165" i="13"/>
  <c r="BL165" i="13" s="1"/>
  <c r="AY165" i="13"/>
  <c r="AX165" i="13"/>
  <c r="AW165" i="13"/>
  <c r="AV165" i="13"/>
  <c r="AT165" i="13"/>
  <c r="AS165" i="13"/>
  <c r="AR165" i="13"/>
  <c r="AQ165" i="13"/>
  <c r="AP165" i="13"/>
  <c r="AO165" i="13"/>
  <c r="AN165" i="13"/>
  <c r="AM165" i="13"/>
  <c r="AL165" i="13"/>
  <c r="AK165" i="13"/>
  <c r="AJ165" i="13"/>
  <c r="AI165" i="13"/>
  <c r="AU165" i="13" s="1"/>
  <c r="AG165" i="13"/>
  <c r="P165" i="13"/>
  <c r="BK164" i="13"/>
  <c r="BJ164" i="13"/>
  <c r="BI164" i="13"/>
  <c r="BH164" i="13"/>
  <c r="BG164" i="13"/>
  <c r="BF164" i="13"/>
  <c r="BE164" i="13"/>
  <c r="BD164" i="13"/>
  <c r="BC164" i="13"/>
  <c r="BB164" i="13"/>
  <c r="BA164" i="13"/>
  <c r="AZ164" i="13"/>
  <c r="AY164" i="13"/>
  <c r="AX164" i="13"/>
  <c r="AW164" i="13"/>
  <c r="AV164" i="13"/>
  <c r="AT164" i="13"/>
  <c r="AS164" i="13"/>
  <c r="AR164" i="13"/>
  <c r="AQ164" i="13"/>
  <c r="AP164" i="13"/>
  <c r="AO164" i="13"/>
  <c r="AN164" i="13"/>
  <c r="AM164" i="13"/>
  <c r="AL164" i="13"/>
  <c r="AK164" i="13"/>
  <c r="AJ164" i="13"/>
  <c r="AI164" i="13"/>
  <c r="AG164" i="13"/>
  <c r="P164" i="13"/>
  <c r="BK163" i="13"/>
  <c r="BJ163" i="13"/>
  <c r="BI163" i="13"/>
  <c r="BH163" i="13"/>
  <c r="BG163" i="13"/>
  <c r="BF163" i="13"/>
  <c r="BE163" i="13"/>
  <c r="BD163" i="13"/>
  <c r="BC163" i="13"/>
  <c r="BB163" i="13"/>
  <c r="BA163" i="13"/>
  <c r="AZ163" i="13"/>
  <c r="BL163" i="13" s="1"/>
  <c r="AY163" i="13"/>
  <c r="AX163" i="13"/>
  <c r="AW163" i="13"/>
  <c r="AV163" i="13"/>
  <c r="AT163" i="13"/>
  <c r="AS163" i="13"/>
  <c r="AR163" i="13"/>
  <c r="AQ163" i="13"/>
  <c r="AP163" i="13"/>
  <c r="AO163" i="13"/>
  <c r="AN163" i="13"/>
  <c r="AM163" i="13"/>
  <c r="AL163" i="13"/>
  <c r="AK163" i="13"/>
  <c r="AJ163" i="13"/>
  <c r="AI163" i="13"/>
  <c r="AU163" i="13" s="1"/>
  <c r="AG163" i="13"/>
  <c r="P163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G162" i="13"/>
  <c r="P162" i="13"/>
  <c r="BK161" i="13"/>
  <c r="BJ161" i="13"/>
  <c r="BI161" i="13"/>
  <c r="BH161" i="13"/>
  <c r="BG161" i="13"/>
  <c r="BF161" i="13"/>
  <c r="BE161" i="13"/>
  <c r="BD161" i="13"/>
  <c r="BC161" i="13"/>
  <c r="BB161" i="13"/>
  <c r="BA161" i="13"/>
  <c r="AZ161" i="13"/>
  <c r="BL161" i="13" s="1"/>
  <c r="AY161" i="13"/>
  <c r="AX161" i="13"/>
  <c r="AW161" i="13"/>
  <c r="AV161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U161" i="13" s="1"/>
  <c r="AG161" i="13"/>
  <c r="P161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G160" i="13"/>
  <c r="P160" i="13"/>
  <c r="BK159" i="13"/>
  <c r="BJ159" i="13"/>
  <c r="BI159" i="13"/>
  <c r="BH159" i="13"/>
  <c r="BG159" i="13"/>
  <c r="BF159" i="13"/>
  <c r="BE159" i="13"/>
  <c r="BD159" i="13"/>
  <c r="BC159" i="13"/>
  <c r="BB159" i="13"/>
  <c r="BA159" i="13"/>
  <c r="AZ159" i="13"/>
  <c r="BL159" i="13" s="1"/>
  <c r="AY159" i="13"/>
  <c r="AX159" i="13"/>
  <c r="AW159" i="13"/>
  <c r="AV159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U159" i="13" s="1"/>
  <c r="AG159" i="13"/>
  <c r="P159" i="13"/>
  <c r="BK158" i="13"/>
  <c r="BJ158" i="13"/>
  <c r="BI158" i="13"/>
  <c r="BH158" i="13"/>
  <c r="BG158" i="13"/>
  <c r="BF158" i="13"/>
  <c r="BE158" i="13"/>
  <c r="BD158" i="13"/>
  <c r="BC158" i="13"/>
  <c r="BB158" i="13"/>
  <c r="BA158" i="13"/>
  <c r="AZ158" i="13"/>
  <c r="AY158" i="13"/>
  <c r="AX158" i="13"/>
  <c r="AW158" i="13"/>
  <c r="AV158" i="13"/>
  <c r="AT158" i="13"/>
  <c r="AS158" i="13"/>
  <c r="AR158" i="13"/>
  <c r="AQ158" i="13"/>
  <c r="AP158" i="13"/>
  <c r="AO158" i="13"/>
  <c r="AN158" i="13"/>
  <c r="AM158" i="13"/>
  <c r="AL158" i="13"/>
  <c r="AK158" i="13"/>
  <c r="AJ158" i="13"/>
  <c r="AI158" i="13"/>
  <c r="AG158" i="13"/>
  <c r="P158" i="13"/>
  <c r="BK157" i="13"/>
  <c r="BJ157" i="13"/>
  <c r="BI157" i="13"/>
  <c r="BH157" i="13"/>
  <c r="BG157" i="13"/>
  <c r="BF157" i="13"/>
  <c r="BE157" i="13"/>
  <c r="BD157" i="13"/>
  <c r="BC157" i="13"/>
  <c r="BB157" i="13"/>
  <c r="BA157" i="13"/>
  <c r="AZ157" i="13"/>
  <c r="BL157" i="13" s="1"/>
  <c r="AY157" i="13"/>
  <c r="AX157" i="13"/>
  <c r="AW157" i="13"/>
  <c r="AV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U157" i="13" s="1"/>
  <c r="AG157" i="13"/>
  <c r="P157" i="13"/>
  <c r="BK156" i="13"/>
  <c r="BJ156" i="13"/>
  <c r="BI156" i="13"/>
  <c r="BH156" i="13"/>
  <c r="BG156" i="13"/>
  <c r="BF156" i="13"/>
  <c r="BE156" i="13"/>
  <c r="BD156" i="13"/>
  <c r="BC156" i="13"/>
  <c r="BB156" i="13"/>
  <c r="BA156" i="13"/>
  <c r="AZ156" i="13"/>
  <c r="AY156" i="13"/>
  <c r="AX156" i="13"/>
  <c r="AW156" i="13"/>
  <c r="AV156" i="13"/>
  <c r="AT156" i="13"/>
  <c r="AS156" i="13"/>
  <c r="AR156" i="13"/>
  <c r="AQ156" i="13"/>
  <c r="AP156" i="13"/>
  <c r="AO156" i="13"/>
  <c r="AN156" i="13"/>
  <c r="AM156" i="13"/>
  <c r="AL156" i="13"/>
  <c r="AK156" i="13"/>
  <c r="AJ156" i="13"/>
  <c r="AI156" i="13"/>
  <c r="AG156" i="13"/>
  <c r="P156" i="13"/>
  <c r="BK155" i="13"/>
  <c r="BJ155" i="13"/>
  <c r="BI155" i="13"/>
  <c r="BH155" i="13"/>
  <c r="BG155" i="13"/>
  <c r="BF155" i="13"/>
  <c r="BE155" i="13"/>
  <c r="BD155" i="13"/>
  <c r="BC155" i="13"/>
  <c r="BB155" i="13"/>
  <c r="BA155" i="13"/>
  <c r="AZ155" i="13"/>
  <c r="BL155" i="13" s="1"/>
  <c r="AY155" i="13"/>
  <c r="AX155" i="13"/>
  <c r="AW155" i="13"/>
  <c r="AV155" i="13"/>
  <c r="AT155" i="13"/>
  <c r="AS155" i="13"/>
  <c r="AR155" i="13"/>
  <c r="AQ155" i="13"/>
  <c r="AP155" i="13"/>
  <c r="AO155" i="13"/>
  <c r="AN155" i="13"/>
  <c r="AM155" i="13"/>
  <c r="AL155" i="13"/>
  <c r="AK155" i="13"/>
  <c r="AJ155" i="13"/>
  <c r="AI155" i="13"/>
  <c r="AU155" i="13" s="1"/>
  <c r="AG155" i="13"/>
  <c r="P155" i="13"/>
  <c r="BK154" i="13"/>
  <c r="BJ154" i="13"/>
  <c r="BI154" i="13"/>
  <c r="BH154" i="13"/>
  <c r="BG154" i="13"/>
  <c r="BF154" i="13"/>
  <c r="BE154" i="13"/>
  <c r="BD154" i="13"/>
  <c r="BC154" i="13"/>
  <c r="BB154" i="13"/>
  <c r="BA154" i="13"/>
  <c r="AZ154" i="13"/>
  <c r="AY154" i="13"/>
  <c r="AX154" i="13"/>
  <c r="AW154" i="13"/>
  <c r="AV154" i="13"/>
  <c r="AT154" i="13"/>
  <c r="AS154" i="13"/>
  <c r="AR154" i="13"/>
  <c r="AQ154" i="13"/>
  <c r="AP154" i="13"/>
  <c r="AO154" i="13"/>
  <c r="AN154" i="13"/>
  <c r="AM154" i="13"/>
  <c r="AL154" i="13"/>
  <c r="AK154" i="13"/>
  <c r="AJ154" i="13"/>
  <c r="AI154" i="13"/>
  <c r="AG154" i="13"/>
  <c r="P154" i="13"/>
  <c r="BK153" i="13"/>
  <c r="BJ153" i="13"/>
  <c r="BI153" i="13"/>
  <c r="BH153" i="13"/>
  <c r="BG153" i="13"/>
  <c r="BF153" i="13"/>
  <c r="BE153" i="13"/>
  <c r="BD153" i="13"/>
  <c r="BC153" i="13"/>
  <c r="BB153" i="13"/>
  <c r="BA153" i="13"/>
  <c r="AZ153" i="13"/>
  <c r="BL153" i="13" s="1"/>
  <c r="AY153" i="13"/>
  <c r="AX153" i="13"/>
  <c r="AW153" i="13"/>
  <c r="AV153" i="13"/>
  <c r="AT153" i="13"/>
  <c r="AS153" i="13"/>
  <c r="AR153" i="13"/>
  <c r="AQ153" i="13"/>
  <c r="AP153" i="13"/>
  <c r="AO153" i="13"/>
  <c r="AN153" i="13"/>
  <c r="AM153" i="13"/>
  <c r="AL153" i="13"/>
  <c r="AK153" i="13"/>
  <c r="AJ153" i="13"/>
  <c r="AI153" i="13"/>
  <c r="AU153" i="13" s="1"/>
  <c r="AG153" i="13"/>
  <c r="P153" i="13"/>
  <c r="BK152" i="13"/>
  <c r="BJ152" i="13"/>
  <c r="BI152" i="13"/>
  <c r="BH152" i="13"/>
  <c r="BG152" i="13"/>
  <c r="BF152" i="13"/>
  <c r="BE152" i="13"/>
  <c r="BD152" i="13"/>
  <c r="BC152" i="13"/>
  <c r="BB152" i="13"/>
  <c r="BA152" i="13"/>
  <c r="AZ152" i="13"/>
  <c r="AY152" i="13"/>
  <c r="AX152" i="13"/>
  <c r="AW152" i="13"/>
  <c r="AV152" i="13"/>
  <c r="AT152" i="13"/>
  <c r="AS152" i="13"/>
  <c r="AR152" i="13"/>
  <c r="AQ152" i="13"/>
  <c r="AP152" i="13"/>
  <c r="AO152" i="13"/>
  <c r="AN152" i="13"/>
  <c r="AM152" i="13"/>
  <c r="AL152" i="13"/>
  <c r="AK152" i="13"/>
  <c r="AJ152" i="13"/>
  <c r="AI152" i="13"/>
  <c r="AG152" i="13"/>
  <c r="P152" i="13"/>
  <c r="BK151" i="13"/>
  <c r="BJ151" i="13"/>
  <c r="BI151" i="13"/>
  <c r="BH151" i="13"/>
  <c r="BG151" i="13"/>
  <c r="BF151" i="13"/>
  <c r="BE151" i="13"/>
  <c r="BD151" i="13"/>
  <c r="BC151" i="13"/>
  <c r="BB151" i="13"/>
  <c r="BA151" i="13"/>
  <c r="AZ151" i="13"/>
  <c r="BL151" i="13" s="1"/>
  <c r="AY151" i="13"/>
  <c r="AX151" i="13"/>
  <c r="AW151" i="13"/>
  <c r="AV151" i="13"/>
  <c r="AT151" i="13"/>
  <c r="AS151" i="13"/>
  <c r="AR151" i="13"/>
  <c r="AQ151" i="13"/>
  <c r="AP151" i="13"/>
  <c r="AO151" i="13"/>
  <c r="AN151" i="13"/>
  <c r="AM151" i="13"/>
  <c r="AL151" i="13"/>
  <c r="AK151" i="13"/>
  <c r="AJ151" i="13"/>
  <c r="AI151" i="13"/>
  <c r="AU151" i="13" s="1"/>
  <c r="AG151" i="13"/>
  <c r="P151" i="13"/>
  <c r="BK150" i="13"/>
  <c r="BJ150" i="13"/>
  <c r="BI150" i="13"/>
  <c r="BH150" i="13"/>
  <c r="BG150" i="13"/>
  <c r="BF150" i="13"/>
  <c r="BE150" i="13"/>
  <c r="BD150" i="13"/>
  <c r="BC150" i="13"/>
  <c r="BB150" i="13"/>
  <c r="BA150" i="13"/>
  <c r="AZ150" i="13"/>
  <c r="AY150" i="13"/>
  <c r="AX150" i="13"/>
  <c r="AW150" i="13"/>
  <c r="AV150" i="13"/>
  <c r="AT150" i="13"/>
  <c r="AS150" i="13"/>
  <c r="AR150" i="13"/>
  <c r="AQ150" i="13"/>
  <c r="AP150" i="13"/>
  <c r="AO150" i="13"/>
  <c r="AN150" i="13"/>
  <c r="AM150" i="13"/>
  <c r="AL150" i="13"/>
  <c r="AK150" i="13"/>
  <c r="AJ150" i="13"/>
  <c r="AI150" i="13"/>
  <c r="AG150" i="13"/>
  <c r="P150" i="13"/>
  <c r="BK149" i="13"/>
  <c r="BJ149" i="13"/>
  <c r="BI149" i="13"/>
  <c r="BH149" i="13"/>
  <c r="BG149" i="13"/>
  <c r="BF149" i="13"/>
  <c r="BE149" i="13"/>
  <c r="BD149" i="13"/>
  <c r="BC149" i="13"/>
  <c r="BB149" i="13"/>
  <c r="BA149" i="13"/>
  <c r="AZ149" i="13"/>
  <c r="BL149" i="13" s="1"/>
  <c r="AY149" i="13"/>
  <c r="AX149" i="13"/>
  <c r="AW149" i="13"/>
  <c r="AV149" i="13"/>
  <c r="AT149" i="13"/>
  <c r="AS149" i="13"/>
  <c r="AR149" i="13"/>
  <c r="AQ149" i="13"/>
  <c r="AP149" i="13"/>
  <c r="AO149" i="13"/>
  <c r="AN149" i="13"/>
  <c r="AM149" i="13"/>
  <c r="AL149" i="13"/>
  <c r="AK149" i="13"/>
  <c r="AJ149" i="13"/>
  <c r="AI149" i="13"/>
  <c r="AU149" i="13" s="1"/>
  <c r="AG149" i="13"/>
  <c r="P149" i="13"/>
  <c r="BK148" i="13"/>
  <c r="BJ148" i="13"/>
  <c r="BI148" i="13"/>
  <c r="BH148" i="13"/>
  <c r="BG148" i="13"/>
  <c r="BF148" i="13"/>
  <c r="BE148" i="13"/>
  <c r="BD148" i="13"/>
  <c r="BC148" i="13"/>
  <c r="BB148" i="13"/>
  <c r="BA148" i="13"/>
  <c r="AZ148" i="13"/>
  <c r="AY148" i="13"/>
  <c r="AX148" i="13"/>
  <c r="AW148" i="13"/>
  <c r="AV148" i="13"/>
  <c r="AT148" i="13"/>
  <c r="AS148" i="13"/>
  <c r="AR148" i="13"/>
  <c r="AQ148" i="13"/>
  <c r="AP148" i="13"/>
  <c r="AO148" i="13"/>
  <c r="AN148" i="13"/>
  <c r="AM148" i="13"/>
  <c r="AL148" i="13"/>
  <c r="AK148" i="13"/>
  <c r="AJ148" i="13"/>
  <c r="AI148" i="13"/>
  <c r="AG148" i="13"/>
  <c r="P148" i="13"/>
  <c r="BK147" i="13"/>
  <c r="BJ147" i="13"/>
  <c r="BI147" i="13"/>
  <c r="BH147" i="13"/>
  <c r="BG147" i="13"/>
  <c r="BF147" i="13"/>
  <c r="BE147" i="13"/>
  <c r="BD147" i="13"/>
  <c r="BC147" i="13"/>
  <c r="BB147" i="13"/>
  <c r="BA147" i="13"/>
  <c r="AZ147" i="13"/>
  <c r="BL147" i="13" s="1"/>
  <c r="AY147" i="13"/>
  <c r="AX147" i="13"/>
  <c r="AW147" i="13"/>
  <c r="AV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U147" i="13" s="1"/>
  <c r="AG147" i="13"/>
  <c r="P147" i="13"/>
  <c r="BK146" i="13"/>
  <c r="BJ146" i="13"/>
  <c r="BI146" i="13"/>
  <c r="BH146" i="13"/>
  <c r="BG146" i="13"/>
  <c r="BF146" i="13"/>
  <c r="BE146" i="13"/>
  <c r="BD146" i="13"/>
  <c r="BC146" i="13"/>
  <c r="BB146" i="13"/>
  <c r="BA146" i="13"/>
  <c r="AZ146" i="13"/>
  <c r="AY146" i="13"/>
  <c r="AX146" i="13"/>
  <c r="AW146" i="13"/>
  <c r="AV146" i="13"/>
  <c r="AT146" i="13"/>
  <c r="AS146" i="13"/>
  <c r="AR146" i="13"/>
  <c r="AQ146" i="13"/>
  <c r="AP146" i="13"/>
  <c r="AO146" i="13"/>
  <c r="AN146" i="13"/>
  <c r="AM146" i="13"/>
  <c r="AL146" i="13"/>
  <c r="AK146" i="13"/>
  <c r="AJ146" i="13"/>
  <c r="AI146" i="13"/>
  <c r="AG146" i="13"/>
  <c r="P146" i="13"/>
  <c r="BK145" i="13"/>
  <c r="BJ145" i="13"/>
  <c r="BI145" i="13"/>
  <c r="BH145" i="13"/>
  <c r="BG145" i="13"/>
  <c r="BF145" i="13"/>
  <c r="BE145" i="13"/>
  <c r="BD145" i="13"/>
  <c r="BC145" i="13"/>
  <c r="BB145" i="13"/>
  <c r="BA145" i="13"/>
  <c r="AZ145" i="13"/>
  <c r="BL145" i="13" s="1"/>
  <c r="AY145" i="13"/>
  <c r="AX145" i="13"/>
  <c r="AW145" i="13"/>
  <c r="AV145" i="13"/>
  <c r="AT145" i="13"/>
  <c r="AS145" i="13"/>
  <c r="AR145" i="13"/>
  <c r="AQ145" i="13"/>
  <c r="AP145" i="13"/>
  <c r="AO145" i="13"/>
  <c r="AN145" i="13"/>
  <c r="AM145" i="13"/>
  <c r="AL145" i="13"/>
  <c r="AK145" i="13"/>
  <c r="AJ145" i="13"/>
  <c r="AI145" i="13"/>
  <c r="AU145" i="13" s="1"/>
  <c r="AG145" i="13"/>
  <c r="P145" i="13"/>
  <c r="BK144" i="13"/>
  <c r="BJ144" i="13"/>
  <c r="BI144" i="13"/>
  <c r="BH144" i="13"/>
  <c r="BG144" i="13"/>
  <c r="BF144" i="13"/>
  <c r="BE144" i="13"/>
  <c r="BD144" i="13"/>
  <c r="BC144" i="13"/>
  <c r="BB144" i="13"/>
  <c r="BA144" i="13"/>
  <c r="AZ144" i="13"/>
  <c r="AY144" i="13"/>
  <c r="AX144" i="13"/>
  <c r="AW144" i="13"/>
  <c r="AV144" i="13"/>
  <c r="AT144" i="13"/>
  <c r="AS144" i="13"/>
  <c r="AR144" i="13"/>
  <c r="AQ144" i="13"/>
  <c r="AP144" i="13"/>
  <c r="AO144" i="13"/>
  <c r="AN144" i="13"/>
  <c r="AM144" i="13"/>
  <c r="AL144" i="13"/>
  <c r="AK144" i="13"/>
  <c r="AJ144" i="13"/>
  <c r="AI144" i="13"/>
  <c r="AG144" i="13"/>
  <c r="P144" i="13"/>
  <c r="BK143" i="13"/>
  <c r="BJ143" i="13"/>
  <c r="BI143" i="13"/>
  <c r="BH143" i="13"/>
  <c r="BG143" i="13"/>
  <c r="BF143" i="13"/>
  <c r="BE143" i="13"/>
  <c r="BD143" i="13"/>
  <c r="BC143" i="13"/>
  <c r="BB143" i="13"/>
  <c r="BA143" i="13"/>
  <c r="AZ143" i="13"/>
  <c r="BL143" i="13" s="1"/>
  <c r="AY143" i="13"/>
  <c r="AX143" i="13"/>
  <c r="AW143" i="13"/>
  <c r="AV143" i="13"/>
  <c r="AT143" i="13"/>
  <c r="AS143" i="13"/>
  <c r="AR143" i="13"/>
  <c r="AQ143" i="13"/>
  <c r="AP143" i="13"/>
  <c r="AO143" i="13"/>
  <c r="AN143" i="13"/>
  <c r="AM143" i="13"/>
  <c r="AL143" i="13"/>
  <c r="AK143" i="13"/>
  <c r="AJ143" i="13"/>
  <c r="AI143" i="13"/>
  <c r="AU143" i="13" s="1"/>
  <c r="AG143" i="13"/>
  <c r="P143" i="13"/>
  <c r="BK142" i="13"/>
  <c r="BJ142" i="13"/>
  <c r="BI142" i="13"/>
  <c r="BH142" i="13"/>
  <c r="BG142" i="13"/>
  <c r="BF142" i="13"/>
  <c r="BE142" i="13"/>
  <c r="BD142" i="13"/>
  <c r="BC142" i="13"/>
  <c r="BB142" i="13"/>
  <c r="BA142" i="13"/>
  <c r="AZ142" i="13"/>
  <c r="AY142" i="13"/>
  <c r="AX142" i="13"/>
  <c r="AW142" i="13"/>
  <c r="AV142" i="13"/>
  <c r="AT142" i="13"/>
  <c r="AS142" i="13"/>
  <c r="AR142" i="13"/>
  <c r="AQ142" i="13"/>
  <c r="AP142" i="13"/>
  <c r="AO142" i="13"/>
  <c r="AN142" i="13"/>
  <c r="AM142" i="13"/>
  <c r="AL142" i="13"/>
  <c r="AK142" i="13"/>
  <c r="AJ142" i="13"/>
  <c r="AI142" i="13"/>
  <c r="AG142" i="13"/>
  <c r="P142" i="13"/>
  <c r="BK141" i="13"/>
  <c r="BJ141" i="13"/>
  <c r="BI141" i="13"/>
  <c r="BH141" i="13"/>
  <c r="BG141" i="13"/>
  <c r="BF141" i="13"/>
  <c r="BE141" i="13"/>
  <c r="BD141" i="13"/>
  <c r="BC141" i="13"/>
  <c r="BB141" i="13"/>
  <c r="BA141" i="13"/>
  <c r="AZ141" i="13"/>
  <c r="BL141" i="13" s="1"/>
  <c r="AY141" i="13"/>
  <c r="AX141" i="13"/>
  <c r="AW141" i="13"/>
  <c r="AV141" i="13"/>
  <c r="AT141" i="13"/>
  <c r="AS141" i="13"/>
  <c r="AR141" i="13"/>
  <c r="AQ141" i="13"/>
  <c r="AP141" i="13"/>
  <c r="AO141" i="13"/>
  <c r="AN141" i="13"/>
  <c r="AM141" i="13"/>
  <c r="AL141" i="13"/>
  <c r="AK141" i="13"/>
  <c r="AJ141" i="13"/>
  <c r="AI141" i="13"/>
  <c r="AU141" i="13" s="1"/>
  <c r="AG141" i="13"/>
  <c r="P141" i="13"/>
  <c r="BK140" i="13"/>
  <c r="BJ140" i="13"/>
  <c r="BI140" i="13"/>
  <c r="BH140" i="13"/>
  <c r="BG140" i="13"/>
  <c r="BF140" i="13"/>
  <c r="BE140" i="13"/>
  <c r="BD140" i="13"/>
  <c r="BC140" i="13"/>
  <c r="BB140" i="13"/>
  <c r="BA140" i="13"/>
  <c r="AZ140" i="13"/>
  <c r="AY140" i="13"/>
  <c r="AX140" i="13"/>
  <c r="AW140" i="13"/>
  <c r="AV140" i="13"/>
  <c r="AT140" i="13"/>
  <c r="AS140" i="13"/>
  <c r="AR140" i="13"/>
  <c r="AQ140" i="13"/>
  <c r="AP140" i="13"/>
  <c r="AO140" i="13"/>
  <c r="AN140" i="13"/>
  <c r="AM140" i="13"/>
  <c r="AL140" i="13"/>
  <c r="AK140" i="13"/>
  <c r="AJ140" i="13"/>
  <c r="AI140" i="13"/>
  <c r="AG140" i="13"/>
  <c r="P140" i="13"/>
  <c r="BK139" i="13"/>
  <c r="BJ139" i="13"/>
  <c r="BI139" i="13"/>
  <c r="BH139" i="13"/>
  <c r="BG139" i="13"/>
  <c r="BF139" i="13"/>
  <c r="BE139" i="13"/>
  <c r="BD139" i="13"/>
  <c r="BC139" i="13"/>
  <c r="BB139" i="13"/>
  <c r="BA139" i="13"/>
  <c r="AZ139" i="13"/>
  <c r="BL139" i="13" s="1"/>
  <c r="AY139" i="13"/>
  <c r="AX139" i="13"/>
  <c r="AW139" i="13"/>
  <c r="AV139" i="13"/>
  <c r="AT139" i="13"/>
  <c r="AS139" i="13"/>
  <c r="AR139" i="13"/>
  <c r="AQ139" i="13"/>
  <c r="AP139" i="13"/>
  <c r="AO139" i="13"/>
  <c r="AN139" i="13"/>
  <c r="AM139" i="13"/>
  <c r="AL139" i="13"/>
  <c r="AK139" i="13"/>
  <c r="AJ139" i="13"/>
  <c r="AI139" i="13"/>
  <c r="AU139" i="13" s="1"/>
  <c r="AG139" i="13"/>
  <c r="P139" i="13"/>
  <c r="BK138" i="13"/>
  <c r="BJ138" i="13"/>
  <c r="BI138" i="13"/>
  <c r="BH138" i="13"/>
  <c r="BG138" i="13"/>
  <c r="BF138" i="13"/>
  <c r="BE138" i="13"/>
  <c r="BD138" i="13"/>
  <c r="BC138" i="13"/>
  <c r="BB138" i="13"/>
  <c r="BA138" i="13"/>
  <c r="AZ138" i="13"/>
  <c r="AY138" i="13"/>
  <c r="AX138" i="13"/>
  <c r="AW138" i="13"/>
  <c r="AV138" i="13"/>
  <c r="AT138" i="13"/>
  <c r="AS138" i="13"/>
  <c r="AR138" i="13"/>
  <c r="AQ138" i="13"/>
  <c r="AP138" i="13"/>
  <c r="AO138" i="13"/>
  <c r="AN138" i="13"/>
  <c r="AM138" i="13"/>
  <c r="AL138" i="13"/>
  <c r="AK138" i="13"/>
  <c r="AJ138" i="13"/>
  <c r="AI138" i="13"/>
  <c r="AG138" i="13"/>
  <c r="P138" i="13"/>
  <c r="BK137" i="13"/>
  <c r="BJ137" i="13"/>
  <c r="BI137" i="13"/>
  <c r="BH137" i="13"/>
  <c r="BG137" i="13"/>
  <c r="BF137" i="13"/>
  <c r="BE137" i="13"/>
  <c r="BD137" i="13"/>
  <c r="BC137" i="13"/>
  <c r="BB137" i="13"/>
  <c r="BA137" i="13"/>
  <c r="AZ137" i="13"/>
  <c r="BL137" i="13" s="1"/>
  <c r="AY137" i="13"/>
  <c r="AX137" i="13"/>
  <c r="AW137" i="13"/>
  <c r="AV137" i="13"/>
  <c r="AT137" i="13"/>
  <c r="AS137" i="13"/>
  <c r="AR137" i="13"/>
  <c r="AQ137" i="13"/>
  <c r="AP137" i="13"/>
  <c r="AO137" i="13"/>
  <c r="AN137" i="13"/>
  <c r="AM137" i="13"/>
  <c r="AL137" i="13"/>
  <c r="AK137" i="13"/>
  <c r="AJ137" i="13"/>
  <c r="AI137" i="13"/>
  <c r="AU137" i="13" s="1"/>
  <c r="AG137" i="13"/>
  <c r="P137" i="13"/>
  <c r="BK136" i="13"/>
  <c r="BJ136" i="13"/>
  <c r="BI136" i="13"/>
  <c r="BH136" i="13"/>
  <c r="BG136" i="13"/>
  <c r="BF136" i="13"/>
  <c r="BE136" i="13"/>
  <c r="BD136" i="13"/>
  <c r="BC136" i="13"/>
  <c r="BB136" i="13"/>
  <c r="BA136" i="13"/>
  <c r="AZ136" i="13"/>
  <c r="AY136" i="13"/>
  <c r="AX136" i="13"/>
  <c r="AW136" i="13"/>
  <c r="AV136" i="13"/>
  <c r="AT136" i="13"/>
  <c r="AS136" i="13"/>
  <c r="AR136" i="13"/>
  <c r="AQ136" i="13"/>
  <c r="AP136" i="13"/>
  <c r="AO136" i="13"/>
  <c r="AN136" i="13"/>
  <c r="AM136" i="13"/>
  <c r="AL136" i="13"/>
  <c r="AK136" i="13"/>
  <c r="AJ136" i="13"/>
  <c r="AI136" i="13"/>
  <c r="AG136" i="13"/>
  <c r="P136" i="13"/>
  <c r="BK135" i="13"/>
  <c r="BJ135" i="13"/>
  <c r="BI135" i="13"/>
  <c r="BH135" i="13"/>
  <c r="BG135" i="13"/>
  <c r="BF135" i="13"/>
  <c r="BE135" i="13"/>
  <c r="BD135" i="13"/>
  <c r="BC135" i="13"/>
  <c r="BB135" i="13"/>
  <c r="BA135" i="13"/>
  <c r="AZ135" i="13"/>
  <c r="BL135" i="13" s="1"/>
  <c r="AY135" i="13"/>
  <c r="AX135" i="13"/>
  <c r="AW135" i="13"/>
  <c r="AV135" i="13"/>
  <c r="AT135" i="13"/>
  <c r="AS135" i="13"/>
  <c r="AR135" i="13"/>
  <c r="AQ135" i="13"/>
  <c r="AP135" i="13"/>
  <c r="AO135" i="13"/>
  <c r="AN135" i="13"/>
  <c r="AM135" i="13"/>
  <c r="AL135" i="13"/>
  <c r="AK135" i="13"/>
  <c r="AJ135" i="13"/>
  <c r="AI135" i="13"/>
  <c r="AU135" i="13" s="1"/>
  <c r="AG135" i="13"/>
  <c r="P135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AY134" i="13"/>
  <c r="AX134" i="13"/>
  <c r="AW134" i="13"/>
  <c r="AV134" i="13"/>
  <c r="AT134" i="13"/>
  <c r="AS134" i="13"/>
  <c r="AR134" i="13"/>
  <c r="AQ134" i="13"/>
  <c r="AP134" i="13"/>
  <c r="AO134" i="13"/>
  <c r="AN134" i="13"/>
  <c r="AM134" i="13"/>
  <c r="AL134" i="13"/>
  <c r="AK134" i="13"/>
  <c r="AJ134" i="13"/>
  <c r="AI134" i="13"/>
  <c r="AG134" i="13"/>
  <c r="P134" i="13"/>
  <c r="BK133" i="13"/>
  <c r="BJ133" i="13"/>
  <c r="BI133" i="13"/>
  <c r="BH133" i="13"/>
  <c r="BG133" i="13"/>
  <c r="BF133" i="13"/>
  <c r="BE133" i="13"/>
  <c r="BD133" i="13"/>
  <c r="BC133" i="13"/>
  <c r="BB133" i="13"/>
  <c r="BA133" i="13"/>
  <c r="AZ133" i="13"/>
  <c r="BL133" i="13" s="1"/>
  <c r="AY133" i="13"/>
  <c r="AX133" i="13"/>
  <c r="AW133" i="13"/>
  <c r="AV133" i="13"/>
  <c r="AT133" i="13"/>
  <c r="AS133" i="13"/>
  <c r="AR133" i="13"/>
  <c r="AQ133" i="13"/>
  <c r="AP133" i="13"/>
  <c r="AO133" i="13"/>
  <c r="AN133" i="13"/>
  <c r="AM133" i="13"/>
  <c r="AL133" i="13"/>
  <c r="AK133" i="13"/>
  <c r="AJ133" i="13"/>
  <c r="AI133" i="13"/>
  <c r="AU133" i="13" s="1"/>
  <c r="AG133" i="13"/>
  <c r="P133" i="13"/>
  <c r="BK132" i="13"/>
  <c r="BJ132" i="13"/>
  <c r="BI132" i="13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T132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G132" i="13"/>
  <c r="P132" i="13"/>
  <c r="BK131" i="13"/>
  <c r="BJ131" i="13"/>
  <c r="BI131" i="13"/>
  <c r="BH131" i="13"/>
  <c r="BG131" i="13"/>
  <c r="BF131" i="13"/>
  <c r="BE131" i="13"/>
  <c r="BD131" i="13"/>
  <c r="BC131" i="13"/>
  <c r="BB131" i="13"/>
  <c r="BA131" i="13"/>
  <c r="AZ131" i="13"/>
  <c r="BL131" i="13" s="1"/>
  <c r="AY131" i="13"/>
  <c r="AX131" i="13"/>
  <c r="AW131" i="13"/>
  <c r="AV131" i="13"/>
  <c r="AT131" i="13"/>
  <c r="AS131" i="13"/>
  <c r="AR131" i="13"/>
  <c r="AQ131" i="13"/>
  <c r="AP131" i="13"/>
  <c r="AO131" i="13"/>
  <c r="AN131" i="13"/>
  <c r="AM131" i="13"/>
  <c r="AL131" i="13"/>
  <c r="AK131" i="13"/>
  <c r="AJ131" i="13"/>
  <c r="AI131" i="13"/>
  <c r="AU131" i="13" s="1"/>
  <c r="AG131" i="13"/>
  <c r="P131" i="13"/>
  <c r="BK130" i="13"/>
  <c r="BJ130" i="13"/>
  <c r="BI130" i="13"/>
  <c r="BH130" i="13"/>
  <c r="BG130" i="13"/>
  <c r="BF130" i="13"/>
  <c r="BE130" i="13"/>
  <c r="BD130" i="13"/>
  <c r="BC130" i="13"/>
  <c r="BB130" i="13"/>
  <c r="BA130" i="13"/>
  <c r="AZ130" i="13"/>
  <c r="AY130" i="13"/>
  <c r="AX130" i="13"/>
  <c r="AW130" i="13"/>
  <c r="AV130" i="13"/>
  <c r="AT130" i="13"/>
  <c r="AS130" i="13"/>
  <c r="AR130" i="13"/>
  <c r="AQ130" i="13"/>
  <c r="AP130" i="13"/>
  <c r="AO130" i="13"/>
  <c r="AN130" i="13"/>
  <c r="AM130" i="13"/>
  <c r="AL130" i="13"/>
  <c r="AK130" i="13"/>
  <c r="AJ130" i="13"/>
  <c r="AI130" i="13"/>
  <c r="AG130" i="13"/>
  <c r="P130" i="13"/>
  <c r="BK129" i="13"/>
  <c r="BJ129" i="13"/>
  <c r="BI129" i="13"/>
  <c r="BH129" i="13"/>
  <c r="BG129" i="13"/>
  <c r="BF129" i="13"/>
  <c r="BE129" i="13"/>
  <c r="BD129" i="13"/>
  <c r="BC129" i="13"/>
  <c r="BB129" i="13"/>
  <c r="BA129" i="13"/>
  <c r="AZ129" i="13"/>
  <c r="BL129" i="13" s="1"/>
  <c r="AY129" i="13"/>
  <c r="AX129" i="13"/>
  <c r="AW129" i="13"/>
  <c r="AV129" i="13"/>
  <c r="AT129" i="13"/>
  <c r="AS129" i="13"/>
  <c r="AR129" i="13"/>
  <c r="AQ129" i="13"/>
  <c r="AP129" i="13"/>
  <c r="AO129" i="13"/>
  <c r="AN129" i="13"/>
  <c r="AM129" i="13"/>
  <c r="AL129" i="13"/>
  <c r="AK129" i="13"/>
  <c r="AJ129" i="13"/>
  <c r="AI129" i="13"/>
  <c r="AU129" i="13" s="1"/>
  <c r="AG129" i="13"/>
  <c r="P129" i="13"/>
  <c r="BK128" i="13"/>
  <c r="BJ128" i="13"/>
  <c r="BI128" i="13"/>
  <c r="BH128" i="13"/>
  <c r="BG128" i="13"/>
  <c r="BF128" i="13"/>
  <c r="BE128" i="13"/>
  <c r="BD128" i="13"/>
  <c r="BC128" i="13"/>
  <c r="BB128" i="13"/>
  <c r="BA128" i="13"/>
  <c r="AZ128" i="13"/>
  <c r="AY128" i="13"/>
  <c r="AX128" i="13"/>
  <c r="AW128" i="13"/>
  <c r="AV128" i="13"/>
  <c r="AT128" i="13"/>
  <c r="AS128" i="13"/>
  <c r="AR128" i="13"/>
  <c r="AQ128" i="13"/>
  <c r="AP128" i="13"/>
  <c r="AO128" i="13"/>
  <c r="AN128" i="13"/>
  <c r="AM128" i="13"/>
  <c r="AL128" i="13"/>
  <c r="AK128" i="13"/>
  <c r="AJ128" i="13"/>
  <c r="AI128" i="13"/>
  <c r="AG128" i="13"/>
  <c r="P128" i="13"/>
  <c r="BK127" i="13"/>
  <c r="BJ127" i="13"/>
  <c r="BI127" i="13"/>
  <c r="BH127" i="13"/>
  <c r="BG127" i="13"/>
  <c r="BF127" i="13"/>
  <c r="BE127" i="13"/>
  <c r="BD127" i="13"/>
  <c r="BC127" i="13"/>
  <c r="BB127" i="13"/>
  <c r="BA127" i="13"/>
  <c r="AZ127" i="13"/>
  <c r="BL127" i="13" s="1"/>
  <c r="AY127" i="13"/>
  <c r="AX127" i="13"/>
  <c r="AW127" i="13"/>
  <c r="AV127" i="13"/>
  <c r="AT127" i="13"/>
  <c r="AS127" i="13"/>
  <c r="AR127" i="13"/>
  <c r="AQ127" i="13"/>
  <c r="AP127" i="13"/>
  <c r="AO127" i="13"/>
  <c r="AN127" i="13"/>
  <c r="AM127" i="13"/>
  <c r="AL127" i="13"/>
  <c r="AK127" i="13"/>
  <c r="AJ127" i="13"/>
  <c r="AI127" i="13"/>
  <c r="AU127" i="13" s="1"/>
  <c r="AG127" i="13"/>
  <c r="P127" i="13"/>
  <c r="BK126" i="13"/>
  <c r="BJ126" i="13"/>
  <c r="BI126" i="13"/>
  <c r="BH126" i="13"/>
  <c r="BG126" i="13"/>
  <c r="BF126" i="13"/>
  <c r="BE126" i="13"/>
  <c r="BD126" i="13"/>
  <c r="BC126" i="13"/>
  <c r="BB126" i="13"/>
  <c r="BA126" i="13"/>
  <c r="AZ126" i="13"/>
  <c r="AY126" i="13"/>
  <c r="AX126" i="13"/>
  <c r="AW126" i="13"/>
  <c r="AV126" i="13"/>
  <c r="AT126" i="13"/>
  <c r="AS126" i="13"/>
  <c r="AR126" i="13"/>
  <c r="AQ126" i="13"/>
  <c r="AP126" i="13"/>
  <c r="AO126" i="13"/>
  <c r="AN126" i="13"/>
  <c r="AM126" i="13"/>
  <c r="AL126" i="13"/>
  <c r="AK126" i="13"/>
  <c r="AJ126" i="13"/>
  <c r="AI126" i="13"/>
  <c r="AG126" i="13"/>
  <c r="P126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BL125" i="13" s="1"/>
  <c r="AY125" i="13"/>
  <c r="AX125" i="13"/>
  <c r="AW125" i="13"/>
  <c r="AV125" i="13"/>
  <c r="AT125" i="13"/>
  <c r="AS125" i="13"/>
  <c r="AR125" i="13"/>
  <c r="AQ125" i="13"/>
  <c r="AP125" i="13"/>
  <c r="AO125" i="13"/>
  <c r="AN125" i="13"/>
  <c r="AM125" i="13"/>
  <c r="AL125" i="13"/>
  <c r="AK125" i="13"/>
  <c r="AJ125" i="13"/>
  <c r="AI125" i="13"/>
  <c r="AU125" i="13" s="1"/>
  <c r="AG125" i="13"/>
  <c r="P125" i="13"/>
  <c r="BK124" i="13"/>
  <c r="BJ124" i="13"/>
  <c r="BI124" i="13"/>
  <c r="BH124" i="13"/>
  <c r="BG124" i="13"/>
  <c r="BF124" i="13"/>
  <c r="BE124" i="13"/>
  <c r="BD124" i="13"/>
  <c r="BC124" i="13"/>
  <c r="BB124" i="13"/>
  <c r="BA124" i="13"/>
  <c r="AZ124" i="13"/>
  <c r="AY124" i="13"/>
  <c r="AX124" i="13"/>
  <c r="AW124" i="13"/>
  <c r="AV124" i="13"/>
  <c r="AT124" i="13"/>
  <c r="AS124" i="13"/>
  <c r="AR124" i="13"/>
  <c r="AQ124" i="13"/>
  <c r="AP124" i="13"/>
  <c r="AO124" i="13"/>
  <c r="AN124" i="13"/>
  <c r="AM124" i="13"/>
  <c r="AL124" i="13"/>
  <c r="AK124" i="13"/>
  <c r="AJ124" i="13"/>
  <c r="AI124" i="13"/>
  <c r="AG124" i="13"/>
  <c r="P124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BL123" i="13" s="1"/>
  <c r="AY123" i="13"/>
  <c r="AX123" i="13"/>
  <c r="AW123" i="13"/>
  <c r="AV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AI123" i="13"/>
  <c r="AU123" i="13" s="1"/>
  <c r="AG123" i="13"/>
  <c r="P123" i="13"/>
  <c r="BK122" i="13"/>
  <c r="BJ122" i="13"/>
  <c r="BI122" i="13"/>
  <c r="BH122" i="13"/>
  <c r="BG122" i="13"/>
  <c r="BF122" i="13"/>
  <c r="BE122" i="13"/>
  <c r="BD122" i="13"/>
  <c r="BC122" i="13"/>
  <c r="BB122" i="13"/>
  <c r="BA122" i="13"/>
  <c r="AZ122" i="13"/>
  <c r="AY122" i="13"/>
  <c r="AX122" i="13"/>
  <c r="AW122" i="13"/>
  <c r="AV122" i="13"/>
  <c r="AT122" i="13"/>
  <c r="AS122" i="13"/>
  <c r="AR122" i="13"/>
  <c r="AQ122" i="13"/>
  <c r="AP122" i="13"/>
  <c r="AO122" i="13"/>
  <c r="AN122" i="13"/>
  <c r="AM122" i="13"/>
  <c r="AL122" i="13"/>
  <c r="AK122" i="13"/>
  <c r="AJ122" i="13"/>
  <c r="AI122" i="13"/>
  <c r="AG122" i="13"/>
  <c r="P122" i="13"/>
  <c r="BK121" i="13"/>
  <c r="BJ121" i="13"/>
  <c r="BI121" i="13"/>
  <c r="BH121" i="13"/>
  <c r="BG121" i="13"/>
  <c r="BF121" i="13"/>
  <c r="BE121" i="13"/>
  <c r="BD121" i="13"/>
  <c r="BC121" i="13"/>
  <c r="BB121" i="13"/>
  <c r="BA121" i="13"/>
  <c r="AZ121" i="13"/>
  <c r="BL121" i="13" s="1"/>
  <c r="AY121" i="13"/>
  <c r="AX121" i="13"/>
  <c r="AW121" i="13"/>
  <c r="AV121" i="13"/>
  <c r="AT121" i="13"/>
  <c r="AS121" i="13"/>
  <c r="AR121" i="13"/>
  <c r="AQ121" i="13"/>
  <c r="AP121" i="13"/>
  <c r="AO121" i="13"/>
  <c r="AN121" i="13"/>
  <c r="AM121" i="13"/>
  <c r="AL121" i="13"/>
  <c r="AK121" i="13"/>
  <c r="AJ121" i="13"/>
  <c r="AI121" i="13"/>
  <c r="AU121" i="13" s="1"/>
  <c r="AG121" i="13"/>
  <c r="P121" i="13"/>
  <c r="BK120" i="13"/>
  <c r="BJ120" i="13"/>
  <c r="BI120" i="13"/>
  <c r="BH120" i="13"/>
  <c r="BG120" i="13"/>
  <c r="BF120" i="13"/>
  <c r="BE120" i="13"/>
  <c r="BD120" i="13"/>
  <c r="BC120" i="13"/>
  <c r="BB120" i="13"/>
  <c r="BA120" i="13"/>
  <c r="AZ120" i="13"/>
  <c r="AY120" i="13"/>
  <c r="AX120" i="13"/>
  <c r="AW120" i="13"/>
  <c r="AV120" i="13"/>
  <c r="AT120" i="13"/>
  <c r="AS120" i="13"/>
  <c r="AR120" i="13"/>
  <c r="AQ120" i="13"/>
  <c r="AP120" i="13"/>
  <c r="AO120" i="13"/>
  <c r="AN120" i="13"/>
  <c r="AM120" i="13"/>
  <c r="AL120" i="13"/>
  <c r="AK120" i="13"/>
  <c r="AJ120" i="13"/>
  <c r="AI120" i="13"/>
  <c r="AG120" i="13"/>
  <c r="P120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BL119" i="13" s="1"/>
  <c r="AY119" i="13"/>
  <c r="AX119" i="13"/>
  <c r="AW119" i="13"/>
  <c r="AV119" i="13"/>
  <c r="AT119" i="13"/>
  <c r="AS119" i="13"/>
  <c r="AR119" i="13"/>
  <c r="AQ119" i="13"/>
  <c r="AP119" i="13"/>
  <c r="AO119" i="13"/>
  <c r="AN119" i="13"/>
  <c r="AM119" i="13"/>
  <c r="AL119" i="13"/>
  <c r="AK119" i="13"/>
  <c r="AJ119" i="13"/>
  <c r="AI119" i="13"/>
  <c r="AU119" i="13" s="1"/>
  <c r="AG119" i="13"/>
  <c r="P119" i="13"/>
  <c r="BK118" i="13"/>
  <c r="BJ118" i="13"/>
  <c r="BI118" i="13"/>
  <c r="BH118" i="13"/>
  <c r="BG118" i="13"/>
  <c r="BF118" i="13"/>
  <c r="BE118" i="13"/>
  <c r="BD118" i="13"/>
  <c r="BC118" i="13"/>
  <c r="BB118" i="13"/>
  <c r="BA118" i="13"/>
  <c r="AZ118" i="13"/>
  <c r="AY118" i="13"/>
  <c r="AX118" i="13"/>
  <c r="AW118" i="13"/>
  <c r="AV118" i="13"/>
  <c r="AT118" i="13"/>
  <c r="AS118" i="13"/>
  <c r="AR118" i="13"/>
  <c r="AQ118" i="13"/>
  <c r="AP118" i="13"/>
  <c r="AO118" i="13"/>
  <c r="AN118" i="13"/>
  <c r="AM118" i="13"/>
  <c r="AL118" i="13"/>
  <c r="AK118" i="13"/>
  <c r="AJ118" i="13"/>
  <c r="AI118" i="13"/>
  <c r="AG118" i="13"/>
  <c r="P118" i="13"/>
  <c r="BK117" i="13"/>
  <c r="BJ117" i="13"/>
  <c r="BI117" i="13"/>
  <c r="BH117" i="13"/>
  <c r="BG117" i="13"/>
  <c r="BF117" i="13"/>
  <c r="BE117" i="13"/>
  <c r="BD117" i="13"/>
  <c r="BC117" i="13"/>
  <c r="BB117" i="13"/>
  <c r="BA117" i="13"/>
  <c r="AZ117" i="13"/>
  <c r="BL117" i="13" s="1"/>
  <c r="AY117" i="13"/>
  <c r="AX117" i="13"/>
  <c r="AW117" i="13"/>
  <c r="AV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AI117" i="13"/>
  <c r="AG117" i="13"/>
  <c r="P117" i="13"/>
  <c r="BK116" i="13"/>
  <c r="BJ116" i="13"/>
  <c r="BI116" i="13"/>
  <c r="BH116" i="13"/>
  <c r="BG116" i="13"/>
  <c r="BF116" i="13"/>
  <c r="BE116" i="13"/>
  <c r="BD116" i="13"/>
  <c r="BC116" i="13"/>
  <c r="BB116" i="13"/>
  <c r="BA116" i="13"/>
  <c r="AZ116" i="13"/>
  <c r="AY116" i="13"/>
  <c r="AX116" i="13"/>
  <c r="AW116" i="13"/>
  <c r="AV116" i="13"/>
  <c r="AT116" i="13"/>
  <c r="AS116" i="13"/>
  <c r="AR116" i="13"/>
  <c r="AQ116" i="13"/>
  <c r="AP116" i="13"/>
  <c r="AO116" i="13"/>
  <c r="AN116" i="13"/>
  <c r="AM116" i="13"/>
  <c r="AL116" i="13"/>
  <c r="AK116" i="13"/>
  <c r="AJ116" i="13"/>
  <c r="AI116" i="13"/>
  <c r="AG116" i="13"/>
  <c r="P116" i="13"/>
  <c r="BK115" i="13"/>
  <c r="BJ115" i="13"/>
  <c r="BI115" i="13"/>
  <c r="BH115" i="13"/>
  <c r="BG115" i="13"/>
  <c r="BF115" i="13"/>
  <c r="BE115" i="13"/>
  <c r="BD115" i="13"/>
  <c r="BC115" i="13"/>
  <c r="BB115" i="13"/>
  <c r="BA115" i="13"/>
  <c r="AZ115" i="13"/>
  <c r="AY115" i="13"/>
  <c r="AX115" i="13"/>
  <c r="AW115" i="13"/>
  <c r="AV115" i="13"/>
  <c r="AT115" i="13"/>
  <c r="AS115" i="13"/>
  <c r="AR115" i="13"/>
  <c r="AQ115" i="13"/>
  <c r="AP115" i="13"/>
  <c r="AO115" i="13"/>
  <c r="AN115" i="13"/>
  <c r="AM115" i="13"/>
  <c r="AL115" i="13"/>
  <c r="AK115" i="13"/>
  <c r="AJ115" i="13"/>
  <c r="AI115" i="13"/>
  <c r="AU115" i="13" s="1"/>
  <c r="AG115" i="13"/>
  <c r="P115" i="13"/>
  <c r="BK114" i="13"/>
  <c r="BJ114" i="13"/>
  <c r="BI114" i="13"/>
  <c r="BH114" i="13"/>
  <c r="BG114" i="13"/>
  <c r="BF114" i="13"/>
  <c r="BE114" i="13"/>
  <c r="BD114" i="13"/>
  <c r="BC114" i="13"/>
  <c r="BB114" i="13"/>
  <c r="BA114" i="13"/>
  <c r="AZ114" i="13"/>
  <c r="AY114" i="13"/>
  <c r="AX114" i="13"/>
  <c r="AW114" i="13"/>
  <c r="AV114" i="13"/>
  <c r="AT114" i="13"/>
  <c r="AS114" i="13"/>
  <c r="AR114" i="13"/>
  <c r="AQ114" i="13"/>
  <c r="AP114" i="13"/>
  <c r="AO114" i="13"/>
  <c r="AN114" i="13"/>
  <c r="AM114" i="13"/>
  <c r="AL114" i="13"/>
  <c r="AK114" i="13"/>
  <c r="AJ114" i="13"/>
  <c r="AI114" i="13"/>
  <c r="AG114" i="13"/>
  <c r="P114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T113" i="13"/>
  <c r="AS113" i="13"/>
  <c r="AR113" i="13"/>
  <c r="AQ113" i="13"/>
  <c r="AP113" i="13"/>
  <c r="AO113" i="13"/>
  <c r="AN113" i="13"/>
  <c r="AM113" i="13"/>
  <c r="AL113" i="13"/>
  <c r="AK113" i="13"/>
  <c r="AJ113" i="13"/>
  <c r="AI113" i="13"/>
  <c r="AU113" i="13" s="1"/>
  <c r="AG113" i="13"/>
  <c r="P113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AW112" i="13"/>
  <c r="AV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AI112" i="13"/>
  <c r="AG112" i="13"/>
  <c r="P112" i="13"/>
  <c r="BK111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W111" i="13"/>
  <c r="AV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U111" i="13" s="1"/>
  <c r="AG111" i="13"/>
  <c r="P111" i="13"/>
  <c r="BK110" i="13"/>
  <c r="BJ110" i="13"/>
  <c r="BI110" i="13"/>
  <c r="BH110" i="13"/>
  <c r="BG110" i="13"/>
  <c r="BF110" i="13"/>
  <c r="BE110" i="13"/>
  <c r="BD110" i="13"/>
  <c r="BC110" i="13"/>
  <c r="BB110" i="13"/>
  <c r="BA110" i="13"/>
  <c r="AZ110" i="13"/>
  <c r="AY110" i="13"/>
  <c r="AX110" i="13"/>
  <c r="AW110" i="13"/>
  <c r="AV110" i="13"/>
  <c r="AT110" i="13"/>
  <c r="AS110" i="13"/>
  <c r="AR110" i="13"/>
  <c r="AQ110" i="13"/>
  <c r="AP110" i="13"/>
  <c r="AO110" i="13"/>
  <c r="AN110" i="13"/>
  <c r="AM110" i="13"/>
  <c r="AL110" i="13"/>
  <c r="AK110" i="13"/>
  <c r="AJ110" i="13"/>
  <c r="AI110" i="13"/>
  <c r="AG110" i="13"/>
  <c r="P110" i="13"/>
  <c r="BK109" i="13"/>
  <c r="BJ109" i="13"/>
  <c r="BI109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AW109" i="13"/>
  <c r="AV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AI109" i="13"/>
  <c r="AU109" i="13" s="1"/>
  <c r="AG109" i="13"/>
  <c r="P109" i="13"/>
  <c r="BK108" i="13"/>
  <c r="BJ108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AW108" i="13"/>
  <c r="AV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AI108" i="13"/>
  <c r="AG108" i="13"/>
  <c r="P108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U107" i="13" s="1"/>
  <c r="AG107" i="13"/>
  <c r="P107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AW106" i="13"/>
  <c r="AV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G106" i="13"/>
  <c r="P106" i="13"/>
  <c r="BK105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V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U105" i="13" s="1"/>
  <c r="AG105" i="13"/>
  <c r="P105" i="13"/>
  <c r="BK104" i="13"/>
  <c r="BJ104" i="13"/>
  <c r="BI104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AW104" i="13"/>
  <c r="AV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G104" i="13"/>
  <c r="P104" i="13"/>
  <c r="BK103" i="13"/>
  <c r="BJ103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AW103" i="13"/>
  <c r="AV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U103" i="13" s="1"/>
  <c r="AG103" i="13"/>
  <c r="P103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G102" i="13"/>
  <c r="P102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T101" i="13"/>
  <c r="AS101" i="13"/>
  <c r="AR101" i="13"/>
  <c r="AQ101" i="13"/>
  <c r="AP101" i="13"/>
  <c r="AO101" i="13"/>
  <c r="AN101" i="13"/>
  <c r="AM101" i="13"/>
  <c r="AL101" i="13"/>
  <c r="AK101" i="13"/>
  <c r="AJ101" i="13"/>
  <c r="AI101" i="13"/>
  <c r="AU101" i="13" s="1"/>
  <c r="AG101" i="13"/>
  <c r="P101" i="13"/>
  <c r="BK100" i="13"/>
  <c r="BJ100" i="13"/>
  <c r="BI100" i="13"/>
  <c r="BH100" i="13"/>
  <c r="BG100" i="13"/>
  <c r="BF100" i="13"/>
  <c r="BE100" i="13"/>
  <c r="BD100" i="13"/>
  <c r="BC100" i="13"/>
  <c r="BB100" i="13"/>
  <c r="BA100" i="13"/>
  <c r="AZ100" i="13"/>
  <c r="AY100" i="13"/>
  <c r="AX100" i="13"/>
  <c r="AW100" i="13"/>
  <c r="AV100" i="13"/>
  <c r="AT100" i="13"/>
  <c r="AS100" i="13"/>
  <c r="AR100" i="13"/>
  <c r="AQ100" i="13"/>
  <c r="AP100" i="13"/>
  <c r="AO100" i="13"/>
  <c r="AN100" i="13"/>
  <c r="AM100" i="13"/>
  <c r="AL100" i="13"/>
  <c r="AK100" i="13"/>
  <c r="AJ100" i="13"/>
  <c r="AI100" i="13"/>
  <c r="AG100" i="13"/>
  <c r="P100" i="13"/>
  <c r="BK99" i="13"/>
  <c r="BJ99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AW99" i="13"/>
  <c r="AV99" i="13"/>
  <c r="AT99" i="13"/>
  <c r="AS99" i="13"/>
  <c r="AR99" i="13"/>
  <c r="AQ99" i="13"/>
  <c r="AP99" i="13"/>
  <c r="AO99" i="13"/>
  <c r="AN99" i="13"/>
  <c r="AM99" i="13"/>
  <c r="AL99" i="13"/>
  <c r="AK99" i="13"/>
  <c r="AJ99" i="13"/>
  <c r="AI99" i="13"/>
  <c r="AU99" i="13" s="1"/>
  <c r="AG99" i="13"/>
  <c r="P99" i="13"/>
  <c r="BK98" i="13"/>
  <c r="BN98" i="13" s="1"/>
  <c r="BN467" i="13" s="1"/>
  <c r="BN470" i="13" s="1"/>
  <c r="BJ98" i="13"/>
  <c r="BI98" i="13"/>
  <c r="BH98" i="13"/>
  <c r="BG98" i="13"/>
  <c r="BF98" i="13"/>
  <c r="BE98" i="13"/>
  <c r="BD98" i="13"/>
  <c r="BC98" i="13"/>
  <c r="BB98" i="13"/>
  <c r="BA98" i="13"/>
  <c r="AZ98" i="13"/>
  <c r="AY98" i="13"/>
  <c r="AX98" i="13"/>
  <c r="AW98" i="13"/>
  <c r="AV98" i="13"/>
  <c r="AT98" i="13"/>
  <c r="AS98" i="13"/>
  <c r="AR98" i="13"/>
  <c r="AQ98" i="13"/>
  <c r="AP98" i="13"/>
  <c r="AO98" i="13"/>
  <c r="AN98" i="13"/>
  <c r="AM98" i="13"/>
  <c r="AL98" i="13"/>
  <c r="AK98" i="13"/>
  <c r="AJ98" i="13"/>
  <c r="AI98" i="13"/>
  <c r="AG98" i="13"/>
  <c r="P98" i="13"/>
  <c r="BK97" i="13"/>
  <c r="BJ97" i="13"/>
  <c r="BI97" i="13"/>
  <c r="BH97" i="13"/>
  <c r="BG97" i="13"/>
  <c r="BF97" i="13"/>
  <c r="BE97" i="13"/>
  <c r="BD97" i="13"/>
  <c r="BC97" i="13"/>
  <c r="BB97" i="13"/>
  <c r="BA97" i="13"/>
  <c r="AZ97" i="13"/>
  <c r="AY97" i="13"/>
  <c r="AX97" i="13"/>
  <c r="AW97" i="13"/>
  <c r="AV97" i="13"/>
  <c r="AT97" i="13"/>
  <c r="AS97" i="13"/>
  <c r="AR97" i="13"/>
  <c r="AQ97" i="13"/>
  <c r="AP97" i="13"/>
  <c r="AO97" i="13"/>
  <c r="AN97" i="13"/>
  <c r="AM97" i="13"/>
  <c r="AL97" i="13"/>
  <c r="AK97" i="13"/>
  <c r="AJ97" i="13"/>
  <c r="AI97" i="13"/>
  <c r="AG97" i="13"/>
  <c r="P97" i="13"/>
  <c r="BK96" i="13"/>
  <c r="BJ96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AW96" i="13"/>
  <c r="AV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G96" i="13"/>
  <c r="P96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T95" i="13"/>
  <c r="AS95" i="13"/>
  <c r="AR95" i="13"/>
  <c r="AQ95" i="13"/>
  <c r="AP95" i="13"/>
  <c r="AO95" i="13"/>
  <c r="AN95" i="13"/>
  <c r="AM95" i="13"/>
  <c r="AL95" i="13"/>
  <c r="AK95" i="13"/>
  <c r="AJ95" i="13"/>
  <c r="AI95" i="13"/>
  <c r="AG95" i="13"/>
  <c r="P95" i="13"/>
  <c r="BK94" i="13"/>
  <c r="BJ94" i="13"/>
  <c r="BI94" i="13"/>
  <c r="BH94" i="13"/>
  <c r="BG94" i="13"/>
  <c r="BF94" i="13"/>
  <c r="BE94" i="13"/>
  <c r="BD94" i="13"/>
  <c r="BC94" i="13"/>
  <c r="BB94" i="13"/>
  <c r="BA94" i="13"/>
  <c r="AZ94" i="13"/>
  <c r="AY94" i="13"/>
  <c r="AX94" i="13"/>
  <c r="AW94" i="13"/>
  <c r="AV94" i="13"/>
  <c r="AT94" i="13"/>
  <c r="AS94" i="13"/>
  <c r="AR94" i="13"/>
  <c r="AQ94" i="13"/>
  <c r="AP94" i="13"/>
  <c r="AO94" i="13"/>
  <c r="AN94" i="13"/>
  <c r="AM94" i="13"/>
  <c r="AL94" i="13"/>
  <c r="AK94" i="13"/>
  <c r="AJ94" i="13"/>
  <c r="AI94" i="13"/>
  <c r="AG94" i="13"/>
  <c r="P94" i="13"/>
  <c r="BK93" i="13"/>
  <c r="BJ93" i="13"/>
  <c r="BI93" i="13"/>
  <c r="BH93" i="13"/>
  <c r="BG93" i="13"/>
  <c r="BF93" i="13"/>
  <c r="BE93" i="13"/>
  <c r="BD93" i="13"/>
  <c r="BC93" i="13"/>
  <c r="BB93" i="13"/>
  <c r="BA93" i="13"/>
  <c r="AZ93" i="13"/>
  <c r="AY93" i="13"/>
  <c r="AX93" i="13"/>
  <c r="AW93" i="13"/>
  <c r="AV93" i="13"/>
  <c r="AT93" i="13"/>
  <c r="AS93" i="13"/>
  <c r="AR93" i="13"/>
  <c r="AQ93" i="13"/>
  <c r="AP93" i="13"/>
  <c r="AO93" i="13"/>
  <c r="AN93" i="13"/>
  <c r="AM93" i="13"/>
  <c r="AL93" i="13"/>
  <c r="AK93" i="13"/>
  <c r="AJ93" i="13"/>
  <c r="AI93" i="13"/>
  <c r="AG93" i="13"/>
  <c r="P93" i="13"/>
  <c r="BK92" i="13"/>
  <c r="BJ92" i="13"/>
  <c r="BI92" i="13"/>
  <c r="BH92" i="13"/>
  <c r="BG92" i="13"/>
  <c r="BF92" i="13"/>
  <c r="BE92" i="13"/>
  <c r="BD92" i="13"/>
  <c r="BC92" i="13"/>
  <c r="BB92" i="13"/>
  <c r="BA92" i="13"/>
  <c r="AZ92" i="13"/>
  <c r="AY92" i="13"/>
  <c r="AX92" i="13"/>
  <c r="AW92" i="13"/>
  <c r="AV92" i="13"/>
  <c r="AT92" i="13"/>
  <c r="AS92" i="13"/>
  <c r="AR92" i="13"/>
  <c r="AQ92" i="13"/>
  <c r="AP92" i="13"/>
  <c r="AO92" i="13"/>
  <c r="AN92" i="13"/>
  <c r="AM92" i="13"/>
  <c r="AL92" i="13"/>
  <c r="AK92" i="13"/>
  <c r="AJ92" i="13"/>
  <c r="AI92" i="13"/>
  <c r="AG92" i="13"/>
  <c r="P92" i="13"/>
  <c r="BK91" i="13"/>
  <c r="BJ91" i="13"/>
  <c r="BI91" i="13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T91" i="13"/>
  <c r="AS91" i="13"/>
  <c r="AR91" i="13"/>
  <c r="AQ91" i="13"/>
  <c r="AP91" i="13"/>
  <c r="AO91" i="13"/>
  <c r="AN91" i="13"/>
  <c r="AM91" i="13"/>
  <c r="AL91" i="13"/>
  <c r="AK91" i="13"/>
  <c r="AJ91" i="13"/>
  <c r="AI91" i="13"/>
  <c r="AG91" i="13"/>
  <c r="P91" i="13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Y90" i="13"/>
  <c r="AX90" i="13"/>
  <c r="AW90" i="13"/>
  <c r="AV90" i="13"/>
  <c r="AT90" i="13"/>
  <c r="AS90" i="13"/>
  <c r="AR90" i="13"/>
  <c r="AQ90" i="13"/>
  <c r="AP90" i="13"/>
  <c r="AO90" i="13"/>
  <c r="AN90" i="13"/>
  <c r="AM90" i="13"/>
  <c r="AL90" i="13"/>
  <c r="AK90" i="13"/>
  <c r="AJ90" i="13"/>
  <c r="AI90" i="13"/>
  <c r="AG90" i="13"/>
  <c r="P90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T89" i="13"/>
  <c r="AS89" i="13"/>
  <c r="AR89" i="13"/>
  <c r="AQ89" i="13"/>
  <c r="AP89" i="13"/>
  <c r="AO89" i="13"/>
  <c r="AN89" i="13"/>
  <c r="AM89" i="13"/>
  <c r="AL89" i="13"/>
  <c r="AK89" i="13"/>
  <c r="AJ89" i="13"/>
  <c r="AI89" i="13"/>
  <c r="AG89" i="13"/>
  <c r="P89" i="13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W88" i="13"/>
  <c r="AV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G88" i="13"/>
  <c r="P88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G87" i="13"/>
  <c r="P87" i="13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T86" i="13"/>
  <c r="AS86" i="13"/>
  <c r="AR86" i="13"/>
  <c r="AQ86" i="13"/>
  <c r="AP86" i="13"/>
  <c r="AO86" i="13"/>
  <c r="AN86" i="13"/>
  <c r="AM86" i="13"/>
  <c r="AL86" i="13"/>
  <c r="AK86" i="13"/>
  <c r="AJ86" i="13"/>
  <c r="AI86" i="13"/>
  <c r="AG86" i="13"/>
  <c r="P86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V85" i="13"/>
  <c r="AT85" i="13"/>
  <c r="AS85" i="13"/>
  <c r="AR85" i="13"/>
  <c r="AQ85" i="13"/>
  <c r="AP85" i="13"/>
  <c r="AO85" i="13"/>
  <c r="AN85" i="13"/>
  <c r="AM85" i="13"/>
  <c r="AL85" i="13"/>
  <c r="AK85" i="13"/>
  <c r="AJ85" i="13"/>
  <c r="AI85" i="13"/>
  <c r="AG85" i="13"/>
  <c r="P85" i="13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W84" i="13"/>
  <c r="AV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G84" i="13"/>
  <c r="P84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G83" i="13"/>
  <c r="P83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G82" i="13"/>
  <c r="P82" i="13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AW81" i="13"/>
  <c r="AV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G81" i="13"/>
  <c r="P81" i="13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AW80" i="13"/>
  <c r="AV80" i="13"/>
  <c r="AT80" i="13"/>
  <c r="AS80" i="13"/>
  <c r="AR80" i="13"/>
  <c r="AQ80" i="13"/>
  <c r="AP80" i="13"/>
  <c r="AO80" i="13"/>
  <c r="AN80" i="13"/>
  <c r="AM80" i="13"/>
  <c r="AL80" i="13"/>
  <c r="AK80" i="13"/>
  <c r="AJ80" i="13"/>
  <c r="AI80" i="13"/>
  <c r="AG80" i="13"/>
  <c r="P80" i="13"/>
  <c r="BK79" i="13"/>
  <c r="BJ79" i="13"/>
  <c r="BI79" i="13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V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G79" i="13"/>
  <c r="P79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Y78" i="13"/>
  <c r="AX78" i="13"/>
  <c r="AW78" i="13"/>
  <c r="AV78" i="13"/>
  <c r="AT78" i="13"/>
  <c r="AS78" i="13"/>
  <c r="AR78" i="13"/>
  <c r="AQ78" i="13"/>
  <c r="AP78" i="13"/>
  <c r="AO78" i="13"/>
  <c r="AN78" i="13"/>
  <c r="AM78" i="13"/>
  <c r="AL78" i="13"/>
  <c r="AK78" i="13"/>
  <c r="AJ78" i="13"/>
  <c r="AI78" i="13"/>
  <c r="AG78" i="13"/>
  <c r="P78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T77" i="13"/>
  <c r="AS77" i="13"/>
  <c r="AR77" i="13"/>
  <c r="AQ77" i="13"/>
  <c r="AP77" i="13"/>
  <c r="AO77" i="13"/>
  <c r="AN77" i="13"/>
  <c r="AM77" i="13"/>
  <c r="AL77" i="13"/>
  <c r="AK77" i="13"/>
  <c r="AJ77" i="13"/>
  <c r="AI77" i="13"/>
  <c r="AG77" i="13"/>
  <c r="P77" i="13"/>
  <c r="BK76" i="13"/>
  <c r="BJ76" i="13"/>
  <c r="BI76" i="13"/>
  <c r="BH76" i="13"/>
  <c r="BG76" i="13"/>
  <c r="BF76" i="13"/>
  <c r="BE76" i="13"/>
  <c r="BD76" i="13"/>
  <c r="BC76" i="13"/>
  <c r="BB76" i="13"/>
  <c r="BA76" i="13"/>
  <c r="AZ76" i="13"/>
  <c r="AY76" i="13"/>
  <c r="AX76" i="13"/>
  <c r="AW76" i="13"/>
  <c r="AV76" i="13"/>
  <c r="AT76" i="13"/>
  <c r="AS76" i="13"/>
  <c r="AR76" i="13"/>
  <c r="AQ76" i="13"/>
  <c r="AP76" i="13"/>
  <c r="AO76" i="13"/>
  <c r="AN76" i="13"/>
  <c r="AM76" i="13"/>
  <c r="AL76" i="13"/>
  <c r="AK76" i="13"/>
  <c r="AJ76" i="13"/>
  <c r="AI76" i="13"/>
  <c r="AG76" i="13"/>
  <c r="P76" i="13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AW75" i="13"/>
  <c r="AV75" i="13"/>
  <c r="AT75" i="13"/>
  <c r="AS75" i="13"/>
  <c r="AR75" i="13"/>
  <c r="AQ75" i="13"/>
  <c r="AP75" i="13"/>
  <c r="AO75" i="13"/>
  <c r="AN75" i="13"/>
  <c r="AM75" i="13"/>
  <c r="AL75" i="13"/>
  <c r="AK75" i="13"/>
  <c r="AJ75" i="13"/>
  <c r="AI75" i="13"/>
  <c r="AG75" i="13"/>
  <c r="P75" i="13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Y74" i="13"/>
  <c r="AX74" i="13"/>
  <c r="AW74" i="13"/>
  <c r="AV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G74" i="13"/>
  <c r="P74" i="13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AW73" i="13"/>
  <c r="AV73" i="13"/>
  <c r="AT73" i="13"/>
  <c r="AS73" i="13"/>
  <c r="AR73" i="13"/>
  <c r="AQ73" i="13"/>
  <c r="AP73" i="13"/>
  <c r="AO73" i="13"/>
  <c r="AN73" i="13"/>
  <c r="AM73" i="13"/>
  <c r="AL73" i="13"/>
  <c r="AK73" i="13"/>
  <c r="AJ73" i="13"/>
  <c r="AI73" i="13"/>
  <c r="AG73" i="13"/>
  <c r="P73" i="13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Y72" i="13"/>
  <c r="AX72" i="13"/>
  <c r="AW72" i="13"/>
  <c r="AV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G72" i="13"/>
  <c r="P72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G71" i="13"/>
  <c r="P71" i="13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AW70" i="13"/>
  <c r="AV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G70" i="13"/>
  <c r="P70" i="13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AW69" i="13"/>
  <c r="AV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G69" i="13"/>
  <c r="P69" i="13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W68" i="13"/>
  <c r="AV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G68" i="13"/>
  <c r="P68" i="13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W67" i="13"/>
  <c r="AV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G67" i="13"/>
  <c r="P67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G66" i="13"/>
  <c r="P66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G65" i="13"/>
  <c r="P65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V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G64" i="13"/>
  <c r="P64" i="13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V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G63" i="13"/>
  <c r="P63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G62" i="13"/>
  <c r="P62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G61" i="13"/>
  <c r="P61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G60" i="13"/>
  <c r="P60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G59" i="13"/>
  <c r="P59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G58" i="13"/>
  <c r="P58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G57" i="13"/>
  <c r="P57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G56" i="13"/>
  <c r="P56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G55" i="13"/>
  <c r="P55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G54" i="13"/>
  <c r="P54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G53" i="13"/>
  <c r="P53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G52" i="13"/>
  <c r="P52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G51" i="13"/>
  <c r="P51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W50" i="13"/>
  <c r="AV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G50" i="13"/>
  <c r="P50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W49" i="13"/>
  <c r="AV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G49" i="13"/>
  <c r="P49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G48" i="13"/>
  <c r="P48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G47" i="13"/>
  <c r="P47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G46" i="13"/>
  <c r="P46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G45" i="13"/>
  <c r="P45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G44" i="13"/>
  <c r="P44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G43" i="13"/>
  <c r="P43" i="13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W42" i="13"/>
  <c r="AV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G42" i="13"/>
  <c r="P42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G41" i="13"/>
  <c r="P41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G40" i="13"/>
  <c r="P40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G39" i="13"/>
  <c r="P39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G38" i="13"/>
  <c r="P38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G37" i="13"/>
  <c r="P37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G36" i="13"/>
  <c r="P36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G35" i="13"/>
  <c r="P35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V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G34" i="13"/>
  <c r="P34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AW33" i="13"/>
  <c r="AV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G33" i="13"/>
  <c r="P33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G32" i="13"/>
  <c r="P32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G31" i="13"/>
  <c r="P31" i="13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Y30" i="13"/>
  <c r="AX30" i="13"/>
  <c r="AW30" i="13"/>
  <c r="AV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G30" i="13"/>
  <c r="P30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G29" i="13"/>
  <c r="P29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G28" i="13"/>
  <c r="P28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G27" i="13"/>
  <c r="P27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G26" i="13"/>
  <c r="P26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G25" i="13"/>
  <c r="P25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G24" i="13"/>
  <c r="P24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G23" i="13"/>
  <c r="P23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G22" i="13"/>
  <c r="P22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G21" i="13"/>
  <c r="P21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G20" i="13"/>
  <c r="P20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G19" i="13"/>
  <c r="P19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G18" i="13"/>
  <c r="P18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G17" i="13"/>
  <c r="P17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G16" i="13"/>
  <c r="P16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G15" i="13"/>
  <c r="P15" i="13"/>
  <c r="BK14" i="13"/>
  <c r="BJ14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W14" i="13"/>
  <c r="AV14" i="13"/>
  <c r="AT14" i="13"/>
  <c r="AS14" i="13"/>
  <c r="AR14" i="13"/>
  <c r="AQ14" i="13"/>
  <c r="AP14" i="13"/>
  <c r="AO14" i="13"/>
  <c r="AN14" i="13"/>
  <c r="AM14" i="13"/>
  <c r="AL14" i="13"/>
  <c r="AK14" i="13"/>
  <c r="AJ14" i="13"/>
  <c r="AI14" i="13"/>
  <c r="AG14" i="13"/>
  <c r="P14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G13" i="13"/>
  <c r="P13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G12" i="13"/>
  <c r="P12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G11" i="13"/>
  <c r="P11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G10" i="13"/>
  <c r="P10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G9" i="13"/>
  <c r="P9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G8" i="13"/>
  <c r="P8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G7" i="13"/>
  <c r="P7" i="13"/>
  <c r="BK6" i="13"/>
  <c r="BJ6" i="13"/>
  <c r="BI6" i="13"/>
  <c r="BH6" i="13"/>
  <c r="BG6" i="13"/>
  <c r="BF6" i="13"/>
  <c r="BE6" i="13"/>
  <c r="BD6" i="13"/>
  <c r="BC6" i="13"/>
  <c r="BB6" i="13"/>
  <c r="BA6" i="13"/>
  <c r="AZ6" i="13"/>
  <c r="AY6" i="13"/>
  <c r="AX6" i="13"/>
  <c r="AW6" i="13"/>
  <c r="AV6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G6" i="13"/>
  <c r="P6" i="13"/>
  <c r="BK5" i="13"/>
  <c r="BJ5" i="13"/>
  <c r="BI5" i="13"/>
  <c r="BI467" i="13" s="1"/>
  <c r="BH5" i="13"/>
  <c r="BG5" i="13"/>
  <c r="BF5" i="13"/>
  <c r="BE5" i="13"/>
  <c r="BE467" i="13" s="1"/>
  <c r="BD5" i="13"/>
  <c r="BC5" i="13"/>
  <c r="BB5" i="13"/>
  <c r="BA5" i="13"/>
  <c r="BA467" i="13" s="1"/>
  <c r="AZ5" i="13"/>
  <c r="AY5" i="13"/>
  <c r="AX5" i="13"/>
  <c r="AW5" i="13"/>
  <c r="AW467" i="13" s="1"/>
  <c r="AV5" i="13"/>
  <c r="AT5" i="13"/>
  <c r="AS5" i="13"/>
  <c r="AR5" i="13"/>
  <c r="AR467" i="13" s="1"/>
  <c r="AQ5" i="13"/>
  <c r="AP5" i="13"/>
  <c r="AO5" i="13"/>
  <c r="AN5" i="13"/>
  <c r="AN467" i="13" s="1"/>
  <c r="AM5" i="13"/>
  <c r="AL5" i="13"/>
  <c r="AK5" i="13"/>
  <c r="AJ5" i="13"/>
  <c r="AJ467" i="13" s="1"/>
  <c r="AI5" i="13"/>
  <c r="AG5" i="13"/>
  <c r="P5" i="13"/>
  <c r="P467" i="13" l="1"/>
  <c r="AS467" i="13"/>
  <c r="BJ467" i="13"/>
  <c r="BL12" i="13"/>
  <c r="BL18" i="13"/>
  <c r="BL20" i="13"/>
  <c r="BL24" i="13"/>
  <c r="AU26" i="13"/>
  <c r="AU28" i="13"/>
  <c r="BL28" i="13"/>
  <c r="AU30" i="13"/>
  <c r="BL30" i="13"/>
  <c r="AU32" i="13"/>
  <c r="AU34" i="13"/>
  <c r="BL38" i="13"/>
  <c r="BL40" i="13"/>
  <c r="AU50" i="13"/>
  <c r="BL50" i="13"/>
  <c r="AU52" i="13"/>
  <c r="BL56" i="13"/>
  <c r="AU58" i="13"/>
  <c r="BL64" i="13"/>
  <c r="AU66" i="13"/>
  <c r="BL70" i="13"/>
  <c r="BL72" i="13"/>
  <c r="AU74" i="13"/>
  <c r="AU76" i="13"/>
  <c r="BL78" i="13"/>
  <c r="BL80" i="13"/>
  <c r="AU84" i="13"/>
  <c r="BL86" i="13"/>
  <c r="AU88" i="13"/>
  <c r="AU90" i="13"/>
  <c r="BL92" i="13"/>
  <c r="AU98" i="13"/>
  <c r="BL98" i="13"/>
  <c r="BO98" i="13" s="1"/>
  <c r="AU433" i="14"/>
  <c r="AK467" i="13"/>
  <c r="AX467" i="13"/>
  <c r="BF467" i="13"/>
  <c r="AU14" i="13"/>
  <c r="BL14" i="13"/>
  <c r="AU16" i="13"/>
  <c r="BL16" i="13"/>
  <c r="AU20" i="13"/>
  <c r="AU22" i="13"/>
  <c r="BL22" i="13"/>
  <c r="AU24" i="13"/>
  <c r="BL32" i="13"/>
  <c r="AU38" i="13"/>
  <c r="AU44" i="13"/>
  <c r="AU56" i="13"/>
  <c r="BL60" i="13"/>
  <c r="BL62" i="13"/>
  <c r="AU64" i="13"/>
  <c r="BL66" i="13"/>
  <c r="AU70" i="13"/>
  <c r="BL76" i="13"/>
  <c r="AU80" i="13"/>
  <c r="BL84" i="13"/>
  <c r="AU92" i="13"/>
  <c r="BL94" i="13"/>
  <c r="BL96" i="13"/>
  <c r="AG467" i="13"/>
  <c r="AL467" i="13"/>
  <c r="AP467" i="13"/>
  <c r="AT467" i="13"/>
  <c r="AY467" i="13"/>
  <c r="BC467" i="13"/>
  <c r="BG467" i="13"/>
  <c r="BK467" i="13"/>
  <c r="AU100" i="13"/>
  <c r="BL100" i="13"/>
  <c r="AU102" i="13"/>
  <c r="AU104" i="13"/>
  <c r="BL104" i="13"/>
  <c r="AU106" i="13"/>
  <c r="AU108" i="13"/>
  <c r="BL108" i="13"/>
  <c r="AU110" i="13"/>
  <c r="AU112" i="13"/>
  <c r="BL112" i="13"/>
  <c r="AU114" i="13"/>
  <c r="AU116" i="13"/>
  <c r="BL116" i="13"/>
  <c r="BL118" i="13"/>
  <c r="AU120" i="13"/>
  <c r="BL120" i="13"/>
  <c r="AU122" i="13"/>
  <c r="BL122" i="13"/>
  <c r="AU124" i="13"/>
  <c r="BL124" i="13"/>
  <c r="AU126" i="13"/>
  <c r="BL126" i="13"/>
  <c r="AU128" i="13"/>
  <c r="BL128" i="13"/>
  <c r="AU130" i="13"/>
  <c r="BL130" i="13"/>
  <c r="AU132" i="13"/>
  <c r="BL132" i="13"/>
  <c r="AU134" i="13"/>
  <c r="BL134" i="13"/>
  <c r="AU136" i="13"/>
  <c r="BL136" i="13"/>
  <c r="AU138" i="13"/>
  <c r="BL138" i="13"/>
  <c r="AU140" i="13"/>
  <c r="BL140" i="13"/>
  <c r="AU142" i="13"/>
  <c r="BL142" i="13"/>
  <c r="AU144" i="13"/>
  <c r="BL144" i="13"/>
  <c r="AU146" i="13"/>
  <c r="BL146" i="13"/>
  <c r="AU148" i="13"/>
  <c r="BL148" i="13"/>
  <c r="AU150" i="13"/>
  <c r="BL150" i="13"/>
  <c r="AU152" i="13"/>
  <c r="BL152" i="13"/>
  <c r="AU154" i="13"/>
  <c r="BL154" i="13"/>
  <c r="AU156" i="13"/>
  <c r="BL156" i="13"/>
  <c r="AU158" i="13"/>
  <c r="BL158" i="13"/>
  <c r="AU433" i="13"/>
  <c r="AO467" i="13"/>
  <c r="BB467" i="13"/>
  <c r="AU6" i="13"/>
  <c r="BL6" i="13"/>
  <c r="AU8" i="13"/>
  <c r="BL8" i="13"/>
  <c r="AU10" i="13"/>
  <c r="BL10" i="13"/>
  <c r="AU12" i="13"/>
  <c r="AU18" i="13"/>
  <c r="BL26" i="13"/>
  <c r="BL34" i="13"/>
  <c r="AU36" i="13"/>
  <c r="BL36" i="13"/>
  <c r="AU40" i="13"/>
  <c r="AU42" i="13"/>
  <c r="BL42" i="13"/>
  <c r="BL44" i="13"/>
  <c r="AU46" i="13"/>
  <c r="BL46" i="13"/>
  <c r="AU48" i="13"/>
  <c r="BL48" i="13"/>
  <c r="BL52" i="13"/>
  <c r="AU54" i="13"/>
  <c r="BL54" i="13"/>
  <c r="BL58" i="13"/>
  <c r="AU60" i="13"/>
  <c r="AU62" i="13"/>
  <c r="AU68" i="13"/>
  <c r="BL68" i="13"/>
  <c r="AU72" i="13"/>
  <c r="BL74" i="13"/>
  <c r="AU78" i="13"/>
  <c r="AU82" i="13"/>
  <c r="BL82" i="13"/>
  <c r="AU86" i="13"/>
  <c r="BL88" i="13"/>
  <c r="BL90" i="13"/>
  <c r="AU94" i="13"/>
  <c r="AU96" i="13"/>
  <c r="AI467" i="13"/>
  <c r="AM467" i="13"/>
  <c r="AQ467" i="13"/>
  <c r="AV467" i="13"/>
  <c r="AZ467" i="13"/>
  <c r="BD467" i="13"/>
  <c r="BH467" i="13"/>
  <c r="AU7" i="13"/>
  <c r="BL7" i="13"/>
  <c r="AU9" i="13"/>
  <c r="BL9" i="13"/>
  <c r="AU11" i="13"/>
  <c r="BL11" i="13"/>
  <c r="AU13" i="13"/>
  <c r="BL13" i="13"/>
  <c r="AU15" i="13"/>
  <c r="BL15" i="13"/>
  <c r="AU17" i="13"/>
  <c r="BL17" i="13"/>
  <c r="AU19" i="13"/>
  <c r="BL19" i="13"/>
  <c r="AU21" i="13"/>
  <c r="BL21" i="13"/>
  <c r="AU23" i="13"/>
  <c r="BL23" i="13"/>
  <c r="AU25" i="13"/>
  <c r="BL25" i="13"/>
  <c r="AU27" i="13"/>
  <c r="BL27" i="13"/>
  <c r="AU29" i="13"/>
  <c r="BL29" i="13"/>
  <c r="AU31" i="13"/>
  <c r="BL31" i="13"/>
  <c r="AU33" i="13"/>
  <c r="BL33" i="13"/>
  <c r="AU35" i="13"/>
  <c r="BL35" i="13"/>
  <c r="AU37" i="13"/>
  <c r="BL37" i="13"/>
  <c r="AU39" i="13"/>
  <c r="BL39" i="13"/>
  <c r="AU41" i="13"/>
  <c r="BL41" i="13"/>
  <c r="AU43" i="13"/>
  <c r="BL43" i="13"/>
  <c r="AU45" i="13"/>
  <c r="BL45" i="13"/>
  <c r="AU47" i="13"/>
  <c r="BL47" i="13"/>
  <c r="AU49" i="13"/>
  <c r="BL49" i="13"/>
  <c r="AU51" i="13"/>
  <c r="BL51" i="13"/>
  <c r="AU53" i="13"/>
  <c r="BL53" i="13"/>
  <c r="AU55" i="13"/>
  <c r="BL55" i="13"/>
  <c r="AU57" i="13"/>
  <c r="BL57" i="13"/>
  <c r="AU59" i="13"/>
  <c r="BL59" i="13"/>
  <c r="AU61" i="13"/>
  <c r="BL61" i="13"/>
  <c r="AU63" i="13"/>
  <c r="BL63" i="13"/>
  <c r="AU65" i="13"/>
  <c r="BL65" i="13"/>
  <c r="AU67" i="13"/>
  <c r="BL67" i="13"/>
  <c r="AU69" i="13"/>
  <c r="BL69" i="13"/>
  <c r="AU71" i="13"/>
  <c r="BL71" i="13"/>
  <c r="AU73" i="13"/>
  <c r="BL73" i="13"/>
  <c r="AU75" i="13"/>
  <c r="BL75" i="13"/>
  <c r="AU77" i="13"/>
  <c r="BL77" i="13"/>
  <c r="AU79" i="13"/>
  <c r="BL79" i="13"/>
  <c r="AU81" i="13"/>
  <c r="BL81" i="13"/>
  <c r="AU83" i="13"/>
  <c r="BL83" i="13"/>
  <c r="AU85" i="13"/>
  <c r="BL85" i="13"/>
  <c r="AU87" i="13"/>
  <c r="BL87" i="13"/>
  <c r="AU89" i="13"/>
  <c r="BL89" i="13"/>
  <c r="AU91" i="13"/>
  <c r="BL91" i="13"/>
  <c r="AU93" i="13"/>
  <c r="BL93" i="13"/>
  <c r="AU95" i="13"/>
  <c r="BL95" i="13"/>
  <c r="AU97" i="13"/>
  <c r="BL97" i="13"/>
  <c r="AU160" i="13"/>
  <c r="BL160" i="13"/>
  <c r="AU162" i="13"/>
  <c r="BL162" i="13"/>
  <c r="AU164" i="13"/>
  <c r="BL164" i="13"/>
  <c r="AU166" i="13"/>
  <c r="BL166" i="13"/>
  <c r="AU168" i="13"/>
  <c r="BL168" i="13"/>
  <c r="AU170" i="13"/>
  <c r="BL170" i="13"/>
  <c r="AU172" i="13"/>
  <c r="BL172" i="13"/>
  <c r="AU174" i="13"/>
  <c r="BL174" i="13"/>
  <c r="AU176" i="13"/>
  <c r="BL176" i="13"/>
  <c r="AU178" i="13"/>
  <c r="BL178" i="13"/>
  <c r="AU180" i="13"/>
  <c r="BL180" i="13"/>
  <c r="AU182" i="13"/>
  <c r="BL182" i="13"/>
  <c r="AU184" i="13"/>
  <c r="BL184" i="13"/>
  <c r="AU186" i="13"/>
  <c r="BL186" i="13"/>
  <c r="AU188" i="13"/>
  <c r="BL188" i="13"/>
  <c r="AU190" i="13"/>
  <c r="BL190" i="13"/>
  <c r="AU192" i="13"/>
  <c r="BL192" i="13"/>
  <c r="AU194" i="13"/>
  <c r="BL194" i="13"/>
  <c r="AU196" i="13"/>
  <c r="BL196" i="13"/>
  <c r="AU198" i="13"/>
  <c r="BL198" i="13"/>
  <c r="AU200" i="13"/>
  <c r="BL200" i="13"/>
  <c r="AU202" i="13"/>
  <c r="BL202" i="13"/>
  <c r="AU204" i="13"/>
  <c r="BL204" i="13"/>
  <c r="AU206" i="13"/>
  <c r="BL206" i="13"/>
  <c r="AU208" i="13"/>
  <c r="BL208" i="13"/>
  <c r="AU210" i="13"/>
  <c r="BL210" i="13"/>
  <c r="AU212" i="13"/>
  <c r="BL212" i="13"/>
  <c r="AU214" i="13"/>
  <c r="BL214" i="13"/>
  <c r="AU216" i="13"/>
  <c r="BL216" i="13"/>
  <c r="AU218" i="13"/>
  <c r="BL218" i="13"/>
  <c r="AU220" i="13"/>
  <c r="BL220" i="13"/>
  <c r="AU222" i="13"/>
  <c r="BL222" i="13"/>
  <c r="AU224" i="13"/>
  <c r="BL224" i="13"/>
  <c r="AU226" i="13"/>
  <c r="BL226" i="13"/>
  <c r="AU228" i="13"/>
  <c r="BL228" i="13"/>
  <c r="AU230" i="13"/>
  <c r="BL230" i="13"/>
  <c r="AU232" i="13"/>
  <c r="BL232" i="13"/>
  <c r="AU234" i="13"/>
  <c r="BL234" i="13"/>
  <c r="AU236" i="13"/>
  <c r="BL236" i="13"/>
  <c r="AU238" i="13"/>
  <c r="BL238" i="13"/>
  <c r="AU240" i="13"/>
  <c r="BL240" i="13"/>
  <c r="AU242" i="13"/>
  <c r="BL242" i="13"/>
  <c r="AU244" i="13"/>
  <c r="BL244" i="13"/>
  <c r="AU246" i="13"/>
  <c r="BL246" i="13"/>
  <c r="AU248" i="13"/>
  <c r="BL248" i="13"/>
  <c r="AU250" i="13"/>
  <c r="BL250" i="13"/>
  <c r="AU252" i="13"/>
  <c r="BL252" i="13"/>
  <c r="AU254" i="13"/>
  <c r="BL254" i="13"/>
  <c r="AU256" i="13"/>
  <c r="BL256" i="13"/>
  <c r="AU258" i="13"/>
  <c r="BL258" i="13"/>
  <c r="AU260" i="13"/>
  <c r="BL260" i="13"/>
  <c r="AU262" i="13"/>
  <c r="BL262" i="13"/>
  <c r="AU264" i="13"/>
  <c r="BL264" i="13"/>
  <c r="AU266" i="13"/>
  <c r="BL266" i="13"/>
  <c r="AU268" i="13"/>
  <c r="BL268" i="13"/>
  <c r="AU270" i="13"/>
  <c r="BL270" i="13"/>
  <c r="AU272" i="13"/>
  <c r="BL272" i="13"/>
  <c r="AU274" i="13"/>
  <c r="BL274" i="13"/>
  <c r="AU276" i="13"/>
  <c r="BL276" i="13"/>
  <c r="AU278" i="13"/>
  <c r="BL278" i="13"/>
  <c r="AU280" i="13"/>
  <c r="BL280" i="13"/>
  <c r="AU282" i="13"/>
  <c r="BL282" i="13"/>
  <c r="AU284" i="13"/>
  <c r="BL284" i="13"/>
  <c r="BL286" i="13"/>
  <c r="BL288" i="13"/>
  <c r="AU290" i="13"/>
  <c r="BL290" i="13"/>
  <c r="AU292" i="13"/>
  <c r="BL292" i="13"/>
  <c r="AU294" i="13"/>
  <c r="BL294" i="13"/>
  <c r="AU296" i="13"/>
  <c r="BL296" i="13"/>
  <c r="AU298" i="13"/>
  <c r="BL298" i="13"/>
  <c r="AU300" i="13"/>
  <c r="BL300" i="13"/>
  <c r="AU302" i="13"/>
  <c r="BL302" i="13"/>
  <c r="AU304" i="13"/>
  <c r="BL304" i="13"/>
  <c r="AU306" i="13"/>
  <c r="BL306" i="13"/>
  <c r="AU308" i="13"/>
  <c r="BL308" i="13"/>
  <c r="AU310" i="13"/>
  <c r="BL310" i="13"/>
  <c r="AU312" i="13"/>
  <c r="BL312" i="13"/>
  <c r="AU314" i="13"/>
  <c r="BL314" i="13"/>
  <c r="AU316" i="13"/>
  <c r="BL316" i="13"/>
  <c r="AU318" i="13"/>
  <c r="BL318" i="13"/>
  <c r="AU320" i="13"/>
  <c r="BL320" i="13"/>
  <c r="AU322" i="13"/>
  <c r="BL322" i="13"/>
  <c r="AU324" i="13"/>
  <c r="BL324" i="13"/>
  <c r="AU326" i="13"/>
  <c r="BL326" i="13"/>
  <c r="AU328" i="13"/>
  <c r="BL328" i="13"/>
  <c r="AU330" i="13"/>
  <c r="BL330" i="13"/>
  <c r="AU332" i="13"/>
  <c r="BL332" i="13"/>
  <c r="AU334" i="13"/>
  <c r="BL334" i="13"/>
  <c r="AU336" i="13"/>
  <c r="BL336" i="13"/>
  <c r="AU338" i="13"/>
  <c r="BL338" i="13"/>
  <c r="AU340" i="13"/>
  <c r="BL340" i="13"/>
  <c r="AU342" i="13"/>
  <c r="BL342" i="13"/>
  <c r="AU344" i="13"/>
  <c r="BL344" i="13"/>
  <c r="AU346" i="13"/>
  <c r="BL346" i="13"/>
  <c r="AU348" i="13"/>
  <c r="BL348" i="13"/>
  <c r="AU350" i="13"/>
  <c r="BL350" i="13"/>
  <c r="AU352" i="13"/>
  <c r="BL352" i="13"/>
  <c r="AU354" i="13"/>
  <c r="BL354" i="13"/>
  <c r="AU356" i="13"/>
  <c r="BL356" i="13"/>
  <c r="AU358" i="13"/>
  <c r="BL358" i="13"/>
  <c r="AU360" i="13"/>
  <c r="BL360" i="13"/>
  <c r="AU362" i="13"/>
  <c r="BL362" i="13"/>
  <c r="AU364" i="13"/>
  <c r="BL364" i="13"/>
  <c r="AU366" i="13"/>
  <c r="BL366" i="13"/>
  <c r="AU368" i="13"/>
  <c r="BL368" i="13"/>
  <c r="AU370" i="13"/>
  <c r="BL370" i="13"/>
  <c r="AU372" i="13"/>
  <c r="BL372" i="13"/>
  <c r="AU374" i="13"/>
  <c r="BL374" i="13"/>
  <c r="AU376" i="13"/>
  <c r="BL376" i="13"/>
  <c r="AU378" i="13"/>
  <c r="BL378" i="13"/>
  <c r="AU380" i="13"/>
  <c r="BL380" i="13"/>
  <c r="AU382" i="13"/>
  <c r="BL382" i="13"/>
  <c r="AU384" i="13"/>
  <c r="BL384" i="13"/>
  <c r="BL386" i="13"/>
  <c r="BL388" i="13"/>
  <c r="AU390" i="13"/>
  <c r="BL390" i="13"/>
  <c r="AU392" i="13"/>
  <c r="BL392" i="13"/>
  <c r="AU394" i="13"/>
  <c r="BL394" i="13"/>
  <c r="AU396" i="13"/>
  <c r="BL396" i="13"/>
  <c r="AU398" i="13"/>
  <c r="BL398" i="13"/>
  <c r="AU400" i="13"/>
  <c r="BL400" i="13"/>
  <c r="AU402" i="13"/>
  <c r="BL402" i="13"/>
  <c r="AU404" i="13"/>
  <c r="BL404" i="13"/>
  <c r="AU406" i="13"/>
  <c r="BL406" i="13"/>
  <c r="AU408" i="13"/>
  <c r="BL408" i="13"/>
  <c r="AU410" i="13"/>
  <c r="BL410" i="13"/>
  <c r="AU412" i="13"/>
  <c r="BL412" i="13"/>
  <c r="AU414" i="13"/>
  <c r="BL414" i="13"/>
  <c r="AU416" i="13"/>
  <c r="BL416" i="13"/>
  <c r="AU418" i="13"/>
  <c r="BL418" i="13"/>
  <c r="AU420" i="13"/>
  <c r="BL420" i="13"/>
  <c r="AU422" i="13"/>
  <c r="BL422" i="13"/>
  <c r="AU424" i="13"/>
  <c r="BL424" i="13"/>
  <c r="AU426" i="13"/>
  <c r="BL426" i="13"/>
  <c r="BP426" i="13" s="1"/>
  <c r="BP467" i="13" s="1"/>
  <c r="AU428" i="13"/>
  <c r="BL428" i="13"/>
  <c r="AU430" i="13"/>
  <c r="BL430" i="13"/>
  <c r="AU432" i="13"/>
  <c r="BL432" i="13"/>
  <c r="AU434" i="13"/>
  <c r="BL434" i="13"/>
  <c r="AU436" i="13"/>
  <c r="BL436" i="13"/>
  <c r="AU438" i="13"/>
  <c r="BL438" i="13"/>
  <c r="AU440" i="13"/>
  <c r="BL440" i="13"/>
  <c r="AU442" i="13"/>
  <c r="BL442" i="13"/>
  <c r="AU444" i="13"/>
  <c r="BL444" i="13"/>
  <c r="BO444" i="13" s="1"/>
  <c r="AU446" i="13"/>
  <c r="BL446" i="13"/>
  <c r="BO446" i="13" s="1"/>
  <c r="AU448" i="13"/>
  <c r="AU466" i="13"/>
  <c r="BL466" i="13"/>
  <c r="BO466" i="13" s="1"/>
  <c r="P467" i="14"/>
  <c r="AK467" i="14"/>
  <c r="AO467" i="14"/>
  <c r="AS467" i="14"/>
  <c r="AX467" i="14"/>
  <c r="AU6" i="14"/>
  <c r="BL6" i="14"/>
  <c r="AU8" i="14"/>
  <c r="BL8" i="14"/>
  <c r="AU10" i="14"/>
  <c r="BL10" i="14"/>
  <c r="AU12" i="14"/>
  <c r="BL12" i="14"/>
  <c r="AU14" i="14"/>
  <c r="BL14" i="14"/>
  <c r="AU16" i="14"/>
  <c r="BL16" i="14"/>
  <c r="AU18" i="14"/>
  <c r="BL18" i="14"/>
  <c r="AU20" i="14"/>
  <c r="BL20" i="14"/>
  <c r="AU22" i="14"/>
  <c r="BL22" i="14"/>
  <c r="AU24" i="14"/>
  <c r="BL24" i="14"/>
  <c r="BJ25" i="14"/>
  <c r="BI25" i="14"/>
  <c r="BA25" i="14"/>
  <c r="BG25" i="14"/>
  <c r="BE25" i="14"/>
  <c r="AU30" i="14"/>
  <c r="BL30" i="14"/>
  <c r="AU32" i="14"/>
  <c r="BL32" i="14"/>
  <c r="AU34" i="14"/>
  <c r="BL34" i="14"/>
  <c r="AU36" i="14"/>
  <c r="BL36" i="14"/>
  <c r="AU38" i="14"/>
  <c r="BL38" i="14"/>
  <c r="AU40" i="14"/>
  <c r="BL40" i="14"/>
  <c r="AU42" i="14"/>
  <c r="BL42" i="14"/>
  <c r="AU44" i="14"/>
  <c r="BL44" i="14"/>
  <c r="AU46" i="14"/>
  <c r="BL46" i="14"/>
  <c r="AU48" i="14"/>
  <c r="BL48" i="14"/>
  <c r="AU50" i="14"/>
  <c r="BL50" i="14"/>
  <c r="AU52" i="14"/>
  <c r="BL52" i="14"/>
  <c r="AU54" i="14"/>
  <c r="BL54" i="14"/>
  <c r="AG467" i="14"/>
  <c r="AL467" i="14"/>
  <c r="AP467" i="14"/>
  <c r="AT467" i="14"/>
  <c r="AY467" i="14"/>
  <c r="AU26" i="14"/>
  <c r="BH27" i="14"/>
  <c r="BG27" i="14"/>
  <c r="BA27" i="14"/>
  <c r="BE27" i="14"/>
  <c r="BC27" i="14"/>
  <c r="BH60" i="14"/>
  <c r="BB60" i="14"/>
  <c r="BJ60" i="14"/>
  <c r="AU461" i="13"/>
  <c r="BL461" i="13"/>
  <c r="BI141" i="14"/>
  <c r="BB141" i="14"/>
  <c r="BJ141" i="14"/>
  <c r="BL448" i="13"/>
  <c r="BO448" i="13" s="1"/>
  <c r="AU450" i="13"/>
  <c r="BL450" i="13"/>
  <c r="AU452" i="13"/>
  <c r="BL452" i="13"/>
  <c r="AU454" i="13"/>
  <c r="BL454" i="13"/>
  <c r="AU456" i="13"/>
  <c r="BL456" i="13"/>
  <c r="AU458" i="13"/>
  <c r="BL458" i="13"/>
  <c r="AU460" i="13"/>
  <c r="BL460" i="13"/>
  <c r="AU462" i="13"/>
  <c r="BL462" i="13"/>
  <c r="BO462" i="13" s="1"/>
  <c r="AU465" i="13"/>
  <c r="BL465" i="13"/>
  <c r="AI467" i="14"/>
  <c r="AM467" i="14"/>
  <c r="AQ467" i="14"/>
  <c r="AV467" i="14"/>
  <c r="AU7" i="14"/>
  <c r="BL7" i="14"/>
  <c r="AU9" i="14"/>
  <c r="BL9" i="14"/>
  <c r="AU11" i="14"/>
  <c r="BL11" i="14"/>
  <c r="AU13" i="14"/>
  <c r="BL13" i="14"/>
  <c r="AU15" i="14"/>
  <c r="BL15" i="14"/>
  <c r="AU17" i="14"/>
  <c r="BL17" i="14"/>
  <c r="AU19" i="14"/>
  <c r="BL19" i="14"/>
  <c r="AU21" i="14"/>
  <c r="BL21" i="14"/>
  <c r="AU23" i="14"/>
  <c r="BL23" i="14"/>
  <c r="BF28" i="14"/>
  <c r="AU29" i="14"/>
  <c r="BL29" i="14"/>
  <c r="AU31" i="14"/>
  <c r="BL31" i="14"/>
  <c r="AU33" i="14"/>
  <c r="BL33" i="14"/>
  <c r="AU35" i="14"/>
  <c r="BL35" i="14"/>
  <c r="AU37" i="14"/>
  <c r="BL37" i="14"/>
  <c r="AU39" i="14"/>
  <c r="BL39" i="14"/>
  <c r="AU41" i="14"/>
  <c r="BL41" i="14"/>
  <c r="AU43" i="14"/>
  <c r="BL43" i="14"/>
  <c r="AU45" i="14"/>
  <c r="BL45" i="14"/>
  <c r="AU47" i="14"/>
  <c r="BL47" i="14"/>
  <c r="AU49" i="14"/>
  <c r="BL49" i="14"/>
  <c r="AU51" i="14"/>
  <c r="BL51" i="14"/>
  <c r="AU53" i="14"/>
  <c r="BL53" i="14"/>
  <c r="AU55" i="14"/>
  <c r="BL55" i="14"/>
  <c r="BC56" i="14"/>
  <c r="BK56" i="14"/>
  <c r="BG59" i="14"/>
  <c r="AU61" i="14"/>
  <c r="AU63" i="14"/>
  <c r="AU66" i="14"/>
  <c r="BL66" i="14"/>
  <c r="AU68" i="14"/>
  <c r="BL68" i="14"/>
  <c r="AU70" i="14"/>
  <c r="BL70" i="14"/>
  <c r="AU72" i="14"/>
  <c r="BL72" i="14"/>
  <c r="AU74" i="14"/>
  <c r="BL74" i="14"/>
  <c r="AU76" i="14"/>
  <c r="BL76" i="14"/>
  <c r="AU78" i="14"/>
  <c r="BL78" i="14"/>
  <c r="AU80" i="14"/>
  <c r="BL80" i="14"/>
  <c r="AU82" i="14"/>
  <c r="BL82" i="14"/>
  <c r="AU84" i="14"/>
  <c r="BL84" i="14"/>
  <c r="AU86" i="14"/>
  <c r="BL86" i="14"/>
  <c r="AU88" i="14"/>
  <c r="BL88" i="14"/>
  <c r="AU90" i="14"/>
  <c r="BL90" i="14"/>
  <c r="AU92" i="14"/>
  <c r="AU94" i="14"/>
  <c r="BL94" i="14"/>
  <c r="AU96" i="14"/>
  <c r="BL96" i="14"/>
  <c r="AU98" i="14"/>
  <c r="BL98" i="14"/>
  <c r="BO98" i="14" s="1"/>
  <c r="AU100" i="14"/>
  <c r="BL100" i="14"/>
  <c r="AU102" i="14"/>
  <c r="BL102" i="14"/>
  <c r="AU104" i="14"/>
  <c r="BL104" i="14"/>
  <c r="AU106" i="14"/>
  <c r="BL106" i="14"/>
  <c r="AU108" i="14"/>
  <c r="BL108" i="14"/>
  <c r="AU110" i="14"/>
  <c r="BL110" i="14"/>
  <c r="AU112" i="14"/>
  <c r="BL112" i="14"/>
  <c r="AU114" i="14"/>
  <c r="BL114" i="14"/>
  <c r="AU116" i="14"/>
  <c r="BL116" i="14"/>
  <c r="AU118" i="14"/>
  <c r="BL118" i="14"/>
  <c r="AU120" i="14"/>
  <c r="BL120" i="14"/>
  <c r="AU122" i="14"/>
  <c r="BL122" i="14"/>
  <c r="AU124" i="14"/>
  <c r="BL124" i="14"/>
  <c r="BC125" i="14"/>
  <c r="BK125" i="14"/>
  <c r="AU142" i="14"/>
  <c r="AU144" i="14"/>
  <c r="AU147" i="14"/>
  <c r="BL147" i="14"/>
  <c r="AU149" i="14"/>
  <c r="BL149" i="14"/>
  <c r="AU151" i="14"/>
  <c r="BL151" i="14"/>
  <c r="AU153" i="14"/>
  <c r="BL153" i="14"/>
  <c r="AU155" i="14"/>
  <c r="BL155" i="14"/>
  <c r="AU157" i="14"/>
  <c r="BL157" i="14"/>
  <c r="AU159" i="14"/>
  <c r="BL159" i="14"/>
  <c r="AU161" i="14"/>
  <c r="BL161" i="14"/>
  <c r="AU163" i="14"/>
  <c r="BL163" i="14"/>
  <c r="AU165" i="14"/>
  <c r="BL165" i="14"/>
  <c r="AU167" i="14"/>
  <c r="BL167" i="14"/>
  <c r="AU169" i="14"/>
  <c r="BL169" i="14"/>
  <c r="AU171" i="14"/>
  <c r="BL171" i="14"/>
  <c r="AU173" i="14"/>
  <c r="BL173" i="14"/>
  <c r="AU175" i="14"/>
  <c r="BL175" i="14"/>
  <c r="BC176" i="14"/>
  <c r="BK176" i="14"/>
  <c r="AU464" i="13"/>
  <c r="BL464" i="13"/>
  <c r="BO464" i="13" s="1"/>
  <c r="AJ467" i="14"/>
  <c r="AN467" i="14"/>
  <c r="AR467" i="14"/>
  <c r="AW467" i="14"/>
  <c r="AU25" i="14"/>
  <c r="AU27" i="14"/>
  <c r="BJ28" i="14"/>
  <c r="BE56" i="14"/>
  <c r="AU59" i="14"/>
  <c r="BA59" i="14"/>
  <c r="BI59" i="14"/>
  <c r="BC61" i="14"/>
  <c r="BK61" i="14"/>
  <c r="AU62" i="14"/>
  <c r="BC63" i="14"/>
  <c r="BK63" i="14"/>
  <c r="AU64" i="14"/>
  <c r="BB64" i="14"/>
  <c r="BE125" i="14"/>
  <c r="AU127" i="14"/>
  <c r="BL127" i="14"/>
  <c r="AU129" i="14"/>
  <c r="BL129" i="14"/>
  <c r="AU131" i="14"/>
  <c r="BL131" i="14"/>
  <c r="AU133" i="14"/>
  <c r="BL133" i="14"/>
  <c r="AU135" i="14"/>
  <c r="BL135" i="14"/>
  <c r="AU137" i="14"/>
  <c r="BL137" i="14"/>
  <c r="AU139" i="14"/>
  <c r="BL139" i="14"/>
  <c r="BC142" i="14"/>
  <c r="BK142" i="14"/>
  <c r="AU143" i="14"/>
  <c r="BC144" i="14"/>
  <c r="BK144" i="14"/>
  <c r="AU145" i="14"/>
  <c r="BB145" i="14"/>
  <c r="BE176" i="14"/>
  <c r="AU178" i="14"/>
  <c r="BL178" i="14"/>
  <c r="AU180" i="14"/>
  <c r="BL180" i="14"/>
  <c r="AU182" i="14"/>
  <c r="BL182" i="14"/>
  <c r="AU184" i="14"/>
  <c r="BL184" i="14"/>
  <c r="AU186" i="14"/>
  <c r="BL186" i="14"/>
  <c r="AU188" i="14"/>
  <c r="BL188" i="14"/>
  <c r="AU190" i="14"/>
  <c r="BL190" i="14"/>
  <c r="AU192" i="14"/>
  <c r="BL192" i="14"/>
  <c r="AU194" i="14"/>
  <c r="BL194" i="14"/>
  <c r="AU196" i="14"/>
  <c r="BL196" i="14"/>
  <c r="AU198" i="14"/>
  <c r="BL198" i="14"/>
  <c r="AU200" i="14"/>
  <c r="BL200" i="14"/>
  <c r="AU202" i="14"/>
  <c r="BL202" i="14"/>
  <c r="AU58" i="14"/>
  <c r="BC59" i="14"/>
  <c r="BK59" i="14"/>
  <c r="AU60" i="14"/>
  <c r="BF64" i="14"/>
  <c r="AU65" i="14"/>
  <c r="BL65" i="14"/>
  <c r="AU67" i="14"/>
  <c r="BL67" i="14"/>
  <c r="AU69" i="14"/>
  <c r="BL69" i="14"/>
  <c r="AU71" i="14"/>
  <c r="BL71" i="14"/>
  <c r="AU73" i="14"/>
  <c r="BL73" i="14"/>
  <c r="AU75" i="14"/>
  <c r="BL75" i="14"/>
  <c r="AU77" i="14"/>
  <c r="BL77" i="14"/>
  <c r="AU79" i="14"/>
  <c r="BL79" i="14"/>
  <c r="AU81" i="14"/>
  <c r="BL81" i="14"/>
  <c r="AU83" i="14"/>
  <c r="BL83" i="14"/>
  <c r="AU85" i="14"/>
  <c r="BL85" i="14"/>
  <c r="AU87" i="14"/>
  <c r="BL87" i="14"/>
  <c r="AU89" i="14"/>
  <c r="BL89" i="14"/>
  <c r="AU91" i="14"/>
  <c r="BL91" i="14"/>
  <c r="AU93" i="14"/>
  <c r="AU95" i="14"/>
  <c r="AU97" i="14"/>
  <c r="BL99" i="14"/>
  <c r="BL101" i="14"/>
  <c r="BL103" i="14"/>
  <c r="BL105" i="14"/>
  <c r="BL107" i="14"/>
  <c r="BL109" i="14"/>
  <c r="BL111" i="14"/>
  <c r="BL113" i="14"/>
  <c r="BL115" i="14"/>
  <c r="BL117" i="14"/>
  <c r="BL119" i="14"/>
  <c r="AU121" i="14"/>
  <c r="BL121" i="14"/>
  <c r="AU123" i="14"/>
  <c r="BL123" i="14"/>
  <c r="AU141" i="14"/>
  <c r="BF145" i="14"/>
  <c r="AU146" i="14"/>
  <c r="BL146" i="14"/>
  <c r="AU148" i="14"/>
  <c r="BL148" i="14"/>
  <c r="AU150" i="14"/>
  <c r="BL150" i="14"/>
  <c r="AU152" i="14"/>
  <c r="BL152" i="14"/>
  <c r="AU154" i="14"/>
  <c r="BL154" i="14"/>
  <c r="AU156" i="14"/>
  <c r="BL156" i="14"/>
  <c r="AU158" i="14"/>
  <c r="BL158" i="14"/>
  <c r="AU160" i="14"/>
  <c r="BL160" i="14"/>
  <c r="AU162" i="14"/>
  <c r="BL162" i="14"/>
  <c r="AU164" i="14"/>
  <c r="BL164" i="14"/>
  <c r="AU166" i="14"/>
  <c r="BL166" i="14"/>
  <c r="AU168" i="14"/>
  <c r="BL168" i="14"/>
  <c r="AU170" i="14"/>
  <c r="BL170" i="14"/>
  <c r="AU172" i="14"/>
  <c r="BL172" i="14"/>
  <c r="AU174" i="14"/>
  <c r="BL174" i="14"/>
  <c r="AU204" i="14"/>
  <c r="BL204" i="14"/>
  <c r="AU206" i="14"/>
  <c r="BL206" i="14"/>
  <c r="AU208" i="14"/>
  <c r="BL208" i="14"/>
  <c r="AU210" i="14"/>
  <c r="BL210" i="14"/>
  <c r="BL212" i="14"/>
  <c r="AU214" i="14"/>
  <c r="BL214" i="14"/>
  <c r="AU216" i="14"/>
  <c r="BL216" i="14"/>
  <c r="AU218" i="14"/>
  <c r="BL218" i="14"/>
  <c r="AU220" i="14"/>
  <c r="BL220" i="14"/>
  <c r="AU222" i="14"/>
  <c r="BL222" i="14"/>
  <c r="AU224" i="14"/>
  <c r="BL224" i="14"/>
  <c r="AU226" i="14"/>
  <c r="BL226" i="14"/>
  <c r="AU228" i="14"/>
  <c r="BL228" i="14"/>
  <c r="AU230" i="14"/>
  <c r="BL230" i="14"/>
  <c r="AU232" i="14"/>
  <c r="BL232" i="14"/>
  <c r="AU234" i="14"/>
  <c r="BL234" i="14"/>
  <c r="AU236" i="14"/>
  <c r="BL236" i="14"/>
  <c r="AU238" i="14"/>
  <c r="BL238" i="14"/>
  <c r="AU240" i="14"/>
  <c r="BL240" i="14"/>
  <c r="AU242" i="14"/>
  <c r="BL242" i="14"/>
  <c r="AU244" i="14"/>
  <c r="BL244" i="14"/>
  <c r="AU246" i="14"/>
  <c r="BL246" i="14"/>
  <c r="AU248" i="14"/>
  <c r="BL248" i="14"/>
  <c r="AU250" i="14"/>
  <c r="BL250" i="14"/>
  <c r="AU252" i="14"/>
  <c r="BL252" i="14"/>
  <c r="AU254" i="14"/>
  <c r="BL254" i="14"/>
  <c r="AU256" i="14"/>
  <c r="BL256" i="14"/>
  <c r="AU258" i="14"/>
  <c r="BL258" i="14"/>
  <c r="AU260" i="14"/>
  <c r="BL260" i="14"/>
  <c r="AU262" i="14"/>
  <c r="BL262" i="14"/>
  <c r="AU264" i="14"/>
  <c r="BL264" i="14"/>
  <c r="AU266" i="14"/>
  <c r="BL266" i="14"/>
  <c r="AU268" i="14"/>
  <c r="BL268" i="14"/>
  <c r="AU270" i="14"/>
  <c r="BL270" i="14"/>
  <c r="AU272" i="14"/>
  <c r="BL272" i="14"/>
  <c r="AU274" i="14"/>
  <c r="BL274" i="14"/>
  <c r="AU276" i="14"/>
  <c r="BL276" i="14"/>
  <c r="AU278" i="14"/>
  <c r="BL278" i="14"/>
  <c r="AU280" i="14"/>
  <c r="BL280" i="14"/>
  <c r="AU282" i="14"/>
  <c r="BL282" i="14"/>
  <c r="AU284" i="14"/>
  <c r="BL284" i="14"/>
  <c r="BL286" i="14"/>
  <c r="AU288" i="14"/>
  <c r="BL288" i="14"/>
  <c r="BL290" i="14"/>
  <c r="AU292" i="14"/>
  <c r="BL292" i="14"/>
  <c r="AU294" i="14"/>
  <c r="BL294" i="14"/>
  <c r="AU296" i="14"/>
  <c r="BL296" i="14"/>
  <c r="AU298" i="14"/>
  <c r="BL298" i="14"/>
  <c r="AU300" i="14"/>
  <c r="BL300" i="14"/>
  <c r="AU302" i="14"/>
  <c r="BL302" i="14"/>
  <c r="AU304" i="14"/>
  <c r="BL304" i="14"/>
  <c r="AU306" i="14"/>
  <c r="BL306" i="14"/>
  <c r="AU308" i="14"/>
  <c r="BL308" i="14"/>
  <c r="AU310" i="14"/>
  <c r="BL310" i="14"/>
  <c r="AU312" i="14"/>
  <c r="BL312" i="14"/>
  <c r="AU314" i="14"/>
  <c r="BL314" i="14"/>
  <c r="AU316" i="14"/>
  <c r="BL316" i="14"/>
  <c r="AU318" i="14"/>
  <c r="BL318" i="14"/>
  <c r="AU320" i="14"/>
  <c r="BL320" i="14"/>
  <c r="AU322" i="14"/>
  <c r="BL322" i="14"/>
  <c r="AU324" i="14"/>
  <c r="BL324" i="14"/>
  <c r="AU326" i="14"/>
  <c r="BL326" i="14"/>
  <c r="AU328" i="14"/>
  <c r="BL328" i="14"/>
  <c r="AU330" i="14"/>
  <c r="BL330" i="14"/>
  <c r="AU332" i="14"/>
  <c r="BL332" i="14"/>
  <c r="AU334" i="14"/>
  <c r="BL334" i="14"/>
  <c r="AU336" i="14"/>
  <c r="BL336" i="14"/>
  <c r="AU338" i="14"/>
  <c r="BL338" i="14"/>
  <c r="AU340" i="14"/>
  <c r="BL340" i="14"/>
  <c r="AU342" i="14"/>
  <c r="BL342" i="14"/>
  <c r="AU344" i="14"/>
  <c r="BL344" i="14"/>
  <c r="AU346" i="14"/>
  <c r="BL346" i="14"/>
  <c r="AU348" i="14"/>
  <c r="BL348" i="14"/>
  <c r="AU350" i="14"/>
  <c r="BL350" i="14"/>
  <c r="AU352" i="14"/>
  <c r="BL352" i="14"/>
  <c r="AU354" i="14"/>
  <c r="BL354" i="14"/>
  <c r="AU356" i="14"/>
  <c r="BL356" i="14"/>
  <c r="AU358" i="14"/>
  <c r="BL358" i="14"/>
  <c r="AU360" i="14"/>
  <c r="BL360" i="14"/>
  <c r="AU362" i="14"/>
  <c r="BL362" i="14"/>
  <c r="AU364" i="14"/>
  <c r="BL364" i="14"/>
  <c r="AU366" i="14"/>
  <c r="BL366" i="14"/>
  <c r="AU368" i="14"/>
  <c r="BL368" i="14"/>
  <c r="AU370" i="14"/>
  <c r="BL370" i="14"/>
  <c r="AU372" i="14"/>
  <c r="BL372" i="14"/>
  <c r="AU374" i="14"/>
  <c r="BL374" i="14"/>
  <c r="AU376" i="14"/>
  <c r="AU441" i="14"/>
  <c r="BA441" i="14"/>
  <c r="BI441" i="14"/>
  <c r="AU442" i="14"/>
  <c r="BL442" i="14"/>
  <c r="BC443" i="14"/>
  <c r="BK443" i="14"/>
  <c r="BL376" i="14"/>
  <c r="AU378" i="14"/>
  <c r="BL378" i="14"/>
  <c r="BL380" i="14"/>
  <c r="BL382" i="14"/>
  <c r="BL384" i="14"/>
  <c r="BL386" i="14"/>
  <c r="BL388" i="14"/>
  <c r="AU390" i="14"/>
  <c r="BL390" i="14"/>
  <c r="AU392" i="14"/>
  <c r="BL392" i="14"/>
  <c r="AU394" i="14"/>
  <c r="BL394" i="14"/>
  <c r="AU396" i="14"/>
  <c r="BL396" i="14"/>
  <c r="AU398" i="14"/>
  <c r="BL398" i="14"/>
  <c r="AU400" i="14"/>
  <c r="BL400" i="14"/>
  <c r="AU402" i="14"/>
  <c r="BL402" i="14"/>
  <c r="AU404" i="14"/>
  <c r="BL404" i="14"/>
  <c r="AU406" i="14"/>
  <c r="BL406" i="14"/>
  <c r="AU408" i="14"/>
  <c r="BL408" i="14"/>
  <c r="AU410" i="14"/>
  <c r="BL410" i="14"/>
  <c r="AU412" i="14"/>
  <c r="BL412" i="14"/>
  <c r="AU414" i="14"/>
  <c r="BL414" i="14"/>
  <c r="AU416" i="14"/>
  <c r="BL416" i="14"/>
  <c r="AU418" i="14"/>
  <c r="BL418" i="14"/>
  <c r="AU420" i="14"/>
  <c r="BL420" i="14"/>
  <c r="AU422" i="14"/>
  <c r="BL422" i="14"/>
  <c r="AU424" i="14"/>
  <c r="BL424" i="14"/>
  <c r="AU426" i="14"/>
  <c r="BL426" i="14"/>
  <c r="BP426" i="14" s="1"/>
  <c r="BP467" i="14" s="1"/>
  <c r="AU428" i="14"/>
  <c r="BL428" i="14"/>
  <c r="AU430" i="14"/>
  <c r="BL430" i="14"/>
  <c r="AU432" i="14"/>
  <c r="BL432" i="14"/>
  <c r="AU434" i="14"/>
  <c r="BL434" i="14"/>
  <c r="AU436" i="14"/>
  <c r="BL436" i="14"/>
  <c r="AU438" i="14"/>
  <c r="BL438" i="14"/>
  <c r="AU440" i="14"/>
  <c r="BL440" i="14"/>
  <c r="BC441" i="14"/>
  <c r="BK441" i="14"/>
  <c r="BE443" i="14"/>
  <c r="AU445" i="14"/>
  <c r="BL445" i="14"/>
  <c r="BO445" i="14" s="1"/>
  <c r="AU447" i="14"/>
  <c r="BL447" i="14"/>
  <c r="BO447" i="14" s="1"/>
  <c r="AU449" i="14"/>
  <c r="BL449" i="14"/>
  <c r="BO449" i="14" s="1"/>
  <c r="AU451" i="14"/>
  <c r="BL451" i="14"/>
  <c r="AU453" i="14"/>
  <c r="BL453" i="14"/>
  <c r="AU455" i="14"/>
  <c r="BL455" i="14"/>
  <c r="AU457" i="14"/>
  <c r="BL457" i="14"/>
  <c r="AU459" i="14"/>
  <c r="BL459" i="14"/>
  <c r="AU461" i="14"/>
  <c r="BL461" i="14"/>
  <c r="AU463" i="14"/>
  <c r="BL463" i="14"/>
  <c r="BO463" i="14" s="1"/>
  <c r="AU465" i="14"/>
  <c r="BL465" i="14"/>
  <c r="BE441" i="14"/>
  <c r="BG443" i="14"/>
  <c r="AZ25" i="14"/>
  <c r="BD25" i="14"/>
  <c r="BH25" i="14"/>
  <c r="BC26" i="14"/>
  <c r="BG26" i="14"/>
  <c r="BK26" i="14"/>
  <c r="BF27" i="14"/>
  <c r="BJ27" i="14"/>
  <c r="BA28" i="14"/>
  <c r="BE28" i="14"/>
  <c r="BI28" i="14"/>
  <c r="AZ56" i="14"/>
  <c r="BD56" i="14"/>
  <c r="BH56" i="14"/>
  <c r="BC58" i="14"/>
  <c r="BG58" i="14"/>
  <c r="BK58" i="14"/>
  <c r="BB59" i="14"/>
  <c r="BF59" i="14"/>
  <c r="BJ59" i="14"/>
  <c r="BA60" i="14"/>
  <c r="BE60" i="14"/>
  <c r="BI60" i="14"/>
  <c r="AZ61" i="14"/>
  <c r="BD61" i="14"/>
  <c r="BH61" i="14"/>
  <c r="BC62" i="14"/>
  <c r="BG62" i="14"/>
  <c r="BK62" i="14"/>
  <c r="BB63" i="14"/>
  <c r="BF63" i="14"/>
  <c r="BJ63" i="14"/>
  <c r="BA64" i="14"/>
  <c r="BE64" i="14"/>
  <c r="BI64" i="14"/>
  <c r="BL95" i="14"/>
  <c r="AU99" i="14"/>
  <c r="AU103" i="14"/>
  <c r="AU107" i="14"/>
  <c r="AU111" i="14"/>
  <c r="AU115" i="14"/>
  <c r="AU119" i="14"/>
  <c r="AZ26" i="14"/>
  <c r="BD26" i="14"/>
  <c r="BH26" i="14"/>
  <c r="AZ58" i="14"/>
  <c r="BD58" i="14"/>
  <c r="BH58" i="14"/>
  <c r="AZ62" i="14"/>
  <c r="BD62" i="14"/>
  <c r="BH62" i="14"/>
  <c r="AU5" i="14"/>
  <c r="BB25" i="14"/>
  <c r="BF25" i="14"/>
  <c r="BA26" i="14"/>
  <c r="BE26" i="14"/>
  <c r="BI26" i="14"/>
  <c r="AZ27" i="14"/>
  <c r="BD27" i="14"/>
  <c r="BC28" i="14"/>
  <c r="BG28" i="14"/>
  <c r="BK28" i="14"/>
  <c r="BB56" i="14"/>
  <c r="BF56" i="14"/>
  <c r="BA58" i="14"/>
  <c r="BE58" i="14"/>
  <c r="BI58" i="14"/>
  <c r="AZ59" i="14"/>
  <c r="BD59" i="14"/>
  <c r="BC60" i="14"/>
  <c r="BG60" i="14"/>
  <c r="BK60" i="14"/>
  <c r="BB61" i="14"/>
  <c r="BF61" i="14"/>
  <c r="BA62" i="14"/>
  <c r="BE62" i="14"/>
  <c r="BI62" i="14"/>
  <c r="AZ63" i="14"/>
  <c r="BD63" i="14"/>
  <c r="BC64" i="14"/>
  <c r="BG64" i="14"/>
  <c r="BK64" i="14"/>
  <c r="BL93" i="14"/>
  <c r="BL97" i="14"/>
  <c r="AU101" i="14"/>
  <c r="AU105" i="14"/>
  <c r="AU109" i="14"/>
  <c r="AU113" i="14"/>
  <c r="AU117" i="14"/>
  <c r="BL5" i="14"/>
  <c r="BB26" i="14"/>
  <c r="BF26" i="14"/>
  <c r="AZ28" i="14"/>
  <c r="BD28" i="14"/>
  <c r="BB58" i="14"/>
  <c r="BF58" i="14"/>
  <c r="AZ60" i="14"/>
  <c r="BD60" i="14"/>
  <c r="BB62" i="14"/>
  <c r="BF62" i="14"/>
  <c r="AZ64" i="14"/>
  <c r="BD64" i="14"/>
  <c r="BL92" i="14"/>
  <c r="AZ125" i="14"/>
  <c r="BD125" i="14"/>
  <c r="BH125" i="14"/>
  <c r="BC141" i="14"/>
  <c r="BG141" i="14"/>
  <c r="BK141" i="14"/>
  <c r="BB142" i="14"/>
  <c r="BF142" i="14"/>
  <c r="BJ142" i="14"/>
  <c r="BA143" i="14"/>
  <c r="BE143" i="14"/>
  <c r="BI143" i="14"/>
  <c r="AZ144" i="14"/>
  <c r="BD144" i="14"/>
  <c r="BH144" i="14"/>
  <c r="BC145" i="14"/>
  <c r="BG145" i="14"/>
  <c r="BK145" i="14"/>
  <c r="BB176" i="14"/>
  <c r="BF176" i="14"/>
  <c r="BJ176" i="14"/>
  <c r="AZ141" i="14"/>
  <c r="BD141" i="14"/>
  <c r="BH141" i="14"/>
  <c r="BB143" i="14"/>
  <c r="BF143" i="14"/>
  <c r="BJ143" i="14"/>
  <c r="AZ145" i="14"/>
  <c r="BD145" i="14"/>
  <c r="BH145" i="14"/>
  <c r="AU205" i="14"/>
  <c r="AU207" i="14"/>
  <c r="AU209" i="14"/>
  <c r="AU211" i="14"/>
  <c r="BB125" i="14"/>
  <c r="BF125" i="14"/>
  <c r="BA141" i="14"/>
  <c r="BE141" i="14"/>
  <c r="AZ142" i="14"/>
  <c r="BD142" i="14"/>
  <c r="BC143" i="14"/>
  <c r="BG143" i="14"/>
  <c r="BK143" i="14"/>
  <c r="BB144" i="14"/>
  <c r="BF144" i="14"/>
  <c r="BA145" i="14"/>
  <c r="BE145" i="14"/>
  <c r="AZ176" i="14"/>
  <c r="BD176" i="14"/>
  <c r="AZ143" i="14"/>
  <c r="BD143" i="14"/>
  <c r="AU212" i="14"/>
  <c r="AU289" i="14"/>
  <c r="AU293" i="14"/>
  <c r="AU287" i="14"/>
  <c r="AU291" i="14"/>
  <c r="AU286" i="14"/>
  <c r="AU290" i="14"/>
  <c r="AU380" i="14"/>
  <c r="AU382" i="14"/>
  <c r="AU384" i="14"/>
  <c r="AU386" i="14"/>
  <c r="AU388" i="14"/>
  <c r="BB441" i="14"/>
  <c r="BF441" i="14"/>
  <c r="BJ441" i="14"/>
  <c r="AZ443" i="14"/>
  <c r="BD443" i="14"/>
  <c r="BH443" i="14"/>
  <c r="AZ441" i="14"/>
  <c r="BD441" i="14"/>
  <c r="BB443" i="14"/>
  <c r="BF443" i="14"/>
  <c r="AU5" i="13"/>
  <c r="BL102" i="13"/>
  <c r="BL106" i="13"/>
  <c r="BL110" i="13"/>
  <c r="BL114" i="13"/>
  <c r="AU117" i="13"/>
  <c r="BL5" i="13"/>
  <c r="BL101" i="13"/>
  <c r="BL105" i="13"/>
  <c r="BL109" i="13"/>
  <c r="BL113" i="13"/>
  <c r="AU118" i="13"/>
  <c r="BL99" i="13"/>
  <c r="BL103" i="13"/>
  <c r="BL107" i="13"/>
  <c r="BL111" i="13"/>
  <c r="BL115" i="13"/>
  <c r="AU203" i="13"/>
  <c r="BL203" i="13"/>
  <c r="AU205" i="13"/>
  <c r="BL205" i="13"/>
  <c r="AU207" i="13"/>
  <c r="BL207" i="13"/>
  <c r="AU285" i="13"/>
  <c r="AU289" i="13"/>
  <c r="BL289" i="13"/>
  <c r="AU291" i="13"/>
  <c r="BL291" i="13"/>
  <c r="BL293" i="13"/>
  <c r="AU288" i="13"/>
  <c r="AU286" i="13"/>
  <c r="AU385" i="13"/>
  <c r="AU389" i="13"/>
  <c r="BL389" i="13"/>
  <c r="AU391" i="13"/>
  <c r="BL391" i="13"/>
  <c r="AU388" i="13"/>
  <c r="AU386" i="13"/>
  <c r="G50" i="12"/>
  <c r="I27" i="2" s="1"/>
  <c r="H20" i="12"/>
  <c r="J20" i="12" s="1"/>
  <c r="H19" i="12"/>
  <c r="J19" i="12" s="1"/>
  <c r="H18" i="12"/>
  <c r="J18" i="12" s="1"/>
  <c r="H17" i="12"/>
  <c r="J17" i="12" s="1"/>
  <c r="H16" i="12"/>
  <c r="J16" i="12" s="1"/>
  <c r="H15" i="12"/>
  <c r="J15" i="12" s="1"/>
  <c r="H14" i="12"/>
  <c r="J14" i="12" s="1"/>
  <c r="BP470" i="13" l="1"/>
  <c r="BP470" i="17"/>
  <c r="BP472" i="17" s="1"/>
  <c r="BP470" i="14"/>
  <c r="BP472" i="14" s="1"/>
  <c r="BG467" i="14"/>
  <c r="AZ467" i="14"/>
  <c r="BI467" i="14"/>
  <c r="BJ467" i="14"/>
  <c r="BC467" i="14"/>
  <c r="BD467" i="14"/>
  <c r="BB467" i="14"/>
  <c r="BK467" i="14"/>
  <c r="BE467" i="14"/>
  <c r="BH467" i="14"/>
  <c r="BA467" i="14"/>
  <c r="BL443" i="14"/>
  <c r="BO443" i="14" s="1"/>
  <c r="BL142" i="14"/>
  <c r="BF467" i="14"/>
  <c r="BO467" i="13"/>
  <c r="BL441" i="14"/>
  <c r="BO441" i="14" s="1"/>
  <c r="BO467" i="14" s="1"/>
  <c r="BL176" i="14"/>
  <c r="BL145" i="14"/>
  <c r="BL63" i="14"/>
  <c r="BL27" i="14"/>
  <c r="BL62" i="14"/>
  <c r="BL61" i="14"/>
  <c r="BL56" i="14"/>
  <c r="AU467" i="14"/>
  <c r="BL143" i="14"/>
  <c r="BL141" i="14"/>
  <c r="BL64" i="14"/>
  <c r="BL60" i="14"/>
  <c r="BL28" i="14"/>
  <c r="BL59" i="14"/>
  <c r="BL26" i="14"/>
  <c r="BL144" i="14"/>
  <c r="BL125" i="14"/>
  <c r="BL58" i="14"/>
  <c r="BL25" i="14"/>
  <c r="BL467" i="13"/>
  <c r="BL470" i="17" s="1"/>
  <c r="BL472" i="17" s="1"/>
  <c r="BL477" i="17" s="1"/>
  <c r="AU467" i="13"/>
  <c r="A17" i="2"/>
  <c r="B17" i="1" s="1"/>
  <c r="O72" i="11"/>
  <c r="Q72" i="11" s="1"/>
  <c r="O70" i="11"/>
  <c r="Q70" i="11" s="1"/>
  <c r="O68" i="11"/>
  <c r="Q68" i="11" s="1"/>
  <c r="O64" i="11"/>
  <c r="Q64" i="11" s="1"/>
  <c r="Q62" i="11"/>
  <c r="O62" i="11"/>
  <c r="O60" i="11"/>
  <c r="Q60" i="11" s="1"/>
  <c r="O58" i="11"/>
  <c r="Q58" i="11" s="1"/>
  <c r="O56" i="11"/>
  <c r="Q56" i="11" s="1"/>
  <c r="O54" i="11"/>
  <c r="Q54" i="11" s="1"/>
  <c r="O52" i="11"/>
  <c r="Q52" i="11" s="1"/>
  <c r="O50" i="11"/>
  <c r="Q50" i="11" s="1"/>
  <c r="O48" i="11"/>
  <c r="Q48" i="11" s="1"/>
  <c r="O45" i="11"/>
  <c r="Q45" i="11" s="1"/>
  <c r="O44" i="11"/>
  <c r="Q44" i="11" s="1"/>
  <c r="Q43" i="11"/>
  <c r="O43" i="11"/>
  <c r="O39" i="11"/>
  <c r="Q39" i="11" s="1"/>
  <c r="O38" i="11"/>
  <c r="Q38" i="11" s="1"/>
  <c r="Q37" i="11"/>
  <c r="O37" i="11"/>
  <c r="O33" i="11"/>
  <c r="Q33" i="11" s="1"/>
  <c r="O32" i="11"/>
  <c r="Q32" i="11" s="1"/>
  <c r="Q31" i="11"/>
  <c r="O31" i="11"/>
  <c r="O30" i="11"/>
  <c r="Q30" i="11" s="1"/>
  <c r="O26" i="11"/>
  <c r="Q26" i="11" s="1"/>
  <c r="Q25" i="11"/>
  <c r="O25" i="11"/>
  <c r="O24" i="11"/>
  <c r="Q24" i="11" s="1"/>
  <c r="O23" i="11"/>
  <c r="Q23" i="11" s="1"/>
  <c r="O22" i="11"/>
  <c r="Q22" i="11" s="1"/>
  <c r="O21" i="11"/>
  <c r="Q21" i="11" s="1"/>
  <c r="O20" i="11"/>
  <c r="Q20" i="11" s="1"/>
  <c r="O19" i="11"/>
  <c r="Q19" i="11" s="1"/>
  <c r="O18" i="11"/>
  <c r="Q18" i="11" s="1"/>
  <c r="Q17" i="11"/>
  <c r="O17" i="11"/>
  <c r="O16" i="11"/>
  <c r="Q16" i="11" s="1"/>
  <c r="O15" i="11"/>
  <c r="Q15" i="11" s="1"/>
  <c r="O14" i="11"/>
  <c r="Q14" i="11" s="1"/>
  <c r="O13" i="11"/>
  <c r="Q13" i="11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9" i="11" s="1"/>
  <c r="A30" i="11" s="1"/>
  <c r="A31" i="11" s="1"/>
  <c r="A32" i="11" s="1"/>
  <c r="A33" i="11" s="1"/>
  <c r="A34" i="11" s="1"/>
  <c r="A36" i="11" s="1"/>
  <c r="A37" i="11" s="1"/>
  <c r="A38" i="11" s="1"/>
  <c r="A39" i="11" s="1"/>
  <c r="A40" i="11" s="1"/>
  <c r="A42" i="11" s="1"/>
  <c r="A43" i="11" s="1"/>
  <c r="A44" i="11" s="1"/>
  <c r="A45" i="11" s="1"/>
  <c r="A46" i="11" s="1"/>
  <c r="A48" i="11" s="1"/>
  <c r="A50" i="11" s="1"/>
  <c r="A52" i="11" s="1"/>
  <c r="A54" i="11" s="1"/>
  <c r="A56" i="11" s="1"/>
  <c r="A58" i="11" s="1"/>
  <c r="A60" i="11" s="1"/>
  <c r="A62" i="11" s="1"/>
  <c r="A64" i="11" s="1"/>
  <c r="A66" i="11" s="1"/>
  <c r="A68" i="11" s="1"/>
  <c r="A70" i="11" s="1"/>
  <c r="A72" i="11" s="1"/>
  <c r="A74" i="11" s="1"/>
  <c r="A76" i="11" s="1"/>
  <c r="A78" i="11" s="1"/>
  <c r="A80" i="11" s="1"/>
  <c r="A82" i="11" s="1"/>
  <c r="O12" i="11"/>
  <c r="Q12" i="11" s="1"/>
  <c r="O72" i="10"/>
  <c r="Q72" i="10" s="1"/>
  <c r="O70" i="10"/>
  <c r="Q70" i="10" s="1"/>
  <c r="Q68" i="10"/>
  <c r="O68" i="10"/>
  <c r="O64" i="10"/>
  <c r="Q64" i="10" s="1"/>
  <c r="Q62" i="10"/>
  <c r="O62" i="10"/>
  <c r="O60" i="10"/>
  <c r="Q60" i="10" s="1"/>
  <c r="O58" i="10"/>
  <c r="Q58" i="10" s="1"/>
  <c r="O56" i="10"/>
  <c r="Q56" i="10" s="1"/>
  <c r="Q54" i="10"/>
  <c r="O54" i="10"/>
  <c r="O52" i="10"/>
  <c r="Q52" i="10" s="1"/>
  <c r="O50" i="10"/>
  <c r="Q50" i="10" s="1"/>
  <c r="O48" i="10"/>
  <c r="Q48" i="10" s="1"/>
  <c r="O45" i="10"/>
  <c r="Q45" i="10" s="1"/>
  <c r="O44" i="10"/>
  <c r="Q44" i="10" s="1"/>
  <c r="Q43" i="10"/>
  <c r="O43" i="10"/>
  <c r="O39" i="10"/>
  <c r="Q39" i="10" s="1"/>
  <c r="O38" i="10"/>
  <c r="Q38" i="10" s="1"/>
  <c r="Q37" i="10"/>
  <c r="O37" i="10"/>
  <c r="O33" i="10"/>
  <c r="Q33" i="10" s="1"/>
  <c r="O32" i="10"/>
  <c r="Q32" i="10" s="1"/>
  <c r="Q31" i="10"/>
  <c r="O31" i="10"/>
  <c r="O30" i="10"/>
  <c r="Q30" i="10" s="1"/>
  <c r="O26" i="10"/>
  <c r="Q26" i="10" s="1"/>
  <c r="Q25" i="10"/>
  <c r="O25" i="10"/>
  <c r="O24" i="10"/>
  <c r="Q24" i="10" s="1"/>
  <c r="O23" i="10"/>
  <c r="Q23" i="10" s="1"/>
  <c r="O22" i="10"/>
  <c r="Q22" i="10" s="1"/>
  <c r="Q21" i="10"/>
  <c r="O21" i="10"/>
  <c r="O20" i="10"/>
  <c r="Q20" i="10" s="1"/>
  <c r="O19" i="10"/>
  <c r="Q19" i="10" s="1"/>
  <c r="O18" i="10"/>
  <c r="Q18" i="10" s="1"/>
  <c r="O17" i="10"/>
  <c r="Q17" i="10" s="1"/>
  <c r="O16" i="10"/>
  <c r="Q16" i="10" s="1"/>
  <c r="O15" i="10"/>
  <c r="Q15" i="10" s="1"/>
  <c r="O14" i="10"/>
  <c r="Q14" i="10" s="1"/>
  <c r="Q13" i="10"/>
  <c r="O13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9" i="10" s="1"/>
  <c r="A30" i="10" s="1"/>
  <c r="A31" i="10" s="1"/>
  <c r="A32" i="10" s="1"/>
  <c r="A33" i="10" s="1"/>
  <c r="A34" i="10" s="1"/>
  <c r="A36" i="10" s="1"/>
  <c r="A37" i="10" s="1"/>
  <c r="A38" i="10" s="1"/>
  <c r="A39" i="10" s="1"/>
  <c r="A40" i="10" s="1"/>
  <c r="A42" i="10" s="1"/>
  <c r="A43" i="10" s="1"/>
  <c r="A44" i="10" s="1"/>
  <c r="A45" i="10" s="1"/>
  <c r="A46" i="10" s="1"/>
  <c r="A48" i="10" s="1"/>
  <c r="A50" i="10" s="1"/>
  <c r="A52" i="10" s="1"/>
  <c r="A54" i="10" s="1"/>
  <c r="A56" i="10" s="1"/>
  <c r="A58" i="10" s="1"/>
  <c r="A60" i="10" s="1"/>
  <c r="A62" i="10" s="1"/>
  <c r="A64" i="10" s="1"/>
  <c r="A66" i="10" s="1"/>
  <c r="A68" i="10" s="1"/>
  <c r="A70" i="10" s="1"/>
  <c r="A72" i="10" s="1"/>
  <c r="A74" i="10" s="1"/>
  <c r="A76" i="10" s="1"/>
  <c r="A78" i="10" s="1"/>
  <c r="A80" i="10" s="1"/>
  <c r="A82" i="10" s="1"/>
  <c r="O12" i="10"/>
  <c r="Q12" i="10" s="1"/>
  <c r="BL467" i="14" l="1"/>
  <c r="BL472" i="14" s="1"/>
  <c r="BO470" i="13"/>
  <c r="BO470" i="17"/>
  <c r="BO472" i="17" s="1"/>
  <c r="BO470" i="14"/>
  <c r="BO470" i="16"/>
  <c r="BO472" i="16" s="1"/>
  <c r="M45" i="2" s="1"/>
  <c r="J46" i="1" s="1"/>
  <c r="Q40" i="11"/>
  <c r="Q46" i="11"/>
  <c r="BO472" i="14"/>
  <c r="Q27" i="10"/>
  <c r="Q40" i="10"/>
  <c r="Q46" i="10"/>
  <c r="Q27" i="11"/>
  <c r="Q34" i="11"/>
  <c r="Q34" i="10"/>
  <c r="Q66" i="10" l="1"/>
  <c r="Q74" i="10" s="1"/>
  <c r="E14" i="3"/>
  <c r="I14" i="3" s="1"/>
  <c r="Q66" i="11"/>
  <c r="Q74" i="11" s="1"/>
  <c r="Q78" i="11" l="1"/>
  <c r="Q82" i="11" s="1"/>
  <c r="U74" i="11"/>
  <c r="Q78" i="10"/>
  <c r="Q82" i="10" s="1"/>
  <c r="S74" i="11"/>
  <c r="C13" i="9"/>
  <c r="C18" i="9" s="1"/>
  <c r="K20" i="7"/>
  <c r="I20" i="7"/>
  <c r="G20" i="7"/>
  <c r="E20" i="7"/>
  <c r="C20" i="7"/>
  <c r="K19" i="7"/>
  <c r="I19" i="7"/>
  <c r="G19" i="7"/>
  <c r="E19" i="7"/>
  <c r="C19" i="7"/>
  <c r="K18" i="7"/>
  <c r="I18" i="7"/>
  <c r="G18" i="7"/>
  <c r="E18" i="7"/>
  <c r="C18" i="7"/>
  <c r="G17" i="7"/>
  <c r="E17" i="7"/>
  <c r="C17" i="7"/>
  <c r="G16" i="7"/>
  <c r="E16" i="7"/>
  <c r="C16" i="7"/>
  <c r="D48" i="5"/>
  <c r="D50" i="5" s="1"/>
  <c r="D22" i="5" s="1"/>
  <c r="C48" i="5"/>
  <c r="C50" i="5" s="1"/>
  <c r="C22" i="5" s="1"/>
  <c r="D38" i="5"/>
  <c r="C38" i="5"/>
  <c r="K28" i="2" s="1"/>
  <c r="D31" i="5"/>
  <c r="C31" i="5"/>
  <c r="D20" i="5"/>
  <c r="C20" i="5"/>
  <c r="C24" i="5" s="1"/>
  <c r="C26" i="5" s="1"/>
  <c r="F50" i="4"/>
  <c r="P18" i="4"/>
  <c r="F18" i="4"/>
  <c r="D18" i="4"/>
  <c r="H16" i="4"/>
  <c r="L16" i="4" s="1"/>
  <c r="H15" i="4"/>
  <c r="L15" i="4" s="1"/>
  <c r="H14" i="4"/>
  <c r="C20" i="3"/>
  <c r="I11" i="3"/>
  <c r="K30" i="2"/>
  <c r="M30" i="2" s="1"/>
  <c r="N42" i="1"/>
  <c r="N52" i="1" s="1"/>
  <c r="L42" i="1"/>
  <c r="L52" i="1" s="1"/>
  <c r="B38" i="1"/>
  <c r="B36" i="1"/>
  <c r="B27" i="1"/>
  <c r="B26" i="1"/>
  <c r="B15" i="1"/>
  <c r="I34" i="2" l="1"/>
  <c r="C21" i="9"/>
  <c r="E27" i="3" s="1"/>
  <c r="K34" i="2"/>
  <c r="E22" i="7"/>
  <c r="E26" i="7" s="1"/>
  <c r="I22" i="7"/>
  <c r="I26" i="7" s="1"/>
  <c r="K27" i="2"/>
  <c r="M27" i="2" s="1"/>
  <c r="G22" i="7"/>
  <c r="G26" i="7" s="1"/>
  <c r="C22" i="7"/>
  <c r="C26" i="7" s="1"/>
  <c r="K22" i="7"/>
  <c r="K26" i="7" s="1"/>
  <c r="H18" i="4"/>
  <c r="L14" i="4"/>
  <c r="R14" i="4" s="1"/>
  <c r="D28" i="4" s="1"/>
  <c r="E20" i="3"/>
  <c r="R15" i="4"/>
  <c r="D29" i="4" s="1"/>
  <c r="R16" i="4"/>
  <c r="D30" i="4" s="1"/>
  <c r="D24" i="5"/>
  <c r="D26" i="5" s="1"/>
  <c r="D29" i="5" s="1"/>
  <c r="D33" i="5" s="1"/>
  <c r="D35" i="5" s="1"/>
  <c r="C33" i="5"/>
  <c r="C35" i="5" s="1"/>
  <c r="C29" i="5"/>
  <c r="D32" i="4" l="1"/>
  <c r="D46" i="4"/>
  <c r="R28" i="4"/>
  <c r="L28" i="4"/>
  <c r="L32" i="4" s="1"/>
  <c r="L30" i="4"/>
  <c r="D48" i="4"/>
  <c r="R30" i="4"/>
  <c r="R29" i="4"/>
  <c r="D47" i="4"/>
  <c r="L29" i="4"/>
  <c r="M34" i="2"/>
  <c r="C23" i="9"/>
  <c r="L18" i="4"/>
  <c r="N14" i="4" s="1"/>
  <c r="S28" i="7"/>
  <c r="S32" i="7" s="1"/>
  <c r="S36" i="7" s="1"/>
  <c r="I28" i="2" s="1"/>
  <c r="M28" i="2" s="1"/>
  <c r="AB16" i="4"/>
  <c r="N16" i="4"/>
  <c r="F53" i="5"/>
  <c r="D50" i="4"/>
  <c r="R18" i="4"/>
  <c r="N15" i="4"/>
  <c r="R46" i="4"/>
  <c r="L46" i="4"/>
  <c r="R32" i="4" l="1"/>
  <c r="T28" i="4" s="1"/>
  <c r="N18" i="4"/>
  <c r="T29" i="4"/>
  <c r="X29" i="4" s="1"/>
  <c r="Z29" i="4" s="1"/>
  <c r="T30" i="4"/>
  <c r="X30" i="4" s="1"/>
  <c r="Z30" i="4" s="1"/>
  <c r="C25" i="9"/>
  <c r="G27" i="3"/>
  <c r="I27" i="3" s="1"/>
  <c r="G16" i="3"/>
  <c r="G19" i="3"/>
  <c r="I19" i="3" s="1"/>
  <c r="G17" i="3"/>
  <c r="I17" i="3" s="1"/>
  <c r="G18" i="3"/>
  <c r="I18" i="3" s="1"/>
  <c r="R48" i="4"/>
  <c r="L48" i="4"/>
  <c r="I10" i="3"/>
  <c r="I12" i="3" s="1"/>
  <c r="I29" i="3" s="1"/>
  <c r="Z35" i="4" s="1"/>
  <c r="T14" i="4"/>
  <c r="T16" i="4"/>
  <c r="X16" i="4" s="1"/>
  <c r="Z16" i="4" s="1"/>
  <c r="L47" i="4"/>
  <c r="L50" i="4" s="1"/>
  <c r="R47" i="4"/>
  <c r="T15" i="4"/>
  <c r="X15" i="4" s="1"/>
  <c r="Z15" i="4" s="1"/>
  <c r="T32" i="4" l="1"/>
  <c r="X28" i="4"/>
  <c r="I16" i="3"/>
  <c r="G20" i="3"/>
  <c r="I20" i="3" s="1"/>
  <c r="R50" i="4"/>
  <c r="T46" i="4" s="1"/>
  <c r="T18" i="4"/>
  <c r="X14" i="4"/>
  <c r="Z28" i="4" l="1"/>
  <c r="Z32" i="4" s="1"/>
  <c r="X32" i="4"/>
  <c r="Z53" i="4"/>
  <c r="T47" i="4"/>
  <c r="X47" i="4" s="1"/>
  <c r="Z47" i="4" s="1"/>
  <c r="X46" i="4"/>
  <c r="X18" i="4"/>
  <c r="Z14" i="4"/>
  <c r="Z18" i="4" s="1"/>
  <c r="Z34" i="4" s="1"/>
  <c r="Z36" i="4" s="1"/>
  <c r="T48" i="4"/>
  <c r="X48" i="4" s="1"/>
  <c r="Z48" i="4" s="1"/>
  <c r="M22" i="2" l="1"/>
  <c r="M19" i="2"/>
  <c r="C27" i="9"/>
  <c r="C29" i="9" s="1"/>
  <c r="C31" i="9" s="1"/>
  <c r="M23" i="2"/>
  <c r="C51" i="9"/>
  <c r="C53" i="9" s="1"/>
  <c r="M20" i="2"/>
  <c r="M21" i="2"/>
  <c r="I34" i="3"/>
  <c r="U76" i="11"/>
  <c r="M24" i="2"/>
  <c r="M17" i="2"/>
  <c r="M16" i="2"/>
  <c r="M18" i="2"/>
  <c r="G23" i="15"/>
  <c r="I52" i="15" s="1"/>
  <c r="I54" i="15" s="1"/>
  <c r="M44" i="2" s="1"/>
  <c r="J45" i="1" s="1"/>
  <c r="X50" i="4"/>
  <c r="Z46" i="4"/>
  <c r="Z50" i="4" s="1"/>
  <c r="Z52" i="4" s="1"/>
  <c r="T50" i="4"/>
  <c r="T34" i="2" l="1"/>
  <c r="C55" i="9"/>
  <c r="M48" i="2" s="1"/>
  <c r="J49" i="1" s="1"/>
  <c r="Z54" i="4"/>
  <c r="G27" i="15"/>
  <c r="G29" i="15" l="1"/>
  <c r="M38" i="2"/>
  <c r="M40" i="2" l="1"/>
  <c r="M42" i="2" s="1"/>
  <c r="J40" i="1"/>
  <c r="J42" i="1" s="1"/>
  <c r="M49" i="2"/>
  <c r="J48" i="1"/>
  <c r="J50" i="1" s="1"/>
  <c r="J52" i="1" l="1"/>
  <c r="M51" i="2"/>
</calcChain>
</file>

<file path=xl/sharedStrings.xml><?xml version="1.0" encoding="utf-8"?>
<sst xmlns="http://schemas.openxmlformats.org/spreadsheetml/2006/main" count="3005" uniqueCount="968">
  <si>
    <t>Kentucky Utilities Company and Louisville Gas &amp; Electric Company</t>
  </si>
  <si>
    <t>Summary of Revenue Requirement Adjustments-Jurisdictional Electric Operations</t>
  </si>
  <si>
    <t>Case Nos. 2020-00349 and 2020-00350</t>
  </si>
  <si>
    <t>For the Test Year Ended June 30, 2022</t>
  </si>
  <si>
    <t>($ Millions)</t>
  </si>
  <si>
    <t>LG&amp;E</t>
  </si>
  <si>
    <t>KU</t>
  </si>
  <si>
    <t>Electric</t>
  </si>
  <si>
    <t>Gas</t>
  </si>
  <si>
    <t>Amount</t>
  </si>
  <si>
    <t>Increase Requested by Company</t>
  </si>
  <si>
    <t>Kentucky Utilities Company</t>
  </si>
  <si>
    <t>Recommended by AG-KIUC</t>
  </si>
  <si>
    <t>Case No. 2020-00349</t>
  </si>
  <si>
    <t>Revenue Effect</t>
  </si>
  <si>
    <t>B/D and PSC</t>
  </si>
  <si>
    <t>Bef Expense</t>
  </si>
  <si>
    <t>Expense</t>
  </si>
  <si>
    <t>Aft Expense</t>
  </si>
  <si>
    <t>Gross-Up</t>
  </si>
  <si>
    <t>Gross-up</t>
  </si>
  <si>
    <t>AG-KIUC Recommended Rate Base for Conversion from Capitalization</t>
  </si>
  <si>
    <t>Case No.  2020-00349</t>
  </si>
  <si>
    <t>$</t>
  </si>
  <si>
    <t>Total</t>
  </si>
  <si>
    <t>Jurisdictional</t>
  </si>
  <si>
    <t xml:space="preserve">Rate Base </t>
  </si>
  <si>
    <t>Jur</t>
  </si>
  <si>
    <t>Company</t>
  </si>
  <si>
    <t>Adjustment</t>
  </si>
  <si>
    <t>ADIT</t>
  </si>
  <si>
    <t>Alloc Factor</t>
  </si>
  <si>
    <t>Jurisdictional Capitalization as Calculated by KPCo</t>
  </si>
  <si>
    <t>Decrease Amount to Reflect Return on Jurisdictional Rate Base</t>
  </si>
  <si>
    <t>Jurisdictional Rate Base as Calculated by KPCo</t>
  </si>
  <si>
    <t>AG-KIUC Recommended Rate Base</t>
  </si>
  <si>
    <t>AG-KIUC Adjustments to KU Capitalization and Cost of Capital</t>
  </si>
  <si>
    <t>Test Year Ending June 30, 2022</t>
  </si>
  <si>
    <t>Adjusted</t>
  </si>
  <si>
    <t>13 Month</t>
  </si>
  <si>
    <t xml:space="preserve">Kentucky </t>
  </si>
  <si>
    <t>Average</t>
  </si>
  <si>
    <t>Proforma</t>
  </si>
  <si>
    <t>Total Co.</t>
  </si>
  <si>
    <t>Capital</t>
  </si>
  <si>
    <t xml:space="preserve">Jurisdictional </t>
  </si>
  <si>
    <t>Component</t>
  </si>
  <si>
    <t>Weighted</t>
  </si>
  <si>
    <t>Grossed Up</t>
  </si>
  <si>
    <t>Balance</t>
  </si>
  <si>
    <t>Adjustments</t>
  </si>
  <si>
    <t>Capitalization</t>
  </si>
  <si>
    <t>Factor</t>
  </si>
  <si>
    <t>Ratio</t>
  </si>
  <si>
    <t>Costs</t>
  </si>
  <si>
    <t>Avg Cost</t>
  </si>
  <si>
    <t>Cost</t>
  </si>
  <si>
    <t>Short Term Debt</t>
  </si>
  <si>
    <t>Long Term Debt</t>
  </si>
  <si>
    <t>Common Equity</t>
  </si>
  <si>
    <t>Total Capital</t>
  </si>
  <si>
    <t>AG-KIUC</t>
  </si>
  <si>
    <t>KIUC</t>
  </si>
  <si>
    <t>Kentucky</t>
  </si>
  <si>
    <t>Adjustment 1</t>
  </si>
  <si>
    <t>KY Jurisd</t>
  </si>
  <si>
    <t>Change in Grossed Up COC</t>
  </si>
  <si>
    <t>Rate Base Recommended by AG-KIUC</t>
  </si>
  <si>
    <t>Change in Revenue Requirement</t>
  </si>
  <si>
    <t>Calculation of Revenue Gross Up Factor</t>
  </si>
  <si>
    <t>As Filed By Company with Additional AG-KIUC Computations</t>
  </si>
  <si>
    <t>See Schedue H-1</t>
  </si>
  <si>
    <t>Company Filed</t>
  </si>
  <si>
    <t>Based on Rates</t>
  </si>
  <si>
    <t>Combined</t>
  </si>
  <si>
    <t>In Effect</t>
  </si>
  <si>
    <t>Income taxes</t>
  </si>
  <si>
    <t xml:space="preserve">1. Assume pre-tax income of </t>
  </si>
  <si>
    <t>2. Bad Debt at 0.29300%</t>
  </si>
  <si>
    <t>3. PSC Assessment at .200000%</t>
  </si>
  <si>
    <t>4. Production Tax Credit-Federal</t>
  </si>
  <si>
    <t>5. Taxable income for State income tax</t>
  </si>
  <si>
    <t>6.  State income tax at 5.00%</t>
  </si>
  <si>
    <t>7.  Taxable income for Federal income tax</t>
  </si>
  <si>
    <t>8.  Federal income tax at 21%</t>
  </si>
  <si>
    <t>9.  Total Bad Debt, PSC Assessment, State and Federal income taxes</t>
  </si>
  <si>
    <t xml:space="preserve">     (Line 2 + Line 3 + Line 6 + Line 8)</t>
  </si>
  <si>
    <t xml:space="preserve">10.  Assume pre-tax income of </t>
  </si>
  <si>
    <t>11.  Gross Up Revenue Factor</t>
  </si>
  <si>
    <t>12.  Gross-Up Conversion Factor</t>
  </si>
  <si>
    <t>13.  Gross-Up Conversion Factor-Debt Only</t>
  </si>
  <si>
    <t>State Tax Rate</t>
  </si>
  <si>
    <t>4. Taxable income for State income tax</t>
  </si>
  <si>
    <t>5.  State income tax at 5.00%</t>
  </si>
  <si>
    <t>Combined Income Tax Rate</t>
  </si>
  <si>
    <t>$ Millions</t>
  </si>
  <si>
    <t>Total Company Generation Outage Expense Included in Test Year</t>
  </si>
  <si>
    <t>Less: Haefling Unit 3 Expense</t>
  </si>
  <si>
    <t>Less: Green River Unit 3 Expense</t>
  </si>
  <si>
    <t>Less: Green River Unit 4 Expense</t>
  </si>
  <si>
    <t>Less: EW Brown Unit 1 Expense</t>
  </si>
  <si>
    <t>Less: EW Brown Unit 2 Expense</t>
  </si>
  <si>
    <t>Less: Combined EW Brown Unit 1 and Unit 2 Expense</t>
  </si>
  <si>
    <t>Generation Outage Expense Less Retired Units</t>
  </si>
  <si>
    <t>Inflation # Years at 2% per Year</t>
  </si>
  <si>
    <t>Generation Outage Expense Less Retired Units - Adj for Inflation</t>
  </si>
  <si>
    <t>KY Jurisdictional %  (Used % for Acct 512, which includes over 60% of outage expense.  Other accounts are very similar.)</t>
  </si>
  <si>
    <t>KY Jurisdiction Allocation % - Forecast Test Year for Depreciation</t>
  </si>
  <si>
    <t>AG-KIUC 1-35 - This is jurisdictional amount</t>
  </si>
  <si>
    <t>AG and KIUC Rate Base Issues</t>
  </si>
  <si>
    <t xml:space="preserve">   Utilize Rate Base Instead of Capitalization to Reflect Return On Component for Base Rates</t>
  </si>
  <si>
    <t xml:space="preserve">   Exclude All Account 184 Pension Clearing Account Amounts</t>
  </si>
  <si>
    <t>Sch B-1</t>
  </si>
  <si>
    <t>KENTUCKY UTILITIES COMPANY</t>
  </si>
  <si>
    <t>CASE NO. 2020-00349</t>
  </si>
  <si>
    <t>CASH WORKING CAPITAL COMPONENTS</t>
  </si>
  <si>
    <t>FORECAST PERIOD FOR THE 12 MONTHS ENDED JUNE 30, 2022</t>
  </si>
  <si>
    <t>DATA:____BASE  PERIOD__X__FORECASTED  PERIOD</t>
  </si>
  <si>
    <t>SCHEDULE B-5.2</t>
  </si>
  <si>
    <t>TYPE OF FILING: __X__ ORIGINAL  _____ UPDATED  _____ REVISED</t>
  </si>
  <si>
    <t>PAGE 4 OF 6</t>
  </si>
  <si>
    <t>WORKPAPER REFERENCE NO(S).:</t>
  </si>
  <si>
    <t>WITNESS:   C. M. GARRETT</t>
  </si>
  <si>
    <t>LINE NO.</t>
  </si>
  <si>
    <t>DESCRIPTION</t>
  </si>
  <si>
    <t>Total Company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</si>
  <si>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</si>
  <si>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</si>
  <si>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</si>
  <si>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</si>
  <si>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</si>
  <si>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</si>
  <si>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</si>
  <si>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</si>
  <si>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</si>
  <si>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</si>
  <si>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</si>
  <si>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</si>
  <si>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</si>
  <si>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</si>
  <si>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</si>
  <si>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</si>
  <si>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</si>
  <si>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</si>
  <si>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</si>
  <si>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</si>
  <si>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</si>
  <si>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</si>
  <si>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</si>
  <si>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</si>
  <si>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</si>
  <si>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</si>
  <si>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</si>
  <si>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Amortization of KY Regulatory Assets</t>
  </si>
  <si>
    <t>Amortization of KY Regulatory Liabilities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</si>
  <si>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</si>
  <si>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</si>
  <si>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</si>
  <si>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</si>
  <si>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</si>
  <si>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</si>
  <si>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</si>
  <si>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</si>
  <si>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</si>
  <si>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</si>
  <si>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</si>
  <si>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</si>
  <si>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</si>
  <si>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</si>
  <si>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</si>
  <si>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</si>
  <si>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</si>
  <si>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</si>
  <si>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</si>
  <si>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</si>
  <si>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</si>
  <si>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</si>
  <si>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</si>
  <si>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</si>
  <si>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Balance Sheet Items</t>
  </si>
  <si>
    <t>Total Cash Working Capital</t>
  </si>
  <si>
    <t>ECR Cash Working Capital (Page 6)</t>
  </si>
  <si>
    <t>Jurisdictional Cash Working Capital (Line 48 - 49)</t>
  </si>
  <si>
    <t>Depr &amp; Amort Expense</t>
  </si>
  <si>
    <t>As Filed</t>
  </si>
  <si>
    <t>Alternative</t>
  </si>
  <si>
    <t xml:space="preserve">   Modify CWC to Exclude Non-Cash Amounts</t>
  </si>
  <si>
    <t>Sch B-5-2</t>
  </si>
  <si>
    <t>AG and KIUC Operating Income Issues</t>
  </si>
  <si>
    <t>AG and KIUC Cost of Capital Issues</t>
  </si>
  <si>
    <t xml:space="preserve">   Remove Prepaid Pension - Acct 128</t>
  </si>
  <si>
    <t xml:space="preserve">   Remove Reg Asset - FAS 158 Pension - Acct 182</t>
  </si>
  <si>
    <t xml:space="preserve">   Remove Accum Provision for OPEB - Acct 228.3</t>
  </si>
  <si>
    <t xml:space="preserve">   Remove Reg Liability - Postretirement - Acct 254</t>
  </si>
  <si>
    <t>AG-KIUC in payroll Related O&amp;M Expenses - KY Jurisdiction</t>
  </si>
  <si>
    <t>Operating</t>
  </si>
  <si>
    <t>Mechanism</t>
  </si>
  <si>
    <t>Below</t>
  </si>
  <si>
    <t>the Line</t>
  </si>
  <si>
    <t>Other</t>
  </si>
  <si>
    <t>I/S</t>
  </si>
  <si>
    <t>Capitalized</t>
  </si>
  <si>
    <t>B/S</t>
  </si>
  <si>
    <t>Base Year</t>
  </si>
  <si>
    <t>Test Year</t>
  </si>
  <si>
    <t>Total Payroll Costs</t>
  </si>
  <si>
    <t>Benefits Only</t>
  </si>
  <si>
    <t>Depreciation Calculation</t>
  </si>
  <si>
    <t>YE Feb-21</t>
  </si>
  <si>
    <t>YE Jun-22</t>
  </si>
  <si>
    <t>Description</t>
  </si>
  <si>
    <t>Current Rate</t>
  </si>
  <si>
    <t>Rate eff. July-2021</t>
  </si>
  <si>
    <t>Depreciation_base_Actual</t>
  </si>
  <si>
    <t>Depreciation_base_Forecast</t>
  </si>
  <si>
    <t xml:space="preserve">Calculated depr exp </t>
  </si>
  <si>
    <t>Remaining ECR</t>
  </si>
  <si>
    <t>DSM</t>
  </si>
  <si>
    <t>KU-130100- KY Organization</t>
  </si>
  <si>
    <t>KU-130100- VA Organization</t>
  </si>
  <si>
    <t>KU-130200-Franchises and Consents</t>
  </si>
  <si>
    <t>KU-130200-Licensed Project Franchi</t>
  </si>
  <si>
    <t>KU-130300-Misc Intangible Plant</t>
  </si>
  <si>
    <t>KU-130310-CCS Software</t>
  </si>
  <si>
    <t>KU-131020-EWB 1 Land</t>
  </si>
  <si>
    <t>KU-131020-EWB 3 Land</t>
  </si>
  <si>
    <t>KU-131020-EWB 3 Land ECR 2011</t>
  </si>
  <si>
    <t>KU-131020-GH 1 Land</t>
  </si>
  <si>
    <t>KU-131020-GH 4 Land ECR 2009</t>
  </si>
  <si>
    <t>KU-131020-GH 4 Land ECR 2016</t>
  </si>
  <si>
    <t>KU-131020-GR 1&amp;2 Land</t>
  </si>
  <si>
    <t>KU-131020-PI 1&amp;2 Land</t>
  </si>
  <si>
    <t>KU-131020-PI 3 Land</t>
  </si>
  <si>
    <t>KU-131020-TC 2 Land</t>
  </si>
  <si>
    <t>KU-131020-TC 2 Land ECR 2009</t>
  </si>
  <si>
    <t>KU-131020-TY 3 Land</t>
  </si>
  <si>
    <t>KU-131100-EWB 1 Structures and Imp</t>
  </si>
  <si>
    <t>KU-131100-EWB 2 Structures and Imp</t>
  </si>
  <si>
    <t>KU-131100-EWB 3 Struc</t>
  </si>
  <si>
    <t>KU-131100-EWB 3 Struc ECR 2009</t>
  </si>
  <si>
    <t>KU-131100-EWB 3 Struc ECR 2011</t>
  </si>
  <si>
    <t>KU-131100-EWB3 FGD Struc</t>
  </si>
  <si>
    <t>KU-131100-GH 1 Struc</t>
  </si>
  <si>
    <t>KU-131100-GH 1SC Structures and Im</t>
  </si>
  <si>
    <t>KU-131100-GH 2 Structures and Impr</t>
  </si>
  <si>
    <t>KU-131100-GH 3 Struc</t>
  </si>
  <si>
    <t>KU-131100-GH 3 Struc ECR 2011</t>
  </si>
  <si>
    <t>KU-131100-GH 4 Struc</t>
  </si>
  <si>
    <t>KU-131100-GH 4 Struc ECR 2009</t>
  </si>
  <si>
    <t>KU-131100-GH2 FGD Structures and I</t>
  </si>
  <si>
    <t>KU-131100-GH3 FGD Structures and I</t>
  </si>
  <si>
    <t>KU-131100-GH4 FGD Structures and I</t>
  </si>
  <si>
    <t>KU-131100-GR 1-2 Structures and Im</t>
  </si>
  <si>
    <t>KU-131100-GR 3 Structures and Impr</t>
  </si>
  <si>
    <t>KU-131100-GR 4 Structures and Impr</t>
  </si>
  <si>
    <t>KU-131100-PI 1-2 Structures and Imp</t>
  </si>
  <si>
    <t>KU-131100-PI 3 Structures and Impr</t>
  </si>
  <si>
    <t>KU-131100-SL Structures and Improv</t>
  </si>
  <si>
    <t>KU-131100-TC 2 FGD Struc &amp; Improv</t>
  </si>
  <si>
    <t>KU-131100-TC2 Struct</t>
  </si>
  <si>
    <t>KU-131100-TC2 Struct ECR 2009</t>
  </si>
  <si>
    <t>KU-131100-TY 1&amp;2 Structures and Im</t>
  </si>
  <si>
    <t>KU-131100-TY 3 Structures and Impr</t>
  </si>
  <si>
    <t>KU-131200-EWB 1 Boil</t>
  </si>
  <si>
    <t>KU-131200-EWB 1 Boil - Ash Pond</t>
  </si>
  <si>
    <t>KU-131200-EWB 1 Boil ECR 2005</t>
  </si>
  <si>
    <t>KU-131200-EWB 2 Boil</t>
  </si>
  <si>
    <t>KU-131200-EWB 2 Boil ECR 2005</t>
  </si>
  <si>
    <t>KU-131200-EWB 2 Boil ECR 2006</t>
  </si>
  <si>
    <t>KU-131200-EWB 3 Boil</t>
  </si>
  <si>
    <t>KU-131200-EWB 3 Boil Ash Pond</t>
  </si>
  <si>
    <t>KU-131200-EWB 3 Boil ECR 2005</t>
  </si>
  <si>
    <t>KU-131200-EWB 3 Boil ECR 2006</t>
  </si>
  <si>
    <t>KU-131200-EWB 3 Boil ECR 2009</t>
  </si>
  <si>
    <t>KU-131200-EWB 3 Boil ECR 2011</t>
  </si>
  <si>
    <t>KU-131200-EWB ECR Future Plan</t>
  </si>
  <si>
    <t>KU-131200-EWB3 FGD Boil</t>
  </si>
  <si>
    <t>KU-131200-EWB3 FGD Boil ECR 2005</t>
  </si>
  <si>
    <t>KU-131200-GH 1 Boil</t>
  </si>
  <si>
    <t>KU-131200-GH 1 Boil - Ash Pond</t>
  </si>
  <si>
    <t>KU-131200-GH 1 Boil ECR 2005</t>
  </si>
  <si>
    <t>KU-131200-GH 1 Boil ECR 2006</t>
  </si>
  <si>
    <t>KU-131200-GH 1 Boil ECR 2011</t>
  </si>
  <si>
    <t>KU-131200-GH 1 SC Boil - Ash Pond</t>
  </si>
  <si>
    <t>KU-131200-GH 1SC Boil</t>
  </si>
  <si>
    <t>KU-131200-GH 1SC Boil ECR 2005</t>
  </si>
  <si>
    <t>KU-131200-GH 1SC Boil ECR 2016</t>
  </si>
  <si>
    <t>KU-131200-GH 2 Boil</t>
  </si>
  <si>
    <t>KU-131200-GH 2 Boil ECR 2005</t>
  </si>
  <si>
    <t>KU-131200-GH 2 Boil ECR 2011</t>
  </si>
  <si>
    <t>KU-131200-GH 2 SC Boil - Ash Pond</t>
  </si>
  <si>
    <t>KU-131200-GH 2SC Boil</t>
  </si>
  <si>
    <t>KU-131200-GH 2SC Boil ECR 2005</t>
  </si>
  <si>
    <t>KU-131200-GH 2SC Boil ECR 2016</t>
  </si>
  <si>
    <t>KU-131200-GH 3 Boil</t>
  </si>
  <si>
    <t>KU-131200-GH 3 Boil ECR 2006</t>
  </si>
  <si>
    <t>KU-131200-GH 3 Boil ECR 2011</t>
  </si>
  <si>
    <t>KU-131200-GH 4 Boil</t>
  </si>
  <si>
    <t>KU-131200-GH 4 Boil - Ash Pond</t>
  </si>
  <si>
    <t>KU-131200-GH 4 Boil ECR 2005</t>
  </si>
  <si>
    <t>KU-131200-GH 4 Boil ECR 2006</t>
  </si>
  <si>
    <t>KU-131200-GH 4 Boil ECR 2009</t>
  </si>
  <si>
    <t>KU-131200-GH 4 Boil ECR 2011</t>
  </si>
  <si>
    <t>KU-131200-GH 4 Boil ECR 2016</t>
  </si>
  <si>
    <t>KU-131200-GH 4RC Boiler Plant Equi</t>
  </si>
  <si>
    <t>KU-131200-GH3 FGD Boil</t>
  </si>
  <si>
    <t>KU-131200-GH3 FGD Boil ECR 2005</t>
  </si>
  <si>
    <t>KU-131200-GH3 FGD Boil ECR 2016</t>
  </si>
  <si>
    <t>KU-131200-GH4 FGD Boil</t>
  </si>
  <si>
    <t>KU-131200-GH4 FGD Boil ECR 2005</t>
  </si>
  <si>
    <t>KU-131200-GH4 FGD Boil ECR 2016</t>
  </si>
  <si>
    <t>KU-131200-Ghent ECR Future Plan</t>
  </si>
  <si>
    <t>KU-131200-GR 1-2 Boiler Plant Equi</t>
  </si>
  <si>
    <t>KU-131200-GR 3 Boil</t>
  </si>
  <si>
    <t>KU-131200-GR 3 Boil - Ash Pond</t>
  </si>
  <si>
    <t>KU-131200-GR 3 Boil ECR 2006</t>
  </si>
  <si>
    <t>KU-131200-GR 4 Boil</t>
  </si>
  <si>
    <t>KU-131200-GR 4 Boil ECR 2006</t>
  </si>
  <si>
    <t>KU-131200-GR 4 Boil ECR 2016</t>
  </si>
  <si>
    <t>KU-131200-PI 1-2 Boiler Plant Equip</t>
  </si>
  <si>
    <t>KU-131200-PI 3 Boil - Ash Pond</t>
  </si>
  <si>
    <t>KU-131200-PI 3 Boiler Plant Equipm</t>
  </si>
  <si>
    <t>KU-131200-PI ECR 2016</t>
  </si>
  <si>
    <t>KU-131200-TC 2 Boil</t>
  </si>
  <si>
    <t>KU-131200-TC 2 Boil - Ash Pond</t>
  </si>
  <si>
    <t>KU-131200-TC 2 Boil ECR 2006</t>
  </si>
  <si>
    <t>KU-131200-TC 2 Boil ECR 2009</t>
  </si>
  <si>
    <t>KU-131200-TC 2 Boil ECR 2009-Ash Po</t>
  </si>
  <si>
    <t>KU-131200-TC 2 Boil ECR 2016</t>
  </si>
  <si>
    <t>KU-131200-TC ECR Future Plan</t>
  </si>
  <si>
    <t>KU-131200-TC2 FGD Boil</t>
  </si>
  <si>
    <t>KU-131200-TC2 FGD Boil ECR 2006</t>
  </si>
  <si>
    <t>KU-131200-TY 1&amp;2 Boiler Plant Equi</t>
  </si>
  <si>
    <t>KU-131200-TY 3 Boil</t>
  </si>
  <si>
    <t>KU-131200-TY 3 Boil - Ash Pond</t>
  </si>
  <si>
    <t>KU-131200-TY 3 Boil ECR 2006</t>
  </si>
  <si>
    <t>KU-131400-EWB 1 Turbogenerator Uni</t>
  </si>
  <si>
    <t>KU-131400-EWB 2 Turbogenerator Uni</t>
  </si>
  <si>
    <t>KU-131400-EWB 3 Turbogenerator Uni</t>
  </si>
  <si>
    <t>KU-131400-GH 1 Turbogenerator Unit</t>
  </si>
  <si>
    <t>KU-131400-GH 2 Turbogenerator Unit</t>
  </si>
  <si>
    <t>KU-131400-GH 3 Turbogenerator Unit</t>
  </si>
  <si>
    <t>KU-131400-GH 4 Turbogenerator Unit</t>
  </si>
  <si>
    <t>KU-131400-GR 1&amp;2 Turbogenerator Un</t>
  </si>
  <si>
    <t>KU-131400-GR 3 Turbogenerator Unit</t>
  </si>
  <si>
    <t>KU-131400-GR 4 Turbogenerator Unit</t>
  </si>
  <si>
    <t>KU-131400-PI 1-2 Turbogenerator Uni</t>
  </si>
  <si>
    <t>KU-131400-PI 3 Turbogenerator Unit</t>
  </si>
  <si>
    <t>KU-131400-TC 2 Turbogenerator Unit</t>
  </si>
  <si>
    <t>KU-131400-TY 1&amp;2 Turbogenerator Un</t>
  </si>
  <si>
    <t>KU-131400-TY 3 Turbogenerator Unit</t>
  </si>
  <si>
    <t>KU-131500-EWB 1 Accessory Electric</t>
  </si>
  <si>
    <t>KU-131500-EWB 2 Acc</t>
  </si>
  <si>
    <t>KU-131500-EWB 2 Acc ECR 2005</t>
  </si>
  <si>
    <t>KU-131500-EWB 3 Acc</t>
  </si>
  <si>
    <t>KU-131500-EWB 3 Acc ECR 2005</t>
  </si>
  <si>
    <t>KU-131500-EWB 3 Acc ECR 2011</t>
  </si>
  <si>
    <t>KU-131500-EWB 3 FGD Acc</t>
  </si>
  <si>
    <t>KU-131500-EWB3 FGD Acc ECR 2005</t>
  </si>
  <si>
    <t>KU-131500-GH 1 Access ECR 2011</t>
  </si>
  <si>
    <t>KU-131500-GH 1 Accessory Electric</t>
  </si>
  <si>
    <t>KU-131500-GH 1SC Acc</t>
  </si>
  <si>
    <t>KU-131500-GH 1SC Acc ECR 2005</t>
  </si>
  <si>
    <t>KU-131500-GH 2 Acc ECR 2011</t>
  </si>
  <si>
    <t>KU-131500-GH 2 Accessory Electric</t>
  </si>
  <si>
    <t>KU-131500-GH 2SC Acc</t>
  </si>
  <si>
    <t>KU-131500-GH 2SC Acc ECR 2005</t>
  </si>
  <si>
    <t>KU-131500-GH 3 Acc ECR 2011</t>
  </si>
  <si>
    <t>KU-131500-GH 3 Accessory Electric</t>
  </si>
  <si>
    <t>KU-131500-GH 4 Acc ECR 2009</t>
  </si>
  <si>
    <t>KU-131500-GH 4 Acc ECR 2011</t>
  </si>
  <si>
    <t>KU-131500-GH 4 Accessory Electric</t>
  </si>
  <si>
    <t>KU-131500-GH3 FGD Acc</t>
  </si>
  <si>
    <t>KU-131500-GH3 FGD Acc ECR 2005</t>
  </si>
  <si>
    <t>KU-131500-GH4 FGD Acc</t>
  </si>
  <si>
    <t>KU-131500-GH4 FGD Acc ECR 2005</t>
  </si>
  <si>
    <t>KU-131500-GR 1&amp;2 Accessory Electri</t>
  </si>
  <si>
    <t>KU-131500-GR 3 Accessory Electric</t>
  </si>
  <si>
    <t>KU-131500-GR 4 Accessory Electric</t>
  </si>
  <si>
    <t>KU-131500-PI 1-2 Accessory Electric</t>
  </si>
  <si>
    <t>KU-131500-PI 3 Accessory Electric</t>
  </si>
  <si>
    <t>KU-131500-TC 2 Acc</t>
  </si>
  <si>
    <t>KU-131500-TC 2 Acc ECR 2006</t>
  </si>
  <si>
    <t>KU-131500-TC 2 Acc ECR 2009</t>
  </si>
  <si>
    <t>KU-131500-TC 2 FGD Accessory Equip</t>
  </si>
  <si>
    <t>KU-131500-TY 1&amp;2 Accessory Electri</t>
  </si>
  <si>
    <t>KU-131500-TY 3 Accessory Electric</t>
  </si>
  <si>
    <t>KU-131600-EWB 1 Misc Power Plant E</t>
  </si>
  <si>
    <t>KU-131600-EWB 2 Misc Power Plant E</t>
  </si>
  <si>
    <t>KU-131600-EWB 3 Misc Power Plant E</t>
  </si>
  <si>
    <t>KU-131600-GH 1 Misc Power Plant Eq</t>
  </si>
  <si>
    <t>KU-131600-GH 1SC Misc Power Plant</t>
  </si>
  <si>
    <t>KU-131600-GH 2 Misc Power Plant Eq</t>
  </si>
  <si>
    <t>KU-131600-GH 3 Misc Power Plant Eq</t>
  </si>
  <si>
    <t>KU-131600-GH 3 Misc PwrPlt ECR 2011</t>
  </si>
  <si>
    <t>KU-131600-GH 4 Misc Power Plant Eq</t>
  </si>
  <si>
    <t>KU-131600-GR 1&amp;2 Misc Power Plant</t>
  </si>
  <si>
    <t>KU-131600-GR 3 Misc Power Plant Eq</t>
  </si>
  <si>
    <t>KU-131600-GR 4 Misc Power Plant Eq</t>
  </si>
  <si>
    <t>KU-131600-PI 1-2 Misc Power Plant E</t>
  </si>
  <si>
    <t>KU-131600-PI 3 Misc Power Plant Eq</t>
  </si>
  <si>
    <t>KU-131600-SL Misc Power Plant Equi</t>
  </si>
  <si>
    <t>KU-131600-TC 2 Misc Power Plant Equ</t>
  </si>
  <si>
    <t>KU-131600-TY 1&amp;2 Misc Power Plant</t>
  </si>
  <si>
    <t>KU-131600-TY 3 Misc Power Plant Eq</t>
  </si>
  <si>
    <t>KU-133010-DD Land Rights</t>
  </si>
  <si>
    <t>KU-133100-DD Structures and Improv</t>
  </si>
  <si>
    <t>KU-133200-DD Reservoirs, Dams, and</t>
  </si>
  <si>
    <t>KU-133300-DD Water Wheels, Turbine</t>
  </si>
  <si>
    <t>KU-133400-DD Accessory Electric Eq</t>
  </si>
  <si>
    <t>KU-133400-L7 Accessory Electric Eq</t>
  </si>
  <si>
    <t>KU-133500-DD Misc Power Plant Equi</t>
  </si>
  <si>
    <t>KU-133500-L7 Misc Power Plant Equi</t>
  </si>
  <si>
    <t>KU-133600-DD Roads, Railroads, and</t>
  </si>
  <si>
    <t>KU-134020-EWB 8 Land</t>
  </si>
  <si>
    <t>KU-134020-EWB Solar Facility Land</t>
  </si>
  <si>
    <t>KU-134020-Land</t>
  </si>
  <si>
    <t>KU-134100-CR 7 Structures and Impr</t>
  </si>
  <si>
    <t>KU-134100-EWB 10 Structures and Im</t>
  </si>
  <si>
    <t>KU-134100-EWB 11 Structures and Im</t>
  </si>
  <si>
    <t>KU-134100-EWB 5 Structures and Im</t>
  </si>
  <si>
    <t>KU-134100-EWB 6 Structures and Imp</t>
  </si>
  <si>
    <t>KU-134100-EWB 7 Structures and Imp</t>
  </si>
  <si>
    <t>KU-134100-EWB 8 Structures and Imp</t>
  </si>
  <si>
    <t>KU-134100-EWB 9 Structures and Imp</t>
  </si>
  <si>
    <t>KU-134100-EWB Solar Struc and Imp</t>
  </si>
  <si>
    <t>KU-134100-HA 1,2,&amp;3 Structures and</t>
  </si>
  <si>
    <t>KU-134100-PR 13 Structures and Imp</t>
  </si>
  <si>
    <t>KU-134100-TC 10 Structures and Imp</t>
  </si>
  <si>
    <t>KU-134100-TC 5 Structures and Impr</t>
  </si>
  <si>
    <t>KU-134100-TC 6 Structures and Impr</t>
  </si>
  <si>
    <t>KU-134100-TC 7 Structures and Impr</t>
  </si>
  <si>
    <t>KU-134100-TC 8 Structures and Impr</t>
  </si>
  <si>
    <t>KU-134100-TC 9 Structures and Impr</t>
  </si>
  <si>
    <t>KU-134200-CR 7 Fuel Holders, Produ</t>
  </si>
  <si>
    <t>KU-134200-EWB 10 Fuel Holders, Pro</t>
  </si>
  <si>
    <t>KU-134200-EWB 11 Fuel Holders, Pro</t>
  </si>
  <si>
    <t>KU-134200-EWB 5 Fuel Holders, Prod</t>
  </si>
  <si>
    <t>KU-134200-EWB 6 Fuel Holders, Prod</t>
  </si>
  <si>
    <t>KU-134200-EWB 7 Fuel Holders, Prod</t>
  </si>
  <si>
    <t>KU-134200-EWB 8 Fuel Holders, Prod</t>
  </si>
  <si>
    <t>KU-134200-EWB 9 Fuel Holders, Prod</t>
  </si>
  <si>
    <t>KU-134200-HA 1,2,&amp;3 Fuel Holders,</t>
  </si>
  <si>
    <t>KU-134200-PR 13 Fuel Holders, Prod</t>
  </si>
  <si>
    <t>KU-134200-TC 10 Fuel Holders, Prod</t>
  </si>
  <si>
    <t>KU-134200-TC 5 Fuel Holders, Produ</t>
  </si>
  <si>
    <t>KU-134200-TC 6 Fuel Holders, Produ</t>
  </si>
  <si>
    <t>KU-134200-TC 7 Fuel Holders, Produ</t>
  </si>
  <si>
    <t>KU-134200-TC 8 Fuel Holders, Produ</t>
  </si>
  <si>
    <t>KU-134200-TC 9 Fuel Holders, Produ</t>
  </si>
  <si>
    <t>KU-134300-Cane Run 7 Prime Movers</t>
  </si>
  <si>
    <t>KU-134300-EWB 10 Prime Movers</t>
  </si>
  <si>
    <t>KU-134300-EWB 11 Prime Movers</t>
  </si>
  <si>
    <t>KU-134300-EWB 5 Prime Movers</t>
  </si>
  <si>
    <t>KU-134300-EWB 6 Prime Movers</t>
  </si>
  <si>
    <t>KU-134300-EWB 7 Prime Movers</t>
  </si>
  <si>
    <t>KU-134300-EWB 8 Prime Movers</t>
  </si>
  <si>
    <t>KU-134300-EWB 9 Prime Movers</t>
  </si>
  <si>
    <t>KU-134300-Green River CC GT</t>
  </si>
  <si>
    <t>KU-134300-PR 13 Prime Movers</t>
  </si>
  <si>
    <t>KU-134300-TC 10 Prime Movers</t>
  </si>
  <si>
    <t>KU-134300-TC 5 Prime Movers</t>
  </si>
  <si>
    <t>KU-134300-TC 6 Prime Movers</t>
  </si>
  <si>
    <t>KU-134300-TC 7 Prime Movers</t>
  </si>
  <si>
    <t>KU-134300-TC 8 Prime Movers</t>
  </si>
  <si>
    <t>KU-134300-TC 9 Prime Movers</t>
  </si>
  <si>
    <t>KU-134400-CR 7 Generators</t>
  </si>
  <si>
    <t>KU-134400-EWB 10 Generators</t>
  </si>
  <si>
    <t>KU-134400-EWB 11 Generators</t>
  </si>
  <si>
    <t>KU-134400-EWB 5 Generators</t>
  </si>
  <si>
    <t>KU-134400-EWB 6 Generators</t>
  </si>
  <si>
    <t>KU-134400-EWB 7 Generators</t>
  </si>
  <si>
    <t>KU-134400-EWB 8 Generators</t>
  </si>
  <si>
    <t>KU-134400-EWB 9 Generators</t>
  </si>
  <si>
    <t>KU-134400-EWB Solar Generators</t>
  </si>
  <si>
    <t>KU-134400-HA 1,2,&amp;3 Generators</t>
  </si>
  <si>
    <t>KU-134400-PR 13 Generators</t>
  </si>
  <si>
    <t>KU-134400-TC 10 Generators</t>
  </si>
  <si>
    <t>KU-134400-TC 5 Generators</t>
  </si>
  <si>
    <t>KU-134400-TC 6 Generators</t>
  </si>
  <si>
    <t>KU-134400-TC 7 Generators</t>
  </si>
  <si>
    <t>KU-134400-TC 8 Generators</t>
  </si>
  <si>
    <t>KU-134400-TC 9 Generators</t>
  </si>
  <si>
    <t>KU-134500-CR 7 Accessory Electric</t>
  </si>
  <si>
    <t>KU-134500-EWB 10 Accessory Electri</t>
  </si>
  <si>
    <t>KU-134500-EWB 11 Accessory Electri</t>
  </si>
  <si>
    <t>KU-134500-EWB 5 Accessory Electric</t>
  </si>
  <si>
    <t>KU-134500-EWB 6 Accessory Electric</t>
  </si>
  <si>
    <t>KU-134500-EWB 7 Accessory Electric</t>
  </si>
  <si>
    <t>KU-134500-EWB 8 Accessory Electric</t>
  </si>
  <si>
    <t>KU-134500-EWB 9 Accessory Electric</t>
  </si>
  <si>
    <t>KU-134500-EWB Solar Accessory Elec</t>
  </si>
  <si>
    <t>KU-134500-HA 1,2,&amp;3 Accessory Elec</t>
  </si>
  <si>
    <t>KU-134500-PR 13 Accessory Electric</t>
  </si>
  <si>
    <t>KU-134500-TC 10 Acessory Electric</t>
  </si>
  <si>
    <t>KU-134500-TC 5 Accessory Electric</t>
  </si>
  <si>
    <t>KU-134500-TC 6 Accessory Electric</t>
  </si>
  <si>
    <t>KU-134500-TC 7 Accessory Electric</t>
  </si>
  <si>
    <t>KU-134500-TC 8 Accessory Electric</t>
  </si>
  <si>
    <t>KU-134500-TC 9 Accessory Electric</t>
  </si>
  <si>
    <t>KU-134600-CR 7 Misc. Power Plant E</t>
  </si>
  <si>
    <t>KU-134600-EWB 10 Misc Power Plant</t>
  </si>
  <si>
    <t>KU-134600-EWB 11 Misc Power Plant</t>
  </si>
  <si>
    <t>KU-134600-EWB 5 Misc Power Plant E</t>
  </si>
  <si>
    <t>KU-134600-EWB 6 Misc Power Plant E</t>
  </si>
  <si>
    <t>KU-134600-EWB 7 Misc Power Plant E</t>
  </si>
  <si>
    <t>KU-134600-EWB 8 Misc Power Plant E</t>
  </si>
  <si>
    <t>KU-134600-EWB 9 Misc Power Plant E</t>
  </si>
  <si>
    <t>KU-134600-EWB Solar Misc Power Plt</t>
  </si>
  <si>
    <t>KU-134600-HA 1,2,&amp;3 Misc Power Pla</t>
  </si>
  <si>
    <t>KU-134600-PR 13 Misc Power Plant E</t>
  </si>
  <si>
    <t>KU-134600-TC 10 Misc Power Plant E</t>
  </si>
  <si>
    <t>KU-134600-TC 5 Misc. Power Plant E</t>
  </si>
  <si>
    <t>KU-134600-TC 6 Misc. Power Plant E</t>
  </si>
  <si>
    <t>KU-134600-TC 7 Misc. Power Plant E</t>
  </si>
  <si>
    <t>KU-134600-TC 8 Misc. Power Plant E</t>
  </si>
  <si>
    <t>KU-134600-TC 9 Misc. Power Plant E</t>
  </si>
  <si>
    <t>KU-135010- KY Land Rights</t>
  </si>
  <si>
    <t>KU-135010- TN Land Rights</t>
  </si>
  <si>
    <t>KU-135010- VA Land Rights</t>
  </si>
  <si>
    <t>KU-135020- KY Land</t>
  </si>
  <si>
    <t>KU-135020- VA Land</t>
  </si>
  <si>
    <t>KU-135210- KY Struc &amp; Imprv-Non Sys</t>
  </si>
  <si>
    <t>KU-135210- KY Struc NonSys Dix Ctrl</t>
  </si>
  <si>
    <t>KU-135210- VA Struc &amp; Imprv-Non Sys</t>
  </si>
  <si>
    <t>KU-135220-Struct &amp; Improve-System</t>
  </si>
  <si>
    <t>KU-135310- KY Station Equip -Non Sy</t>
  </si>
  <si>
    <t>KU-135310- VA Station Equip -Non Sy</t>
  </si>
  <si>
    <t>KU-135320-Station Equipment-System</t>
  </si>
  <si>
    <t>KU-135400- KY Towers Fix</t>
  </si>
  <si>
    <t>KU-135400- KY Towers Fix ECR 2005</t>
  </si>
  <si>
    <t>KU-135400- VA Towers and Fixtures</t>
  </si>
  <si>
    <t>KU-135500- KY Poles</t>
  </si>
  <si>
    <t>KU-135500- KY Poles ECR 2005</t>
  </si>
  <si>
    <t>KU-135500- TN Poles and Fixtures</t>
  </si>
  <si>
    <t>KU-135500- VA Poles and Fixtures</t>
  </si>
  <si>
    <t>KU-135600- TN Overhead Conductors</t>
  </si>
  <si>
    <t>KU-135600- VA Overhead Conductors</t>
  </si>
  <si>
    <t>KU-135600-KY OH Cond</t>
  </si>
  <si>
    <t>KU-135600-KY OH Cond ECR 2005</t>
  </si>
  <si>
    <t>KU-135700- KY Underground Conduit</t>
  </si>
  <si>
    <t>KU-135800- KY Undergrd Conductors a</t>
  </si>
  <si>
    <t>KU-136010- KY Land Rights</t>
  </si>
  <si>
    <t>KU-136010- TN Land Rights</t>
  </si>
  <si>
    <t>KU-136010- VA Land Rights</t>
  </si>
  <si>
    <t>KU-136020-KY Land</t>
  </si>
  <si>
    <t>KU-136020-TN Land</t>
  </si>
  <si>
    <t>KU-136020-VA Land</t>
  </si>
  <si>
    <t>KU-136025-VA Land</t>
  </si>
  <si>
    <t>KU-136100- KY Struct and Improv</t>
  </si>
  <si>
    <t>KU-136100- TN Struct and Improv</t>
  </si>
  <si>
    <t>KU-136100- VA Struct and Improv</t>
  </si>
  <si>
    <t>KU-136200- KY Station Equipment</t>
  </si>
  <si>
    <t>KU-136200- TN Station Equipment</t>
  </si>
  <si>
    <t>KU-136200- VA Station Equipment</t>
  </si>
  <si>
    <t>KU-136400-KY Ghent Transpt ECR 2009</t>
  </si>
  <si>
    <t>KU-136400-KY Licensed Project Pole</t>
  </si>
  <si>
    <t>KU-136400-KY Poles, Towers, and Fix</t>
  </si>
  <si>
    <t>KU-136400-TN Poles, Towers, and Fix</t>
  </si>
  <si>
    <t>KU-136400-VA Poles, Towers, and Fix</t>
  </si>
  <si>
    <t>KU-136500- KY Overhead Conductor</t>
  </si>
  <si>
    <t>KU-136500- TN Overhead Conductor</t>
  </si>
  <si>
    <t>KU-136500- VA Overhead Conductor</t>
  </si>
  <si>
    <t>KU-136500-KY Ghent Transpt ECR 2009</t>
  </si>
  <si>
    <t>KU-136600- KY Underground Conduit</t>
  </si>
  <si>
    <t>KU-136600- TN Underground Conduit</t>
  </si>
  <si>
    <t>KU-136600- VA Underground Conduit</t>
  </si>
  <si>
    <t>KU-136600-KY Ghent Transpt ECR 2009</t>
  </si>
  <si>
    <t>KU-136700- KY Undergrnd Conductors</t>
  </si>
  <si>
    <t>KU-136700- VA Undergrnd Conductors</t>
  </si>
  <si>
    <t>KU-136700-KY Ghent Transpt ECR 2009</t>
  </si>
  <si>
    <t>KU-136800- KY Line Transformers</t>
  </si>
  <si>
    <t>KU-136800- TN Line Transformers</t>
  </si>
  <si>
    <t>KU-136800- VA Line Transformers</t>
  </si>
  <si>
    <t>KU-136900- KY Services</t>
  </si>
  <si>
    <t>KU-136900- TN Services</t>
  </si>
  <si>
    <t>KU-136900- VA Services</t>
  </si>
  <si>
    <t>KU-137000- KY Meters</t>
  </si>
  <si>
    <t>KU-137000- TN Meters</t>
  </si>
  <si>
    <t>KU-137000- VA Meters</t>
  </si>
  <si>
    <t>KU-137001- KY DSM AMS Meters</t>
  </si>
  <si>
    <t>KU-137020- KY Meters - CT and PT</t>
  </si>
  <si>
    <t>KU-137020- TN Meters - CT and PT</t>
  </si>
  <si>
    <t>KU-137020- VA Meters - CT and PT</t>
  </si>
  <si>
    <t>KU-137100- KY Install on Customers</t>
  </si>
  <si>
    <t>KU-137100- TN Install on Customers</t>
  </si>
  <si>
    <t>KU-137100- VA Install on Customers</t>
  </si>
  <si>
    <t>KU-137101- KY Install Charging Sta</t>
  </si>
  <si>
    <t>KU-137300- KY Str Lighting and Sign</t>
  </si>
  <si>
    <t>KU-137300- VA Str Lighting and Sign</t>
  </si>
  <si>
    <t>KU-138920- KY Land</t>
  </si>
  <si>
    <t>KU-138920- VA Land</t>
  </si>
  <si>
    <t>KU-139010- KY Structures &amp; Improv</t>
  </si>
  <si>
    <t>KU-139010- VA Structures &amp; Improv</t>
  </si>
  <si>
    <t>KU-139010-KY Stru Pinevll Joint Own</t>
  </si>
  <si>
    <t>KU-139010-KY Struc Morganfield Offi</t>
  </si>
  <si>
    <t>KU-139010-KY Struc One Quality Bldg</t>
  </si>
  <si>
    <t>KU-139010-Pinevlle Storerm Owned</t>
  </si>
  <si>
    <t>KU-139020- VA Pennington Gap Office</t>
  </si>
  <si>
    <t>KU-139020- VA Wise Office</t>
  </si>
  <si>
    <t>KU-139020-Carlisle Office</t>
  </si>
  <si>
    <t>KU-139020-Coeburn Office</t>
  </si>
  <si>
    <t>KU-139020-Columbia Office</t>
  </si>
  <si>
    <t>KU-139020-Corbin Office</t>
  </si>
  <si>
    <t>KU-139020-Earlington Pole Yard</t>
  </si>
  <si>
    <t>KU-139020-Eddyville Office</t>
  </si>
  <si>
    <t>KU-139020-Ewing Office</t>
  </si>
  <si>
    <t>KU-139020-Flemingsburg Storeroom</t>
  </si>
  <si>
    <t>KU-139020-Henderson Office</t>
  </si>
  <si>
    <t>KU-139020-Lexington Northside Offic</t>
  </si>
  <si>
    <t>KU-139020-Liberty Office</t>
  </si>
  <si>
    <t>KU-139020-Livermore Storeroom</t>
  </si>
  <si>
    <t>KU-139020-London Office</t>
  </si>
  <si>
    <t>KU-139020-Manchester Office</t>
  </si>
  <si>
    <t>KU-139020-Morehead Storeroom</t>
  </si>
  <si>
    <t>KU-139020-Richmond Office</t>
  </si>
  <si>
    <t>KU-139020-Somerset Pole Yard</t>
  </si>
  <si>
    <t>KU-139020-St Paul Office</t>
  </si>
  <si>
    <t>KU-139020-Tates Creek Office</t>
  </si>
  <si>
    <t>KU-139020-Taylorsville Office</t>
  </si>
  <si>
    <t>KU-139020-Versailles Storeroom</t>
  </si>
  <si>
    <t>KU-139020-Whitley City Office</t>
  </si>
  <si>
    <t>KU-139110- KY Office Equipment</t>
  </si>
  <si>
    <t>KU-139110- VA Office Equipment</t>
  </si>
  <si>
    <t>KU-139120-KY Non PC Computer Equip</t>
  </si>
  <si>
    <t>KU-139120-VA Non PC Computer Equip</t>
  </si>
  <si>
    <t>KU-139130-Cash Processing Equipmen</t>
  </si>
  <si>
    <t>KU-139131-Personal Computers</t>
  </si>
  <si>
    <t>KU-139200- KY - Ghent 4 ECR 2009</t>
  </si>
  <si>
    <t>KU-139300- KY Stores Equipment</t>
  </si>
  <si>
    <t>KU-139300- VA Stores Equipment</t>
  </si>
  <si>
    <t>KU-139400- KY Tools, Shop, Garage</t>
  </si>
  <si>
    <t>KU-139400- VA Tools, Shop, Garage</t>
  </si>
  <si>
    <t>KU-139500-KY Laboratory Equipment</t>
  </si>
  <si>
    <t>KU-139500-VA Laboratory Equipment</t>
  </si>
  <si>
    <t>KU-139700-KY Microwave,Fiber,Other</t>
  </si>
  <si>
    <t>KU-139700-VA Microwave,Fiber,Other</t>
  </si>
  <si>
    <t>KU-139710- KY Radios and Telephone</t>
  </si>
  <si>
    <t>KU-139710- VA Radios and Telephone</t>
  </si>
  <si>
    <t>KU-139720- DSM Equipment</t>
  </si>
  <si>
    <t>KU-312104-Nonutility Prop - Misc L</t>
  </si>
  <si>
    <t>KU-312106-Nonutility-Misc Land Rig</t>
  </si>
  <si>
    <t>KU-139620-KY Power Op Equip - Other</t>
  </si>
  <si>
    <t>KU-134020-Simpson Solar Share Land</t>
  </si>
  <si>
    <t>KU-134100-Simp Solar A1 Struc &amp; Imp</t>
  </si>
  <si>
    <t>KU-134400-Simp Solar A1 Generators</t>
  </si>
  <si>
    <t>KU-134500-Simp Solar A1 Access Elec</t>
  </si>
  <si>
    <t>KU-134600-Simp Solar A1 Misc Pwr Pl</t>
  </si>
  <si>
    <t>KU-130330-Cloud Software NonCurrnt</t>
  </si>
  <si>
    <t>KU-130340-Cloud Software Prepaids</t>
  </si>
  <si>
    <t>KU-131020-EWB 3 Land ECR2016-161073</t>
  </si>
  <si>
    <t>KU-131020-TC 2 Land ECR 2009-160933</t>
  </si>
  <si>
    <t>KU-131100-TC Training Center Struc</t>
  </si>
  <si>
    <t>KU-131200-EWB 3 Boil ECR 2016</t>
  </si>
  <si>
    <t>KU-131200-EWB 3 Boil ECR 2016 NT</t>
  </si>
  <si>
    <t>KU-131200-EWB 3 Boil ECR2009-151992</t>
  </si>
  <si>
    <t>KU-131200-EWB 3 Boil ECR2016-152377</t>
  </si>
  <si>
    <t>KU-131200-GH 4 Boil ECR 2016 NT</t>
  </si>
  <si>
    <t>KU-131200-GH 4 Boil ECR 2016-152379</t>
  </si>
  <si>
    <t>KU-131200-TC 2 Boil ECR 2016 NT</t>
  </si>
  <si>
    <t>KU-131200-TC2 Boil ECR2009-151122</t>
  </si>
  <si>
    <t>KU-131200-TC2 Boil ECR2009-159091</t>
  </si>
  <si>
    <t>KU-131200-TC2 Boil ECR2009-159093KU</t>
  </si>
  <si>
    <t>KU-131200-Wells</t>
  </si>
  <si>
    <t>KU-134020-EWB 9PL Land</t>
  </si>
  <si>
    <t>KU-134100-Simp Solar A2 Struc &amp; Imp</t>
  </si>
  <si>
    <t>KU-134400-Bus Solar Gen-Makers Mark</t>
  </si>
  <si>
    <t>KU-134400-Simp Solar A2 Generators</t>
  </si>
  <si>
    <t>KU-134500-Bus Solar Acc Elec-Makers</t>
  </si>
  <si>
    <t>KU-134500-Simp Solar A2 Access Elec</t>
  </si>
  <si>
    <t>KU-134600-Simp Solar A2 Misc Pwr Pl</t>
  </si>
  <si>
    <t>KU-137011- KY Solar Share Meters</t>
  </si>
  <si>
    <t>KU-139700-KY Micro,Fiber,Other-AMI</t>
  </si>
  <si>
    <t>KU-130300-Misc Intangible Plant-AMI</t>
  </si>
  <si>
    <t>KU-131020-TC 2 Land ECR 2009 NT</t>
  </si>
  <si>
    <t>KU-131100-TC2 Struct ECR 2009 P33</t>
  </si>
  <si>
    <t>KU-131200-TC 2 Boil ECR 2009 P32</t>
  </si>
  <si>
    <t>KU-131500-TC 2 Acc ECR 2009 NT</t>
  </si>
  <si>
    <t>KU-131020-GH 4 Land ECR 2016 NT</t>
  </si>
  <si>
    <t>KU-131200-TC 2 Boil ECR 2009 P33</t>
  </si>
  <si>
    <t>Matches C-2.1</t>
  </si>
  <si>
    <t>Matches D-2</t>
  </si>
  <si>
    <t>Sch D-2</t>
  </si>
  <si>
    <t>Var</t>
  </si>
  <si>
    <t>Note: Response to AG-KIUC states that the a variance of $10,484.90 is due to AFUDC deprc not recovered through ECR</t>
  </si>
  <si>
    <t>Reduction in Expense</t>
  </si>
  <si>
    <t>AG-KIUC Adjustment to Reduce Depreciation Expense</t>
  </si>
  <si>
    <t>AG-KIUC Adjustment #1</t>
  </si>
  <si>
    <t xml:space="preserve">     for Brown Unit 3</t>
  </si>
  <si>
    <t>AG-KIUC Total Company Reduction to Reflect Current Depreciation Rates</t>
  </si>
  <si>
    <t xml:space="preserve">   Reduce Depreciation Expense to Reflect Current Rates for Brown Unit 3</t>
  </si>
  <si>
    <t>ECR Summary</t>
  </si>
  <si>
    <t xml:space="preserve">ECR Plant In Service Removed </t>
  </si>
  <si>
    <t>ECR A/D Removed</t>
  </si>
  <si>
    <t>ECR ADIT Removed</t>
  </si>
  <si>
    <t>Net Change</t>
  </si>
  <si>
    <t>Allowance Inventory at 12/31/2020 per ECR Filing</t>
  </si>
  <si>
    <t>CWC Allowance (1/8) of Test Year ECR O&amp;M Expense</t>
  </si>
  <si>
    <t>Usually positive but ECR O&amp;M expenses as filed is negative - See D-2</t>
  </si>
  <si>
    <t>Net Unamortized Closure Cost Balance at 12/31/2020</t>
  </si>
  <si>
    <t>No Change Forecasted</t>
  </si>
  <si>
    <t>ECR CWIP</t>
  </si>
  <si>
    <t>Grossed Up Rate of Return Requested</t>
  </si>
  <si>
    <t>Schedule</t>
  </si>
  <si>
    <t>D-2</t>
  </si>
  <si>
    <t>B-4.1</t>
  </si>
  <si>
    <t>B-3.1</t>
  </si>
  <si>
    <t>B-2.2</t>
  </si>
  <si>
    <t>ECRDEFTAX</t>
  </si>
  <si>
    <t>ECR Filing</t>
  </si>
  <si>
    <t>1/8 O&amp;M</t>
  </si>
  <si>
    <t xml:space="preserve">ECR O&amp;M Expense Removed </t>
  </si>
  <si>
    <t>Total AG and KIUC Adjustments to Company Base Rate Request</t>
  </si>
  <si>
    <t>Maximum Base Rate Increase After AG and KIUC Adjustments</t>
  </si>
  <si>
    <t>Current ROE and Return per ECR Filing</t>
  </si>
  <si>
    <t>Rate Base at 9.02%</t>
  </si>
  <si>
    <t>Company Requested Increase in ES Rates Due to Higher ROE</t>
  </si>
  <si>
    <t>Rate Base at 8.75%  (Pre 2020 ECR Plans)</t>
  </si>
  <si>
    <t>Rate Base at 8.37%  (2020 ECR Plan Additions)</t>
  </si>
  <si>
    <t>All Rates</t>
  </si>
  <si>
    <t>Same as Current</t>
  </si>
  <si>
    <t>Increase in Depreciation Expense requested by Company</t>
  </si>
  <si>
    <t>Environmental Surcharge Increase Based on Requested Return on Equity</t>
  </si>
  <si>
    <t>Environmental Surcharge Increase Based on Requested Depreciation Rate Changes</t>
  </si>
  <si>
    <t>Maximum ES Increase After AG and KIUC Adjustments</t>
  </si>
  <si>
    <t>Effect of Requested Depr Rates for Coal Only</t>
  </si>
  <si>
    <t>KY Jurisdiction Allocation % - Forecast TY</t>
  </si>
  <si>
    <t>(Base Plus ECR)</t>
  </si>
  <si>
    <t>Increase in Depr Expense - Coal Unit Rates</t>
  </si>
  <si>
    <t>Maximum Net Rate Increase After AG and KIUC Adjustments</t>
  </si>
  <si>
    <t>Percentage</t>
  </si>
  <si>
    <t>of Total</t>
  </si>
  <si>
    <t>AG-KIUC Analysis of O&amp;M Expenses</t>
  </si>
  <si>
    <t>Sources:  Response to AG-KIUC 1-23</t>
  </si>
  <si>
    <t>Total O&amp;M Before Schedule D-2 Adjustments to Remove Mechanisms</t>
  </si>
  <si>
    <t xml:space="preserve">Less: Fuel </t>
  </si>
  <si>
    <t>Acct 501</t>
  </si>
  <si>
    <t>Test</t>
  </si>
  <si>
    <t>Year</t>
  </si>
  <si>
    <t>Base</t>
  </si>
  <si>
    <t>Acct 547</t>
  </si>
  <si>
    <t>Less:  Customer Assistance Expenses</t>
  </si>
  <si>
    <t>Acct 908</t>
  </si>
  <si>
    <t xml:space="preserve">      (Almost Fully Removed in DSM Adj)</t>
  </si>
  <si>
    <t>Total O&amp;M Net of Specific Expenses</t>
  </si>
  <si>
    <t>Total O&amp;M Expenses Removed</t>
  </si>
  <si>
    <t>KU Jurisdictional</t>
  </si>
  <si>
    <t>Increase Year over Year</t>
  </si>
  <si>
    <t>% Increase Year over Year</t>
  </si>
  <si>
    <t>Acct 555</t>
  </si>
  <si>
    <t>Various</t>
  </si>
  <si>
    <t>Generator Outage Deferral Amortization</t>
  </si>
  <si>
    <t>Increased Generator Outage Expense Average</t>
  </si>
  <si>
    <t>(Current 5 Year Avg Last Case to 8 Yr Avg)</t>
  </si>
  <si>
    <t>Amort Period</t>
  </si>
  <si>
    <t>Total Co</t>
  </si>
  <si>
    <t>KY Juris 93.1% Acct 512 Last Case</t>
  </si>
  <si>
    <t>Outside Services for IT and Other</t>
  </si>
  <si>
    <t>8 Yr Average Outage Expense This Case</t>
  </si>
  <si>
    <t>Acct 923</t>
  </si>
  <si>
    <t>Property Insurance - Estimated Increases</t>
  </si>
  <si>
    <t>Acct 924</t>
  </si>
  <si>
    <t>Injuries and Damages - Estimated Increases</t>
  </si>
  <si>
    <t>Acct 925</t>
  </si>
  <si>
    <t>Payroll and Payroll Related Costs (Incl Benefits)</t>
  </si>
  <si>
    <t>Known O&amp;M Increases: (Test Over Base Yr)</t>
  </si>
  <si>
    <t>Total Known Large Increases (Test Over Base Yr)</t>
  </si>
  <si>
    <t>Meter Reading Expenses</t>
  </si>
  <si>
    <t>Acct 902</t>
  </si>
  <si>
    <t>Customer Records and Collection Expenses</t>
  </si>
  <si>
    <t>Acct 903</t>
  </si>
  <si>
    <t>Meter Expenses (Distr)</t>
  </si>
  <si>
    <t>Miscellaneous Expenses (Distr)</t>
  </si>
  <si>
    <t>Acct 588</t>
  </si>
  <si>
    <t>Acct 586</t>
  </si>
  <si>
    <t>Load Dispatching (Trans)</t>
  </si>
  <si>
    <t>Acct 561</t>
  </si>
  <si>
    <t>Miscellaneous Trans Expenses (Trans)</t>
  </si>
  <si>
    <t>Acct 566</t>
  </si>
  <si>
    <t>Outage Expense Stipulated in Last Case</t>
  </si>
  <si>
    <t>Total Deferral-Total Co</t>
  </si>
  <si>
    <t>Less: Purchased Power</t>
  </si>
  <si>
    <t>AG-KIUC 1-37</t>
  </si>
  <si>
    <t>AG-KIUC Adjustment to Reflect Accounts Payable Portion of Working Capital Components</t>
  </si>
  <si>
    <t>Sources:  Response to AG-KIUC 1-8 Trial Balance and AG-KIUC 2-10</t>
  </si>
  <si>
    <t>Fuel Stk-Leased Cars</t>
  </si>
  <si>
    <t>Acct</t>
  </si>
  <si>
    <t>Acct Description</t>
  </si>
  <si>
    <t xml:space="preserve">Coal Purchases - Tons - $ </t>
  </si>
  <si>
    <t>In-Transit Coal - Tons - $</t>
  </si>
  <si>
    <t xml:space="preserve">TC2 Non-Jurisdictional-Contra (IMEA-IMPA) Coal Purchases - Tons - $ </t>
  </si>
  <si>
    <t>AP Fuel</t>
  </si>
  <si>
    <t>2020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</si>
  <si>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</si>
  <si>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</si>
  <si>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</si>
  <si>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</si>
  <si>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</si>
  <si>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</si>
  <si>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</si>
  <si>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</si>
  <si>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</si>
  <si>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</si>
  <si>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</si>
  <si>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</si>
  <si>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Note:  There is a separate AP Fuel - Natural Gas in Account 232028</t>
  </si>
  <si>
    <t>Total Coal Fuel Stock</t>
  </si>
  <si>
    <t>Fuel Included in the Test Year - Jurisdictional (Schedule B-5)</t>
  </si>
  <si>
    <t>Percentage to Remove Associated With Accounts Payable</t>
  </si>
  <si>
    <t>Coal Barge Shuttling</t>
  </si>
  <si>
    <t>AP Fuel - Natural Gas</t>
  </si>
  <si>
    <t>Fuel Oil - Gal - $</t>
  </si>
  <si>
    <t xml:space="preserve">Total Expense      </t>
  </si>
  <si>
    <t>AG-KIUC 1-38</t>
  </si>
  <si>
    <t>Actual</t>
  </si>
  <si>
    <t>8-Year Average of Actual and Projected Generation Outage Expense - Total Company per Filing   AG-KIUC 1-38</t>
  </si>
  <si>
    <t>8-Year Average of Actual Generation Outage Expense - Total Company</t>
  </si>
  <si>
    <t>AG-KIUC Adjustment to Normalize Generation Outage Expense Based on 8 Year Actual Expense</t>
  </si>
  <si>
    <t>Source:  Response to KIUC 1-61 and 1-81 from 2018-00294 and AG-KIUC 1-36 and 1-38 from 2020-00349</t>
  </si>
  <si>
    <t>A portion of 2020 was projected by the Company at the time of filing, so this amount is slightly different than actual.</t>
  </si>
  <si>
    <t>KIUC Adjustment to Reflect 8-Year Average of Generation Outage Expense-Total Company</t>
  </si>
  <si>
    <t>KIUC Adjustment to Reflect 8-Year Average of Generation Outage Expense-KY Jur</t>
  </si>
  <si>
    <t>I.  KU Capital Structure, Cost of Capital, and Gross Revenue Conversion Factor Per Filing</t>
  </si>
  <si>
    <t xml:space="preserve">   Remove the Remainder of CWIP from Rate Base</t>
  </si>
  <si>
    <t xml:space="preserve">   Reduce CWIP by the Amount of Vendor Financing in Accounts Payable</t>
  </si>
  <si>
    <t>See Jurisdictional Amounts on Sch B-4</t>
  </si>
  <si>
    <t>Fuel Inventory Removed Associated with Accounts Payable - Jurisdictional</t>
  </si>
  <si>
    <t>Remains in Base Rates</t>
  </si>
  <si>
    <t>ECR Change</t>
  </si>
  <si>
    <t>Rev Req</t>
  </si>
  <si>
    <t xml:space="preserve">   Reduce Return on Equity from 10.0% to 9.00%</t>
  </si>
  <si>
    <t>AG-KIUC Adjustment to Reflect Accounts Payable Portion of CWIP</t>
  </si>
  <si>
    <t>AP on CWIP and RWIP</t>
  </si>
  <si>
    <t>2019</t>
  </si>
  <si>
    <t>CWIP</t>
  </si>
  <si>
    <t>RWIP</t>
  </si>
  <si>
    <t>CWIP-Cloud Implementation Costs</t>
  </si>
  <si>
    <t>RWIP-ARO Legal</t>
  </si>
  <si>
    <t>Total CWIP and RWIP</t>
  </si>
  <si>
    <t>CWIP Removed Associated with Accounts Payable - Jurisdictional</t>
  </si>
  <si>
    <t>CWIP Included in the Test Year - Jurisdictional (Schedule B-1)</t>
  </si>
  <si>
    <t xml:space="preserve">   Reduce Account 186 to Correct Company Error in Projected Balances</t>
  </si>
  <si>
    <t>AG-KIUC Adjustment to Correct Account 186 Balances</t>
  </si>
  <si>
    <t>Sources:  Response to AG-KIUC 2-28</t>
  </si>
  <si>
    <t xml:space="preserve">June </t>
  </si>
  <si>
    <t>2021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</si>
  <si>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</si>
  <si>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</si>
  <si>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</si>
  <si>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</si>
  <si>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</si>
  <si>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</si>
  <si>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</si>
  <si>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</si>
  <si>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</si>
  <si>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</si>
  <si>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</si>
  <si>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2022</t>
  </si>
  <si>
    <t>Error per Company Response</t>
  </si>
  <si>
    <t>Error - Account 186 Balance Change</t>
  </si>
  <si>
    <t>AG-KIUC Adjustment to Reduce Pension and OPEB Expense</t>
  </si>
  <si>
    <t>Pension Expense Estimated for Test Year - Total Company</t>
  </si>
  <si>
    <t>Reduction in Pension Expense</t>
  </si>
  <si>
    <t>KY Jurisdiction Allocation % - Forecast Test Year for Pension and Empl. Benefits</t>
  </si>
  <si>
    <t>AG-KIUC Recommended Reduction in Pension Expense</t>
  </si>
  <si>
    <t>OPEB Expense Estimated for Test Year - Total Company</t>
  </si>
  <si>
    <t>Reduction in OPEB Expense</t>
  </si>
  <si>
    <t>KY Jurisdictional %  (Total O&amp;M Expense from Schedule C-2.1F)</t>
  </si>
  <si>
    <t xml:space="preserve">      To Reflect Current Depreciation Rates for Brown Unit 3</t>
  </si>
  <si>
    <t>Change in Accumulated Depreciation (Incr to Rate Base)</t>
  </si>
  <si>
    <t>Change in ADIT (Decr to Rate Base)</t>
  </si>
  <si>
    <t>Change in Rate Base</t>
  </si>
  <si>
    <t>As Filed Grossed Up Rate of Return</t>
  </si>
  <si>
    <t>Return on Rate Base Change</t>
  </si>
  <si>
    <t>Total Base Rate Change to Reflect No Change in Brown 3 Depreciation Rates</t>
  </si>
  <si>
    <t>ECR Rate Base - As Filed</t>
  </si>
  <si>
    <t>ECR Rate Base Change Due to Depreciation Rates</t>
  </si>
  <si>
    <t>Total ECR Rate Change to Reflect No Change in Brown 3 Depreciation Rates</t>
  </si>
  <si>
    <t>ECR Rate Base - As Adjusted for Depreciation Rate Change</t>
  </si>
  <si>
    <t>Expense Gross-Up Factor</t>
  </si>
  <si>
    <t>AG-KIUC Recommended Reduction in Depreciation Expense Grossed Up</t>
  </si>
  <si>
    <t>AG-KIUC Recommended Reduction in Depreciation Expense (Not Grossed Up)</t>
  </si>
  <si>
    <t>ECR Change - Jurisdictional (Not Grossed Up)</t>
  </si>
  <si>
    <t>No ADIT Effect</t>
  </si>
  <si>
    <t xml:space="preserve">   Exclude Non-Cash Pension and OPEB Related Asset and Liability Amounts</t>
  </si>
  <si>
    <t xml:space="preserve">   Sum of Prepaid Pension and OPEB to Exclude (Net of ADIT)</t>
  </si>
  <si>
    <t>Check</t>
  </si>
  <si>
    <t>Jurisdictional Percentage</t>
  </si>
  <si>
    <t>Error Amount to Correct - Jurisdictional</t>
  </si>
  <si>
    <t>Remaining Jursidictional Amount in Account 186 After Error Correction</t>
  </si>
  <si>
    <t>Exclude 95% Related to Capital as CWIP</t>
  </si>
  <si>
    <t>Exclusion Factor for Amount Related to CWIP</t>
  </si>
  <si>
    <t xml:space="preserve">   Remove 95% of Corrected Account 186 Balance to Reflect as CWIP </t>
  </si>
  <si>
    <t>Jursidictional Amount in Account 186.6 (LTPC and LTSA) As Filed</t>
  </si>
  <si>
    <t>See BS as no 186.2 costs were included in balance by Company</t>
  </si>
  <si>
    <t>Pension Expense for 2020 - Total Company</t>
  </si>
  <si>
    <t>OPEB Expense for 2020 - Total Company</t>
  </si>
  <si>
    <t>Source: AG-KIUC 1-50 and 1-51 and 2-4</t>
  </si>
  <si>
    <t xml:space="preserve">   Reduce Payroll and Related Expenses Due to Excessive Staffing Levels</t>
  </si>
  <si>
    <t xml:space="preserve">   Reduce Pension and OPEB Expenses to 2020 Levels</t>
  </si>
  <si>
    <t>AG-KIUC Total Recommended Reduction in Pension and OPEB Expense</t>
  </si>
  <si>
    <t>Percentage Decrease to Apply to Test Year Level</t>
  </si>
  <si>
    <t>Test Year Payroll and Related Expense Included in Filing</t>
  </si>
  <si>
    <t>AG-KIUC Reduction in Payroll and Related O&amp;M Expenses - Total Company</t>
  </si>
  <si>
    <t>II.  KU Capital Structure, Cost of Capital, and Gross Revenue Conversion Factor Per Filing With Adjustment to Reflect Lower LTD Rate</t>
  </si>
  <si>
    <t xml:space="preserve">   Reduce LTD Rate Related to June 30, 2021 Issuance</t>
  </si>
  <si>
    <t>AG-KIUC Grossed Up Rate of Return Recommended - Adjustment 1 - LTD Rate</t>
  </si>
  <si>
    <t>AG-KIUC Recommended Reduction in Return on Rate Base and Rev Req - LTD Rate Change</t>
  </si>
  <si>
    <t>AG-KIUC Recommended Reduction in Grossed Up Rate of Return - Ajustment 1 - LTD Rate</t>
  </si>
  <si>
    <t>AG-KIUC Grossed Up Rate of Return Recommended - Adjustment 2 - ROE</t>
  </si>
  <si>
    <t>AG-KIUC Recommended Reduction in Grossed Up Rate of Return - Ajustment 2 - ROE</t>
  </si>
  <si>
    <t>III.  KU Capital Structure, Cost of Capital, and Gross Revenue Conversion Factor Per Filing With Adjustment to Reflect Return on Common Equity of 9.0%</t>
  </si>
  <si>
    <t>Each 0.1% ROE</t>
  </si>
  <si>
    <t>Sources:  Response to AG-KIUC 1-41 and 1-42</t>
  </si>
  <si>
    <t xml:space="preserve">Headcount During Test Year - LKS </t>
  </si>
  <si>
    <t>LG&amp;E Headcount - Test Year</t>
  </si>
  <si>
    <t>Headcount Test Year - KU Only</t>
  </si>
  <si>
    <t>KU Headcount - Test Year</t>
  </si>
  <si>
    <t>Total Direct Employees for Allocation</t>
  </si>
  <si>
    <t xml:space="preserve">   Allocation Percentage of LKS to KU</t>
  </si>
  <si>
    <t xml:space="preserve">LKS Headcount Allocated </t>
  </si>
  <si>
    <t>Total Headcount for Test Year</t>
  </si>
  <si>
    <t>Headcount at End of 2020 - KU Only</t>
  </si>
  <si>
    <t xml:space="preserve">Headcount at End of 2020 - LKS </t>
  </si>
  <si>
    <t>Total Headcount at End of 2020</t>
  </si>
  <si>
    <t>Headcount Increase (Including LKS Allocation) - Test Year Over 2020</t>
  </si>
  <si>
    <t>AG-KIUC Adjustment to Reduce Payroll Related O&amp;M Expenses</t>
  </si>
  <si>
    <t>KU O&amp;M Expense - Test Year</t>
  </si>
  <si>
    <t>LG&amp;E O&amp;M Expense - Test Year</t>
  </si>
  <si>
    <t>Total O&amp;M Expense for Allocation</t>
  </si>
  <si>
    <t>Avg</t>
  </si>
  <si>
    <t xml:space="preserve">   Reduce Increase for Maintenance of Mains in Account 868</t>
  </si>
  <si>
    <t>Base Rate Increase Requested by Companies</t>
  </si>
  <si>
    <t xml:space="preserve">   Adjust Accumulated Depreciation and ADIT for Depreciation Expense Changes</t>
  </si>
  <si>
    <t xml:space="preserve">   Normalize Generation Outage Exp Using 8 Year Actual, Adj for Retirements and Inflation</t>
  </si>
  <si>
    <t xml:space="preserve">   Remove 401K Matching Costs for Employees Who Also Participate in Defined Benefit Plan </t>
  </si>
  <si>
    <t xml:space="preserve">   Remove Increases for Outside Services in Account 923</t>
  </si>
  <si>
    <t xml:space="preserve">   Reduce Increases for Miscellaneous Expenses in Account 588</t>
  </si>
  <si>
    <t xml:space="preserve">   Reduce Depreciation Expense to Reflect Present Depr. Rates for Brown 3 and Mill Creek 1 &amp; 2</t>
  </si>
  <si>
    <t>Total AG-KIUC Adjustments to Companies Base Rate Increases</t>
  </si>
  <si>
    <t xml:space="preserve">   AG-KIUC Reduce LTD Rate Due to June 30, 2021 Issuance</t>
  </si>
  <si>
    <t xml:space="preserve">   AG-KIUC Reduce Return on Equity from 10.0% to 9.00%</t>
  </si>
  <si>
    <t xml:space="preserve">   AG-KIUC Reduce Depreciation Expense for Brown Unit 3 </t>
  </si>
  <si>
    <t>Maximum Net Rate Increases After AG and KIUC Adjustments</t>
  </si>
  <si>
    <t>Maximum ECR Increase After AG and KIUC Adjustments</t>
  </si>
  <si>
    <t>Over</t>
  </si>
  <si>
    <t>LG&amp;E Electric</t>
  </si>
  <si>
    <t>LG&amp;E Gas</t>
  </si>
  <si>
    <t>O&amp;M Expense Increases Test Year Over Base Year</t>
  </si>
  <si>
    <t>Total Specific Large Increases</t>
  </si>
  <si>
    <t>Total Projected O&amp;M Increase Year over Year</t>
  </si>
  <si>
    <t>Accounts</t>
  </si>
  <si>
    <t>FERC</t>
  </si>
  <si>
    <t xml:space="preserve">Property Insurance </t>
  </si>
  <si>
    <t>Injuries and Damages</t>
  </si>
  <si>
    <t>Maintenance of Mains (Trans)</t>
  </si>
  <si>
    <t>Maintenance of Reservoirs and Wells</t>
  </si>
  <si>
    <t>Other Expenses (Distr)</t>
  </si>
  <si>
    <t>Maintenance of Mains (Distr)</t>
  </si>
  <si>
    <t>KU Jurisd</t>
  </si>
  <si>
    <t xml:space="preserve">Specific O&amp;M Increases by Account: </t>
  </si>
  <si>
    <t>Generation Outage Expense Excluding Expense for Retired Units</t>
  </si>
  <si>
    <t>Actual or Projected</t>
  </si>
  <si>
    <t>Test Year Without Normalization</t>
  </si>
  <si>
    <t>Test Year Normalized</t>
  </si>
  <si>
    <t>Projected</t>
  </si>
  <si>
    <t>Actual &amp; Projected</t>
  </si>
  <si>
    <t>Off_System Sales Margins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</si>
</sst>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0000000"/>
    <numFmt numFmtId="166" formatCode="_(* #,##0.0000_);_(* \(#,##0.0000\);_(* &quot;-&quot;??_);_(@_)"/>
    <numFmt numFmtId="167" formatCode="0.000000"/>
    <numFmt numFmtId="168" formatCode="_(* #,##0_);_(* \(#,##0\);_(* &quot;-&quot;??_);_(@_)"/>
    <numFmt numFmtId="169" formatCode="0.000000%"/>
    <numFmt numFmtId="170" formatCode="0.0000%"/>
    <numFmt numFmtId="171" formatCode="0.000%"/>
    <numFmt numFmtId="172" formatCode="#,##0.000_);\(#,##0.000\)"/>
    <numFmt numFmtId="173" formatCode="_(&quot;$&quot;* #,##0.000000_);_(&quot;$&quot;* \(#,##0.000000\);_(&quot;$&quot;* &quot;-&quot;??_);_(@_)"/>
    <numFmt numFmtId="174" formatCode="_(&quot;$&quot;* #,##0.0000_);_(&quot;$&quot;* \(#,##0.0000\);_(&quot;$&quot;* &quot;-&quot;??_);_(@_)"/>
    <numFmt numFmtId="175" formatCode="_(* #,##0.000000_);_(* \(#,##0.000000\);_(* &quot;-&quot;??_);_(@_)"/>
    <numFmt numFmtId="176" formatCode="#,##0.000000_);\(#,##0.000000\)"/>
    <numFmt numFmtId="177" formatCode="0.0000000"/>
    <numFmt numFmtId="178" formatCode="0.0%"/>
    <numFmt numFmtId="179" formatCode="&quot;$&quot;#,##0.0_);[Red]\(&quot;$&quot;#,##0.0\)"/>
    <numFmt numFmtId="180" formatCode="&quot;$&quot;\ \ #,##0_);[Red]\(&quot;$&quot;\ \ #,##0\)"/>
    <numFmt numFmtId="181" formatCode="#,##0_);[Red]\(#,##0\);\-"/>
    <numFmt numFmtId="182" formatCode="#,##0.00000___;"/>
    <numFmt numFmtId="183" formatCode="&quot;$&quot;#,##0.00;\-&quot;$&quot;#,##0.00"/>
    <numFmt numFmtId="184" formatCode="0.0_%;\(0.0\)%;\ \-\ \ \ "/>
    <numFmt numFmtId="185" formatCode="#,###.000000_);\(#,##0.000000\);\ \-\ _ "/>
    <numFmt numFmtId="186" formatCode="&quot;$&quot;\ \ #,##0.0_);[Red]\(&quot;$&quot;\ \ #,##0.0\)"/>
    <numFmt numFmtId="187" formatCode="&quot;$&quot;\ \ #,##0.00_);[Red]\(&quot;$&quot;\ \ #,##0.00\)"/>
    <numFmt numFmtId="188" formatCode="#,##0_);\(#,##0\);_ \-\ \ "/>
    <numFmt numFmtId="189" formatCode="&quot;$&quot;#,##0;[Red]\-&quot;$&quot;#,##0"/>
    <numFmt numFmtId="190" formatCode="&quot;$&quot;#,##0.00;[Red]\-&quot;$&quot;#,##0.00"/>
    <numFmt numFmtId="191" formatCode="#,##0___);\(#,##0\);___-\ \ "/>
    <numFmt numFmtId="192" formatCode="[$-409]mmmm\-yy;@"/>
    <numFmt numFmtId="193" formatCode="[$-409]mmm\-yy;@"/>
    <numFmt numFmtId="194" formatCode="[$-409]mmmm\ d\,\ yyyy;@"/>
    <numFmt numFmtId="195" formatCode="&quot;$&quot;#,##0.00"/>
    <numFmt numFmtId="196" formatCode="General_)"/>
    <numFmt numFmtId="197" formatCode="0\ 00\ 000\ 000"/>
    <numFmt numFmtId="198" formatCode="[$-409]d\-mmm\-yy;@"/>
    <numFmt numFmtId="199" formatCode="0.0000_)"/>
    <numFmt numFmtId="200" formatCode="_(* #,##0.0_);_(* \(#,##0.0\);&quot;&quot;;_(@_)"/>
    <numFmt numFmtId="201" formatCode="&quot;$&quot;#,##0\ ;\(&quot;$&quot;#,##0\)"/>
    <numFmt numFmtId="202" formatCode="mmm\-d\-yyyy"/>
    <numFmt numFmtId="203" formatCode="#,##0.0_);[Red]\(#,##0.0\)"/>
    <numFmt numFmtId="204" formatCode="mmm\-yyyy"/>
    <numFmt numFmtId="205" formatCode="m/d"/>
    <numFmt numFmtId="206" formatCode="_-* #,##0_-;\-* #,##0_-;_-* &quot;-&quot;_-;_-@_-"/>
    <numFmt numFmtId="207" formatCode="_-* #,##0.00_-;\-* #,##0.00_-;_-* &quot;-&quot;??_-;_-@_-"/>
    <numFmt numFmtId="208" formatCode="_([$€-2]* #,##0.00_);_([$€-2]* \(#,##0.00\);_([$€-2]* &quot;-&quot;??_)"/>
    <numFmt numFmtId="209" formatCode="_-* #,##0.00\ [$€]_-;\-* #,##0.00\ [$€]_-;_-* &quot;-&quot;??\ [$€]_-;_-@_-"/>
    <numFmt numFmtId="210" formatCode="###0_);\(###0\)"/>
    <numFmt numFmtId="211" formatCode="d\ mmmm\ yyyy"/>
    <numFmt numFmtId="212" formatCode="_-* #,##0\ _F_-;\-* #,##0\ _F_-;_-* &quot;-&quot;\ _F_-;_-@_-"/>
    <numFmt numFmtId="213" formatCode="_-* #,##0.00\ _F_-;\-* #,##0.00\ _F_-;_-* &quot;-&quot;??\ _F_-;_-@_-"/>
    <numFmt numFmtId="214" formatCode="_-* #,##0\ &quot;F&quot;_-;\-* #,##0\ &quot;F&quot;_-;_-* &quot;-&quot;\ &quot;F&quot;_-;_-@_-"/>
    <numFmt numFmtId="215" formatCode="_-* #,##0.00\ &quot;F&quot;_-;\-* #,##0.00\ &quot;F&quot;_-;_-* &quot;-&quot;??\ &quot;F&quot;_-;_-@_-"/>
    <numFmt numFmtId="216" formatCode="#,##0.0\x_);\(#,##0.0\x\);#,##0.0\x_);@_)"/>
    <numFmt numFmtId="217" formatCode="#,##0.0_);[Red]\(#,##0.0\);&quot;N/A &quot;"/>
    <numFmt numFmtId="218" formatCode="#,##0.000_);[Red]\(#,##0.000\)"/>
    <numFmt numFmtId="219" formatCode="[$-409]d\-mmm\-yyyy;@"/>
    <numFmt numFmtId="220" formatCode="#,##0,;[Red]\(#,##0,\)"/>
    <numFmt numFmtId="221" formatCode="#,##0.0_)\ \ ;[Red]\(#,##0.0\)\ \ "/>
    <numFmt numFmtId="222" formatCode="0.0%&quot;NetPPE/sales&quot;"/>
    <numFmt numFmtId="223" formatCode="[Blue]#,##0,_);[Red]\(#,##0,\)"/>
    <numFmt numFmtId="224" formatCode="0.0%&quot;NWI/Sls&quot;"/>
    <numFmt numFmtId="225" formatCode="#,##0.00;[Red]\(#,##0.00\)"/>
    <numFmt numFmtId="226" formatCode="0%;[Red]\(0%\)"/>
    <numFmt numFmtId="227" formatCode="0.0%;[Red]\(0.0%\)"/>
    <numFmt numFmtId="228" formatCode="0.00%;[Red]\(0.00%\)"/>
    <numFmt numFmtId="229" formatCode="#,##0.0\%_);\(#,##0.0\%\);#,##0.0\%_);@_)"/>
    <numFmt numFmtId="230" formatCode="0.0%&quot;Sales&quot;"/>
    <numFmt numFmtId="231" formatCode="0_);\(0\)"/>
    <numFmt numFmtId="232" formatCode="###,000"/>
    <numFmt numFmtId="233" formatCode="dd\ mmm\ yyyy"/>
    <numFmt numFmtId="234" formatCode="#,##0.0_);\(#,##0.0\)"/>
    <numFmt numFmtId="235" formatCode="&quot;TFCF: &quot;#,##0_);[Red]&quot;No! &quot;\(#,##0\)"/>
    <numFmt numFmtId="236" formatCode="_(&quot;$&quot;* #,##0.00_);_(&quot;$&quot;* \(#,##0.00\);_(&quot;$&quot;* &quot;-&quot;????_);_(@_)"/>
    <numFmt numFmtId="237" formatCode="_(* #,##0.00_);_(* \(#,##0.00\);_(* &quot;-&quot;_);_(@_)"/>
    <numFmt numFmtId="238" formatCode="_(&quot;$&quot;* #,##0_);_(&quot;$&quot;* \(#,##0\);_(&quot;$&quot;* &quot;-&quot;??_);_(@_)"/>
    <numFmt numFmtId="239" formatCode="_(* #,##0.00000_);_(* \(#,##0.00000\);_(* &quot;-&quot;??_);_(@_)"/>
  </numFmts>
  <fonts count="214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8"/>
      <name val="Times New Roman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0"/>
      <color indexed="9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2"/>
      <name val="Helv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sz val="10"/>
      <color indexed="20"/>
      <name val="Arial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sz val="9"/>
      <name val="Arial"/>
      <family val="2"/>
    </font>
    <font>
      <sz val="9"/>
      <name val="Helv"/>
    </font>
    <font>
      <sz val="8"/>
      <name val="Times New Roman"/>
      <family val="1"/>
    </font>
    <font>
      <sz val="10"/>
      <name val="Helv"/>
    </font>
    <font>
      <sz val="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0"/>
      <name val="Courier"/>
      <family val="3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1"/>
      <color rgb="FFFA7D0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b/>
      <sz val="10"/>
      <color indexed="9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2"/>
      <name val="Arial MT"/>
    </font>
    <font>
      <sz val="12"/>
      <color theme="1"/>
      <name val="Times New Roman"/>
      <family val="2"/>
    </font>
    <font>
      <sz val="9"/>
      <color theme="1"/>
      <name val="Times New Roman"/>
      <family val="2"/>
    </font>
    <font>
      <sz val="10"/>
      <name val="Tahoma"/>
      <family val="2"/>
    </font>
    <font>
      <sz val="11"/>
      <name val="Times New Roman"/>
      <family val="1"/>
    </font>
    <font>
      <b/>
      <sz val="10"/>
      <color indexed="64"/>
      <name val="Arial"/>
      <family val="2"/>
    </font>
    <font>
      <b/>
      <sz val="10"/>
      <name val="Arial Unicode MS"/>
      <family val="2"/>
    </font>
    <font>
      <sz val="11"/>
      <color theme="1"/>
      <name val="Palatino Linotype"/>
      <family val="2"/>
    </font>
    <font>
      <sz val="12"/>
      <name val="Tms Rmn"/>
    </font>
    <font>
      <b/>
      <sz val="12"/>
      <color indexed="9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i/>
      <sz val="10"/>
      <color indexed="23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6"/>
      <name val="Arial"/>
      <family val="2"/>
    </font>
    <font>
      <b/>
      <i/>
      <sz val="10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8"/>
      <name val="Arial"/>
      <family val="2"/>
    </font>
    <font>
      <sz val="18"/>
      <name val="Arial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sz val="11"/>
      <color rgb="FF3F3F76"/>
      <name val="Calibri"/>
      <family val="2"/>
    </font>
    <font>
      <b/>
      <sz val="12"/>
      <color indexed="12"/>
      <name val="Arial"/>
      <family val="2"/>
    </font>
    <font>
      <b/>
      <sz val="12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sz val="8"/>
      <name val="Palatino"/>
      <family val="1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</font>
    <font>
      <sz val="11"/>
      <name val="Palatino Linotype"/>
      <family val="1"/>
    </font>
    <font>
      <sz val="8"/>
      <name val="Helv"/>
    </font>
    <font>
      <sz val="8"/>
      <color indexed="48"/>
      <name val="Arial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i/>
      <sz val="22"/>
      <color indexed="8"/>
      <name val="Times New Roman"/>
      <family val="1"/>
    </font>
    <font>
      <b/>
      <sz val="10"/>
      <color indexed="13"/>
      <name val="Arial"/>
      <family val="2"/>
    </font>
    <font>
      <b/>
      <sz val="16"/>
      <color indexed="13"/>
      <name val="Arial"/>
      <family val="2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10"/>
      <name val="Times New Roman"/>
      <family val="1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b/>
      <sz val="12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8"/>
      <name val="Helvetica-Narrow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color indexed="17"/>
      <name val="SWISS"/>
      <family val="2"/>
    </font>
    <font>
      <sz val="7"/>
      <name val="Times New Roman"/>
      <family val="1"/>
    </font>
    <font>
      <sz val="7"/>
      <name val="Arial"/>
      <family val="2"/>
    </font>
    <font>
      <sz val="12"/>
      <color indexed="13"/>
      <name val="Tms Rmn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indexed="8"/>
      <name val="Wingdings"/>
      <charset val="2"/>
    </font>
    <font>
      <sz val="11"/>
      <color rgb="FFFF0000"/>
      <name val="Times New Roman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theme="1"/>
      <name val="Arial"/>
      <family val="2"/>
    </font>
    <font>
      <b/>
      <sz val="12"/>
      <name val="Times New Roman"/>
      <family val="1"/>
    </font>
    <font>
      <sz val="12"/>
      <color theme="0"/>
      <name val="Times New Roman"/>
      <family val="1"/>
    </font>
    <font>
      <b/>
      <u/>
      <sz val="12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Arial"/>
      <family val="2"/>
    </font>
  </fonts>
  <fills count="9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5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7"/>
      </patternFill>
    </fill>
    <fill>
      <patternFill patternType="solid">
        <fgColor indexed="26"/>
        <bgColor indexed="1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16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gray0625"/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9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4983">
    <xf numFmtId="0" fontId="0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6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6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6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3" fillId="0" borderId="0"/>
    <xf numFmtId="0" fontId="24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4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4" fillId="0" borderId="0"/>
    <xf numFmtId="0" fontId="24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4" fillId="0" borderId="0"/>
    <xf numFmtId="0" fontId="21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1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1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1" fillId="0" borderId="0"/>
    <xf numFmtId="0" fontId="21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3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2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3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3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3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3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22" fillId="0" borderId="0"/>
    <xf numFmtId="0" fontId="25" fillId="0" borderId="0"/>
    <xf numFmtId="0" fontId="22" fillId="0" borderId="0"/>
    <xf numFmtId="0" fontId="12" fillId="0" borderId="0"/>
    <xf numFmtId="0" fontId="12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" fillId="0" borderId="0"/>
    <xf numFmtId="0" fontId="12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1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1" fillId="0" borderId="0"/>
    <xf numFmtId="0" fontId="21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2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8" fontId="20" fillId="0" borderId="0" applyFont="0" applyFill="0" applyBorder="0" applyAlignment="0" applyProtection="0"/>
    <xf numFmtId="0" fontId="21" fillId="0" borderId="0"/>
    <xf numFmtId="40" fontId="20" fillId="0" borderId="0" applyFont="0" applyFill="0" applyBorder="0" applyAlignment="0" applyProtection="0"/>
    <xf numFmtId="0" fontId="21" fillId="0" borderId="0"/>
    <xf numFmtId="40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0" fontId="21" fillId="0" borderId="0"/>
    <xf numFmtId="40" fontId="20" fillId="0" borderId="0" applyFont="0" applyFill="0" applyBorder="0" applyAlignment="0" applyProtection="0"/>
    <xf numFmtId="0" fontId="21" fillId="0" borderId="0"/>
    <xf numFmtId="0" fontId="21" fillId="0" borderId="0"/>
    <xf numFmtId="8" fontId="20" fillId="0" borderId="0" applyFont="0" applyFill="0" applyBorder="0" applyAlignment="0" applyProtection="0"/>
    <xf numFmtId="0" fontId="22" fillId="0" borderId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22" fillId="0" borderId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22" fillId="0" borderId="0"/>
    <xf numFmtId="0" fontId="22" fillId="0" borderId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22" fillId="0" borderId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24" fillId="0" borderId="0"/>
    <xf numFmtId="0" fontId="22" fillId="0" borderId="0"/>
    <xf numFmtId="0" fontId="20" fillId="0" borderId="0"/>
    <xf numFmtId="0" fontId="26" fillId="0" borderId="0"/>
    <xf numFmtId="0" fontId="27" fillId="0" borderId="0"/>
    <xf numFmtId="0" fontId="12" fillId="0" borderId="0"/>
    <xf numFmtId="0" fontId="12" fillId="0" borderId="0"/>
    <xf numFmtId="0" fontId="23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3" fillId="0" borderId="0"/>
    <xf numFmtId="0" fontId="23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3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3" fillId="0" borderId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23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23" fillId="0" borderId="0"/>
    <xf numFmtId="0" fontId="23" fillId="0" borderId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23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21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1" fillId="0" borderId="0"/>
    <xf numFmtId="0" fontId="21" fillId="0" borderId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21" fillId="0" borderId="0"/>
    <xf numFmtId="0" fontId="22" fillId="0" borderId="0"/>
    <xf numFmtId="0" fontId="25" fillId="0" borderId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25" fillId="0" borderId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25" fillId="0" borderId="0"/>
    <xf numFmtId="0" fontId="25" fillId="0" borderId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25" fillId="0" borderId="0"/>
    <xf numFmtId="0" fontId="25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25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12" fillId="0" borderId="0"/>
    <xf numFmtId="0" fontId="12" fillId="0" borderId="0"/>
    <xf numFmtId="0" fontId="26" fillId="0" borderId="0"/>
    <xf numFmtId="0" fontId="23" fillId="0" borderId="0"/>
    <xf numFmtId="0" fontId="22" fillId="0" borderId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0" fontId="22" fillId="0" borderId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0" fontId="12" fillId="0" borderId="0"/>
    <xf numFmtId="38" fontId="25" fillId="0" borderId="0" applyFont="0" applyFill="0" applyBorder="0" applyAlignment="0" applyProtection="0"/>
    <xf numFmtId="0" fontId="12" fillId="0" borderId="0"/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0" fontId="12" fillId="33" borderId="0"/>
    <xf numFmtId="0" fontId="12" fillId="33" borderId="0"/>
    <xf numFmtId="38" fontId="2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0" borderId="0"/>
    <xf numFmtId="192" fontId="12" fillId="0" borderId="0"/>
    <xf numFmtId="192" fontId="12" fillId="0" borderId="0"/>
    <xf numFmtId="192" fontId="12" fillId="0" borderId="0"/>
    <xf numFmtId="192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193" fontId="31" fillId="10" borderId="0" applyNumberFormat="0" applyBorder="0" applyAlignment="0" applyProtection="0"/>
    <xf numFmtId="193" fontId="3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92" fontId="30" fillId="34" borderId="0" applyNumberFormat="0" applyBorder="0" applyAlignment="0" applyProtection="0"/>
    <xf numFmtId="0" fontId="32" fillId="34" borderId="0" applyNumberFormat="0" applyBorder="0" applyAlignment="0" applyProtection="0"/>
    <xf numFmtId="0" fontId="33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2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2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2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2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192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29" fillId="1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193" fontId="31" fillId="14" borderId="0" applyNumberFormat="0" applyBorder="0" applyAlignment="0" applyProtection="0"/>
    <xf numFmtId="193" fontId="31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192" fontId="30" fillId="36" borderId="0" applyNumberFormat="0" applyBorder="0" applyAlignment="0" applyProtection="0"/>
    <xf numFmtId="0" fontId="32" fillId="36" borderId="0" applyNumberFormat="0" applyBorder="0" applyAlignment="0" applyProtection="0"/>
    <xf numFmtId="0" fontId="33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2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2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2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2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192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29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193" fontId="31" fillId="18" borderId="0" applyNumberFormat="0" applyBorder="0" applyAlignment="0" applyProtection="0"/>
    <xf numFmtId="193" fontId="31" fillId="18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9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9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192" fontId="30" fillId="38" borderId="0" applyNumberFormat="0" applyBorder="0" applyAlignment="0" applyProtection="0"/>
    <xf numFmtId="0" fontId="32" fillId="38" borderId="0" applyNumberFormat="0" applyBorder="0" applyAlignment="0" applyProtection="0"/>
    <xf numFmtId="0" fontId="33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2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2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2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2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192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29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93" fontId="31" fillId="22" borderId="0" applyNumberFormat="0" applyBorder="0" applyAlignment="0" applyProtection="0"/>
    <xf numFmtId="193" fontId="31" fillId="22" borderId="0" applyNumberFormat="0" applyBorder="0" applyAlignment="0" applyProtection="0"/>
    <xf numFmtId="0" fontId="30" fillId="41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2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2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2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192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3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29" fillId="2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193" fontId="31" fillId="26" borderId="0" applyNumberFormat="0" applyBorder="0" applyAlignment="0" applyProtection="0"/>
    <xf numFmtId="193" fontId="31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192" fontId="30" fillId="43" borderId="0" applyNumberFormat="0" applyBorder="0" applyAlignment="0" applyProtection="0"/>
    <xf numFmtId="0" fontId="32" fillId="43" borderId="0" applyNumberFormat="0" applyBorder="0" applyAlignment="0" applyProtection="0"/>
    <xf numFmtId="0" fontId="33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2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2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2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2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192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29" fillId="2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193" fontId="31" fillId="30" borderId="0" applyNumberFormat="0" applyBorder="0" applyAlignment="0" applyProtection="0"/>
    <xf numFmtId="193" fontId="31" fillId="3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3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92" fontId="30" fillId="41" borderId="0" applyNumberFormat="0" applyBorder="0" applyAlignment="0" applyProtection="0"/>
    <xf numFmtId="0" fontId="32" fillId="41" borderId="0" applyNumberFormat="0" applyBorder="0" applyAlignment="0" applyProtection="0"/>
    <xf numFmtId="0" fontId="33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2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2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2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2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192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29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3" fontId="31" fillId="11" borderId="0" applyNumberFormat="0" applyBorder="0" applyAlignment="0" applyProtection="0"/>
    <xf numFmtId="193" fontId="31" fillId="11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43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92" fontId="30" fillId="35" borderId="0" applyNumberFormat="0" applyBorder="0" applyAlignment="0" applyProtection="0"/>
    <xf numFmtId="0" fontId="32" fillId="35" borderId="0" applyNumberFormat="0" applyBorder="0" applyAlignment="0" applyProtection="0"/>
    <xf numFmtId="0" fontId="33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29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193" fontId="31" fillId="15" borderId="0" applyNumberFormat="0" applyBorder="0" applyAlignment="0" applyProtection="0"/>
    <xf numFmtId="193" fontId="31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192" fontId="30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2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2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2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2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192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29" fillId="1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193" fontId="31" fillId="19" borderId="0" applyNumberFormat="0" applyBorder="0" applyAlignment="0" applyProtection="0"/>
    <xf numFmtId="193" fontId="31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192" fontId="30" fillId="44" borderId="0" applyNumberFormat="0" applyBorder="0" applyAlignment="0" applyProtection="0"/>
    <xf numFmtId="0" fontId="32" fillId="44" borderId="0" applyNumberFormat="0" applyBorder="0" applyAlignment="0" applyProtection="0"/>
    <xf numFmtId="0" fontId="33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2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2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2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2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192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29" fillId="19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93" fontId="31" fillId="23" borderId="0" applyNumberFormat="0" applyBorder="0" applyAlignment="0" applyProtection="0"/>
    <xf numFmtId="193" fontId="31" fillId="23" borderId="0" applyNumberFormat="0" applyBorder="0" applyAlignment="0" applyProtection="0"/>
    <xf numFmtId="0" fontId="30" fillId="36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3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36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192" fontId="30" fillId="40" borderId="0" applyNumberFormat="0" applyBorder="0" applyAlignment="0" applyProtection="0"/>
    <xf numFmtId="0" fontId="32" fillId="40" borderId="0" applyNumberFormat="0" applyBorder="0" applyAlignment="0" applyProtection="0"/>
    <xf numFmtId="0" fontId="33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19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29" fillId="23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193" fontId="31" fillId="27" borderId="0" applyNumberFormat="0" applyBorder="0" applyAlignment="0" applyProtection="0"/>
    <xf numFmtId="193" fontId="31" fillId="27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4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92" fontId="30" fillId="35" borderId="0" applyNumberFormat="0" applyBorder="0" applyAlignment="0" applyProtection="0"/>
    <xf numFmtId="0" fontId="32" fillId="35" borderId="0" applyNumberFormat="0" applyBorder="0" applyAlignment="0" applyProtection="0"/>
    <xf numFmtId="0" fontId="3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192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29" fillId="2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193" fontId="31" fillId="31" borderId="0" applyNumberFormat="0" applyBorder="0" applyAlignment="0" applyProtection="0"/>
    <xf numFmtId="193" fontId="31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9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92" fontId="30" fillId="46" borderId="0" applyNumberFormat="0" applyBorder="0" applyAlignment="0" applyProtection="0"/>
    <xf numFmtId="0" fontId="32" fillId="46" borderId="0" applyNumberFormat="0" applyBorder="0" applyAlignment="0" applyProtection="0"/>
    <xf numFmtId="0" fontId="33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2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2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2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2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192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29" fillId="3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193" fontId="35" fillId="12" borderId="0" applyNumberFormat="0" applyBorder="0" applyAlignment="0" applyProtection="0"/>
    <xf numFmtId="193" fontId="35" fillId="12" borderId="0" applyNumberFormat="0" applyBorder="0" applyAlignment="0" applyProtection="0"/>
    <xf numFmtId="0" fontId="34" fillId="43" borderId="0" applyNumberFormat="0" applyBorder="0" applyAlignment="0" applyProtection="0"/>
    <xf numFmtId="0" fontId="34" fillId="47" borderId="0" applyNumberFormat="0" applyBorder="0" applyAlignment="0" applyProtection="0"/>
    <xf numFmtId="0" fontId="34" fillId="43" borderId="0" applyNumberFormat="0" applyBorder="0" applyAlignment="0" applyProtection="0"/>
    <xf numFmtId="194" fontId="36" fillId="48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192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8" fillId="12" borderId="0" applyNumberFormat="0" applyBorder="0" applyAlignment="0" applyProtection="0"/>
    <xf numFmtId="192" fontId="34" fillId="47" borderId="0" applyNumberFormat="0" applyBorder="0" applyAlignment="0" applyProtection="0"/>
    <xf numFmtId="192" fontId="34" fillId="47" borderId="0" applyNumberFormat="0" applyBorder="0" applyAlignment="0" applyProtection="0"/>
    <xf numFmtId="0" fontId="34" fillId="47" borderId="0" applyNumberFormat="0" applyBorder="0" applyAlignment="0" applyProtection="0"/>
    <xf numFmtId="192" fontId="34" fillId="47" borderId="0" applyNumberFormat="0" applyBorder="0" applyAlignment="0" applyProtection="0"/>
    <xf numFmtId="0" fontId="34" fillId="47" borderId="0" applyNumberFormat="0" applyBorder="0" applyAlignment="0" applyProtection="0"/>
    <xf numFmtId="192" fontId="34" fillId="47" borderId="0" applyNumberFormat="0" applyBorder="0" applyAlignment="0" applyProtection="0"/>
    <xf numFmtId="0" fontId="34" fillId="47" borderId="0" applyNumberFormat="0" applyBorder="0" applyAlignment="0" applyProtection="0"/>
    <xf numFmtId="192" fontId="34" fillId="47" borderId="0" applyNumberFormat="0" applyBorder="0" applyAlignment="0" applyProtection="0"/>
    <xf numFmtId="0" fontId="34" fillId="49" borderId="0" applyNumberFormat="0" applyBorder="0" applyAlignment="0" applyProtection="0"/>
    <xf numFmtId="0" fontId="34" fillId="4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193" fontId="35" fillId="16" borderId="0" applyNumberFormat="0" applyBorder="0" applyAlignment="0" applyProtection="0"/>
    <xf numFmtId="193" fontId="35" fillId="16" borderId="0" applyNumberFormat="0" applyBorder="0" applyAlignment="0" applyProtection="0"/>
    <xf numFmtId="0" fontId="34" fillId="50" borderId="0" applyNumberFormat="0" applyBorder="0" applyAlignment="0" applyProtection="0"/>
    <xf numFmtId="0" fontId="34" fillId="37" borderId="0" applyNumberFormat="0" applyBorder="0" applyAlignment="0" applyProtection="0"/>
    <xf numFmtId="0" fontId="34" fillId="50" borderId="0" applyNumberFormat="0" applyBorder="0" applyAlignment="0" applyProtection="0"/>
    <xf numFmtId="194" fontId="36" fillId="37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192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8" fillId="16" borderId="0" applyNumberFormat="0" applyBorder="0" applyAlignment="0" applyProtection="0"/>
    <xf numFmtId="192" fontId="34" fillId="37" borderId="0" applyNumberFormat="0" applyBorder="0" applyAlignment="0" applyProtection="0"/>
    <xf numFmtId="192" fontId="34" fillId="37" borderId="0" applyNumberFormat="0" applyBorder="0" applyAlignment="0" applyProtection="0"/>
    <xf numFmtId="0" fontId="34" fillId="37" borderId="0" applyNumberFormat="0" applyBorder="0" applyAlignment="0" applyProtection="0"/>
    <xf numFmtId="192" fontId="34" fillId="37" borderId="0" applyNumberFormat="0" applyBorder="0" applyAlignment="0" applyProtection="0"/>
    <xf numFmtId="0" fontId="34" fillId="37" borderId="0" applyNumberFormat="0" applyBorder="0" applyAlignment="0" applyProtection="0"/>
    <xf numFmtId="192" fontId="34" fillId="37" borderId="0" applyNumberFormat="0" applyBorder="0" applyAlignment="0" applyProtection="0"/>
    <xf numFmtId="192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193" fontId="35" fillId="20" borderId="0" applyNumberFormat="0" applyBorder="0" applyAlignment="0" applyProtection="0"/>
    <xf numFmtId="193" fontId="35" fillId="20" borderId="0" applyNumberFormat="0" applyBorder="0" applyAlignment="0" applyProtection="0"/>
    <xf numFmtId="0" fontId="34" fillId="46" borderId="0" applyNumberFormat="0" applyBorder="0" applyAlignment="0" applyProtection="0"/>
    <xf numFmtId="0" fontId="34" fillId="44" borderId="0" applyNumberFormat="0" applyBorder="0" applyAlignment="0" applyProtection="0"/>
    <xf numFmtId="0" fontId="34" fillId="46" borderId="0" applyNumberFormat="0" applyBorder="0" applyAlignment="0" applyProtection="0"/>
    <xf numFmtId="194" fontId="36" fillId="51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192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8" fillId="20" borderId="0" applyNumberFormat="0" applyBorder="0" applyAlignment="0" applyProtection="0"/>
    <xf numFmtId="192" fontId="34" fillId="44" borderId="0" applyNumberFormat="0" applyBorder="0" applyAlignment="0" applyProtection="0"/>
    <xf numFmtId="192" fontId="34" fillId="44" borderId="0" applyNumberFormat="0" applyBorder="0" applyAlignment="0" applyProtection="0"/>
    <xf numFmtId="0" fontId="34" fillId="44" borderId="0" applyNumberFormat="0" applyBorder="0" applyAlignment="0" applyProtection="0"/>
    <xf numFmtId="192" fontId="34" fillId="44" borderId="0" applyNumberFormat="0" applyBorder="0" applyAlignment="0" applyProtection="0"/>
    <xf numFmtId="0" fontId="34" fillId="44" borderId="0" applyNumberFormat="0" applyBorder="0" applyAlignment="0" applyProtection="0"/>
    <xf numFmtId="192" fontId="34" fillId="44" borderId="0" applyNumberFormat="0" applyBorder="0" applyAlignment="0" applyProtection="0"/>
    <xf numFmtId="0" fontId="34" fillId="44" borderId="0" applyNumberFormat="0" applyBorder="0" applyAlignment="0" applyProtection="0"/>
    <xf numFmtId="192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4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193" fontId="35" fillId="24" borderId="0" applyNumberFormat="0" applyBorder="0" applyAlignment="0" applyProtection="0"/>
    <xf numFmtId="193" fontId="35" fillId="24" borderId="0" applyNumberFormat="0" applyBorder="0" applyAlignment="0" applyProtection="0"/>
    <xf numFmtId="0" fontId="34" fillId="36" borderId="0" applyNumberFormat="0" applyBorder="0" applyAlignment="0" applyProtection="0"/>
    <xf numFmtId="0" fontId="34" fillId="52" borderId="0" applyNumberFormat="0" applyBorder="0" applyAlignment="0" applyProtection="0"/>
    <xf numFmtId="0" fontId="34" fillId="36" borderId="0" applyNumberFormat="0" applyBorder="0" applyAlignment="0" applyProtection="0"/>
    <xf numFmtId="194" fontId="36" fillId="42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24" borderId="0" applyNumberFormat="0" applyBorder="0" applyAlignment="0" applyProtection="0"/>
    <xf numFmtId="192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42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93" fontId="35" fillId="28" borderId="0" applyNumberFormat="0" applyBorder="0" applyAlignment="0" applyProtection="0"/>
    <xf numFmtId="193" fontId="35" fillId="28" borderId="0" applyNumberFormat="0" applyBorder="0" applyAlignment="0" applyProtection="0"/>
    <xf numFmtId="0" fontId="34" fillId="43" borderId="0" applyNumberFormat="0" applyBorder="0" applyAlignment="0" applyProtection="0"/>
    <xf numFmtId="0" fontId="34" fillId="49" borderId="0" applyNumberFormat="0" applyBorder="0" applyAlignment="0" applyProtection="0"/>
    <xf numFmtId="0" fontId="34" fillId="43" borderId="0" applyNumberFormat="0" applyBorder="0" applyAlignment="0" applyProtection="0"/>
    <xf numFmtId="194" fontId="36" fillId="4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28" borderId="0" applyNumberFormat="0" applyBorder="0" applyAlignment="0" applyProtection="0"/>
    <xf numFmtId="192" fontId="34" fillId="49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192" fontId="34" fillId="49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193" fontId="35" fillId="32" borderId="0" applyNumberFormat="0" applyBorder="0" applyAlignment="0" applyProtection="0"/>
    <xf numFmtId="193" fontId="35" fillId="32" borderId="0" applyNumberFormat="0" applyBorder="0" applyAlignment="0" applyProtection="0"/>
    <xf numFmtId="0" fontId="34" fillId="37" borderId="0" applyNumberFormat="0" applyBorder="0" applyAlignment="0" applyProtection="0"/>
    <xf numFmtId="0" fontId="34" fillId="53" borderId="0" applyNumberFormat="0" applyBorder="0" applyAlignment="0" applyProtection="0"/>
    <xf numFmtId="0" fontId="34" fillId="37" borderId="0" applyNumberFormat="0" applyBorder="0" applyAlignment="0" applyProtection="0"/>
    <xf numFmtId="194" fontId="36" fillId="4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192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8" fillId="32" borderId="0" applyNumberFormat="0" applyBorder="0" applyAlignment="0" applyProtection="0"/>
    <xf numFmtId="192" fontId="34" fillId="53" borderId="0" applyNumberFormat="0" applyBorder="0" applyAlignment="0" applyProtection="0"/>
    <xf numFmtId="192" fontId="34" fillId="53" borderId="0" applyNumberFormat="0" applyBorder="0" applyAlignment="0" applyProtection="0"/>
    <xf numFmtId="0" fontId="34" fillId="53" borderId="0" applyNumberFormat="0" applyBorder="0" applyAlignment="0" applyProtection="0"/>
    <xf numFmtId="192" fontId="34" fillId="53" borderId="0" applyNumberFormat="0" applyBorder="0" applyAlignment="0" applyProtection="0"/>
    <xf numFmtId="0" fontId="34" fillId="53" borderId="0" applyNumberFormat="0" applyBorder="0" applyAlignment="0" applyProtection="0"/>
    <xf numFmtId="192" fontId="34" fillId="53" borderId="0" applyNumberFormat="0" applyBorder="0" applyAlignment="0" applyProtection="0"/>
    <xf numFmtId="0" fontId="34" fillId="53" borderId="0" applyNumberFormat="0" applyBorder="0" applyAlignment="0" applyProtection="0"/>
    <xf numFmtId="192" fontId="34" fillId="53" borderId="0" applyNumberFormat="0" applyBorder="0" applyAlignment="0" applyProtection="0"/>
    <xf numFmtId="0" fontId="34" fillId="37" borderId="0" applyNumberFormat="0" applyBorder="0" applyAlignment="0" applyProtection="0"/>
    <xf numFmtId="0" fontId="34" fillId="53" borderId="0" applyNumberFormat="0" applyBorder="0" applyAlignment="0" applyProtection="0"/>
    <xf numFmtId="0" fontId="39" fillId="0" borderId="15" applyBorder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193" fontId="35" fillId="9" borderId="0" applyNumberFormat="0" applyBorder="0" applyAlignment="0" applyProtection="0"/>
    <xf numFmtId="193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194" fontId="36" fillId="4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192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8" fillId="9" borderId="0" applyNumberFormat="0" applyBorder="0" applyAlignment="0" applyProtection="0"/>
    <xf numFmtId="192" fontId="34" fillId="54" borderId="0" applyNumberFormat="0" applyBorder="0" applyAlignment="0" applyProtection="0"/>
    <xf numFmtId="192" fontId="34" fillId="54" borderId="0" applyNumberFormat="0" applyBorder="0" applyAlignment="0" applyProtection="0"/>
    <xf numFmtId="0" fontId="34" fillId="54" borderId="0" applyNumberFormat="0" applyBorder="0" applyAlignment="0" applyProtection="0"/>
    <xf numFmtId="192" fontId="34" fillId="54" borderId="0" applyNumberFormat="0" applyBorder="0" applyAlignment="0" applyProtection="0"/>
    <xf numFmtId="0" fontId="34" fillId="54" borderId="0" applyNumberFormat="0" applyBorder="0" applyAlignment="0" applyProtection="0"/>
    <xf numFmtId="192" fontId="34" fillId="54" borderId="0" applyNumberFormat="0" applyBorder="0" applyAlignment="0" applyProtection="0"/>
    <xf numFmtId="0" fontId="34" fillId="54" borderId="0" applyNumberFormat="0" applyBorder="0" applyAlignment="0" applyProtection="0"/>
    <xf numFmtId="192" fontId="34" fillId="54" borderId="0" applyNumberFormat="0" applyBorder="0" applyAlignment="0" applyProtection="0"/>
    <xf numFmtId="0" fontId="34" fillId="49" borderId="0" applyNumberFormat="0" applyBorder="0" applyAlignment="0" applyProtection="0"/>
    <xf numFmtId="0" fontId="34" fillId="54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193" fontId="35" fillId="13" borderId="0" applyNumberFormat="0" applyBorder="0" applyAlignment="0" applyProtection="0"/>
    <xf numFmtId="193" fontId="35" fillId="13" borderId="0" applyNumberFormat="0" applyBorder="0" applyAlignment="0" applyProtection="0"/>
    <xf numFmtId="0" fontId="34" fillId="50" borderId="0" applyNumberFormat="0" applyBorder="0" applyAlignment="0" applyProtection="0"/>
    <xf numFmtId="0" fontId="34" fillId="56" borderId="0" applyNumberFormat="0" applyBorder="0" applyAlignment="0" applyProtection="0"/>
    <xf numFmtId="0" fontId="34" fillId="50" borderId="0" applyNumberFormat="0" applyBorder="0" applyAlignment="0" applyProtection="0"/>
    <xf numFmtId="194" fontId="36" fillId="56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192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8" fillId="13" borderId="0" applyNumberFormat="0" applyBorder="0" applyAlignment="0" applyProtection="0"/>
    <xf numFmtId="192" fontId="34" fillId="56" borderId="0" applyNumberFormat="0" applyBorder="0" applyAlignment="0" applyProtection="0"/>
    <xf numFmtId="192" fontId="34" fillId="56" borderId="0" applyNumberFormat="0" applyBorder="0" applyAlignment="0" applyProtection="0"/>
    <xf numFmtId="0" fontId="34" fillId="56" borderId="0" applyNumberFormat="0" applyBorder="0" applyAlignment="0" applyProtection="0"/>
    <xf numFmtId="192" fontId="34" fillId="56" borderId="0" applyNumberFormat="0" applyBorder="0" applyAlignment="0" applyProtection="0"/>
    <xf numFmtId="0" fontId="34" fillId="56" borderId="0" applyNumberFormat="0" applyBorder="0" applyAlignment="0" applyProtection="0"/>
    <xf numFmtId="192" fontId="34" fillId="56" borderId="0" applyNumberFormat="0" applyBorder="0" applyAlignment="0" applyProtection="0"/>
    <xf numFmtId="192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193" fontId="35" fillId="17" borderId="0" applyNumberFormat="0" applyBorder="0" applyAlignment="0" applyProtection="0"/>
    <xf numFmtId="193" fontId="35" fillId="17" borderId="0" applyNumberFormat="0" applyBorder="0" applyAlignment="0" applyProtection="0"/>
    <xf numFmtId="0" fontId="34" fillId="46" borderId="0" applyNumberFormat="0" applyBorder="0" applyAlignment="0" applyProtection="0"/>
    <xf numFmtId="0" fontId="34" fillId="57" borderId="0" applyNumberFormat="0" applyBorder="0" applyAlignment="0" applyProtection="0"/>
    <xf numFmtId="0" fontId="34" fillId="46" borderId="0" applyNumberFormat="0" applyBorder="0" applyAlignment="0" applyProtection="0"/>
    <xf numFmtId="194" fontId="36" fillId="5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192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8" fillId="17" borderId="0" applyNumberFormat="0" applyBorder="0" applyAlignment="0" applyProtection="0"/>
    <xf numFmtId="192" fontId="34" fillId="57" borderId="0" applyNumberFormat="0" applyBorder="0" applyAlignment="0" applyProtection="0"/>
    <xf numFmtId="192" fontId="34" fillId="57" borderId="0" applyNumberFormat="0" applyBorder="0" applyAlignment="0" applyProtection="0"/>
    <xf numFmtId="0" fontId="34" fillId="57" borderId="0" applyNumberFormat="0" applyBorder="0" applyAlignment="0" applyProtection="0"/>
    <xf numFmtId="192" fontId="34" fillId="57" borderId="0" applyNumberFormat="0" applyBorder="0" applyAlignment="0" applyProtection="0"/>
    <xf numFmtId="0" fontId="34" fillId="57" borderId="0" applyNumberFormat="0" applyBorder="0" applyAlignment="0" applyProtection="0"/>
    <xf numFmtId="192" fontId="34" fillId="57" borderId="0" applyNumberFormat="0" applyBorder="0" applyAlignment="0" applyProtection="0"/>
    <xf numFmtId="192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193" fontId="35" fillId="21" borderId="0" applyNumberFormat="0" applyBorder="0" applyAlignment="0" applyProtection="0"/>
    <xf numFmtId="193" fontId="35" fillId="21" borderId="0" applyNumberFormat="0" applyBorder="0" applyAlignment="0" applyProtection="0"/>
    <xf numFmtId="0" fontId="34" fillId="58" borderId="0" applyNumberFormat="0" applyBorder="0" applyAlignment="0" applyProtection="0"/>
    <xf numFmtId="0" fontId="34" fillId="52" borderId="0" applyNumberFormat="0" applyBorder="0" applyAlignment="0" applyProtection="0"/>
    <xf numFmtId="0" fontId="34" fillId="58" borderId="0" applyNumberFormat="0" applyBorder="0" applyAlignment="0" applyProtection="0"/>
    <xf numFmtId="194" fontId="36" fillId="58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21" borderId="0" applyNumberFormat="0" applyBorder="0" applyAlignment="0" applyProtection="0"/>
    <xf numFmtId="192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52" borderId="0" applyNumberFormat="0" applyBorder="0" applyAlignment="0" applyProtection="0"/>
    <xf numFmtId="192" fontId="34" fillId="52" borderId="0" applyNumberFormat="0" applyBorder="0" applyAlignment="0" applyProtection="0"/>
    <xf numFmtId="0" fontId="34" fillId="58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93" fontId="35" fillId="25" borderId="0" applyNumberFormat="0" applyBorder="0" applyAlignment="0" applyProtection="0"/>
    <xf numFmtId="193" fontId="35" fillId="2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194" fontId="36" fillId="49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25" borderId="0" applyNumberFormat="0" applyBorder="0" applyAlignment="0" applyProtection="0"/>
    <xf numFmtId="192" fontId="34" fillId="49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192" fontId="34" fillId="49" borderId="0" applyNumberFormat="0" applyBorder="0" applyAlignment="0" applyProtection="0"/>
    <xf numFmtId="192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193" fontId="35" fillId="29" borderId="0" applyNumberFormat="0" applyBorder="0" applyAlignment="0" applyProtection="0"/>
    <xf numFmtId="193" fontId="35" fillId="29" borderId="0" applyNumberFormat="0" applyBorder="0" applyAlignment="0" applyProtection="0"/>
    <xf numFmtId="0" fontId="34" fillId="56" borderId="0" applyNumberFormat="0" applyBorder="0" applyAlignment="0" applyProtection="0"/>
    <xf numFmtId="0" fontId="34" fillId="50" borderId="0" applyNumberFormat="0" applyBorder="0" applyAlignment="0" applyProtection="0"/>
    <xf numFmtId="0" fontId="34" fillId="56" borderId="0" applyNumberFormat="0" applyBorder="0" applyAlignment="0" applyProtection="0"/>
    <xf numFmtId="194" fontId="36" fillId="50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192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8" fillId="29" borderId="0" applyNumberFormat="0" applyBorder="0" applyAlignment="0" applyProtection="0"/>
    <xf numFmtId="192" fontId="34" fillId="50" borderId="0" applyNumberFormat="0" applyBorder="0" applyAlignment="0" applyProtection="0"/>
    <xf numFmtId="192" fontId="34" fillId="50" borderId="0" applyNumberFormat="0" applyBorder="0" applyAlignment="0" applyProtection="0"/>
    <xf numFmtId="0" fontId="34" fillId="50" borderId="0" applyNumberFormat="0" applyBorder="0" applyAlignment="0" applyProtection="0"/>
    <xf numFmtId="192" fontId="34" fillId="50" borderId="0" applyNumberFormat="0" applyBorder="0" applyAlignment="0" applyProtection="0"/>
    <xf numFmtId="0" fontId="34" fillId="50" borderId="0" applyNumberFormat="0" applyBorder="0" applyAlignment="0" applyProtection="0"/>
    <xf numFmtId="192" fontId="34" fillId="50" borderId="0" applyNumberFormat="0" applyBorder="0" applyAlignment="0" applyProtection="0"/>
    <xf numFmtId="192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193" fontId="41" fillId="3" borderId="0" applyNumberFormat="0" applyBorder="0" applyAlignment="0" applyProtection="0"/>
    <xf numFmtId="193" fontId="41" fillId="3" borderId="0" applyNumberFormat="0" applyBorder="0" applyAlignment="0" applyProtection="0"/>
    <xf numFmtId="0" fontId="40" fillId="40" borderId="0" applyNumberFormat="0" applyBorder="0" applyAlignment="0" applyProtection="0"/>
    <xf numFmtId="0" fontId="40" fillId="36" borderId="0" applyNumberFormat="0" applyBorder="0" applyAlignment="0" applyProtection="0"/>
    <xf numFmtId="0" fontId="40" fillId="40" borderId="0" applyNumberFormat="0" applyBorder="0" applyAlignment="0" applyProtection="0"/>
    <xf numFmtId="194" fontId="42" fillId="36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192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4" fillId="3" borderId="0" applyNumberFormat="0" applyBorder="0" applyAlignment="0" applyProtection="0"/>
    <xf numFmtId="0" fontId="40" fillId="36" borderId="0" applyNumberFormat="0" applyBorder="0" applyAlignment="0" applyProtection="0"/>
    <xf numFmtId="192" fontId="40" fillId="36" borderId="0" applyNumberFormat="0" applyBorder="0" applyAlignment="0" applyProtection="0"/>
    <xf numFmtId="0" fontId="40" fillId="36" borderId="0" applyNumberFormat="0" applyBorder="0" applyAlignment="0" applyProtection="0"/>
    <xf numFmtId="192" fontId="40" fillId="36" borderId="0" applyNumberFormat="0" applyBorder="0" applyAlignment="0" applyProtection="0"/>
    <xf numFmtId="0" fontId="40" fillId="36" borderId="0" applyNumberFormat="0" applyBorder="0" applyAlignment="0" applyProtection="0"/>
    <xf numFmtId="192" fontId="40" fillId="36" borderId="0" applyNumberFormat="0" applyBorder="0" applyAlignment="0" applyProtection="0"/>
    <xf numFmtId="0" fontId="40" fillId="36" borderId="0" applyNumberFormat="0" applyBorder="0" applyAlignment="0" applyProtection="0"/>
    <xf numFmtId="192" fontId="40" fillId="36" borderId="0" applyNumberFormat="0" applyBorder="0" applyAlignment="0" applyProtection="0"/>
    <xf numFmtId="0" fontId="40" fillId="36" borderId="0" applyNumberFormat="0" applyBorder="0" applyAlignment="0" applyProtection="0"/>
    <xf numFmtId="37" fontId="45" fillId="0" borderId="0" applyFill="0" applyBorder="0" applyProtection="0"/>
    <xf numFmtId="0" fontId="46" fillId="0" borderId="0"/>
    <xf numFmtId="0" fontId="47" fillId="0" borderId="18" applyNumberFormat="0" applyFont="0" applyFill="0" applyAlignment="0" applyProtection="0"/>
    <xf numFmtId="0" fontId="47" fillId="0" borderId="21" applyNumberFormat="0" applyFont="0" applyFill="0" applyAlignment="0" applyProtection="0"/>
    <xf numFmtId="168" fontId="48" fillId="0" borderId="22"/>
    <xf numFmtId="195" fontId="49" fillId="0" borderId="0" applyFill="0"/>
    <xf numFmtId="195" fontId="49" fillId="0" borderId="0">
      <alignment horizontal="center"/>
    </xf>
    <xf numFmtId="0" fontId="49" fillId="0" borderId="0" applyFill="0">
      <alignment horizontal="center"/>
    </xf>
    <xf numFmtId="195" fontId="50" fillId="0" borderId="23" applyFill="0"/>
    <xf numFmtId="0" fontId="12" fillId="0" borderId="0" applyFont="0" applyAlignment="0"/>
    <xf numFmtId="0" fontId="12" fillId="0" borderId="0" applyFont="0" applyAlignment="0"/>
    <xf numFmtId="0" fontId="51" fillId="0" borderId="0" applyFill="0">
      <alignment vertical="top"/>
    </xf>
    <xf numFmtId="0" fontId="50" fillId="0" borderId="0" applyFill="0">
      <alignment horizontal="left" vertical="top"/>
    </xf>
    <xf numFmtId="195" fontId="17" fillId="0" borderId="24" applyFill="0"/>
    <xf numFmtId="0" fontId="12" fillId="0" borderId="0" applyNumberFormat="0" applyFont="0" applyAlignment="0"/>
    <xf numFmtId="0" fontId="12" fillId="0" borderId="0" applyNumberFormat="0" applyFont="0" applyAlignment="0"/>
    <xf numFmtId="0" fontId="51" fillId="0" borderId="0" applyFill="0">
      <alignment wrapText="1"/>
    </xf>
    <xf numFmtId="0" fontId="50" fillId="0" borderId="0" applyFill="0">
      <alignment horizontal="left" vertical="top" wrapText="1"/>
    </xf>
    <xf numFmtId="195" fontId="52" fillId="0" borderId="0" applyFill="0"/>
    <xf numFmtId="0" fontId="53" fillId="0" borderId="0" applyNumberFormat="0" applyFont="0" applyAlignment="0">
      <alignment horizontal="center"/>
    </xf>
    <xf numFmtId="0" fontId="54" fillId="0" borderId="0" applyFill="0">
      <alignment vertical="top" wrapText="1"/>
    </xf>
    <xf numFmtId="0" fontId="17" fillId="0" borderId="0" applyFill="0">
      <alignment horizontal="left" vertical="top" wrapText="1"/>
    </xf>
    <xf numFmtId="195" fontId="12" fillId="0" borderId="0" applyFill="0"/>
    <xf numFmtId="195" fontId="12" fillId="0" borderId="0" applyFill="0"/>
    <xf numFmtId="0" fontId="53" fillId="0" borderId="0" applyNumberFormat="0" applyFont="0" applyAlignment="0">
      <alignment horizontal="center"/>
    </xf>
    <xf numFmtId="0" fontId="55" fillId="0" borderId="0" applyFill="0">
      <alignment vertical="center" wrapText="1"/>
    </xf>
    <xf numFmtId="0" fontId="56" fillId="0" borderId="0">
      <alignment horizontal="left" vertical="center" wrapText="1"/>
    </xf>
    <xf numFmtId="195" fontId="45" fillId="0" borderId="0" applyFill="0"/>
    <xf numFmtId="0" fontId="53" fillId="0" borderId="0" applyNumberFormat="0" applyFont="0" applyAlignment="0">
      <alignment horizontal="center"/>
    </xf>
    <xf numFmtId="0" fontId="57" fillId="0" borderId="0" applyFill="0">
      <alignment horizontal="center" vertical="center" wrapText="1"/>
    </xf>
    <xf numFmtId="0" fontId="12" fillId="0" borderId="0" applyFill="0">
      <alignment horizontal="center" vertical="center" wrapText="1"/>
    </xf>
    <xf numFmtId="0" fontId="12" fillId="0" borderId="0" applyFill="0">
      <alignment horizontal="center" vertical="center" wrapText="1"/>
    </xf>
    <xf numFmtId="195" fontId="58" fillId="0" borderId="0" applyFill="0"/>
    <xf numFmtId="0" fontId="53" fillId="0" borderId="0" applyNumberFormat="0" applyFont="0" applyAlignment="0">
      <alignment horizontal="center"/>
    </xf>
    <xf numFmtId="0" fontId="59" fillId="0" borderId="0" applyFill="0">
      <alignment horizontal="center" vertical="center" wrapText="1"/>
    </xf>
    <xf numFmtId="0" fontId="60" fillId="0" borderId="0" applyFill="0">
      <alignment horizontal="center" vertical="center" wrapText="1"/>
    </xf>
    <xf numFmtId="195" fontId="61" fillId="0" borderId="0" applyFill="0"/>
    <xf numFmtId="0" fontId="53" fillId="0" borderId="0" applyNumberFormat="0" applyFont="0" applyAlignment="0">
      <alignment horizontal="center"/>
    </xf>
    <xf numFmtId="0" fontId="62" fillId="0" borderId="0">
      <alignment horizontal="center" wrapText="1"/>
    </xf>
    <xf numFmtId="0" fontId="58" fillId="0" borderId="0" applyFill="0">
      <alignment horizontal="center" wrapText="1"/>
    </xf>
    <xf numFmtId="196" fontId="63" fillId="0" borderId="0" applyNumberFormat="0" applyFon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193" fontId="66" fillId="6" borderId="4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193" fontId="66" fillId="6" borderId="4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7" fillId="6" borderId="4" applyNumberFormat="0" applyAlignment="0" applyProtection="0"/>
    <xf numFmtId="0" fontId="64" fillId="59" borderId="25" applyNumberFormat="0" applyAlignment="0" applyProtection="0"/>
    <xf numFmtId="194" fontId="68" fillId="60" borderId="25" applyNumberFormat="0" applyAlignment="0" applyProtection="0"/>
    <xf numFmtId="0" fontId="67" fillId="6" borderId="4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194" fontId="68" fillId="60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9" fillId="6" borderId="4" applyNumberFormat="0" applyAlignment="0" applyProtection="0"/>
    <xf numFmtId="0" fontId="67" fillId="6" borderId="4" applyNumberFormat="0" applyAlignment="0" applyProtection="0"/>
    <xf numFmtId="194" fontId="68" fillId="60" borderId="25" applyNumberFormat="0" applyAlignment="0" applyProtection="0"/>
    <xf numFmtId="192" fontId="65" fillId="42" borderId="25" applyNumberFormat="0" applyAlignment="0" applyProtection="0"/>
    <xf numFmtId="0" fontId="64" fillId="59" borderId="25" applyNumberFormat="0" applyAlignment="0" applyProtection="0"/>
    <xf numFmtId="194" fontId="68" fillId="60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9" fillId="6" borderId="4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192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192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192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192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192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5" fillId="42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64" fillId="59" borderId="25" applyNumberFormat="0" applyAlignment="0" applyProtection="0"/>
    <xf numFmtId="0" fontId="64" fillId="59" borderId="25" applyNumberFormat="0" applyAlignment="0" applyProtection="0"/>
    <xf numFmtId="0" fontId="30" fillId="0" borderId="0"/>
    <xf numFmtId="0" fontId="30" fillId="0" borderId="0"/>
    <xf numFmtId="0" fontId="25" fillId="0" borderId="0">
      <alignment horizontal="centerContinuous"/>
    </xf>
    <xf numFmtId="0" fontId="70" fillId="61" borderId="26" applyNumberFormat="0" applyAlignment="0" applyProtection="0"/>
    <xf numFmtId="0" fontId="70" fillId="61" borderId="26" applyNumberFormat="0" applyAlignment="0" applyProtection="0"/>
    <xf numFmtId="0" fontId="70" fillId="61" borderId="26" applyNumberFormat="0" applyAlignment="0" applyProtection="0"/>
    <xf numFmtId="0" fontId="70" fillId="61" borderId="26" applyNumberFormat="0" applyAlignment="0" applyProtection="0"/>
    <xf numFmtId="0" fontId="70" fillId="61" borderId="26" applyNumberFormat="0" applyAlignment="0" applyProtection="0"/>
    <xf numFmtId="193" fontId="71" fillId="7" borderId="7" applyNumberFormat="0" applyAlignment="0" applyProtection="0"/>
    <xf numFmtId="193" fontId="71" fillId="7" borderId="7" applyNumberFormat="0" applyAlignment="0" applyProtection="0"/>
    <xf numFmtId="0" fontId="70" fillId="61" borderId="26" applyNumberFormat="0" applyAlignment="0" applyProtection="0"/>
    <xf numFmtId="0" fontId="70" fillId="61" borderId="26" applyNumberFormat="0" applyAlignment="0" applyProtection="0"/>
    <xf numFmtId="194" fontId="72" fillId="61" borderId="26" applyNumberFormat="0" applyAlignment="0" applyProtection="0"/>
    <xf numFmtId="0" fontId="73" fillId="7" borderId="7" applyNumberFormat="0" applyAlignment="0" applyProtection="0"/>
    <xf numFmtId="0" fontId="30" fillId="0" borderId="0"/>
    <xf numFmtId="0" fontId="73" fillId="7" borderId="7" applyNumberFormat="0" applyAlignment="0" applyProtection="0"/>
    <xf numFmtId="0" fontId="30" fillId="0" borderId="0"/>
    <xf numFmtId="0" fontId="73" fillId="7" borderId="7" applyNumberFormat="0" applyAlignment="0" applyProtection="0"/>
    <xf numFmtId="192" fontId="70" fillId="61" borderId="26" applyNumberFormat="0" applyAlignment="0" applyProtection="0"/>
    <xf numFmtId="0" fontId="70" fillId="61" borderId="26" applyNumberFormat="0" applyAlignment="0" applyProtection="0"/>
    <xf numFmtId="0" fontId="30" fillId="0" borderId="0"/>
    <xf numFmtId="0" fontId="74" fillId="7" borderId="7" applyNumberFormat="0" applyAlignment="0" applyProtection="0"/>
    <xf numFmtId="0" fontId="70" fillId="61" borderId="26" applyNumberFormat="0" applyAlignment="0" applyProtection="0"/>
    <xf numFmtId="192" fontId="70" fillId="61" borderId="26" applyNumberFormat="0" applyAlignment="0" applyProtection="0"/>
    <xf numFmtId="0" fontId="70" fillId="61" borderId="26" applyNumberFormat="0" applyAlignment="0" applyProtection="0"/>
    <xf numFmtId="192" fontId="70" fillId="61" borderId="26" applyNumberFormat="0" applyAlignment="0" applyProtection="0"/>
    <xf numFmtId="0" fontId="70" fillId="61" borderId="26" applyNumberFormat="0" applyAlignment="0" applyProtection="0"/>
    <xf numFmtId="192" fontId="70" fillId="61" borderId="26" applyNumberFormat="0" applyAlignment="0" applyProtection="0"/>
    <xf numFmtId="0" fontId="70" fillId="61" borderId="26" applyNumberFormat="0" applyAlignment="0" applyProtection="0"/>
    <xf numFmtId="192" fontId="70" fillId="61" borderId="26" applyNumberFormat="0" applyAlignment="0" applyProtection="0"/>
    <xf numFmtId="0" fontId="70" fillId="61" borderId="26" applyNumberFormat="0" applyAlignment="0" applyProtection="0"/>
    <xf numFmtId="197" fontId="75" fillId="0" borderId="27" applyBorder="0">
      <alignment horizontal="center" vertical="center"/>
    </xf>
    <xf numFmtId="0" fontId="72" fillId="62" borderId="0">
      <alignment horizontal="left"/>
    </xf>
    <xf numFmtId="0" fontId="72" fillId="62" borderId="0">
      <alignment horizontal="left"/>
    </xf>
    <xf numFmtId="0" fontId="72" fillId="62" borderId="0">
      <alignment horizontal="left"/>
    </xf>
    <xf numFmtId="198" fontId="72" fillId="62" borderId="0">
      <alignment horizontal="left"/>
    </xf>
    <xf numFmtId="0" fontId="30" fillId="0" borderId="0"/>
    <xf numFmtId="194" fontId="72" fillId="62" borderId="0">
      <alignment horizontal="left"/>
    </xf>
    <xf numFmtId="198" fontId="72" fillId="62" borderId="0">
      <alignment horizontal="left"/>
    </xf>
    <xf numFmtId="0" fontId="30" fillId="0" borderId="0"/>
    <xf numFmtId="0" fontId="76" fillId="62" borderId="0">
      <alignment horizontal="right"/>
    </xf>
    <xf numFmtId="0" fontId="76" fillId="62" borderId="0">
      <alignment horizontal="right"/>
    </xf>
    <xf numFmtId="0" fontId="76" fillId="62" borderId="0">
      <alignment horizontal="right"/>
    </xf>
    <xf numFmtId="198" fontId="76" fillId="62" borderId="0">
      <alignment horizontal="right"/>
    </xf>
    <xf numFmtId="0" fontId="30" fillId="0" borderId="0"/>
    <xf numFmtId="194" fontId="76" fillId="62" borderId="0">
      <alignment horizontal="right"/>
    </xf>
    <xf numFmtId="198" fontId="76" fillId="62" borderId="0">
      <alignment horizontal="right"/>
    </xf>
    <xf numFmtId="0" fontId="30" fillId="0" borderId="0"/>
    <xf numFmtId="0" fontId="77" fillId="59" borderId="0">
      <alignment horizontal="center"/>
    </xf>
    <xf numFmtId="0" fontId="77" fillId="59" borderId="0">
      <alignment horizontal="center"/>
    </xf>
    <xf numFmtId="0" fontId="77" fillId="59" borderId="0">
      <alignment horizontal="center"/>
    </xf>
    <xf numFmtId="198" fontId="77" fillId="59" borderId="0">
      <alignment horizontal="center"/>
    </xf>
    <xf numFmtId="0" fontId="30" fillId="0" borderId="0"/>
    <xf numFmtId="194" fontId="77" fillId="59" borderId="0">
      <alignment horizontal="center"/>
    </xf>
    <xf numFmtId="198" fontId="77" fillId="59" borderId="0">
      <alignment horizontal="center"/>
    </xf>
    <xf numFmtId="0" fontId="30" fillId="0" borderId="0"/>
    <xf numFmtId="0" fontId="76" fillId="62" borderId="0">
      <alignment horizontal="right"/>
    </xf>
    <xf numFmtId="0" fontId="76" fillId="62" borderId="0">
      <alignment horizontal="right"/>
    </xf>
    <xf numFmtId="0" fontId="76" fillId="62" borderId="0">
      <alignment horizontal="right"/>
    </xf>
    <xf numFmtId="198" fontId="76" fillId="62" borderId="0">
      <alignment horizontal="right"/>
    </xf>
    <xf numFmtId="0" fontId="30" fillId="0" borderId="0"/>
    <xf numFmtId="194" fontId="76" fillId="62" borderId="0">
      <alignment horizontal="right"/>
    </xf>
    <xf numFmtId="198" fontId="76" fillId="62" borderId="0">
      <alignment horizontal="right"/>
    </xf>
    <xf numFmtId="0" fontId="30" fillId="0" borderId="0"/>
    <xf numFmtId="0" fontId="78" fillId="59" borderId="0">
      <alignment horizontal="left"/>
    </xf>
    <xf numFmtId="0" fontId="78" fillId="59" borderId="0">
      <alignment horizontal="left"/>
    </xf>
    <xf numFmtId="198" fontId="78" fillId="59" borderId="0">
      <alignment horizontal="left"/>
    </xf>
    <xf numFmtId="0" fontId="30" fillId="0" borderId="0"/>
    <xf numFmtId="194" fontId="78" fillId="59" borderId="0">
      <alignment horizontal="left"/>
    </xf>
    <xf numFmtId="198" fontId="78" fillId="59" borderId="0">
      <alignment horizontal="left"/>
    </xf>
    <xf numFmtId="0" fontId="30" fillId="0" borderId="0"/>
    <xf numFmtId="41" fontId="33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30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30" fillId="0" borderId="0"/>
    <xf numFmtId="41" fontId="29" fillId="0" borderId="0" applyFont="0" applyFill="0" applyBorder="0" applyAlignment="0" applyProtection="0"/>
    <xf numFmtId="0" fontId="30" fillId="0" borderId="0"/>
    <xf numFmtId="199" fontId="79" fillId="0" borderId="0" applyFont="0" applyFill="0" applyBorder="0" applyAlignment="0" applyProtection="0">
      <alignment horizontal="right"/>
    </xf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8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0" fontId="2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0" fontId="2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0" fontId="12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1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8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0" fontId="2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94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0" fillId="0" borderId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39" fillId="0" borderId="0"/>
    <xf numFmtId="0" fontId="48" fillId="0" borderId="0"/>
    <xf numFmtId="3" fontId="56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30" fillId="0" borderId="0"/>
    <xf numFmtId="3" fontId="12" fillId="0" borderId="0" applyFont="0" applyFill="0" applyBorder="0" applyAlignment="0" applyProtection="0"/>
    <xf numFmtId="3" fontId="12" fillId="63" borderId="0"/>
    <xf numFmtId="0" fontId="30" fillId="0" borderId="0"/>
    <xf numFmtId="3" fontId="12" fillId="0" borderId="0" applyFont="0" applyFill="0" applyBorder="0" applyAlignment="0" applyProtection="0"/>
    <xf numFmtId="3" fontId="12" fillId="63" borderId="0"/>
    <xf numFmtId="3" fontId="12" fillId="0" borderId="0" applyFont="0" applyFill="0" applyBorder="0" applyAlignment="0" applyProtection="0"/>
    <xf numFmtId="0" fontId="30" fillId="0" borderId="0"/>
    <xf numFmtId="3" fontId="56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30" fillId="0" borderId="0"/>
    <xf numFmtId="3" fontId="12" fillId="63" borderId="0"/>
    <xf numFmtId="3" fontId="12" fillId="0" borderId="0" applyFont="0" applyFill="0" applyBorder="0" applyAlignment="0" applyProtection="0"/>
    <xf numFmtId="0" fontId="48" fillId="0" borderId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29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29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30" fillId="0" borderId="0"/>
    <xf numFmtId="42" fontId="12" fillId="0" borderId="0" applyFont="0" applyFill="0" applyBorder="0" applyAlignment="0" applyProtection="0"/>
    <xf numFmtId="179" fontId="49" fillId="0" borderId="0" applyFont="0" applyFill="0" applyBorder="0" applyAlignment="0"/>
    <xf numFmtId="8" fontId="12" fillId="0" borderId="0" applyFont="0" applyFill="0" applyBorder="0" applyAlignment="0"/>
    <xf numFmtId="8" fontId="12" fillId="0" borderId="0" applyFont="0" applyFill="0" applyBorder="0" applyAlignment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8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30" fillId="0" borderId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8" fontId="2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8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30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0" fontId="30" fillId="0" borderId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0" fontId="30" fillId="0" borderId="0"/>
    <xf numFmtId="0" fontId="30" fillId="0" borderId="0"/>
    <xf numFmtId="0" fontId="87" fillId="0" borderId="0"/>
    <xf numFmtId="0" fontId="87" fillId="0" borderId="28"/>
    <xf numFmtId="0" fontId="88" fillId="0" borderId="0" applyNumberFormat="0" applyFill="0" applyBorder="0"/>
    <xf numFmtId="0" fontId="12" fillId="0" borderId="0" applyFont="0" applyFill="0" applyBorder="0" applyAlignment="0" applyProtection="0"/>
    <xf numFmtId="202" fontId="89" fillId="64" borderId="29" applyFont="0" applyFill="0" applyBorder="0" applyAlignment="0" applyProtection="0"/>
    <xf numFmtId="203" fontId="49" fillId="64" borderId="0" applyFont="0" applyFill="0" applyBorder="0" applyAlignment="0" applyProtection="0"/>
    <xf numFmtId="204" fontId="90" fillId="0" borderId="15"/>
    <xf numFmtId="19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0" fillId="0" borderId="0"/>
    <xf numFmtId="19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0" fillId="0" borderId="0"/>
    <xf numFmtId="205" fontId="12" fillId="0" borderId="0" applyFont="0" applyFill="0" applyBorder="0" applyAlignment="0" applyProtection="0"/>
    <xf numFmtId="202" fontId="90" fillId="0" borderId="0" applyFill="0" applyBorder="0">
      <alignment horizontal="right"/>
    </xf>
    <xf numFmtId="206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0" fontId="91" fillId="0" borderId="0" applyNumberFormat="0"/>
    <xf numFmtId="0" fontId="92" fillId="0" borderId="0">
      <alignment horizontal="centerContinuous"/>
    </xf>
    <xf numFmtId="0" fontId="92" fillId="0" borderId="0" applyNumberFormat="0"/>
    <xf numFmtId="0" fontId="93" fillId="0" borderId="15" applyFont="0" applyFill="0" applyBorder="0" applyAlignment="0" applyProtection="0"/>
    <xf numFmtId="0" fontId="12" fillId="44" borderId="30" applyNumberFormat="0" applyFont="0" applyAlignment="0">
      <protection locked="0"/>
    </xf>
    <xf numFmtId="0" fontId="12" fillId="44" borderId="30" applyNumberFormat="0" applyFont="0" applyAlignment="0">
      <protection locked="0"/>
    </xf>
    <xf numFmtId="0" fontId="30" fillId="0" borderId="0"/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30" fillId="0" borderId="0"/>
    <xf numFmtId="208" fontId="12" fillId="0" borderId="0" applyFont="0" applyFill="0" applyBorder="0" applyAlignment="0" applyProtection="0"/>
    <xf numFmtId="0" fontId="30" fillId="0" borderId="0"/>
    <xf numFmtId="194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30" fillId="0" borderId="0"/>
    <xf numFmtId="0" fontId="3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3" fontId="95" fillId="0" borderId="0" applyNumberFormat="0" applyFill="0" applyBorder="0" applyAlignment="0" applyProtection="0"/>
    <xf numFmtId="193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4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0" fillId="0" borderId="0"/>
    <xf numFmtId="0" fontId="97" fillId="0" borderId="0" applyNumberFormat="0" applyFill="0" applyBorder="0" applyAlignment="0" applyProtection="0"/>
    <xf numFmtId="0" fontId="30" fillId="0" borderId="0"/>
    <xf numFmtId="0" fontId="97" fillId="0" borderId="0" applyNumberFormat="0" applyFill="0" applyBorder="0" applyAlignment="0" applyProtection="0"/>
    <xf numFmtId="192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0" fillId="0" borderId="0"/>
    <xf numFmtId="0" fontId="9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2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2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2" fontId="94" fillId="0" borderId="0" applyNumberFormat="0" applyFill="0" applyBorder="0" applyAlignment="0" applyProtection="0"/>
    <xf numFmtId="192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Protection="0"/>
    <xf numFmtId="194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93" fontId="11" fillId="0" borderId="0" applyProtection="0"/>
    <xf numFmtId="193" fontId="11" fillId="0" borderId="0" applyProtection="0"/>
    <xf numFmtId="0" fontId="11" fillId="0" borderId="0" applyProtection="0"/>
    <xf numFmtId="0" fontId="15" fillId="0" borderId="0" applyProtection="0"/>
    <xf numFmtId="194" fontId="15" fillId="0" borderId="0" applyProtection="0"/>
    <xf numFmtId="0" fontId="15" fillId="0" borderId="0" applyProtection="0"/>
    <xf numFmtId="0" fontId="30" fillId="0" borderId="0"/>
    <xf numFmtId="0" fontId="15" fillId="0" borderId="0" applyProtection="0"/>
    <xf numFmtId="0" fontId="15" fillId="0" borderId="0" applyProtection="0"/>
    <xf numFmtId="0" fontId="30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3" fontId="15" fillId="0" borderId="0" applyProtection="0"/>
    <xf numFmtId="193" fontId="15" fillId="0" borderId="0" applyProtection="0"/>
    <xf numFmtId="0" fontId="15" fillId="0" borderId="0" applyProtection="0"/>
    <xf numFmtId="0" fontId="50" fillId="0" borderId="0" applyProtection="0"/>
    <xf numFmtId="194" fontId="50" fillId="0" borderId="0" applyProtection="0"/>
    <xf numFmtId="0" fontId="50" fillId="0" borderId="0" applyProtection="0"/>
    <xf numFmtId="0" fontId="30" fillId="0" borderId="0"/>
    <xf numFmtId="0" fontId="50" fillId="0" borderId="0" applyProtection="0"/>
    <xf numFmtId="0" fontId="50" fillId="0" borderId="0" applyProtection="0"/>
    <xf numFmtId="0" fontId="3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3" fontId="50" fillId="0" borderId="0" applyProtection="0"/>
    <xf numFmtId="193" fontId="50" fillId="0" borderId="0" applyProtection="0"/>
    <xf numFmtId="0" fontId="50" fillId="0" borderId="0" applyProtection="0"/>
    <xf numFmtId="0" fontId="49" fillId="0" borderId="0" applyProtection="0"/>
    <xf numFmtId="194" fontId="49" fillId="0" borderId="0" applyProtection="0"/>
    <xf numFmtId="0" fontId="49" fillId="0" borderId="0" applyProtection="0"/>
    <xf numFmtId="0" fontId="30" fillId="0" borderId="0"/>
    <xf numFmtId="194" fontId="49" fillId="0" borderId="0" applyProtection="0"/>
    <xf numFmtId="0" fontId="49" fillId="0" borderId="0" applyProtection="0"/>
    <xf numFmtId="0" fontId="30" fillId="0" borderId="0"/>
    <xf numFmtId="0" fontId="49" fillId="0" borderId="0" applyProtection="0"/>
    <xf numFmtId="0" fontId="49" fillId="0" borderId="0" applyProtection="0"/>
    <xf numFmtId="0" fontId="49" fillId="0" borderId="0" applyProtection="0"/>
    <xf numFmtId="0" fontId="49" fillId="0" borderId="0" applyProtection="0"/>
    <xf numFmtId="193" fontId="49" fillId="0" borderId="0" applyProtection="0"/>
    <xf numFmtId="193" fontId="49" fillId="0" borderId="0" applyProtection="0"/>
    <xf numFmtId="0" fontId="49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30" fillId="0" borderId="0"/>
    <xf numFmtId="0" fontId="12" fillId="0" borderId="0" applyProtection="0"/>
    <xf numFmtId="0" fontId="12" fillId="0" borderId="0" applyProtection="0"/>
    <xf numFmtId="194" fontId="12" fillId="0" borderId="0" applyProtection="0"/>
    <xf numFmtId="0" fontId="12" fillId="0" borderId="0" applyProtection="0"/>
    <xf numFmtId="0" fontId="30" fillId="0" borderId="0"/>
    <xf numFmtId="0" fontId="30" fillId="0" borderId="0"/>
    <xf numFmtId="194" fontId="12" fillId="0" borderId="0" applyProtection="0"/>
    <xf numFmtId="0" fontId="12" fillId="0" borderId="0" applyProtection="0"/>
    <xf numFmtId="0" fontId="30" fillId="0" borderId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93" fontId="12" fillId="0" borderId="0" applyProtection="0"/>
    <xf numFmtId="193" fontId="12" fillId="0" borderId="0" applyProtection="0"/>
    <xf numFmtId="0" fontId="12" fillId="0" borderId="0" applyProtection="0"/>
    <xf numFmtId="0" fontId="11" fillId="0" borderId="0" applyProtection="0"/>
    <xf numFmtId="194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30" fillId="0" borderId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93" fontId="11" fillId="0" borderId="0" applyProtection="0"/>
    <xf numFmtId="193" fontId="11" fillId="0" borderId="0" applyProtection="0"/>
    <xf numFmtId="0" fontId="11" fillId="0" borderId="0" applyProtection="0"/>
    <xf numFmtId="0" fontId="99" fillId="0" borderId="0" applyProtection="0"/>
    <xf numFmtId="194" fontId="99" fillId="0" borderId="0" applyProtection="0"/>
    <xf numFmtId="0" fontId="99" fillId="0" borderId="0" applyProtection="0"/>
    <xf numFmtId="0" fontId="30" fillId="0" borderId="0"/>
    <xf numFmtId="0" fontId="99" fillId="0" borderId="0" applyProtection="0"/>
    <xf numFmtId="0" fontId="99" fillId="0" borderId="0" applyProtection="0"/>
    <xf numFmtId="0" fontId="30" fillId="0" borderId="0"/>
    <xf numFmtId="0" fontId="99" fillId="0" borderId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193" fontId="99" fillId="0" borderId="0" applyProtection="0"/>
    <xf numFmtId="193" fontId="99" fillId="0" borderId="0" applyProtection="0"/>
    <xf numFmtId="0" fontId="99" fillId="0" borderId="0" applyProtection="0"/>
    <xf numFmtId="2" fontId="12" fillId="0" borderId="0" applyFont="0" applyFill="0" applyBorder="0" applyAlignment="0" applyProtection="0"/>
    <xf numFmtId="210" fontId="12" fillId="64" borderId="0" applyFont="0" applyFill="0" applyBorder="0" applyAlignment="0"/>
    <xf numFmtId="210" fontId="12" fillId="64" borderId="0" applyFont="0" applyFill="0" applyBorder="0" applyAlignment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30" fillId="0" borderId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30" fillId="0" borderId="0"/>
    <xf numFmtId="2" fontId="12" fillId="0" borderId="0" applyFont="0" applyFill="0" applyBorder="0" applyAlignment="0" applyProtection="0"/>
    <xf numFmtId="0" fontId="39" fillId="0" borderId="0"/>
    <xf numFmtId="0" fontId="48" fillId="0" borderId="0"/>
    <xf numFmtId="0" fontId="100" fillId="0" borderId="0">
      <alignment horizontal="right"/>
    </xf>
    <xf numFmtId="0" fontId="100" fillId="0" borderId="0"/>
    <xf numFmtId="37" fontId="49" fillId="0" borderId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193" fontId="102" fillId="2" borderId="0" applyNumberFormat="0" applyBorder="0" applyAlignment="0" applyProtection="0"/>
    <xf numFmtId="193" fontId="102" fillId="2" borderId="0" applyNumberFormat="0" applyBorder="0" applyAlignment="0" applyProtection="0"/>
    <xf numFmtId="0" fontId="101" fillId="43" borderId="0" applyNumberFormat="0" applyBorder="0" applyAlignment="0" applyProtection="0"/>
    <xf numFmtId="0" fontId="101" fillId="38" borderId="0" applyNumberFormat="0" applyBorder="0" applyAlignment="0" applyProtection="0"/>
    <xf numFmtId="0" fontId="30" fillId="0" borderId="0"/>
    <xf numFmtId="0" fontId="101" fillId="43" borderId="0" applyNumberFormat="0" applyBorder="0" applyAlignment="0" applyProtection="0"/>
    <xf numFmtId="194" fontId="75" fillId="38" borderId="0" applyNumberFormat="0" applyBorder="0" applyAlignment="0" applyProtection="0"/>
    <xf numFmtId="0" fontId="103" fillId="2" borderId="0" applyNumberFormat="0" applyBorder="0" applyAlignment="0" applyProtection="0"/>
    <xf numFmtId="0" fontId="30" fillId="0" borderId="0"/>
    <xf numFmtId="0" fontId="103" fillId="2" borderId="0" applyNumberFormat="0" applyBorder="0" applyAlignment="0" applyProtection="0"/>
    <xf numFmtId="0" fontId="30" fillId="0" borderId="0"/>
    <xf numFmtId="0" fontId="103" fillId="2" borderId="0" applyNumberFormat="0" applyBorder="0" applyAlignment="0" applyProtection="0"/>
    <xf numFmtId="192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30" fillId="0" borderId="0"/>
    <xf numFmtId="0" fontId="104" fillId="2" borderId="0" applyNumberFormat="0" applyBorder="0" applyAlignment="0" applyProtection="0"/>
    <xf numFmtId="0" fontId="101" fillId="38" borderId="0" applyNumberFormat="0" applyBorder="0" applyAlignment="0" applyProtection="0"/>
    <xf numFmtId="192" fontId="101" fillId="38" borderId="0" applyNumberFormat="0" applyBorder="0" applyAlignment="0" applyProtection="0"/>
    <xf numFmtId="0" fontId="101" fillId="38" borderId="0" applyNumberFormat="0" applyBorder="0" applyAlignment="0" applyProtection="0"/>
    <xf numFmtId="192" fontId="101" fillId="38" borderId="0" applyNumberFormat="0" applyBorder="0" applyAlignment="0" applyProtection="0"/>
    <xf numFmtId="0" fontId="101" fillId="38" borderId="0" applyNumberFormat="0" applyBorder="0" applyAlignment="0" applyProtection="0"/>
    <xf numFmtId="192" fontId="101" fillId="38" borderId="0" applyNumberFormat="0" applyBorder="0" applyAlignment="0" applyProtection="0"/>
    <xf numFmtId="192" fontId="101" fillId="38" borderId="0" applyNumberFormat="0" applyBorder="0" applyAlignment="0" applyProtection="0"/>
    <xf numFmtId="0" fontId="101" fillId="38" borderId="0" applyNumberFormat="0" applyBorder="0" applyAlignment="0" applyProtection="0"/>
    <xf numFmtId="38" fontId="49" fillId="33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31" applyNumberFormat="0" applyAlignment="0" applyProtection="0">
      <alignment horizontal="left" vertical="center"/>
    </xf>
    <xf numFmtId="0" fontId="17" fillId="0" borderId="22">
      <alignment horizontal="left" vertical="center"/>
    </xf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193" fontId="107" fillId="0" borderId="1" applyNumberFormat="0" applyFill="0" applyAlignment="0" applyProtection="0"/>
    <xf numFmtId="193" fontId="107" fillId="0" borderId="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98" fontId="109" fillId="0" borderId="0" applyNumberFormat="0" applyFont="0" applyFill="0" applyAlignment="0" applyProtection="0"/>
    <xf numFmtId="0" fontId="106" fillId="0" borderId="32" applyNumberFormat="0" applyFill="0" applyAlignment="0" applyProtection="0"/>
    <xf numFmtId="0" fontId="30" fillId="0" borderId="0"/>
    <xf numFmtId="0" fontId="110" fillId="0" borderId="33" applyNumberFormat="0" applyFill="0" applyAlignment="0" applyProtection="0"/>
    <xf numFmtId="194" fontId="111" fillId="0" borderId="34" applyNumberFormat="0" applyFill="0" applyAlignment="0" applyProtection="0"/>
    <xf numFmtId="0" fontId="108" fillId="0" borderId="0" applyNumberFormat="0" applyFill="0" applyBorder="0" applyAlignment="0" applyProtection="0"/>
    <xf numFmtId="0" fontId="30" fillId="0" borderId="0"/>
    <xf numFmtId="0" fontId="30" fillId="0" borderId="0"/>
    <xf numFmtId="0" fontId="112" fillId="0" borderId="1" applyNumberFormat="0" applyFill="0" applyAlignment="0" applyProtection="0"/>
    <xf numFmtId="194" fontId="111" fillId="0" borderId="34" applyNumberFormat="0" applyFill="0" applyAlignment="0" applyProtection="0"/>
    <xf numFmtId="0" fontId="108" fillId="0" borderId="0" applyNumberFormat="0" applyFill="0" applyBorder="0" applyAlignment="0" applyProtection="0"/>
    <xf numFmtId="0" fontId="30" fillId="0" borderId="0"/>
    <xf numFmtId="0" fontId="106" fillId="0" borderId="32" applyNumberFormat="0" applyFill="0" applyAlignment="0" applyProtection="0"/>
    <xf numFmtId="0" fontId="30" fillId="0" borderId="0"/>
    <xf numFmtId="0" fontId="113" fillId="0" borderId="1" applyNumberFormat="0" applyFill="0" applyAlignment="0" applyProtection="0"/>
    <xf numFmtId="0" fontId="106" fillId="0" borderId="32" applyNumberFormat="0" applyFill="0" applyAlignment="0" applyProtection="0"/>
    <xf numFmtId="192" fontId="106" fillId="0" borderId="32" applyNumberFormat="0" applyFill="0" applyAlignment="0" applyProtection="0"/>
    <xf numFmtId="0" fontId="106" fillId="0" borderId="32" applyNumberFormat="0" applyFill="0" applyAlignment="0" applyProtection="0"/>
    <xf numFmtId="192" fontId="106" fillId="0" borderId="32" applyNumberFormat="0" applyFill="0" applyAlignment="0" applyProtection="0"/>
    <xf numFmtId="0" fontId="106" fillId="0" borderId="32" applyNumberFormat="0" applyFill="0" applyAlignment="0" applyProtection="0"/>
    <xf numFmtId="192" fontId="106" fillId="0" borderId="32" applyNumberFormat="0" applyFill="0" applyAlignment="0" applyProtection="0"/>
    <xf numFmtId="0" fontId="106" fillId="0" borderId="32" applyNumberFormat="0" applyFill="0" applyAlignment="0" applyProtection="0"/>
    <xf numFmtId="192" fontId="106" fillId="0" borderId="32" applyNumberFormat="0" applyFill="0" applyAlignment="0" applyProtection="0"/>
    <xf numFmtId="0" fontId="110" fillId="0" borderId="34" applyNumberFormat="0" applyFill="0" applyAlignment="0" applyProtection="0"/>
    <xf numFmtId="0" fontId="106" fillId="0" borderId="32" applyNumberFormat="0" applyFill="0" applyAlignment="0" applyProtection="0"/>
    <xf numFmtId="0" fontId="114" fillId="0" borderId="35" applyNumberFormat="0" applyFill="0" applyAlignment="0" applyProtection="0"/>
    <xf numFmtId="0" fontId="114" fillId="0" borderId="35" applyNumberFormat="0" applyFill="0" applyAlignment="0" applyProtection="0"/>
    <xf numFmtId="0" fontId="114" fillId="0" borderId="35" applyNumberFormat="0" applyFill="0" applyAlignment="0" applyProtection="0"/>
    <xf numFmtId="0" fontId="114" fillId="0" borderId="35" applyNumberFormat="0" applyFill="0" applyAlignment="0" applyProtection="0"/>
    <xf numFmtId="0" fontId="114" fillId="0" borderId="35" applyNumberFormat="0" applyFill="0" applyAlignment="0" applyProtection="0"/>
    <xf numFmtId="193" fontId="115" fillId="0" borderId="2" applyNumberFormat="0" applyFill="0" applyAlignment="0" applyProtection="0"/>
    <xf numFmtId="193" fontId="115" fillId="0" borderId="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8" fontId="49" fillId="0" borderId="0" applyNumberFormat="0" applyFont="0" applyFill="0" applyAlignment="0" applyProtection="0"/>
    <xf numFmtId="0" fontId="114" fillId="0" borderId="35" applyNumberFormat="0" applyFill="0" applyAlignment="0" applyProtection="0"/>
    <xf numFmtId="0" fontId="30" fillId="0" borderId="0"/>
    <xf numFmtId="0" fontId="116" fillId="0" borderId="36" applyNumberFormat="0" applyFill="0" applyAlignment="0" applyProtection="0"/>
    <xf numFmtId="194" fontId="117" fillId="0" borderId="37" applyNumberFormat="0" applyFill="0" applyAlignment="0" applyProtection="0"/>
    <xf numFmtId="0" fontId="17" fillId="0" borderId="0" applyNumberFormat="0" applyFill="0" applyBorder="0" applyAlignment="0" applyProtection="0"/>
    <xf numFmtId="0" fontId="30" fillId="0" borderId="0"/>
    <xf numFmtId="0" fontId="30" fillId="0" borderId="0"/>
    <xf numFmtId="0" fontId="118" fillId="0" borderId="2" applyNumberFormat="0" applyFill="0" applyAlignment="0" applyProtection="0"/>
    <xf numFmtId="194" fontId="117" fillId="0" borderId="37" applyNumberFormat="0" applyFill="0" applyAlignment="0" applyProtection="0"/>
    <xf numFmtId="0" fontId="17" fillId="0" borderId="0" applyNumberFormat="0" applyFill="0" applyBorder="0" applyAlignment="0" applyProtection="0"/>
    <xf numFmtId="0" fontId="30" fillId="0" borderId="0"/>
    <xf numFmtId="0" fontId="114" fillId="0" borderId="35" applyNumberFormat="0" applyFill="0" applyAlignment="0" applyProtection="0"/>
    <xf numFmtId="0" fontId="30" fillId="0" borderId="0"/>
    <xf numFmtId="0" fontId="119" fillId="0" borderId="2" applyNumberFormat="0" applyFill="0" applyAlignment="0" applyProtection="0"/>
    <xf numFmtId="0" fontId="114" fillId="0" borderId="35" applyNumberFormat="0" applyFill="0" applyAlignment="0" applyProtection="0"/>
    <xf numFmtId="192" fontId="114" fillId="0" borderId="35" applyNumberFormat="0" applyFill="0" applyAlignment="0" applyProtection="0"/>
    <xf numFmtId="0" fontId="114" fillId="0" borderId="35" applyNumberFormat="0" applyFill="0" applyAlignment="0" applyProtection="0"/>
    <xf numFmtId="192" fontId="114" fillId="0" borderId="35" applyNumberFormat="0" applyFill="0" applyAlignment="0" applyProtection="0"/>
    <xf numFmtId="0" fontId="114" fillId="0" borderId="35" applyNumberFormat="0" applyFill="0" applyAlignment="0" applyProtection="0"/>
    <xf numFmtId="192" fontId="114" fillId="0" borderId="35" applyNumberFormat="0" applyFill="0" applyAlignment="0" applyProtection="0"/>
    <xf numFmtId="0" fontId="114" fillId="0" borderId="35" applyNumberFormat="0" applyFill="0" applyAlignment="0" applyProtection="0"/>
    <xf numFmtId="192" fontId="114" fillId="0" borderId="35" applyNumberFormat="0" applyFill="0" applyAlignment="0" applyProtection="0"/>
    <xf numFmtId="0" fontId="116" fillId="0" borderId="35" applyNumberFormat="0" applyFill="0" applyAlignment="0" applyProtection="0"/>
    <xf numFmtId="0" fontId="114" fillId="0" borderId="35" applyNumberFormat="0" applyFill="0" applyAlignment="0" applyProtection="0"/>
    <xf numFmtId="0" fontId="120" fillId="0" borderId="38" applyNumberFormat="0" applyFill="0" applyAlignment="0" applyProtection="0"/>
    <xf numFmtId="0" fontId="120" fillId="0" borderId="38" applyNumberFormat="0" applyFill="0" applyAlignment="0" applyProtection="0"/>
    <xf numFmtId="0" fontId="120" fillId="0" borderId="38" applyNumberFormat="0" applyFill="0" applyAlignment="0" applyProtection="0"/>
    <xf numFmtId="0" fontId="120" fillId="0" borderId="38" applyNumberFormat="0" applyFill="0" applyAlignment="0" applyProtection="0"/>
    <xf numFmtId="0" fontId="120" fillId="0" borderId="38" applyNumberFormat="0" applyFill="0" applyAlignment="0" applyProtection="0"/>
    <xf numFmtId="193" fontId="121" fillId="0" borderId="3" applyNumberFormat="0" applyFill="0" applyAlignment="0" applyProtection="0"/>
    <xf numFmtId="193" fontId="121" fillId="0" borderId="3" applyNumberFormat="0" applyFill="0" applyAlignment="0" applyProtection="0"/>
    <xf numFmtId="0" fontId="122" fillId="0" borderId="39" applyNumberFormat="0" applyFill="0" applyAlignment="0" applyProtection="0"/>
    <xf numFmtId="0" fontId="120" fillId="0" borderId="38" applyNumberFormat="0" applyFill="0" applyAlignment="0" applyProtection="0"/>
    <xf numFmtId="0" fontId="30" fillId="0" borderId="0"/>
    <xf numFmtId="0" fontId="122" fillId="0" borderId="39" applyNumberFormat="0" applyFill="0" applyAlignment="0" applyProtection="0"/>
    <xf numFmtId="194" fontId="123" fillId="0" borderId="40" applyNumberFormat="0" applyFill="0" applyAlignment="0" applyProtection="0"/>
    <xf numFmtId="0" fontId="124" fillId="0" borderId="3" applyNumberFormat="0" applyFill="0" applyAlignment="0" applyProtection="0"/>
    <xf numFmtId="0" fontId="30" fillId="0" borderId="0"/>
    <xf numFmtId="194" fontId="123" fillId="0" borderId="40" applyNumberFormat="0" applyFill="0" applyAlignment="0" applyProtection="0"/>
    <xf numFmtId="0" fontId="124" fillId="0" borderId="3" applyNumberFormat="0" applyFill="0" applyAlignment="0" applyProtection="0"/>
    <xf numFmtId="0" fontId="30" fillId="0" borderId="0"/>
    <xf numFmtId="0" fontId="124" fillId="0" borderId="3" applyNumberFormat="0" applyFill="0" applyAlignment="0" applyProtection="0"/>
    <xf numFmtId="192" fontId="120" fillId="0" borderId="38" applyNumberFormat="0" applyFill="0" applyAlignment="0" applyProtection="0"/>
    <xf numFmtId="0" fontId="120" fillId="0" borderId="38" applyNumberFormat="0" applyFill="0" applyAlignment="0" applyProtection="0"/>
    <xf numFmtId="0" fontId="30" fillId="0" borderId="0"/>
    <xf numFmtId="0" fontId="125" fillId="0" borderId="3" applyNumberFormat="0" applyFill="0" applyAlignment="0" applyProtection="0"/>
    <xf numFmtId="192" fontId="120" fillId="0" borderId="38" applyNumberFormat="0" applyFill="0" applyAlignment="0" applyProtection="0"/>
    <xf numFmtId="0" fontId="30" fillId="0" borderId="0"/>
    <xf numFmtId="194" fontId="123" fillId="0" borderId="40" applyNumberFormat="0" applyFill="0" applyAlignment="0" applyProtection="0"/>
    <xf numFmtId="192" fontId="120" fillId="0" borderId="38" applyNumberFormat="0" applyFill="0" applyAlignment="0" applyProtection="0"/>
    <xf numFmtId="0" fontId="30" fillId="0" borderId="0"/>
    <xf numFmtId="192" fontId="120" fillId="0" borderId="38" applyNumberFormat="0" applyFill="0" applyAlignment="0" applyProtection="0"/>
    <xf numFmtId="0" fontId="120" fillId="0" borderId="38" applyNumberFormat="0" applyFill="0" applyAlignment="0" applyProtection="0"/>
    <xf numFmtId="192" fontId="120" fillId="0" borderId="38" applyNumberFormat="0" applyFill="0" applyAlignment="0" applyProtection="0"/>
    <xf numFmtId="0" fontId="120" fillId="0" borderId="38" applyNumberFormat="0" applyFill="0" applyAlignment="0" applyProtection="0"/>
    <xf numFmtId="192" fontId="120" fillId="0" borderId="38" applyNumberFormat="0" applyFill="0" applyAlignment="0" applyProtection="0"/>
    <xf numFmtId="0" fontId="122" fillId="0" borderId="41" applyNumberFormat="0" applyFill="0" applyAlignment="0" applyProtection="0"/>
    <xf numFmtId="0" fontId="120" fillId="0" borderId="38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3" fontId="121" fillId="0" borderId="0" applyNumberFormat="0" applyFill="0" applyBorder="0" applyAlignment="0" applyProtection="0"/>
    <xf numFmtId="193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30" fillId="0" borderId="0"/>
    <xf numFmtId="0" fontId="122" fillId="0" borderId="0" applyNumberFormat="0" applyFill="0" applyBorder="0" applyAlignment="0" applyProtection="0"/>
    <xf numFmtId="194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30" fillId="0" borderId="0"/>
    <xf numFmtId="0" fontId="124" fillId="0" borderId="0" applyNumberFormat="0" applyFill="0" applyBorder="0" applyAlignment="0" applyProtection="0"/>
    <xf numFmtId="0" fontId="30" fillId="0" borderId="0"/>
    <xf numFmtId="0" fontId="124" fillId="0" borderId="0" applyNumberFormat="0" applyFill="0" applyBorder="0" applyAlignment="0" applyProtection="0"/>
    <xf numFmtId="192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30" fillId="0" borderId="0"/>
    <xf numFmtId="0" fontId="12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2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2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2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2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6" fillId="0" borderId="18"/>
    <xf numFmtId="0" fontId="127" fillId="0" borderId="0"/>
    <xf numFmtId="0" fontId="128" fillId="0" borderId="42" applyNumberFormat="0" applyFill="0" applyAlignment="0" applyProtection="0"/>
    <xf numFmtId="198" fontId="129" fillId="0" borderId="0" applyNumberFormat="0" applyFill="0" applyBorder="0" applyAlignment="0" applyProtection="0">
      <alignment vertical="top"/>
      <protection locked="0"/>
    </xf>
    <xf numFmtId="10" fontId="49" fillId="64" borderId="43" applyNumberFormat="0" applyBorder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193" fontId="131" fillId="5" borderId="4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193" fontId="131" fillId="5" borderId="4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2" fillId="5" borderId="4" applyNumberFormat="0" applyAlignment="0" applyProtection="0"/>
    <xf numFmtId="0" fontId="130" fillId="45" borderId="25" applyNumberFormat="0" applyAlignment="0" applyProtection="0"/>
    <xf numFmtId="194" fontId="133" fillId="41" borderId="25" applyNumberFormat="0" applyAlignment="0" applyProtection="0"/>
    <xf numFmtId="0" fontId="132" fillId="5" borderId="4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194" fontId="133" fillId="41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4" fillId="5" borderId="4" applyNumberFormat="0" applyAlignment="0" applyProtection="0"/>
    <xf numFmtId="0" fontId="132" fillId="5" borderId="4" applyNumberFormat="0" applyAlignment="0" applyProtection="0"/>
    <xf numFmtId="194" fontId="133" fillId="41" borderId="25" applyNumberFormat="0" applyAlignment="0" applyProtection="0"/>
    <xf numFmtId="192" fontId="130" fillId="41" borderId="25" applyNumberFormat="0" applyAlignment="0" applyProtection="0"/>
    <xf numFmtId="0" fontId="130" fillId="45" borderId="25" applyNumberFormat="0" applyAlignment="0" applyProtection="0"/>
    <xf numFmtId="194" fontId="133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4" fillId="5" borderId="4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192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192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192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192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192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1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130" fillId="45" borderId="25" applyNumberFormat="0" applyAlignment="0" applyProtection="0"/>
    <xf numFmtId="0" fontId="130" fillId="45" borderId="25" applyNumberFormat="0" applyAlignment="0" applyProtection="0"/>
    <xf numFmtId="0" fontId="30" fillId="0" borderId="0"/>
    <xf numFmtId="0" fontId="30" fillId="0" borderId="0"/>
    <xf numFmtId="41" fontId="135" fillId="0" borderId="0">
      <alignment horizontal="left"/>
    </xf>
    <xf numFmtId="0" fontId="136" fillId="65" borderId="28"/>
    <xf numFmtId="0" fontId="72" fillId="62" borderId="0">
      <alignment horizontal="left"/>
    </xf>
    <xf numFmtId="0" fontId="72" fillId="62" borderId="0">
      <alignment horizontal="left"/>
    </xf>
    <xf numFmtId="0" fontId="72" fillId="62" borderId="0">
      <alignment horizontal="left"/>
    </xf>
    <xf numFmtId="198" fontId="72" fillId="62" borderId="0">
      <alignment horizontal="left"/>
    </xf>
    <xf numFmtId="0" fontId="30" fillId="0" borderId="0"/>
    <xf numFmtId="194" fontId="72" fillId="62" borderId="0">
      <alignment horizontal="left"/>
    </xf>
    <xf numFmtId="198" fontId="72" fillId="62" borderId="0">
      <alignment horizontal="left"/>
    </xf>
    <xf numFmtId="0" fontId="30" fillId="0" borderId="0"/>
    <xf numFmtId="0" fontId="137" fillId="59" borderId="0">
      <alignment horizontal="left"/>
    </xf>
    <xf numFmtId="0" fontId="137" fillId="59" borderId="0">
      <alignment horizontal="left"/>
    </xf>
    <xf numFmtId="0" fontId="137" fillId="59" borderId="0">
      <alignment horizontal="left"/>
    </xf>
    <xf numFmtId="198" fontId="137" fillId="59" borderId="0">
      <alignment horizontal="left"/>
    </xf>
    <xf numFmtId="0" fontId="30" fillId="0" borderId="0"/>
    <xf numFmtId="0" fontId="137" fillId="59" borderId="0">
      <alignment horizontal="left"/>
    </xf>
    <xf numFmtId="194" fontId="137" fillId="59" borderId="0">
      <alignment horizontal="left"/>
    </xf>
    <xf numFmtId="198" fontId="137" fillId="59" borderId="0">
      <alignment horizontal="left"/>
    </xf>
    <xf numFmtId="0" fontId="30" fillId="0" borderId="0"/>
    <xf numFmtId="0" fontId="49" fillId="33" borderId="0"/>
    <xf numFmtId="0" fontId="138" fillId="0" borderId="44" applyNumberFormat="0" applyFill="0" applyAlignment="0" applyProtection="0"/>
    <xf numFmtId="0" fontId="138" fillId="0" borderId="44" applyNumberFormat="0" applyFill="0" applyAlignment="0" applyProtection="0"/>
    <xf numFmtId="0" fontId="138" fillId="0" borderId="44" applyNumberFormat="0" applyFill="0" applyAlignment="0" applyProtection="0"/>
    <xf numFmtId="0" fontId="138" fillId="0" borderId="44" applyNumberFormat="0" applyFill="0" applyAlignment="0" applyProtection="0"/>
    <xf numFmtId="0" fontId="138" fillId="0" borderId="44" applyNumberFormat="0" applyFill="0" applyAlignment="0" applyProtection="0"/>
    <xf numFmtId="193" fontId="139" fillId="0" borderId="6" applyNumberFormat="0" applyFill="0" applyAlignment="0" applyProtection="0"/>
    <xf numFmtId="193" fontId="139" fillId="0" borderId="6" applyNumberFormat="0" applyFill="0" applyAlignment="0" applyProtection="0"/>
    <xf numFmtId="0" fontId="140" fillId="0" borderId="45" applyNumberFormat="0" applyFill="0" applyAlignment="0" applyProtection="0"/>
    <xf numFmtId="0" fontId="138" fillId="0" borderId="44" applyNumberFormat="0" applyFill="0" applyAlignment="0" applyProtection="0"/>
    <xf numFmtId="0" fontId="30" fillId="0" borderId="0"/>
    <xf numFmtId="0" fontId="140" fillId="0" borderId="45" applyNumberFormat="0" applyFill="0" applyAlignment="0" applyProtection="0"/>
    <xf numFmtId="194" fontId="141" fillId="0" borderId="44" applyNumberFormat="0" applyFill="0" applyAlignment="0" applyProtection="0"/>
    <xf numFmtId="0" fontId="142" fillId="0" borderId="6" applyNumberFormat="0" applyFill="0" applyAlignment="0" applyProtection="0"/>
    <xf numFmtId="0" fontId="30" fillId="0" borderId="0"/>
    <xf numFmtId="0" fontId="142" fillId="0" borderId="6" applyNumberFormat="0" applyFill="0" applyAlignment="0" applyProtection="0"/>
    <xf numFmtId="0" fontId="30" fillId="0" borderId="0"/>
    <xf numFmtId="0" fontId="142" fillId="0" borderId="6" applyNumberFormat="0" applyFill="0" applyAlignment="0" applyProtection="0"/>
    <xf numFmtId="192" fontId="138" fillId="0" borderId="44" applyNumberFormat="0" applyFill="0" applyAlignment="0" applyProtection="0"/>
    <xf numFmtId="0" fontId="138" fillId="0" borderId="44" applyNumberFormat="0" applyFill="0" applyAlignment="0" applyProtection="0"/>
    <xf numFmtId="0" fontId="30" fillId="0" borderId="0"/>
    <xf numFmtId="0" fontId="143" fillId="0" borderId="6" applyNumberFormat="0" applyFill="0" applyAlignment="0" applyProtection="0"/>
    <xf numFmtId="0" fontId="138" fillId="0" borderId="44" applyNumberFormat="0" applyFill="0" applyAlignment="0" applyProtection="0"/>
    <xf numFmtId="192" fontId="138" fillId="0" borderId="44" applyNumberFormat="0" applyFill="0" applyAlignment="0" applyProtection="0"/>
    <xf numFmtId="0" fontId="138" fillId="0" borderId="44" applyNumberFormat="0" applyFill="0" applyAlignment="0" applyProtection="0"/>
    <xf numFmtId="192" fontId="138" fillId="0" borderId="44" applyNumberFormat="0" applyFill="0" applyAlignment="0" applyProtection="0"/>
    <xf numFmtId="0" fontId="138" fillId="0" borderId="44" applyNumberFormat="0" applyFill="0" applyAlignment="0" applyProtection="0"/>
    <xf numFmtId="192" fontId="138" fillId="0" borderId="44" applyNumberFormat="0" applyFill="0" applyAlignment="0" applyProtection="0"/>
    <xf numFmtId="192" fontId="138" fillId="0" borderId="44" applyNumberFormat="0" applyFill="0" applyAlignment="0" applyProtection="0"/>
    <xf numFmtId="0" fontId="138" fillId="0" borderId="44" applyNumberFormat="0" applyFill="0" applyAlignment="0" applyProtection="0"/>
    <xf numFmtId="211" fontId="49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6" fontId="144" fillId="0" borderId="0" applyFont="0" applyFill="0" applyBorder="0" applyProtection="0">
      <alignment horizontal="right"/>
    </xf>
    <xf numFmtId="0" fontId="45" fillId="0" borderId="0" applyFont="0" applyFill="0" applyBorder="0" applyAlignment="0" applyProtection="0"/>
    <xf numFmtId="217" fontId="49" fillId="33" borderId="0" applyFont="0" applyBorder="0" applyAlignment="0" applyProtection="0">
      <alignment horizontal="right"/>
      <protection hidden="1"/>
    </xf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145" fillId="45" borderId="0" applyNumberFormat="0" applyBorder="0" applyAlignment="0" applyProtection="0"/>
    <xf numFmtId="193" fontId="146" fillId="4" borderId="0" applyNumberFormat="0" applyBorder="0" applyAlignment="0" applyProtection="0"/>
    <xf numFmtId="193" fontId="146" fillId="4" borderId="0" applyNumberFormat="0" applyBorder="0" applyAlignment="0" applyProtection="0"/>
    <xf numFmtId="0" fontId="147" fillId="45" borderId="0" applyNumberFormat="0" applyBorder="0" applyAlignment="0" applyProtection="0"/>
    <xf numFmtId="0" fontId="145" fillId="45" borderId="0" applyNumberFormat="0" applyBorder="0" applyAlignment="0" applyProtection="0"/>
    <xf numFmtId="0" fontId="30" fillId="0" borderId="0"/>
    <xf numFmtId="0" fontId="147" fillId="45" borderId="0" applyNumberFormat="0" applyBorder="0" applyAlignment="0" applyProtection="0"/>
    <xf numFmtId="194" fontId="148" fillId="45" borderId="0" applyNumberFormat="0" applyBorder="0" applyAlignment="0" applyProtection="0"/>
    <xf numFmtId="0" fontId="149" fillId="4" borderId="0" applyNumberFormat="0" applyBorder="0" applyAlignment="0" applyProtection="0"/>
    <xf numFmtId="0" fontId="30" fillId="0" borderId="0"/>
    <xf numFmtId="0" fontId="149" fillId="4" borderId="0" applyNumberFormat="0" applyBorder="0" applyAlignment="0" applyProtection="0"/>
    <xf numFmtId="0" fontId="30" fillId="0" borderId="0"/>
    <xf numFmtId="0" fontId="149" fillId="4" borderId="0" applyNumberFormat="0" applyBorder="0" applyAlignment="0" applyProtection="0"/>
    <xf numFmtId="192" fontId="145" fillId="45" borderId="0" applyNumberFormat="0" applyBorder="0" applyAlignment="0" applyProtection="0"/>
    <xf numFmtId="0" fontId="145" fillId="45" borderId="0" applyNumberFormat="0" applyBorder="0" applyAlignment="0" applyProtection="0"/>
    <xf numFmtId="0" fontId="30" fillId="0" borderId="0"/>
    <xf numFmtId="0" fontId="150" fillId="4" borderId="0" applyNumberFormat="0" applyBorder="0" applyAlignment="0" applyProtection="0"/>
    <xf numFmtId="0" fontId="145" fillId="45" borderId="0" applyNumberFormat="0" applyBorder="0" applyAlignment="0" applyProtection="0"/>
    <xf numFmtId="192" fontId="145" fillId="45" borderId="0" applyNumberFormat="0" applyBorder="0" applyAlignment="0" applyProtection="0"/>
    <xf numFmtId="0" fontId="145" fillId="45" borderId="0" applyNumberFormat="0" applyBorder="0" applyAlignment="0" applyProtection="0"/>
    <xf numFmtId="192" fontId="145" fillId="45" borderId="0" applyNumberFormat="0" applyBorder="0" applyAlignment="0" applyProtection="0"/>
    <xf numFmtId="0" fontId="145" fillId="45" borderId="0" applyNumberFormat="0" applyBorder="0" applyAlignment="0" applyProtection="0"/>
    <xf numFmtId="192" fontId="145" fillId="45" borderId="0" applyNumberFormat="0" applyBorder="0" applyAlignment="0" applyProtection="0"/>
    <xf numFmtId="192" fontId="145" fillId="45" borderId="0" applyNumberFormat="0" applyBorder="0" applyAlignment="0" applyProtection="0"/>
    <xf numFmtId="0" fontId="145" fillId="45" borderId="0" applyNumberFormat="0" applyBorder="0" applyAlignment="0" applyProtection="0"/>
    <xf numFmtId="37" fontId="151" fillId="0" borderId="0"/>
    <xf numFmtId="0" fontId="87" fillId="0" borderId="0"/>
    <xf numFmtId="0" fontId="87" fillId="0" borderId="0"/>
    <xf numFmtId="0" fontId="3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38" fontId="49" fillId="0" borderId="0" applyFont="0" applyFill="0" applyBorder="0" applyAlignment="0"/>
    <xf numFmtId="203" fontId="12" fillId="0" borderId="0" applyFont="0" applyFill="0" applyBorder="0" applyAlignment="0"/>
    <xf numFmtId="203" fontId="12" fillId="0" borderId="0" applyFont="0" applyFill="0" applyBorder="0" applyAlignment="0"/>
    <xf numFmtId="40" fontId="49" fillId="0" borderId="0" applyFont="0" applyFill="0" applyBorder="0" applyAlignment="0"/>
    <xf numFmtId="218" fontId="49" fillId="0" borderId="0" applyFont="0" applyFill="0" applyBorder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194" fontId="12" fillId="0" borderId="0"/>
    <xf numFmtId="0" fontId="12" fillId="0" borderId="0"/>
    <xf numFmtId="198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198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3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30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12" fillId="0" borderId="0"/>
    <xf numFmtId="0" fontId="25" fillId="0" borderId="0"/>
    <xf numFmtId="38" fontId="12" fillId="0" borderId="0"/>
    <xf numFmtId="0" fontId="152" fillId="0" borderId="0"/>
    <xf numFmtId="0" fontId="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4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5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38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192" fontId="12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192" fontId="12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192" fontId="12" fillId="0" borderId="0"/>
    <xf numFmtId="0" fontId="30" fillId="0" borderId="0"/>
    <xf numFmtId="192" fontId="12" fillId="0" borderId="0"/>
    <xf numFmtId="0" fontId="12" fillId="0" borderId="0"/>
    <xf numFmtId="193" fontId="12" fillId="0" borderId="0"/>
    <xf numFmtId="193" fontId="12" fillId="0" borderId="0"/>
    <xf numFmtId="0" fontId="14" fillId="0" borderId="0"/>
    <xf numFmtId="0" fontId="83" fillId="0" borderId="0"/>
    <xf numFmtId="0" fontId="83" fillId="0" borderId="0"/>
    <xf numFmtId="0" fontId="83" fillId="0" borderId="0"/>
    <xf numFmtId="0" fontId="30" fillId="0" borderId="0"/>
    <xf numFmtId="198" fontId="12" fillId="0" borderId="0"/>
    <xf numFmtId="0" fontId="83" fillId="0" borderId="0"/>
    <xf numFmtId="0" fontId="30" fillId="0" borderId="0"/>
    <xf numFmtId="41" fontId="14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194" fontId="12" fillId="0" borderId="0"/>
    <xf numFmtId="192" fontId="12" fillId="0" borderId="0"/>
    <xf numFmtId="0" fontId="30" fillId="0" borderId="0"/>
    <xf numFmtId="192" fontId="12" fillId="0" borderId="0"/>
    <xf numFmtId="192" fontId="12" fillId="0" borderId="0"/>
    <xf numFmtId="0" fontId="30" fillId="0" borderId="0"/>
    <xf numFmtId="192" fontId="12" fillId="0" borderId="0"/>
    <xf numFmtId="192" fontId="12" fillId="0" borderId="0"/>
    <xf numFmtId="0" fontId="30" fillId="0" borderId="0"/>
    <xf numFmtId="192" fontId="12" fillId="0" borderId="0"/>
    <xf numFmtId="0" fontId="30" fillId="0" borderId="0"/>
    <xf numFmtId="0" fontId="12" fillId="0" borderId="0"/>
    <xf numFmtId="192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192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192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83" fillId="0" borderId="0"/>
    <xf numFmtId="0" fontId="83" fillId="0" borderId="0"/>
    <xf numFmtId="0" fontId="30" fillId="0" borderId="0"/>
    <xf numFmtId="0" fontId="83" fillId="0" borderId="0"/>
    <xf numFmtId="0" fontId="12" fillId="0" borderId="0"/>
    <xf numFmtId="194" fontId="12" fillId="0" borderId="0"/>
    <xf numFmtId="192" fontId="12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192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192" fontId="12" fillId="0" borderId="0"/>
    <xf numFmtId="0" fontId="30" fillId="0" borderId="0"/>
    <xf numFmtId="0" fontId="30" fillId="0" borderId="0"/>
    <xf numFmtId="0" fontId="12" fillId="0" borderId="0"/>
    <xf numFmtId="192" fontId="12" fillId="0" borderId="0"/>
    <xf numFmtId="192" fontId="12" fillId="0" borderId="0"/>
    <xf numFmtId="0" fontId="30" fillId="0" borderId="0"/>
    <xf numFmtId="0" fontId="12" fillId="0" borderId="0"/>
    <xf numFmtId="0" fontId="30" fillId="0" borderId="0"/>
    <xf numFmtId="0" fontId="30" fillId="0" borderId="0"/>
    <xf numFmtId="192" fontId="12" fillId="0" borderId="0"/>
    <xf numFmtId="192" fontId="12" fillId="0" borderId="0"/>
    <xf numFmtId="0" fontId="30" fillId="0" borderId="0"/>
    <xf numFmtId="0" fontId="30" fillId="0" borderId="0"/>
    <xf numFmtId="192" fontId="12" fillId="0" borderId="0"/>
    <xf numFmtId="192" fontId="12" fillId="0" borderId="0"/>
    <xf numFmtId="0" fontId="30" fillId="0" borderId="0"/>
    <xf numFmtId="192" fontId="12" fillId="0" borderId="0"/>
    <xf numFmtId="0" fontId="30" fillId="0" borderId="0"/>
    <xf numFmtId="0" fontId="12" fillId="0" borderId="0"/>
    <xf numFmtId="0" fontId="12" fillId="0" borderId="0"/>
    <xf numFmtId="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8" fontId="12" fillId="0" borderId="0"/>
    <xf numFmtId="0" fontId="12" fillId="0" borderId="0"/>
    <xf numFmtId="219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192" fontId="12" fillId="0" borderId="0"/>
    <xf numFmtId="0" fontId="30" fillId="0" borderId="0"/>
    <xf numFmtId="0" fontId="30" fillId="0" borderId="0"/>
    <xf numFmtId="0" fontId="30" fillId="0" borderId="0"/>
    <xf numFmtId="194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220" fontId="12" fillId="0" borderId="0"/>
    <xf numFmtId="22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22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8" fontId="12" fillId="0" borderId="0"/>
    <xf numFmtId="38" fontId="12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38" fontId="12" fillId="0" borderId="0"/>
    <xf numFmtId="0" fontId="30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38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38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8" fontId="12" fillId="0" borderId="0"/>
    <xf numFmtId="38" fontId="12" fillId="0" borderId="0"/>
    <xf numFmtId="0" fontId="30" fillId="0" borderId="0"/>
    <xf numFmtId="0" fontId="25" fillId="0" borderId="0"/>
    <xf numFmtId="192" fontId="25" fillId="0" borderId="0"/>
    <xf numFmtId="0" fontId="12" fillId="0" borderId="0"/>
    <xf numFmtId="0" fontId="12" fillId="0" borderId="0"/>
    <xf numFmtId="192" fontId="25" fillId="0" borderId="0"/>
    <xf numFmtId="0" fontId="12" fillId="0" borderId="0" applyNumberFormat="0" applyFill="0" applyBorder="0" applyAlignment="0" applyProtection="0"/>
    <xf numFmtId="192" fontId="25" fillId="0" borderId="0"/>
    <xf numFmtId="0" fontId="12" fillId="0" borderId="0" applyNumberFormat="0" applyFill="0" applyBorder="0" applyAlignment="0" applyProtection="0"/>
    <xf numFmtId="192" fontId="25" fillId="0" borderId="0"/>
    <xf numFmtId="0" fontId="12" fillId="0" borderId="0" applyNumberFormat="0" applyFill="0" applyBorder="0" applyAlignment="0" applyProtection="0"/>
    <xf numFmtId="192" fontId="25" fillId="0" borderId="0"/>
    <xf numFmtId="193" fontId="31" fillId="0" borderId="0"/>
    <xf numFmtId="193" fontId="31" fillId="0" borderId="0"/>
    <xf numFmtId="0" fontId="14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14" fillId="0" borderId="0"/>
    <xf numFmtId="194" fontId="12" fillId="0" borderId="0"/>
    <xf numFmtId="192" fontId="12" fillId="0" borderId="0"/>
    <xf numFmtId="0" fontId="12" fillId="0" borderId="0" applyNumberFormat="0" applyFill="0" applyBorder="0" applyAlignment="0" applyProtection="0"/>
    <xf numFmtId="0" fontId="14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12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31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12" fillId="0" borderId="0"/>
    <xf numFmtId="192" fontId="25" fillId="0" borderId="0"/>
    <xf numFmtId="0" fontId="12" fillId="0" borderId="0" applyNumberFormat="0" applyFill="0" applyBorder="0" applyAlignment="0" applyProtection="0"/>
    <xf numFmtId="0" fontId="30" fillId="0" borderId="0"/>
    <xf numFmtId="0" fontId="9" fillId="0" borderId="0"/>
    <xf numFmtId="192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192" fontId="25" fillId="0" borderId="0"/>
    <xf numFmtId="0" fontId="30" fillId="0" borderId="0"/>
    <xf numFmtId="0" fontId="29" fillId="0" borderId="0"/>
    <xf numFmtId="192" fontId="25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0" fillId="0" borderId="0"/>
    <xf numFmtId="192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92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192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192" fontId="2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53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80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37" fontId="63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30" fillId="0" borderId="0"/>
    <xf numFmtId="0" fontId="154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37" fontId="63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37" fontId="6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30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37" fontId="63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30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30" fillId="0" borderId="0"/>
    <xf numFmtId="0" fontId="29" fillId="0" borderId="0"/>
    <xf numFmtId="219" fontId="12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30" fillId="0" borderId="0"/>
    <xf numFmtId="37" fontId="63" fillId="0" borderId="0"/>
    <xf numFmtId="0" fontId="29" fillId="0" borderId="0"/>
    <xf numFmtId="37" fontId="63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0" fontId="12" fillId="0" borderId="0"/>
    <xf numFmtId="219" fontId="29" fillId="0" borderId="0"/>
    <xf numFmtId="192" fontId="29" fillId="0" borderId="0"/>
    <xf numFmtId="192" fontId="29" fillId="0" borderId="0"/>
    <xf numFmtId="219" fontId="29" fillId="0" borderId="0"/>
    <xf numFmtId="192" fontId="29" fillId="0" borderId="0"/>
    <xf numFmtId="219" fontId="29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219" fontId="29" fillId="0" borderId="0"/>
    <xf numFmtId="192" fontId="29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219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192" fontId="29" fillId="0" borderId="0"/>
    <xf numFmtId="192" fontId="29" fillId="0" borderId="0"/>
    <xf numFmtId="192" fontId="29" fillId="0" borderId="0"/>
    <xf numFmtId="0" fontId="30" fillId="0" borderId="0"/>
    <xf numFmtId="0" fontId="30" fillId="0" borderId="0"/>
    <xf numFmtId="219" fontId="29" fillId="0" borderId="0"/>
    <xf numFmtId="219" fontId="29" fillId="0" borderId="0"/>
    <xf numFmtId="219" fontId="29" fillId="0" borderId="0"/>
    <xf numFmtId="219" fontId="29" fillId="0" borderId="0"/>
    <xf numFmtId="219" fontId="29" fillId="0" borderId="0"/>
    <xf numFmtId="0" fontId="30" fillId="0" borderId="0"/>
    <xf numFmtId="219" fontId="29" fillId="0" borderId="0"/>
    <xf numFmtId="0" fontId="30" fillId="0" borderId="0"/>
    <xf numFmtId="219" fontId="29" fillId="0" borderId="0"/>
    <xf numFmtId="219" fontId="29" fillId="0" borderId="0"/>
    <xf numFmtId="0" fontId="30" fillId="0" borderId="0"/>
    <xf numFmtId="219" fontId="29" fillId="0" borderId="0"/>
    <xf numFmtId="192" fontId="12" fillId="0" borderId="0"/>
    <xf numFmtId="0" fontId="30" fillId="0" borderId="0"/>
    <xf numFmtId="219" fontId="29" fillId="0" borderId="0"/>
    <xf numFmtId="219" fontId="29" fillId="0" borderId="0"/>
    <xf numFmtId="219" fontId="29" fillId="0" borderId="0"/>
    <xf numFmtId="0" fontId="30" fillId="0" borderId="0"/>
    <xf numFmtId="219" fontId="29" fillId="0" borderId="0"/>
    <xf numFmtId="0" fontId="30" fillId="0" borderId="0"/>
    <xf numFmtId="219" fontId="29" fillId="0" borderId="0"/>
    <xf numFmtId="219" fontId="29" fillId="0" borderId="0"/>
    <xf numFmtId="0" fontId="30" fillId="0" borderId="0"/>
    <xf numFmtId="219" fontId="29" fillId="0" borderId="0"/>
    <xf numFmtId="193" fontId="31" fillId="0" borderId="0"/>
    <xf numFmtId="0" fontId="30" fillId="0" borderId="0"/>
    <xf numFmtId="219" fontId="29" fillId="0" borderId="0"/>
    <xf numFmtId="219" fontId="29" fillId="0" borderId="0"/>
    <xf numFmtId="219" fontId="29" fillId="0" borderId="0"/>
    <xf numFmtId="219" fontId="29" fillId="0" borderId="0"/>
    <xf numFmtId="0" fontId="29" fillId="0" borderId="0"/>
    <xf numFmtId="0" fontId="30" fillId="0" borderId="0"/>
    <xf numFmtId="219" fontId="29" fillId="0" borderId="0"/>
    <xf numFmtId="0" fontId="29" fillId="0" borderId="0"/>
    <xf numFmtId="0" fontId="30" fillId="0" borderId="0"/>
    <xf numFmtId="219" fontId="29" fillId="0" borderId="0"/>
    <xf numFmtId="219" fontId="29" fillId="0" borderId="0"/>
    <xf numFmtId="0" fontId="29" fillId="0" borderId="0"/>
    <xf numFmtId="0" fontId="30" fillId="0" borderId="0"/>
    <xf numFmtId="219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12" fillId="0" borderId="0"/>
    <xf numFmtId="0" fontId="30" fillId="0" borderId="0"/>
    <xf numFmtId="219" fontId="29" fillId="0" borderId="0"/>
    <xf numFmtId="219" fontId="29" fillId="0" borderId="0"/>
    <xf numFmtId="219" fontId="29" fillId="0" borderId="0"/>
    <xf numFmtId="0" fontId="29" fillId="0" borderId="0"/>
    <xf numFmtId="0" fontId="30" fillId="0" borderId="0"/>
    <xf numFmtId="219" fontId="29" fillId="0" borderId="0"/>
    <xf numFmtId="0" fontId="12" fillId="0" borderId="0" applyNumberFormat="0" applyFill="0" applyBorder="0" applyAlignment="0" applyProtection="0"/>
    <xf numFmtId="192" fontId="12" fillId="0" borderId="0"/>
    <xf numFmtId="0" fontId="30" fillId="0" borderId="0"/>
    <xf numFmtId="219" fontId="29" fillId="0" borderId="0"/>
    <xf numFmtId="219" fontId="29" fillId="0" borderId="0"/>
    <xf numFmtId="0" fontId="29" fillId="0" borderId="0"/>
    <xf numFmtId="0" fontId="30" fillId="0" borderId="0"/>
    <xf numFmtId="219" fontId="29" fillId="0" borderId="0"/>
    <xf numFmtId="0" fontId="29" fillId="0" borderId="0"/>
    <xf numFmtId="0" fontId="30" fillId="0" borderId="0"/>
    <xf numFmtId="219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194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37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30" fillId="0" borderId="0"/>
    <xf numFmtId="0" fontId="15" fillId="0" borderId="0"/>
    <xf numFmtId="0" fontId="12" fillId="0" borderId="0"/>
    <xf numFmtId="37" fontId="63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37" fontId="6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30" fillId="0" borderId="0"/>
    <xf numFmtId="196" fontId="63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8" fontId="12" fillId="0" borderId="0"/>
    <xf numFmtId="0" fontId="56" fillId="0" borderId="0"/>
    <xf numFmtId="194" fontId="29" fillId="0" borderId="0"/>
    <xf numFmtId="193" fontId="31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192" fontId="12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193" fontId="31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0" fontId="33" fillId="0" borderId="0"/>
    <xf numFmtId="194" fontId="29" fillId="0" borderId="0"/>
    <xf numFmtId="193" fontId="31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0" fontId="12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30" fillId="0" borderId="0"/>
    <xf numFmtId="194" fontId="29" fillId="0" borderId="0"/>
    <xf numFmtId="194" fontId="29" fillId="0" borderId="0"/>
    <xf numFmtId="0" fontId="30" fillId="0" borderId="0"/>
    <xf numFmtId="194" fontId="29" fillId="0" borderId="0"/>
    <xf numFmtId="0" fontId="29" fillId="0" borderId="0"/>
    <xf numFmtId="0" fontId="30" fillId="0" borderId="0"/>
    <xf numFmtId="194" fontId="29" fillId="0" borderId="0"/>
    <xf numFmtId="194" fontId="29" fillId="0" borderId="0"/>
    <xf numFmtId="194" fontId="29" fillId="0" borderId="0"/>
    <xf numFmtId="194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7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2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192" fontId="12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93" fontId="31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3" fillId="0" borderId="0"/>
    <xf numFmtId="0" fontId="30" fillId="0" borderId="0"/>
    <xf numFmtId="0" fontId="30" fillId="0" borderId="0"/>
    <xf numFmtId="0" fontId="30" fillId="0" borderId="0"/>
    <xf numFmtId="0" fontId="83" fillId="0" borderId="0"/>
    <xf numFmtId="0" fontId="12" fillId="0" borderId="0" applyNumberFormat="0" applyFill="0" applyBorder="0" applyAlignment="0" applyProtection="0"/>
    <xf numFmtId="0" fontId="83" fillId="0" borderId="0"/>
    <xf numFmtId="0" fontId="12" fillId="0" borderId="0" applyNumberFormat="0" applyFill="0" applyBorder="0" applyAlignment="0" applyProtection="0"/>
    <xf numFmtId="37" fontId="6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3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3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30" fillId="0" borderId="0"/>
    <xf numFmtId="0" fontId="12" fillId="0" borderId="0"/>
    <xf numFmtId="37" fontId="6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7" fontId="63" fillId="0" borderId="0"/>
    <xf numFmtId="0" fontId="12" fillId="0" borderId="0" applyNumberFormat="0" applyFill="0" applyBorder="0" applyAlignment="0" applyProtection="0"/>
    <xf numFmtId="0" fontId="155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3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193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3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2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3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2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2" fillId="0" borderId="0" applyNumberFormat="0" applyFill="0" applyBorder="0" applyAlignment="0" applyProtection="0"/>
    <xf numFmtId="0" fontId="29" fillId="0" borderId="0"/>
    <xf numFmtId="0" fontId="12" fillId="0" borderId="0"/>
    <xf numFmtId="0" fontId="30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/>
    <xf numFmtId="0" fontId="12" fillId="0" borderId="0"/>
    <xf numFmtId="203" fontId="90" fillId="0" borderId="0" applyNumberFormat="0" applyFill="0" applyBorder="0" applyAlignment="0" applyProtection="0"/>
    <xf numFmtId="221" fontId="49" fillId="0" borderId="0" applyFont="0" applyFill="0" applyBorder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4" fillId="39" borderId="46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3" fontId="32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15" fillId="39" borderId="46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2" fillId="39" borderId="25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0" fillId="0" borderId="0"/>
    <xf numFmtId="0" fontId="33" fillId="8" borderId="8" applyNumberFormat="0" applyFont="0" applyAlignment="0" applyProtection="0"/>
    <xf numFmtId="0" fontId="1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3" fontId="32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14" fillId="39" borderId="46" applyNumberFormat="0" applyFont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2" fillId="39" borderId="25" applyNumberFormat="0" applyFont="0" applyAlignment="0" applyProtection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192" fontId="32" fillId="39" borderId="46" applyNumberFormat="0" applyFont="0" applyAlignment="0" applyProtection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193" fontId="32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2" fillId="39" borderId="25" applyNumberFormat="0" applyFont="0" applyAlignment="0" applyProtection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192" fontId="32" fillId="39" borderId="46" applyNumberFormat="0" applyFont="0" applyAlignment="0" applyProtection="0"/>
    <xf numFmtId="0" fontId="29" fillId="8" borderId="8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29" fillId="8" borderId="8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29" fillId="0" borderId="0"/>
    <xf numFmtId="193" fontId="32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33" fillId="8" borderId="8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192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29" fillId="0" borderId="0"/>
    <xf numFmtId="193" fontId="32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2" fillId="39" borderId="25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192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192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193" fontId="32" fillId="8" borderId="8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2" fillId="39" borderId="46" applyNumberFormat="0" applyFont="0" applyAlignment="0" applyProtection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29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0" fontId="14" fillId="39" borderId="46" applyNumberFormat="0" applyFont="0" applyAlignment="0" applyProtection="0"/>
    <xf numFmtId="0" fontId="29" fillId="0" borderId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14" fillId="39" borderId="46" applyNumberFormat="0" applyFont="0" applyAlignment="0" applyProtection="0"/>
    <xf numFmtId="0" fontId="14" fillId="39" borderId="46" applyNumberFormat="0" applyFont="0" applyAlignment="0" applyProtection="0"/>
    <xf numFmtId="0" fontId="30" fillId="0" borderId="0"/>
    <xf numFmtId="0" fontId="30" fillId="0" borderId="0"/>
    <xf numFmtId="43" fontId="133" fillId="0" borderId="0"/>
    <xf numFmtId="222" fontId="49" fillId="0" borderId="0" applyFont="0" applyFill="0" applyBorder="0" applyAlignment="0" applyProtection="0"/>
    <xf numFmtId="196" fontId="48" fillId="0" borderId="0" applyProtection="0"/>
    <xf numFmtId="223" fontId="156" fillId="0" borderId="0"/>
    <xf numFmtId="224" fontId="49" fillId="0" borderId="0" applyFont="0" applyFill="0" applyBorder="0" applyAlignment="0" applyProtection="0"/>
    <xf numFmtId="0" fontId="157" fillId="42" borderId="47" applyNumberFormat="0" applyAlignment="0" applyProtection="0"/>
    <xf numFmtId="0" fontId="157" fillId="42" borderId="47" applyNumberFormat="0" applyAlignment="0" applyProtection="0"/>
    <xf numFmtId="0" fontId="157" fillId="42" borderId="47" applyNumberFormat="0" applyAlignment="0" applyProtection="0"/>
    <xf numFmtId="0" fontId="157" fillId="42" borderId="47" applyNumberFormat="0" applyAlignment="0" applyProtection="0"/>
    <xf numFmtId="0" fontId="157" fillId="42" borderId="47" applyNumberFormat="0" applyAlignment="0" applyProtection="0"/>
    <xf numFmtId="193" fontId="158" fillId="6" borderId="5" applyNumberFormat="0" applyAlignment="0" applyProtection="0"/>
    <xf numFmtId="193" fontId="158" fillId="6" borderId="5" applyNumberFormat="0" applyAlignment="0" applyProtection="0"/>
    <xf numFmtId="0" fontId="157" fillId="59" borderId="47" applyNumberFormat="0" applyAlignment="0" applyProtection="0"/>
    <xf numFmtId="0" fontId="157" fillId="42" borderId="47" applyNumberFormat="0" applyAlignment="0" applyProtection="0"/>
    <xf numFmtId="0" fontId="30" fillId="0" borderId="0"/>
    <xf numFmtId="0" fontId="157" fillId="59" borderId="47" applyNumberFormat="0" applyAlignment="0" applyProtection="0"/>
    <xf numFmtId="0" fontId="157" fillId="59" borderId="47" applyNumberFormat="0" applyAlignment="0" applyProtection="0"/>
    <xf numFmtId="0" fontId="29" fillId="0" borderId="0"/>
    <xf numFmtId="0" fontId="159" fillId="6" borderId="5" applyNumberFormat="0" applyAlignment="0" applyProtection="0"/>
    <xf numFmtId="0" fontId="30" fillId="0" borderId="0"/>
    <xf numFmtId="0" fontId="157" fillId="59" borderId="47" applyNumberFormat="0" applyAlignment="0" applyProtection="0"/>
    <xf numFmtId="0" fontId="157" fillId="59" borderId="47" applyNumberFormat="0" applyAlignment="0" applyProtection="0"/>
    <xf numFmtId="0" fontId="30" fillId="0" borderId="0"/>
    <xf numFmtId="0" fontId="157" fillId="59" borderId="47" applyNumberFormat="0" applyAlignment="0" applyProtection="0"/>
    <xf numFmtId="0" fontId="157" fillId="59" borderId="47" applyNumberFormat="0" applyAlignment="0" applyProtection="0"/>
    <xf numFmtId="0" fontId="30" fillId="0" borderId="0"/>
    <xf numFmtId="0" fontId="157" fillId="59" borderId="47" applyNumberFormat="0" applyAlignment="0" applyProtection="0"/>
    <xf numFmtId="0" fontId="157" fillId="59" borderId="47" applyNumberFormat="0" applyAlignment="0" applyProtection="0"/>
    <xf numFmtId="0" fontId="30" fillId="0" borderId="0"/>
    <xf numFmtId="0" fontId="157" fillId="59" borderId="47" applyNumberFormat="0" applyAlignment="0" applyProtection="0"/>
    <xf numFmtId="0" fontId="157" fillId="59" borderId="47" applyNumberFormat="0" applyAlignment="0" applyProtection="0"/>
    <xf numFmtId="0" fontId="30" fillId="0" borderId="0"/>
    <xf numFmtId="0" fontId="157" fillId="59" borderId="47" applyNumberFormat="0" applyAlignment="0" applyProtection="0"/>
    <xf numFmtId="0" fontId="29" fillId="0" borderId="0"/>
    <xf numFmtId="0" fontId="159" fillId="6" borderId="5" applyNumberFormat="0" applyAlignment="0" applyProtection="0"/>
    <xf numFmtId="0" fontId="30" fillId="0" borderId="0"/>
    <xf numFmtId="0" fontId="159" fillId="6" borderId="5" applyNumberFormat="0" applyAlignment="0" applyProtection="0"/>
    <xf numFmtId="0" fontId="29" fillId="0" borderId="0"/>
    <xf numFmtId="192" fontId="157" fillId="42" borderId="47" applyNumberFormat="0" applyAlignment="0" applyProtection="0"/>
    <xf numFmtId="0" fontId="30" fillId="0" borderId="0"/>
    <xf numFmtId="0" fontId="160" fillId="6" borderId="5" applyNumberFormat="0" applyAlignment="0" applyProtection="0"/>
    <xf numFmtId="0" fontId="157" fillId="42" borderId="47" applyNumberFormat="0" applyAlignment="0" applyProtection="0"/>
    <xf numFmtId="192" fontId="157" fillId="42" borderId="47" applyNumberFormat="0" applyAlignment="0" applyProtection="0"/>
    <xf numFmtId="0" fontId="157" fillId="42" borderId="47" applyNumberFormat="0" applyAlignment="0" applyProtection="0"/>
    <xf numFmtId="192" fontId="157" fillId="42" borderId="47" applyNumberFormat="0" applyAlignment="0" applyProtection="0"/>
    <xf numFmtId="0" fontId="157" fillId="42" borderId="47" applyNumberFormat="0" applyAlignment="0" applyProtection="0"/>
    <xf numFmtId="192" fontId="157" fillId="42" borderId="47" applyNumberFormat="0" applyAlignment="0" applyProtection="0"/>
    <xf numFmtId="192" fontId="157" fillId="42" borderId="47" applyNumberFormat="0" applyAlignment="0" applyProtection="0"/>
    <xf numFmtId="0" fontId="157" fillId="42" borderId="47" applyNumberFormat="0" applyAlignment="0" applyProtection="0"/>
    <xf numFmtId="4" fontId="161" fillId="66" borderId="0">
      <alignment horizontal="right"/>
    </xf>
    <xf numFmtId="225" fontId="161" fillId="59" borderId="0">
      <alignment horizontal="right"/>
    </xf>
    <xf numFmtId="4" fontId="161" fillId="66" borderId="0">
      <alignment horizontal="right"/>
    </xf>
    <xf numFmtId="40" fontId="162" fillId="66" borderId="0">
      <alignment horizontal="right"/>
    </xf>
    <xf numFmtId="40" fontId="162" fillId="66" borderId="0">
      <alignment horizontal="right"/>
    </xf>
    <xf numFmtId="225" fontId="161" fillId="59" borderId="0">
      <alignment horizontal="right"/>
    </xf>
    <xf numFmtId="225" fontId="161" fillId="59" borderId="0">
      <alignment horizontal="right"/>
    </xf>
    <xf numFmtId="225" fontId="161" fillId="59" borderId="0">
      <alignment horizontal="right"/>
    </xf>
    <xf numFmtId="40" fontId="162" fillId="66" borderId="0">
      <alignment horizontal="right"/>
    </xf>
    <xf numFmtId="0" fontId="30" fillId="0" borderId="0"/>
    <xf numFmtId="4" fontId="161" fillId="66" borderId="0">
      <alignment horizontal="right"/>
    </xf>
    <xf numFmtId="40" fontId="162" fillId="66" borderId="0">
      <alignment horizontal="right"/>
    </xf>
    <xf numFmtId="40" fontId="162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0" fontId="30" fillId="0" borderId="0"/>
    <xf numFmtId="225" fontId="161" fillId="59" borderId="0">
      <alignment horizontal="right"/>
    </xf>
    <xf numFmtId="225" fontId="161" fillId="59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4" fontId="161" fillId="66" borderId="0">
      <alignment horizontal="right"/>
    </xf>
    <xf numFmtId="0" fontId="30" fillId="0" borderId="0"/>
    <xf numFmtId="0" fontId="29" fillId="0" borderId="0"/>
    <xf numFmtId="225" fontId="161" fillId="59" borderId="0">
      <alignment horizontal="right"/>
    </xf>
    <xf numFmtId="225" fontId="161" fillId="59" borderId="0">
      <alignment horizontal="right"/>
    </xf>
    <xf numFmtId="225" fontId="161" fillId="59" borderId="0">
      <alignment horizontal="right"/>
    </xf>
    <xf numFmtId="225" fontId="161" fillId="59" borderId="0">
      <alignment horizontal="right"/>
    </xf>
    <xf numFmtId="225" fontId="161" fillId="59" borderId="0">
      <alignment horizontal="right"/>
    </xf>
    <xf numFmtId="40" fontId="162" fillId="66" borderId="0">
      <alignment horizontal="right"/>
    </xf>
    <xf numFmtId="0" fontId="163" fillId="66" borderId="0">
      <alignment horizontal="center" vertical="center"/>
    </xf>
    <xf numFmtId="0" fontId="163" fillId="65" borderId="0">
      <alignment horizontal="center"/>
    </xf>
    <xf numFmtId="0" fontId="163" fillId="65" borderId="0">
      <alignment horizontal="center"/>
    </xf>
    <xf numFmtId="198" fontId="163" fillId="65" borderId="0">
      <alignment horizontal="center"/>
    </xf>
    <xf numFmtId="0" fontId="30" fillId="0" borderId="0"/>
    <xf numFmtId="0" fontId="163" fillId="66" borderId="0">
      <alignment horizontal="center" vertical="center"/>
    </xf>
    <xf numFmtId="0" fontId="164" fillId="66" borderId="0">
      <alignment horizontal="right"/>
    </xf>
    <xf numFmtId="0" fontId="29" fillId="0" borderId="0"/>
    <xf numFmtId="0" fontId="163" fillId="65" borderId="0">
      <alignment horizontal="center"/>
    </xf>
    <xf numFmtId="0" fontId="164" fillId="66" borderId="0">
      <alignment horizontal="right"/>
    </xf>
    <xf numFmtId="0" fontId="164" fillId="66" borderId="0">
      <alignment horizontal="right"/>
    </xf>
    <xf numFmtId="0" fontId="164" fillId="66" borderId="0">
      <alignment horizontal="right"/>
    </xf>
    <xf numFmtId="0" fontId="164" fillId="66" borderId="0">
      <alignment horizontal="right"/>
    </xf>
    <xf numFmtId="0" fontId="164" fillId="66" borderId="0">
      <alignment horizontal="right"/>
    </xf>
    <xf numFmtId="0" fontId="30" fillId="0" borderId="0"/>
    <xf numFmtId="0" fontId="163" fillId="65" borderId="0">
      <alignment horizontal="center"/>
    </xf>
    <xf numFmtId="198" fontId="163" fillId="65" borderId="0">
      <alignment horizontal="center"/>
    </xf>
    <xf numFmtId="0" fontId="30" fillId="0" borderId="0"/>
    <xf numFmtId="0" fontId="164" fillId="66" borderId="0">
      <alignment horizontal="right"/>
    </xf>
    <xf numFmtId="0" fontId="164" fillId="66" borderId="0">
      <alignment horizontal="right"/>
    </xf>
    <xf numFmtId="0" fontId="163" fillId="66" borderId="0">
      <alignment horizontal="center" vertical="center"/>
    </xf>
    <xf numFmtId="0" fontId="30" fillId="0" borderId="0"/>
    <xf numFmtId="0" fontId="163" fillId="65" borderId="0">
      <alignment horizontal="center"/>
    </xf>
    <xf numFmtId="0" fontId="163" fillId="66" borderId="0">
      <alignment horizontal="center" vertical="center"/>
    </xf>
    <xf numFmtId="0" fontId="30" fillId="0" borderId="0"/>
    <xf numFmtId="0" fontId="29" fillId="0" borderId="0"/>
    <xf numFmtId="0" fontId="163" fillId="66" borderId="0">
      <alignment horizontal="center" vertical="center"/>
    </xf>
    <xf numFmtId="0" fontId="30" fillId="0" borderId="0"/>
    <xf numFmtId="0" fontId="163" fillId="66" borderId="0">
      <alignment horizontal="center" vertical="center"/>
    </xf>
    <xf numFmtId="0" fontId="163" fillId="66" borderId="0">
      <alignment horizontal="center" vertical="center"/>
    </xf>
    <xf numFmtId="0" fontId="163" fillId="66" borderId="0">
      <alignment horizontal="center" vertical="center"/>
    </xf>
    <xf numFmtId="193" fontId="163" fillId="66" borderId="0">
      <alignment horizontal="center" vertical="center"/>
    </xf>
    <xf numFmtId="193" fontId="163" fillId="66" borderId="0">
      <alignment horizontal="center" vertical="center"/>
    </xf>
    <xf numFmtId="0" fontId="164" fillId="66" borderId="0">
      <alignment horizontal="right"/>
    </xf>
    <xf numFmtId="0" fontId="137" fillId="66" borderId="27"/>
    <xf numFmtId="0" fontId="72" fillId="67" borderId="0"/>
    <xf numFmtId="0" fontId="72" fillId="67" borderId="0"/>
    <xf numFmtId="198" fontId="72" fillId="67" borderId="0"/>
    <xf numFmtId="0" fontId="30" fillId="0" borderId="0"/>
    <xf numFmtId="0" fontId="137" fillId="66" borderId="27"/>
    <xf numFmtId="0" fontId="165" fillId="66" borderId="27"/>
    <xf numFmtId="0" fontId="137" fillId="66" borderId="27"/>
    <xf numFmtId="192" fontId="165" fillId="66" borderId="27"/>
    <xf numFmtId="0" fontId="137" fillId="66" borderId="27"/>
    <xf numFmtId="0" fontId="30" fillId="0" borderId="0"/>
    <xf numFmtId="0" fontId="29" fillId="0" borderId="0"/>
    <xf numFmtId="0" fontId="72" fillId="67" borderId="0"/>
    <xf numFmtId="0" fontId="165" fillId="66" borderId="27"/>
    <xf numFmtId="0" fontId="165" fillId="66" borderId="27"/>
    <xf numFmtId="0" fontId="165" fillId="66" borderId="27"/>
    <xf numFmtId="0" fontId="165" fillId="66" borderId="27"/>
    <xf numFmtId="0" fontId="165" fillId="66" borderId="27"/>
    <xf numFmtId="0" fontId="30" fillId="0" borderId="0"/>
    <xf numFmtId="0" fontId="72" fillId="67" borderId="0"/>
    <xf numFmtId="192" fontId="165" fillId="66" borderId="27"/>
    <xf numFmtId="0" fontId="165" fillId="66" borderId="27"/>
    <xf numFmtId="0" fontId="165" fillId="66" borderId="27"/>
    <xf numFmtId="0" fontId="30" fillId="0" borderId="0"/>
    <xf numFmtId="0" fontId="72" fillId="67" borderId="0"/>
    <xf numFmtId="0" fontId="137" fillId="66" borderId="27"/>
    <xf numFmtId="0" fontId="30" fillId="0" borderId="0"/>
    <xf numFmtId="0" fontId="29" fillId="0" borderId="0"/>
    <xf numFmtId="0" fontId="137" fillId="66" borderId="27"/>
    <xf numFmtId="0" fontId="30" fillId="0" borderId="0"/>
    <xf numFmtId="0" fontId="137" fillId="66" borderId="27"/>
    <xf numFmtId="0" fontId="137" fillId="66" borderId="27"/>
    <xf numFmtId="0" fontId="137" fillId="66" borderId="27"/>
    <xf numFmtId="193" fontId="137" fillId="66" borderId="27"/>
    <xf numFmtId="193" fontId="137" fillId="66" borderId="27"/>
    <xf numFmtId="0" fontId="165" fillId="66" borderId="27"/>
    <xf numFmtId="0" fontId="163" fillId="66" borderId="0" applyBorder="0">
      <alignment horizontal="centerContinuous"/>
    </xf>
    <xf numFmtId="0" fontId="166" fillId="59" borderId="0" applyBorder="0">
      <alignment horizontal="centerContinuous"/>
    </xf>
    <xf numFmtId="0" fontId="166" fillId="59" borderId="0" applyBorder="0">
      <alignment horizontal="centerContinuous"/>
    </xf>
    <xf numFmtId="198" fontId="166" fillId="59" borderId="0" applyBorder="0">
      <alignment horizontal="centerContinuous"/>
    </xf>
    <xf numFmtId="0" fontId="30" fillId="0" borderId="0"/>
    <xf numFmtId="0" fontId="163" fillId="66" borderId="0" applyBorder="0">
      <alignment horizontal="centerContinuous"/>
    </xf>
    <xf numFmtId="0" fontId="165" fillId="0" borderId="0" applyBorder="0">
      <alignment horizontal="centerContinuous"/>
    </xf>
    <xf numFmtId="0" fontId="29" fillId="0" borderId="0"/>
    <xf numFmtId="0" fontId="166" fillId="59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30" fillId="0" borderId="0"/>
    <xf numFmtId="0" fontId="166" fillId="59" borderId="0" applyBorder="0">
      <alignment horizontal="centerContinuous"/>
    </xf>
    <xf numFmtId="198" fontId="166" fillId="59" borderId="0" applyBorder="0">
      <alignment horizontal="centerContinuous"/>
    </xf>
    <xf numFmtId="0" fontId="30" fillId="0" borderId="0"/>
    <xf numFmtId="0" fontId="165" fillId="0" borderId="0" applyBorder="0">
      <alignment horizontal="centerContinuous"/>
    </xf>
    <xf numFmtId="0" fontId="165" fillId="0" borderId="0" applyBorder="0">
      <alignment horizontal="centerContinuous"/>
    </xf>
    <xf numFmtId="0" fontId="163" fillId="66" borderId="0" applyBorder="0">
      <alignment horizontal="centerContinuous"/>
    </xf>
    <xf numFmtId="0" fontId="30" fillId="0" borderId="0"/>
    <xf numFmtId="0" fontId="166" fillId="59" borderId="0" applyBorder="0">
      <alignment horizontal="centerContinuous"/>
    </xf>
    <xf numFmtId="0" fontId="163" fillId="66" borderId="0" applyBorder="0">
      <alignment horizontal="centerContinuous"/>
    </xf>
    <xf numFmtId="0" fontId="30" fillId="0" borderId="0"/>
    <xf numFmtId="0" fontId="29" fillId="0" borderId="0"/>
    <xf numFmtId="0" fontId="163" fillId="66" borderId="0" applyBorder="0">
      <alignment horizontal="centerContinuous"/>
    </xf>
    <xf numFmtId="0" fontId="30" fillId="0" borderId="0"/>
    <xf numFmtId="0" fontId="163" fillId="66" borderId="0" applyBorder="0">
      <alignment horizontal="centerContinuous"/>
    </xf>
    <xf numFmtId="0" fontId="163" fillId="66" borderId="0" applyBorder="0">
      <alignment horizontal="centerContinuous"/>
    </xf>
    <xf numFmtId="0" fontId="163" fillId="66" borderId="0" applyBorder="0">
      <alignment horizontal="centerContinuous"/>
    </xf>
    <xf numFmtId="193" fontId="163" fillId="66" borderId="0" applyBorder="0">
      <alignment horizontal="centerContinuous"/>
    </xf>
    <xf numFmtId="193" fontId="163" fillId="66" borderId="0" applyBorder="0">
      <alignment horizontal="centerContinuous"/>
    </xf>
    <xf numFmtId="0" fontId="165" fillId="0" borderId="0" applyBorder="0">
      <alignment horizontal="centerContinuous"/>
    </xf>
    <xf numFmtId="0" fontId="167" fillId="66" borderId="0" applyBorder="0">
      <alignment horizontal="centerContinuous"/>
    </xf>
    <xf numFmtId="0" fontId="168" fillId="67" borderId="0" applyBorder="0">
      <alignment horizontal="centerContinuous"/>
    </xf>
    <xf numFmtId="0" fontId="168" fillId="67" borderId="0" applyBorder="0">
      <alignment horizontal="centerContinuous"/>
    </xf>
    <xf numFmtId="198" fontId="168" fillId="67" borderId="0" applyBorder="0">
      <alignment horizontal="centerContinuous"/>
    </xf>
    <xf numFmtId="0" fontId="30" fillId="0" borderId="0"/>
    <xf numFmtId="0" fontId="169" fillId="67" borderId="0" applyBorder="0">
      <alignment horizontal="centerContinuous"/>
    </xf>
    <xf numFmtId="0" fontId="167" fillId="66" borderId="0" applyBorder="0">
      <alignment horizontal="centerContinuous"/>
    </xf>
    <xf numFmtId="0" fontId="170" fillId="0" borderId="0" applyBorder="0">
      <alignment horizontal="centerContinuous"/>
    </xf>
    <xf numFmtId="0" fontId="29" fillId="0" borderId="0"/>
    <xf numFmtId="0" fontId="168" fillId="67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30" fillId="0" borderId="0"/>
    <xf numFmtId="0" fontId="168" fillId="67" borderId="0" applyBorder="0">
      <alignment horizontal="centerContinuous"/>
    </xf>
    <xf numFmtId="198" fontId="168" fillId="67" borderId="0" applyBorder="0">
      <alignment horizontal="centerContinuous"/>
    </xf>
    <xf numFmtId="0" fontId="30" fillId="0" borderId="0"/>
    <xf numFmtId="0" fontId="170" fillId="0" borderId="0" applyBorder="0">
      <alignment horizontal="centerContinuous"/>
    </xf>
    <xf numFmtId="0" fontId="170" fillId="0" borderId="0" applyBorder="0">
      <alignment horizontal="centerContinuous"/>
    </xf>
    <xf numFmtId="0" fontId="167" fillId="66" borderId="0" applyBorder="0">
      <alignment horizontal="centerContinuous"/>
    </xf>
    <xf numFmtId="0" fontId="30" fillId="0" borderId="0"/>
    <xf numFmtId="0" fontId="168" fillId="67" borderId="0" applyBorder="0">
      <alignment horizontal="centerContinuous"/>
    </xf>
    <xf numFmtId="0" fontId="167" fillId="66" borderId="0" applyBorder="0">
      <alignment horizontal="centerContinuous"/>
    </xf>
    <xf numFmtId="0" fontId="30" fillId="0" borderId="0"/>
    <xf numFmtId="0" fontId="29" fillId="0" borderId="0"/>
    <xf numFmtId="0" fontId="167" fillId="66" borderId="0" applyBorder="0">
      <alignment horizontal="centerContinuous"/>
    </xf>
    <xf numFmtId="0" fontId="30" fillId="0" borderId="0"/>
    <xf numFmtId="0" fontId="167" fillId="66" borderId="0" applyBorder="0">
      <alignment horizontal="centerContinuous"/>
    </xf>
    <xf numFmtId="0" fontId="167" fillId="66" borderId="0" applyBorder="0">
      <alignment horizontal="centerContinuous"/>
    </xf>
    <xf numFmtId="0" fontId="167" fillId="66" borderId="0" applyBorder="0">
      <alignment horizontal="centerContinuous"/>
    </xf>
    <xf numFmtId="193" fontId="167" fillId="66" borderId="0" applyBorder="0">
      <alignment horizontal="centerContinuous"/>
    </xf>
    <xf numFmtId="193" fontId="167" fillId="66" borderId="0" applyBorder="0">
      <alignment horizontal="centerContinuous"/>
    </xf>
    <xf numFmtId="0" fontId="170" fillId="0" borderId="0" applyBorder="0">
      <alignment horizontal="centerContinuous"/>
    </xf>
    <xf numFmtId="0" fontId="171" fillId="0" borderId="0" applyFill="0" applyBorder="0" applyProtection="0">
      <alignment horizontal="left"/>
    </xf>
    <xf numFmtId="0" fontId="172" fillId="0" borderId="0" applyFill="0" applyBorder="0" applyProtection="0">
      <alignment horizontal="left"/>
    </xf>
    <xf numFmtId="0" fontId="39" fillId="0" borderId="0"/>
    <xf numFmtId="0" fontId="48" fillId="0" borderId="0"/>
    <xf numFmtId="226" fontId="12" fillId="0" borderId="0" applyFont="0" applyFill="0" applyBorder="0" applyAlignment="0"/>
    <xf numFmtId="226" fontId="12" fillId="0" borderId="0" applyFont="0" applyFill="0" applyBorder="0" applyAlignment="0"/>
    <xf numFmtId="227" fontId="49" fillId="0" borderId="0" applyFont="0" applyFill="0" applyBorder="0" applyAlignment="0"/>
    <xf numFmtId="228" fontId="12" fillId="0" borderId="0" applyFont="0" applyFill="0" applyBorder="0" applyAlignment="0"/>
    <xf numFmtId="228" fontId="12" fillId="0" borderId="0" applyFont="0" applyFill="0" applyBorder="0" applyAlignment="0"/>
    <xf numFmtId="9" fontId="12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6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9" fontId="8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9" fillId="0" borderId="0"/>
    <xf numFmtId="0" fontId="30" fillId="0" borderId="0"/>
    <xf numFmtId="9" fontId="1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29" fillId="0" borderId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0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229" fontId="47" fillId="0" borderId="0" applyFont="0" applyFill="0" applyBorder="0" applyProtection="0">
      <alignment horizontal="right"/>
    </xf>
    <xf numFmtId="230" fontId="49" fillId="0" borderId="0" applyFont="0" applyFill="0" applyBorder="0" applyAlignment="0" applyProtection="0"/>
    <xf numFmtId="0" fontId="29" fillId="0" borderId="0"/>
    <xf numFmtId="231" fontId="173" fillId="68" borderId="43">
      <alignment horizontal="left"/>
    </xf>
    <xf numFmtId="0" fontId="30" fillId="0" borderId="0"/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30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3" fontId="12" fillId="0" borderId="0">
      <alignment horizontal="left" vertical="top"/>
    </xf>
    <xf numFmtId="3" fontId="12" fillId="0" borderId="0">
      <alignment horizontal="left" vertical="top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0" fontId="174" fillId="0" borderId="18">
      <alignment horizontal="center"/>
    </xf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0" fontId="25" fillId="69" borderId="0" applyNumberFormat="0" applyFont="0" applyBorder="0" applyAlignment="0" applyProtection="0"/>
    <xf numFmtId="3" fontId="12" fillId="0" borderId="0">
      <alignment horizontal="right" vertical="top"/>
    </xf>
    <xf numFmtId="3" fontId="12" fillId="0" borderId="0">
      <alignment horizontal="right" vertical="top"/>
    </xf>
    <xf numFmtId="39" fontId="49" fillId="33" borderId="0" applyFill="0"/>
    <xf numFmtId="0" fontId="175" fillId="0" borderId="0">
      <alignment horizontal="left" indent="7"/>
    </xf>
    <xf numFmtId="0" fontId="49" fillId="0" borderId="0" applyFill="0">
      <alignment horizontal="left" indent="7"/>
    </xf>
    <xf numFmtId="7" fontId="176" fillId="0" borderId="22" applyFill="0">
      <alignment horizontal="right"/>
    </xf>
    <xf numFmtId="0" fontId="17" fillId="0" borderId="0" applyNumberFormat="0">
      <alignment horizontal="right"/>
    </xf>
    <xf numFmtId="0" fontId="177" fillId="0" borderId="22" applyFont="0" applyFill="0"/>
    <xf numFmtId="0" fontId="17" fillId="0" borderId="22" applyFill="0"/>
    <xf numFmtId="39" fontId="176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4" fillId="0" borderId="0" applyFill="0">
      <alignment horizontal="left" indent="1"/>
    </xf>
    <xf numFmtId="0" fontId="17" fillId="0" borderId="0" applyFill="0">
      <alignment horizontal="left" indent="1"/>
    </xf>
    <xf numFmtId="39" fontId="45" fillId="0" borderId="0" applyFill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54" fillId="0" borderId="0" applyFill="0">
      <alignment horizontal="left" indent="2"/>
    </xf>
    <xf numFmtId="0" fontId="178" fillId="0" borderId="0" applyFill="0">
      <alignment horizontal="left" indent="2"/>
    </xf>
    <xf numFmtId="39" fontId="45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179" fillId="0" borderId="0">
      <alignment horizontal="left" indent="3"/>
    </xf>
    <xf numFmtId="0" fontId="180" fillId="0" borderId="0" applyFill="0">
      <alignment horizontal="left" indent="3"/>
    </xf>
    <xf numFmtId="39" fontId="45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7" fillId="0" borderId="0">
      <alignment horizontal="left" indent="4"/>
    </xf>
    <xf numFmtId="0" fontId="12" fillId="0" borderId="0" applyFill="0">
      <alignment horizontal="left" indent="4"/>
    </xf>
    <xf numFmtId="0" fontId="12" fillId="0" borderId="0" applyFill="0">
      <alignment horizontal="left" indent="4"/>
    </xf>
    <xf numFmtId="39" fontId="45" fillId="0" borderId="0" applyFill="0"/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59" fillId="0" borderId="0">
      <alignment horizontal="left" indent="5"/>
    </xf>
    <xf numFmtId="0" fontId="60" fillId="0" borderId="0" applyFill="0">
      <alignment horizontal="left" indent="5"/>
    </xf>
    <xf numFmtId="39" fontId="61" fillId="0" borderId="0" applyFill="0"/>
    <xf numFmtId="0" fontId="12" fillId="0" borderId="0" applyNumberFormat="0" applyFont="0" applyFill="0" applyBorder="0" applyAlignment="0"/>
    <xf numFmtId="0" fontId="12" fillId="0" borderId="0" applyNumberFormat="0" applyFont="0" applyFill="0" applyBorder="0" applyAlignment="0"/>
    <xf numFmtId="0" fontId="62" fillId="0" borderId="0" applyFill="0">
      <alignment horizontal="left" indent="6"/>
    </xf>
    <xf numFmtId="0" fontId="58" fillId="0" borderId="0" applyFill="0">
      <alignment horizontal="left" indent="6"/>
    </xf>
    <xf numFmtId="203" fontId="181" fillId="0" borderId="0" applyNumberFormat="0" applyFill="0" applyBorder="0" applyAlignment="0" applyProtection="0">
      <alignment horizontal="left"/>
    </xf>
    <xf numFmtId="0" fontId="49" fillId="0" borderId="0" applyNumberFormat="0" applyBorder="0" applyAlignment="0" applyProtection="0"/>
    <xf numFmtId="0" fontId="137" fillId="45" borderId="0">
      <alignment horizontal="center"/>
    </xf>
    <xf numFmtId="0" fontId="137" fillId="45" borderId="0">
      <alignment horizontal="center"/>
    </xf>
    <xf numFmtId="0" fontId="137" fillId="45" borderId="0">
      <alignment horizontal="center"/>
    </xf>
    <xf numFmtId="198" fontId="137" fillId="45" borderId="0">
      <alignment horizontal="center"/>
    </xf>
    <xf numFmtId="0" fontId="30" fillId="0" borderId="0"/>
    <xf numFmtId="0" fontId="137" fillId="45" borderId="0">
      <alignment horizontal="center"/>
    </xf>
    <xf numFmtId="0" fontId="29" fillId="0" borderId="0"/>
    <xf numFmtId="198" fontId="137" fillId="45" borderId="0">
      <alignment horizontal="center"/>
    </xf>
    <xf numFmtId="0" fontId="30" fillId="0" borderId="0"/>
    <xf numFmtId="49" fontId="178" fillId="59" borderId="0">
      <alignment horizontal="center"/>
    </xf>
    <xf numFmtId="0" fontId="29" fillId="0" borderId="0"/>
    <xf numFmtId="49" fontId="178" fillId="59" borderId="0">
      <alignment horizontal="center"/>
    </xf>
    <xf numFmtId="0" fontId="30" fillId="0" borderId="0"/>
    <xf numFmtId="0" fontId="30" fillId="0" borderId="0"/>
    <xf numFmtId="0" fontId="87" fillId="0" borderId="0"/>
    <xf numFmtId="0" fontId="76" fillId="62" borderId="0">
      <alignment horizontal="center"/>
    </xf>
    <xf numFmtId="0" fontId="76" fillId="62" borderId="0">
      <alignment horizontal="center"/>
    </xf>
    <xf numFmtId="0" fontId="76" fillId="62" borderId="0">
      <alignment horizontal="center"/>
    </xf>
    <xf numFmtId="198" fontId="76" fillId="62" borderId="0">
      <alignment horizontal="center"/>
    </xf>
    <xf numFmtId="0" fontId="30" fillId="0" borderId="0"/>
    <xf numFmtId="0" fontId="29" fillId="0" borderId="0"/>
    <xf numFmtId="198" fontId="76" fillId="62" borderId="0">
      <alignment horizontal="center"/>
    </xf>
    <xf numFmtId="0" fontId="30" fillId="0" borderId="0"/>
    <xf numFmtId="0" fontId="76" fillId="62" borderId="0">
      <alignment horizontal="centerContinuous"/>
    </xf>
    <xf numFmtId="0" fontId="76" fillId="62" borderId="0">
      <alignment horizontal="centerContinuous"/>
    </xf>
    <xf numFmtId="0" fontId="76" fillId="62" borderId="0">
      <alignment horizontal="centerContinuous"/>
    </xf>
    <xf numFmtId="198" fontId="76" fillId="62" borderId="0">
      <alignment horizontal="centerContinuous"/>
    </xf>
    <xf numFmtId="0" fontId="30" fillId="0" borderId="0"/>
    <xf numFmtId="0" fontId="29" fillId="0" borderId="0"/>
    <xf numFmtId="198" fontId="76" fillId="62" borderId="0">
      <alignment horizontal="centerContinuous"/>
    </xf>
    <xf numFmtId="0" fontId="30" fillId="0" borderId="0"/>
    <xf numFmtId="0" fontId="182" fillId="59" borderId="0">
      <alignment horizontal="left"/>
    </xf>
    <xf numFmtId="0" fontId="182" fillId="59" borderId="0">
      <alignment horizontal="left"/>
    </xf>
    <xf numFmtId="0" fontId="182" fillId="59" borderId="0">
      <alignment horizontal="left"/>
    </xf>
    <xf numFmtId="198" fontId="182" fillId="59" borderId="0">
      <alignment horizontal="left"/>
    </xf>
    <xf numFmtId="0" fontId="30" fillId="0" borderId="0"/>
    <xf numFmtId="0" fontId="29" fillId="0" borderId="0"/>
    <xf numFmtId="198" fontId="182" fillId="59" borderId="0">
      <alignment horizontal="left"/>
    </xf>
    <xf numFmtId="0" fontId="30" fillId="0" borderId="0"/>
    <xf numFmtId="49" fontId="182" fillId="59" borderId="0">
      <alignment horizontal="center"/>
    </xf>
    <xf numFmtId="0" fontId="29" fillId="0" borderId="0"/>
    <xf numFmtId="49" fontId="182" fillId="59" borderId="0">
      <alignment horizontal="center"/>
    </xf>
    <xf numFmtId="0" fontId="30" fillId="0" borderId="0"/>
    <xf numFmtId="0" fontId="30" fillId="0" borderId="0"/>
    <xf numFmtId="0" fontId="72" fillId="62" borderId="0">
      <alignment horizontal="left"/>
    </xf>
    <xf numFmtId="0" fontId="72" fillId="62" borderId="0">
      <alignment horizontal="left"/>
    </xf>
    <xf numFmtId="0" fontId="72" fillId="62" borderId="0">
      <alignment horizontal="left"/>
    </xf>
    <xf numFmtId="198" fontId="72" fillId="62" borderId="0">
      <alignment horizontal="left"/>
    </xf>
    <xf numFmtId="0" fontId="30" fillId="0" borderId="0"/>
    <xf numFmtId="0" fontId="29" fillId="0" borderId="0"/>
    <xf numFmtId="198" fontId="72" fillId="62" borderId="0">
      <alignment horizontal="left"/>
    </xf>
    <xf numFmtId="0" fontId="30" fillId="0" borderId="0"/>
    <xf numFmtId="49" fontId="182" fillId="59" borderId="0">
      <alignment horizontal="left"/>
    </xf>
    <xf numFmtId="0" fontId="29" fillId="0" borderId="0"/>
    <xf numFmtId="49" fontId="182" fillId="59" borderId="0">
      <alignment horizontal="left"/>
    </xf>
    <xf numFmtId="0" fontId="30" fillId="0" borderId="0"/>
    <xf numFmtId="0" fontId="30" fillId="0" borderId="0"/>
    <xf numFmtId="0" fontId="72" fillId="62" borderId="0">
      <alignment horizontal="centerContinuous"/>
    </xf>
    <xf numFmtId="0" fontId="72" fillId="62" borderId="0">
      <alignment horizontal="centerContinuous"/>
    </xf>
    <xf numFmtId="0" fontId="72" fillId="62" borderId="0">
      <alignment horizontal="centerContinuous"/>
    </xf>
    <xf numFmtId="198" fontId="72" fillId="62" borderId="0">
      <alignment horizontal="centerContinuous"/>
    </xf>
    <xf numFmtId="0" fontId="30" fillId="0" borderId="0"/>
    <xf numFmtId="0" fontId="29" fillId="0" borderId="0"/>
    <xf numFmtId="198" fontId="72" fillId="62" borderId="0">
      <alignment horizontal="centerContinuous"/>
    </xf>
    <xf numFmtId="0" fontId="30" fillId="0" borderId="0"/>
    <xf numFmtId="0" fontId="72" fillId="62" borderId="0">
      <alignment horizontal="right"/>
    </xf>
    <xf numFmtId="0" fontId="72" fillId="62" borderId="0">
      <alignment horizontal="right"/>
    </xf>
    <xf numFmtId="0" fontId="72" fillId="62" borderId="0">
      <alignment horizontal="right"/>
    </xf>
    <xf numFmtId="198" fontId="72" fillId="62" borderId="0">
      <alignment horizontal="right"/>
    </xf>
    <xf numFmtId="0" fontId="30" fillId="0" borderId="0"/>
    <xf numFmtId="0" fontId="29" fillId="0" borderId="0"/>
    <xf numFmtId="198" fontId="72" fillId="62" borderId="0">
      <alignment horizontal="right"/>
    </xf>
    <xf numFmtId="0" fontId="30" fillId="0" borderId="0"/>
    <xf numFmtId="49" fontId="137" fillId="59" borderId="0">
      <alignment horizontal="left"/>
    </xf>
    <xf numFmtId="49" fontId="137" fillId="59" borderId="0">
      <alignment horizontal="left"/>
    </xf>
    <xf numFmtId="49" fontId="137" fillId="59" borderId="0">
      <alignment horizontal="left"/>
    </xf>
    <xf numFmtId="0" fontId="30" fillId="0" borderId="0"/>
    <xf numFmtId="0" fontId="29" fillId="0" borderId="0"/>
    <xf numFmtId="0" fontId="30" fillId="0" borderId="0"/>
    <xf numFmtId="0" fontId="76" fillId="62" borderId="0">
      <alignment horizontal="right"/>
    </xf>
    <xf numFmtId="0" fontId="76" fillId="62" borderId="0">
      <alignment horizontal="right"/>
    </xf>
    <xf numFmtId="0" fontId="76" fillId="62" borderId="0">
      <alignment horizontal="right"/>
    </xf>
    <xf numFmtId="198" fontId="76" fillId="62" borderId="0">
      <alignment horizontal="right"/>
    </xf>
    <xf numFmtId="0" fontId="30" fillId="0" borderId="0"/>
    <xf numFmtId="0" fontId="29" fillId="0" borderId="0"/>
    <xf numFmtId="198" fontId="76" fillId="62" borderId="0">
      <alignment horizontal="right"/>
    </xf>
    <xf numFmtId="0" fontId="30" fillId="0" borderId="0"/>
    <xf numFmtId="0" fontId="182" fillId="41" borderId="0">
      <alignment horizontal="center"/>
    </xf>
    <xf numFmtId="0" fontId="182" fillId="41" borderId="0">
      <alignment horizontal="center"/>
    </xf>
    <xf numFmtId="0" fontId="182" fillId="41" borderId="0">
      <alignment horizontal="center"/>
    </xf>
    <xf numFmtId="198" fontId="182" fillId="41" borderId="0">
      <alignment horizontal="center"/>
    </xf>
    <xf numFmtId="0" fontId="30" fillId="0" borderId="0"/>
    <xf numFmtId="0" fontId="29" fillId="0" borderId="0"/>
    <xf numFmtId="198" fontId="182" fillId="41" borderId="0">
      <alignment horizontal="center"/>
    </xf>
    <xf numFmtId="0" fontId="30" fillId="0" borderId="0"/>
    <xf numFmtId="0" fontId="89" fillId="41" borderId="0">
      <alignment horizontal="center"/>
    </xf>
    <xf numFmtId="0" fontId="89" fillId="41" borderId="0">
      <alignment horizontal="center"/>
    </xf>
    <xf numFmtId="0" fontId="89" fillId="41" borderId="0">
      <alignment horizontal="center"/>
    </xf>
    <xf numFmtId="198" fontId="89" fillId="41" borderId="0">
      <alignment horizontal="center"/>
    </xf>
    <xf numFmtId="0" fontId="30" fillId="0" borderId="0"/>
    <xf numFmtId="0" fontId="29" fillId="0" borderId="0"/>
    <xf numFmtId="198" fontId="89" fillId="41" borderId="0">
      <alignment horizont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4" fontId="11" fillId="70" borderId="48" applyNumberFormat="0" applyProtection="0">
      <alignment vertical="center"/>
    </xf>
    <xf numFmtId="4" fontId="11" fillId="70" borderId="48" applyNumberFormat="0" applyProtection="0">
      <alignment vertical="center"/>
    </xf>
    <xf numFmtId="0" fontId="30" fillId="0" borderId="0"/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4" fontId="13" fillId="70" borderId="49" applyNumberFormat="0" applyProtection="0">
      <alignment vertical="center"/>
    </xf>
    <xf numFmtId="4" fontId="13" fillId="70" borderId="49" applyNumberFormat="0" applyProtection="0">
      <alignment vertical="center"/>
    </xf>
    <xf numFmtId="0" fontId="30" fillId="0" borderId="0"/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4" fontId="11" fillId="70" borderId="48" applyNumberFormat="0" applyProtection="0">
      <alignment horizontal="left" vertical="center" indent="1"/>
    </xf>
    <xf numFmtId="4" fontId="11" fillId="7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11" fillId="71" borderId="49" applyNumberFormat="0" applyProtection="0">
      <alignment horizontal="left" vertical="top" indent="1"/>
    </xf>
    <xf numFmtId="0" fontId="11" fillId="71" borderId="49" applyNumberFormat="0" applyProtection="0">
      <alignment horizontal="left" vertical="top" indent="1"/>
    </xf>
    <xf numFmtId="0" fontId="30" fillId="0" borderId="0"/>
    <xf numFmtId="0" fontId="30" fillId="0" borderId="0"/>
    <xf numFmtId="4" fontId="11" fillId="67" borderId="0" applyNumberFormat="0" applyProtection="0">
      <alignment horizontal="left" vertical="center" indent="1"/>
    </xf>
    <xf numFmtId="4" fontId="11" fillId="67" borderId="0" applyNumberFormat="0" applyProtection="0">
      <alignment horizontal="left" vertical="center" indent="1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4" fontId="12" fillId="70" borderId="49" applyNumberFormat="0" applyProtection="0">
      <alignment horizontal="right" vertical="center"/>
    </xf>
    <xf numFmtId="4" fontId="12" fillId="70" borderId="49" applyNumberFormat="0" applyProtection="0">
      <alignment horizontal="right" vertical="center"/>
    </xf>
    <xf numFmtId="0" fontId="30" fillId="0" borderId="0"/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4" fontId="183" fillId="72" borderId="49" applyNumberFormat="0" applyProtection="0">
      <alignment horizontal="right" vertical="center"/>
    </xf>
    <xf numFmtId="4" fontId="183" fillId="72" borderId="49" applyNumberFormat="0" applyProtection="0">
      <alignment horizontal="right" vertical="center"/>
    </xf>
    <xf numFmtId="0" fontId="30" fillId="0" borderId="0"/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4" fontId="183" fillId="73" borderId="49" applyNumberFormat="0" applyProtection="0">
      <alignment horizontal="right" vertical="center"/>
    </xf>
    <xf numFmtId="4" fontId="183" fillId="73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4" fontId="12" fillId="45" borderId="49" applyNumberFormat="0" applyProtection="0">
      <alignment horizontal="right" vertical="center"/>
    </xf>
    <xf numFmtId="4" fontId="12" fillId="45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4" fontId="12" fillId="35" borderId="49" applyNumberFormat="0" applyProtection="0">
      <alignment horizontal="right" vertical="center"/>
    </xf>
    <xf numFmtId="4" fontId="12" fillId="35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4" fontId="12" fillId="36" borderId="49" applyNumberFormat="0" applyProtection="0">
      <alignment horizontal="right" vertical="center"/>
    </xf>
    <xf numFmtId="4" fontId="12" fillId="36" borderId="49" applyNumberFormat="0" applyProtection="0">
      <alignment horizontal="right" vertical="center"/>
    </xf>
    <xf numFmtId="0" fontId="30" fillId="0" borderId="0"/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4" fontId="183" fillId="56" borderId="49" applyNumberFormat="0" applyProtection="0">
      <alignment horizontal="right" vertical="center"/>
    </xf>
    <xf numFmtId="4" fontId="183" fillId="56" borderId="49" applyNumberFormat="0" applyProtection="0">
      <alignment horizontal="right" vertical="center"/>
    </xf>
    <xf numFmtId="0" fontId="30" fillId="0" borderId="0"/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4" fontId="183" fillId="53" borderId="49" applyNumberFormat="0" applyProtection="0">
      <alignment horizontal="right" vertical="center"/>
    </xf>
    <xf numFmtId="4" fontId="183" fillId="53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4" fontId="12" fillId="49" borderId="49" applyNumberFormat="0" applyProtection="0">
      <alignment horizontal="right" vertical="center"/>
    </xf>
    <xf numFmtId="4" fontId="12" fillId="49" borderId="49" applyNumberFormat="0" applyProtection="0">
      <alignment horizontal="right" vertical="center"/>
    </xf>
    <xf numFmtId="0" fontId="30" fillId="0" borderId="0"/>
    <xf numFmtId="0" fontId="30" fillId="0" borderId="0"/>
    <xf numFmtId="4" fontId="11" fillId="74" borderId="0" applyNumberFormat="0" applyProtection="0">
      <alignment horizontal="left" vertical="center" indent="1"/>
    </xf>
    <xf numFmtId="4" fontId="11" fillId="74" borderId="0" applyNumberFormat="0" applyProtection="0">
      <alignment horizontal="left" vertical="center" indent="1"/>
    </xf>
    <xf numFmtId="0" fontId="30" fillId="0" borderId="0"/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0" fontId="30" fillId="0" borderId="0"/>
    <xf numFmtId="4" fontId="178" fillId="75" borderId="0" applyNumberFormat="0" applyProtection="0">
      <alignment horizontal="left" vertical="center" indent="1"/>
    </xf>
    <xf numFmtId="4" fontId="178" fillId="75" borderId="0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4" fontId="12" fillId="50" borderId="48" applyNumberFormat="0" applyProtection="0">
      <alignment horizontal="right" vertical="center"/>
    </xf>
    <xf numFmtId="4" fontId="12" fillId="50" borderId="48" applyNumberFormat="0" applyProtection="0">
      <alignment horizontal="right" vertical="center"/>
    </xf>
    <xf numFmtId="0" fontId="30" fillId="0" borderId="0"/>
    <xf numFmtId="0" fontId="30" fillId="0" borderId="0"/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0" fontId="30" fillId="0" borderId="0"/>
    <xf numFmtId="4" fontId="12" fillId="71" borderId="0" applyNumberFormat="0" applyProtection="0">
      <alignment horizontal="left" vertical="center" indent="1"/>
    </xf>
    <xf numFmtId="4" fontId="12" fillId="71" borderId="0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12" fillId="50" borderId="48" applyNumberFormat="0" applyProtection="0">
      <alignment horizontal="left" vertical="center" indent="1"/>
    </xf>
    <xf numFmtId="0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4" fontId="161" fillId="64" borderId="49" applyNumberFormat="0" applyProtection="0">
      <alignment vertical="center"/>
    </xf>
    <xf numFmtId="4" fontId="161" fillId="64" borderId="49" applyNumberFormat="0" applyProtection="0">
      <alignment vertical="center"/>
    </xf>
    <xf numFmtId="0" fontId="30" fillId="0" borderId="0"/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4" fontId="184" fillId="64" borderId="49" applyNumberFormat="0" applyProtection="0">
      <alignment vertical="center"/>
    </xf>
    <xf numFmtId="4" fontId="184" fillId="64" borderId="49" applyNumberFormat="0" applyProtection="0">
      <alignment vertical="center"/>
    </xf>
    <xf numFmtId="0" fontId="30" fillId="0" borderId="0"/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4" fontId="12" fillId="50" borderId="49" applyNumberFormat="0" applyProtection="0">
      <alignment horizontal="left" vertical="center" indent="1"/>
    </xf>
    <xf numFmtId="4" fontId="12" fillId="50" borderId="49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12" fillId="50" borderId="49" applyNumberFormat="0" applyProtection="0">
      <alignment horizontal="left" vertical="top" indent="1"/>
    </xf>
    <xf numFmtId="0" fontId="12" fillId="50" borderId="49" applyNumberFormat="0" applyProtection="0">
      <alignment horizontal="left" vertical="top" indent="1"/>
    </xf>
    <xf numFmtId="0" fontId="30" fillId="0" borderId="0"/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4" fontId="12" fillId="76" borderId="48" applyNumberFormat="0" applyProtection="0">
      <alignment horizontal="right" vertical="center"/>
    </xf>
    <xf numFmtId="4" fontId="12" fillId="76" borderId="48" applyNumberFormat="0" applyProtection="0">
      <alignment horizontal="right" vertical="center"/>
    </xf>
    <xf numFmtId="0" fontId="30" fillId="0" borderId="0"/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4" fontId="11" fillId="76" borderId="48" applyNumberFormat="0" applyProtection="0">
      <alignment horizontal="right" vertical="center"/>
    </xf>
    <xf numFmtId="4" fontId="11" fillId="76" borderId="48" applyNumberFormat="0" applyProtection="0">
      <alignment horizontal="right" vertical="center"/>
    </xf>
    <xf numFmtId="0" fontId="30" fillId="0" borderId="0"/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4" fontId="12" fillId="50" borderId="48" applyNumberFormat="0" applyProtection="0">
      <alignment horizontal="left" vertical="center" indent="1"/>
    </xf>
    <xf numFmtId="4" fontId="12" fillId="50" borderId="48" applyNumberFormat="0" applyProtection="0">
      <alignment horizontal="left" vertical="center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12" fillId="50" borderId="48" applyNumberFormat="0" applyProtection="0">
      <alignment horizontal="left" vertical="top" indent="1"/>
    </xf>
    <xf numFmtId="0" fontId="12" fillId="50" borderId="48" applyNumberFormat="0" applyProtection="0">
      <alignment horizontal="left" vertical="top" indent="1"/>
    </xf>
    <xf numFmtId="0" fontId="30" fillId="0" borderId="0"/>
    <xf numFmtId="0" fontId="30" fillId="0" borderId="0"/>
    <xf numFmtId="4" fontId="185" fillId="0" borderId="0" applyNumberFormat="0" applyProtection="0">
      <alignment horizontal="left" vertical="center" indent="1"/>
    </xf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4" fontId="12" fillId="0" borderId="49" applyNumberFormat="0" applyProtection="0">
      <alignment horizontal="right" vertical="center"/>
    </xf>
    <xf numFmtId="4" fontId="12" fillId="0" borderId="49" applyNumberFormat="0" applyProtection="0">
      <alignment horizontal="right" vertical="center"/>
    </xf>
    <xf numFmtId="0" fontId="30" fillId="0" borderId="0"/>
    <xf numFmtId="0" fontId="30" fillId="0" borderId="0"/>
    <xf numFmtId="232" fontId="186" fillId="0" borderId="50" applyNumberFormat="0" applyProtection="0">
      <alignment horizontal="right" vertical="center"/>
    </xf>
    <xf numFmtId="232" fontId="187" fillId="0" borderId="51" applyNumberFormat="0" applyProtection="0">
      <alignment horizontal="right" vertical="center"/>
    </xf>
    <xf numFmtId="0" fontId="187" fillId="77" borderId="52" applyNumberFormat="0" applyAlignment="0" applyProtection="0">
      <alignment horizontal="left" vertical="center" indent="1"/>
    </xf>
    <xf numFmtId="0" fontId="188" fillId="0" borderId="53" applyNumberFormat="0" applyFill="0" applyBorder="0" applyAlignment="0" applyProtection="0"/>
    <xf numFmtId="0" fontId="189" fillId="78" borderId="52" applyNumberFormat="0" applyAlignment="0" applyProtection="0">
      <alignment horizontal="left" vertical="center" indent="1"/>
    </xf>
    <xf numFmtId="0" fontId="189" fillId="79" borderId="52" applyNumberFormat="0" applyAlignment="0" applyProtection="0">
      <alignment horizontal="left" vertical="center" indent="1"/>
    </xf>
    <xf numFmtId="0" fontId="189" fillId="80" borderId="52" applyNumberFormat="0" applyAlignment="0" applyProtection="0">
      <alignment horizontal="left" vertical="center" indent="1"/>
    </xf>
    <xf numFmtId="0" fontId="189" fillId="81" borderId="52" applyNumberFormat="0" applyAlignment="0" applyProtection="0">
      <alignment horizontal="left" vertical="center" indent="1"/>
    </xf>
    <xf numFmtId="0" fontId="189" fillId="82" borderId="51" applyNumberFormat="0" applyAlignment="0" applyProtection="0">
      <alignment horizontal="left" vertical="center" indent="1"/>
    </xf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12" fillId="0" borderId="54" applyNumberFormat="0" applyFont="0" applyFill="0" applyBorder="0" applyAlignment="0" applyProtection="0"/>
    <xf numFmtId="0" fontId="12" fillId="0" borderId="54" applyNumberFormat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232" fontId="186" fillId="83" borderId="52" applyNumberFormat="0" applyAlignment="0" applyProtection="0">
      <alignment horizontal="left" vertical="center" indent="1"/>
    </xf>
    <xf numFmtId="0" fontId="187" fillId="77" borderId="51" applyNumberFormat="0" applyAlignment="0" applyProtection="0">
      <alignment horizontal="left" vertical="center" indent="1"/>
    </xf>
    <xf numFmtId="38" fontId="12" fillId="84" borderId="0" applyNumberFormat="0" applyFont="0" applyBorder="0" applyAlignment="0" applyProtection="0"/>
    <xf numFmtId="0" fontId="15" fillId="85" borderId="0" applyNumberFormat="0" applyFont="0" applyBorder="0" applyAlignment="0" applyProtection="0"/>
    <xf numFmtId="233" fontId="49" fillId="0" borderId="0" applyFont="0" applyFill="0" applyBorder="0" applyAlignment="0" applyProtection="0"/>
    <xf numFmtId="37" fontId="190" fillId="0" borderId="55">
      <alignment horizontal="left"/>
    </xf>
    <xf numFmtId="0" fontId="12" fillId="86" borderId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4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2" fontId="12" fillId="0" borderId="0" applyFont="0" applyFill="0" applyBorder="0" applyProtection="0">
      <alignment horizontal="right"/>
    </xf>
    <xf numFmtId="0" fontId="11" fillId="0" borderId="0" applyNumberFormat="0" applyFill="0" applyBorder="0" applyProtection="0">
      <alignment horizontal="right"/>
    </xf>
    <xf numFmtId="0" fontId="11" fillId="0" borderId="0" applyNumberFormat="0" applyFill="0" applyBorder="0" applyProtection="0">
      <alignment horizontal="right"/>
    </xf>
    <xf numFmtId="0" fontId="191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82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92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0" fontId="137" fillId="0" borderId="0" applyNumberFormat="0" applyBorder="0" applyAlignment="0"/>
    <xf numFmtId="0" fontId="12" fillId="0" borderId="0"/>
    <xf numFmtId="0" fontId="29" fillId="0" borderId="0"/>
    <xf numFmtId="0" fontId="12" fillId="0" borderId="0"/>
    <xf numFmtId="0" fontId="30" fillId="0" borderId="0"/>
    <xf numFmtId="0" fontId="12" fillId="0" borderId="0"/>
    <xf numFmtId="0" fontId="12" fillId="0" borderId="0"/>
    <xf numFmtId="0" fontId="30" fillId="0" borderId="0"/>
    <xf numFmtId="0" fontId="30" fillId="0" borderId="0"/>
    <xf numFmtId="234" fontId="193" fillId="0" borderId="0"/>
    <xf numFmtId="0" fontId="87" fillId="0" borderId="28"/>
    <xf numFmtId="0" fontId="176" fillId="0" borderId="0" applyFill="0" applyBorder="0" applyProtection="0">
      <alignment horizontal="center" vertical="center"/>
    </xf>
    <xf numFmtId="0" fontId="176" fillId="0" borderId="0" applyFill="0" applyBorder="0" applyProtection="0"/>
    <xf numFmtId="0" fontId="11" fillId="0" borderId="0" applyFill="0" applyBorder="0" applyProtection="0">
      <alignment horizontal="left"/>
    </xf>
    <xf numFmtId="0" fontId="194" fillId="0" borderId="0" applyFill="0" applyBorder="0" applyProtection="0">
      <alignment horizontal="left" vertical="top"/>
    </xf>
    <xf numFmtId="49" fontId="12" fillId="0" borderId="56">
      <alignment horizontal="center" vertical="center"/>
      <protection locked="0"/>
    </xf>
    <xf numFmtId="235" fontId="195" fillId="0" borderId="0" applyFill="0" applyBorder="0" applyAlignment="0" applyProtection="0">
      <alignment horizontal="right"/>
    </xf>
    <xf numFmtId="0" fontId="196" fillId="62" borderId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93" fontId="10" fillId="0" borderId="0" applyNumberFormat="0" applyFill="0" applyBorder="0" applyAlignment="0" applyProtection="0"/>
    <xf numFmtId="193" fontId="1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9" fillId="0" borderId="0"/>
    <xf numFmtId="0" fontId="10" fillId="0" borderId="0" applyNumberFormat="0" applyFill="0" applyBorder="0" applyAlignment="0" applyProtection="0"/>
    <xf numFmtId="0" fontId="30" fillId="0" borderId="0"/>
    <xf numFmtId="0" fontId="10" fillId="0" borderId="0" applyNumberFormat="0" applyFill="0" applyBorder="0" applyAlignment="0" applyProtection="0"/>
    <xf numFmtId="0" fontId="30" fillId="0" borderId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2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0" fillId="0" borderId="0"/>
    <xf numFmtId="192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92" fontId="197" fillId="0" borderId="0" applyNumberFormat="0" applyFill="0" applyBorder="0" applyAlignment="0" applyProtection="0"/>
    <xf numFmtId="192" fontId="197" fillId="0" borderId="0" applyNumberFormat="0" applyFill="0" applyBorder="0" applyAlignment="0" applyProtection="0"/>
    <xf numFmtId="192" fontId="197" fillId="0" borderId="0" applyNumberFormat="0" applyFill="0" applyBorder="0" applyAlignment="0" applyProtection="0"/>
    <xf numFmtId="192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00" fillId="0" borderId="57" applyNumberFormat="0" applyFill="0" applyAlignment="0" applyProtection="0"/>
    <xf numFmtId="0" fontId="200" fillId="0" borderId="58" applyNumberFormat="0" applyFill="0" applyAlignment="0" applyProtection="0"/>
    <xf numFmtId="0" fontId="200" fillId="0" borderId="57" applyNumberFormat="0" applyFill="0" applyAlignment="0" applyProtection="0"/>
    <xf numFmtId="0" fontId="200" fillId="0" borderId="58" applyNumberFormat="0" applyFill="0" applyAlignment="0" applyProtection="0"/>
    <xf numFmtId="0" fontId="200" fillId="0" borderId="57" applyNumberFormat="0" applyFill="0" applyAlignment="0" applyProtection="0"/>
    <xf numFmtId="0" fontId="200" fillId="0" borderId="58" applyNumberFormat="0" applyFill="0" applyAlignment="0" applyProtection="0"/>
    <xf numFmtId="0" fontId="200" fillId="0" borderId="57" applyNumberFormat="0" applyFill="0" applyAlignment="0" applyProtection="0"/>
    <xf numFmtId="0" fontId="200" fillId="0" borderId="57" applyNumberFormat="0" applyFill="0" applyAlignment="0" applyProtection="0"/>
    <xf numFmtId="0" fontId="200" fillId="0" borderId="57" applyNumberFormat="0" applyFill="0" applyAlignment="0" applyProtection="0"/>
    <xf numFmtId="193" fontId="201" fillId="0" borderId="9" applyNumberFormat="0" applyFill="0" applyAlignment="0" applyProtection="0"/>
    <xf numFmtId="193" fontId="201" fillId="0" borderId="9" applyNumberFormat="0" applyFill="0" applyAlignment="0" applyProtection="0"/>
    <xf numFmtId="0" fontId="12" fillId="0" borderId="23" applyNumberFormat="0" applyFont="0" applyFill="0" applyAlignment="0" applyProtection="0"/>
    <xf numFmtId="0" fontId="12" fillId="0" borderId="23" applyNumberFormat="0" applyFont="0" applyFill="0" applyAlignment="0" applyProtection="0"/>
    <xf numFmtId="198" fontId="56" fillId="0" borderId="59" applyNumberFormat="0" applyFont="0" applyBorder="0" applyAlignment="0" applyProtection="0"/>
    <xf numFmtId="0" fontId="200" fillId="0" borderId="57" applyNumberFormat="0" applyFill="0" applyAlignment="0" applyProtection="0"/>
    <xf numFmtId="0" fontId="30" fillId="0" borderId="0"/>
    <xf numFmtId="0" fontId="12" fillId="0" borderId="23" applyNumberFormat="0" applyFont="0" applyFill="0" applyAlignment="0" applyProtection="0"/>
    <xf numFmtId="0" fontId="200" fillId="0" borderId="60" applyNumberFormat="0" applyFill="0" applyAlignment="0" applyProtection="0"/>
    <xf numFmtId="0" fontId="200" fillId="0" borderId="60" applyNumberFormat="0" applyFill="0" applyAlignment="0" applyProtection="0"/>
    <xf numFmtId="0" fontId="29" fillId="0" borderId="0"/>
    <xf numFmtId="0" fontId="200" fillId="0" borderId="57" applyNumberFormat="0" applyFill="0" applyAlignment="0" applyProtection="0"/>
    <xf numFmtId="0" fontId="12" fillId="0" borderId="23" applyNumberFormat="0" applyFont="0" applyFill="0" applyAlignment="0" applyProtection="0"/>
    <xf numFmtId="0" fontId="30" fillId="0" borderId="0"/>
    <xf numFmtId="0" fontId="200" fillId="0" borderId="60" applyNumberFormat="0" applyFill="0" applyAlignment="0" applyProtection="0"/>
    <xf numFmtId="0" fontId="200" fillId="0" borderId="60" applyNumberFormat="0" applyFill="0" applyAlignment="0" applyProtection="0"/>
    <xf numFmtId="0" fontId="30" fillId="0" borderId="0"/>
    <xf numFmtId="0" fontId="200" fillId="0" borderId="60" applyNumberFormat="0" applyFill="0" applyAlignment="0" applyProtection="0"/>
    <xf numFmtId="0" fontId="200" fillId="0" borderId="60" applyNumberFormat="0" applyFill="0" applyAlignment="0" applyProtection="0"/>
    <xf numFmtId="0" fontId="30" fillId="0" borderId="0"/>
    <xf numFmtId="0" fontId="200" fillId="0" borderId="60" applyNumberFormat="0" applyFill="0" applyAlignment="0" applyProtection="0"/>
    <xf numFmtId="0" fontId="200" fillId="0" borderId="60" applyNumberFormat="0" applyFill="0" applyAlignment="0" applyProtection="0"/>
    <xf numFmtId="0" fontId="30" fillId="0" borderId="0"/>
    <xf numFmtId="0" fontId="200" fillId="0" borderId="60" applyNumberFormat="0" applyFill="0" applyAlignment="0" applyProtection="0"/>
    <xf numFmtId="0" fontId="200" fillId="0" borderId="60" applyNumberFormat="0" applyFill="0" applyAlignment="0" applyProtection="0"/>
    <xf numFmtId="0" fontId="30" fillId="0" borderId="0"/>
    <xf numFmtId="0" fontId="200" fillId="0" borderId="60" applyNumberFormat="0" applyFill="0" applyAlignment="0" applyProtection="0"/>
    <xf numFmtId="0" fontId="200" fillId="0" borderId="60" applyNumberFormat="0" applyFill="0" applyAlignment="0" applyProtection="0"/>
    <xf numFmtId="0" fontId="30" fillId="0" borderId="0"/>
    <xf numFmtId="0" fontId="200" fillId="0" borderId="60" applyNumberFormat="0" applyFill="0" applyAlignment="0" applyProtection="0"/>
    <xf numFmtId="0" fontId="29" fillId="0" borderId="0"/>
    <xf numFmtId="0" fontId="30" fillId="0" borderId="0"/>
    <xf numFmtId="0" fontId="202" fillId="0" borderId="9" applyNumberFormat="0" applyFill="0" applyAlignment="0" applyProtection="0"/>
    <xf numFmtId="0" fontId="29" fillId="0" borderId="0"/>
    <xf numFmtId="0" fontId="12" fillId="0" borderId="23" applyNumberFormat="0" applyFont="0" applyFill="0" applyAlignment="0" applyProtection="0"/>
    <xf numFmtId="0" fontId="30" fillId="0" borderId="0"/>
    <xf numFmtId="0" fontId="29" fillId="0" borderId="0"/>
    <xf numFmtId="0" fontId="200" fillId="0" borderId="57" applyNumberFormat="0" applyFill="0" applyAlignment="0" applyProtection="0"/>
    <xf numFmtId="0" fontId="30" fillId="0" borderId="0"/>
    <xf numFmtId="0" fontId="203" fillId="0" borderId="9" applyNumberFormat="0" applyFill="0" applyAlignment="0" applyProtection="0"/>
    <xf numFmtId="198" fontId="56" fillId="0" borderId="59" applyNumberFormat="0" applyFont="0" applyBorder="0" applyAlignment="0" applyProtection="0"/>
    <xf numFmtId="0" fontId="200" fillId="0" borderId="57" applyNumberFormat="0" applyFill="0" applyAlignment="0" applyProtection="0"/>
    <xf numFmtId="0" fontId="30" fillId="0" borderId="0"/>
    <xf numFmtId="192" fontId="200" fillId="0" borderId="57" applyNumberFormat="0" applyFill="0" applyAlignment="0" applyProtection="0"/>
    <xf numFmtId="0" fontId="200" fillId="0" borderId="57" applyNumberFormat="0" applyFill="0" applyAlignment="0" applyProtection="0"/>
    <xf numFmtId="0" fontId="200" fillId="0" borderId="57" applyNumberFormat="0" applyFill="0" applyAlignment="0" applyProtection="0"/>
    <xf numFmtId="192" fontId="200" fillId="0" borderId="57" applyNumberFormat="0" applyFill="0" applyAlignment="0" applyProtection="0"/>
    <xf numFmtId="0" fontId="200" fillId="0" borderId="57" applyNumberFormat="0" applyFill="0" applyAlignment="0" applyProtection="0"/>
    <xf numFmtId="0" fontId="200" fillId="0" borderId="57" applyNumberFormat="0" applyFill="0" applyAlignment="0" applyProtection="0"/>
    <xf numFmtId="192" fontId="200" fillId="0" borderId="57" applyNumberFormat="0" applyFill="0" applyAlignment="0" applyProtection="0"/>
    <xf numFmtId="0" fontId="200" fillId="0" borderId="57" applyNumberFormat="0" applyFill="0" applyAlignment="0" applyProtection="0"/>
    <xf numFmtId="0" fontId="200" fillId="0" borderId="57" applyNumberFormat="0" applyFill="0" applyAlignment="0" applyProtection="0"/>
    <xf numFmtId="192" fontId="200" fillId="0" borderId="57" applyNumberFormat="0" applyFill="0" applyAlignment="0" applyProtection="0"/>
    <xf numFmtId="0" fontId="200" fillId="0" borderId="58" applyNumberFormat="0" applyFill="0" applyAlignment="0" applyProtection="0"/>
    <xf numFmtId="0" fontId="200" fillId="0" borderId="58" applyNumberFormat="0" applyFill="0" applyAlignment="0" applyProtection="0"/>
    <xf numFmtId="0" fontId="200" fillId="0" borderId="57" applyNumberFormat="0" applyFill="0" applyAlignment="0" applyProtection="0"/>
    <xf numFmtId="0" fontId="200" fillId="0" borderId="57" applyNumberFormat="0" applyFill="0" applyAlignment="0" applyProtection="0"/>
    <xf numFmtId="0" fontId="200" fillId="0" borderId="58" applyNumberFormat="0" applyFill="0" applyAlignment="0" applyProtection="0"/>
    <xf numFmtId="0" fontId="136" fillId="0" borderId="61"/>
    <xf numFmtId="0" fontId="136" fillId="0" borderId="28"/>
    <xf numFmtId="236" fontId="12" fillId="0" borderId="0"/>
    <xf numFmtId="236" fontId="12" fillId="0" borderId="0"/>
    <xf numFmtId="38" fontId="49" fillId="87" borderId="0" applyNumberFormat="0" applyBorder="0" applyAlignment="0" applyProtection="0"/>
    <xf numFmtId="0" fontId="63" fillId="0" borderId="0"/>
    <xf numFmtId="0" fontId="63" fillId="0" borderId="0"/>
    <xf numFmtId="0" fontId="30" fillId="0" borderId="0"/>
    <xf numFmtId="37" fontId="49" fillId="33" borderId="0" applyNumberFormat="0" applyBorder="0" applyAlignment="0" applyProtection="0"/>
    <xf numFmtId="37" fontId="49" fillId="0" borderId="0"/>
    <xf numFmtId="37" fontId="49" fillId="87" borderId="0" applyNumberFormat="0" applyBorder="0" applyAlignment="0" applyProtection="0"/>
    <xf numFmtId="3" fontId="89" fillId="0" borderId="42" applyProtection="0"/>
    <xf numFmtId="0" fontId="204" fillId="59" borderId="0">
      <alignment horizontal="center"/>
    </xf>
    <xf numFmtId="0" fontId="204" fillId="59" borderId="0">
      <alignment horizontal="center"/>
    </xf>
    <xf numFmtId="198" fontId="204" fillId="59" borderId="0">
      <alignment horizontal="center"/>
    </xf>
    <xf numFmtId="0" fontId="30" fillId="0" borderId="0"/>
    <xf numFmtId="0" fontId="29" fillId="0" borderId="0"/>
    <xf numFmtId="198" fontId="204" fillId="59" borderId="0">
      <alignment horizontal="center"/>
    </xf>
    <xf numFmtId="0" fontId="30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3" fontId="205" fillId="0" borderId="0" applyNumberFormat="0" applyFill="0" applyBorder="0" applyAlignment="0" applyProtection="0"/>
    <xf numFmtId="193" fontId="20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9" fillId="0" borderId="0"/>
    <xf numFmtId="0" fontId="206" fillId="0" borderId="0" applyNumberFormat="0" applyFill="0" applyBorder="0" applyAlignment="0" applyProtection="0"/>
    <xf numFmtId="0" fontId="30" fillId="0" borderId="0"/>
    <xf numFmtId="0" fontId="206" fillId="0" borderId="0" applyNumberFormat="0" applyFill="0" applyBorder="0" applyAlignment="0" applyProtection="0"/>
    <xf numFmtId="0" fontId="30" fillId="0" borderId="0"/>
    <xf numFmtId="0" fontId="206" fillId="0" borderId="0" applyNumberFormat="0" applyFill="0" applyBorder="0" applyAlignment="0" applyProtection="0"/>
    <xf numFmtId="192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0" fillId="0" borderId="0"/>
    <xf numFmtId="0" fontId="207" fillId="0" borderId="0" applyNumberFormat="0" applyFill="0" applyBorder="0" applyAlignment="0" applyProtection="0"/>
    <xf numFmtId="192" fontId="140" fillId="0" borderId="0" applyNumberFormat="0" applyFill="0" applyBorder="0" applyAlignment="0" applyProtection="0"/>
    <xf numFmtId="0" fontId="30" fillId="0" borderId="0"/>
    <xf numFmtId="192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2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2" fontId="140" fillId="0" borderId="0" applyNumberFormat="0" applyFill="0" applyBorder="0" applyAlignment="0" applyProtection="0"/>
    <xf numFmtId="192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47" fillId="0" borderId="0" applyFont="0" applyFill="0" applyBorder="0" applyProtection="0">
      <alignment horizontal="right"/>
    </xf>
    <xf numFmtId="0" fontId="88" fillId="88" borderId="62">
      <alignment horizontal="center" vertical="top"/>
    </xf>
    <xf numFmtId="182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12" fillId="0" borderId="0"/>
    <xf numFmtId="44" fontId="208" fillId="0" borderId="0" applyFont="0" applyFill="0" applyBorder="0" applyAlignment="0" applyProtection="0"/>
  </cellStyleXfs>
  <cellXfs count="416">
    <xf numFmtId="0" fontId="0" fillId="0" borderId="0" xfId="0"/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0" fillId="0" borderId="14" xfId="0" applyFill="1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12" fillId="0" borderId="15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164" fontId="12" fillId="0" borderId="0" xfId="1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Border="1"/>
    <xf numFmtId="0" fontId="12" fillId="0" borderId="0" xfId="0" applyFont="1" applyFill="1" applyBorder="1" applyAlignment="1">
      <alignment horizontal="left"/>
    </xf>
    <xf numFmtId="0" fontId="0" fillId="0" borderId="0" xfId="0" applyFill="1"/>
    <xf numFmtId="0" fontId="12" fillId="0" borderId="0" xfId="0" applyFont="1" applyFill="1"/>
    <xf numFmtId="0" fontId="0" fillId="0" borderId="0" xfId="0" applyFill="1" applyBorder="1"/>
    <xf numFmtId="0" fontId="11" fillId="0" borderId="0" xfId="0" quotePrefix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164" fontId="12" fillId="0" borderId="0" xfId="1" applyNumberFormat="1" applyFont="1" applyFill="1" applyBorder="1"/>
    <xf numFmtId="164" fontId="0" fillId="0" borderId="0" xfId="1" applyNumberFormat="1" applyFont="1" applyFill="1"/>
    <xf numFmtId="164" fontId="0" fillId="0" borderId="0" xfId="4" applyNumberFormat="1" applyFont="1" applyBorder="1"/>
    <xf numFmtId="165" fontId="0" fillId="0" borderId="0" xfId="0" applyNumberFormat="1" applyFill="1"/>
    <xf numFmtId="0" fontId="11" fillId="0" borderId="0" xfId="0" applyFont="1" applyFill="1" applyBorder="1"/>
    <xf numFmtId="165" fontId="0" fillId="0" borderId="0" xfId="0" applyNumberFormat="1"/>
    <xf numFmtId="0" fontId="12" fillId="0" borderId="0" xfId="0" applyFont="1" applyBorder="1"/>
    <xf numFmtId="164" fontId="0" fillId="0" borderId="0" xfId="0" applyNumberFormat="1"/>
    <xf numFmtId="164" fontId="0" fillId="0" borderId="0" xfId="1" applyNumberFormat="1" applyFont="1"/>
    <xf numFmtId="43" fontId="0" fillId="0" borderId="0" xfId="0" applyNumberFormat="1" applyBorder="1"/>
    <xf numFmtId="166" fontId="0" fillId="0" borderId="0" xfId="0" applyNumberFormat="1"/>
    <xf numFmtId="164" fontId="12" fillId="0" borderId="15" xfId="1" applyNumberFormat="1" applyFont="1" applyFill="1" applyBorder="1" applyAlignment="1" applyProtection="1">
      <alignment horizontal="center"/>
      <protection locked="0"/>
    </xf>
    <xf numFmtId="164" fontId="0" fillId="0" borderId="0" xfId="1" applyNumberFormat="1" applyFont="1" applyBorder="1"/>
    <xf numFmtId="164" fontId="12" fillId="0" borderId="0" xfId="1" applyNumberFormat="1" applyFill="1" applyBorder="1" applyAlignment="1">
      <alignment horizontal="center"/>
    </xf>
    <xf numFmtId="164" fontId="12" fillId="0" borderId="16" xfId="1" applyNumberFormat="1" applyFill="1" applyBorder="1" applyAlignment="1">
      <alignment horizontal="center"/>
    </xf>
    <xf numFmtId="0" fontId="0" fillId="0" borderId="17" xfId="0" applyBorder="1"/>
    <xf numFmtId="0" fontId="0" fillId="0" borderId="18" xfId="0" applyFill="1" applyBorder="1"/>
    <xf numFmtId="164" fontId="12" fillId="0" borderId="18" xfId="1" applyNumberFormat="1" applyFill="1" applyBorder="1" applyAlignment="1">
      <alignment horizontal="center"/>
    </xf>
    <xf numFmtId="0" fontId="0" fillId="0" borderId="19" xfId="0" applyFill="1" applyBorder="1"/>
    <xf numFmtId="164" fontId="12" fillId="0" borderId="0" xfId="1" applyNumberFormat="1" applyFill="1"/>
    <xf numFmtId="164" fontId="0" fillId="0" borderId="0" xfId="0" applyNumberFormat="1" applyFill="1"/>
    <xf numFmtId="164" fontId="12" fillId="0" borderId="0" xfId="1" applyNumberFormat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11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164" fontId="12" fillId="0" borderId="0" xfId="1" applyNumberFormat="1" applyFont="1" applyFill="1" applyBorder="1" applyProtection="1">
      <protection locked="0"/>
    </xf>
    <xf numFmtId="0" fontId="11" fillId="0" borderId="0" xfId="0" applyFont="1" applyFill="1"/>
    <xf numFmtId="167" fontId="0" fillId="0" borderId="0" xfId="0" applyNumberFormat="1"/>
    <xf numFmtId="164" fontId="0" fillId="0" borderId="0" xfId="4" applyNumberFormat="1" applyFont="1"/>
    <xf numFmtId="164" fontId="12" fillId="0" borderId="0" xfId="1" applyNumberFormat="1" applyFill="1" applyBorder="1"/>
    <xf numFmtId="164" fontId="0" fillId="0" borderId="15" xfId="0" applyNumberFormat="1" applyBorder="1"/>
    <xf numFmtId="0" fontId="11" fillId="0" borderId="0" xfId="0" quotePrefix="1" applyFont="1" applyFill="1" applyAlignment="1">
      <alignment horizontal="left"/>
    </xf>
    <xf numFmtId="164" fontId="12" fillId="0" borderId="16" xfId="1" applyNumberFormat="1" applyFill="1" applyBorder="1"/>
    <xf numFmtId="0" fontId="14" fillId="0" borderId="0" xfId="0" applyFont="1"/>
    <xf numFmtId="0" fontId="15" fillId="0" borderId="0" xfId="0" applyFont="1"/>
    <xf numFmtId="0" fontId="11" fillId="0" borderId="0" xfId="0" quotePrefix="1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16" fillId="0" borderId="0" xfId="0" applyFont="1" applyAlignment="1">
      <alignment horizontal="centerContinuous"/>
    </xf>
    <xf numFmtId="0" fontId="12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5" fillId="0" borderId="0" xfId="0" applyFont="1" applyFill="1" applyAlignment="1">
      <alignment horizontal="centerContinuous"/>
    </xf>
    <xf numFmtId="168" fontId="12" fillId="0" borderId="0" xfId="1" applyNumberFormat="1" applyFont="1" applyFill="1" applyBorder="1" applyAlignment="1">
      <alignment horizontal="center"/>
    </xf>
    <xf numFmtId="0" fontId="15" fillId="0" borderId="0" xfId="0" applyFont="1" applyFill="1"/>
    <xf numFmtId="168" fontId="12" fillId="0" borderId="15" xfId="1" applyNumberFormat="1" applyFont="1" applyFill="1" applyBorder="1" applyAlignment="1">
      <alignment horizontal="center"/>
    </xf>
    <xf numFmtId="0" fontId="12" fillId="0" borderId="0" xfId="0" applyFont="1" applyFill="1" applyAlignment="1"/>
    <xf numFmtId="164" fontId="12" fillId="0" borderId="0" xfId="1" applyNumberFormat="1" applyFont="1"/>
    <xf numFmtId="0" fontId="12" fillId="0" borderId="0" xfId="1" applyNumberFormat="1" applyFont="1" applyFill="1" applyAlignment="1"/>
    <xf numFmtId="168" fontId="12" fillId="0" borderId="0" xfId="1" applyNumberFormat="1" applyFont="1" applyFill="1" applyAlignment="1"/>
    <xf numFmtId="168" fontId="12" fillId="0" borderId="0" xfId="1" applyNumberFormat="1" applyFont="1" applyFill="1" applyBorder="1" applyAlignment="1"/>
    <xf numFmtId="168" fontId="12" fillId="0" borderId="16" xfId="1" applyNumberFormat="1" applyFont="1" applyFill="1" applyBorder="1" applyAlignment="1"/>
    <xf numFmtId="0" fontId="12" fillId="0" borderId="0" xfId="1" applyNumberFormat="1" applyFont="1" applyFill="1" applyBorder="1" applyAlignment="1">
      <alignment horizontal="left"/>
    </xf>
    <xf numFmtId="0" fontId="12" fillId="0" borderId="0" xfId="1" applyNumberFormat="1" applyFont="1" applyAlignment="1"/>
    <xf numFmtId="168" fontId="12" fillId="0" borderId="0" xfId="1" applyNumberFormat="1" applyFont="1" applyAlignment="1"/>
    <xf numFmtId="168" fontId="12" fillId="0" borderId="0" xfId="1" applyNumberFormat="1" applyFont="1" applyBorder="1" applyAlignment="1"/>
    <xf numFmtId="168" fontId="15" fillId="0" borderId="0" xfId="1" applyNumberFormat="1" applyFont="1" applyAlignment="1"/>
    <xf numFmtId="0" fontId="15" fillId="0" borderId="0" xfId="1" applyNumberFormat="1" applyFont="1" applyAlignment="1"/>
    <xf numFmtId="168" fontId="15" fillId="0" borderId="0" xfId="1" applyNumberFormat="1" applyFont="1" applyBorder="1" applyAlignment="1"/>
    <xf numFmtId="168" fontId="12" fillId="0" borderId="0" xfId="1" applyNumberFormat="1" applyFont="1" applyBorder="1"/>
    <xf numFmtId="170" fontId="12" fillId="0" borderId="0" xfId="3" applyNumberFormat="1" applyFont="1" applyBorder="1"/>
    <xf numFmtId="170" fontId="12" fillId="0" borderId="0" xfId="0" applyNumberFormat="1" applyFont="1" applyBorder="1"/>
    <xf numFmtId="0" fontId="15" fillId="0" borderId="0" xfId="0" applyFont="1" applyBorder="1"/>
    <xf numFmtId="170" fontId="0" fillId="0" borderId="0" xfId="0" applyNumberFormat="1"/>
    <xf numFmtId="0" fontId="11" fillId="0" borderId="0" xfId="0" quotePrefix="1" applyFont="1" applyAlignment="1">
      <alignment horizontal="left"/>
    </xf>
    <xf numFmtId="0" fontId="0" fillId="0" borderId="0" xfId="0" applyAlignment="1">
      <alignment horizontal="center"/>
    </xf>
    <xf numFmtId="171" fontId="0" fillId="0" borderId="0" xfId="3" applyNumberFormat="1" applyFont="1"/>
    <xf numFmtId="0" fontId="11" fillId="0" borderId="0" xfId="0" applyFont="1"/>
    <xf numFmtId="171" fontId="12" fillId="0" borderId="0" xfId="3" applyNumberFormat="1" applyFont="1" applyAlignment="1">
      <alignment horizontal="center"/>
    </xf>
    <xf numFmtId="0" fontId="12" fillId="0" borderId="15" xfId="0" quotePrefix="1" applyFont="1" applyFill="1" applyBorder="1" applyAlignment="1">
      <alignment horizontal="center"/>
    </xf>
    <xf numFmtId="168" fontId="12" fillId="0" borderId="0" xfId="1" applyNumberFormat="1" applyFont="1"/>
    <xf numFmtId="168" fontId="12" fillId="0" borderId="0" xfId="0" applyNumberFormat="1" applyFont="1"/>
    <xf numFmtId="10" fontId="12" fillId="0" borderId="0" xfId="3" applyNumberFormat="1" applyFont="1" applyFill="1"/>
    <xf numFmtId="10" fontId="12" fillId="0" borderId="0" xfId="0" applyNumberFormat="1" applyFont="1"/>
    <xf numFmtId="10" fontId="18" fillId="0" borderId="0" xfId="5" applyNumberFormat="1" applyFont="1" applyFill="1" applyBorder="1" applyAlignment="1">
      <alignment horizontal="right" wrapText="1"/>
    </xf>
    <xf numFmtId="10" fontId="12" fillId="0" borderId="0" xfId="0" applyNumberFormat="1" applyFont="1" applyFill="1"/>
    <xf numFmtId="168" fontId="12" fillId="0" borderId="0" xfId="1" applyNumberFormat="1" applyFont="1" applyFill="1" applyBorder="1"/>
    <xf numFmtId="168" fontId="12" fillId="0" borderId="0" xfId="0" applyNumberFormat="1" applyFont="1" applyBorder="1"/>
    <xf numFmtId="168" fontId="18" fillId="0" borderId="0" xfId="6" applyNumberFormat="1" applyFont="1" applyFill="1" applyBorder="1" applyAlignment="1">
      <alignment horizontal="right" wrapText="1"/>
    </xf>
    <xf numFmtId="168" fontId="12" fillId="0" borderId="15" xfId="1" applyNumberFormat="1" applyFont="1" applyBorder="1"/>
    <xf numFmtId="168" fontId="12" fillId="0" borderId="15" xfId="0" applyNumberFormat="1" applyFont="1" applyBorder="1"/>
    <xf numFmtId="10" fontId="12" fillId="0" borderId="15" xfId="0" applyNumberFormat="1" applyFont="1" applyBorder="1"/>
    <xf numFmtId="10" fontId="12" fillId="0" borderId="0" xfId="0" applyNumberFormat="1" applyFont="1" applyBorder="1"/>
    <xf numFmtId="10" fontId="12" fillId="0" borderId="15" xfId="3" applyNumberFormat="1" applyFont="1" applyFill="1" applyBorder="1"/>
    <xf numFmtId="10" fontId="12" fillId="0" borderId="15" xfId="0" applyNumberFormat="1" applyFont="1" applyFill="1" applyBorder="1"/>
    <xf numFmtId="5" fontId="12" fillId="0" borderId="0" xfId="0" applyNumberFormat="1" applyFont="1"/>
    <xf numFmtId="170" fontId="12" fillId="0" borderId="0" xfId="0" applyNumberFormat="1" applyFont="1" applyFill="1"/>
    <xf numFmtId="170" fontId="12" fillId="0" borderId="0" xfId="0" applyNumberFormat="1" applyFont="1" applyFill="1" applyBorder="1"/>
    <xf numFmtId="0" fontId="12" fillId="0" borderId="0" xfId="0" quotePrefix="1" applyFont="1" applyAlignment="1">
      <alignment horizontal="left"/>
    </xf>
    <xf numFmtId="168" fontId="12" fillId="0" borderId="16" xfId="1" applyNumberFormat="1" applyFont="1" applyBorder="1"/>
    <xf numFmtId="10" fontId="12" fillId="0" borderId="16" xfId="3" applyNumberFormat="1" applyFont="1" applyBorder="1"/>
    <xf numFmtId="10" fontId="12" fillId="0" borderId="16" xfId="3" applyNumberFormat="1" applyFont="1" applyFill="1" applyBorder="1"/>
    <xf numFmtId="168" fontId="12" fillId="0" borderId="0" xfId="3" applyNumberFormat="1" applyFont="1" applyFill="1" applyBorder="1"/>
    <xf numFmtId="10" fontId="12" fillId="0" borderId="0" xfId="3" applyNumberFormat="1" applyFont="1" applyBorder="1"/>
    <xf numFmtId="43" fontId="12" fillId="0" borderId="0" xfId="0" applyNumberFormat="1" applyFont="1"/>
    <xf numFmtId="0" fontId="0" fillId="0" borderId="0" xfId="0" applyFill="1" applyAlignment="1">
      <alignment horizontal="center"/>
    </xf>
    <xf numFmtId="168" fontId="12" fillId="0" borderId="0" xfId="1" applyNumberFormat="1" applyFont="1" applyFill="1"/>
    <xf numFmtId="10" fontId="12" fillId="0" borderId="0" xfId="3" applyNumberFormat="1" applyFont="1" applyFill="1" applyBorder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0" fontId="12" fillId="0" borderId="0" xfId="0" applyNumberFormat="1" applyFont="1" applyFill="1" applyBorder="1"/>
    <xf numFmtId="168" fontId="12" fillId="0" borderId="15" xfId="1" applyNumberFormat="1" applyFont="1" applyFill="1" applyBorder="1"/>
    <xf numFmtId="168" fontId="12" fillId="0" borderId="15" xfId="0" applyNumberFormat="1" applyFont="1" applyFill="1" applyBorder="1"/>
    <xf numFmtId="5" fontId="12" fillId="0" borderId="0" xfId="0" applyNumberFormat="1" applyFont="1" applyFill="1" applyBorder="1"/>
    <xf numFmtId="5" fontId="12" fillId="0" borderId="0" xfId="0" applyNumberFormat="1" applyFont="1" applyFill="1"/>
    <xf numFmtId="168" fontId="12" fillId="0" borderId="16" xfId="1" applyNumberFormat="1" applyFont="1" applyFill="1" applyBorder="1"/>
    <xf numFmtId="168" fontId="0" fillId="0" borderId="0" xfId="0" applyNumberFormat="1" applyFill="1" applyBorder="1"/>
    <xf numFmtId="168" fontId="0" fillId="0" borderId="20" xfId="0" applyNumberFormat="1" applyFill="1" applyBorder="1"/>
    <xf numFmtId="0" fontId="0" fillId="0" borderId="0" xfId="0" applyFill="1" applyAlignment="1">
      <alignment horizontal="right"/>
    </xf>
    <xf numFmtId="168" fontId="12" fillId="0" borderId="0" xfId="1" applyNumberFormat="1"/>
    <xf numFmtId="172" fontId="12" fillId="0" borderId="0" xfId="0" applyNumberFormat="1" applyFont="1" applyBorder="1" applyAlignment="1">
      <alignment horizontal="center"/>
    </xf>
    <xf numFmtId="172" fontId="12" fillId="0" borderId="15" xfId="0" quotePrefix="1" applyNumberFormat="1" applyFont="1" applyBorder="1" applyAlignment="1">
      <alignment horizontal="center"/>
    </xf>
    <xf numFmtId="173" fontId="12" fillId="0" borderId="0" xfId="2" applyNumberFormat="1" applyFont="1"/>
    <xf numFmtId="0" fontId="12" fillId="0" borderId="0" xfId="0" applyFont="1" applyBorder="1" applyAlignment="1">
      <alignment horizontal="left"/>
    </xf>
    <xf numFmtId="174" fontId="12" fillId="0" borderId="0" xfId="0" applyNumberFormat="1" applyFont="1" applyProtection="1"/>
    <xf numFmtId="0" fontId="12" fillId="0" borderId="0" xfId="0" quotePrefix="1" applyFont="1" applyBorder="1" applyAlignment="1">
      <alignment horizontal="left"/>
    </xf>
    <xf numFmtId="175" fontId="12" fillId="0" borderId="0" xfId="1" applyNumberFormat="1" applyFont="1" applyProtection="1"/>
    <xf numFmtId="175" fontId="12" fillId="0" borderId="0" xfId="1" applyNumberFormat="1" applyFont="1" applyBorder="1" applyProtection="1"/>
    <xf numFmtId="166" fontId="12" fillId="0" borderId="15" xfId="1" applyNumberFormat="1" applyFont="1" applyFill="1" applyBorder="1" applyProtection="1"/>
    <xf numFmtId="175" fontId="12" fillId="0" borderId="15" xfId="1" applyNumberFormat="1" applyFont="1" applyBorder="1" applyProtection="1"/>
    <xf numFmtId="175" fontId="12" fillId="0" borderId="0" xfId="1" applyNumberFormat="1" applyFont="1" applyBorder="1"/>
    <xf numFmtId="174" fontId="12" fillId="0" borderId="0" xfId="0" applyNumberFormat="1" applyFont="1" applyBorder="1"/>
    <xf numFmtId="173" fontId="12" fillId="0" borderId="15" xfId="0" applyNumberFormat="1" applyFont="1" applyBorder="1"/>
    <xf numFmtId="176" fontId="12" fillId="0" borderId="16" xfId="0" applyNumberFormat="1" applyFont="1" applyBorder="1" applyProtection="1"/>
    <xf numFmtId="176" fontId="12" fillId="0" borderId="0" xfId="0" applyNumberFormat="1" applyFont="1"/>
    <xf numFmtId="176" fontId="12" fillId="0" borderId="16" xfId="0" applyNumberFormat="1" applyFont="1" applyFill="1" applyBorder="1"/>
    <xf numFmtId="176" fontId="12" fillId="0" borderId="0" xfId="0" applyNumberFormat="1" applyFont="1" applyFill="1" applyBorder="1"/>
    <xf numFmtId="175" fontId="12" fillId="0" borderId="16" xfId="0" applyNumberFormat="1" applyFont="1" applyFill="1" applyBorder="1"/>
    <xf numFmtId="175" fontId="0" fillId="0" borderId="0" xfId="0" applyNumberFormat="1"/>
    <xf numFmtId="176" fontId="12" fillId="0" borderId="0" xfId="0" applyNumberFormat="1" applyFont="1" applyBorder="1"/>
    <xf numFmtId="177" fontId="12" fillId="0" borderId="0" xfId="0" applyNumberFormat="1" applyFont="1" applyBorder="1"/>
    <xf numFmtId="175" fontId="12" fillId="0" borderId="16" xfId="1" applyNumberFormat="1" applyFont="1" applyBorder="1" applyProtection="1"/>
    <xf numFmtId="175" fontId="0" fillId="0" borderId="0" xfId="0" applyNumberFormat="1" applyBorder="1"/>
    <xf numFmtId="0" fontId="0" fillId="0" borderId="0" xfId="0" quotePrefix="1" applyBorder="1"/>
    <xf numFmtId="0" fontId="0" fillId="0" borderId="0" xfId="0" quotePrefix="1" applyFill="1" applyBorder="1"/>
    <xf numFmtId="178" fontId="0" fillId="0" borderId="0" xfId="3" applyNumberFormat="1" applyFont="1" applyBorder="1"/>
    <xf numFmtId="0" fontId="11" fillId="0" borderId="0" xfId="0" quotePrefix="1" applyFont="1" applyAlignment="1">
      <alignment horizontal="center"/>
    </xf>
    <xf numFmtId="171" fontId="12" fillId="0" borderId="0" xfId="3" applyNumberFormat="1" applyFont="1"/>
    <xf numFmtId="37" fontId="12" fillId="0" borderId="0" xfId="15349" applyNumberFormat="1" applyFont="1" applyFill="1" applyAlignment="1">
      <alignment horizontal="center"/>
    </xf>
    <xf numFmtId="0" fontId="12" fillId="0" borderId="0" xfId="14435" applyFont="1" applyFill="1" applyBorder="1" applyAlignment="1">
      <alignment horizontal="left"/>
    </xf>
    <xf numFmtId="0" fontId="12" fillId="0" borderId="0" xfId="14435" applyFont="1" applyFill="1" applyBorder="1" applyAlignment="1">
      <alignment horizontal="right"/>
    </xf>
    <xf numFmtId="0" fontId="12" fillId="0" borderId="0" xfId="16499" applyFont="1" applyFill="1" applyAlignment="1">
      <alignment horizontal="center"/>
    </xf>
    <xf numFmtId="0" fontId="12" fillId="0" borderId="0" xfId="16499" applyFont="1" applyFill="1"/>
    <xf numFmtId="41" fontId="12" fillId="0" borderId="0" xfId="16499" applyNumberFormat="1" applyFont="1" applyFill="1"/>
    <xf numFmtId="10" fontId="12" fillId="0" borderId="0" xfId="16499" applyNumberFormat="1" applyFont="1" applyFill="1"/>
    <xf numFmtId="237" fontId="12" fillId="0" borderId="0" xfId="16499" applyNumberFormat="1" applyFont="1" applyFill="1"/>
    <xf numFmtId="0" fontId="12" fillId="0" borderId="22" xfId="14435" applyFont="1" applyFill="1" applyBorder="1" applyAlignment="1">
      <alignment horizontal="center" wrapText="1"/>
    </xf>
    <xf numFmtId="0" fontId="12" fillId="0" borderId="22" xfId="14435" applyFont="1" applyFill="1" applyBorder="1" applyAlignment="1">
      <alignment horizontal="left" wrapText="1"/>
    </xf>
    <xf numFmtId="0" fontId="12" fillId="0" borderId="0" xfId="16499" applyFont="1" applyFill="1" applyAlignment="1">
      <alignment horizontal="left" indent="1"/>
    </xf>
    <xf numFmtId="238" fontId="12" fillId="0" borderId="0" xfId="24982" applyNumberFormat="1" applyFont="1" applyFill="1" applyAlignment="1">
      <alignment horizontal="left"/>
    </xf>
    <xf numFmtId="41" fontId="12" fillId="0" borderId="0" xfId="16499" applyNumberFormat="1" applyFont="1" applyFill="1" applyAlignment="1">
      <alignment horizontal="left" indent="1"/>
    </xf>
    <xf numFmtId="171" fontId="12" fillId="0" borderId="0" xfId="16499" applyNumberFormat="1" applyFont="1" applyFill="1" applyAlignment="1">
      <alignment horizontal="right"/>
    </xf>
    <xf numFmtId="10" fontId="12" fillId="0" borderId="0" xfId="16499" applyNumberFormat="1" applyFont="1" applyFill="1" applyAlignment="1">
      <alignment horizontal="right"/>
    </xf>
    <xf numFmtId="238" fontId="12" fillId="0" borderId="0" xfId="24982" applyNumberFormat="1" applyFont="1" applyFill="1"/>
    <xf numFmtId="238" fontId="12" fillId="0" borderId="0" xfId="24982" applyNumberFormat="1" applyFont="1" applyFill="1" applyBorder="1" applyAlignment="1">
      <alignment horizontal="left"/>
    </xf>
    <xf numFmtId="238" fontId="12" fillId="0" borderId="15" xfId="24982" applyNumberFormat="1" applyFont="1" applyFill="1" applyBorder="1" applyAlignment="1">
      <alignment horizontal="left"/>
    </xf>
    <xf numFmtId="41" fontId="12" fillId="0" borderId="0" xfId="16499" applyNumberFormat="1" applyFont="1" applyFill="1" applyBorder="1"/>
    <xf numFmtId="238" fontId="12" fillId="0" borderId="0" xfId="24982" applyNumberFormat="1" applyFont="1" applyFill="1" applyBorder="1"/>
    <xf numFmtId="238" fontId="12" fillId="0" borderId="15" xfId="24982" applyNumberFormat="1" applyFont="1" applyFill="1" applyBorder="1"/>
    <xf numFmtId="0" fontId="12" fillId="0" borderId="0" xfId="16499" applyFont="1" applyFill="1" applyAlignment="1">
      <alignment horizontal="left" indent="2"/>
    </xf>
    <xf numFmtId="41" fontId="12" fillId="0" borderId="0" xfId="16499" applyNumberFormat="1" applyFont="1" applyFill="1" applyAlignment="1">
      <alignment horizontal="left" indent="2"/>
    </xf>
    <xf numFmtId="41" fontId="12" fillId="0" borderId="0" xfId="24982" applyNumberFormat="1" applyFont="1" applyFill="1" applyAlignment="1">
      <alignment horizontal="right"/>
    </xf>
    <xf numFmtId="238" fontId="12" fillId="0" borderId="0" xfId="16499" applyNumberFormat="1" applyFont="1" applyFill="1"/>
    <xf numFmtId="238" fontId="12" fillId="0" borderId="0" xfId="24982" applyNumberFormat="1" applyFont="1" applyFill="1" applyAlignment="1">
      <alignment horizontal="left" indent="1"/>
    </xf>
    <xf numFmtId="238" fontId="12" fillId="0" borderId="24" xfId="24982" applyNumberFormat="1" applyFont="1" applyFill="1" applyBorder="1" applyAlignment="1">
      <alignment horizontal="left"/>
    </xf>
    <xf numFmtId="41" fontId="12" fillId="0" borderId="0" xfId="16499" applyNumberFormat="1" applyFont="1" applyFill="1" applyAlignment="1">
      <alignment horizontal="left"/>
    </xf>
    <xf numFmtId="41" fontId="12" fillId="0" borderId="0" xfId="16499" applyNumberFormat="1" applyFont="1" applyFill="1" applyBorder="1" applyAlignment="1">
      <alignment horizontal="left" indent="1"/>
    </xf>
    <xf numFmtId="44" fontId="12" fillId="0" borderId="0" xfId="24982" applyNumberFormat="1" applyFont="1" applyFill="1"/>
    <xf numFmtId="238" fontId="12" fillId="0" borderId="16" xfId="24982" applyNumberFormat="1" applyFont="1" applyFill="1" applyBorder="1"/>
    <xf numFmtId="168" fontId="0" fillId="0" borderId="0" xfId="1" applyNumberFormat="1" applyFont="1"/>
    <xf numFmtId="238" fontId="0" fillId="0" borderId="0" xfId="0" applyNumberFormat="1"/>
    <xf numFmtId="237" fontId="12" fillId="89" borderId="0" xfId="16499" applyNumberFormat="1" applyFont="1" applyFill="1"/>
    <xf numFmtId="0" fontId="12" fillId="0" borderId="0" xfId="1" applyNumberFormat="1" applyFont="1" applyFill="1" applyAlignment="1">
      <alignment horizontal="left"/>
    </xf>
    <xf numFmtId="168" fontId="12" fillId="0" borderId="15" xfId="1" applyNumberFormat="1" applyFont="1" applyFill="1" applyBorder="1" applyAlignment="1"/>
    <xf numFmtId="0" fontId="9" fillId="0" borderId="0" xfId="0" applyFont="1" applyFill="1"/>
    <xf numFmtId="0" fontId="9" fillId="0" borderId="0" xfId="0" applyFont="1" applyFill="1" applyBorder="1"/>
    <xf numFmtId="164" fontId="9" fillId="0" borderId="0" xfId="1" applyNumberFormat="1" applyFont="1" applyFill="1" applyBorder="1"/>
    <xf numFmtId="168" fontId="9" fillId="0" borderId="0" xfId="1" applyNumberFormat="1" applyFont="1" applyFill="1" applyBorder="1"/>
    <xf numFmtId="164" fontId="0" fillId="0" borderId="0" xfId="1" applyNumberFormat="1" applyFont="1" applyFill="1" applyBorder="1"/>
    <xf numFmtId="0" fontId="8" fillId="0" borderId="0" xfId="0" applyFont="1" applyFill="1" applyBorder="1"/>
    <xf numFmtId="10" fontId="0" fillId="0" borderId="15" xfId="3" applyNumberFormat="1" applyFont="1" applyFill="1" applyBorder="1"/>
    <xf numFmtId="164" fontId="0" fillId="0" borderId="16" xfId="1" applyNumberFormat="1" applyFont="1" applyFill="1" applyBorder="1"/>
    <xf numFmtId="0" fontId="9" fillId="0" borderId="0" xfId="0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0" fontId="0" fillId="0" borderId="0" xfId="3" applyNumberFormat="1" applyFont="1" applyFill="1" applyBorder="1"/>
    <xf numFmtId="0" fontId="11" fillId="0" borderId="0" xfId="0" applyFont="1" applyFill="1" applyAlignment="1">
      <alignment horizontal="center"/>
    </xf>
    <xf numFmtId="0" fontId="209" fillId="0" borderId="0" xfId="12119" applyFont="1"/>
    <xf numFmtId="0" fontId="14" fillId="0" borderId="0" xfId="12726" applyFont="1" applyAlignment="1">
      <alignment horizontal="center"/>
    </xf>
    <xf numFmtId="0" fontId="14" fillId="0" borderId="0" xfId="12726" applyFont="1"/>
    <xf numFmtId="0" fontId="210" fillId="0" borderId="0" xfId="12726" applyFont="1"/>
    <xf numFmtId="43" fontId="210" fillId="0" borderId="0" xfId="1" applyFont="1" applyFill="1" applyBorder="1"/>
    <xf numFmtId="0" fontId="209" fillId="0" borderId="0" xfId="12726" applyFont="1"/>
    <xf numFmtId="43" fontId="14" fillId="0" borderId="0" xfId="7027" applyFont="1" applyFill="1"/>
    <xf numFmtId="43" fontId="14" fillId="0" borderId="0" xfId="1" applyFont="1" applyFill="1"/>
    <xf numFmtId="43" fontId="14" fillId="0" borderId="0" xfId="12726" applyNumberFormat="1" applyFont="1" applyAlignment="1">
      <alignment horizontal="center"/>
    </xf>
    <xf numFmtId="17" fontId="211" fillId="0" borderId="0" xfId="12726" applyNumberFormat="1" applyFont="1" applyAlignment="1">
      <alignment horizontal="center"/>
    </xf>
    <xf numFmtId="43" fontId="211" fillId="90" borderId="0" xfId="1" applyFont="1" applyFill="1" applyAlignment="1">
      <alignment horizontal="center"/>
    </xf>
    <xf numFmtId="17" fontId="211" fillId="90" borderId="0" xfId="12726" applyNumberFormat="1" applyFont="1" applyFill="1" applyAlignment="1">
      <alignment horizontal="center"/>
    </xf>
    <xf numFmtId="0" fontId="209" fillId="0" borderId="0" xfId="15412" quotePrefix="1" applyFont="1" applyAlignment="1">
      <alignment horizontal="left" wrapText="1"/>
    </xf>
    <xf numFmtId="10" fontId="209" fillId="0" borderId="0" xfId="18661" applyNumberFormat="1" applyFont="1" applyFill="1" applyAlignment="1">
      <alignment horizontal="center" wrapText="1"/>
    </xf>
    <xf numFmtId="43" fontId="14" fillId="0" borderId="0" xfId="7027" quotePrefix="1" applyFont="1" applyFill="1" applyAlignment="1">
      <alignment horizontal="center" wrapText="1"/>
    </xf>
    <xf numFmtId="43" fontId="14" fillId="0" borderId="0" xfId="1" quotePrefix="1" applyFont="1" applyFill="1" applyAlignment="1">
      <alignment horizontal="center" wrapText="1"/>
    </xf>
    <xf numFmtId="0" fontId="14" fillId="0" borderId="0" xfId="15412" quotePrefix="1" applyFont="1" applyAlignment="1">
      <alignment horizontal="center" wrapText="1"/>
    </xf>
    <xf numFmtId="0" fontId="14" fillId="0" borderId="0" xfId="12726" applyFont="1" applyAlignment="1">
      <alignment wrapText="1"/>
    </xf>
    <xf numFmtId="10" fontId="14" fillId="0" borderId="0" xfId="18659" applyNumberFormat="1" applyFont="1" applyFill="1" applyAlignment="1">
      <alignment horizontal="center"/>
    </xf>
    <xf numFmtId="43" fontId="14" fillId="0" borderId="0" xfId="12726" applyNumberFormat="1" applyFont="1"/>
    <xf numFmtId="43" fontId="212" fillId="0" borderId="0" xfId="12726" applyNumberFormat="1" applyFont="1"/>
    <xf numFmtId="0" fontId="14" fillId="0" borderId="0" xfId="12726" applyFont="1" applyFill="1"/>
    <xf numFmtId="43" fontId="14" fillId="0" borderId="0" xfId="12726" applyNumberFormat="1" applyFont="1" applyFill="1"/>
    <xf numFmtId="43" fontId="212" fillId="0" borderId="0" xfId="12726" applyNumberFormat="1" applyFont="1" applyFill="1"/>
    <xf numFmtId="10" fontId="14" fillId="91" borderId="0" xfId="18659" applyNumberFormat="1" applyFont="1" applyFill="1" applyAlignment="1">
      <alignment horizontal="center"/>
    </xf>
    <xf numFmtId="0" fontId="14" fillId="0" borderId="0" xfId="14722" applyFont="1" applyFill="1"/>
    <xf numFmtId="43" fontId="14" fillId="0" borderId="0" xfId="1" applyFont="1" applyFill="1" applyBorder="1"/>
    <xf numFmtId="0" fontId="14" fillId="92" borderId="0" xfId="12726" applyFont="1" applyFill="1"/>
    <xf numFmtId="10" fontId="14" fillId="92" borderId="0" xfId="18659" applyNumberFormat="1" applyFont="1" applyFill="1" applyAlignment="1">
      <alignment horizontal="center"/>
    </xf>
    <xf numFmtId="43" fontId="14" fillId="92" borderId="0" xfId="1" applyFont="1" applyFill="1"/>
    <xf numFmtId="43" fontId="14" fillId="92" borderId="0" xfId="12726" applyNumberFormat="1" applyFont="1" applyFill="1"/>
    <xf numFmtId="43" fontId="212" fillId="92" borderId="0" xfId="12726" applyNumberFormat="1" applyFont="1" applyFill="1"/>
    <xf numFmtId="0" fontId="14" fillId="92" borderId="15" xfId="12726" applyFont="1" applyFill="1" applyBorder="1"/>
    <xf numFmtId="10" fontId="14" fillId="92" borderId="15" xfId="18659" applyNumberFormat="1" applyFont="1" applyFill="1" applyBorder="1" applyAlignment="1">
      <alignment horizontal="center"/>
    </xf>
    <xf numFmtId="43" fontId="14" fillId="92" borderId="15" xfId="1" applyFont="1" applyFill="1" applyBorder="1"/>
    <xf numFmtId="43" fontId="14" fillId="92" borderId="15" xfId="12726" applyNumberFormat="1" applyFont="1" applyFill="1" applyBorder="1"/>
    <xf numFmtId="43" fontId="212" fillId="92" borderId="15" xfId="12726" applyNumberFormat="1" applyFont="1" applyFill="1" applyBorder="1"/>
    <xf numFmtId="0" fontId="14" fillId="0" borderId="15" xfId="12726" applyFont="1" applyBorder="1"/>
    <xf numFmtId="43" fontId="14" fillId="0" borderId="15" xfId="12726" applyNumberFormat="1" applyFont="1" applyBorder="1"/>
    <xf numFmtId="0" fontId="14" fillId="0" borderId="0" xfId="12726" applyFont="1" applyFill="1" applyAlignment="1">
      <alignment horizontal="center"/>
    </xf>
    <xf numFmtId="43" fontId="14" fillId="0" borderId="0" xfId="12726" applyNumberFormat="1" applyFont="1" applyFill="1" applyAlignment="1">
      <alignment horizontal="center"/>
    </xf>
    <xf numFmtId="168" fontId="14" fillId="0" borderId="0" xfId="1" applyNumberFormat="1" applyFont="1"/>
    <xf numFmtId="168" fontId="14" fillId="93" borderId="0" xfId="1" applyNumberFormat="1" applyFont="1" applyFill="1"/>
    <xf numFmtId="0" fontId="14" fillId="93" borderId="0" xfId="12726" applyFont="1" applyFill="1"/>
    <xf numFmtId="0" fontId="210" fillId="0" borderId="0" xfId="12726" applyFont="1" applyFill="1"/>
    <xf numFmtId="17" fontId="211" fillId="0" borderId="0" xfId="12726" applyNumberFormat="1" applyFont="1" applyFill="1" applyAlignment="1">
      <alignment horizontal="center"/>
    </xf>
    <xf numFmtId="43" fontId="211" fillId="0" borderId="0" xfId="1" applyFont="1" applyFill="1" applyAlignment="1">
      <alignment horizontal="center"/>
    </xf>
    <xf numFmtId="0" fontId="14" fillId="0" borderId="0" xfId="15412" quotePrefix="1" applyFont="1" applyFill="1" applyAlignment="1">
      <alignment horizontal="center" wrapText="1"/>
    </xf>
    <xf numFmtId="0" fontId="14" fillId="0" borderId="0" xfId="12726" applyFont="1" applyFill="1" applyAlignment="1">
      <alignment wrapText="1"/>
    </xf>
    <xf numFmtId="0" fontId="14" fillId="94" borderId="0" xfId="12726" applyFont="1" applyFill="1"/>
    <xf numFmtId="10" fontId="14" fillId="94" borderId="0" xfId="18659" applyNumberFormat="1" applyFont="1" applyFill="1" applyAlignment="1">
      <alignment horizontal="center"/>
    </xf>
    <xf numFmtId="0" fontId="14" fillId="94" borderId="0" xfId="14722" applyFont="1" applyFill="1"/>
    <xf numFmtId="0" fontId="14" fillId="0" borderId="15" xfId="12726" applyFont="1" applyFill="1" applyBorder="1"/>
    <xf numFmtId="10" fontId="14" fillId="0" borderId="15" xfId="18659" applyNumberFormat="1" applyFont="1" applyFill="1" applyBorder="1" applyAlignment="1">
      <alignment horizontal="center"/>
    </xf>
    <xf numFmtId="43" fontId="14" fillId="0" borderId="15" xfId="1" applyFont="1" applyFill="1" applyBorder="1"/>
    <xf numFmtId="43" fontId="14" fillId="0" borderId="15" xfId="12726" applyNumberFormat="1" applyFont="1" applyFill="1" applyBorder="1"/>
    <xf numFmtId="43" fontId="212" fillId="0" borderId="15" xfId="12726" applyNumberFormat="1" applyFont="1" applyFill="1" applyBorder="1"/>
    <xf numFmtId="168" fontId="14" fillId="0" borderId="0" xfId="1" applyNumberFormat="1" applyFont="1" applyFill="1"/>
    <xf numFmtId="168" fontId="14" fillId="0" borderId="15" xfId="1" applyNumberFormat="1" applyFont="1" applyFill="1" applyBorder="1"/>
    <xf numFmtId="0" fontId="12" fillId="0" borderId="0" xfId="0" quotePrefix="1" applyFont="1" applyFill="1" applyBorder="1"/>
    <xf numFmtId="171" fontId="0" fillId="0" borderId="15" xfId="3" applyNumberFormat="1" applyFont="1" applyFill="1" applyBorder="1"/>
    <xf numFmtId="171" fontId="0" fillId="0" borderId="0" xfId="3" applyNumberFormat="1" applyFont="1" applyFill="1" applyBorder="1"/>
    <xf numFmtId="168" fontId="14" fillId="0" borderId="16" xfId="1" applyNumberFormat="1" applyFont="1" applyFill="1" applyBorder="1"/>
    <xf numFmtId="0" fontId="7" fillId="0" borderId="0" xfId="0" applyFont="1" applyFill="1"/>
    <xf numFmtId="0" fontId="7" fillId="0" borderId="0" xfId="0" applyFont="1" applyFill="1" applyBorder="1"/>
    <xf numFmtId="43" fontId="0" fillId="0" borderId="0" xfId="1" applyFont="1" applyBorder="1"/>
    <xf numFmtId="164" fontId="9" fillId="0" borderId="0" xfId="1" applyNumberFormat="1" applyFont="1" applyFill="1"/>
    <xf numFmtId="43" fontId="0" fillId="0" borderId="0" xfId="0" applyNumberFormat="1"/>
    <xf numFmtId="164" fontId="0" fillId="0" borderId="15" xfId="1" applyNumberFormat="1" applyFont="1" applyBorder="1"/>
    <xf numFmtId="10" fontId="0" fillId="0" borderId="0" xfId="3" applyNumberFormat="1" applyFont="1" applyBorder="1"/>
    <xf numFmtId="10" fontId="0" fillId="0" borderId="15" xfId="3" applyNumberFormat="1" applyFont="1" applyBorder="1"/>
    <xf numFmtId="0" fontId="0" fillId="0" borderId="15" xfId="0" applyFill="1" applyBorder="1"/>
    <xf numFmtId="0" fontId="0" fillId="0" borderId="15" xfId="0" applyBorder="1"/>
    <xf numFmtId="164" fontId="0" fillId="0" borderId="16" xfId="1" applyNumberFormat="1" applyFont="1" applyBorder="1"/>
    <xf numFmtId="0" fontId="0" fillId="0" borderId="0" xfId="0" quotePrefix="1" applyFont="1" applyFill="1" applyBorder="1"/>
    <xf numFmtId="164" fontId="0" fillId="0" borderId="20" xfId="0" applyNumberFormat="1" applyBorder="1"/>
    <xf numFmtId="168" fontId="14" fillId="0" borderId="0" xfId="1" applyNumberFormat="1" applyFont="1" applyFill="1" applyBorder="1"/>
    <xf numFmtId="0" fontId="14" fillId="0" borderId="0" xfId="12726" applyFont="1" applyFill="1" applyBorder="1"/>
    <xf numFmtId="171" fontId="14" fillId="0" borderId="0" xfId="3" applyNumberFormat="1" applyFont="1" applyFill="1"/>
    <xf numFmtId="10" fontId="14" fillId="95" borderId="0" xfId="18659" applyNumberFormat="1" applyFont="1" applyFill="1" applyAlignment="1">
      <alignment horizontal="center"/>
    </xf>
    <xf numFmtId="10" fontId="14" fillId="95" borderId="15" xfId="18659" applyNumberFormat="1" applyFont="1" applyFill="1" applyBorder="1" applyAlignment="1">
      <alignment horizontal="center"/>
    </xf>
    <xf numFmtId="0" fontId="14" fillId="0" borderId="0" xfId="0" quotePrefix="1" applyFont="1" applyFill="1" applyBorder="1"/>
    <xf numFmtId="0" fontId="12" fillId="0" borderId="0" xfId="12119"/>
    <xf numFmtId="9" fontId="12" fillId="0" borderId="0" xfId="3"/>
    <xf numFmtId="0" fontId="6" fillId="0" borderId="0" xfId="0" applyFont="1" applyFill="1"/>
    <xf numFmtId="168" fontId="0" fillId="0" borderId="0" xfId="1" applyNumberFormat="1" applyFont="1" applyBorder="1"/>
    <xf numFmtId="168" fontId="0" fillId="0" borderId="0" xfId="1" applyNumberFormat="1" applyFont="1" applyFill="1" applyBorder="1"/>
    <xf numFmtId="9" fontId="12" fillId="0" borderId="0" xfId="3" applyFont="1" applyFill="1" applyBorder="1"/>
    <xf numFmtId="178" fontId="12" fillId="0" borderId="0" xfId="3" applyNumberFormat="1" applyFont="1" applyFill="1" applyBorder="1" applyAlignment="1">
      <alignment horizontal="center"/>
    </xf>
    <xf numFmtId="168" fontId="12" fillId="0" borderId="0" xfId="12119" applyNumberFormat="1"/>
    <xf numFmtId="178" fontId="12" fillId="0" borderId="0" xfId="3" applyNumberFormat="1"/>
    <xf numFmtId="178" fontId="12" fillId="0" borderId="0" xfId="12119" applyNumberFormat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164" fontId="6" fillId="0" borderId="0" xfId="1" applyNumberFormat="1" applyFont="1" applyFill="1" applyBorder="1"/>
    <xf numFmtId="0" fontId="6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168" fontId="0" fillId="0" borderId="15" xfId="1" applyNumberFormat="1" applyFont="1" applyBorder="1"/>
    <xf numFmtId="0" fontId="6" fillId="0" borderId="15" xfId="0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left"/>
    </xf>
    <xf numFmtId="164" fontId="9" fillId="0" borderId="0" xfId="1" applyNumberFormat="1" applyFont="1" applyFill="1" applyBorder="1" applyAlignment="1">
      <alignment horizontal="left"/>
    </xf>
    <xf numFmtId="0" fontId="6" fillId="0" borderId="0" xfId="0" applyFont="1" applyFill="1" applyAlignment="1">
      <alignment horizontal="center"/>
    </xf>
    <xf numFmtId="14" fontId="6" fillId="0" borderId="15" xfId="1" quotePrefix="1" applyNumberFormat="1" applyFont="1" applyFill="1" applyBorder="1" applyAlignment="1">
      <alignment horizontal="center"/>
    </xf>
    <xf numFmtId="168" fontId="9" fillId="0" borderId="15" xfId="1" applyNumberFormat="1" applyFont="1" applyFill="1" applyBorder="1"/>
    <xf numFmtId="178" fontId="0" fillId="0" borderId="0" xfId="3" applyNumberFormat="1" applyFont="1" applyFill="1" applyBorder="1"/>
    <xf numFmtId="168" fontId="0" fillId="0" borderId="16" xfId="1" applyNumberFormat="1" applyFont="1" applyBorder="1"/>
    <xf numFmtId="14" fontId="6" fillId="0" borderId="15" xfId="1" applyNumberFormat="1" applyFont="1" applyFill="1" applyBorder="1" applyAlignment="1">
      <alignment horizontal="center"/>
    </xf>
    <xf numFmtId="168" fontId="0" fillId="94" borderId="15" xfId="1" applyNumberFormat="1" applyFont="1" applyFill="1" applyBorder="1"/>
    <xf numFmtId="0" fontId="5" fillId="0" borderId="0" xfId="0" applyFont="1" applyFill="1" applyBorder="1"/>
    <xf numFmtId="10" fontId="0" fillId="0" borderId="0" xfId="3" applyNumberFormat="1" applyFont="1" applyFill="1"/>
    <xf numFmtId="10" fontId="0" fillId="0" borderId="0" xfId="0" applyNumberFormat="1" applyFill="1"/>
    <xf numFmtId="168" fontId="0" fillId="0" borderId="0" xfId="0" applyNumberFormat="1" applyBorder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168" fontId="9" fillId="0" borderId="0" xfId="1" applyNumberFormat="1" applyFont="1" applyFill="1"/>
    <xf numFmtId="43" fontId="9" fillId="0" borderId="15" xfId="1" applyFont="1" applyFill="1" applyBorder="1"/>
    <xf numFmtId="43" fontId="9" fillId="0" borderId="0" xfId="1" applyFont="1" applyFill="1"/>
    <xf numFmtId="168" fontId="0" fillId="0" borderId="16" xfId="1" applyNumberFormat="1" applyFont="1" applyFill="1" applyBorder="1"/>
    <xf numFmtId="168" fontId="9" fillId="0" borderId="16" xfId="1" applyNumberFormat="1" applyFont="1" applyFill="1" applyBorder="1"/>
    <xf numFmtId="168" fontId="0" fillId="0" borderId="15" xfId="0" applyNumberFormat="1" applyBorder="1"/>
    <xf numFmtId="168" fontId="0" fillId="0" borderId="16" xfId="0" applyNumberFormat="1" applyBorder="1"/>
    <xf numFmtId="171" fontId="9" fillId="0" borderId="15" xfId="3" applyNumberFormat="1" applyFont="1" applyFill="1" applyBorder="1"/>
    <xf numFmtId="0" fontId="12" fillId="0" borderId="0" xfId="0" quotePrefix="1" applyFont="1" applyFill="1" applyBorder="1" applyAlignment="1">
      <alignment horizontal="left"/>
    </xf>
    <xf numFmtId="168" fontId="0" fillId="0" borderId="16" xfId="1" applyNumberFormat="1" applyFont="1" applyFill="1" applyBorder="1" applyAlignment="1">
      <alignment horizontal="right"/>
    </xf>
    <xf numFmtId="0" fontId="12" fillId="0" borderId="0" xfId="0" quotePrefix="1" applyFont="1"/>
    <xf numFmtId="10" fontId="12" fillId="0" borderId="0" xfId="3" applyNumberFormat="1" applyFont="1"/>
    <xf numFmtId="168" fontId="14" fillId="0" borderId="15" xfId="1" applyNumberFormat="1" applyFont="1" applyBorder="1"/>
    <xf numFmtId="168" fontId="14" fillId="0" borderId="16" xfId="1" applyNumberFormat="1" applyFont="1" applyBorder="1"/>
    <xf numFmtId="164" fontId="4" fillId="0" borderId="0" xfId="1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  <xf numFmtId="14" fontId="4" fillId="0" borderId="15" xfId="1" quotePrefix="1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68" fontId="0" fillId="0" borderId="15" xfId="1" applyNumberFormat="1" applyFont="1" applyFill="1" applyBorder="1"/>
    <xf numFmtId="164" fontId="0" fillId="0" borderId="15" xfId="1" applyNumberFormat="1" applyFont="1" applyFill="1" applyBorder="1"/>
    <xf numFmtId="9" fontId="12" fillId="0" borderId="0" xfId="3" applyFill="1"/>
    <xf numFmtId="0" fontId="12" fillId="0" borderId="0" xfId="0" quotePrefix="1" applyFont="1" applyFill="1"/>
    <xf numFmtId="0" fontId="12" fillId="0" borderId="0" xfId="1" quotePrefix="1" applyNumberFormat="1" applyFont="1" applyFill="1" applyAlignment="1">
      <alignment horizontal="left"/>
    </xf>
    <xf numFmtId="0" fontId="4" fillId="0" borderId="0" xfId="0" applyFont="1" applyFill="1"/>
    <xf numFmtId="0" fontId="213" fillId="0" borderId="0" xfId="0" applyFont="1" applyFill="1"/>
    <xf numFmtId="164" fontId="0" fillId="0" borderId="16" xfId="0" applyNumberFormat="1" applyBorder="1"/>
    <xf numFmtId="164" fontId="0" fillId="0" borderId="0" xfId="0" applyNumberFormat="1" applyFill="1" applyBorder="1"/>
    <xf numFmtId="10" fontId="0" fillId="0" borderId="15" xfId="0" applyNumberFormat="1" applyFill="1" applyBorder="1"/>
    <xf numFmtId="164" fontId="0" fillId="0" borderId="15" xfId="0" applyNumberFormat="1" applyFill="1" applyBorder="1"/>
    <xf numFmtId="239" fontId="0" fillId="0" borderId="0" xfId="1" applyNumberFormat="1" applyFont="1" applyFill="1" applyBorder="1"/>
    <xf numFmtId="169" fontId="12" fillId="0" borderId="0" xfId="0" applyNumberFormat="1" applyFont="1"/>
    <xf numFmtId="171" fontId="0" fillId="0" borderId="15" xfId="3" applyNumberFormat="1" applyFont="1" applyBorder="1"/>
    <xf numFmtId="168" fontId="0" fillId="0" borderId="0" xfId="0" applyNumberFormat="1"/>
    <xf numFmtId="9" fontId="0" fillId="0" borderId="15" xfId="3" applyFont="1" applyBorder="1"/>
    <xf numFmtId="164" fontId="12" fillId="0" borderId="15" xfId="1" applyNumberFormat="1" applyFill="1" applyBorder="1" applyAlignment="1">
      <alignment horizontal="center"/>
    </xf>
    <xf numFmtId="164" fontId="12" fillId="0" borderId="20" xfId="1" applyNumberFormat="1" applyFill="1" applyBorder="1" applyAlignment="1">
      <alignment horizontal="center"/>
    </xf>
    <xf numFmtId="0" fontId="11" fillId="0" borderId="0" xfId="0" quotePrefix="1" applyFont="1" applyFill="1" applyBorder="1" applyAlignment="1">
      <alignment horizontal="center"/>
    </xf>
    <xf numFmtId="0" fontId="11" fillId="0" borderId="0" xfId="0" quotePrefix="1" applyFont="1" applyAlignment="1">
      <alignment horizontal="center"/>
    </xf>
    <xf numFmtId="0" fontId="3" fillId="0" borderId="0" xfId="0" applyFont="1" applyFill="1" applyBorder="1"/>
    <xf numFmtId="10" fontId="0" fillId="0" borderId="0" xfId="3" applyNumberFormat="1" applyFont="1"/>
    <xf numFmtId="170" fontId="12" fillId="0" borderId="0" xfId="3" applyNumberFormat="1" applyFont="1" applyFill="1"/>
    <xf numFmtId="0" fontId="12" fillId="0" borderId="0" xfId="0" applyFont="1" applyFill="1" applyAlignment="1">
      <alignment horizontal="right"/>
    </xf>
    <xf numFmtId="0" fontId="2" fillId="0" borderId="0" xfId="0" applyFont="1" applyFill="1" applyBorder="1"/>
    <xf numFmtId="0" fontId="2" fillId="0" borderId="0" xfId="0" applyFont="1" applyFill="1"/>
    <xf numFmtId="178" fontId="0" fillId="0" borderId="0" xfId="3" applyNumberFormat="1" applyFont="1"/>
    <xf numFmtId="178" fontId="0" fillId="0" borderId="0" xfId="0" applyNumberFormat="1" applyBorder="1"/>
    <xf numFmtId="178" fontId="0" fillId="0" borderId="15" xfId="0" applyNumberFormat="1" applyBorder="1"/>
    <xf numFmtId="0" fontId="11" fillId="0" borderId="0" xfId="0" quotePrefix="1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37" fontId="12" fillId="0" borderId="0" xfId="15349" applyNumberFormat="1" applyFont="1" applyFill="1" applyAlignment="1">
      <alignment horizontal="center"/>
    </xf>
    <xf numFmtId="0" fontId="1" fillId="0" borderId="0" xfId="0" applyFont="1" applyFill="1" applyBorder="1"/>
    <xf numFmtId="164" fontId="1" fillId="0" borderId="0" xfId="1" applyNumberFormat="1" applyFont="1" applyFill="1" applyBorder="1"/>
    <xf numFmtId="164" fontId="1" fillId="0" borderId="0" xfId="1" applyNumberFormat="1" applyFont="1" applyFill="1" applyBorder="1" applyAlignment="1">
      <alignment horizontal="center"/>
    </xf>
    <xf numFmtId="168" fontId="0" fillId="0" borderId="20" xfId="1" applyNumberFormat="1" applyFont="1" applyBorder="1"/>
    <xf numFmtId="0" fontId="1" fillId="0" borderId="15" xfId="0" applyFont="1" applyFill="1" applyBorder="1" applyAlignment="1">
      <alignment horizontal="center"/>
    </xf>
    <xf numFmtId="168" fontId="6" fillId="0" borderId="0" xfId="1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/>
    </xf>
    <xf numFmtId="168" fontId="1" fillId="0" borderId="0" xfId="1" applyNumberFormat="1" applyFont="1" applyFill="1" applyBorder="1" applyAlignment="1">
      <alignment horizontal="center" vertical="center"/>
    </xf>
    <xf numFmtId="168" fontId="1" fillId="0" borderId="0" xfId="1" applyNumberFormat="1" applyFont="1" applyFill="1" applyBorder="1"/>
    <xf numFmtId="0" fontId="0" fillId="0" borderId="63" xfId="0" applyBorder="1"/>
    <xf numFmtId="0" fontId="0" fillId="0" borderId="24" xfId="0" applyBorder="1"/>
    <xf numFmtId="0" fontId="0" fillId="0" borderId="64" xfId="0" applyBorder="1"/>
    <xf numFmtId="0" fontId="0" fillId="0" borderId="65" xfId="0" applyBorder="1"/>
    <xf numFmtId="0" fontId="0" fillId="0" borderId="27" xfId="0" applyBorder="1"/>
    <xf numFmtId="0" fontId="1" fillId="0" borderId="0" xfId="0" applyFont="1" applyFill="1" applyBorder="1" applyAlignment="1">
      <alignment horizontal="center"/>
    </xf>
    <xf numFmtId="0" fontId="0" fillId="0" borderId="66" xfId="0" applyBorder="1"/>
    <xf numFmtId="0" fontId="9" fillId="0" borderId="15" xfId="0" applyFont="1" applyFill="1" applyBorder="1" applyAlignment="1">
      <alignment horizontal="left"/>
    </xf>
    <xf numFmtId="0" fontId="9" fillId="0" borderId="15" xfId="0" applyFont="1" applyFill="1" applyBorder="1"/>
    <xf numFmtId="0" fontId="0" fillId="0" borderId="67" xfId="0" applyBorder="1"/>
    <xf numFmtId="0" fontId="1" fillId="0" borderId="15" xfId="0" applyFont="1" applyFill="1" applyBorder="1"/>
    <xf numFmtId="0" fontId="0" fillId="0" borderId="0" xfId="0" applyFill="1" applyBorder="1" applyAlignment="1">
      <alignment horizontal="center"/>
    </xf>
    <xf numFmtId="43" fontId="9" fillId="0" borderId="0" xfId="1" applyFont="1" applyFill="1" applyBorder="1"/>
    <xf numFmtId="0" fontId="12" fillId="0" borderId="0" xfId="0" quotePrefix="1" applyFont="1" applyBorder="1"/>
    <xf numFmtId="0" fontId="11" fillId="0" borderId="27" xfId="0" applyFont="1" applyFill="1" applyBorder="1" applyAlignment="1">
      <alignment horizontal="center"/>
    </xf>
    <xf numFmtId="0" fontId="0" fillId="0" borderId="27" xfId="0" applyFill="1" applyBorder="1"/>
    <xf numFmtId="0" fontId="9" fillId="0" borderId="27" xfId="0" applyFont="1" applyFill="1" applyBorder="1"/>
    <xf numFmtId="0" fontId="5" fillId="0" borderId="0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8" fontId="9" fillId="0" borderId="27" xfId="1" applyNumberFormat="1" applyFont="1" applyFill="1" applyBorder="1"/>
    <xf numFmtId="43" fontId="9" fillId="0" borderId="27" xfId="1" applyFont="1" applyFill="1" applyBorder="1"/>
    <xf numFmtId="17" fontId="0" fillId="0" borderId="0" xfId="0" applyNumberFormat="1"/>
  </cellXfs>
  <cellStyles count="24983">
    <cellStyle name="%" xfId="7"/>
    <cellStyle name="__ [0]___" xfId="8"/>
    <cellStyle name="__ [0]___ 2" xfId="9"/>
    <cellStyle name="__ [0]____" xfId="10"/>
    <cellStyle name="__ [0]____ 2" xfId="11"/>
    <cellStyle name="__ [0]______" xfId="12"/>
    <cellStyle name="__ [0]______ 2" xfId="13"/>
    <cellStyle name="__ [0]__________" xfId="14"/>
    <cellStyle name="__ [0]__________ 2" xfId="15"/>
    <cellStyle name="__ [0]___________ClearSky_AEP_Min_04.04.02_Bank" xfId="16"/>
    <cellStyle name="__ [0]___________ClearSky_AEP_Min_04.04.02_Bank 2" xfId="17"/>
    <cellStyle name="__ [0]___________Clearsky_internal_050301" xfId="18"/>
    <cellStyle name="__ [0]___________Clearsky_internal_050301 2" xfId="19"/>
    <cellStyle name="__ [0]___________Clearsky_internal_050301_1" xfId="20"/>
    <cellStyle name="__ [0]___________Clearsky_internal_050301_1 2" xfId="21"/>
    <cellStyle name="__ [0]___________Clearsky_internal_070201" xfId="22"/>
    <cellStyle name="__ [0]___________Clearsky_internal_070201 2" xfId="23"/>
    <cellStyle name="__ [0]___________Clearsky_internal_070201.xls Chart 2" xfId="24"/>
    <cellStyle name="__ [0]___________Clearsky_internal_070201.xls Chart 2 2" xfId="25"/>
    <cellStyle name="__ [0]___________Clearsky_internal_070201_1" xfId="26"/>
    <cellStyle name="__ [0]___________Clearsky_internal_070201_1 2" xfId="27"/>
    <cellStyle name="__ [0]___________Clearsky_internal_070201_Clearsky_internal_070201" xfId="28"/>
    <cellStyle name="__ [0]___________Clearsky_internal_070201_Clearsky_internal_070201 2" xfId="29"/>
    <cellStyle name="__ [0]___________Clearsky_internal_070201_Clearsky_Outside_070201.xls Chart 2" xfId="30"/>
    <cellStyle name="__ [0]___________Clearsky_internal_070201_Clearsky_Outside_070201.xls Chart 2 2" xfId="31"/>
    <cellStyle name="__ [0]___________Clearsky_Outside_070201.xls Chart 2" xfId="32"/>
    <cellStyle name="__ [0]___________Clearsky_Outside_070201.xls Chart 2 2" xfId="33"/>
    <cellStyle name="__ [0]_______ClearSky_AEP_Min_04.04.02_Bank" xfId="34"/>
    <cellStyle name="__ [0]_______ClearSky_AEP_Min_04.04.02_Bank 2" xfId="35"/>
    <cellStyle name="__ [0]_______Clearsky_internal_050301" xfId="36"/>
    <cellStyle name="__ [0]_______Clearsky_internal_050301 2" xfId="37"/>
    <cellStyle name="__ [0]_______Clearsky_internal_070201" xfId="38"/>
    <cellStyle name="__ [0]_______Clearsky_internal_070201 2" xfId="39"/>
    <cellStyle name="__ [0]_______Clearsky_internal_070201.xls Chart 2" xfId="40"/>
    <cellStyle name="__ [0]_______Clearsky_internal_070201.xls Chart 2 2" xfId="41"/>
    <cellStyle name="__ [0]_______Clearsky_Outside_070201.xls Chart 2" xfId="42"/>
    <cellStyle name="__ [0]_______Clearsky_Outside_070201.xls Chart 2 2" xfId="43"/>
    <cellStyle name="__ [0]_____ClearSky_AEP_Min_04.04.02_Bank" xfId="44"/>
    <cellStyle name="__ [0]_____ClearSky_AEP_Min_04.04.02_Bank 2" xfId="45"/>
    <cellStyle name="__ [0]_____Clearsky_internal_050301" xfId="46"/>
    <cellStyle name="__ [0]_____Clearsky_internal_050301 2" xfId="47"/>
    <cellStyle name="__ [0]_____Clearsky_internal_050301_1" xfId="48"/>
    <cellStyle name="__ [0]_____Clearsky_internal_050301_1 2" xfId="49"/>
    <cellStyle name="__ [0]_____Clearsky_internal_070201" xfId="50"/>
    <cellStyle name="__ [0]_____Clearsky_internal_070201 2" xfId="51"/>
    <cellStyle name="__ [0]_____Clearsky_internal_070201.xls Chart 2" xfId="52"/>
    <cellStyle name="__ [0]_____Clearsky_internal_070201.xls Chart 2 2" xfId="53"/>
    <cellStyle name="__ [0]_____Clearsky_internal_070201_1" xfId="54"/>
    <cellStyle name="__ [0]_____Clearsky_internal_070201_1 2" xfId="55"/>
    <cellStyle name="__ [0]_____Clearsky_internal_070201_Clearsky_internal_070201" xfId="56"/>
    <cellStyle name="__ [0]_____Clearsky_internal_070201_Clearsky_internal_070201 2" xfId="57"/>
    <cellStyle name="__ [0]_____Clearsky_internal_070201_Clearsky_Outside_070201.xls Chart 2" xfId="58"/>
    <cellStyle name="__ [0]_____Clearsky_internal_070201_Clearsky_Outside_070201.xls Chart 2 2" xfId="59"/>
    <cellStyle name="__ [0]_____Clearsky_Outside_070201.xls Chart 2" xfId="60"/>
    <cellStyle name="__ [0]_____Clearsky_Outside_070201.xls Chart 2 2" xfId="61"/>
    <cellStyle name="__ [0]____ClearSky_AEP_Min_04.04.02_Bank" xfId="62"/>
    <cellStyle name="__ [0]____ClearSky_AEP_Min_04.04.02_Bank 2" xfId="63"/>
    <cellStyle name="__ [0]____Clearsky_internal_050301" xfId="64"/>
    <cellStyle name="__ [0]____Clearsky_internal_050301 2" xfId="65"/>
    <cellStyle name="__ [0]____Clearsky_internal_070201" xfId="66"/>
    <cellStyle name="__ [0]____Clearsky_internal_070201 2" xfId="67"/>
    <cellStyle name="__ [0]____Clearsky_internal_070201.xls Chart 2" xfId="68"/>
    <cellStyle name="__ [0]____Clearsky_internal_070201.xls Chart 2 2" xfId="69"/>
    <cellStyle name="__ [0]____Clearsky_Outside_070201.xls Chart 2" xfId="70"/>
    <cellStyle name="__ [0]____Clearsky_Outside_070201.xls Chart 2 2" xfId="71"/>
    <cellStyle name="__ [0]_94___" xfId="72"/>
    <cellStyle name="__ [0]_94___ 2" xfId="73"/>
    <cellStyle name="__ [0]_94____ClearSky_AEP_Min_04.04.02_Bank" xfId="74"/>
    <cellStyle name="__ [0]_94____ClearSky_AEP_Min_04.04.02_Bank 2" xfId="75"/>
    <cellStyle name="__ [0]_94____Clearsky_internal_050301" xfId="76"/>
    <cellStyle name="__ [0]_94____Clearsky_internal_050301 2" xfId="77"/>
    <cellStyle name="__ [0]_94____Clearsky_internal_070201" xfId="78"/>
    <cellStyle name="__ [0]_94____Clearsky_internal_070201 2" xfId="79"/>
    <cellStyle name="__ [0]_94____Clearsky_internal_070201.xls Chart 2" xfId="80"/>
    <cellStyle name="__ [0]_94____Clearsky_internal_070201.xls Chart 2 2" xfId="81"/>
    <cellStyle name="__ [0]_94____Clearsky_internal_070201_Clearsky_Outside_070201.xls Chart 2" xfId="82"/>
    <cellStyle name="__ [0]_94____Clearsky_internal_070201_Clearsky_Outside_070201.xls Chart 2 2" xfId="83"/>
    <cellStyle name="__ [0]_94____Clearsky_Outside_070201.xls Chart 2" xfId="84"/>
    <cellStyle name="__ [0]_94____Clearsky_Outside_070201.xls Chart 2 2" xfId="85"/>
    <cellStyle name="__ [0]_dimon" xfId="86"/>
    <cellStyle name="__ [0]_dimon 2" xfId="87"/>
    <cellStyle name="__ [0]_form" xfId="88"/>
    <cellStyle name="__ [0]_form 2" xfId="89"/>
    <cellStyle name="__ [0]_form_ClearSky_AEP_Min_04.04.02_Bank" xfId="90"/>
    <cellStyle name="__ [0]_form_ClearSky_AEP_Min_04.04.02_Bank 2" xfId="91"/>
    <cellStyle name="__ [0]_form_Clearsky_internal_050301" xfId="92"/>
    <cellStyle name="__ [0]_form_Clearsky_internal_050301 2" xfId="93"/>
    <cellStyle name="__ [0]_form_Clearsky_internal_050301_1" xfId="94"/>
    <cellStyle name="__ [0]_form_Clearsky_internal_050301_1 2" xfId="95"/>
    <cellStyle name="__ [0]_form_Clearsky_internal_070201" xfId="96"/>
    <cellStyle name="__ [0]_form_Clearsky_internal_070201 2" xfId="97"/>
    <cellStyle name="__ [0]_form_Clearsky_internal_070201.xls Chart 2" xfId="98"/>
    <cellStyle name="__ [0]_form_Clearsky_internal_070201.xls Chart 2 2" xfId="99"/>
    <cellStyle name="__ [0]_form_Clearsky_internal_070201_Clearsky_Outside_070201.xls Chart 2" xfId="100"/>
    <cellStyle name="__ [0]_form_Clearsky_internal_070201_Clearsky_Outside_070201.xls Chart 2 2" xfId="101"/>
    <cellStyle name="__ [0]_form_Clearsky_Outside_070201.xls Chart 2" xfId="102"/>
    <cellStyle name="__ [0]_form_Clearsky_Outside_070201.xls Chart 2 2" xfId="103"/>
    <cellStyle name="__ [0]_laroux" xfId="104"/>
    <cellStyle name="__ [0]_laroux 2" xfId="105"/>
    <cellStyle name="__ [0]_laroux_1" xfId="106"/>
    <cellStyle name="__ [0]_laroux_1_ClearSky_AEP_Min_04.04.02_Bank" xfId="107"/>
    <cellStyle name="__ [0]_laroux_1_Clearsky_internal_050301" xfId="108"/>
    <cellStyle name="__ [0]_laroux_1_Clearsky_internal_050301_1" xfId="109"/>
    <cellStyle name="__ [0]_laroux_1_Clearsky_internal_070201" xfId="110"/>
    <cellStyle name="__ [0]_laroux_1_Clearsky_internal_070201.xls Chart 2" xfId="111"/>
    <cellStyle name="__ [0]_laroux_1_Clearsky_internal_070201_1" xfId="112"/>
    <cellStyle name="__ [0]_laroux_1_Clearsky_Outside_070201.xls Chart 2" xfId="113"/>
    <cellStyle name="__ [0]_laroux_2" xfId="114"/>
    <cellStyle name="__ [0]_laroux_2 2" xfId="115"/>
    <cellStyle name="__ [0]_laroux_ClearSky_AEP_Min_04.04.02_Bank" xfId="116"/>
    <cellStyle name="__ [0]_laroux_ClearSky_AEP_Min_04.04.02_Bank 2" xfId="117"/>
    <cellStyle name="__ [0]_laroux_Clearsky_internal_050301" xfId="118"/>
    <cellStyle name="__ [0]_laroux_Clearsky_internal_050301 2" xfId="119"/>
    <cellStyle name="__ [0]_laroux_Clearsky_internal_070201" xfId="120"/>
    <cellStyle name="__ [0]_laroux_Clearsky_internal_070201 2" xfId="121"/>
    <cellStyle name="__ [0]_laroux_Clearsky_internal_070201.xls Chart 2" xfId="122"/>
    <cellStyle name="__ [0]_laroux_Clearsky_internal_070201.xls Chart 2 2" xfId="123"/>
    <cellStyle name="__ [0]_laroux_Clearsky_internal_070201_1" xfId="124"/>
    <cellStyle name="__ [0]_laroux_Clearsky_internal_070201_1 2" xfId="125"/>
    <cellStyle name="__ [0]_laroux_Clearsky_internal_070201_Clearsky_Outside_070201.xls Chart 2" xfId="126"/>
    <cellStyle name="__ [0]_laroux_Clearsky_internal_070201_Clearsky_Outside_070201.xls Chart 2 2" xfId="127"/>
    <cellStyle name="__ [0]_laroux_Clearsky_Outside_070201.xls Chart 2" xfId="128"/>
    <cellStyle name="__ [0]_laroux_Clearsky_Outside_070201.xls Chart 2 2" xfId="129"/>
    <cellStyle name="__ [0]_PERSONAL" xfId="130"/>
    <cellStyle name="__ [0]_PERSONAL 2" xfId="131"/>
    <cellStyle name="__ [0]_PERSONAL_1" xfId="132"/>
    <cellStyle name="__ [0]_PERSONAL_1 2" xfId="133"/>
    <cellStyle name="__ [0]_PERSONAL_1_ClearSky_AEP_Min_04.04.02_Bank" xfId="134"/>
    <cellStyle name="__ [0]_PERSONAL_1_ClearSky_AEP_Min_04.04.02_Bank 2" xfId="135"/>
    <cellStyle name="__ [0]_PERSONAL_1_Clearsky_internal_050301" xfId="136"/>
    <cellStyle name="__ [0]_PERSONAL_1_Clearsky_internal_050301 2" xfId="137"/>
    <cellStyle name="__ [0]_PERSONAL_1_Clearsky_internal_070201" xfId="138"/>
    <cellStyle name="__ [0]_PERSONAL_1_Clearsky_internal_070201 2" xfId="139"/>
    <cellStyle name="__ [0]_PERSONAL_1_Clearsky_internal_070201.xls Chart 2" xfId="140"/>
    <cellStyle name="__ [0]_PERSONAL_1_Clearsky_internal_070201.xls Chart 2 2" xfId="141"/>
    <cellStyle name="__ [0]_PERSONAL_1_Clearsky_internal_070201_1" xfId="142"/>
    <cellStyle name="__ [0]_PERSONAL_1_Clearsky_internal_070201_1 2" xfId="143"/>
    <cellStyle name="__ [0]_PERSONAL_1_Clearsky_internal_070201_Clearsky_internal_070201" xfId="144"/>
    <cellStyle name="__ [0]_PERSONAL_1_Clearsky_internal_070201_Clearsky_internal_070201 2" xfId="145"/>
    <cellStyle name="__ [0]_PERSONAL_1_Clearsky_internal_070201_Clearsky_Outside_070201.xls Chart 2" xfId="146"/>
    <cellStyle name="__ [0]_PERSONAL_1_Clearsky_internal_070201_Clearsky_Outside_070201.xls Chart 2 2" xfId="147"/>
    <cellStyle name="__ [0]_PERSONAL_1_Clearsky_Outside_070201.xls Chart 2" xfId="148"/>
    <cellStyle name="__ [0]_PERSONAL_1_Clearsky_Outside_070201.xls Chart 2 2" xfId="149"/>
    <cellStyle name="__ [0]_PERSONAL_2" xfId="150"/>
    <cellStyle name="__ [0]_PERSONAL_2 2" xfId="151"/>
    <cellStyle name="__ [0]_PERSONAL_2_ClearSky_AEP_Min_04.04.02_Bank" xfId="152"/>
    <cellStyle name="__ [0]_PERSONAL_2_ClearSky_AEP_Min_04.04.02_Bank 2" xfId="153"/>
    <cellStyle name="__ [0]_PERSONAL_2_Clearsky_internal_050301" xfId="154"/>
    <cellStyle name="__ [0]_PERSONAL_2_Clearsky_internal_050301 2" xfId="155"/>
    <cellStyle name="__ [0]_PERSONAL_2_Clearsky_internal_070201" xfId="156"/>
    <cellStyle name="__ [0]_PERSONAL_2_Clearsky_internal_070201 2" xfId="157"/>
    <cellStyle name="__ [0]_PERSONAL_2_Clearsky_internal_070201.xls Chart 2" xfId="158"/>
    <cellStyle name="__ [0]_PERSONAL_2_Clearsky_internal_070201.xls Chart 2 2" xfId="159"/>
    <cellStyle name="__ [0]_PERSONAL_2_Clearsky_internal_070201_1" xfId="160"/>
    <cellStyle name="__ [0]_PERSONAL_2_Clearsky_internal_070201_1 2" xfId="161"/>
    <cellStyle name="__ [0]_PERSONAL_2_Clearsky_internal_070201_Clearsky_internal_070201" xfId="162"/>
    <cellStyle name="__ [0]_PERSONAL_2_Clearsky_internal_070201_Clearsky_internal_070201 2" xfId="163"/>
    <cellStyle name="__ [0]_PERSONAL_2_Clearsky_internal_070201_Clearsky_Outside_070201.xls Chart 2" xfId="164"/>
    <cellStyle name="__ [0]_PERSONAL_2_Clearsky_internal_070201_Clearsky_Outside_070201.xls Chart 2 2" xfId="165"/>
    <cellStyle name="__ [0]_PERSONAL_2_Clearsky_Outside_070201.xls Chart 2" xfId="166"/>
    <cellStyle name="__ [0]_PERSONAL_2_Clearsky_Outside_070201.xls Chart 2 2" xfId="167"/>
    <cellStyle name="__ [0]_PERSONAL_3" xfId="168"/>
    <cellStyle name="__ [0]_PERSONAL_3 2" xfId="169"/>
    <cellStyle name="__ [0]_PERSONAL_ClearSky_AEP_Min_04.04.02_Bank" xfId="170"/>
    <cellStyle name="__ [0]_PERSONAL_ClearSky_AEP_Min_04.04.02_Bank 2" xfId="171"/>
    <cellStyle name="__ [0]_PERSONAL_Clearsky_internal_050301" xfId="172"/>
    <cellStyle name="__ [0]_PERSONAL_Clearsky_internal_050301 2" xfId="173"/>
    <cellStyle name="__ [0]_PERSONAL_Clearsky_internal_070201" xfId="174"/>
    <cellStyle name="__ [0]_PERSONAL_Clearsky_internal_070201 2" xfId="175"/>
    <cellStyle name="__ [0]_PERSONAL_Clearsky_internal_070201.xls Chart 2" xfId="176"/>
    <cellStyle name="__ [0]_PERSONAL_Clearsky_internal_070201.xls Chart 2 2" xfId="177"/>
    <cellStyle name="__ [0]_PERSONAL_Clearsky_internal_070201_1" xfId="178"/>
    <cellStyle name="__ [0]_PERSONAL_Clearsky_internal_070201_1 2" xfId="179"/>
    <cellStyle name="__ [0]_PERSONAL_Clearsky_internal_070201_Clearsky_Outside_070201.xls Chart 2" xfId="180"/>
    <cellStyle name="__ [0]_PERSONAL_Clearsky_internal_070201_Clearsky_Outside_070201.xls Chart 2 2" xfId="181"/>
    <cellStyle name="__ [0]_PERSONAL_Clearsky_Outside_070201.xls Chart 2" xfId="182"/>
    <cellStyle name="__ [0]_PERSONAL_Clearsky_Outside_070201.xls Chart 2 2" xfId="183"/>
    <cellStyle name="__ [0]_Sheet2" xfId="184"/>
    <cellStyle name="__ [0]_Sheet2 2" xfId="185"/>
    <cellStyle name="____.____" xfId="186"/>
    <cellStyle name="_____" xfId="187"/>
    <cellStyle name="______" xfId="188"/>
    <cellStyle name="_______" xfId="189"/>
    <cellStyle name="________" xfId="190"/>
    <cellStyle name="________ 2" xfId="191"/>
    <cellStyle name="__________" xfId="192"/>
    <cellStyle name="____________" xfId="193"/>
    <cellStyle name="_____________ClearSky_AEP_Min_04.04.02_Bank" xfId="194"/>
    <cellStyle name="_____________ClearSky_AEP_Min_04.04.02_Bank 2" xfId="195"/>
    <cellStyle name="_____________ClearSky_AEP_Min_04.04.02_Bank_1" xfId="196"/>
    <cellStyle name="_____________ClearSky_AEP_Min_04.04.02_Bank_1 2" xfId="197"/>
    <cellStyle name="_____________Clearsky_internal_050301" xfId="198"/>
    <cellStyle name="_____________Clearsky_internal_050301_1" xfId="199"/>
    <cellStyle name="_____________Clearsky_internal_050301_1 2" xfId="200"/>
    <cellStyle name="_____________Clearsky_internal_050301_2" xfId="201"/>
    <cellStyle name="_____________Clearsky_internal_050301_2 2" xfId="202"/>
    <cellStyle name="_____________Clearsky_internal_070201" xfId="203"/>
    <cellStyle name="_____________Clearsky_internal_070201.xls Chart 2" xfId="204"/>
    <cellStyle name="_____________Clearsky_internal_070201.xls Chart 2_1" xfId="205"/>
    <cellStyle name="_____________Clearsky_internal_070201.xls Chart 2_1 2" xfId="206"/>
    <cellStyle name="_____________Clearsky_internal_070201_1" xfId="207"/>
    <cellStyle name="_____________Clearsky_internal_070201_1 2" xfId="208"/>
    <cellStyle name="_____________Clearsky_internal_070201_2" xfId="209"/>
    <cellStyle name="_____________Clearsky_internal_070201_2 2" xfId="210"/>
    <cellStyle name="_____________Clearsky_Outside_070201.xls Chart 2" xfId="211"/>
    <cellStyle name="_____________Clearsky_Outside_070201.xls Chart 2 2" xfId="212"/>
    <cellStyle name="_____________Clearsky_Outside_070201.xls Chart 2_1" xfId="213"/>
    <cellStyle name="_____________Clearsky_Outside_070201.xls Chart 2_1 2" xfId="214"/>
    <cellStyle name="___________ClearSky_AEP_Min_04.04.02_Bank" xfId="215"/>
    <cellStyle name="___________Clearsky_internal_050301" xfId="216"/>
    <cellStyle name="___________Clearsky_internal_050301_1" xfId="217"/>
    <cellStyle name="___________Clearsky_internal_070201" xfId="218"/>
    <cellStyle name="___________Clearsky_internal_070201.xls Chart 2" xfId="219"/>
    <cellStyle name="___________Clearsky_internal_070201_1" xfId="220"/>
    <cellStyle name="___________Clearsky_Outside_070201.xls Chart 2" xfId="221"/>
    <cellStyle name="_________1" xfId="222"/>
    <cellStyle name="_________2" xfId="223"/>
    <cellStyle name="_________ClearSky_AEP_Min_04.04.02_Bank" xfId="224"/>
    <cellStyle name="_________ClearSky_AEP_Min_04.04.02_Bank_1" xfId="225"/>
    <cellStyle name="_________ClearSky_AEP_Min_04.04.02_Bank_1 2" xfId="226"/>
    <cellStyle name="_________Clearsky_internal_050301" xfId="227"/>
    <cellStyle name="_________Clearsky_internal_050301_1" xfId="228"/>
    <cellStyle name="_________Clearsky_internal_050301_1 2" xfId="229"/>
    <cellStyle name="_________Clearsky_internal_050301_2" xfId="230"/>
    <cellStyle name="_________Clearsky_internal_050301_2 2" xfId="231"/>
    <cellStyle name="_________Clearsky_internal_070201" xfId="232"/>
    <cellStyle name="_________Clearsky_internal_070201 2" xfId="233"/>
    <cellStyle name="_________Clearsky_internal_070201.xls Chart 2" xfId="234"/>
    <cellStyle name="_________Clearsky_internal_070201.xls Chart 2_1" xfId="235"/>
    <cellStyle name="_________Clearsky_internal_070201.xls Chart 2_1 2" xfId="236"/>
    <cellStyle name="_________Clearsky_internal_070201_1" xfId="237"/>
    <cellStyle name="_________Clearsky_internal_070201_1 2" xfId="238"/>
    <cellStyle name="_________Clearsky_internal_070201_2" xfId="239"/>
    <cellStyle name="_________Clearsky_Outside_070201.xls Chart 2" xfId="240"/>
    <cellStyle name="_________Clearsky_Outside_070201.xls Chart 2_1" xfId="241"/>
    <cellStyle name="_________Clearsky_Outside_070201.xls Chart 2_1 2" xfId="242"/>
    <cellStyle name="________1" xfId="243"/>
    <cellStyle name="_______ClearSky_AEP_Min_04.04.02_Bank" xfId="244"/>
    <cellStyle name="_______ClearSky_AEP_Min_04.04.02_Bank 2" xfId="245"/>
    <cellStyle name="_______ClearSky_AEP_Min_04.04.02_Bank_1" xfId="246"/>
    <cellStyle name="_______ClearSky_AEP_Min_04.04.02_Bank_1 2" xfId="247"/>
    <cellStyle name="_______Clearsky_internal_050301" xfId="248"/>
    <cellStyle name="_______Clearsky_internal_050301 2" xfId="249"/>
    <cellStyle name="_______Clearsky_internal_050301_1" xfId="250"/>
    <cellStyle name="_______Clearsky_internal_050301_1 2" xfId="251"/>
    <cellStyle name="_______Clearsky_internal_070201" xfId="252"/>
    <cellStyle name="_______Clearsky_internal_070201 2" xfId="253"/>
    <cellStyle name="_______Clearsky_internal_070201.xls Chart 2" xfId="254"/>
    <cellStyle name="_______Clearsky_internal_070201.xls Chart 2 2" xfId="255"/>
    <cellStyle name="_______Clearsky_internal_070201.xls Chart 2_1" xfId="256"/>
    <cellStyle name="_______Clearsky_internal_070201.xls Chart 2_1 2" xfId="257"/>
    <cellStyle name="_______Clearsky_internal_070201_1" xfId="258"/>
    <cellStyle name="_______Clearsky_internal_070201_1 2" xfId="259"/>
    <cellStyle name="_______Clearsky_Outside_070201.xls Chart 2" xfId="260"/>
    <cellStyle name="_______Clearsky_Outside_070201.xls Chart 2 2" xfId="261"/>
    <cellStyle name="_______Clearsky_Outside_070201.xls Chart 2_1" xfId="262"/>
    <cellStyle name="_______Clearsky_Outside_070201.xls Chart 2_1 2" xfId="263"/>
    <cellStyle name="______1" xfId="264"/>
    <cellStyle name="______ClearSky_AEP_Min_04.04.02_Bank" xfId="265"/>
    <cellStyle name="______ClearSky_AEP_Min_04.04.02_Bank 2" xfId="266"/>
    <cellStyle name="______ClearSky_AEP_Min_04.04.02_Bank_1" xfId="267"/>
    <cellStyle name="______ClearSky_AEP_Min_04.04.02_Bank_2" xfId="268"/>
    <cellStyle name="______ClearSky_AEP_Min_04.04.02_Bank_2 2" xfId="269"/>
    <cellStyle name="______Clearsky_internal_050301" xfId="270"/>
    <cellStyle name="______Clearsky_internal_050301 2" xfId="271"/>
    <cellStyle name="______Clearsky_internal_050301_1" xfId="272"/>
    <cellStyle name="______Clearsky_internal_050301_2" xfId="273"/>
    <cellStyle name="______Clearsky_internal_050301_2 2" xfId="274"/>
    <cellStyle name="______Clearsky_internal_050301_3" xfId="275"/>
    <cellStyle name="______Clearsky_internal_070201" xfId="276"/>
    <cellStyle name="______Clearsky_internal_070201.xls Chart 2" xfId="277"/>
    <cellStyle name="______Clearsky_internal_070201.xls Chart 2_1" xfId="278"/>
    <cellStyle name="______Clearsky_internal_070201.xls Chart 2_1 2" xfId="279"/>
    <cellStyle name="______Clearsky_internal_070201.xls Chart 2_2" xfId="280"/>
    <cellStyle name="______Clearsky_internal_070201_1" xfId="281"/>
    <cellStyle name="______Clearsky_internal_070201_1 2" xfId="282"/>
    <cellStyle name="______Clearsky_internal_070201_2" xfId="283"/>
    <cellStyle name="______Clearsky_internal_070201_2_Clearsky_Outside_070201.xls Chart 2" xfId="284"/>
    <cellStyle name="______Clearsky_internal_070201_2_Clearsky_Outside_070201.xls Chart 2 2" xfId="285"/>
    <cellStyle name="______Clearsky_internal_070201_3" xfId="286"/>
    <cellStyle name="______Clearsky_internal_070201_3 2" xfId="287"/>
    <cellStyle name="______Clearsky_internal_070201_Clearsky_internal_070201" xfId="288"/>
    <cellStyle name="______Clearsky_internal_070201_Clearsky_Outside_070201.xls Chart 2" xfId="289"/>
    <cellStyle name="______Clearsky_Outside_070201.xls Chart 2" xfId="290"/>
    <cellStyle name="______Clearsky_Outside_070201.xls Chart 2_1" xfId="291"/>
    <cellStyle name="______Clearsky_Outside_070201.xls Chart 2_1 2" xfId="292"/>
    <cellStyle name="______Clearsky_Outside_070201.xls Chart 2_2" xfId="293"/>
    <cellStyle name="______Clearsky_Outside_070201.xls Chart 2_2 2" xfId="294"/>
    <cellStyle name="___94___" xfId="295"/>
    <cellStyle name="___94___ 2" xfId="296"/>
    <cellStyle name="___94____ClearSky_AEP_Min_04.04.02_Bank" xfId="297"/>
    <cellStyle name="___94____ClearSky_AEP_Min_04.04.02_Bank 2" xfId="298"/>
    <cellStyle name="___94____Clearsky_internal_050301" xfId="299"/>
    <cellStyle name="___94____Clearsky_internal_050301 2" xfId="300"/>
    <cellStyle name="___94____Clearsky_internal_050301_1" xfId="301"/>
    <cellStyle name="___94____Clearsky_internal_050301_1 2" xfId="302"/>
    <cellStyle name="___94____Clearsky_internal_070201" xfId="303"/>
    <cellStyle name="___94____Clearsky_internal_070201 2" xfId="304"/>
    <cellStyle name="___94____Clearsky_internal_070201.xls Chart 2" xfId="305"/>
    <cellStyle name="___94____Clearsky_internal_070201.xls Chart 2 2" xfId="306"/>
    <cellStyle name="___94____Clearsky_internal_070201_1" xfId="307"/>
    <cellStyle name="___94____Clearsky_internal_070201_1 2" xfId="308"/>
    <cellStyle name="___94____Clearsky_internal_070201_Clearsky_Outside_070201.xls Chart 2" xfId="309"/>
    <cellStyle name="___94____Clearsky_internal_070201_Clearsky_Outside_070201.xls Chart 2 2" xfId="310"/>
    <cellStyle name="___94____Clearsky_Outside_070201.xls Chart 2" xfId="311"/>
    <cellStyle name="___94____Clearsky_Outside_070201.xls Chart 2 2" xfId="312"/>
    <cellStyle name="___97___" xfId="313"/>
    <cellStyle name="___970120" xfId="314"/>
    <cellStyle name="___BEBU_GI" xfId="315"/>
    <cellStyle name="___dimon" xfId="316"/>
    <cellStyle name="___dimon 2" xfId="317"/>
    <cellStyle name="___dimon_ClearSky_AEP_Min_04.04.02_Bank" xfId="318"/>
    <cellStyle name="___dimon_ClearSky_AEP_Min_04.04.02_Bank 2" xfId="319"/>
    <cellStyle name="___dimon_Clearsky_internal_050301" xfId="320"/>
    <cellStyle name="___dimon_Clearsky_internal_050301 2" xfId="321"/>
    <cellStyle name="___dimon_Clearsky_internal_070201" xfId="322"/>
    <cellStyle name="___dimon_Clearsky_internal_070201 2" xfId="323"/>
    <cellStyle name="___dimon_Clearsky_internal_070201.xls Chart 2" xfId="324"/>
    <cellStyle name="___dimon_Clearsky_internal_070201.xls Chart 2 2" xfId="325"/>
    <cellStyle name="___dimon_Clearsky_internal_070201_1" xfId="326"/>
    <cellStyle name="___dimon_Clearsky_internal_070201_1 2" xfId="327"/>
    <cellStyle name="___dimon_Clearsky_Outside_070201.xls Chart 2" xfId="328"/>
    <cellStyle name="___dimon_Clearsky_Outside_070201.xls Chart 2 2" xfId="329"/>
    <cellStyle name="___form" xfId="330"/>
    <cellStyle name="___form_ClearSky_AEP_Min_04.04.02_Bank" xfId="331"/>
    <cellStyle name="___form_ClearSky_AEP_Min_04.04.02_Bank 2" xfId="332"/>
    <cellStyle name="___form_ClearSky_AEP_Min_04.04.02_Bank_1" xfId="333"/>
    <cellStyle name="___form_ClearSky_AEP_Min_04.04.02_Bank_1 2" xfId="334"/>
    <cellStyle name="___form_Clearsky_internal_050301" xfId="335"/>
    <cellStyle name="___form_Clearsky_internal_050301 2" xfId="336"/>
    <cellStyle name="___form_Clearsky_internal_050301_1" xfId="337"/>
    <cellStyle name="___form_Clearsky_internal_050301_1 2" xfId="338"/>
    <cellStyle name="___form_Clearsky_internal_070201" xfId="339"/>
    <cellStyle name="___form_Clearsky_internal_070201 2" xfId="340"/>
    <cellStyle name="___form_Clearsky_internal_070201.xls Chart 2" xfId="341"/>
    <cellStyle name="___form_Clearsky_internal_070201.xls Chart 2 2" xfId="342"/>
    <cellStyle name="___form_Clearsky_internal_070201.xls Chart 2_1" xfId="343"/>
    <cellStyle name="___form_Clearsky_internal_070201_1" xfId="344"/>
    <cellStyle name="___form_Clearsky_internal_070201_2" xfId="345"/>
    <cellStyle name="___form_Clearsky_internal_070201_2 2" xfId="346"/>
    <cellStyle name="___form_Clearsky_Outside_070201.xls Chart 2" xfId="347"/>
    <cellStyle name="___form_Clearsky_Outside_070201.xls Chart 2 2" xfId="348"/>
    <cellStyle name="___form_Clearsky_Outside_070201.xls Chart 2_1" xfId="349"/>
    <cellStyle name="___form_Clearsky_Outside_070201.xls Chart 2_1 2" xfId="350"/>
    <cellStyle name="___ga_PB" xfId="351"/>
    <cellStyle name="___laroux" xfId="352"/>
    <cellStyle name="___laroux 2" xfId="353"/>
    <cellStyle name="___laroux_1" xfId="354"/>
    <cellStyle name="___laroux_1_ClearSky_AEP_Min_04.04.02_Bank" xfId="355"/>
    <cellStyle name="___laroux_1_ClearSky_AEP_Min_04.04.02_Bank_1" xfId="356"/>
    <cellStyle name="___laroux_1_Clearsky_internal_050301" xfId="357"/>
    <cellStyle name="___laroux_1_Clearsky_internal_050301_1" xfId="358"/>
    <cellStyle name="___laroux_1_Clearsky_internal_050301_2" xfId="359"/>
    <cellStyle name="___laroux_1_Clearsky_internal_070201" xfId="360"/>
    <cellStyle name="___laroux_1_Clearsky_internal_070201.xls Chart 2" xfId="361"/>
    <cellStyle name="___laroux_1_Clearsky_internal_070201.xls Chart 2_1" xfId="362"/>
    <cellStyle name="___laroux_1_Clearsky_internal_070201_1" xfId="363"/>
    <cellStyle name="___laroux_1_Clearsky_internal_070201_2" xfId="364"/>
    <cellStyle name="___laroux_1_Clearsky_Outside_070201.xls Chart 2" xfId="365"/>
    <cellStyle name="___laroux_1_Clearsky_Outside_070201.xls Chart 2_1" xfId="366"/>
    <cellStyle name="___laroux_2" xfId="367"/>
    <cellStyle name="___laroux_2_ClearSky_AEP_Min_04.04.02_Bank" xfId="368"/>
    <cellStyle name="___laroux_2_ClearSky_AEP_Min_04.04.02_Bank 2" xfId="369"/>
    <cellStyle name="___laroux_2_Clearsky_internal_050301" xfId="370"/>
    <cellStyle name="___laroux_2_Clearsky_internal_050301_1" xfId="371"/>
    <cellStyle name="___laroux_2_Clearsky_internal_050301_1 2" xfId="372"/>
    <cellStyle name="___laroux_2_Clearsky_internal_070201" xfId="373"/>
    <cellStyle name="___laroux_2_Clearsky_internal_070201.xls Chart 2" xfId="374"/>
    <cellStyle name="___laroux_2_Clearsky_internal_070201.xls Chart 2_1" xfId="375"/>
    <cellStyle name="___laroux_2_Clearsky_internal_070201.xls Chart 2_1 2" xfId="376"/>
    <cellStyle name="___laroux_2_Clearsky_internal_070201_1" xfId="377"/>
    <cellStyle name="___laroux_2_Clearsky_internal_070201_1 2" xfId="378"/>
    <cellStyle name="___laroux_2_Clearsky_Outside_070201.xls Chart 2" xfId="379"/>
    <cellStyle name="___laroux_2_Clearsky_Outside_070201.xls Chart 2_1" xfId="380"/>
    <cellStyle name="___laroux_2_Clearsky_Outside_070201.xls Chart 2_1 2" xfId="381"/>
    <cellStyle name="___laroux_3" xfId="382"/>
    <cellStyle name="___laroux_4" xfId="383"/>
    <cellStyle name="___laroux_5" xfId="384"/>
    <cellStyle name="___laroux_6" xfId="385"/>
    <cellStyle name="___laroux_7" xfId="386"/>
    <cellStyle name="___laroux_8" xfId="387"/>
    <cellStyle name="___laroux_8 2" xfId="388"/>
    <cellStyle name="___laroux_ClearSky_AEP_Min_04.04.02_Bank" xfId="389"/>
    <cellStyle name="___laroux_ClearSky_AEP_Min_04.04.02_Bank_1" xfId="390"/>
    <cellStyle name="___laroux_ClearSky_AEP_Min_04.04.02_Bank_1 2" xfId="391"/>
    <cellStyle name="___laroux_Clearsky_internal_050301" xfId="392"/>
    <cellStyle name="___laroux_Clearsky_internal_050301 2" xfId="393"/>
    <cellStyle name="___laroux_Clearsky_internal_050301_1" xfId="394"/>
    <cellStyle name="___laroux_Clearsky_internal_050301_1 2" xfId="395"/>
    <cellStyle name="___laroux_Clearsky_internal_070201" xfId="396"/>
    <cellStyle name="___laroux_Clearsky_internal_070201 2" xfId="397"/>
    <cellStyle name="___laroux_Clearsky_internal_070201.xls Chart 2" xfId="398"/>
    <cellStyle name="___laroux_Clearsky_internal_070201.xls Chart 2 2" xfId="399"/>
    <cellStyle name="___laroux_Clearsky_internal_070201.xls Chart 2_1" xfId="400"/>
    <cellStyle name="___laroux_Clearsky_internal_070201.xls Chart 2_1 2" xfId="401"/>
    <cellStyle name="___laroux_Clearsky_internal_070201.xls Chart 2_2" xfId="402"/>
    <cellStyle name="___laroux_Clearsky_internal_070201_1" xfId="403"/>
    <cellStyle name="___laroux_Clearsky_internal_070201_2" xfId="404"/>
    <cellStyle name="___laroux_Clearsky_internal_070201_2 2" xfId="405"/>
    <cellStyle name="___laroux_Clearsky_Outside_070201.xls Chart 2" xfId="406"/>
    <cellStyle name="___laroux_Clearsky_Outside_070201.xls Chart 2 2" xfId="407"/>
    <cellStyle name="___laroux_Clearsky_Outside_070201.xls Chart 2_1" xfId="408"/>
    <cellStyle name="___PERSONAL" xfId="409"/>
    <cellStyle name="___PERSONAL 2" xfId="410"/>
    <cellStyle name="___PERSONAL_1" xfId="411"/>
    <cellStyle name="___PERSONAL_1_ClearSky_AEP_Min_04.04.02_Bank" xfId="412"/>
    <cellStyle name="___PERSONAL_1_ClearSky_AEP_Min_04.04.02_Bank 2" xfId="413"/>
    <cellStyle name="___PERSONAL_1_ClearSky_AEP_Min_04.04.02_Bank_1" xfId="414"/>
    <cellStyle name="___PERSONAL_1_ClearSky_AEP_Min_04.04.02_Bank_1 2" xfId="415"/>
    <cellStyle name="___PERSONAL_1_Clearsky_internal_050301" xfId="416"/>
    <cellStyle name="___PERSONAL_1_Clearsky_internal_050301 2" xfId="417"/>
    <cellStyle name="___PERSONAL_1_Clearsky_internal_050301_1" xfId="418"/>
    <cellStyle name="___PERSONAL_1_Clearsky_internal_050301_1 2" xfId="419"/>
    <cellStyle name="___PERSONAL_1_Clearsky_internal_070201" xfId="420"/>
    <cellStyle name="___PERSONAL_1_Clearsky_internal_070201 2" xfId="421"/>
    <cellStyle name="___PERSONAL_1_Clearsky_internal_070201.xls Chart 2" xfId="422"/>
    <cellStyle name="___PERSONAL_1_Clearsky_internal_070201.xls Chart 2_1" xfId="423"/>
    <cellStyle name="___PERSONAL_1_Clearsky_internal_070201.xls Chart 2_1 2" xfId="424"/>
    <cellStyle name="___PERSONAL_1_Clearsky_internal_070201_1" xfId="425"/>
    <cellStyle name="___PERSONAL_1_Clearsky_internal_070201_1 2" xfId="426"/>
    <cellStyle name="___PERSONAL_1_Clearsky_internal_070201_1_Clearsky_Outside_070201.xls Chart 2" xfId="427"/>
    <cellStyle name="___PERSONAL_1_Clearsky_internal_070201_1_Clearsky_Outside_070201.xls Chart 2 2" xfId="428"/>
    <cellStyle name="___PERSONAL_1_Clearsky_internal_070201_2" xfId="429"/>
    <cellStyle name="___PERSONAL_1_Clearsky_internal_070201_Clearsky_Outside_070201.xls Chart 2" xfId="430"/>
    <cellStyle name="___PERSONAL_1_Clearsky_Outside_070201.xls Chart 2" xfId="431"/>
    <cellStyle name="___PERSONAL_1_Clearsky_Outside_070201.xls Chart 2 2" xfId="432"/>
    <cellStyle name="___PERSONAL_1_Clearsky_Outside_070201.xls Chart 2_1" xfId="433"/>
    <cellStyle name="___PERSONAL_2" xfId="434"/>
    <cellStyle name="___PERSONAL_2 2" xfId="435"/>
    <cellStyle name="___PERSONAL_2_ClearSky_AEP_Min_04.04.02_Bank" xfId="436"/>
    <cellStyle name="___PERSONAL_2_ClearSky_AEP_Min_04.04.02_Bank 2" xfId="437"/>
    <cellStyle name="___PERSONAL_2_ClearSky_AEP_Min_04.04.02_Bank_1" xfId="438"/>
    <cellStyle name="___PERSONAL_2_ClearSky_AEP_Min_04.04.02_Bank_1 2" xfId="439"/>
    <cellStyle name="___PERSONAL_2_Clearsky_internal_050301" xfId="440"/>
    <cellStyle name="___PERSONAL_2_Clearsky_internal_050301 2" xfId="441"/>
    <cellStyle name="___PERSONAL_2_Clearsky_internal_050301_1" xfId="442"/>
    <cellStyle name="___PERSONAL_2_Clearsky_internal_050301_1 2" xfId="443"/>
    <cellStyle name="___PERSONAL_2_Clearsky_internal_070201" xfId="444"/>
    <cellStyle name="___PERSONAL_2_Clearsky_internal_070201 2" xfId="445"/>
    <cellStyle name="___PERSONAL_2_Clearsky_internal_070201.xls Chart 2" xfId="446"/>
    <cellStyle name="___PERSONAL_2_Clearsky_internal_070201.xls Chart 2 2" xfId="447"/>
    <cellStyle name="___PERSONAL_2_Clearsky_internal_070201.xls Chart 2_1" xfId="448"/>
    <cellStyle name="___PERSONAL_2_Clearsky_internal_070201.xls Chart 2_1 2" xfId="449"/>
    <cellStyle name="___PERSONAL_2_Clearsky_internal_070201_1" xfId="450"/>
    <cellStyle name="___PERSONAL_2_Clearsky_internal_070201_1 2" xfId="451"/>
    <cellStyle name="___PERSONAL_2_Clearsky_internal_070201_1_Clearsky_internal_070201" xfId="452"/>
    <cellStyle name="___PERSONAL_2_Clearsky_internal_070201_1_Clearsky_internal_070201 2" xfId="453"/>
    <cellStyle name="___PERSONAL_2_Clearsky_internal_070201_1_Clearsky_Outside_070201.xls Chart 2" xfId="454"/>
    <cellStyle name="___PERSONAL_2_Clearsky_internal_070201_1_Clearsky_Outside_070201.xls Chart 2 2" xfId="455"/>
    <cellStyle name="___PERSONAL_2_Clearsky_internal_070201_2" xfId="456"/>
    <cellStyle name="___PERSONAL_2_Clearsky_internal_070201_2 2" xfId="457"/>
    <cellStyle name="___PERSONAL_2_Clearsky_internal_070201_Clearsky_Outside_070201.xls Chart 2" xfId="458"/>
    <cellStyle name="___PERSONAL_2_Clearsky_internal_070201_Clearsky_Outside_070201.xls Chart 2 2" xfId="459"/>
    <cellStyle name="___PERSONAL_2_Clearsky_Outside_070201.xls Chart 2" xfId="460"/>
    <cellStyle name="___PERSONAL_2_Clearsky_Outside_070201.xls Chart 2 2" xfId="461"/>
    <cellStyle name="___PERSONAL_2_Clearsky_Outside_070201.xls Chart 2_1" xfId="462"/>
    <cellStyle name="___PERSONAL_2_Clearsky_Outside_070201.xls Chart 2_1 2" xfId="463"/>
    <cellStyle name="___PERSONAL_2_Clearsky_Outside_070201.xls Chart 2_2" xfId="464"/>
    <cellStyle name="___PERSONAL_2_Clearsky_Outside_070201.xls Chart 2_2 2" xfId="465"/>
    <cellStyle name="___PERSONAL_3" xfId="466"/>
    <cellStyle name="___PERSONAL_3_ClearSky_AEP_Min_04.04.02_Bank" xfId="467"/>
    <cellStyle name="___PERSONAL_3_ClearSky_AEP_Min_04.04.02_Bank 2" xfId="468"/>
    <cellStyle name="___PERSONAL_3_Clearsky_internal_050301" xfId="469"/>
    <cellStyle name="___PERSONAL_3_Clearsky_internal_070201" xfId="470"/>
    <cellStyle name="___PERSONAL_3_Clearsky_internal_070201.xls Chart 2" xfId="471"/>
    <cellStyle name="___PERSONAL_3_Clearsky_internal_070201.xls Chart 2 2" xfId="472"/>
    <cellStyle name="___PERSONAL_3_Clearsky_internal_070201_1" xfId="473"/>
    <cellStyle name="___PERSONAL_3_Clearsky_internal_070201_1 2" xfId="474"/>
    <cellStyle name="___PERSONAL_3_Clearsky_internal_070201_Clearsky_Outside_070201.xls Chart 2" xfId="475"/>
    <cellStyle name="___PERSONAL_3_Clearsky_internal_070201_Clearsky_Outside_070201.xls Chart 2 2" xfId="476"/>
    <cellStyle name="___PERSONAL_3_Clearsky_Outside_070201.xls Chart 2" xfId="477"/>
    <cellStyle name="___PERSONAL_4" xfId="478"/>
    <cellStyle name="___PERSONAL_ClearSky_AEP_Min_04.04.02_Bank" xfId="479"/>
    <cellStyle name="___PERSONAL_ClearSky_AEP_Min_04.04.02_Bank_1" xfId="480"/>
    <cellStyle name="___PERSONAL_ClearSky_AEP_Min_04.04.02_Bank_1 2" xfId="481"/>
    <cellStyle name="___PERSONAL_Clearsky_internal_050301" xfId="482"/>
    <cellStyle name="___PERSONAL_Clearsky_internal_050301_1" xfId="483"/>
    <cellStyle name="___PERSONAL_Clearsky_internal_050301_1 2" xfId="484"/>
    <cellStyle name="___PERSONAL_Clearsky_internal_070201" xfId="485"/>
    <cellStyle name="___PERSONAL_Clearsky_internal_070201.xls Chart 2" xfId="486"/>
    <cellStyle name="___PERSONAL_Clearsky_internal_070201.xls Chart 2_1" xfId="487"/>
    <cellStyle name="___PERSONAL_Clearsky_internal_070201.xls Chart 2_1 2" xfId="488"/>
    <cellStyle name="___PERSONAL_Clearsky_internal_070201_1" xfId="489"/>
    <cellStyle name="___PERSONAL_Clearsky_internal_070201_1 2" xfId="490"/>
    <cellStyle name="___PERSONAL_Clearsky_internal_070201_1_Clearsky_internal_070201" xfId="491"/>
    <cellStyle name="___PERSONAL_Clearsky_internal_070201_1_Clearsky_Outside_070201.xls Chart 2" xfId="492"/>
    <cellStyle name="___PERSONAL_Clearsky_internal_070201_2" xfId="493"/>
    <cellStyle name="___PERSONAL_Clearsky_internal_070201_2 2" xfId="494"/>
    <cellStyle name="___PERSONAL_Clearsky_internal_070201_Clearsky_Outside_070201.xls Chart 2" xfId="495"/>
    <cellStyle name="___PERSONAL_Clearsky_internal_070201_Clearsky_Outside_070201.xls Chart 2 2" xfId="496"/>
    <cellStyle name="___PERSONAL_Clearsky_Outside_070201.xls Chart 2" xfId="497"/>
    <cellStyle name="___PERSONAL_Clearsky_Outside_070201.xls Chart 2_1" xfId="498"/>
    <cellStyle name="___PERSONAL_Clearsky_Outside_070201.xls Chart 2_1 2" xfId="499"/>
    <cellStyle name="___Query11" xfId="500"/>
    <cellStyle name="___Query11 2" xfId="501"/>
    <cellStyle name="___Sheet1" xfId="502"/>
    <cellStyle name="___Sheet1 (2)" xfId="503"/>
    <cellStyle name="___Sheet2" xfId="504"/>
    <cellStyle name="___Sheet2_ClearSky_AEP_Min_04.04.02_Bank" xfId="505"/>
    <cellStyle name="___Sheet2_ClearSky_AEP_Min_04.04.02_Bank 2" xfId="506"/>
    <cellStyle name="___Sheet2_Clearsky_internal_050301" xfId="507"/>
    <cellStyle name="___Sheet2_Clearsky_internal_070201" xfId="508"/>
    <cellStyle name="___Sheet2_Clearsky_internal_070201 2" xfId="509"/>
    <cellStyle name="___Sheet2_Clearsky_internal_070201.xls Chart 2" xfId="510"/>
    <cellStyle name="___Sheet2_Clearsky_internal_070201.xls Chart 2 2" xfId="511"/>
    <cellStyle name="___Sheet2_Clearsky_internal_070201_1" xfId="512"/>
    <cellStyle name="___Sheet2_Clearsky_internal_070201_Clearsky_Outside_070201.xls Chart 2" xfId="513"/>
    <cellStyle name="___Sheet2_Clearsky_Outside_070201.xls Chart 2" xfId="514"/>
    <cellStyle name="_020122 TIM MITCHELL" xfId="515"/>
    <cellStyle name="_020122 TIM MITCHELL 2" xfId="516"/>
    <cellStyle name="_APS Financial Model v1.0" xfId="517"/>
    <cellStyle name="_Cumberland Coal Financial Model v2.1" xfId="518"/>
    <cellStyle name="_Ebill Paper Bill ARC Recovery" xfId="519"/>
    <cellStyle name="_enXco NSP IV (mdf) v3.7" xfId="520"/>
    <cellStyle name="_MTC Resource Unit Baseline by state 050920 v2" xfId="521"/>
    <cellStyle name="_Orange-Mulberry Res. 061201a" xfId="522"/>
    <cellStyle name="_Orange-Mulberry Res. 061201a 2" xfId="523"/>
    <cellStyle name="_Project List 021810 for TIS V2" xfId="524"/>
    <cellStyle name="_Project List 021810 for TIS V2 2" xfId="525"/>
    <cellStyle name="_PSEG asset valuation 1.1" xfId="526"/>
    <cellStyle name="_PSEG asset valuation 1.1 2" xfId="527"/>
    <cellStyle name="_PSEG Swap v3.5 PSEG Assets" xfId="528"/>
    <cellStyle name="_River Operations 09-18-06 v2" xfId="529"/>
    <cellStyle name="_Row1" xfId="530"/>
    <cellStyle name="_Row1 2" xfId="531"/>
    <cellStyle name="_SA Financial Model v1.0" xfId="532"/>
    <cellStyle name="_Term for Change of Control" xfId="533"/>
    <cellStyle name="_Term for Convenience" xfId="534"/>
    <cellStyle name="_Transformation Projects Cap vs Exp Master" xfId="535"/>
    <cellStyle name="=C:\WINNT\SYSTEM32\COMMAND.COM" xfId="536"/>
    <cellStyle name="=C:\WINNT\SYSTEM32\COMMAND.COM 2" xfId="537"/>
    <cellStyle name="=C:\WINNT\SYSTEM32\COMMAND.COM 2 2" xfId="538"/>
    <cellStyle name="=C:\WINNT\SYSTEM32\COMMAND.COM 3" xfId="539"/>
    <cellStyle name="=C:\WINNT35\SYSTEM32\COMMAND.COM" xfId="540"/>
    <cellStyle name="=C:\WINNT40\SYSTEM32\COMMAND.COM" xfId="541"/>
    <cellStyle name="=C:\WINNT40\SYSTEM32\COMMAND.COM 10" xfId="542"/>
    <cellStyle name="=C:\WINNT40\SYSTEM32\COMMAND.COM 10 2" xfId="543"/>
    <cellStyle name="=C:\WINNT40\SYSTEM32\COMMAND.COM 10 2 2" xfId="544"/>
    <cellStyle name="=C:\WINNT40\SYSTEM32\COMMAND.COM 10 3" xfId="545"/>
    <cellStyle name="=C:\WINNT40\SYSTEM32\COMMAND.COM 11" xfId="546"/>
    <cellStyle name="=C:\WINNT40\SYSTEM32\COMMAND.COM 2" xfId="547"/>
    <cellStyle name="=C:\WINNT40\SYSTEM32\COMMAND.COM 2 2" xfId="548"/>
    <cellStyle name="=C:\WINNT40\SYSTEM32\COMMAND.COM 3" xfId="549"/>
    <cellStyle name="=C:\WINNT40\SYSTEM32\COMMAND.COM 3 2" xfId="550"/>
    <cellStyle name="=C:\WINNT40\SYSTEM32\COMMAND.COM 4" xfId="551"/>
    <cellStyle name="=C:\WINNT40\SYSTEM32\COMMAND.COM 4 2" xfId="552"/>
    <cellStyle name="=C:\WINNT40\SYSTEM32\COMMAND.COM 5" xfId="553"/>
    <cellStyle name="=C:\WINNT40\SYSTEM32\COMMAND.COM 5 2" xfId="554"/>
    <cellStyle name="=C:\WINNT40\SYSTEM32\COMMAND.COM 6" xfId="555"/>
    <cellStyle name="=C:\WINNT40\SYSTEM32\COMMAND.COM 6 2" xfId="556"/>
    <cellStyle name="=C:\WINNT40\SYSTEM32\COMMAND.COM 6 2 2" xfId="557"/>
    <cellStyle name="=C:\WINNT40\SYSTEM32\COMMAND.COM 6 3" xfId="558"/>
    <cellStyle name="=C:\WINNT40\SYSTEM32\COMMAND.COM 7" xfId="559"/>
    <cellStyle name="=C:\WINNT40\SYSTEM32\COMMAND.COM 7 2" xfId="560"/>
    <cellStyle name="=C:\WINNT40\SYSTEM32\COMMAND.COM 7 2 2" xfId="561"/>
    <cellStyle name="=C:\WINNT40\SYSTEM32\COMMAND.COM 7 3" xfId="562"/>
    <cellStyle name="=C:\WINNT40\SYSTEM32\COMMAND.COM 8" xfId="563"/>
    <cellStyle name="=C:\WINNT40\SYSTEM32\COMMAND.COM 8 2" xfId="564"/>
    <cellStyle name="=C:\WINNT40\SYSTEM32\COMMAND.COM 8 2 2" xfId="565"/>
    <cellStyle name="=C:\WINNT40\SYSTEM32\COMMAND.COM 8 3" xfId="566"/>
    <cellStyle name="=C:\WINNT40\SYSTEM32\COMMAND.COM 9" xfId="567"/>
    <cellStyle name="=C:\WINNT40\SYSTEM32\COMMAND.COM 9 2" xfId="568"/>
    <cellStyle name="=C:\WINNT40\SYSTEM32\COMMAND.COM 9 2 2" xfId="569"/>
    <cellStyle name="=C:\WINNT40\SYSTEM32\COMMAND.COM 9 3" xfId="570"/>
    <cellStyle name="=C:\WINNT40\SYSTEM32\COMMAND.COM_2D - MAY 24 2010 Ten Year ATRR Forecast for Stakeholders - Updated to SL Rev 12 for PowerPoint" xfId="571"/>
    <cellStyle name="20% - Accent1 10" xfId="572"/>
    <cellStyle name="20% - Accent1 10 2" xfId="573"/>
    <cellStyle name="20% - Accent1 10 2 2" xfId="574"/>
    <cellStyle name="20% - Accent1 10 2_SCH J-3" xfId="575"/>
    <cellStyle name="20% - Accent1 10 3" xfId="576"/>
    <cellStyle name="20% - Accent1 10 4" xfId="577"/>
    <cellStyle name="20% - Accent1 10_SCH J-3" xfId="578"/>
    <cellStyle name="20% - Accent1 11" xfId="579"/>
    <cellStyle name="20% - Accent1 11 2" xfId="580"/>
    <cellStyle name="20% - Accent1 11 2 2" xfId="581"/>
    <cellStyle name="20% - Accent1 11 2_SCH J-3" xfId="582"/>
    <cellStyle name="20% - Accent1 11 3" xfId="583"/>
    <cellStyle name="20% - Accent1 11 4" xfId="584"/>
    <cellStyle name="20% - Accent1 11_SCH J-3" xfId="585"/>
    <cellStyle name="20% - Accent1 12" xfId="586"/>
    <cellStyle name="20% - Accent1 12 2" xfId="587"/>
    <cellStyle name="20% - Accent1 12 3" xfId="588"/>
    <cellStyle name="20% - Accent1 12_SCH J-3" xfId="589"/>
    <cellStyle name="20% - Accent1 13" xfId="590"/>
    <cellStyle name="20% - Accent1 13 2" xfId="591"/>
    <cellStyle name="20% - Accent1 13_SCH J-3" xfId="592"/>
    <cellStyle name="20% - Accent1 14" xfId="593"/>
    <cellStyle name="20% - Accent1 15" xfId="594"/>
    <cellStyle name="20% - Accent1 16" xfId="595"/>
    <cellStyle name="20% - Accent1 17" xfId="596"/>
    <cellStyle name="20% - Accent1 17 2" xfId="597"/>
    <cellStyle name="20% - Accent1 18" xfId="598"/>
    <cellStyle name="20% - Accent1 19" xfId="599"/>
    <cellStyle name="20% - Accent1 2" xfId="600"/>
    <cellStyle name="20% - Accent1 2 2" xfId="601"/>
    <cellStyle name="20% - Accent1 2 2 2" xfId="602"/>
    <cellStyle name="20% - Accent1 2 2 2 2" xfId="603"/>
    <cellStyle name="20% - Accent1 2 2 2 2 2" xfId="604"/>
    <cellStyle name="20% - Accent1 2 2 2 2 2 2" xfId="605"/>
    <cellStyle name="20% - Accent1 2 2 2 2 2 2 2" xfId="606"/>
    <cellStyle name="20% - Accent1 2 2 2 2 2 2_SCH J-3" xfId="607"/>
    <cellStyle name="20% - Accent1 2 2 2 2 2 3" xfId="608"/>
    <cellStyle name="20% - Accent1 2 2 2 2 2_SCH J-3" xfId="609"/>
    <cellStyle name="20% - Accent1 2 2 2 2 3" xfId="610"/>
    <cellStyle name="20% - Accent1 2 2 2 2 3 2" xfId="611"/>
    <cellStyle name="20% - Accent1 2 2 2 2 3_SCH J-3" xfId="612"/>
    <cellStyle name="20% - Accent1 2 2 2 2 4" xfId="613"/>
    <cellStyle name="20% - Accent1 2 2 2 2 5" xfId="614"/>
    <cellStyle name="20% - Accent1 2 2 2 2_SCH J-3" xfId="615"/>
    <cellStyle name="20% - Accent1 2 2 2 3" xfId="616"/>
    <cellStyle name="20% - Accent1 2 2 2 3 2" xfId="617"/>
    <cellStyle name="20% - Accent1 2 2 2 3 2 2" xfId="618"/>
    <cellStyle name="20% - Accent1 2 2 2 3 2_SCH J-3" xfId="619"/>
    <cellStyle name="20% - Accent1 2 2 2 3 3" xfId="620"/>
    <cellStyle name="20% - Accent1 2 2 2 3_SCH J-3" xfId="621"/>
    <cellStyle name="20% - Accent1 2 2 2 4" xfId="622"/>
    <cellStyle name="20% - Accent1 2 2 2 4 2" xfId="623"/>
    <cellStyle name="20% - Accent1 2 2 2 4_SCH J-3" xfId="624"/>
    <cellStyle name="20% - Accent1 2 2 2 5" xfId="625"/>
    <cellStyle name="20% - Accent1 2 2 2 6" xfId="626"/>
    <cellStyle name="20% - Accent1 2 2 2_SCH J-3" xfId="627"/>
    <cellStyle name="20% - Accent1 2 2 3" xfId="628"/>
    <cellStyle name="20% - Accent1 2 2 3 2" xfId="629"/>
    <cellStyle name="20% - Accent1 2 2 3 2 2" xfId="630"/>
    <cellStyle name="20% - Accent1 2 2 3 2 2 2" xfId="631"/>
    <cellStyle name="20% - Accent1 2 2 3 2 2_SCH J-3" xfId="632"/>
    <cellStyle name="20% - Accent1 2 2 3 2 3" xfId="633"/>
    <cellStyle name="20% - Accent1 2 2 3 2_SCH J-3" xfId="634"/>
    <cellStyle name="20% - Accent1 2 2 3 3" xfId="635"/>
    <cellStyle name="20% - Accent1 2 2 3 3 2" xfId="636"/>
    <cellStyle name="20% - Accent1 2 2 3 3_SCH J-3" xfId="637"/>
    <cellStyle name="20% - Accent1 2 2 3 4" xfId="638"/>
    <cellStyle name="20% - Accent1 2 2 3 5" xfId="639"/>
    <cellStyle name="20% - Accent1 2 2 3_SCH J-3" xfId="640"/>
    <cellStyle name="20% - Accent1 2 2 4" xfId="641"/>
    <cellStyle name="20% - Accent1 2 2 4 2" xfId="642"/>
    <cellStyle name="20% - Accent1 2 2 4 2 2" xfId="643"/>
    <cellStyle name="20% - Accent1 2 2 4 2_SCH J-3" xfId="644"/>
    <cellStyle name="20% - Accent1 2 2 4 3" xfId="645"/>
    <cellStyle name="20% - Accent1 2 2 4_SCH J-3" xfId="646"/>
    <cellStyle name="20% - Accent1 2 2 5" xfId="647"/>
    <cellStyle name="20% - Accent1 2 2 5 2" xfId="648"/>
    <cellStyle name="20% - Accent1 2 2 5_SCH J-3" xfId="649"/>
    <cellStyle name="20% - Accent1 2 2 6" xfId="650"/>
    <cellStyle name="20% - Accent1 2 2 7" xfId="651"/>
    <cellStyle name="20% - Accent1 2 2_SCH J-3" xfId="652"/>
    <cellStyle name="20% - Accent1 2 3" xfId="653"/>
    <cellStyle name="20% - Accent1 2 3 2" xfId="654"/>
    <cellStyle name="20% - Accent1 2 3 2 2" xfId="655"/>
    <cellStyle name="20% - Accent1 2 3 2 2 2" xfId="656"/>
    <cellStyle name="20% - Accent1 2 3 2 2 2 2" xfId="657"/>
    <cellStyle name="20% - Accent1 2 3 2 2 2_SCH J-3" xfId="658"/>
    <cellStyle name="20% - Accent1 2 3 2 2 3" xfId="659"/>
    <cellStyle name="20% - Accent1 2 3 2 2_SCH J-3" xfId="660"/>
    <cellStyle name="20% - Accent1 2 3 2 3" xfId="661"/>
    <cellStyle name="20% - Accent1 2 3 2 3 2" xfId="662"/>
    <cellStyle name="20% - Accent1 2 3 2 3_SCH J-3" xfId="663"/>
    <cellStyle name="20% - Accent1 2 3 2 4" xfId="664"/>
    <cellStyle name="20% - Accent1 2 3 2_SCH J-3" xfId="665"/>
    <cellStyle name="20% - Accent1 2 3 3" xfId="666"/>
    <cellStyle name="20% - Accent1 2 3 3 2" xfId="667"/>
    <cellStyle name="20% - Accent1 2 3 3 2 2" xfId="668"/>
    <cellStyle name="20% - Accent1 2 3 3 2_SCH J-3" xfId="669"/>
    <cellStyle name="20% - Accent1 2 3 3 3" xfId="670"/>
    <cellStyle name="20% - Accent1 2 3 3_SCH J-3" xfId="671"/>
    <cellStyle name="20% - Accent1 2 3 4" xfId="672"/>
    <cellStyle name="20% - Accent1 2 3 4 2" xfId="673"/>
    <cellStyle name="20% - Accent1 2 3 4_SCH J-3" xfId="674"/>
    <cellStyle name="20% - Accent1 2 3 5" xfId="675"/>
    <cellStyle name="20% - Accent1 2 3 6" xfId="676"/>
    <cellStyle name="20% - Accent1 2 3_SCH J-3" xfId="677"/>
    <cellStyle name="20% - Accent1 2 4" xfId="678"/>
    <cellStyle name="20% - Accent1 2 4 2" xfId="679"/>
    <cellStyle name="20% - Accent1 2 4 2 2" xfId="680"/>
    <cellStyle name="20% - Accent1 2 4 2 2 2" xfId="681"/>
    <cellStyle name="20% - Accent1 2 4 2 2_SCH J-3" xfId="682"/>
    <cellStyle name="20% - Accent1 2 4 2 3" xfId="683"/>
    <cellStyle name="20% - Accent1 2 4 2_SCH J-3" xfId="684"/>
    <cellStyle name="20% - Accent1 2 4 3" xfId="685"/>
    <cellStyle name="20% - Accent1 2 4 3 2" xfId="686"/>
    <cellStyle name="20% - Accent1 2 4 3_SCH J-3" xfId="687"/>
    <cellStyle name="20% - Accent1 2 4 4" xfId="688"/>
    <cellStyle name="20% - Accent1 2 4 5" xfId="689"/>
    <cellStyle name="20% - Accent1 2 4_SCH J-3" xfId="690"/>
    <cellStyle name="20% - Accent1 2 5" xfId="691"/>
    <cellStyle name="20% - Accent1 2 5 2" xfId="692"/>
    <cellStyle name="20% - Accent1 2 5 2 2" xfId="693"/>
    <cellStyle name="20% - Accent1 2 5 2_SCH J-3" xfId="694"/>
    <cellStyle name="20% - Accent1 2 5 3" xfId="695"/>
    <cellStyle name="20% - Accent1 2 5 4" xfId="696"/>
    <cellStyle name="20% - Accent1 2 5_SCH J-3" xfId="697"/>
    <cellStyle name="20% - Accent1 2 6" xfId="698"/>
    <cellStyle name="20% - Accent1 2 6 2" xfId="699"/>
    <cellStyle name="20% - Accent1 2 6 3" xfId="700"/>
    <cellStyle name="20% - Accent1 2 6_SCH J-3" xfId="701"/>
    <cellStyle name="20% - Accent1 2 7" xfId="702"/>
    <cellStyle name="20% - Accent1 2 8" xfId="703"/>
    <cellStyle name="20% - Accent1 2 9" xfId="704"/>
    <cellStyle name="20% - Accent1 20" xfId="705"/>
    <cellStyle name="20% - Accent1 21" xfId="706"/>
    <cellStyle name="20% - Accent1 3" xfId="707"/>
    <cellStyle name="20% - Accent1 3 2" xfId="708"/>
    <cellStyle name="20% - Accent1 3 2 2" xfId="709"/>
    <cellStyle name="20% - Accent1 3 2 2 2" xfId="710"/>
    <cellStyle name="20% - Accent1 3 2 2 2 2" xfId="711"/>
    <cellStyle name="20% - Accent1 3 2 2 2 2 2" xfId="712"/>
    <cellStyle name="20% - Accent1 3 2 2 2 2 2 2" xfId="713"/>
    <cellStyle name="20% - Accent1 3 2 2 2 2 2_SCH J-3" xfId="714"/>
    <cellStyle name="20% - Accent1 3 2 2 2 2 3" xfId="715"/>
    <cellStyle name="20% - Accent1 3 2 2 2 2_SCH J-3" xfId="716"/>
    <cellStyle name="20% - Accent1 3 2 2 2 3" xfId="717"/>
    <cellStyle name="20% - Accent1 3 2 2 2 3 2" xfId="718"/>
    <cellStyle name="20% - Accent1 3 2 2 2 3_SCH J-3" xfId="719"/>
    <cellStyle name="20% - Accent1 3 2 2 2 4" xfId="720"/>
    <cellStyle name="20% - Accent1 3 2 2 2 5" xfId="721"/>
    <cellStyle name="20% - Accent1 3 2 2 2_SCH J-3" xfId="722"/>
    <cellStyle name="20% - Accent1 3 2 2 3" xfId="723"/>
    <cellStyle name="20% - Accent1 3 2 2 3 2" xfId="724"/>
    <cellStyle name="20% - Accent1 3 2 2 3 2 2" xfId="725"/>
    <cellStyle name="20% - Accent1 3 2 2 3 2_SCH J-3" xfId="726"/>
    <cellStyle name="20% - Accent1 3 2 2 3 3" xfId="727"/>
    <cellStyle name="20% - Accent1 3 2 2 3_SCH J-3" xfId="728"/>
    <cellStyle name="20% - Accent1 3 2 2 4" xfId="729"/>
    <cellStyle name="20% - Accent1 3 2 2 4 2" xfId="730"/>
    <cellStyle name="20% - Accent1 3 2 2 4_SCH J-3" xfId="731"/>
    <cellStyle name="20% - Accent1 3 2 2 5" xfId="732"/>
    <cellStyle name="20% - Accent1 3 2 2 6" xfId="733"/>
    <cellStyle name="20% - Accent1 3 2 2_SCH J-3" xfId="734"/>
    <cellStyle name="20% - Accent1 3 2 3" xfId="735"/>
    <cellStyle name="20% - Accent1 3 2 3 2" xfId="736"/>
    <cellStyle name="20% - Accent1 3 2 3 2 2" xfId="737"/>
    <cellStyle name="20% - Accent1 3 2 3 2 2 2" xfId="738"/>
    <cellStyle name="20% - Accent1 3 2 3 2 2_SCH J-3" xfId="739"/>
    <cellStyle name="20% - Accent1 3 2 3 2 3" xfId="740"/>
    <cellStyle name="20% - Accent1 3 2 3 2_SCH J-3" xfId="741"/>
    <cellStyle name="20% - Accent1 3 2 3 3" xfId="742"/>
    <cellStyle name="20% - Accent1 3 2 3 3 2" xfId="743"/>
    <cellStyle name="20% - Accent1 3 2 3 3_SCH J-3" xfId="744"/>
    <cellStyle name="20% - Accent1 3 2 3 4" xfId="745"/>
    <cellStyle name="20% - Accent1 3 2 3 5" xfId="746"/>
    <cellStyle name="20% - Accent1 3 2 3_SCH J-3" xfId="747"/>
    <cellStyle name="20% - Accent1 3 2 4" xfId="748"/>
    <cellStyle name="20% - Accent1 3 2 4 2" xfId="749"/>
    <cellStyle name="20% - Accent1 3 2 4 2 2" xfId="750"/>
    <cellStyle name="20% - Accent1 3 2 4 2_SCH J-3" xfId="751"/>
    <cellStyle name="20% - Accent1 3 2 4 3" xfId="752"/>
    <cellStyle name="20% - Accent1 3 2 4_SCH J-3" xfId="753"/>
    <cellStyle name="20% - Accent1 3 2 5" xfId="754"/>
    <cellStyle name="20% - Accent1 3 2 5 2" xfId="755"/>
    <cellStyle name="20% - Accent1 3 2 5_SCH J-3" xfId="756"/>
    <cellStyle name="20% - Accent1 3 2 6" xfId="757"/>
    <cellStyle name="20% - Accent1 3 2 7" xfId="758"/>
    <cellStyle name="20% - Accent1 3 2_SCH J-3" xfId="759"/>
    <cellStyle name="20% - Accent1 3 3" xfId="760"/>
    <cellStyle name="20% - Accent1 3 3 2" xfId="761"/>
    <cellStyle name="20% - Accent1 3 3 2 2" xfId="762"/>
    <cellStyle name="20% - Accent1 3 3 2 2 2" xfId="763"/>
    <cellStyle name="20% - Accent1 3 3 2 2 2 2" xfId="764"/>
    <cellStyle name="20% - Accent1 3 3 2 2 2_SCH J-3" xfId="765"/>
    <cellStyle name="20% - Accent1 3 3 2 2 3" xfId="766"/>
    <cellStyle name="20% - Accent1 3 3 2 2_SCH J-3" xfId="767"/>
    <cellStyle name="20% - Accent1 3 3 2 3" xfId="768"/>
    <cellStyle name="20% - Accent1 3 3 2 3 2" xfId="769"/>
    <cellStyle name="20% - Accent1 3 3 2 3_SCH J-3" xfId="770"/>
    <cellStyle name="20% - Accent1 3 3 2 4" xfId="771"/>
    <cellStyle name="20% - Accent1 3 3 2 5" xfId="772"/>
    <cellStyle name="20% - Accent1 3 3 2_SCH J-3" xfId="773"/>
    <cellStyle name="20% - Accent1 3 3 3" xfId="774"/>
    <cellStyle name="20% - Accent1 3 3 3 2" xfId="775"/>
    <cellStyle name="20% - Accent1 3 3 3 2 2" xfId="776"/>
    <cellStyle name="20% - Accent1 3 3 3 2_SCH J-3" xfId="777"/>
    <cellStyle name="20% - Accent1 3 3 3 3" xfId="778"/>
    <cellStyle name="20% - Accent1 3 3 3_SCH J-3" xfId="779"/>
    <cellStyle name="20% - Accent1 3 3 4" xfId="780"/>
    <cellStyle name="20% - Accent1 3 3 4 2" xfId="781"/>
    <cellStyle name="20% - Accent1 3 3 4_SCH J-3" xfId="782"/>
    <cellStyle name="20% - Accent1 3 3 5" xfId="783"/>
    <cellStyle name="20% - Accent1 3 3 6" xfId="784"/>
    <cellStyle name="20% - Accent1 3 3_SCH J-3" xfId="785"/>
    <cellStyle name="20% - Accent1 3 4" xfId="786"/>
    <cellStyle name="20% - Accent1 3 4 2" xfId="787"/>
    <cellStyle name="20% - Accent1 3 4 2 2" xfId="788"/>
    <cellStyle name="20% - Accent1 3 4 2 2 2" xfId="789"/>
    <cellStyle name="20% - Accent1 3 4 2 2_SCH J-3" xfId="790"/>
    <cellStyle name="20% - Accent1 3 4 2 3" xfId="791"/>
    <cellStyle name="20% - Accent1 3 4 2_SCH J-3" xfId="792"/>
    <cellStyle name="20% - Accent1 3 4 3" xfId="793"/>
    <cellStyle name="20% - Accent1 3 4 3 2" xfId="794"/>
    <cellStyle name="20% - Accent1 3 4 3_SCH J-3" xfId="795"/>
    <cellStyle name="20% - Accent1 3 4 4" xfId="796"/>
    <cellStyle name="20% - Accent1 3 4 5" xfId="797"/>
    <cellStyle name="20% - Accent1 3 4_SCH J-3" xfId="798"/>
    <cellStyle name="20% - Accent1 3 5" xfId="799"/>
    <cellStyle name="20% - Accent1 3 5 2" xfId="800"/>
    <cellStyle name="20% - Accent1 3 5 2 2" xfId="801"/>
    <cellStyle name="20% - Accent1 3 5 2_SCH J-3" xfId="802"/>
    <cellStyle name="20% - Accent1 3 5 3" xfId="803"/>
    <cellStyle name="20% - Accent1 3 5_SCH J-3" xfId="804"/>
    <cellStyle name="20% - Accent1 3 6" xfId="805"/>
    <cellStyle name="20% - Accent1 3 6 2" xfId="806"/>
    <cellStyle name="20% - Accent1 3 6_SCH J-3" xfId="807"/>
    <cellStyle name="20% - Accent1 3 7" xfId="808"/>
    <cellStyle name="20% - Accent1 3 8" xfId="809"/>
    <cellStyle name="20% - Accent1 3 9" xfId="810"/>
    <cellStyle name="20% - Accent1 3_SCH J-3" xfId="811"/>
    <cellStyle name="20% - Accent1 4" xfId="812"/>
    <cellStyle name="20% - Accent1 4 2" xfId="813"/>
    <cellStyle name="20% - Accent1 4 2 2" xfId="814"/>
    <cellStyle name="20% - Accent1 4 2 2 2" xfId="815"/>
    <cellStyle name="20% - Accent1 4 2 2 2 2" xfId="816"/>
    <cellStyle name="20% - Accent1 4 2 2 2 2 2" xfId="817"/>
    <cellStyle name="20% - Accent1 4 2 2 2 2_SCH J-3" xfId="818"/>
    <cellStyle name="20% - Accent1 4 2 2 2 3" xfId="819"/>
    <cellStyle name="20% - Accent1 4 2 2 2_SCH J-3" xfId="820"/>
    <cellStyle name="20% - Accent1 4 2 2 3" xfId="821"/>
    <cellStyle name="20% - Accent1 4 2 2 3 2" xfId="822"/>
    <cellStyle name="20% - Accent1 4 2 2 3_SCH J-3" xfId="823"/>
    <cellStyle name="20% - Accent1 4 2 2 4" xfId="824"/>
    <cellStyle name="20% - Accent1 4 2 2_SCH J-3" xfId="825"/>
    <cellStyle name="20% - Accent1 4 2 3" xfId="826"/>
    <cellStyle name="20% - Accent1 4 2 3 2" xfId="827"/>
    <cellStyle name="20% - Accent1 4 2 3 2 2" xfId="828"/>
    <cellStyle name="20% - Accent1 4 2 3 2_SCH J-3" xfId="829"/>
    <cellStyle name="20% - Accent1 4 2 3 3" xfId="830"/>
    <cellStyle name="20% - Accent1 4 2 3_SCH J-3" xfId="831"/>
    <cellStyle name="20% - Accent1 4 2 4" xfId="832"/>
    <cellStyle name="20% - Accent1 4 2 4 2" xfId="833"/>
    <cellStyle name="20% - Accent1 4 2 4_SCH J-3" xfId="834"/>
    <cellStyle name="20% - Accent1 4 2 5" xfId="835"/>
    <cellStyle name="20% - Accent1 4 2 6" xfId="836"/>
    <cellStyle name="20% - Accent1 4 2_SCH J-3" xfId="837"/>
    <cellStyle name="20% - Accent1 4 3" xfId="838"/>
    <cellStyle name="20% - Accent1 4 3 2" xfId="839"/>
    <cellStyle name="20% - Accent1 4 3 2 2" xfId="840"/>
    <cellStyle name="20% - Accent1 4 3 2 2 2" xfId="841"/>
    <cellStyle name="20% - Accent1 4 3 2 2_SCH J-3" xfId="842"/>
    <cellStyle name="20% - Accent1 4 3 2 3" xfId="843"/>
    <cellStyle name="20% - Accent1 4 3 2_SCH J-3" xfId="844"/>
    <cellStyle name="20% - Accent1 4 3 3" xfId="845"/>
    <cellStyle name="20% - Accent1 4 3 3 2" xfId="846"/>
    <cellStyle name="20% - Accent1 4 3 3_SCH J-3" xfId="847"/>
    <cellStyle name="20% - Accent1 4 3 4" xfId="848"/>
    <cellStyle name="20% - Accent1 4 3 5" xfId="849"/>
    <cellStyle name="20% - Accent1 4 3_SCH J-3" xfId="850"/>
    <cellStyle name="20% - Accent1 4 4" xfId="851"/>
    <cellStyle name="20% - Accent1 4 4 2" xfId="852"/>
    <cellStyle name="20% - Accent1 4 4 2 2" xfId="853"/>
    <cellStyle name="20% - Accent1 4 4 2_SCH J-3" xfId="854"/>
    <cellStyle name="20% - Accent1 4 4 3" xfId="855"/>
    <cellStyle name="20% - Accent1 4 4_SCH J-3" xfId="856"/>
    <cellStyle name="20% - Accent1 4 5" xfId="857"/>
    <cellStyle name="20% - Accent1 4 5 2" xfId="858"/>
    <cellStyle name="20% - Accent1 4 5_SCH J-3" xfId="859"/>
    <cellStyle name="20% - Accent1 4 6" xfId="860"/>
    <cellStyle name="20% - Accent1 4 7" xfId="861"/>
    <cellStyle name="20% - Accent1 4_SCH J-3" xfId="862"/>
    <cellStyle name="20% - Accent1 5" xfId="863"/>
    <cellStyle name="20% - Accent1 5 2" xfId="864"/>
    <cellStyle name="20% - Accent1 5 2 2" xfId="865"/>
    <cellStyle name="20% - Accent1 5 2 2 2" xfId="866"/>
    <cellStyle name="20% - Accent1 5 2 2 2 2" xfId="867"/>
    <cellStyle name="20% - Accent1 5 2 2 2_SCH J-3" xfId="868"/>
    <cellStyle name="20% - Accent1 5 2 2 3" xfId="869"/>
    <cellStyle name="20% - Accent1 5 2 2_SCH J-3" xfId="870"/>
    <cellStyle name="20% - Accent1 5 2 3" xfId="871"/>
    <cellStyle name="20% - Accent1 5 2 3 2" xfId="872"/>
    <cellStyle name="20% - Accent1 5 2 3_SCH J-3" xfId="873"/>
    <cellStyle name="20% - Accent1 5 2 4" xfId="874"/>
    <cellStyle name="20% - Accent1 5 2 5" xfId="875"/>
    <cellStyle name="20% - Accent1 5 2_SCH J-3" xfId="876"/>
    <cellStyle name="20% - Accent1 5 3" xfId="877"/>
    <cellStyle name="20% - Accent1 5 3 2" xfId="878"/>
    <cellStyle name="20% - Accent1 5 3 2 2" xfId="879"/>
    <cellStyle name="20% - Accent1 5 3 2_SCH J-3" xfId="880"/>
    <cellStyle name="20% - Accent1 5 3 3" xfId="881"/>
    <cellStyle name="20% - Accent1 5 3_SCH J-3" xfId="882"/>
    <cellStyle name="20% - Accent1 5 4" xfId="883"/>
    <cellStyle name="20% - Accent1 5 4 2" xfId="884"/>
    <cellStyle name="20% - Accent1 5 4_SCH J-3" xfId="885"/>
    <cellStyle name="20% - Accent1 5 5" xfId="886"/>
    <cellStyle name="20% - Accent1 5 6" xfId="887"/>
    <cellStyle name="20% - Accent1 5_SCH J-3" xfId="888"/>
    <cellStyle name="20% - Accent1 6" xfId="889"/>
    <cellStyle name="20% - Accent1 6 2" xfId="890"/>
    <cellStyle name="20% - Accent1 6 2 2" xfId="891"/>
    <cellStyle name="20% - Accent1 6 2 2 2" xfId="892"/>
    <cellStyle name="20% - Accent1 6 2 2_SCH J-3" xfId="893"/>
    <cellStyle name="20% - Accent1 6 2 3" xfId="894"/>
    <cellStyle name="20% - Accent1 6 2 4" xfId="895"/>
    <cellStyle name="20% - Accent1 6 2 5" xfId="896"/>
    <cellStyle name="20% - Accent1 6 2_SCH J-3" xfId="897"/>
    <cellStyle name="20% - Accent1 6 3" xfId="898"/>
    <cellStyle name="20% - Accent1 6 3 2" xfId="899"/>
    <cellStyle name="20% - Accent1 6 3_SCH J-3" xfId="900"/>
    <cellStyle name="20% - Accent1 6 4" xfId="901"/>
    <cellStyle name="20% - Accent1 6 5" xfId="902"/>
    <cellStyle name="20% - Accent1 6_SCH J-3" xfId="903"/>
    <cellStyle name="20% - Accent1 7" xfId="904"/>
    <cellStyle name="20% - Accent1 7 2" xfId="905"/>
    <cellStyle name="20% - Accent1 7 2 2" xfId="906"/>
    <cellStyle name="20% - Accent1 7 2 2 2" xfId="907"/>
    <cellStyle name="20% - Accent1 7 2 2_SCH J-3" xfId="908"/>
    <cellStyle name="20% - Accent1 7 2 3" xfId="909"/>
    <cellStyle name="20% - Accent1 7 2_SCH J-3" xfId="910"/>
    <cellStyle name="20% - Accent1 7 3" xfId="911"/>
    <cellStyle name="20% - Accent1 7 3 2" xfId="912"/>
    <cellStyle name="20% - Accent1 7 3_SCH J-3" xfId="913"/>
    <cellStyle name="20% - Accent1 7 4" xfId="914"/>
    <cellStyle name="20% - Accent1 7 5" xfId="915"/>
    <cellStyle name="20% - Accent1 7_SCH J-3" xfId="916"/>
    <cellStyle name="20% - Accent1 8" xfId="917"/>
    <cellStyle name="20% - Accent1 8 2" xfId="918"/>
    <cellStyle name="20% - Accent1 8 2 2" xfId="919"/>
    <cellStyle name="20% - Accent1 8 2 2 2" xfId="920"/>
    <cellStyle name="20% - Accent1 8 2 2_SCH J-3" xfId="921"/>
    <cellStyle name="20% - Accent1 8 2 3" xfId="922"/>
    <cellStyle name="20% - Accent1 8 2_SCH J-3" xfId="923"/>
    <cellStyle name="20% - Accent1 8 3" xfId="924"/>
    <cellStyle name="20% - Accent1 8 3 2" xfId="925"/>
    <cellStyle name="20% - Accent1 8 3_SCH J-3" xfId="926"/>
    <cellStyle name="20% - Accent1 8 4" xfId="927"/>
    <cellStyle name="20% - Accent1 8 5" xfId="928"/>
    <cellStyle name="20% - Accent1 8_SCH J-3" xfId="929"/>
    <cellStyle name="20% - Accent1 9" xfId="930"/>
    <cellStyle name="20% - Accent1 9 2" xfId="931"/>
    <cellStyle name="20% - Accent1 9 2 2" xfId="932"/>
    <cellStyle name="20% - Accent1 9 2_SCH J-3" xfId="933"/>
    <cellStyle name="20% - Accent1 9 3" xfId="934"/>
    <cellStyle name="20% - Accent1 9 4" xfId="935"/>
    <cellStyle name="20% - Accent1 9_SCH J-3" xfId="936"/>
    <cellStyle name="20% - Accent2 10" xfId="937"/>
    <cellStyle name="20% - Accent2 10 2" xfId="938"/>
    <cellStyle name="20% - Accent2 10 2 2" xfId="939"/>
    <cellStyle name="20% - Accent2 10 2_SCH J-3" xfId="940"/>
    <cellStyle name="20% - Accent2 10 3" xfId="941"/>
    <cellStyle name="20% - Accent2 10 4" xfId="942"/>
    <cellStyle name="20% - Accent2 10_SCH J-3" xfId="943"/>
    <cellStyle name="20% - Accent2 11" xfId="944"/>
    <cellStyle name="20% - Accent2 11 2" xfId="945"/>
    <cellStyle name="20% - Accent2 11 2 2" xfId="946"/>
    <cellStyle name="20% - Accent2 11 2_SCH J-3" xfId="947"/>
    <cellStyle name="20% - Accent2 11 3" xfId="948"/>
    <cellStyle name="20% - Accent2 11 4" xfId="949"/>
    <cellStyle name="20% - Accent2 11_SCH J-3" xfId="950"/>
    <cellStyle name="20% - Accent2 12" xfId="951"/>
    <cellStyle name="20% - Accent2 12 2" xfId="952"/>
    <cellStyle name="20% - Accent2 12 3" xfId="953"/>
    <cellStyle name="20% - Accent2 12_SCH J-3" xfId="954"/>
    <cellStyle name="20% - Accent2 13" xfId="955"/>
    <cellStyle name="20% - Accent2 13 2" xfId="956"/>
    <cellStyle name="20% - Accent2 13_SCH J-3" xfId="957"/>
    <cellStyle name="20% - Accent2 14" xfId="958"/>
    <cellStyle name="20% - Accent2 15" xfId="959"/>
    <cellStyle name="20% - Accent2 16" xfId="960"/>
    <cellStyle name="20% - Accent2 17" xfId="961"/>
    <cellStyle name="20% - Accent2 17 2" xfId="962"/>
    <cellStyle name="20% - Accent2 18" xfId="963"/>
    <cellStyle name="20% - Accent2 19" xfId="964"/>
    <cellStyle name="20% - Accent2 2" xfId="965"/>
    <cellStyle name="20% - Accent2 2 2" xfId="966"/>
    <cellStyle name="20% - Accent2 2 2 2" xfId="967"/>
    <cellStyle name="20% - Accent2 2 2 2 2" xfId="968"/>
    <cellStyle name="20% - Accent2 2 2 2 2 2" xfId="969"/>
    <cellStyle name="20% - Accent2 2 2 2 2 2 2" xfId="970"/>
    <cellStyle name="20% - Accent2 2 2 2 2 2 2 2" xfId="971"/>
    <cellStyle name="20% - Accent2 2 2 2 2 2 2_SCH J-3" xfId="972"/>
    <cellStyle name="20% - Accent2 2 2 2 2 2 3" xfId="973"/>
    <cellStyle name="20% - Accent2 2 2 2 2 2_SCH J-3" xfId="974"/>
    <cellStyle name="20% - Accent2 2 2 2 2 3" xfId="975"/>
    <cellStyle name="20% - Accent2 2 2 2 2 3 2" xfId="976"/>
    <cellStyle name="20% - Accent2 2 2 2 2 3_SCH J-3" xfId="977"/>
    <cellStyle name="20% - Accent2 2 2 2 2 4" xfId="978"/>
    <cellStyle name="20% - Accent2 2 2 2 2 5" xfId="979"/>
    <cellStyle name="20% - Accent2 2 2 2 2_SCH J-3" xfId="980"/>
    <cellStyle name="20% - Accent2 2 2 2 3" xfId="981"/>
    <cellStyle name="20% - Accent2 2 2 2 3 2" xfId="982"/>
    <cellStyle name="20% - Accent2 2 2 2 3 2 2" xfId="983"/>
    <cellStyle name="20% - Accent2 2 2 2 3 2_SCH J-3" xfId="984"/>
    <cellStyle name="20% - Accent2 2 2 2 3 3" xfId="985"/>
    <cellStyle name="20% - Accent2 2 2 2 3_SCH J-3" xfId="986"/>
    <cellStyle name="20% - Accent2 2 2 2 4" xfId="987"/>
    <cellStyle name="20% - Accent2 2 2 2 4 2" xfId="988"/>
    <cellStyle name="20% - Accent2 2 2 2 4_SCH J-3" xfId="989"/>
    <cellStyle name="20% - Accent2 2 2 2 5" xfId="990"/>
    <cellStyle name="20% - Accent2 2 2 2 6" xfId="991"/>
    <cellStyle name="20% - Accent2 2 2 2_SCH J-3" xfId="992"/>
    <cellStyle name="20% - Accent2 2 2 3" xfId="993"/>
    <cellStyle name="20% - Accent2 2 2 3 2" xfId="994"/>
    <cellStyle name="20% - Accent2 2 2 3 2 2" xfId="995"/>
    <cellStyle name="20% - Accent2 2 2 3 2 2 2" xfId="996"/>
    <cellStyle name="20% - Accent2 2 2 3 2 2_SCH J-3" xfId="997"/>
    <cellStyle name="20% - Accent2 2 2 3 2 3" xfId="998"/>
    <cellStyle name="20% - Accent2 2 2 3 2_SCH J-3" xfId="999"/>
    <cellStyle name="20% - Accent2 2 2 3 3" xfId="1000"/>
    <cellStyle name="20% - Accent2 2 2 3 3 2" xfId="1001"/>
    <cellStyle name="20% - Accent2 2 2 3 3_SCH J-3" xfId="1002"/>
    <cellStyle name="20% - Accent2 2 2 3 4" xfId="1003"/>
    <cellStyle name="20% - Accent2 2 2 3 5" xfId="1004"/>
    <cellStyle name="20% - Accent2 2 2 3_SCH J-3" xfId="1005"/>
    <cellStyle name="20% - Accent2 2 2 4" xfId="1006"/>
    <cellStyle name="20% - Accent2 2 2 4 2" xfId="1007"/>
    <cellStyle name="20% - Accent2 2 2 4 2 2" xfId="1008"/>
    <cellStyle name="20% - Accent2 2 2 4 2_SCH J-3" xfId="1009"/>
    <cellStyle name="20% - Accent2 2 2 4 3" xfId="1010"/>
    <cellStyle name="20% - Accent2 2 2 4_SCH J-3" xfId="1011"/>
    <cellStyle name="20% - Accent2 2 2 5" xfId="1012"/>
    <cellStyle name="20% - Accent2 2 2 5 2" xfId="1013"/>
    <cellStyle name="20% - Accent2 2 2 5_SCH J-3" xfId="1014"/>
    <cellStyle name="20% - Accent2 2 2 6" xfId="1015"/>
    <cellStyle name="20% - Accent2 2 2 7" xfId="1016"/>
    <cellStyle name="20% - Accent2 2 2_SCH J-3" xfId="1017"/>
    <cellStyle name="20% - Accent2 2 3" xfId="1018"/>
    <cellStyle name="20% - Accent2 2 3 2" xfId="1019"/>
    <cellStyle name="20% - Accent2 2 3 2 2" xfId="1020"/>
    <cellStyle name="20% - Accent2 2 3 2 2 2" xfId="1021"/>
    <cellStyle name="20% - Accent2 2 3 2 2 2 2" xfId="1022"/>
    <cellStyle name="20% - Accent2 2 3 2 2 2_SCH J-3" xfId="1023"/>
    <cellStyle name="20% - Accent2 2 3 2 2 3" xfId="1024"/>
    <cellStyle name="20% - Accent2 2 3 2 2_SCH J-3" xfId="1025"/>
    <cellStyle name="20% - Accent2 2 3 2 3" xfId="1026"/>
    <cellStyle name="20% - Accent2 2 3 2 3 2" xfId="1027"/>
    <cellStyle name="20% - Accent2 2 3 2 3_SCH J-3" xfId="1028"/>
    <cellStyle name="20% - Accent2 2 3 2 4" xfId="1029"/>
    <cellStyle name="20% - Accent2 2 3 2_SCH J-3" xfId="1030"/>
    <cellStyle name="20% - Accent2 2 3 3" xfId="1031"/>
    <cellStyle name="20% - Accent2 2 3 3 2" xfId="1032"/>
    <cellStyle name="20% - Accent2 2 3 3 2 2" xfId="1033"/>
    <cellStyle name="20% - Accent2 2 3 3 2_SCH J-3" xfId="1034"/>
    <cellStyle name="20% - Accent2 2 3 3 3" xfId="1035"/>
    <cellStyle name="20% - Accent2 2 3 3_SCH J-3" xfId="1036"/>
    <cellStyle name="20% - Accent2 2 3 4" xfId="1037"/>
    <cellStyle name="20% - Accent2 2 3 4 2" xfId="1038"/>
    <cellStyle name="20% - Accent2 2 3 4_SCH J-3" xfId="1039"/>
    <cellStyle name="20% - Accent2 2 3 5" xfId="1040"/>
    <cellStyle name="20% - Accent2 2 3 6" xfId="1041"/>
    <cellStyle name="20% - Accent2 2 3_SCH J-3" xfId="1042"/>
    <cellStyle name="20% - Accent2 2 4" xfId="1043"/>
    <cellStyle name="20% - Accent2 2 4 2" xfId="1044"/>
    <cellStyle name="20% - Accent2 2 4 2 2" xfId="1045"/>
    <cellStyle name="20% - Accent2 2 4 2 2 2" xfId="1046"/>
    <cellStyle name="20% - Accent2 2 4 2 2_SCH J-3" xfId="1047"/>
    <cellStyle name="20% - Accent2 2 4 2 3" xfId="1048"/>
    <cellStyle name="20% - Accent2 2 4 2_SCH J-3" xfId="1049"/>
    <cellStyle name="20% - Accent2 2 4 3" xfId="1050"/>
    <cellStyle name="20% - Accent2 2 4 3 2" xfId="1051"/>
    <cellStyle name="20% - Accent2 2 4 3_SCH J-3" xfId="1052"/>
    <cellStyle name="20% - Accent2 2 4 4" xfId="1053"/>
    <cellStyle name="20% - Accent2 2 4 5" xfId="1054"/>
    <cellStyle name="20% - Accent2 2 4_SCH J-3" xfId="1055"/>
    <cellStyle name="20% - Accent2 2 5" xfId="1056"/>
    <cellStyle name="20% - Accent2 2 5 2" xfId="1057"/>
    <cellStyle name="20% - Accent2 2 5 2 2" xfId="1058"/>
    <cellStyle name="20% - Accent2 2 5 2_SCH J-3" xfId="1059"/>
    <cellStyle name="20% - Accent2 2 5 3" xfId="1060"/>
    <cellStyle name="20% - Accent2 2 5 4" xfId="1061"/>
    <cellStyle name="20% - Accent2 2 5_SCH J-3" xfId="1062"/>
    <cellStyle name="20% - Accent2 2 6" xfId="1063"/>
    <cellStyle name="20% - Accent2 2 6 2" xfId="1064"/>
    <cellStyle name="20% - Accent2 2 6 3" xfId="1065"/>
    <cellStyle name="20% - Accent2 2 6_SCH J-3" xfId="1066"/>
    <cellStyle name="20% - Accent2 2 7" xfId="1067"/>
    <cellStyle name="20% - Accent2 2 8" xfId="1068"/>
    <cellStyle name="20% - Accent2 2 9" xfId="1069"/>
    <cellStyle name="20% - Accent2 20" xfId="1070"/>
    <cellStyle name="20% - Accent2 21" xfId="1071"/>
    <cellStyle name="20% - Accent2 3" xfId="1072"/>
    <cellStyle name="20% - Accent2 3 2" xfId="1073"/>
    <cellStyle name="20% - Accent2 3 2 2" xfId="1074"/>
    <cellStyle name="20% - Accent2 3 2 2 2" xfId="1075"/>
    <cellStyle name="20% - Accent2 3 2 2 2 2" xfId="1076"/>
    <cellStyle name="20% - Accent2 3 2 2 2 2 2" xfId="1077"/>
    <cellStyle name="20% - Accent2 3 2 2 2 2 2 2" xfId="1078"/>
    <cellStyle name="20% - Accent2 3 2 2 2 2 2_SCH J-3" xfId="1079"/>
    <cellStyle name="20% - Accent2 3 2 2 2 2 3" xfId="1080"/>
    <cellStyle name="20% - Accent2 3 2 2 2 2_SCH J-3" xfId="1081"/>
    <cellStyle name="20% - Accent2 3 2 2 2 3" xfId="1082"/>
    <cellStyle name="20% - Accent2 3 2 2 2 3 2" xfId="1083"/>
    <cellStyle name="20% - Accent2 3 2 2 2 3_SCH J-3" xfId="1084"/>
    <cellStyle name="20% - Accent2 3 2 2 2 4" xfId="1085"/>
    <cellStyle name="20% - Accent2 3 2 2 2 5" xfId="1086"/>
    <cellStyle name="20% - Accent2 3 2 2 2_SCH J-3" xfId="1087"/>
    <cellStyle name="20% - Accent2 3 2 2 3" xfId="1088"/>
    <cellStyle name="20% - Accent2 3 2 2 3 2" xfId="1089"/>
    <cellStyle name="20% - Accent2 3 2 2 3 2 2" xfId="1090"/>
    <cellStyle name="20% - Accent2 3 2 2 3 2_SCH J-3" xfId="1091"/>
    <cellStyle name="20% - Accent2 3 2 2 3 3" xfId="1092"/>
    <cellStyle name="20% - Accent2 3 2 2 3_SCH J-3" xfId="1093"/>
    <cellStyle name="20% - Accent2 3 2 2 4" xfId="1094"/>
    <cellStyle name="20% - Accent2 3 2 2 4 2" xfId="1095"/>
    <cellStyle name="20% - Accent2 3 2 2 4_SCH J-3" xfId="1096"/>
    <cellStyle name="20% - Accent2 3 2 2 5" xfId="1097"/>
    <cellStyle name="20% - Accent2 3 2 2 6" xfId="1098"/>
    <cellStyle name="20% - Accent2 3 2 2_SCH J-3" xfId="1099"/>
    <cellStyle name="20% - Accent2 3 2 3" xfId="1100"/>
    <cellStyle name="20% - Accent2 3 2 3 2" xfId="1101"/>
    <cellStyle name="20% - Accent2 3 2 3 2 2" xfId="1102"/>
    <cellStyle name="20% - Accent2 3 2 3 2 2 2" xfId="1103"/>
    <cellStyle name="20% - Accent2 3 2 3 2 2_SCH J-3" xfId="1104"/>
    <cellStyle name="20% - Accent2 3 2 3 2 3" xfId="1105"/>
    <cellStyle name="20% - Accent2 3 2 3 2_SCH J-3" xfId="1106"/>
    <cellStyle name="20% - Accent2 3 2 3 3" xfId="1107"/>
    <cellStyle name="20% - Accent2 3 2 3 3 2" xfId="1108"/>
    <cellStyle name="20% - Accent2 3 2 3 3_SCH J-3" xfId="1109"/>
    <cellStyle name="20% - Accent2 3 2 3 4" xfId="1110"/>
    <cellStyle name="20% - Accent2 3 2 3 5" xfId="1111"/>
    <cellStyle name="20% - Accent2 3 2 3_SCH J-3" xfId="1112"/>
    <cellStyle name="20% - Accent2 3 2 4" xfId="1113"/>
    <cellStyle name="20% - Accent2 3 2 4 2" xfId="1114"/>
    <cellStyle name="20% - Accent2 3 2 4 2 2" xfId="1115"/>
    <cellStyle name="20% - Accent2 3 2 4 2_SCH J-3" xfId="1116"/>
    <cellStyle name="20% - Accent2 3 2 4 3" xfId="1117"/>
    <cellStyle name="20% - Accent2 3 2 4_SCH J-3" xfId="1118"/>
    <cellStyle name="20% - Accent2 3 2 5" xfId="1119"/>
    <cellStyle name="20% - Accent2 3 2 5 2" xfId="1120"/>
    <cellStyle name="20% - Accent2 3 2 5_SCH J-3" xfId="1121"/>
    <cellStyle name="20% - Accent2 3 2 6" xfId="1122"/>
    <cellStyle name="20% - Accent2 3 2 7" xfId="1123"/>
    <cellStyle name="20% - Accent2 3 2_SCH J-3" xfId="1124"/>
    <cellStyle name="20% - Accent2 3 3" xfId="1125"/>
    <cellStyle name="20% - Accent2 3 3 2" xfId="1126"/>
    <cellStyle name="20% - Accent2 3 3 2 2" xfId="1127"/>
    <cellStyle name="20% - Accent2 3 3 2 2 2" xfId="1128"/>
    <cellStyle name="20% - Accent2 3 3 2 2 2 2" xfId="1129"/>
    <cellStyle name="20% - Accent2 3 3 2 2 2_SCH J-3" xfId="1130"/>
    <cellStyle name="20% - Accent2 3 3 2 2 3" xfId="1131"/>
    <cellStyle name="20% - Accent2 3 3 2 2_SCH J-3" xfId="1132"/>
    <cellStyle name="20% - Accent2 3 3 2 3" xfId="1133"/>
    <cellStyle name="20% - Accent2 3 3 2 3 2" xfId="1134"/>
    <cellStyle name="20% - Accent2 3 3 2 3_SCH J-3" xfId="1135"/>
    <cellStyle name="20% - Accent2 3 3 2 4" xfId="1136"/>
    <cellStyle name="20% - Accent2 3 3 2 5" xfId="1137"/>
    <cellStyle name="20% - Accent2 3 3 2_SCH J-3" xfId="1138"/>
    <cellStyle name="20% - Accent2 3 3 3" xfId="1139"/>
    <cellStyle name="20% - Accent2 3 3 3 2" xfId="1140"/>
    <cellStyle name="20% - Accent2 3 3 3 2 2" xfId="1141"/>
    <cellStyle name="20% - Accent2 3 3 3 2_SCH J-3" xfId="1142"/>
    <cellStyle name="20% - Accent2 3 3 3 3" xfId="1143"/>
    <cellStyle name="20% - Accent2 3 3 3_SCH J-3" xfId="1144"/>
    <cellStyle name="20% - Accent2 3 3 4" xfId="1145"/>
    <cellStyle name="20% - Accent2 3 3 4 2" xfId="1146"/>
    <cellStyle name="20% - Accent2 3 3 4_SCH J-3" xfId="1147"/>
    <cellStyle name="20% - Accent2 3 3 5" xfId="1148"/>
    <cellStyle name="20% - Accent2 3 3 6" xfId="1149"/>
    <cellStyle name="20% - Accent2 3 3_SCH J-3" xfId="1150"/>
    <cellStyle name="20% - Accent2 3 4" xfId="1151"/>
    <cellStyle name="20% - Accent2 3 4 2" xfId="1152"/>
    <cellStyle name="20% - Accent2 3 4 2 2" xfId="1153"/>
    <cellStyle name="20% - Accent2 3 4 2 2 2" xfId="1154"/>
    <cellStyle name="20% - Accent2 3 4 2 2_SCH J-3" xfId="1155"/>
    <cellStyle name="20% - Accent2 3 4 2 3" xfId="1156"/>
    <cellStyle name="20% - Accent2 3 4 2_SCH J-3" xfId="1157"/>
    <cellStyle name="20% - Accent2 3 4 3" xfId="1158"/>
    <cellStyle name="20% - Accent2 3 4 3 2" xfId="1159"/>
    <cellStyle name="20% - Accent2 3 4 3_SCH J-3" xfId="1160"/>
    <cellStyle name="20% - Accent2 3 4 4" xfId="1161"/>
    <cellStyle name="20% - Accent2 3 4 5" xfId="1162"/>
    <cellStyle name="20% - Accent2 3 4_SCH J-3" xfId="1163"/>
    <cellStyle name="20% - Accent2 3 5" xfId="1164"/>
    <cellStyle name="20% - Accent2 3 5 2" xfId="1165"/>
    <cellStyle name="20% - Accent2 3 5 2 2" xfId="1166"/>
    <cellStyle name="20% - Accent2 3 5 2_SCH J-3" xfId="1167"/>
    <cellStyle name="20% - Accent2 3 5 3" xfId="1168"/>
    <cellStyle name="20% - Accent2 3 5_SCH J-3" xfId="1169"/>
    <cellStyle name="20% - Accent2 3 6" xfId="1170"/>
    <cellStyle name="20% - Accent2 3 6 2" xfId="1171"/>
    <cellStyle name="20% - Accent2 3 6_SCH J-3" xfId="1172"/>
    <cellStyle name="20% - Accent2 3 7" xfId="1173"/>
    <cellStyle name="20% - Accent2 3 8" xfId="1174"/>
    <cellStyle name="20% - Accent2 3 9" xfId="1175"/>
    <cellStyle name="20% - Accent2 3_SCH J-3" xfId="1176"/>
    <cellStyle name="20% - Accent2 4" xfId="1177"/>
    <cellStyle name="20% - Accent2 4 2" xfId="1178"/>
    <cellStyle name="20% - Accent2 4 2 2" xfId="1179"/>
    <cellStyle name="20% - Accent2 4 2 2 2" xfId="1180"/>
    <cellStyle name="20% - Accent2 4 2 2 2 2" xfId="1181"/>
    <cellStyle name="20% - Accent2 4 2 2 2 2 2" xfId="1182"/>
    <cellStyle name="20% - Accent2 4 2 2 2 2_SCH J-3" xfId="1183"/>
    <cellStyle name="20% - Accent2 4 2 2 2 3" xfId="1184"/>
    <cellStyle name="20% - Accent2 4 2 2 2_SCH J-3" xfId="1185"/>
    <cellStyle name="20% - Accent2 4 2 2 3" xfId="1186"/>
    <cellStyle name="20% - Accent2 4 2 2 3 2" xfId="1187"/>
    <cellStyle name="20% - Accent2 4 2 2 3_SCH J-3" xfId="1188"/>
    <cellStyle name="20% - Accent2 4 2 2 4" xfId="1189"/>
    <cellStyle name="20% - Accent2 4 2 2_SCH J-3" xfId="1190"/>
    <cellStyle name="20% - Accent2 4 2 3" xfId="1191"/>
    <cellStyle name="20% - Accent2 4 2 3 2" xfId="1192"/>
    <cellStyle name="20% - Accent2 4 2 3 2 2" xfId="1193"/>
    <cellStyle name="20% - Accent2 4 2 3 2_SCH J-3" xfId="1194"/>
    <cellStyle name="20% - Accent2 4 2 3 3" xfId="1195"/>
    <cellStyle name="20% - Accent2 4 2 3_SCH J-3" xfId="1196"/>
    <cellStyle name="20% - Accent2 4 2 4" xfId="1197"/>
    <cellStyle name="20% - Accent2 4 2 4 2" xfId="1198"/>
    <cellStyle name="20% - Accent2 4 2 4_SCH J-3" xfId="1199"/>
    <cellStyle name="20% - Accent2 4 2 5" xfId="1200"/>
    <cellStyle name="20% - Accent2 4 2 6" xfId="1201"/>
    <cellStyle name="20% - Accent2 4 2_SCH J-3" xfId="1202"/>
    <cellStyle name="20% - Accent2 4 3" xfId="1203"/>
    <cellStyle name="20% - Accent2 4 3 2" xfId="1204"/>
    <cellStyle name="20% - Accent2 4 3 2 2" xfId="1205"/>
    <cellStyle name="20% - Accent2 4 3 2 2 2" xfId="1206"/>
    <cellStyle name="20% - Accent2 4 3 2 2_SCH J-3" xfId="1207"/>
    <cellStyle name="20% - Accent2 4 3 2 3" xfId="1208"/>
    <cellStyle name="20% - Accent2 4 3 2_SCH J-3" xfId="1209"/>
    <cellStyle name="20% - Accent2 4 3 3" xfId="1210"/>
    <cellStyle name="20% - Accent2 4 3 3 2" xfId="1211"/>
    <cellStyle name="20% - Accent2 4 3 3_SCH J-3" xfId="1212"/>
    <cellStyle name="20% - Accent2 4 3 4" xfId="1213"/>
    <cellStyle name="20% - Accent2 4 3 5" xfId="1214"/>
    <cellStyle name="20% - Accent2 4 3_SCH J-3" xfId="1215"/>
    <cellStyle name="20% - Accent2 4 4" xfId="1216"/>
    <cellStyle name="20% - Accent2 4 4 2" xfId="1217"/>
    <cellStyle name="20% - Accent2 4 4 2 2" xfId="1218"/>
    <cellStyle name="20% - Accent2 4 4 2_SCH J-3" xfId="1219"/>
    <cellStyle name="20% - Accent2 4 4 3" xfId="1220"/>
    <cellStyle name="20% - Accent2 4 4_SCH J-3" xfId="1221"/>
    <cellStyle name="20% - Accent2 4 5" xfId="1222"/>
    <cellStyle name="20% - Accent2 4 5 2" xfId="1223"/>
    <cellStyle name="20% - Accent2 4 5_SCH J-3" xfId="1224"/>
    <cellStyle name="20% - Accent2 4 6" xfId="1225"/>
    <cellStyle name="20% - Accent2 4 7" xfId="1226"/>
    <cellStyle name="20% - Accent2 4_SCH J-3" xfId="1227"/>
    <cellStyle name="20% - Accent2 5" xfId="1228"/>
    <cellStyle name="20% - Accent2 5 2" xfId="1229"/>
    <cellStyle name="20% - Accent2 5 2 2" xfId="1230"/>
    <cellStyle name="20% - Accent2 5 2 2 2" xfId="1231"/>
    <cellStyle name="20% - Accent2 5 2 2 2 2" xfId="1232"/>
    <cellStyle name="20% - Accent2 5 2 2 2_SCH J-3" xfId="1233"/>
    <cellStyle name="20% - Accent2 5 2 2 3" xfId="1234"/>
    <cellStyle name="20% - Accent2 5 2 2_SCH J-3" xfId="1235"/>
    <cellStyle name="20% - Accent2 5 2 3" xfId="1236"/>
    <cellStyle name="20% - Accent2 5 2 3 2" xfId="1237"/>
    <cellStyle name="20% - Accent2 5 2 3_SCH J-3" xfId="1238"/>
    <cellStyle name="20% - Accent2 5 2 4" xfId="1239"/>
    <cellStyle name="20% - Accent2 5 2 5" xfId="1240"/>
    <cellStyle name="20% - Accent2 5 2_SCH J-3" xfId="1241"/>
    <cellStyle name="20% - Accent2 5 3" xfId="1242"/>
    <cellStyle name="20% - Accent2 5 3 2" xfId="1243"/>
    <cellStyle name="20% - Accent2 5 3 2 2" xfId="1244"/>
    <cellStyle name="20% - Accent2 5 3 2_SCH J-3" xfId="1245"/>
    <cellStyle name="20% - Accent2 5 3 3" xfId="1246"/>
    <cellStyle name="20% - Accent2 5 3_SCH J-3" xfId="1247"/>
    <cellStyle name="20% - Accent2 5 4" xfId="1248"/>
    <cellStyle name="20% - Accent2 5 4 2" xfId="1249"/>
    <cellStyle name="20% - Accent2 5 4_SCH J-3" xfId="1250"/>
    <cellStyle name="20% - Accent2 5 5" xfId="1251"/>
    <cellStyle name="20% - Accent2 5 6" xfId="1252"/>
    <cellStyle name="20% - Accent2 5_SCH J-3" xfId="1253"/>
    <cellStyle name="20% - Accent2 6" xfId="1254"/>
    <cellStyle name="20% - Accent2 6 2" xfId="1255"/>
    <cellStyle name="20% - Accent2 6 2 2" xfId="1256"/>
    <cellStyle name="20% - Accent2 6 2 2 2" xfId="1257"/>
    <cellStyle name="20% - Accent2 6 2 2_SCH J-3" xfId="1258"/>
    <cellStyle name="20% - Accent2 6 2 3" xfId="1259"/>
    <cellStyle name="20% - Accent2 6 2 4" xfId="1260"/>
    <cellStyle name="20% - Accent2 6 2 5" xfId="1261"/>
    <cellStyle name="20% - Accent2 6 2_SCH J-3" xfId="1262"/>
    <cellStyle name="20% - Accent2 6 3" xfId="1263"/>
    <cellStyle name="20% - Accent2 6 3 2" xfId="1264"/>
    <cellStyle name="20% - Accent2 6 3_SCH J-3" xfId="1265"/>
    <cellStyle name="20% - Accent2 6 4" xfId="1266"/>
    <cellStyle name="20% - Accent2 6 5" xfId="1267"/>
    <cellStyle name="20% - Accent2 6_SCH J-3" xfId="1268"/>
    <cellStyle name="20% - Accent2 7" xfId="1269"/>
    <cellStyle name="20% - Accent2 7 2" xfId="1270"/>
    <cellStyle name="20% - Accent2 7 2 2" xfId="1271"/>
    <cellStyle name="20% - Accent2 7 2 2 2" xfId="1272"/>
    <cellStyle name="20% - Accent2 7 2 2_SCH J-3" xfId="1273"/>
    <cellStyle name="20% - Accent2 7 2 3" xfId="1274"/>
    <cellStyle name="20% - Accent2 7 2_SCH J-3" xfId="1275"/>
    <cellStyle name="20% - Accent2 7 3" xfId="1276"/>
    <cellStyle name="20% - Accent2 7 3 2" xfId="1277"/>
    <cellStyle name="20% - Accent2 7 3_SCH J-3" xfId="1278"/>
    <cellStyle name="20% - Accent2 7 4" xfId="1279"/>
    <cellStyle name="20% - Accent2 7 5" xfId="1280"/>
    <cellStyle name="20% - Accent2 7_SCH J-3" xfId="1281"/>
    <cellStyle name="20% - Accent2 8" xfId="1282"/>
    <cellStyle name="20% - Accent2 8 2" xfId="1283"/>
    <cellStyle name="20% - Accent2 8 2 2" xfId="1284"/>
    <cellStyle name="20% - Accent2 8 2 2 2" xfId="1285"/>
    <cellStyle name="20% - Accent2 8 2 2_SCH J-3" xfId="1286"/>
    <cellStyle name="20% - Accent2 8 2 3" xfId="1287"/>
    <cellStyle name="20% - Accent2 8 2_SCH J-3" xfId="1288"/>
    <cellStyle name="20% - Accent2 8 3" xfId="1289"/>
    <cellStyle name="20% - Accent2 8 3 2" xfId="1290"/>
    <cellStyle name="20% - Accent2 8 3_SCH J-3" xfId="1291"/>
    <cellStyle name="20% - Accent2 8 4" xfId="1292"/>
    <cellStyle name="20% - Accent2 8 5" xfId="1293"/>
    <cellStyle name="20% - Accent2 8_SCH J-3" xfId="1294"/>
    <cellStyle name="20% - Accent2 9" xfId="1295"/>
    <cellStyle name="20% - Accent2 9 2" xfId="1296"/>
    <cellStyle name="20% - Accent2 9 2 2" xfId="1297"/>
    <cellStyle name="20% - Accent2 9 2_SCH J-3" xfId="1298"/>
    <cellStyle name="20% - Accent2 9 3" xfId="1299"/>
    <cellStyle name="20% - Accent2 9 4" xfId="1300"/>
    <cellStyle name="20% - Accent2 9_SCH J-3" xfId="1301"/>
    <cellStyle name="20% - Accent3 10" xfId="1302"/>
    <cellStyle name="20% - Accent3 10 2" xfId="1303"/>
    <cellStyle name="20% - Accent3 10 2 2" xfId="1304"/>
    <cellStyle name="20% - Accent3 10 2_SCH J-3" xfId="1305"/>
    <cellStyle name="20% - Accent3 10 3" xfId="1306"/>
    <cellStyle name="20% - Accent3 10 4" xfId="1307"/>
    <cellStyle name="20% - Accent3 10_SCH J-3" xfId="1308"/>
    <cellStyle name="20% - Accent3 11" xfId="1309"/>
    <cellStyle name="20% - Accent3 11 2" xfId="1310"/>
    <cellStyle name="20% - Accent3 11 2 2" xfId="1311"/>
    <cellStyle name="20% - Accent3 11 2_SCH J-3" xfId="1312"/>
    <cellStyle name="20% - Accent3 11 3" xfId="1313"/>
    <cellStyle name="20% - Accent3 11 4" xfId="1314"/>
    <cellStyle name="20% - Accent3 11_SCH J-3" xfId="1315"/>
    <cellStyle name="20% - Accent3 12" xfId="1316"/>
    <cellStyle name="20% - Accent3 12 2" xfId="1317"/>
    <cellStyle name="20% - Accent3 12 3" xfId="1318"/>
    <cellStyle name="20% - Accent3 12_SCH J-3" xfId="1319"/>
    <cellStyle name="20% - Accent3 13" xfId="1320"/>
    <cellStyle name="20% - Accent3 13 2" xfId="1321"/>
    <cellStyle name="20% - Accent3 13_SCH J-3" xfId="1322"/>
    <cellStyle name="20% - Accent3 14" xfId="1323"/>
    <cellStyle name="20% - Accent3 15" xfId="1324"/>
    <cellStyle name="20% - Accent3 16" xfId="1325"/>
    <cellStyle name="20% - Accent3 17" xfId="1326"/>
    <cellStyle name="20% - Accent3 17 2" xfId="1327"/>
    <cellStyle name="20% - Accent3 18" xfId="1328"/>
    <cellStyle name="20% - Accent3 19" xfId="1329"/>
    <cellStyle name="20% - Accent3 2" xfId="1330"/>
    <cellStyle name="20% - Accent3 2 2" xfId="1331"/>
    <cellStyle name="20% - Accent3 2 2 2" xfId="1332"/>
    <cellStyle name="20% - Accent3 2 2 2 2" xfId="1333"/>
    <cellStyle name="20% - Accent3 2 2 2 2 2" xfId="1334"/>
    <cellStyle name="20% - Accent3 2 2 2 2 2 2" xfId="1335"/>
    <cellStyle name="20% - Accent3 2 2 2 2 2 2 2" xfId="1336"/>
    <cellStyle name="20% - Accent3 2 2 2 2 2 2_SCH J-3" xfId="1337"/>
    <cellStyle name="20% - Accent3 2 2 2 2 2 3" xfId="1338"/>
    <cellStyle name="20% - Accent3 2 2 2 2 2_SCH J-3" xfId="1339"/>
    <cellStyle name="20% - Accent3 2 2 2 2 3" xfId="1340"/>
    <cellStyle name="20% - Accent3 2 2 2 2 3 2" xfId="1341"/>
    <cellStyle name="20% - Accent3 2 2 2 2 3_SCH J-3" xfId="1342"/>
    <cellStyle name="20% - Accent3 2 2 2 2 4" xfId="1343"/>
    <cellStyle name="20% - Accent3 2 2 2 2 5" xfId="1344"/>
    <cellStyle name="20% - Accent3 2 2 2 2_SCH J-3" xfId="1345"/>
    <cellStyle name="20% - Accent3 2 2 2 3" xfId="1346"/>
    <cellStyle name="20% - Accent3 2 2 2 3 2" xfId="1347"/>
    <cellStyle name="20% - Accent3 2 2 2 3 2 2" xfId="1348"/>
    <cellStyle name="20% - Accent3 2 2 2 3 2_SCH J-3" xfId="1349"/>
    <cellStyle name="20% - Accent3 2 2 2 3 3" xfId="1350"/>
    <cellStyle name="20% - Accent3 2 2 2 3_SCH J-3" xfId="1351"/>
    <cellStyle name="20% - Accent3 2 2 2 4" xfId="1352"/>
    <cellStyle name="20% - Accent3 2 2 2 4 2" xfId="1353"/>
    <cellStyle name="20% - Accent3 2 2 2 4_SCH J-3" xfId="1354"/>
    <cellStyle name="20% - Accent3 2 2 2 5" xfId="1355"/>
    <cellStyle name="20% - Accent3 2 2 2 6" xfId="1356"/>
    <cellStyle name="20% - Accent3 2 2 2_SCH J-3" xfId="1357"/>
    <cellStyle name="20% - Accent3 2 2 3" xfId="1358"/>
    <cellStyle name="20% - Accent3 2 2 3 2" xfId="1359"/>
    <cellStyle name="20% - Accent3 2 2 3 2 2" xfId="1360"/>
    <cellStyle name="20% - Accent3 2 2 3 2 2 2" xfId="1361"/>
    <cellStyle name="20% - Accent3 2 2 3 2 2_SCH J-3" xfId="1362"/>
    <cellStyle name="20% - Accent3 2 2 3 2 3" xfId="1363"/>
    <cellStyle name="20% - Accent3 2 2 3 2_SCH J-3" xfId="1364"/>
    <cellStyle name="20% - Accent3 2 2 3 3" xfId="1365"/>
    <cellStyle name="20% - Accent3 2 2 3 3 2" xfId="1366"/>
    <cellStyle name="20% - Accent3 2 2 3 3_SCH J-3" xfId="1367"/>
    <cellStyle name="20% - Accent3 2 2 3 4" xfId="1368"/>
    <cellStyle name="20% - Accent3 2 2 3 5" xfId="1369"/>
    <cellStyle name="20% - Accent3 2 2 3_SCH J-3" xfId="1370"/>
    <cellStyle name="20% - Accent3 2 2 4" xfId="1371"/>
    <cellStyle name="20% - Accent3 2 2 4 2" xfId="1372"/>
    <cellStyle name="20% - Accent3 2 2 4 2 2" xfId="1373"/>
    <cellStyle name="20% - Accent3 2 2 4 2_SCH J-3" xfId="1374"/>
    <cellStyle name="20% - Accent3 2 2 4 3" xfId="1375"/>
    <cellStyle name="20% - Accent3 2 2 4_SCH J-3" xfId="1376"/>
    <cellStyle name="20% - Accent3 2 2 5" xfId="1377"/>
    <cellStyle name="20% - Accent3 2 2 5 2" xfId="1378"/>
    <cellStyle name="20% - Accent3 2 2 5_SCH J-3" xfId="1379"/>
    <cellStyle name="20% - Accent3 2 2 6" xfId="1380"/>
    <cellStyle name="20% - Accent3 2 2 7" xfId="1381"/>
    <cellStyle name="20% - Accent3 2 2_SCH J-3" xfId="1382"/>
    <cellStyle name="20% - Accent3 2 3" xfId="1383"/>
    <cellStyle name="20% - Accent3 2 3 2" xfId="1384"/>
    <cellStyle name="20% - Accent3 2 3 2 2" xfId="1385"/>
    <cellStyle name="20% - Accent3 2 3 2 2 2" xfId="1386"/>
    <cellStyle name="20% - Accent3 2 3 2 2 2 2" xfId="1387"/>
    <cellStyle name="20% - Accent3 2 3 2 2 2_SCH J-3" xfId="1388"/>
    <cellStyle name="20% - Accent3 2 3 2 2 3" xfId="1389"/>
    <cellStyle name="20% - Accent3 2 3 2 2_SCH J-3" xfId="1390"/>
    <cellStyle name="20% - Accent3 2 3 2 3" xfId="1391"/>
    <cellStyle name="20% - Accent3 2 3 2 3 2" xfId="1392"/>
    <cellStyle name="20% - Accent3 2 3 2 3_SCH J-3" xfId="1393"/>
    <cellStyle name="20% - Accent3 2 3 2 4" xfId="1394"/>
    <cellStyle name="20% - Accent3 2 3 2_SCH J-3" xfId="1395"/>
    <cellStyle name="20% - Accent3 2 3 3" xfId="1396"/>
    <cellStyle name="20% - Accent3 2 3 3 2" xfId="1397"/>
    <cellStyle name="20% - Accent3 2 3 3 2 2" xfId="1398"/>
    <cellStyle name="20% - Accent3 2 3 3 2_SCH J-3" xfId="1399"/>
    <cellStyle name="20% - Accent3 2 3 3 3" xfId="1400"/>
    <cellStyle name="20% - Accent3 2 3 3_SCH J-3" xfId="1401"/>
    <cellStyle name="20% - Accent3 2 3 4" xfId="1402"/>
    <cellStyle name="20% - Accent3 2 3 4 2" xfId="1403"/>
    <cellStyle name="20% - Accent3 2 3 4_SCH J-3" xfId="1404"/>
    <cellStyle name="20% - Accent3 2 3 5" xfId="1405"/>
    <cellStyle name="20% - Accent3 2 3 6" xfId="1406"/>
    <cellStyle name="20% - Accent3 2 3_SCH J-3" xfId="1407"/>
    <cellStyle name="20% - Accent3 2 4" xfId="1408"/>
    <cellStyle name="20% - Accent3 2 4 2" xfId="1409"/>
    <cellStyle name="20% - Accent3 2 4 2 2" xfId="1410"/>
    <cellStyle name="20% - Accent3 2 4 2 2 2" xfId="1411"/>
    <cellStyle name="20% - Accent3 2 4 2 2_SCH J-3" xfId="1412"/>
    <cellStyle name="20% - Accent3 2 4 2 3" xfId="1413"/>
    <cellStyle name="20% - Accent3 2 4 2_SCH J-3" xfId="1414"/>
    <cellStyle name="20% - Accent3 2 4 3" xfId="1415"/>
    <cellStyle name="20% - Accent3 2 4 3 2" xfId="1416"/>
    <cellStyle name="20% - Accent3 2 4 3_SCH J-3" xfId="1417"/>
    <cellStyle name="20% - Accent3 2 4 4" xfId="1418"/>
    <cellStyle name="20% - Accent3 2 4 5" xfId="1419"/>
    <cellStyle name="20% - Accent3 2 4_SCH J-3" xfId="1420"/>
    <cellStyle name="20% - Accent3 2 5" xfId="1421"/>
    <cellStyle name="20% - Accent3 2 5 2" xfId="1422"/>
    <cellStyle name="20% - Accent3 2 5 2 2" xfId="1423"/>
    <cellStyle name="20% - Accent3 2 5 2_SCH J-3" xfId="1424"/>
    <cellStyle name="20% - Accent3 2 5 3" xfId="1425"/>
    <cellStyle name="20% - Accent3 2 5 4" xfId="1426"/>
    <cellStyle name="20% - Accent3 2 5_SCH J-3" xfId="1427"/>
    <cellStyle name="20% - Accent3 2 6" xfId="1428"/>
    <cellStyle name="20% - Accent3 2 6 2" xfId="1429"/>
    <cellStyle name="20% - Accent3 2 6 3" xfId="1430"/>
    <cellStyle name="20% - Accent3 2 6_SCH J-3" xfId="1431"/>
    <cellStyle name="20% - Accent3 2 7" xfId="1432"/>
    <cellStyle name="20% - Accent3 2 8" xfId="1433"/>
    <cellStyle name="20% - Accent3 2 9" xfId="1434"/>
    <cellStyle name="20% - Accent3 20" xfId="1435"/>
    <cellStyle name="20% - Accent3 21" xfId="1436"/>
    <cellStyle name="20% - Accent3 3" xfId="1437"/>
    <cellStyle name="20% - Accent3 3 2" xfId="1438"/>
    <cellStyle name="20% - Accent3 3 2 2" xfId="1439"/>
    <cellStyle name="20% - Accent3 3 2 2 2" xfId="1440"/>
    <cellStyle name="20% - Accent3 3 2 2 2 2" xfId="1441"/>
    <cellStyle name="20% - Accent3 3 2 2 2 2 2" xfId="1442"/>
    <cellStyle name="20% - Accent3 3 2 2 2 2 2 2" xfId="1443"/>
    <cellStyle name="20% - Accent3 3 2 2 2 2 2_SCH J-3" xfId="1444"/>
    <cellStyle name="20% - Accent3 3 2 2 2 2 3" xfId="1445"/>
    <cellStyle name="20% - Accent3 3 2 2 2 2_SCH J-3" xfId="1446"/>
    <cellStyle name="20% - Accent3 3 2 2 2 3" xfId="1447"/>
    <cellStyle name="20% - Accent3 3 2 2 2 3 2" xfId="1448"/>
    <cellStyle name="20% - Accent3 3 2 2 2 3_SCH J-3" xfId="1449"/>
    <cellStyle name="20% - Accent3 3 2 2 2 4" xfId="1450"/>
    <cellStyle name="20% - Accent3 3 2 2 2 5" xfId="1451"/>
    <cellStyle name="20% - Accent3 3 2 2 2_SCH J-3" xfId="1452"/>
    <cellStyle name="20% - Accent3 3 2 2 3" xfId="1453"/>
    <cellStyle name="20% - Accent3 3 2 2 3 2" xfId="1454"/>
    <cellStyle name="20% - Accent3 3 2 2 3 2 2" xfId="1455"/>
    <cellStyle name="20% - Accent3 3 2 2 3 2_SCH J-3" xfId="1456"/>
    <cellStyle name="20% - Accent3 3 2 2 3 3" xfId="1457"/>
    <cellStyle name="20% - Accent3 3 2 2 3_SCH J-3" xfId="1458"/>
    <cellStyle name="20% - Accent3 3 2 2 4" xfId="1459"/>
    <cellStyle name="20% - Accent3 3 2 2 4 2" xfId="1460"/>
    <cellStyle name="20% - Accent3 3 2 2 4_SCH J-3" xfId="1461"/>
    <cellStyle name="20% - Accent3 3 2 2 5" xfId="1462"/>
    <cellStyle name="20% - Accent3 3 2 2 6" xfId="1463"/>
    <cellStyle name="20% - Accent3 3 2 2_SCH J-3" xfId="1464"/>
    <cellStyle name="20% - Accent3 3 2 3" xfId="1465"/>
    <cellStyle name="20% - Accent3 3 2 3 2" xfId="1466"/>
    <cellStyle name="20% - Accent3 3 2 3 2 2" xfId="1467"/>
    <cellStyle name="20% - Accent3 3 2 3 2 2 2" xfId="1468"/>
    <cellStyle name="20% - Accent3 3 2 3 2 2_SCH J-3" xfId="1469"/>
    <cellStyle name="20% - Accent3 3 2 3 2 3" xfId="1470"/>
    <cellStyle name="20% - Accent3 3 2 3 2_SCH J-3" xfId="1471"/>
    <cellStyle name="20% - Accent3 3 2 3 3" xfId="1472"/>
    <cellStyle name="20% - Accent3 3 2 3 3 2" xfId="1473"/>
    <cellStyle name="20% - Accent3 3 2 3 3_SCH J-3" xfId="1474"/>
    <cellStyle name="20% - Accent3 3 2 3 4" xfId="1475"/>
    <cellStyle name="20% - Accent3 3 2 3 5" xfId="1476"/>
    <cellStyle name="20% - Accent3 3 2 3_SCH J-3" xfId="1477"/>
    <cellStyle name="20% - Accent3 3 2 4" xfId="1478"/>
    <cellStyle name="20% - Accent3 3 2 4 2" xfId="1479"/>
    <cellStyle name="20% - Accent3 3 2 4 2 2" xfId="1480"/>
    <cellStyle name="20% - Accent3 3 2 4 2_SCH J-3" xfId="1481"/>
    <cellStyle name="20% - Accent3 3 2 4 3" xfId="1482"/>
    <cellStyle name="20% - Accent3 3 2 4_SCH J-3" xfId="1483"/>
    <cellStyle name="20% - Accent3 3 2 5" xfId="1484"/>
    <cellStyle name="20% - Accent3 3 2 5 2" xfId="1485"/>
    <cellStyle name="20% - Accent3 3 2 5_SCH J-3" xfId="1486"/>
    <cellStyle name="20% - Accent3 3 2 6" xfId="1487"/>
    <cellStyle name="20% - Accent3 3 2 7" xfId="1488"/>
    <cellStyle name="20% - Accent3 3 2_SCH J-3" xfId="1489"/>
    <cellStyle name="20% - Accent3 3 3" xfId="1490"/>
    <cellStyle name="20% - Accent3 3 3 2" xfId="1491"/>
    <cellStyle name="20% - Accent3 3 3 2 2" xfId="1492"/>
    <cellStyle name="20% - Accent3 3 3 2 2 2" xfId="1493"/>
    <cellStyle name="20% - Accent3 3 3 2 2 2 2" xfId="1494"/>
    <cellStyle name="20% - Accent3 3 3 2 2 2_SCH J-3" xfId="1495"/>
    <cellStyle name="20% - Accent3 3 3 2 2 3" xfId="1496"/>
    <cellStyle name="20% - Accent3 3 3 2 2_SCH J-3" xfId="1497"/>
    <cellStyle name="20% - Accent3 3 3 2 3" xfId="1498"/>
    <cellStyle name="20% - Accent3 3 3 2 3 2" xfId="1499"/>
    <cellStyle name="20% - Accent3 3 3 2 3_SCH J-3" xfId="1500"/>
    <cellStyle name="20% - Accent3 3 3 2 4" xfId="1501"/>
    <cellStyle name="20% - Accent3 3 3 2 5" xfId="1502"/>
    <cellStyle name="20% - Accent3 3 3 2_SCH J-3" xfId="1503"/>
    <cellStyle name="20% - Accent3 3 3 3" xfId="1504"/>
    <cellStyle name="20% - Accent3 3 3 3 2" xfId="1505"/>
    <cellStyle name="20% - Accent3 3 3 3 2 2" xfId="1506"/>
    <cellStyle name="20% - Accent3 3 3 3 2_SCH J-3" xfId="1507"/>
    <cellStyle name="20% - Accent3 3 3 3 3" xfId="1508"/>
    <cellStyle name="20% - Accent3 3 3 3_SCH J-3" xfId="1509"/>
    <cellStyle name="20% - Accent3 3 3 4" xfId="1510"/>
    <cellStyle name="20% - Accent3 3 3 4 2" xfId="1511"/>
    <cellStyle name="20% - Accent3 3 3 4_SCH J-3" xfId="1512"/>
    <cellStyle name="20% - Accent3 3 3 5" xfId="1513"/>
    <cellStyle name="20% - Accent3 3 3 6" xfId="1514"/>
    <cellStyle name="20% - Accent3 3 3_SCH J-3" xfId="1515"/>
    <cellStyle name="20% - Accent3 3 4" xfId="1516"/>
    <cellStyle name="20% - Accent3 3 4 2" xfId="1517"/>
    <cellStyle name="20% - Accent3 3 4 2 2" xfId="1518"/>
    <cellStyle name="20% - Accent3 3 4 2 2 2" xfId="1519"/>
    <cellStyle name="20% - Accent3 3 4 2 2_SCH J-3" xfId="1520"/>
    <cellStyle name="20% - Accent3 3 4 2 3" xfId="1521"/>
    <cellStyle name="20% - Accent3 3 4 2_SCH J-3" xfId="1522"/>
    <cellStyle name="20% - Accent3 3 4 3" xfId="1523"/>
    <cellStyle name="20% - Accent3 3 4 3 2" xfId="1524"/>
    <cellStyle name="20% - Accent3 3 4 3_SCH J-3" xfId="1525"/>
    <cellStyle name="20% - Accent3 3 4 4" xfId="1526"/>
    <cellStyle name="20% - Accent3 3 4 5" xfId="1527"/>
    <cellStyle name="20% - Accent3 3 4_SCH J-3" xfId="1528"/>
    <cellStyle name="20% - Accent3 3 5" xfId="1529"/>
    <cellStyle name="20% - Accent3 3 5 2" xfId="1530"/>
    <cellStyle name="20% - Accent3 3 5 2 2" xfId="1531"/>
    <cellStyle name="20% - Accent3 3 5 2_SCH J-3" xfId="1532"/>
    <cellStyle name="20% - Accent3 3 5 3" xfId="1533"/>
    <cellStyle name="20% - Accent3 3 5_SCH J-3" xfId="1534"/>
    <cellStyle name="20% - Accent3 3 6" xfId="1535"/>
    <cellStyle name="20% - Accent3 3 6 2" xfId="1536"/>
    <cellStyle name="20% - Accent3 3 6_SCH J-3" xfId="1537"/>
    <cellStyle name="20% - Accent3 3 7" xfId="1538"/>
    <cellStyle name="20% - Accent3 3 8" xfId="1539"/>
    <cellStyle name="20% - Accent3 3 9" xfId="1540"/>
    <cellStyle name="20% - Accent3 3_SCH J-3" xfId="1541"/>
    <cellStyle name="20% - Accent3 4" xfId="1542"/>
    <cellStyle name="20% - Accent3 4 2" xfId="1543"/>
    <cellStyle name="20% - Accent3 4 2 2" xfId="1544"/>
    <cellStyle name="20% - Accent3 4 2 2 2" xfId="1545"/>
    <cellStyle name="20% - Accent3 4 2 2 2 2" xfId="1546"/>
    <cellStyle name="20% - Accent3 4 2 2 2 2 2" xfId="1547"/>
    <cellStyle name="20% - Accent3 4 2 2 2 2_SCH J-3" xfId="1548"/>
    <cellStyle name="20% - Accent3 4 2 2 2 3" xfId="1549"/>
    <cellStyle name="20% - Accent3 4 2 2 2_SCH J-3" xfId="1550"/>
    <cellStyle name="20% - Accent3 4 2 2 3" xfId="1551"/>
    <cellStyle name="20% - Accent3 4 2 2 3 2" xfId="1552"/>
    <cellStyle name="20% - Accent3 4 2 2 3_SCH J-3" xfId="1553"/>
    <cellStyle name="20% - Accent3 4 2 2 4" xfId="1554"/>
    <cellStyle name="20% - Accent3 4 2 2_SCH J-3" xfId="1555"/>
    <cellStyle name="20% - Accent3 4 2 3" xfId="1556"/>
    <cellStyle name="20% - Accent3 4 2 3 2" xfId="1557"/>
    <cellStyle name="20% - Accent3 4 2 3 2 2" xfId="1558"/>
    <cellStyle name="20% - Accent3 4 2 3 2_SCH J-3" xfId="1559"/>
    <cellStyle name="20% - Accent3 4 2 3 3" xfId="1560"/>
    <cellStyle name="20% - Accent3 4 2 3_SCH J-3" xfId="1561"/>
    <cellStyle name="20% - Accent3 4 2 4" xfId="1562"/>
    <cellStyle name="20% - Accent3 4 2 4 2" xfId="1563"/>
    <cellStyle name="20% - Accent3 4 2 4_SCH J-3" xfId="1564"/>
    <cellStyle name="20% - Accent3 4 2 5" xfId="1565"/>
    <cellStyle name="20% - Accent3 4 2 6" xfId="1566"/>
    <cellStyle name="20% - Accent3 4 2_SCH J-3" xfId="1567"/>
    <cellStyle name="20% - Accent3 4 3" xfId="1568"/>
    <cellStyle name="20% - Accent3 4 3 2" xfId="1569"/>
    <cellStyle name="20% - Accent3 4 3 2 2" xfId="1570"/>
    <cellStyle name="20% - Accent3 4 3 2 2 2" xfId="1571"/>
    <cellStyle name="20% - Accent3 4 3 2 2_SCH J-3" xfId="1572"/>
    <cellStyle name="20% - Accent3 4 3 2 3" xfId="1573"/>
    <cellStyle name="20% - Accent3 4 3 2_SCH J-3" xfId="1574"/>
    <cellStyle name="20% - Accent3 4 3 3" xfId="1575"/>
    <cellStyle name="20% - Accent3 4 3 3 2" xfId="1576"/>
    <cellStyle name="20% - Accent3 4 3 3_SCH J-3" xfId="1577"/>
    <cellStyle name="20% - Accent3 4 3 4" xfId="1578"/>
    <cellStyle name="20% - Accent3 4 3 5" xfId="1579"/>
    <cellStyle name="20% - Accent3 4 3_SCH J-3" xfId="1580"/>
    <cellStyle name="20% - Accent3 4 4" xfId="1581"/>
    <cellStyle name="20% - Accent3 4 4 2" xfId="1582"/>
    <cellStyle name="20% - Accent3 4 4 2 2" xfId="1583"/>
    <cellStyle name="20% - Accent3 4 4 2_SCH J-3" xfId="1584"/>
    <cellStyle name="20% - Accent3 4 4 3" xfId="1585"/>
    <cellStyle name="20% - Accent3 4 4_SCH J-3" xfId="1586"/>
    <cellStyle name="20% - Accent3 4 5" xfId="1587"/>
    <cellStyle name="20% - Accent3 4 5 2" xfId="1588"/>
    <cellStyle name="20% - Accent3 4 5_SCH J-3" xfId="1589"/>
    <cellStyle name="20% - Accent3 4 6" xfId="1590"/>
    <cellStyle name="20% - Accent3 4 7" xfId="1591"/>
    <cellStyle name="20% - Accent3 4_SCH J-3" xfId="1592"/>
    <cellStyle name="20% - Accent3 5" xfId="1593"/>
    <cellStyle name="20% - Accent3 5 2" xfId="1594"/>
    <cellStyle name="20% - Accent3 5 2 2" xfId="1595"/>
    <cellStyle name="20% - Accent3 5 2 2 2" xfId="1596"/>
    <cellStyle name="20% - Accent3 5 2 2 2 2" xfId="1597"/>
    <cellStyle name="20% - Accent3 5 2 2 2_SCH J-3" xfId="1598"/>
    <cellStyle name="20% - Accent3 5 2 2 3" xfId="1599"/>
    <cellStyle name="20% - Accent3 5 2 2_SCH J-3" xfId="1600"/>
    <cellStyle name="20% - Accent3 5 2 3" xfId="1601"/>
    <cellStyle name="20% - Accent3 5 2 3 2" xfId="1602"/>
    <cellStyle name="20% - Accent3 5 2 3_SCH J-3" xfId="1603"/>
    <cellStyle name="20% - Accent3 5 2 4" xfId="1604"/>
    <cellStyle name="20% - Accent3 5 2 5" xfId="1605"/>
    <cellStyle name="20% - Accent3 5 2_SCH J-3" xfId="1606"/>
    <cellStyle name="20% - Accent3 5 3" xfId="1607"/>
    <cellStyle name="20% - Accent3 5 3 2" xfId="1608"/>
    <cellStyle name="20% - Accent3 5 3 2 2" xfId="1609"/>
    <cellStyle name="20% - Accent3 5 3 2_SCH J-3" xfId="1610"/>
    <cellStyle name="20% - Accent3 5 3 3" xfId="1611"/>
    <cellStyle name="20% - Accent3 5 3_SCH J-3" xfId="1612"/>
    <cellStyle name="20% - Accent3 5 4" xfId="1613"/>
    <cellStyle name="20% - Accent3 5 4 2" xfId="1614"/>
    <cellStyle name="20% - Accent3 5 4_SCH J-3" xfId="1615"/>
    <cellStyle name="20% - Accent3 5 5" xfId="1616"/>
    <cellStyle name="20% - Accent3 5 6" xfId="1617"/>
    <cellStyle name="20% - Accent3 5_SCH J-3" xfId="1618"/>
    <cellStyle name="20% - Accent3 6" xfId="1619"/>
    <cellStyle name="20% - Accent3 6 2" xfId="1620"/>
    <cellStyle name="20% - Accent3 6 2 2" xfId="1621"/>
    <cellStyle name="20% - Accent3 6 2 2 2" xfId="1622"/>
    <cellStyle name="20% - Accent3 6 2 2_SCH J-3" xfId="1623"/>
    <cellStyle name="20% - Accent3 6 2 3" xfId="1624"/>
    <cellStyle name="20% - Accent3 6 2 4" xfId="1625"/>
    <cellStyle name="20% - Accent3 6 2 5" xfId="1626"/>
    <cellStyle name="20% - Accent3 6 2_SCH J-3" xfId="1627"/>
    <cellStyle name="20% - Accent3 6 3" xfId="1628"/>
    <cellStyle name="20% - Accent3 6 3 2" xfId="1629"/>
    <cellStyle name="20% - Accent3 6 3_SCH J-3" xfId="1630"/>
    <cellStyle name="20% - Accent3 6 4" xfId="1631"/>
    <cellStyle name="20% - Accent3 6 5" xfId="1632"/>
    <cellStyle name="20% - Accent3 6_SCH J-3" xfId="1633"/>
    <cellStyle name="20% - Accent3 7" xfId="1634"/>
    <cellStyle name="20% - Accent3 7 2" xfId="1635"/>
    <cellStyle name="20% - Accent3 7 2 2" xfId="1636"/>
    <cellStyle name="20% - Accent3 7 2 2 2" xfId="1637"/>
    <cellStyle name="20% - Accent3 7 2 2_SCH J-3" xfId="1638"/>
    <cellStyle name="20% - Accent3 7 2 3" xfId="1639"/>
    <cellStyle name="20% - Accent3 7 2_SCH J-3" xfId="1640"/>
    <cellStyle name="20% - Accent3 7 3" xfId="1641"/>
    <cellStyle name="20% - Accent3 7 3 2" xfId="1642"/>
    <cellStyle name="20% - Accent3 7 3_SCH J-3" xfId="1643"/>
    <cellStyle name="20% - Accent3 7 4" xfId="1644"/>
    <cellStyle name="20% - Accent3 7 5" xfId="1645"/>
    <cellStyle name="20% - Accent3 7_SCH J-3" xfId="1646"/>
    <cellStyle name="20% - Accent3 8" xfId="1647"/>
    <cellStyle name="20% - Accent3 8 2" xfId="1648"/>
    <cellStyle name="20% - Accent3 8 2 2" xfId="1649"/>
    <cellStyle name="20% - Accent3 8 2 2 2" xfId="1650"/>
    <cellStyle name="20% - Accent3 8 2 2_SCH J-3" xfId="1651"/>
    <cellStyle name="20% - Accent3 8 2 3" xfId="1652"/>
    <cellStyle name="20% - Accent3 8 2_SCH J-3" xfId="1653"/>
    <cellStyle name="20% - Accent3 8 3" xfId="1654"/>
    <cellStyle name="20% - Accent3 8 3 2" xfId="1655"/>
    <cellStyle name="20% - Accent3 8 3_SCH J-3" xfId="1656"/>
    <cellStyle name="20% - Accent3 8 4" xfId="1657"/>
    <cellStyle name="20% - Accent3 8 5" xfId="1658"/>
    <cellStyle name="20% - Accent3 8_SCH J-3" xfId="1659"/>
    <cellStyle name="20% - Accent3 9" xfId="1660"/>
    <cellStyle name="20% - Accent3 9 2" xfId="1661"/>
    <cellStyle name="20% - Accent3 9 2 2" xfId="1662"/>
    <cellStyle name="20% - Accent3 9 2_SCH J-3" xfId="1663"/>
    <cellStyle name="20% - Accent3 9 3" xfId="1664"/>
    <cellStyle name="20% - Accent3 9 4" xfId="1665"/>
    <cellStyle name="20% - Accent3 9_SCH J-3" xfId="1666"/>
    <cellStyle name="20% - Accent4 10" xfId="1667"/>
    <cellStyle name="20% - Accent4 10 2" xfId="1668"/>
    <cellStyle name="20% - Accent4 10 2 2" xfId="1669"/>
    <cellStyle name="20% - Accent4 10 2_SCH J-3" xfId="1670"/>
    <cellStyle name="20% - Accent4 10 3" xfId="1671"/>
    <cellStyle name="20% - Accent4 10 4" xfId="1672"/>
    <cellStyle name="20% - Accent4 10_SCH J-3" xfId="1673"/>
    <cellStyle name="20% - Accent4 11" xfId="1674"/>
    <cellStyle name="20% - Accent4 11 2" xfId="1675"/>
    <cellStyle name="20% - Accent4 11 2 2" xfId="1676"/>
    <cellStyle name="20% - Accent4 11 2_SCH J-3" xfId="1677"/>
    <cellStyle name="20% - Accent4 11 3" xfId="1678"/>
    <cellStyle name="20% - Accent4 11 4" xfId="1679"/>
    <cellStyle name="20% - Accent4 11_SCH J-3" xfId="1680"/>
    <cellStyle name="20% - Accent4 12" xfId="1681"/>
    <cellStyle name="20% - Accent4 12 2" xfId="1682"/>
    <cellStyle name="20% - Accent4 12 2 2" xfId="1683"/>
    <cellStyle name="20% - Accent4 12 2_SCH J-3" xfId="1684"/>
    <cellStyle name="20% - Accent4 12 3" xfId="1685"/>
    <cellStyle name="20% - Accent4 12 4" xfId="1686"/>
    <cellStyle name="20% - Accent4 12_SCH J-3" xfId="1687"/>
    <cellStyle name="20% - Accent4 13" xfId="1688"/>
    <cellStyle name="20% - Accent4 13 2" xfId="1689"/>
    <cellStyle name="20% - Accent4 13 3" xfId="1690"/>
    <cellStyle name="20% - Accent4 13_SCH J-3" xfId="1691"/>
    <cellStyle name="20% - Accent4 14" xfId="1692"/>
    <cellStyle name="20% - Accent4 14 2" xfId="1693"/>
    <cellStyle name="20% - Accent4 14_SCH J-3" xfId="1694"/>
    <cellStyle name="20% - Accent4 15" xfId="1695"/>
    <cellStyle name="20% - Accent4 16" xfId="1696"/>
    <cellStyle name="20% - Accent4 17" xfId="1697"/>
    <cellStyle name="20% - Accent4 17 2" xfId="1698"/>
    <cellStyle name="20% - Accent4 18" xfId="1699"/>
    <cellStyle name="20% - Accent4 19" xfId="1700"/>
    <cellStyle name="20% - Accent4 2" xfId="1701"/>
    <cellStyle name="20% - Accent4 2 10" xfId="1702"/>
    <cellStyle name="20% - Accent4 2 11" xfId="1703"/>
    <cellStyle name="20% - Accent4 2 12" xfId="1704"/>
    <cellStyle name="20% - Accent4 2 13" xfId="1705"/>
    <cellStyle name="20% - Accent4 2 2" xfId="1706"/>
    <cellStyle name="20% - Accent4 2 2 10" xfId="1707"/>
    <cellStyle name="20% - Accent4 2 2 2" xfId="1708"/>
    <cellStyle name="20% - Accent4 2 2 2 2" xfId="1709"/>
    <cellStyle name="20% - Accent4 2 2 2 2 2" xfId="1710"/>
    <cellStyle name="20% - Accent4 2 2 2 2 2 2" xfId="1711"/>
    <cellStyle name="20% - Accent4 2 2 2 2 2 2 2" xfId="1712"/>
    <cellStyle name="20% - Accent4 2 2 2 2 2 2_SCH J-3" xfId="1713"/>
    <cellStyle name="20% - Accent4 2 2 2 2 2 3" xfId="1714"/>
    <cellStyle name="20% - Accent4 2 2 2 2 2 4" xfId="1715"/>
    <cellStyle name="20% - Accent4 2 2 2 2 2_SCH J-3" xfId="1716"/>
    <cellStyle name="20% - Accent4 2 2 2 2 3" xfId="1717"/>
    <cellStyle name="20% - Accent4 2 2 2 2 3 2" xfId="1718"/>
    <cellStyle name="20% - Accent4 2 2 2 2 3_SCH J-3" xfId="1719"/>
    <cellStyle name="20% - Accent4 2 2 2 2 4" xfId="1720"/>
    <cellStyle name="20% - Accent4 2 2 2 2 5" xfId="1721"/>
    <cellStyle name="20% - Accent4 2 2 2 2 6" xfId="1722"/>
    <cellStyle name="20% - Accent4 2 2 2 2_SCH J-3" xfId="1723"/>
    <cellStyle name="20% - Accent4 2 2 2 3" xfId="1724"/>
    <cellStyle name="20% - Accent4 2 2 2 3 2" xfId="1725"/>
    <cellStyle name="20% - Accent4 2 2 2 3 2 2" xfId="1726"/>
    <cellStyle name="20% - Accent4 2 2 2 3 2_SCH J-3" xfId="1727"/>
    <cellStyle name="20% - Accent4 2 2 2 3 3" xfId="1728"/>
    <cellStyle name="20% - Accent4 2 2 2 3 4" xfId="1729"/>
    <cellStyle name="20% - Accent4 2 2 2 3_SCH J-3" xfId="1730"/>
    <cellStyle name="20% - Accent4 2 2 2 4" xfId="1731"/>
    <cellStyle name="20% - Accent4 2 2 2 4 2" xfId="1732"/>
    <cellStyle name="20% - Accent4 2 2 2 4_SCH J-3" xfId="1733"/>
    <cellStyle name="20% - Accent4 2 2 2 5" xfId="1734"/>
    <cellStyle name="20% - Accent4 2 2 2 6" xfId="1735"/>
    <cellStyle name="20% - Accent4 2 2 2 7" xfId="1736"/>
    <cellStyle name="20% - Accent4 2 2 2_SCH J-3" xfId="1737"/>
    <cellStyle name="20% - Accent4 2 2 3" xfId="1738"/>
    <cellStyle name="20% - Accent4 2 2 3 2" xfId="1739"/>
    <cellStyle name="20% - Accent4 2 2 3 2 2" xfId="1740"/>
    <cellStyle name="20% - Accent4 2 2 3 2 2 2" xfId="1741"/>
    <cellStyle name="20% - Accent4 2 2 3 2 2_SCH J-3" xfId="1742"/>
    <cellStyle name="20% - Accent4 2 2 3 2 3" xfId="1743"/>
    <cellStyle name="20% - Accent4 2 2 3 2 4" xfId="1744"/>
    <cellStyle name="20% - Accent4 2 2 3 2_SCH J-3" xfId="1745"/>
    <cellStyle name="20% - Accent4 2 2 3 3" xfId="1746"/>
    <cellStyle name="20% - Accent4 2 2 3 3 2" xfId="1747"/>
    <cellStyle name="20% - Accent4 2 2 3 3_SCH J-3" xfId="1748"/>
    <cellStyle name="20% - Accent4 2 2 3 4" xfId="1749"/>
    <cellStyle name="20% - Accent4 2 2 3 5" xfId="1750"/>
    <cellStyle name="20% - Accent4 2 2 3 6" xfId="1751"/>
    <cellStyle name="20% - Accent4 2 2 3_SCH J-3" xfId="1752"/>
    <cellStyle name="20% - Accent4 2 2 4" xfId="1753"/>
    <cellStyle name="20% - Accent4 2 2 4 2" xfId="1754"/>
    <cellStyle name="20% - Accent4 2 2 4 2 2" xfId="1755"/>
    <cellStyle name="20% - Accent4 2 2 4 2_SCH J-3" xfId="1756"/>
    <cellStyle name="20% - Accent4 2 2 4 3" xfId="1757"/>
    <cellStyle name="20% - Accent4 2 2 4 4" xfId="1758"/>
    <cellStyle name="20% - Accent4 2 2 4_SCH J-3" xfId="1759"/>
    <cellStyle name="20% - Accent4 2 2 5" xfId="1760"/>
    <cellStyle name="20% - Accent4 2 2 5 2" xfId="1761"/>
    <cellStyle name="20% - Accent4 2 2 5 3" xfId="1762"/>
    <cellStyle name="20% - Accent4 2 2 5_SCH J-3" xfId="1763"/>
    <cellStyle name="20% - Accent4 2 2 6" xfId="1764"/>
    <cellStyle name="20% - Accent4 2 2 6 2" xfId="1765"/>
    <cellStyle name="20% - Accent4 2 2 6_SCH J-3" xfId="1766"/>
    <cellStyle name="20% - Accent4 2 2 7" xfId="1767"/>
    <cellStyle name="20% - Accent4 2 2 8" xfId="1768"/>
    <cellStyle name="20% - Accent4 2 2 9" xfId="1769"/>
    <cellStyle name="20% - Accent4 2 2_SCH J-3" xfId="1770"/>
    <cellStyle name="20% - Accent4 2 3" xfId="1771"/>
    <cellStyle name="20% - Accent4 2 3 2" xfId="1772"/>
    <cellStyle name="20% - Accent4 2 3 2 2" xfId="1773"/>
    <cellStyle name="20% - Accent4 2 3 2 2 2" xfId="1774"/>
    <cellStyle name="20% - Accent4 2 3 2 2 2 2" xfId="1775"/>
    <cellStyle name="20% - Accent4 2 3 2 2 2 3" xfId="1776"/>
    <cellStyle name="20% - Accent4 2 3 2 2 2_SCH J-3" xfId="1777"/>
    <cellStyle name="20% - Accent4 2 3 2 2 3" xfId="1778"/>
    <cellStyle name="20% - Accent4 2 3 2 2 4" xfId="1779"/>
    <cellStyle name="20% - Accent4 2 3 2 2 5" xfId="1780"/>
    <cellStyle name="20% - Accent4 2 3 2 2_SCH J-3" xfId="1781"/>
    <cellStyle name="20% - Accent4 2 3 2 3" xfId="1782"/>
    <cellStyle name="20% - Accent4 2 3 2 3 2" xfId="1783"/>
    <cellStyle name="20% - Accent4 2 3 2 3 3" xfId="1784"/>
    <cellStyle name="20% - Accent4 2 3 2 3_SCH J-3" xfId="1785"/>
    <cellStyle name="20% - Accent4 2 3 2 4" xfId="1786"/>
    <cellStyle name="20% - Accent4 2 3 2 5" xfId="1787"/>
    <cellStyle name="20% - Accent4 2 3 2 6" xfId="1788"/>
    <cellStyle name="20% - Accent4 2 3 2_SCH J-3" xfId="1789"/>
    <cellStyle name="20% - Accent4 2 3 3" xfId="1790"/>
    <cellStyle name="20% - Accent4 2 3 3 2" xfId="1791"/>
    <cellStyle name="20% - Accent4 2 3 3 2 2" xfId="1792"/>
    <cellStyle name="20% - Accent4 2 3 3 2 3" xfId="1793"/>
    <cellStyle name="20% - Accent4 2 3 3 2_SCH J-3" xfId="1794"/>
    <cellStyle name="20% - Accent4 2 3 3 3" xfId="1795"/>
    <cellStyle name="20% - Accent4 2 3 3 4" xfId="1796"/>
    <cellStyle name="20% - Accent4 2 3 3 5" xfId="1797"/>
    <cellStyle name="20% - Accent4 2 3 3_SCH J-3" xfId="1798"/>
    <cellStyle name="20% - Accent4 2 3 4" xfId="1799"/>
    <cellStyle name="20% - Accent4 2 3 4 2" xfId="1800"/>
    <cellStyle name="20% - Accent4 2 3 4 3" xfId="1801"/>
    <cellStyle name="20% - Accent4 2 3 4_SCH J-3" xfId="1802"/>
    <cellStyle name="20% - Accent4 2 3 5" xfId="1803"/>
    <cellStyle name="20% - Accent4 2 3 6" xfId="1804"/>
    <cellStyle name="20% - Accent4 2 3 7" xfId="1805"/>
    <cellStyle name="20% - Accent4 2 3_SCH J-3" xfId="1806"/>
    <cellStyle name="20% - Accent4 2 4" xfId="1807"/>
    <cellStyle name="20% - Accent4 2 4 2" xfId="1808"/>
    <cellStyle name="20% - Accent4 2 4 2 2" xfId="1809"/>
    <cellStyle name="20% - Accent4 2 4 2 2 2" xfId="1810"/>
    <cellStyle name="20% - Accent4 2 4 2 2 2 2" xfId="1811"/>
    <cellStyle name="20% - Accent4 2 4 2 2 2_SCH J-3" xfId="1812"/>
    <cellStyle name="20% - Accent4 2 4 2 2 3" xfId="1813"/>
    <cellStyle name="20% - Accent4 2 4 2 2 4" xfId="1814"/>
    <cellStyle name="20% - Accent4 2 4 2 2_SCH J-3" xfId="1815"/>
    <cellStyle name="20% - Accent4 2 4 2 3" xfId="1816"/>
    <cellStyle name="20% - Accent4 2 4 2 3 2" xfId="1817"/>
    <cellStyle name="20% - Accent4 2 4 2 3_SCH J-3" xfId="1818"/>
    <cellStyle name="20% - Accent4 2 4 2 4" xfId="1819"/>
    <cellStyle name="20% - Accent4 2 4 2 5" xfId="1820"/>
    <cellStyle name="20% - Accent4 2 4 2_SCH J-3" xfId="1821"/>
    <cellStyle name="20% - Accent4 2 4 3" xfId="1822"/>
    <cellStyle name="20% - Accent4 2 4 3 2" xfId="1823"/>
    <cellStyle name="20% - Accent4 2 4 3 2 2" xfId="1824"/>
    <cellStyle name="20% - Accent4 2 4 3 2_SCH J-3" xfId="1825"/>
    <cellStyle name="20% - Accent4 2 4 3 3" xfId="1826"/>
    <cellStyle name="20% - Accent4 2 4 3 4" xfId="1827"/>
    <cellStyle name="20% - Accent4 2 4 3_SCH J-3" xfId="1828"/>
    <cellStyle name="20% - Accent4 2 4 4" xfId="1829"/>
    <cellStyle name="20% - Accent4 2 4 4 2" xfId="1830"/>
    <cellStyle name="20% - Accent4 2 4 4_SCH J-3" xfId="1831"/>
    <cellStyle name="20% - Accent4 2 4 5" xfId="1832"/>
    <cellStyle name="20% - Accent4 2 4 6" xfId="1833"/>
    <cellStyle name="20% - Accent4 2 4 7" xfId="1834"/>
    <cellStyle name="20% - Accent4 2 4_SCH J-3" xfId="1835"/>
    <cellStyle name="20% - Accent4 2 5" xfId="1836"/>
    <cellStyle name="20% - Accent4 2 5 2" xfId="1837"/>
    <cellStyle name="20% - Accent4 2 5 2 2" xfId="1838"/>
    <cellStyle name="20% - Accent4 2 5 2 2 2" xfId="1839"/>
    <cellStyle name="20% - Accent4 2 5 2 2_SCH J-3" xfId="1840"/>
    <cellStyle name="20% - Accent4 2 5 2 3" xfId="1841"/>
    <cellStyle name="20% - Accent4 2 5 2 4" xfId="1842"/>
    <cellStyle name="20% - Accent4 2 5 2_SCH J-3" xfId="1843"/>
    <cellStyle name="20% - Accent4 2 5 3" xfId="1844"/>
    <cellStyle name="20% - Accent4 2 5 3 2" xfId="1845"/>
    <cellStyle name="20% - Accent4 2 5 3_SCH J-3" xfId="1846"/>
    <cellStyle name="20% - Accent4 2 5 4" xfId="1847"/>
    <cellStyle name="20% - Accent4 2 5 5" xfId="1848"/>
    <cellStyle name="20% - Accent4 2 5 6" xfId="1849"/>
    <cellStyle name="20% - Accent4 2 5_SCH J-3" xfId="1850"/>
    <cellStyle name="20% - Accent4 2 6" xfId="1851"/>
    <cellStyle name="20% - Accent4 2 6 2" xfId="1852"/>
    <cellStyle name="20% - Accent4 2 6 2 2" xfId="1853"/>
    <cellStyle name="20% - Accent4 2 6 2_SCH J-3" xfId="1854"/>
    <cellStyle name="20% - Accent4 2 6 3" xfId="1855"/>
    <cellStyle name="20% - Accent4 2 6 4" xfId="1856"/>
    <cellStyle name="20% - Accent4 2 6 5" xfId="1857"/>
    <cellStyle name="20% - Accent4 2 6_SCH J-3" xfId="1858"/>
    <cellStyle name="20% - Accent4 2 7" xfId="1859"/>
    <cellStyle name="20% - Accent4 2 7 2" xfId="1860"/>
    <cellStyle name="20% - Accent4 2 7 3" xfId="1861"/>
    <cellStyle name="20% - Accent4 2 7 4" xfId="1862"/>
    <cellStyle name="20% - Accent4 2 7_SCH J-3" xfId="1863"/>
    <cellStyle name="20% - Accent4 2 8" xfId="1864"/>
    <cellStyle name="20% - Accent4 2 8 2" xfId="1865"/>
    <cellStyle name="20% - Accent4 2 8 3" xfId="1866"/>
    <cellStyle name="20% - Accent4 2 8_SCH J-3" xfId="1867"/>
    <cellStyle name="20% - Accent4 2 9" xfId="1868"/>
    <cellStyle name="20% - Accent4 2 9 2" xfId="1869"/>
    <cellStyle name="20% - Accent4 2 9_SCH J-3" xfId="1870"/>
    <cellStyle name="20% - Accent4 2_SCH J-3" xfId="1871"/>
    <cellStyle name="20% - Accent4 20" xfId="1872"/>
    <cellStyle name="20% - Accent4 21" xfId="1873"/>
    <cellStyle name="20% - Accent4 3" xfId="1874"/>
    <cellStyle name="20% - Accent4 3 2" xfId="1875"/>
    <cellStyle name="20% - Accent4 3 2 2" xfId="1876"/>
    <cellStyle name="20% - Accent4 3 2 2 2" xfId="1877"/>
    <cellStyle name="20% - Accent4 3 2 2 2 2" xfId="1878"/>
    <cellStyle name="20% - Accent4 3 2 2 2 2 2" xfId="1879"/>
    <cellStyle name="20% - Accent4 3 2 2 2 2 2 2" xfId="1880"/>
    <cellStyle name="20% - Accent4 3 2 2 2 2 2_SCH J-3" xfId="1881"/>
    <cellStyle name="20% - Accent4 3 2 2 2 2 3" xfId="1882"/>
    <cellStyle name="20% - Accent4 3 2 2 2 2 4" xfId="1883"/>
    <cellStyle name="20% - Accent4 3 2 2 2 2_SCH J-3" xfId="1884"/>
    <cellStyle name="20% - Accent4 3 2 2 2 3" xfId="1885"/>
    <cellStyle name="20% - Accent4 3 2 2 2 3 2" xfId="1886"/>
    <cellStyle name="20% - Accent4 3 2 2 2 3_SCH J-3" xfId="1887"/>
    <cellStyle name="20% - Accent4 3 2 2 2 4" xfId="1888"/>
    <cellStyle name="20% - Accent4 3 2 2 2 5" xfId="1889"/>
    <cellStyle name="20% - Accent4 3 2 2 2 6" xfId="1890"/>
    <cellStyle name="20% - Accent4 3 2 2 2_SCH J-3" xfId="1891"/>
    <cellStyle name="20% - Accent4 3 2 2 3" xfId="1892"/>
    <cellStyle name="20% - Accent4 3 2 2 3 2" xfId="1893"/>
    <cellStyle name="20% - Accent4 3 2 2 3 2 2" xfId="1894"/>
    <cellStyle name="20% - Accent4 3 2 2 3 2_SCH J-3" xfId="1895"/>
    <cellStyle name="20% - Accent4 3 2 2 3 3" xfId="1896"/>
    <cellStyle name="20% - Accent4 3 2 2 3 4" xfId="1897"/>
    <cellStyle name="20% - Accent4 3 2 2 3_SCH J-3" xfId="1898"/>
    <cellStyle name="20% - Accent4 3 2 2 4" xfId="1899"/>
    <cellStyle name="20% - Accent4 3 2 2 4 2" xfId="1900"/>
    <cellStyle name="20% - Accent4 3 2 2 4_SCH J-3" xfId="1901"/>
    <cellStyle name="20% - Accent4 3 2 2 5" xfId="1902"/>
    <cellStyle name="20% - Accent4 3 2 2 6" xfId="1903"/>
    <cellStyle name="20% - Accent4 3 2 2 7" xfId="1904"/>
    <cellStyle name="20% - Accent4 3 2 2_SCH J-3" xfId="1905"/>
    <cellStyle name="20% - Accent4 3 2 3" xfId="1906"/>
    <cellStyle name="20% - Accent4 3 2 3 2" xfId="1907"/>
    <cellStyle name="20% - Accent4 3 2 3 2 2" xfId="1908"/>
    <cellStyle name="20% - Accent4 3 2 3 2 2 2" xfId="1909"/>
    <cellStyle name="20% - Accent4 3 2 3 2 2_SCH J-3" xfId="1910"/>
    <cellStyle name="20% - Accent4 3 2 3 2 3" xfId="1911"/>
    <cellStyle name="20% - Accent4 3 2 3 2 4" xfId="1912"/>
    <cellStyle name="20% - Accent4 3 2 3 2_SCH J-3" xfId="1913"/>
    <cellStyle name="20% - Accent4 3 2 3 3" xfId="1914"/>
    <cellStyle name="20% - Accent4 3 2 3 3 2" xfId="1915"/>
    <cellStyle name="20% - Accent4 3 2 3 3_SCH J-3" xfId="1916"/>
    <cellStyle name="20% - Accent4 3 2 3 4" xfId="1917"/>
    <cellStyle name="20% - Accent4 3 2 3 5" xfId="1918"/>
    <cellStyle name="20% - Accent4 3 2 3 6" xfId="1919"/>
    <cellStyle name="20% - Accent4 3 2 3_SCH J-3" xfId="1920"/>
    <cellStyle name="20% - Accent4 3 2 4" xfId="1921"/>
    <cellStyle name="20% - Accent4 3 2 4 2" xfId="1922"/>
    <cellStyle name="20% - Accent4 3 2 4 2 2" xfId="1923"/>
    <cellStyle name="20% - Accent4 3 2 4 2_SCH J-3" xfId="1924"/>
    <cellStyle name="20% - Accent4 3 2 4 3" xfId="1925"/>
    <cellStyle name="20% - Accent4 3 2 4 4" xfId="1926"/>
    <cellStyle name="20% - Accent4 3 2 4_SCH J-3" xfId="1927"/>
    <cellStyle name="20% - Accent4 3 2 5" xfId="1928"/>
    <cellStyle name="20% - Accent4 3 2 5 2" xfId="1929"/>
    <cellStyle name="20% - Accent4 3 2 5_SCH J-3" xfId="1930"/>
    <cellStyle name="20% - Accent4 3 2 6" xfId="1931"/>
    <cellStyle name="20% - Accent4 3 2 7" xfId="1932"/>
    <cellStyle name="20% - Accent4 3 2 8" xfId="1933"/>
    <cellStyle name="20% - Accent4 3 2 9" xfId="1934"/>
    <cellStyle name="20% - Accent4 3 2_SCH J-3" xfId="1935"/>
    <cellStyle name="20% - Accent4 3 3" xfId="1936"/>
    <cellStyle name="20% - Accent4 3 3 2" xfId="1937"/>
    <cellStyle name="20% - Accent4 3 3 2 2" xfId="1938"/>
    <cellStyle name="20% - Accent4 3 3 2 2 2" xfId="1939"/>
    <cellStyle name="20% - Accent4 3 3 2 2 2 2" xfId="1940"/>
    <cellStyle name="20% - Accent4 3 3 2 2 2 3" xfId="1941"/>
    <cellStyle name="20% - Accent4 3 3 2 2 2_SCH J-3" xfId="1942"/>
    <cellStyle name="20% - Accent4 3 3 2 2 3" xfId="1943"/>
    <cellStyle name="20% - Accent4 3 3 2 2 4" xfId="1944"/>
    <cellStyle name="20% - Accent4 3 3 2 2 5" xfId="1945"/>
    <cellStyle name="20% - Accent4 3 3 2 2_SCH J-3" xfId="1946"/>
    <cellStyle name="20% - Accent4 3 3 2 3" xfId="1947"/>
    <cellStyle name="20% - Accent4 3 3 2 3 2" xfId="1948"/>
    <cellStyle name="20% - Accent4 3 3 2 3 3" xfId="1949"/>
    <cellStyle name="20% - Accent4 3 3 2 3_SCH J-3" xfId="1950"/>
    <cellStyle name="20% - Accent4 3 3 2 4" xfId="1951"/>
    <cellStyle name="20% - Accent4 3 3 2 5" xfId="1952"/>
    <cellStyle name="20% - Accent4 3 3 2 6" xfId="1953"/>
    <cellStyle name="20% - Accent4 3 3 2_SCH J-3" xfId="1954"/>
    <cellStyle name="20% - Accent4 3 3 3" xfId="1955"/>
    <cellStyle name="20% - Accent4 3 3 3 2" xfId="1956"/>
    <cellStyle name="20% - Accent4 3 3 3 2 2" xfId="1957"/>
    <cellStyle name="20% - Accent4 3 3 3 2 3" xfId="1958"/>
    <cellStyle name="20% - Accent4 3 3 3 2_SCH J-3" xfId="1959"/>
    <cellStyle name="20% - Accent4 3 3 3 3" xfId="1960"/>
    <cellStyle name="20% - Accent4 3 3 3 4" xfId="1961"/>
    <cellStyle name="20% - Accent4 3 3 3 5" xfId="1962"/>
    <cellStyle name="20% - Accent4 3 3 3_SCH J-3" xfId="1963"/>
    <cellStyle name="20% - Accent4 3 3 4" xfId="1964"/>
    <cellStyle name="20% - Accent4 3 3 4 2" xfId="1965"/>
    <cellStyle name="20% - Accent4 3 3 4 3" xfId="1966"/>
    <cellStyle name="20% - Accent4 3 3 4 4" xfId="1967"/>
    <cellStyle name="20% - Accent4 3 3 4_SCH J-3" xfId="1968"/>
    <cellStyle name="20% - Accent4 3 3 5" xfId="1969"/>
    <cellStyle name="20% - Accent4 3 3 5 2" xfId="1970"/>
    <cellStyle name="20% - Accent4 3 3 5_SCH J-3" xfId="1971"/>
    <cellStyle name="20% - Accent4 3 3 6" xfId="1972"/>
    <cellStyle name="20% - Accent4 3 3 7" xfId="1973"/>
    <cellStyle name="20% - Accent4 3 3 8" xfId="1974"/>
    <cellStyle name="20% - Accent4 3 3 9" xfId="1975"/>
    <cellStyle name="20% - Accent4 3 3_SCH J-3" xfId="1976"/>
    <cellStyle name="20% - Accent4 3 4" xfId="1977"/>
    <cellStyle name="20% - Accent4 3 4 2" xfId="1978"/>
    <cellStyle name="20% - Accent4 3 4 2 2" xfId="1979"/>
    <cellStyle name="20% - Accent4 3 4 2 2 2" xfId="1980"/>
    <cellStyle name="20% - Accent4 3 4 2 2 2 2" xfId="1981"/>
    <cellStyle name="20% - Accent4 3 4 2 2 2_SCH J-3" xfId="1982"/>
    <cellStyle name="20% - Accent4 3 4 2 2 3" xfId="1983"/>
    <cellStyle name="20% - Accent4 3 4 2 2 4" xfId="1984"/>
    <cellStyle name="20% - Accent4 3 4 2 2_SCH J-3" xfId="1985"/>
    <cellStyle name="20% - Accent4 3 4 2 3" xfId="1986"/>
    <cellStyle name="20% - Accent4 3 4 2 3 2" xfId="1987"/>
    <cellStyle name="20% - Accent4 3 4 2 3_SCH J-3" xfId="1988"/>
    <cellStyle name="20% - Accent4 3 4 2 4" xfId="1989"/>
    <cellStyle name="20% - Accent4 3 4 2 5" xfId="1990"/>
    <cellStyle name="20% - Accent4 3 4 2_SCH J-3" xfId="1991"/>
    <cellStyle name="20% - Accent4 3 4 3" xfId="1992"/>
    <cellStyle name="20% - Accent4 3 4 3 2" xfId="1993"/>
    <cellStyle name="20% - Accent4 3 4 3 2 2" xfId="1994"/>
    <cellStyle name="20% - Accent4 3 4 3 2_SCH J-3" xfId="1995"/>
    <cellStyle name="20% - Accent4 3 4 3 3" xfId="1996"/>
    <cellStyle name="20% - Accent4 3 4 3 4" xfId="1997"/>
    <cellStyle name="20% - Accent4 3 4 3_SCH J-3" xfId="1998"/>
    <cellStyle name="20% - Accent4 3 4 4" xfId="1999"/>
    <cellStyle name="20% - Accent4 3 4 4 2" xfId="2000"/>
    <cellStyle name="20% - Accent4 3 4 4 3" xfId="2001"/>
    <cellStyle name="20% - Accent4 3 4 4 4" xfId="2002"/>
    <cellStyle name="20% - Accent4 3 4 4_SCH J-3" xfId="2003"/>
    <cellStyle name="20% - Accent4 3 4 5" xfId="2004"/>
    <cellStyle name="20% - Accent4 3 4 5 2" xfId="2005"/>
    <cellStyle name="20% - Accent4 3 4 5_SCH J-3" xfId="2006"/>
    <cellStyle name="20% - Accent4 3 4 6" xfId="2007"/>
    <cellStyle name="20% - Accent4 3 4 7" xfId="2008"/>
    <cellStyle name="20% - Accent4 3 4 8" xfId="2009"/>
    <cellStyle name="20% - Accent4 3 4 9" xfId="2010"/>
    <cellStyle name="20% - Accent4 3 4_SCH J-3" xfId="2011"/>
    <cellStyle name="20% - Accent4 3 5" xfId="2012"/>
    <cellStyle name="20% - Accent4 3 5 2" xfId="2013"/>
    <cellStyle name="20% - Accent4 3 5 2 2" xfId="2014"/>
    <cellStyle name="20% - Accent4 3 5 2 2 2" xfId="2015"/>
    <cellStyle name="20% - Accent4 3 5 2 2_SCH J-3" xfId="2016"/>
    <cellStyle name="20% - Accent4 3 5 2 3" xfId="2017"/>
    <cellStyle name="20% - Accent4 3 5 2 4" xfId="2018"/>
    <cellStyle name="20% - Accent4 3 5 2_SCH J-3" xfId="2019"/>
    <cellStyle name="20% - Accent4 3 5 3" xfId="2020"/>
    <cellStyle name="20% - Accent4 3 5 3 2" xfId="2021"/>
    <cellStyle name="20% - Accent4 3 5 3_SCH J-3" xfId="2022"/>
    <cellStyle name="20% - Accent4 3 5 4" xfId="2023"/>
    <cellStyle name="20% - Accent4 3 5 5" xfId="2024"/>
    <cellStyle name="20% - Accent4 3 5_SCH J-3" xfId="2025"/>
    <cellStyle name="20% - Accent4 3 6" xfId="2026"/>
    <cellStyle name="20% - Accent4 3 6 2" xfId="2027"/>
    <cellStyle name="20% - Accent4 3 6 2 2" xfId="2028"/>
    <cellStyle name="20% - Accent4 3 6 2_SCH J-3" xfId="2029"/>
    <cellStyle name="20% - Accent4 3 6 3" xfId="2030"/>
    <cellStyle name="20% - Accent4 3 6 4" xfId="2031"/>
    <cellStyle name="20% - Accent4 3 6_SCH J-3" xfId="2032"/>
    <cellStyle name="20% - Accent4 3 7" xfId="2033"/>
    <cellStyle name="20% - Accent4 3 7 2" xfId="2034"/>
    <cellStyle name="20% - Accent4 3 7 3" xfId="2035"/>
    <cellStyle name="20% - Accent4 3 7 4" xfId="2036"/>
    <cellStyle name="20% - Accent4 3 7_SCH J-3" xfId="2037"/>
    <cellStyle name="20% - Accent4 3 8" xfId="2038"/>
    <cellStyle name="20% - Accent4 3 9" xfId="2039"/>
    <cellStyle name="20% - Accent4 3_SCH J-3" xfId="2040"/>
    <cellStyle name="20% - Accent4 4" xfId="2041"/>
    <cellStyle name="20% - Accent4 4 2" xfId="2042"/>
    <cellStyle name="20% - Accent4 4 2 2" xfId="2043"/>
    <cellStyle name="20% - Accent4 4 2 2 2" xfId="2044"/>
    <cellStyle name="20% - Accent4 4 2 2 2 2" xfId="2045"/>
    <cellStyle name="20% - Accent4 4 2 2 2 2 2" xfId="2046"/>
    <cellStyle name="20% - Accent4 4 2 2 2 2 2 2" xfId="2047"/>
    <cellStyle name="20% - Accent4 4 2 2 2 2 2_SCH J-3" xfId="2048"/>
    <cellStyle name="20% - Accent4 4 2 2 2 2 3" xfId="2049"/>
    <cellStyle name="20% - Accent4 4 2 2 2 2 4" xfId="2050"/>
    <cellStyle name="20% - Accent4 4 2 2 2 2_SCH J-3" xfId="2051"/>
    <cellStyle name="20% - Accent4 4 2 2 2 3" xfId="2052"/>
    <cellStyle name="20% - Accent4 4 2 2 2 3 2" xfId="2053"/>
    <cellStyle name="20% - Accent4 4 2 2 2 3_SCH J-3" xfId="2054"/>
    <cellStyle name="20% - Accent4 4 2 2 2 4" xfId="2055"/>
    <cellStyle name="20% - Accent4 4 2 2 2 5" xfId="2056"/>
    <cellStyle name="20% - Accent4 4 2 2 2 6" xfId="2057"/>
    <cellStyle name="20% - Accent4 4 2 2 2_SCH J-3" xfId="2058"/>
    <cellStyle name="20% - Accent4 4 2 2 3" xfId="2059"/>
    <cellStyle name="20% - Accent4 4 2 2 3 2" xfId="2060"/>
    <cellStyle name="20% - Accent4 4 2 2 3 2 2" xfId="2061"/>
    <cellStyle name="20% - Accent4 4 2 2 3 2_SCH J-3" xfId="2062"/>
    <cellStyle name="20% - Accent4 4 2 2 3 3" xfId="2063"/>
    <cellStyle name="20% - Accent4 4 2 2 3 4" xfId="2064"/>
    <cellStyle name="20% - Accent4 4 2 2 3_SCH J-3" xfId="2065"/>
    <cellStyle name="20% - Accent4 4 2 2 4" xfId="2066"/>
    <cellStyle name="20% - Accent4 4 2 2 4 2" xfId="2067"/>
    <cellStyle name="20% - Accent4 4 2 2 4_SCH J-3" xfId="2068"/>
    <cellStyle name="20% - Accent4 4 2 2 5" xfId="2069"/>
    <cellStyle name="20% - Accent4 4 2 2 6" xfId="2070"/>
    <cellStyle name="20% - Accent4 4 2 2 7" xfId="2071"/>
    <cellStyle name="20% - Accent4 4 2 2_SCH J-3" xfId="2072"/>
    <cellStyle name="20% - Accent4 4 2 3" xfId="2073"/>
    <cellStyle name="20% - Accent4 4 2 3 2" xfId="2074"/>
    <cellStyle name="20% - Accent4 4 2 3 2 2" xfId="2075"/>
    <cellStyle name="20% - Accent4 4 2 3 2 2 2" xfId="2076"/>
    <cellStyle name="20% - Accent4 4 2 3 2 2_SCH J-3" xfId="2077"/>
    <cellStyle name="20% - Accent4 4 2 3 2 3" xfId="2078"/>
    <cellStyle name="20% - Accent4 4 2 3 2 4" xfId="2079"/>
    <cellStyle name="20% - Accent4 4 2 3 2_SCH J-3" xfId="2080"/>
    <cellStyle name="20% - Accent4 4 2 3 3" xfId="2081"/>
    <cellStyle name="20% - Accent4 4 2 3 3 2" xfId="2082"/>
    <cellStyle name="20% - Accent4 4 2 3 3_SCH J-3" xfId="2083"/>
    <cellStyle name="20% - Accent4 4 2 3 4" xfId="2084"/>
    <cellStyle name="20% - Accent4 4 2 3 5" xfId="2085"/>
    <cellStyle name="20% - Accent4 4 2 3 6" xfId="2086"/>
    <cellStyle name="20% - Accent4 4 2 3_SCH J-3" xfId="2087"/>
    <cellStyle name="20% - Accent4 4 2 4" xfId="2088"/>
    <cellStyle name="20% - Accent4 4 2 4 2" xfId="2089"/>
    <cellStyle name="20% - Accent4 4 2 4 2 2" xfId="2090"/>
    <cellStyle name="20% - Accent4 4 2 4 2_SCH J-3" xfId="2091"/>
    <cellStyle name="20% - Accent4 4 2 4 3" xfId="2092"/>
    <cellStyle name="20% - Accent4 4 2 4 4" xfId="2093"/>
    <cellStyle name="20% - Accent4 4 2 4_SCH J-3" xfId="2094"/>
    <cellStyle name="20% - Accent4 4 2 5" xfId="2095"/>
    <cellStyle name="20% - Accent4 4 2 5 2" xfId="2096"/>
    <cellStyle name="20% - Accent4 4 2 5_SCH J-3" xfId="2097"/>
    <cellStyle name="20% - Accent4 4 2 6" xfId="2098"/>
    <cellStyle name="20% - Accent4 4 2 7" xfId="2099"/>
    <cellStyle name="20% - Accent4 4 2 8" xfId="2100"/>
    <cellStyle name="20% - Accent4 4 2 9" xfId="2101"/>
    <cellStyle name="20% - Accent4 4 2_SCH J-3" xfId="2102"/>
    <cellStyle name="20% - Accent4 4 3" xfId="2103"/>
    <cellStyle name="20% - Accent4 4 3 2" xfId="2104"/>
    <cellStyle name="20% - Accent4 4 3 2 2" xfId="2105"/>
    <cellStyle name="20% - Accent4 4 3 2 2 2" xfId="2106"/>
    <cellStyle name="20% - Accent4 4 3 2 2 2 2" xfId="2107"/>
    <cellStyle name="20% - Accent4 4 3 2 2 2 3" xfId="2108"/>
    <cellStyle name="20% - Accent4 4 3 2 2 2_SCH J-3" xfId="2109"/>
    <cellStyle name="20% - Accent4 4 3 2 2 3" xfId="2110"/>
    <cellStyle name="20% - Accent4 4 3 2 2 4" xfId="2111"/>
    <cellStyle name="20% - Accent4 4 3 2 2 5" xfId="2112"/>
    <cellStyle name="20% - Accent4 4 3 2 2_SCH J-3" xfId="2113"/>
    <cellStyle name="20% - Accent4 4 3 2 3" xfId="2114"/>
    <cellStyle name="20% - Accent4 4 3 2 3 2" xfId="2115"/>
    <cellStyle name="20% - Accent4 4 3 2 3 3" xfId="2116"/>
    <cellStyle name="20% - Accent4 4 3 2 3_SCH J-3" xfId="2117"/>
    <cellStyle name="20% - Accent4 4 3 2 4" xfId="2118"/>
    <cellStyle name="20% - Accent4 4 3 2 5" xfId="2119"/>
    <cellStyle name="20% - Accent4 4 3 2 6" xfId="2120"/>
    <cellStyle name="20% - Accent4 4 3 2_SCH J-3" xfId="2121"/>
    <cellStyle name="20% - Accent4 4 3 3" xfId="2122"/>
    <cellStyle name="20% - Accent4 4 3 3 2" xfId="2123"/>
    <cellStyle name="20% - Accent4 4 3 3 2 2" xfId="2124"/>
    <cellStyle name="20% - Accent4 4 3 3 2 3" xfId="2125"/>
    <cellStyle name="20% - Accent4 4 3 3 2_SCH J-3" xfId="2126"/>
    <cellStyle name="20% - Accent4 4 3 3 3" xfId="2127"/>
    <cellStyle name="20% - Accent4 4 3 3 4" xfId="2128"/>
    <cellStyle name="20% - Accent4 4 3 3 5" xfId="2129"/>
    <cellStyle name="20% - Accent4 4 3 3_SCH J-3" xfId="2130"/>
    <cellStyle name="20% - Accent4 4 3 4" xfId="2131"/>
    <cellStyle name="20% - Accent4 4 3 4 2" xfId="2132"/>
    <cellStyle name="20% - Accent4 4 3 4 3" xfId="2133"/>
    <cellStyle name="20% - Accent4 4 3 4 4" xfId="2134"/>
    <cellStyle name="20% - Accent4 4 3 4_SCH J-3" xfId="2135"/>
    <cellStyle name="20% - Accent4 4 3 5" xfId="2136"/>
    <cellStyle name="20% - Accent4 4 3 5 2" xfId="2137"/>
    <cellStyle name="20% - Accent4 4 3 5_SCH J-3" xfId="2138"/>
    <cellStyle name="20% - Accent4 4 3 6" xfId="2139"/>
    <cellStyle name="20% - Accent4 4 3 7" xfId="2140"/>
    <cellStyle name="20% - Accent4 4 3 8" xfId="2141"/>
    <cellStyle name="20% - Accent4 4 3 9" xfId="2142"/>
    <cellStyle name="20% - Accent4 4 3_SCH J-3" xfId="2143"/>
    <cellStyle name="20% - Accent4 4 4" xfId="2144"/>
    <cellStyle name="20% - Accent4 4 4 2" xfId="2145"/>
    <cellStyle name="20% - Accent4 4 4 2 2" xfId="2146"/>
    <cellStyle name="20% - Accent4 4 4 2 2 2" xfId="2147"/>
    <cellStyle name="20% - Accent4 4 4 2 2 2 2" xfId="2148"/>
    <cellStyle name="20% - Accent4 4 4 2 2 2_SCH J-3" xfId="2149"/>
    <cellStyle name="20% - Accent4 4 4 2 2 3" xfId="2150"/>
    <cellStyle name="20% - Accent4 4 4 2 2 4" xfId="2151"/>
    <cellStyle name="20% - Accent4 4 4 2 2_SCH J-3" xfId="2152"/>
    <cellStyle name="20% - Accent4 4 4 2 3" xfId="2153"/>
    <cellStyle name="20% - Accent4 4 4 2 3 2" xfId="2154"/>
    <cellStyle name="20% - Accent4 4 4 2 3_SCH J-3" xfId="2155"/>
    <cellStyle name="20% - Accent4 4 4 2 4" xfId="2156"/>
    <cellStyle name="20% - Accent4 4 4 2 5" xfId="2157"/>
    <cellStyle name="20% - Accent4 4 4 2_SCH J-3" xfId="2158"/>
    <cellStyle name="20% - Accent4 4 4 3" xfId="2159"/>
    <cellStyle name="20% - Accent4 4 4 3 2" xfId="2160"/>
    <cellStyle name="20% - Accent4 4 4 3 2 2" xfId="2161"/>
    <cellStyle name="20% - Accent4 4 4 3 2_SCH J-3" xfId="2162"/>
    <cellStyle name="20% - Accent4 4 4 3 3" xfId="2163"/>
    <cellStyle name="20% - Accent4 4 4 3 4" xfId="2164"/>
    <cellStyle name="20% - Accent4 4 4 3_SCH J-3" xfId="2165"/>
    <cellStyle name="20% - Accent4 4 4 4" xfId="2166"/>
    <cellStyle name="20% - Accent4 4 4 4 2" xfId="2167"/>
    <cellStyle name="20% - Accent4 4 4 4_SCH J-3" xfId="2168"/>
    <cellStyle name="20% - Accent4 4 4 5" xfId="2169"/>
    <cellStyle name="20% - Accent4 4 4 6" xfId="2170"/>
    <cellStyle name="20% - Accent4 4 4_SCH J-3" xfId="2171"/>
    <cellStyle name="20% - Accent4 4 5" xfId="2172"/>
    <cellStyle name="20% - Accent4 4 5 2" xfId="2173"/>
    <cellStyle name="20% - Accent4 4 5 2 2" xfId="2174"/>
    <cellStyle name="20% - Accent4 4 5 2 2 2" xfId="2175"/>
    <cellStyle name="20% - Accent4 4 5 2 2_SCH J-3" xfId="2176"/>
    <cellStyle name="20% - Accent4 4 5 2 3" xfId="2177"/>
    <cellStyle name="20% - Accent4 4 5 2 4" xfId="2178"/>
    <cellStyle name="20% - Accent4 4 5 2_SCH J-3" xfId="2179"/>
    <cellStyle name="20% - Accent4 4 5 3" xfId="2180"/>
    <cellStyle name="20% - Accent4 4 5 3 2" xfId="2181"/>
    <cellStyle name="20% - Accent4 4 5 3_SCH J-3" xfId="2182"/>
    <cellStyle name="20% - Accent4 4 5 4" xfId="2183"/>
    <cellStyle name="20% - Accent4 4 5 5" xfId="2184"/>
    <cellStyle name="20% - Accent4 4 5_SCH J-3" xfId="2185"/>
    <cellStyle name="20% - Accent4 4 6" xfId="2186"/>
    <cellStyle name="20% - Accent4 4 6 2" xfId="2187"/>
    <cellStyle name="20% - Accent4 4 6 2 2" xfId="2188"/>
    <cellStyle name="20% - Accent4 4 6 2_SCH J-3" xfId="2189"/>
    <cellStyle name="20% - Accent4 4 6 3" xfId="2190"/>
    <cellStyle name="20% - Accent4 4 6 4" xfId="2191"/>
    <cellStyle name="20% - Accent4 4 6_SCH J-3" xfId="2192"/>
    <cellStyle name="20% - Accent4 4 7" xfId="2193"/>
    <cellStyle name="20% - Accent4 4 7 2" xfId="2194"/>
    <cellStyle name="20% - Accent4 4 7 3" xfId="2195"/>
    <cellStyle name="20% - Accent4 4 7 4" xfId="2196"/>
    <cellStyle name="20% - Accent4 4 7_SCH J-3" xfId="2197"/>
    <cellStyle name="20% - Accent4 4 8" xfId="2198"/>
    <cellStyle name="20% - Accent4 4 9" xfId="2199"/>
    <cellStyle name="20% - Accent4 4_SCH J-3" xfId="2200"/>
    <cellStyle name="20% - Accent4 5" xfId="2201"/>
    <cellStyle name="20% - Accent4 5 2" xfId="2202"/>
    <cellStyle name="20% - Accent4 5 2 2" xfId="2203"/>
    <cellStyle name="20% - Accent4 5 2 2 2" xfId="2204"/>
    <cellStyle name="20% - Accent4 5 2 2 2 2" xfId="2205"/>
    <cellStyle name="20% - Accent4 5 2 2 2 2 2" xfId="2206"/>
    <cellStyle name="20% - Accent4 5 2 2 2 2_SCH J-3" xfId="2207"/>
    <cellStyle name="20% - Accent4 5 2 2 2 3" xfId="2208"/>
    <cellStyle name="20% - Accent4 5 2 2 2_SCH J-3" xfId="2209"/>
    <cellStyle name="20% - Accent4 5 2 2 3" xfId="2210"/>
    <cellStyle name="20% - Accent4 5 2 2 3 2" xfId="2211"/>
    <cellStyle name="20% - Accent4 5 2 2 3_SCH J-3" xfId="2212"/>
    <cellStyle name="20% - Accent4 5 2 2 4" xfId="2213"/>
    <cellStyle name="20% - Accent4 5 2 2_SCH J-3" xfId="2214"/>
    <cellStyle name="20% - Accent4 5 2 3" xfId="2215"/>
    <cellStyle name="20% - Accent4 5 2 3 2" xfId="2216"/>
    <cellStyle name="20% - Accent4 5 2 3 2 2" xfId="2217"/>
    <cellStyle name="20% - Accent4 5 2 3 2_SCH J-3" xfId="2218"/>
    <cellStyle name="20% - Accent4 5 2 3 3" xfId="2219"/>
    <cellStyle name="20% - Accent4 5 2 3_SCH J-3" xfId="2220"/>
    <cellStyle name="20% - Accent4 5 2 4" xfId="2221"/>
    <cellStyle name="20% - Accent4 5 2 4 2" xfId="2222"/>
    <cellStyle name="20% - Accent4 5 2 4_SCH J-3" xfId="2223"/>
    <cellStyle name="20% - Accent4 5 2 5" xfId="2224"/>
    <cellStyle name="20% - Accent4 5 2 6" xfId="2225"/>
    <cellStyle name="20% - Accent4 5 2_SCH J-3" xfId="2226"/>
    <cellStyle name="20% - Accent4 5 3" xfId="2227"/>
    <cellStyle name="20% - Accent4 5 3 2" xfId="2228"/>
    <cellStyle name="20% - Accent4 5 3 2 2" xfId="2229"/>
    <cellStyle name="20% - Accent4 5 3 2 2 2" xfId="2230"/>
    <cellStyle name="20% - Accent4 5 3 2 2_SCH J-3" xfId="2231"/>
    <cellStyle name="20% - Accent4 5 3 2 3" xfId="2232"/>
    <cellStyle name="20% - Accent4 5 3 2_SCH J-3" xfId="2233"/>
    <cellStyle name="20% - Accent4 5 3 3" xfId="2234"/>
    <cellStyle name="20% - Accent4 5 3 3 2" xfId="2235"/>
    <cellStyle name="20% - Accent4 5 3 3_SCH J-3" xfId="2236"/>
    <cellStyle name="20% - Accent4 5 3 4" xfId="2237"/>
    <cellStyle name="20% - Accent4 5 3_SCH J-3" xfId="2238"/>
    <cellStyle name="20% - Accent4 5 4" xfId="2239"/>
    <cellStyle name="20% - Accent4 5 4 2" xfId="2240"/>
    <cellStyle name="20% - Accent4 5 4 2 2" xfId="2241"/>
    <cellStyle name="20% - Accent4 5 4 2_SCH J-3" xfId="2242"/>
    <cellStyle name="20% - Accent4 5 4 3" xfId="2243"/>
    <cellStyle name="20% - Accent4 5 4_SCH J-3" xfId="2244"/>
    <cellStyle name="20% - Accent4 5 5" xfId="2245"/>
    <cellStyle name="20% - Accent4 5 5 2" xfId="2246"/>
    <cellStyle name="20% - Accent4 5 5_SCH J-3" xfId="2247"/>
    <cellStyle name="20% - Accent4 5 6" xfId="2248"/>
    <cellStyle name="20% - Accent4 5 7" xfId="2249"/>
    <cellStyle name="20% - Accent4 5 8" xfId="2250"/>
    <cellStyle name="20% - Accent4 6" xfId="2251"/>
    <cellStyle name="20% - Accent4 6 2" xfId="2252"/>
    <cellStyle name="20% - Accent4 6 2 2" xfId="2253"/>
    <cellStyle name="20% - Accent4 6 2 2 2" xfId="2254"/>
    <cellStyle name="20% - Accent4 6 2 2 2 2" xfId="2255"/>
    <cellStyle name="20% - Accent4 6 2 2 2 3" xfId="2256"/>
    <cellStyle name="20% - Accent4 6 2 2 2_SCH J-3" xfId="2257"/>
    <cellStyle name="20% - Accent4 6 2 2 3" xfId="2258"/>
    <cellStyle name="20% - Accent4 6 2 2 4" xfId="2259"/>
    <cellStyle name="20% - Accent4 6 2 2_SCH J-3" xfId="2260"/>
    <cellStyle name="20% - Accent4 6 2 3" xfId="2261"/>
    <cellStyle name="20% - Accent4 6 2 3 2" xfId="2262"/>
    <cellStyle name="20% - Accent4 6 2 3 3" xfId="2263"/>
    <cellStyle name="20% - Accent4 6 2 3_SCH J-3" xfId="2264"/>
    <cellStyle name="20% - Accent4 6 2 4" xfId="2265"/>
    <cellStyle name="20% - Accent4 6 2 5" xfId="2266"/>
    <cellStyle name="20% - Accent4 6 2_SCH J-3" xfId="2267"/>
    <cellStyle name="20% - Accent4 6 3" xfId="2268"/>
    <cellStyle name="20% - Accent4 6 3 2" xfId="2269"/>
    <cellStyle name="20% - Accent4 6 3 2 2" xfId="2270"/>
    <cellStyle name="20% - Accent4 6 3 2 3" xfId="2271"/>
    <cellStyle name="20% - Accent4 6 3 2_SCH J-3" xfId="2272"/>
    <cellStyle name="20% - Accent4 6 3 3" xfId="2273"/>
    <cellStyle name="20% - Accent4 6 3 4" xfId="2274"/>
    <cellStyle name="20% - Accent4 6 3_SCH J-3" xfId="2275"/>
    <cellStyle name="20% - Accent4 6 4" xfId="2276"/>
    <cellStyle name="20% - Accent4 6 4 2" xfId="2277"/>
    <cellStyle name="20% - Accent4 6 4 3" xfId="2278"/>
    <cellStyle name="20% - Accent4 6 4_SCH J-3" xfId="2279"/>
    <cellStyle name="20% - Accent4 6 5" xfId="2280"/>
    <cellStyle name="20% - Accent4 6 6" xfId="2281"/>
    <cellStyle name="20% - Accent4 6_SCH J-3" xfId="2282"/>
    <cellStyle name="20% - Accent4 7" xfId="2283"/>
    <cellStyle name="20% - Accent4 7 2" xfId="2284"/>
    <cellStyle name="20% - Accent4 7 2 2" xfId="2285"/>
    <cellStyle name="20% - Accent4 7 2 2 2" xfId="2286"/>
    <cellStyle name="20% - Accent4 7 2 2_SCH J-3" xfId="2287"/>
    <cellStyle name="20% - Accent4 7 2 3" xfId="2288"/>
    <cellStyle name="20% - Accent4 7 2_SCH J-3" xfId="2289"/>
    <cellStyle name="20% - Accent4 7 3" xfId="2290"/>
    <cellStyle name="20% - Accent4 7 3 2" xfId="2291"/>
    <cellStyle name="20% - Accent4 7 3_SCH J-3" xfId="2292"/>
    <cellStyle name="20% - Accent4 7 4" xfId="2293"/>
    <cellStyle name="20% - Accent4 7 5" xfId="2294"/>
    <cellStyle name="20% - Accent4 7_SCH J-3" xfId="2295"/>
    <cellStyle name="20% - Accent4 8" xfId="2296"/>
    <cellStyle name="20% - Accent4 8 2" xfId="2297"/>
    <cellStyle name="20% - Accent4 8 2 2" xfId="2298"/>
    <cellStyle name="20% - Accent4 8 2 2 2" xfId="2299"/>
    <cellStyle name="20% - Accent4 8 2 2_SCH J-3" xfId="2300"/>
    <cellStyle name="20% - Accent4 8 2 3" xfId="2301"/>
    <cellStyle name="20% - Accent4 8 2_SCH J-3" xfId="2302"/>
    <cellStyle name="20% - Accent4 8 3" xfId="2303"/>
    <cellStyle name="20% - Accent4 8 3 2" xfId="2304"/>
    <cellStyle name="20% - Accent4 8 3_SCH J-3" xfId="2305"/>
    <cellStyle name="20% - Accent4 8 4" xfId="2306"/>
    <cellStyle name="20% - Accent4 8 5" xfId="2307"/>
    <cellStyle name="20% - Accent4 8_SCH J-3" xfId="2308"/>
    <cellStyle name="20% - Accent4 9" xfId="2309"/>
    <cellStyle name="20% - Accent4 9 2" xfId="2310"/>
    <cellStyle name="20% - Accent4 9 2 2" xfId="2311"/>
    <cellStyle name="20% - Accent4 9 2 2 2" xfId="2312"/>
    <cellStyle name="20% - Accent4 9 2 2_SCH J-3" xfId="2313"/>
    <cellStyle name="20% - Accent4 9 2 3" xfId="2314"/>
    <cellStyle name="20% - Accent4 9 2_SCH J-3" xfId="2315"/>
    <cellStyle name="20% - Accent4 9 3" xfId="2316"/>
    <cellStyle name="20% - Accent4 9 3 2" xfId="2317"/>
    <cellStyle name="20% - Accent4 9 3_SCH J-3" xfId="2318"/>
    <cellStyle name="20% - Accent4 9 4" xfId="2319"/>
    <cellStyle name="20% - Accent4 9 5" xfId="2320"/>
    <cellStyle name="20% - Accent4 9_SCH J-3" xfId="2321"/>
    <cellStyle name="20% - Accent5 10" xfId="2322"/>
    <cellStyle name="20% - Accent5 10 2" xfId="2323"/>
    <cellStyle name="20% - Accent5 10 2 2" xfId="2324"/>
    <cellStyle name="20% - Accent5 10 2_SCH J-3" xfId="2325"/>
    <cellStyle name="20% - Accent5 10 3" xfId="2326"/>
    <cellStyle name="20% - Accent5 10 4" xfId="2327"/>
    <cellStyle name="20% - Accent5 10_SCH J-3" xfId="2328"/>
    <cellStyle name="20% - Accent5 11" xfId="2329"/>
    <cellStyle name="20% - Accent5 11 2" xfId="2330"/>
    <cellStyle name="20% - Accent5 11 2 2" xfId="2331"/>
    <cellStyle name="20% - Accent5 11 2_SCH J-3" xfId="2332"/>
    <cellStyle name="20% - Accent5 11 3" xfId="2333"/>
    <cellStyle name="20% - Accent5 11 4" xfId="2334"/>
    <cellStyle name="20% - Accent5 11_SCH J-3" xfId="2335"/>
    <cellStyle name="20% - Accent5 12" xfId="2336"/>
    <cellStyle name="20% - Accent5 12 2" xfId="2337"/>
    <cellStyle name="20% - Accent5 12 3" xfId="2338"/>
    <cellStyle name="20% - Accent5 12_SCH J-3" xfId="2339"/>
    <cellStyle name="20% - Accent5 13" xfId="2340"/>
    <cellStyle name="20% - Accent5 13 2" xfId="2341"/>
    <cellStyle name="20% - Accent5 13_SCH J-3" xfId="2342"/>
    <cellStyle name="20% - Accent5 14" xfId="2343"/>
    <cellStyle name="20% - Accent5 15" xfId="2344"/>
    <cellStyle name="20% - Accent5 16" xfId="2345"/>
    <cellStyle name="20% - Accent5 17" xfId="2346"/>
    <cellStyle name="20% - Accent5 18" xfId="2347"/>
    <cellStyle name="20% - Accent5 19" xfId="2348"/>
    <cellStyle name="20% - Accent5 2" xfId="2349"/>
    <cellStyle name="20% - Accent5 2 2" xfId="2350"/>
    <cellStyle name="20% - Accent5 2 2 2" xfId="2351"/>
    <cellStyle name="20% - Accent5 2 2 2 2" xfId="2352"/>
    <cellStyle name="20% - Accent5 2 2 2 2 2" xfId="2353"/>
    <cellStyle name="20% - Accent5 2 2 2 2 2 2" xfId="2354"/>
    <cellStyle name="20% - Accent5 2 2 2 2 2 2 2" xfId="2355"/>
    <cellStyle name="20% - Accent5 2 2 2 2 2 2_SCH J-3" xfId="2356"/>
    <cellStyle name="20% - Accent5 2 2 2 2 2 3" xfId="2357"/>
    <cellStyle name="20% - Accent5 2 2 2 2 2_SCH J-3" xfId="2358"/>
    <cellStyle name="20% - Accent5 2 2 2 2 3" xfId="2359"/>
    <cellStyle name="20% - Accent5 2 2 2 2 3 2" xfId="2360"/>
    <cellStyle name="20% - Accent5 2 2 2 2 3_SCH J-3" xfId="2361"/>
    <cellStyle name="20% - Accent5 2 2 2 2 4" xfId="2362"/>
    <cellStyle name="20% - Accent5 2 2 2 2 5" xfId="2363"/>
    <cellStyle name="20% - Accent5 2 2 2 2_SCH J-3" xfId="2364"/>
    <cellStyle name="20% - Accent5 2 2 2 3" xfId="2365"/>
    <cellStyle name="20% - Accent5 2 2 2 3 2" xfId="2366"/>
    <cellStyle name="20% - Accent5 2 2 2 3 2 2" xfId="2367"/>
    <cellStyle name="20% - Accent5 2 2 2 3 2_SCH J-3" xfId="2368"/>
    <cellStyle name="20% - Accent5 2 2 2 3 3" xfId="2369"/>
    <cellStyle name="20% - Accent5 2 2 2 3_SCH J-3" xfId="2370"/>
    <cellStyle name="20% - Accent5 2 2 2 4" xfId="2371"/>
    <cellStyle name="20% - Accent5 2 2 2 4 2" xfId="2372"/>
    <cellStyle name="20% - Accent5 2 2 2 4_SCH J-3" xfId="2373"/>
    <cellStyle name="20% - Accent5 2 2 2 5" xfId="2374"/>
    <cellStyle name="20% - Accent5 2 2 2 6" xfId="2375"/>
    <cellStyle name="20% - Accent5 2 2 2_SCH J-3" xfId="2376"/>
    <cellStyle name="20% - Accent5 2 2 3" xfId="2377"/>
    <cellStyle name="20% - Accent5 2 2 3 2" xfId="2378"/>
    <cellStyle name="20% - Accent5 2 2 3 2 2" xfId="2379"/>
    <cellStyle name="20% - Accent5 2 2 3 2 2 2" xfId="2380"/>
    <cellStyle name="20% - Accent5 2 2 3 2 2_SCH J-3" xfId="2381"/>
    <cellStyle name="20% - Accent5 2 2 3 2 3" xfId="2382"/>
    <cellStyle name="20% - Accent5 2 2 3 2_SCH J-3" xfId="2383"/>
    <cellStyle name="20% - Accent5 2 2 3 3" xfId="2384"/>
    <cellStyle name="20% - Accent5 2 2 3 3 2" xfId="2385"/>
    <cellStyle name="20% - Accent5 2 2 3 3_SCH J-3" xfId="2386"/>
    <cellStyle name="20% - Accent5 2 2 3 4" xfId="2387"/>
    <cellStyle name="20% - Accent5 2 2 3 5" xfId="2388"/>
    <cellStyle name="20% - Accent5 2 2 3_SCH J-3" xfId="2389"/>
    <cellStyle name="20% - Accent5 2 2 4" xfId="2390"/>
    <cellStyle name="20% - Accent5 2 2 4 2" xfId="2391"/>
    <cellStyle name="20% - Accent5 2 2 4 2 2" xfId="2392"/>
    <cellStyle name="20% - Accent5 2 2 4 2_SCH J-3" xfId="2393"/>
    <cellStyle name="20% - Accent5 2 2 4 3" xfId="2394"/>
    <cellStyle name="20% - Accent5 2 2 4_SCH J-3" xfId="2395"/>
    <cellStyle name="20% - Accent5 2 2 5" xfId="2396"/>
    <cellStyle name="20% - Accent5 2 2 5 2" xfId="2397"/>
    <cellStyle name="20% - Accent5 2 2 5_SCH J-3" xfId="2398"/>
    <cellStyle name="20% - Accent5 2 2 6" xfId="2399"/>
    <cellStyle name="20% - Accent5 2 2 7" xfId="2400"/>
    <cellStyle name="20% - Accent5 2 2_SCH J-3" xfId="2401"/>
    <cellStyle name="20% - Accent5 2 3" xfId="2402"/>
    <cellStyle name="20% - Accent5 2 3 2" xfId="2403"/>
    <cellStyle name="20% - Accent5 2 3 2 2" xfId="2404"/>
    <cellStyle name="20% - Accent5 2 3 2 2 2" xfId="2405"/>
    <cellStyle name="20% - Accent5 2 3 2 2 2 2" xfId="2406"/>
    <cellStyle name="20% - Accent5 2 3 2 2 2_SCH J-3" xfId="2407"/>
    <cellStyle name="20% - Accent5 2 3 2 2 3" xfId="2408"/>
    <cellStyle name="20% - Accent5 2 3 2 2_SCH J-3" xfId="2409"/>
    <cellStyle name="20% - Accent5 2 3 2 3" xfId="2410"/>
    <cellStyle name="20% - Accent5 2 3 2 3 2" xfId="2411"/>
    <cellStyle name="20% - Accent5 2 3 2 3_SCH J-3" xfId="2412"/>
    <cellStyle name="20% - Accent5 2 3 2 4" xfId="2413"/>
    <cellStyle name="20% - Accent5 2 3 2_SCH J-3" xfId="2414"/>
    <cellStyle name="20% - Accent5 2 3 3" xfId="2415"/>
    <cellStyle name="20% - Accent5 2 3 3 2" xfId="2416"/>
    <cellStyle name="20% - Accent5 2 3 3 2 2" xfId="2417"/>
    <cellStyle name="20% - Accent5 2 3 3 2_SCH J-3" xfId="2418"/>
    <cellStyle name="20% - Accent5 2 3 3 3" xfId="2419"/>
    <cellStyle name="20% - Accent5 2 3 3_SCH J-3" xfId="2420"/>
    <cellStyle name="20% - Accent5 2 3 4" xfId="2421"/>
    <cellStyle name="20% - Accent5 2 3 4 2" xfId="2422"/>
    <cellStyle name="20% - Accent5 2 3 4_SCH J-3" xfId="2423"/>
    <cellStyle name="20% - Accent5 2 3 5" xfId="2424"/>
    <cellStyle name="20% - Accent5 2 3 6" xfId="2425"/>
    <cellStyle name="20% - Accent5 2 3_SCH J-3" xfId="2426"/>
    <cellStyle name="20% - Accent5 2 4" xfId="2427"/>
    <cellStyle name="20% - Accent5 2 4 2" xfId="2428"/>
    <cellStyle name="20% - Accent5 2 4 2 2" xfId="2429"/>
    <cellStyle name="20% - Accent5 2 4 2 2 2" xfId="2430"/>
    <cellStyle name="20% - Accent5 2 4 2 2_SCH J-3" xfId="2431"/>
    <cellStyle name="20% - Accent5 2 4 2 3" xfId="2432"/>
    <cellStyle name="20% - Accent5 2 4 2_SCH J-3" xfId="2433"/>
    <cellStyle name="20% - Accent5 2 4 3" xfId="2434"/>
    <cellStyle name="20% - Accent5 2 4 3 2" xfId="2435"/>
    <cellStyle name="20% - Accent5 2 4 3_SCH J-3" xfId="2436"/>
    <cellStyle name="20% - Accent5 2 4 4" xfId="2437"/>
    <cellStyle name="20% - Accent5 2 4 5" xfId="2438"/>
    <cellStyle name="20% - Accent5 2 4_SCH J-3" xfId="2439"/>
    <cellStyle name="20% - Accent5 2 5" xfId="2440"/>
    <cellStyle name="20% - Accent5 2 5 2" xfId="2441"/>
    <cellStyle name="20% - Accent5 2 5 2 2" xfId="2442"/>
    <cellStyle name="20% - Accent5 2 5 2_SCH J-3" xfId="2443"/>
    <cellStyle name="20% - Accent5 2 5 3" xfId="2444"/>
    <cellStyle name="20% - Accent5 2 5 4" xfId="2445"/>
    <cellStyle name="20% - Accent5 2 5_SCH J-3" xfId="2446"/>
    <cellStyle name="20% - Accent5 2 6" xfId="2447"/>
    <cellStyle name="20% - Accent5 2 6 2" xfId="2448"/>
    <cellStyle name="20% - Accent5 2 6 3" xfId="2449"/>
    <cellStyle name="20% - Accent5 2 6_SCH J-3" xfId="2450"/>
    <cellStyle name="20% - Accent5 2 7" xfId="2451"/>
    <cellStyle name="20% - Accent5 2 8" xfId="2452"/>
    <cellStyle name="20% - Accent5 2 9" xfId="2453"/>
    <cellStyle name="20% - Accent5 20" xfId="2454"/>
    <cellStyle name="20% - Accent5 21" xfId="2455"/>
    <cellStyle name="20% - Accent5 3" xfId="2456"/>
    <cellStyle name="20% - Accent5 3 2" xfId="2457"/>
    <cellStyle name="20% - Accent5 3 2 2" xfId="2458"/>
    <cellStyle name="20% - Accent5 3 2 2 2" xfId="2459"/>
    <cellStyle name="20% - Accent5 3 2 2 2 2" xfId="2460"/>
    <cellStyle name="20% - Accent5 3 2 2 2 2 2" xfId="2461"/>
    <cellStyle name="20% - Accent5 3 2 2 2 2 2 2" xfId="2462"/>
    <cellStyle name="20% - Accent5 3 2 2 2 2 2_SCH J-3" xfId="2463"/>
    <cellStyle name="20% - Accent5 3 2 2 2 2 3" xfId="2464"/>
    <cellStyle name="20% - Accent5 3 2 2 2 2_SCH J-3" xfId="2465"/>
    <cellStyle name="20% - Accent5 3 2 2 2 3" xfId="2466"/>
    <cellStyle name="20% - Accent5 3 2 2 2 3 2" xfId="2467"/>
    <cellStyle name="20% - Accent5 3 2 2 2 3_SCH J-3" xfId="2468"/>
    <cellStyle name="20% - Accent5 3 2 2 2 4" xfId="2469"/>
    <cellStyle name="20% - Accent5 3 2 2 2 5" xfId="2470"/>
    <cellStyle name="20% - Accent5 3 2 2 2_SCH J-3" xfId="2471"/>
    <cellStyle name="20% - Accent5 3 2 2 3" xfId="2472"/>
    <cellStyle name="20% - Accent5 3 2 2 3 2" xfId="2473"/>
    <cellStyle name="20% - Accent5 3 2 2 3 2 2" xfId="2474"/>
    <cellStyle name="20% - Accent5 3 2 2 3 2_SCH J-3" xfId="2475"/>
    <cellStyle name="20% - Accent5 3 2 2 3 3" xfId="2476"/>
    <cellStyle name="20% - Accent5 3 2 2 3_SCH J-3" xfId="2477"/>
    <cellStyle name="20% - Accent5 3 2 2 4" xfId="2478"/>
    <cellStyle name="20% - Accent5 3 2 2 4 2" xfId="2479"/>
    <cellStyle name="20% - Accent5 3 2 2 4_SCH J-3" xfId="2480"/>
    <cellStyle name="20% - Accent5 3 2 2 5" xfId="2481"/>
    <cellStyle name="20% - Accent5 3 2 2 6" xfId="2482"/>
    <cellStyle name="20% - Accent5 3 2 2_SCH J-3" xfId="2483"/>
    <cellStyle name="20% - Accent5 3 2 3" xfId="2484"/>
    <cellStyle name="20% - Accent5 3 2 3 2" xfId="2485"/>
    <cellStyle name="20% - Accent5 3 2 3 2 2" xfId="2486"/>
    <cellStyle name="20% - Accent5 3 2 3 2 2 2" xfId="2487"/>
    <cellStyle name="20% - Accent5 3 2 3 2 2_SCH J-3" xfId="2488"/>
    <cellStyle name="20% - Accent5 3 2 3 2 3" xfId="2489"/>
    <cellStyle name="20% - Accent5 3 2 3 2_SCH J-3" xfId="2490"/>
    <cellStyle name="20% - Accent5 3 2 3 3" xfId="2491"/>
    <cellStyle name="20% - Accent5 3 2 3 3 2" xfId="2492"/>
    <cellStyle name="20% - Accent5 3 2 3 3_SCH J-3" xfId="2493"/>
    <cellStyle name="20% - Accent5 3 2 3 4" xfId="2494"/>
    <cellStyle name="20% - Accent5 3 2 3 5" xfId="2495"/>
    <cellStyle name="20% - Accent5 3 2 3_SCH J-3" xfId="2496"/>
    <cellStyle name="20% - Accent5 3 2 4" xfId="2497"/>
    <cellStyle name="20% - Accent5 3 2 4 2" xfId="2498"/>
    <cellStyle name="20% - Accent5 3 2 4 2 2" xfId="2499"/>
    <cellStyle name="20% - Accent5 3 2 4 2_SCH J-3" xfId="2500"/>
    <cellStyle name="20% - Accent5 3 2 4 3" xfId="2501"/>
    <cellStyle name="20% - Accent5 3 2 4_SCH J-3" xfId="2502"/>
    <cellStyle name="20% - Accent5 3 2 5" xfId="2503"/>
    <cellStyle name="20% - Accent5 3 2 5 2" xfId="2504"/>
    <cellStyle name="20% - Accent5 3 2 5_SCH J-3" xfId="2505"/>
    <cellStyle name="20% - Accent5 3 2 6" xfId="2506"/>
    <cellStyle name="20% - Accent5 3 2 7" xfId="2507"/>
    <cellStyle name="20% - Accent5 3 2_SCH J-3" xfId="2508"/>
    <cellStyle name="20% - Accent5 3 3" xfId="2509"/>
    <cellStyle name="20% - Accent5 3 3 2" xfId="2510"/>
    <cellStyle name="20% - Accent5 3 3 2 2" xfId="2511"/>
    <cellStyle name="20% - Accent5 3 3 2 2 2" xfId="2512"/>
    <cellStyle name="20% - Accent5 3 3 2 2 2 2" xfId="2513"/>
    <cellStyle name="20% - Accent5 3 3 2 2 2_SCH J-3" xfId="2514"/>
    <cellStyle name="20% - Accent5 3 3 2 2 3" xfId="2515"/>
    <cellStyle name="20% - Accent5 3 3 2 2_SCH J-3" xfId="2516"/>
    <cellStyle name="20% - Accent5 3 3 2 3" xfId="2517"/>
    <cellStyle name="20% - Accent5 3 3 2 3 2" xfId="2518"/>
    <cellStyle name="20% - Accent5 3 3 2 3_SCH J-3" xfId="2519"/>
    <cellStyle name="20% - Accent5 3 3 2 4" xfId="2520"/>
    <cellStyle name="20% - Accent5 3 3 2 5" xfId="2521"/>
    <cellStyle name="20% - Accent5 3 3 2_SCH J-3" xfId="2522"/>
    <cellStyle name="20% - Accent5 3 3 3" xfId="2523"/>
    <cellStyle name="20% - Accent5 3 3 3 2" xfId="2524"/>
    <cellStyle name="20% - Accent5 3 3 3 2 2" xfId="2525"/>
    <cellStyle name="20% - Accent5 3 3 3 2_SCH J-3" xfId="2526"/>
    <cellStyle name="20% - Accent5 3 3 3 3" xfId="2527"/>
    <cellStyle name="20% - Accent5 3 3 3_SCH J-3" xfId="2528"/>
    <cellStyle name="20% - Accent5 3 3 4" xfId="2529"/>
    <cellStyle name="20% - Accent5 3 3 4 2" xfId="2530"/>
    <cellStyle name="20% - Accent5 3 3 4_SCH J-3" xfId="2531"/>
    <cellStyle name="20% - Accent5 3 3 5" xfId="2532"/>
    <cellStyle name="20% - Accent5 3 3 6" xfId="2533"/>
    <cellStyle name="20% - Accent5 3 3_SCH J-3" xfId="2534"/>
    <cellStyle name="20% - Accent5 3 4" xfId="2535"/>
    <cellStyle name="20% - Accent5 3 4 2" xfId="2536"/>
    <cellStyle name="20% - Accent5 3 4 2 2" xfId="2537"/>
    <cellStyle name="20% - Accent5 3 4 2 2 2" xfId="2538"/>
    <cellStyle name="20% - Accent5 3 4 2 2_SCH J-3" xfId="2539"/>
    <cellStyle name="20% - Accent5 3 4 2 3" xfId="2540"/>
    <cellStyle name="20% - Accent5 3 4 2_SCH J-3" xfId="2541"/>
    <cellStyle name="20% - Accent5 3 4 3" xfId="2542"/>
    <cellStyle name="20% - Accent5 3 4 3 2" xfId="2543"/>
    <cellStyle name="20% - Accent5 3 4 3_SCH J-3" xfId="2544"/>
    <cellStyle name="20% - Accent5 3 4 4" xfId="2545"/>
    <cellStyle name="20% - Accent5 3 4 5" xfId="2546"/>
    <cellStyle name="20% - Accent5 3 4_SCH J-3" xfId="2547"/>
    <cellStyle name="20% - Accent5 3 5" xfId="2548"/>
    <cellStyle name="20% - Accent5 3 5 2" xfId="2549"/>
    <cellStyle name="20% - Accent5 3 5 2 2" xfId="2550"/>
    <cellStyle name="20% - Accent5 3 5 2_SCH J-3" xfId="2551"/>
    <cellStyle name="20% - Accent5 3 5 3" xfId="2552"/>
    <cellStyle name="20% - Accent5 3 5_SCH J-3" xfId="2553"/>
    <cellStyle name="20% - Accent5 3 6" xfId="2554"/>
    <cellStyle name="20% - Accent5 3 6 2" xfId="2555"/>
    <cellStyle name="20% - Accent5 3 6_SCH J-3" xfId="2556"/>
    <cellStyle name="20% - Accent5 3 7" xfId="2557"/>
    <cellStyle name="20% - Accent5 3 8" xfId="2558"/>
    <cellStyle name="20% - Accent5 3 9" xfId="2559"/>
    <cellStyle name="20% - Accent5 3_SCH J-3" xfId="2560"/>
    <cellStyle name="20% - Accent5 4" xfId="2561"/>
    <cellStyle name="20% - Accent5 4 2" xfId="2562"/>
    <cellStyle name="20% - Accent5 4 2 2" xfId="2563"/>
    <cellStyle name="20% - Accent5 4 2 2 2" xfId="2564"/>
    <cellStyle name="20% - Accent5 4 2 2 2 2" xfId="2565"/>
    <cellStyle name="20% - Accent5 4 2 2 2 2 2" xfId="2566"/>
    <cellStyle name="20% - Accent5 4 2 2 2 2_SCH J-3" xfId="2567"/>
    <cellStyle name="20% - Accent5 4 2 2 2 3" xfId="2568"/>
    <cellStyle name="20% - Accent5 4 2 2 2_SCH J-3" xfId="2569"/>
    <cellStyle name="20% - Accent5 4 2 2 3" xfId="2570"/>
    <cellStyle name="20% - Accent5 4 2 2 3 2" xfId="2571"/>
    <cellStyle name="20% - Accent5 4 2 2 3_SCH J-3" xfId="2572"/>
    <cellStyle name="20% - Accent5 4 2 2 4" xfId="2573"/>
    <cellStyle name="20% - Accent5 4 2 2_SCH J-3" xfId="2574"/>
    <cellStyle name="20% - Accent5 4 2 3" xfId="2575"/>
    <cellStyle name="20% - Accent5 4 2 3 2" xfId="2576"/>
    <cellStyle name="20% - Accent5 4 2 3 2 2" xfId="2577"/>
    <cellStyle name="20% - Accent5 4 2 3 2_SCH J-3" xfId="2578"/>
    <cellStyle name="20% - Accent5 4 2 3 3" xfId="2579"/>
    <cellStyle name="20% - Accent5 4 2 3_SCH J-3" xfId="2580"/>
    <cellStyle name="20% - Accent5 4 2 4" xfId="2581"/>
    <cellStyle name="20% - Accent5 4 2 4 2" xfId="2582"/>
    <cellStyle name="20% - Accent5 4 2 4_SCH J-3" xfId="2583"/>
    <cellStyle name="20% - Accent5 4 2 5" xfId="2584"/>
    <cellStyle name="20% - Accent5 4 2 6" xfId="2585"/>
    <cellStyle name="20% - Accent5 4 2_SCH J-3" xfId="2586"/>
    <cellStyle name="20% - Accent5 4 3" xfId="2587"/>
    <cellStyle name="20% - Accent5 4 3 2" xfId="2588"/>
    <cellStyle name="20% - Accent5 4 3 2 2" xfId="2589"/>
    <cellStyle name="20% - Accent5 4 3 2 2 2" xfId="2590"/>
    <cellStyle name="20% - Accent5 4 3 2 2_SCH J-3" xfId="2591"/>
    <cellStyle name="20% - Accent5 4 3 2 3" xfId="2592"/>
    <cellStyle name="20% - Accent5 4 3 2_SCH J-3" xfId="2593"/>
    <cellStyle name="20% - Accent5 4 3 3" xfId="2594"/>
    <cellStyle name="20% - Accent5 4 3 3 2" xfId="2595"/>
    <cellStyle name="20% - Accent5 4 3 3_SCH J-3" xfId="2596"/>
    <cellStyle name="20% - Accent5 4 3 4" xfId="2597"/>
    <cellStyle name="20% - Accent5 4 3 5" xfId="2598"/>
    <cellStyle name="20% - Accent5 4 3_SCH J-3" xfId="2599"/>
    <cellStyle name="20% - Accent5 4 4" xfId="2600"/>
    <cellStyle name="20% - Accent5 4 4 2" xfId="2601"/>
    <cellStyle name="20% - Accent5 4 4 2 2" xfId="2602"/>
    <cellStyle name="20% - Accent5 4 4 2_SCH J-3" xfId="2603"/>
    <cellStyle name="20% - Accent5 4 4 3" xfId="2604"/>
    <cellStyle name="20% - Accent5 4 4_SCH J-3" xfId="2605"/>
    <cellStyle name="20% - Accent5 4 5" xfId="2606"/>
    <cellStyle name="20% - Accent5 4 5 2" xfId="2607"/>
    <cellStyle name="20% - Accent5 4 5_SCH J-3" xfId="2608"/>
    <cellStyle name="20% - Accent5 4 6" xfId="2609"/>
    <cellStyle name="20% - Accent5 4 7" xfId="2610"/>
    <cellStyle name="20% - Accent5 4_SCH J-3" xfId="2611"/>
    <cellStyle name="20% - Accent5 5" xfId="2612"/>
    <cellStyle name="20% - Accent5 5 2" xfId="2613"/>
    <cellStyle name="20% - Accent5 5 2 2" xfId="2614"/>
    <cellStyle name="20% - Accent5 5 2 2 2" xfId="2615"/>
    <cellStyle name="20% - Accent5 5 2 2 2 2" xfId="2616"/>
    <cellStyle name="20% - Accent5 5 2 2 2_SCH J-3" xfId="2617"/>
    <cellStyle name="20% - Accent5 5 2 2 3" xfId="2618"/>
    <cellStyle name="20% - Accent5 5 2 2_SCH J-3" xfId="2619"/>
    <cellStyle name="20% - Accent5 5 2 3" xfId="2620"/>
    <cellStyle name="20% - Accent5 5 2 3 2" xfId="2621"/>
    <cellStyle name="20% - Accent5 5 2 3_SCH J-3" xfId="2622"/>
    <cellStyle name="20% - Accent5 5 2 4" xfId="2623"/>
    <cellStyle name="20% - Accent5 5 2 5" xfId="2624"/>
    <cellStyle name="20% - Accent5 5 2_SCH J-3" xfId="2625"/>
    <cellStyle name="20% - Accent5 5 3" xfId="2626"/>
    <cellStyle name="20% - Accent5 5 3 2" xfId="2627"/>
    <cellStyle name="20% - Accent5 5 3 2 2" xfId="2628"/>
    <cellStyle name="20% - Accent5 5 3 2_SCH J-3" xfId="2629"/>
    <cellStyle name="20% - Accent5 5 3 3" xfId="2630"/>
    <cellStyle name="20% - Accent5 5 3_SCH J-3" xfId="2631"/>
    <cellStyle name="20% - Accent5 5 4" xfId="2632"/>
    <cellStyle name="20% - Accent5 5 4 2" xfId="2633"/>
    <cellStyle name="20% - Accent5 5 4_SCH J-3" xfId="2634"/>
    <cellStyle name="20% - Accent5 5 5" xfId="2635"/>
    <cellStyle name="20% - Accent5 5 6" xfId="2636"/>
    <cellStyle name="20% - Accent5 5_SCH J-3" xfId="2637"/>
    <cellStyle name="20% - Accent5 6" xfId="2638"/>
    <cellStyle name="20% - Accent5 6 2" xfId="2639"/>
    <cellStyle name="20% - Accent5 6 2 2" xfId="2640"/>
    <cellStyle name="20% - Accent5 6 2 2 2" xfId="2641"/>
    <cellStyle name="20% - Accent5 6 2 2_SCH J-3" xfId="2642"/>
    <cellStyle name="20% - Accent5 6 2 3" xfId="2643"/>
    <cellStyle name="20% - Accent5 6 2 4" xfId="2644"/>
    <cellStyle name="20% - Accent5 6 2 5" xfId="2645"/>
    <cellStyle name="20% - Accent5 6 2_SCH J-3" xfId="2646"/>
    <cellStyle name="20% - Accent5 6 3" xfId="2647"/>
    <cellStyle name="20% - Accent5 6 3 2" xfId="2648"/>
    <cellStyle name="20% - Accent5 6 3_SCH J-3" xfId="2649"/>
    <cellStyle name="20% - Accent5 6 4" xfId="2650"/>
    <cellStyle name="20% - Accent5 6 5" xfId="2651"/>
    <cellStyle name="20% - Accent5 6_SCH J-3" xfId="2652"/>
    <cellStyle name="20% - Accent5 7" xfId="2653"/>
    <cellStyle name="20% - Accent5 7 2" xfId="2654"/>
    <cellStyle name="20% - Accent5 7 2 2" xfId="2655"/>
    <cellStyle name="20% - Accent5 7 2 2 2" xfId="2656"/>
    <cellStyle name="20% - Accent5 7 2 2_SCH J-3" xfId="2657"/>
    <cellStyle name="20% - Accent5 7 2 3" xfId="2658"/>
    <cellStyle name="20% - Accent5 7 2_SCH J-3" xfId="2659"/>
    <cellStyle name="20% - Accent5 7 3" xfId="2660"/>
    <cellStyle name="20% - Accent5 7 3 2" xfId="2661"/>
    <cellStyle name="20% - Accent5 7 3_SCH J-3" xfId="2662"/>
    <cellStyle name="20% - Accent5 7 4" xfId="2663"/>
    <cellStyle name="20% - Accent5 7 5" xfId="2664"/>
    <cellStyle name="20% - Accent5 7_SCH J-3" xfId="2665"/>
    <cellStyle name="20% - Accent5 8" xfId="2666"/>
    <cellStyle name="20% - Accent5 8 2" xfId="2667"/>
    <cellStyle name="20% - Accent5 8 2 2" xfId="2668"/>
    <cellStyle name="20% - Accent5 8 2 2 2" xfId="2669"/>
    <cellStyle name="20% - Accent5 8 2 2_SCH J-3" xfId="2670"/>
    <cellStyle name="20% - Accent5 8 2 3" xfId="2671"/>
    <cellStyle name="20% - Accent5 8 2_SCH J-3" xfId="2672"/>
    <cellStyle name="20% - Accent5 8 3" xfId="2673"/>
    <cellStyle name="20% - Accent5 8 3 2" xfId="2674"/>
    <cellStyle name="20% - Accent5 8 3_SCH J-3" xfId="2675"/>
    <cellStyle name="20% - Accent5 8 4" xfId="2676"/>
    <cellStyle name="20% - Accent5 8 5" xfId="2677"/>
    <cellStyle name="20% - Accent5 8_SCH J-3" xfId="2678"/>
    <cellStyle name="20% - Accent5 9" xfId="2679"/>
    <cellStyle name="20% - Accent5 9 2" xfId="2680"/>
    <cellStyle name="20% - Accent5 9 2 2" xfId="2681"/>
    <cellStyle name="20% - Accent5 9 2_SCH J-3" xfId="2682"/>
    <cellStyle name="20% - Accent5 9 3" xfId="2683"/>
    <cellStyle name="20% - Accent5 9 4" xfId="2684"/>
    <cellStyle name="20% - Accent5 9_SCH J-3" xfId="2685"/>
    <cellStyle name="20% - Accent6 10" xfId="2686"/>
    <cellStyle name="20% - Accent6 10 2" xfId="2687"/>
    <cellStyle name="20% - Accent6 10 2 2" xfId="2688"/>
    <cellStyle name="20% - Accent6 10 2_SCH J-3" xfId="2689"/>
    <cellStyle name="20% - Accent6 10 3" xfId="2690"/>
    <cellStyle name="20% - Accent6 10 4" xfId="2691"/>
    <cellStyle name="20% - Accent6 10_SCH J-3" xfId="2692"/>
    <cellStyle name="20% - Accent6 11" xfId="2693"/>
    <cellStyle name="20% - Accent6 11 2" xfId="2694"/>
    <cellStyle name="20% - Accent6 11 2 2" xfId="2695"/>
    <cellStyle name="20% - Accent6 11 2_SCH J-3" xfId="2696"/>
    <cellStyle name="20% - Accent6 11 3" xfId="2697"/>
    <cellStyle name="20% - Accent6 11 4" xfId="2698"/>
    <cellStyle name="20% - Accent6 11_SCH J-3" xfId="2699"/>
    <cellStyle name="20% - Accent6 12" xfId="2700"/>
    <cellStyle name="20% - Accent6 12 2" xfId="2701"/>
    <cellStyle name="20% - Accent6 12 3" xfId="2702"/>
    <cellStyle name="20% - Accent6 12_SCH J-3" xfId="2703"/>
    <cellStyle name="20% - Accent6 13" xfId="2704"/>
    <cellStyle name="20% - Accent6 13 2" xfId="2705"/>
    <cellStyle name="20% - Accent6 13_SCH J-3" xfId="2706"/>
    <cellStyle name="20% - Accent6 14" xfId="2707"/>
    <cellStyle name="20% - Accent6 15" xfId="2708"/>
    <cellStyle name="20% - Accent6 16" xfId="2709"/>
    <cellStyle name="20% - Accent6 17" xfId="2710"/>
    <cellStyle name="20% - Accent6 17 2" xfId="2711"/>
    <cellStyle name="20% - Accent6 18" xfId="2712"/>
    <cellStyle name="20% - Accent6 19" xfId="2713"/>
    <cellStyle name="20% - Accent6 2" xfId="2714"/>
    <cellStyle name="20% - Accent6 2 2" xfId="2715"/>
    <cellStyle name="20% - Accent6 2 2 2" xfId="2716"/>
    <cellStyle name="20% - Accent6 2 2 2 2" xfId="2717"/>
    <cellStyle name="20% - Accent6 2 2 2 2 2" xfId="2718"/>
    <cellStyle name="20% - Accent6 2 2 2 2 2 2" xfId="2719"/>
    <cellStyle name="20% - Accent6 2 2 2 2 2 2 2" xfId="2720"/>
    <cellStyle name="20% - Accent6 2 2 2 2 2 2_SCH J-3" xfId="2721"/>
    <cellStyle name="20% - Accent6 2 2 2 2 2 3" xfId="2722"/>
    <cellStyle name="20% - Accent6 2 2 2 2 2_SCH J-3" xfId="2723"/>
    <cellStyle name="20% - Accent6 2 2 2 2 3" xfId="2724"/>
    <cellStyle name="20% - Accent6 2 2 2 2 3 2" xfId="2725"/>
    <cellStyle name="20% - Accent6 2 2 2 2 3_SCH J-3" xfId="2726"/>
    <cellStyle name="20% - Accent6 2 2 2 2 4" xfId="2727"/>
    <cellStyle name="20% - Accent6 2 2 2 2 5" xfId="2728"/>
    <cellStyle name="20% - Accent6 2 2 2 2_SCH J-3" xfId="2729"/>
    <cellStyle name="20% - Accent6 2 2 2 3" xfId="2730"/>
    <cellStyle name="20% - Accent6 2 2 2 3 2" xfId="2731"/>
    <cellStyle name="20% - Accent6 2 2 2 3 2 2" xfId="2732"/>
    <cellStyle name="20% - Accent6 2 2 2 3 2_SCH J-3" xfId="2733"/>
    <cellStyle name="20% - Accent6 2 2 2 3 3" xfId="2734"/>
    <cellStyle name="20% - Accent6 2 2 2 3_SCH J-3" xfId="2735"/>
    <cellStyle name="20% - Accent6 2 2 2 4" xfId="2736"/>
    <cellStyle name="20% - Accent6 2 2 2 4 2" xfId="2737"/>
    <cellStyle name="20% - Accent6 2 2 2 4_SCH J-3" xfId="2738"/>
    <cellStyle name="20% - Accent6 2 2 2 5" xfId="2739"/>
    <cellStyle name="20% - Accent6 2 2 2 6" xfId="2740"/>
    <cellStyle name="20% - Accent6 2 2 2_SCH J-3" xfId="2741"/>
    <cellStyle name="20% - Accent6 2 2 3" xfId="2742"/>
    <cellStyle name="20% - Accent6 2 2 3 2" xfId="2743"/>
    <cellStyle name="20% - Accent6 2 2 3 2 2" xfId="2744"/>
    <cellStyle name="20% - Accent6 2 2 3 2 2 2" xfId="2745"/>
    <cellStyle name="20% - Accent6 2 2 3 2 2_SCH J-3" xfId="2746"/>
    <cellStyle name="20% - Accent6 2 2 3 2 3" xfId="2747"/>
    <cellStyle name="20% - Accent6 2 2 3 2_SCH J-3" xfId="2748"/>
    <cellStyle name="20% - Accent6 2 2 3 3" xfId="2749"/>
    <cellStyle name="20% - Accent6 2 2 3 3 2" xfId="2750"/>
    <cellStyle name="20% - Accent6 2 2 3 3_SCH J-3" xfId="2751"/>
    <cellStyle name="20% - Accent6 2 2 3 4" xfId="2752"/>
    <cellStyle name="20% - Accent6 2 2 3 5" xfId="2753"/>
    <cellStyle name="20% - Accent6 2 2 3_SCH J-3" xfId="2754"/>
    <cellStyle name="20% - Accent6 2 2 4" xfId="2755"/>
    <cellStyle name="20% - Accent6 2 2 4 2" xfId="2756"/>
    <cellStyle name="20% - Accent6 2 2 4 2 2" xfId="2757"/>
    <cellStyle name="20% - Accent6 2 2 4 2_SCH J-3" xfId="2758"/>
    <cellStyle name="20% - Accent6 2 2 4 3" xfId="2759"/>
    <cellStyle name="20% - Accent6 2 2 4_SCH J-3" xfId="2760"/>
    <cellStyle name="20% - Accent6 2 2 5" xfId="2761"/>
    <cellStyle name="20% - Accent6 2 2 5 2" xfId="2762"/>
    <cellStyle name="20% - Accent6 2 2 5_SCH J-3" xfId="2763"/>
    <cellStyle name="20% - Accent6 2 2 6" xfId="2764"/>
    <cellStyle name="20% - Accent6 2 2 7" xfId="2765"/>
    <cellStyle name="20% - Accent6 2 2_SCH J-3" xfId="2766"/>
    <cellStyle name="20% - Accent6 2 3" xfId="2767"/>
    <cellStyle name="20% - Accent6 2 3 2" xfId="2768"/>
    <cellStyle name="20% - Accent6 2 3 2 2" xfId="2769"/>
    <cellStyle name="20% - Accent6 2 3 2 2 2" xfId="2770"/>
    <cellStyle name="20% - Accent6 2 3 2 2 2 2" xfId="2771"/>
    <cellStyle name="20% - Accent6 2 3 2 2 2_SCH J-3" xfId="2772"/>
    <cellStyle name="20% - Accent6 2 3 2 2 3" xfId="2773"/>
    <cellStyle name="20% - Accent6 2 3 2 2_SCH J-3" xfId="2774"/>
    <cellStyle name="20% - Accent6 2 3 2 3" xfId="2775"/>
    <cellStyle name="20% - Accent6 2 3 2 3 2" xfId="2776"/>
    <cellStyle name="20% - Accent6 2 3 2 3_SCH J-3" xfId="2777"/>
    <cellStyle name="20% - Accent6 2 3 2 4" xfId="2778"/>
    <cellStyle name="20% - Accent6 2 3 2_SCH J-3" xfId="2779"/>
    <cellStyle name="20% - Accent6 2 3 3" xfId="2780"/>
    <cellStyle name="20% - Accent6 2 3 3 2" xfId="2781"/>
    <cellStyle name="20% - Accent6 2 3 3 2 2" xfId="2782"/>
    <cellStyle name="20% - Accent6 2 3 3 2_SCH J-3" xfId="2783"/>
    <cellStyle name="20% - Accent6 2 3 3 3" xfId="2784"/>
    <cellStyle name="20% - Accent6 2 3 3_SCH J-3" xfId="2785"/>
    <cellStyle name="20% - Accent6 2 3 4" xfId="2786"/>
    <cellStyle name="20% - Accent6 2 3 4 2" xfId="2787"/>
    <cellStyle name="20% - Accent6 2 3 4_SCH J-3" xfId="2788"/>
    <cellStyle name="20% - Accent6 2 3 5" xfId="2789"/>
    <cellStyle name="20% - Accent6 2 3 6" xfId="2790"/>
    <cellStyle name="20% - Accent6 2 3_SCH J-3" xfId="2791"/>
    <cellStyle name="20% - Accent6 2 4" xfId="2792"/>
    <cellStyle name="20% - Accent6 2 4 2" xfId="2793"/>
    <cellStyle name="20% - Accent6 2 4 2 2" xfId="2794"/>
    <cellStyle name="20% - Accent6 2 4 2 2 2" xfId="2795"/>
    <cellStyle name="20% - Accent6 2 4 2 2_SCH J-3" xfId="2796"/>
    <cellStyle name="20% - Accent6 2 4 2 3" xfId="2797"/>
    <cellStyle name="20% - Accent6 2 4 2_SCH J-3" xfId="2798"/>
    <cellStyle name="20% - Accent6 2 4 3" xfId="2799"/>
    <cellStyle name="20% - Accent6 2 4 3 2" xfId="2800"/>
    <cellStyle name="20% - Accent6 2 4 3_SCH J-3" xfId="2801"/>
    <cellStyle name="20% - Accent6 2 4 4" xfId="2802"/>
    <cellStyle name="20% - Accent6 2 4 5" xfId="2803"/>
    <cellStyle name="20% - Accent6 2 4_SCH J-3" xfId="2804"/>
    <cellStyle name="20% - Accent6 2 5" xfId="2805"/>
    <cellStyle name="20% - Accent6 2 5 2" xfId="2806"/>
    <cellStyle name="20% - Accent6 2 5 2 2" xfId="2807"/>
    <cellStyle name="20% - Accent6 2 5 2_SCH J-3" xfId="2808"/>
    <cellStyle name="20% - Accent6 2 5 3" xfId="2809"/>
    <cellStyle name="20% - Accent6 2 5 4" xfId="2810"/>
    <cellStyle name="20% - Accent6 2 5_SCH J-3" xfId="2811"/>
    <cellStyle name="20% - Accent6 2 6" xfId="2812"/>
    <cellStyle name="20% - Accent6 2 6 2" xfId="2813"/>
    <cellStyle name="20% - Accent6 2 6 3" xfId="2814"/>
    <cellStyle name="20% - Accent6 2 6_SCH J-3" xfId="2815"/>
    <cellStyle name="20% - Accent6 2 7" xfId="2816"/>
    <cellStyle name="20% - Accent6 2 8" xfId="2817"/>
    <cellStyle name="20% - Accent6 2 9" xfId="2818"/>
    <cellStyle name="20% - Accent6 20" xfId="2819"/>
    <cellStyle name="20% - Accent6 21" xfId="2820"/>
    <cellStyle name="20% - Accent6 3" xfId="2821"/>
    <cellStyle name="20% - Accent6 3 2" xfId="2822"/>
    <cellStyle name="20% - Accent6 3 2 2" xfId="2823"/>
    <cellStyle name="20% - Accent6 3 2 2 2" xfId="2824"/>
    <cellStyle name="20% - Accent6 3 2 2 2 2" xfId="2825"/>
    <cellStyle name="20% - Accent6 3 2 2 2 2 2" xfId="2826"/>
    <cellStyle name="20% - Accent6 3 2 2 2 2 2 2" xfId="2827"/>
    <cellStyle name="20% - Accent6 3 2 2 2 2 2_SCH J-3" xfId="2828"/>
    <cellStyle name="20% - Accent6 3 2 2 2 2 3" xfId="2829"/>
    <cellStyle name="20% - Accent6 3 2 2 2 2_SCH J-3" xfId="2830"/>
    <cellStyle name="20% - Accent6 3 2 2 2 3" xfId="2831"/>
    <cellStyle name="20% - Accent6 3 2 2 2 3 2" xfId="2832"/>
    <cellStyle name="20% - Accent6 3 2 2 2 3_SCH J-3" xfId="2833"/>
    <cellStyle name="20% - Accent6 3 2 2 2 4" xfId="2834"/>
    <cellStyle name="20% - Accent6 3 2 2 2 5" xfId="2835"/>
    <cellStyle name="20% - Accent6 3 2 2 2_SCH J-3" xfId="2836"/>
    <cellStyle name="20% - Accent6 3 2 2 3" xfId="2837"/>
    <cellStyle name="20% - Accent6 3 2 2 3 2" xfId="2838"/>
    <cellStyle name="20% - Accent6 3 2 2 3 2 2" xfId="2839"/>
    <cellStyle name="20% - Accent6 3 2 2 3 2_SCH J-3" xfId="2840"/>
    <cellStyle name="20% - Accent6 3 2 2 3 3" xfId="2841"/>
    <cellStyle name="20% - Accent6 3 2 2 3_SCH J-3" xfId="2842"/>
    <cellStyle name="20% - Accent6 3 2 2 4" xfId="2843"/>
    <cellStyle name="20% - Accent6 3 2 2 4 2" xfId="2844"/>
    <cellStyle name="20% - Accent6 3 2 2 4_SCH J-3" xfId="2845"/>
    <cellStyle name="20% - Accent6 3 2 2 5" xfId="2846"/>
    <cellStyle name="20% - Accent6 3 2 2 6" xfId="2847"/>
    <cellStyle name="20% - Accent6 3 2 2_SCH J-3" xfId="2848"/>
    <cellStyle name="20% - Accent6 3 2 3" xfId="2849"/>
    <cellStyle name="20% - Accent6 3 2 3 2" xfId="2850"/>
    <cellStyle name="20% - Accent6 3 2 3 2 2" xfId="2851"/>
    <cellStyle name="20% - Accent6 3 2 3 2 2 2" xfId="2852"/>
    <cellStyle name="20% - Accent6 3 2 3 2 2_SCH J-3" xfId="2853"/>
    <cellStyle name="20% - Accent6 3 2 3 2 3" xfId="2854"/>
    <cellStyle name="20% - Accent6 3 2 3 2_SCH J-3" xfId="2855"/>
    <cellStyle name="20% - Accent6 3 2 3 3" xfId="2856"/>
    <cellStyle name="20% - Accent6 3 2 3 3 2" xfId="2857"/>
    <cellStyle name="20% - Accent6 3 2 3 3_SCH J-3" xfId="2858"/>
    <cellStyle name="20% - Accent6 3 2 3 4" xfId="2859"/>
    <cellStyle name="20% - Accent6 3 2 3 5" xfId="2860"/>
    <cellStyle name="20% - Accent6 3 2 3_SCH J-3" xfId="2861"/>
    <cellStyle name="20% - Accent6 3 2 4" xfId="2862"/>
    <cellStyle name="20% - Accent6 3 2 4 2" xfId="2863"/>
    <cellStyle name="20% - Accent6 3 2 4 2 2" xfId="2864"/>
    <cellStyle name="20% - Accent6 3 2 4 2_SCH J-3" xfId="2865"/>
    <cellStyle name="20% - Accent6 3 2 4 3" xfId="2866"/>
    <cellStyle name="20% - Accent6 3 2 4_SCH J-3" xfId="2867"/>
    <cellStyle name="20% - Accent6 3 2 5" xfId="2868"/>
    <cellStyle name="20% - Accent6 3 2 5 2" xfId="2869"/>
    <cellStyle name="20% - Accent6 3 2 5_SCH J-3" xfId="2870"/>
    <cellStyle name="20% - Accent6 3 2 6" xfId="2871"/>
    <cellStyle name="20% - Accent6 3 2 7" xfId="2872"/>
    <cellStyle name="20% - Accent6 3 2_SCH J-3" xfId="2873"/>
    <cellStyle name="20% - Accent6 3 3" xfId="2874"/>
    <cellStyle name="20% - Accent6 3 3 2" xfId="2875"/>
    <cellStyle name="20% - Accent6 3 3 2 2" xfId="2876"/>
    <cellStyle name="20% - Accent6 3 3 2 2 2" xfId="2877"/>
    <cellStyle name="20% - Accent6 3 3 2 2 2 2" xfId="2878"/>
    <cellStyle name="20% - Accent6 3 3 2 2 2_SCH J-3" xfId="2879"/>
    <cellStyle name="20% - Accent6 3 3 2 2 3" xfId="2880"/>
    <cellStyle name="20% - Accent6 3 3 2 2_SCH J-3" xfId="2881"/>
    <cellStyle name="20% - Accent6 3 3 2 3" xfId="2882"/>
    <cellStyle name="20% - Accent6 3 3 2 3 2" xfId="2883"/>
    <cellStyle name="20% - Accent6 3 3 2 3_SCH J-3" xfId="2884"/>
    <cellStyle name="20% - Accent6 3 3 2 4" xfId="2885"/>
    <cellStyle name="20% - Accent6 3 3 2 5" xfId="2886"/>
    <cellStyle name="20% - Accent6 3 3 2_SCH J-3" xfId="2887"/>
    <cellStyle name="20% - Accent6 3 3 3" xfId="2888"/>
    <cellStyle name="20% - Accent6 3 3 3 2" xfId="2889"/>
    <cellStyle name="20% - Accent6 3 3 3 2 2" xfId="2890"/>
    <cellStyle name="20% - Accent6 3 3 3 2_SCH J-3" xfId="2891"/>
    <cellStyle name="20% - Accent6 3 3 3 3" xfId="2892"/>
    <cellStyle name="20% - Accent6 3 3 3_SCH J-3" xfId="2893"/>
    <cellStyle name="20% - Accent6 3 3 4" xfId="2894"/>
    <cellStyle name="20% - Accent6 3 3 4 2" xfId="2895"/>
    <cellStyle name="20% - Accent6 3 3 4_SCH J-3" xfId="2896"/>
    <cellStyle name="20% - Accent6 3 3 5" xfId="2897"/>
    <cellStyle name="20% - Accent6 3 3 6" xfId="2898"/>
    <cellStyle name="20% - Accent6 3 3_SCH J-3" xfId="2899"/>
    <cellStyle name="20% - Accent6 3 4" xfId="2900"/>
    <cellStyle name="20% - Accent6 3 4 2" xfId="2901"/>
    <cellStyle name="20% - Accent6 3 4 2 2" xfId="2902"/>
    <cellStyle name="20% - Accent6 3 4 2 2 2" xfId="2903"/>
    <cellStyle name="20% - Accent6 3 4 2 2_SCH J-3" xfId="2904"/>
    <cellStyle name="20% - Accent6 3 4 2 3" xfId="2905"/>
    <cellStyle name="20% - Accent6 3 4 2_SCH J-3" xfId="2906"/>
    <cellStyle name="20% - Accent6 3 4 3" xfId="2907"/>
    <cellStyle name="20% - Accent6 3 4 3 2" xfId="2908"/>
    <cellStyle name="20% - Accent6 3 4 3_SCH J-3" xfId="2909"/>
    <cellStyle name="20% - Accent6 3 4 4" xfId="2910"/>
    <cellStyle name="20% - Accent6 3 4 5" xfId="2911"/>
    <cellStyle name="20% - Accent6 3 4_SCH J-3" xfId="2912"/>
    <cellStyle name="20% - Accent6 3 5" xfId="2913"/>
    <cellStyle name="20% - Accent6 3 5 2" xfId="2914"/>
    <cellStyle name="20% - Accent6 3 5 2 2" xfId="2915"/>
    <cellStyle name="20% - Accent6 3 5 2_SCH J-3" xfId="2916"/>
    <cellStyle name="20% - Accent6 3 5 3" xfId="2917"/>
    <cellStyle name="20% - Accent6 3 5_SCH J-3" xfId="2918"/>
    <cellStyle name="20% - Accent6 3 6" xfId="2919"/>
    <cellStyle name="20% - Accent6 3 6 2" xfId="2920"/>
    <cellStyle name="20% - Accent6 3 6_SCH J-3" xfId="2921"/>
    <cellStyle name="20% - Accent6 3 7" xfId="2922"/>
    <cellStyle name="20% - Accent6 3 8" xfId="2923"/>
    <cellStyle name="20% - Accent6 3 9" xfId="2924"/>
    <cellStyle name="20% - Accent6 3_SCH J-3" xfId="2925"/>
    <cellStyle name="20% - Accent6 4" xfId="2926"/>
    <cellStyle name="20% - Accent6 4 2" xfId="2927"/>
    <cellStyle name="20% - Accent6 4 2 2" xfId="2928"/>
    <cellStyle name="20% - Accent6 4 2 2 2" xfId="2929"/>
    <cellStyle name="20% - Accent6 4 2 2 2 2" xfId="2930"/>
    <cellStyle name="20% - Accent6 4 2 2 2 2 2" xfId="2931"/>
    <cellStyle name="20% - Accent6 4 2 2 2 2_SCH J-3" xfId="2932"/>
    <cellStyle name="20% - Accent6 4 2 2 2 3" xfId="2933"/>
    <cellStyle name="20% - Accent6 4 2 2 2_SCH J-3" xfId="2934"/>
    <cellStyle name="20% - Accent6 4 2 2 3" xfId="2935"/>
    <cellStyle name="20% - Accent6 4 2 2 3 2" xfId="2936"/>
    <cellStyle name="20% - Accent6 4 2 2 3_SCH J-3" xfId="2937"/>
    <cellStyle name="20% - Accent6 4 2 2 4" xfId="2938"/>
    <cellStyle name="20% - Accent6 4 2 2_SCH J-3" xfId="2939"/>
    <cellStyle name="20% - Accent6 4 2 3" xfId="2940"/>
    <cellStyle name="20% - Accent6 4 2 3 2" xfId="2941"/>
    <cellStyle name="20% - Accent6 4 2 3 2 2" xfId="2942"/>
    <cellStyle name="20% - Accent6 4 2 3 2_SCH J-3" xfId="2943"/>
    <cellStyle name="20% - Accent6 4 2 3 3" xfId="2944"/>
    <cellStyle name="20% - Accent6 4 2 3_SCH J-3" xfId="2945"/>
    <cellStyle name="20% - Accent6 4 2 4" xfId="2946"/>
    <cellStyle name="20% - Accent6 4 2 4 2" xfId="2947"/>
    <cellStyle name="20% - Accent6 4 2 4_SCH J-3" xfId="2948"/>
    <cellStyle name="20% - Accent6 4 2 5" xfId="2949"/>
    <cellStyle name="20% - Accent6 4 2 6" xfId="2950"/>
    <cellStyle name="20% - Accent6 4 2_SCH J-3" xfId="2951"/>
    <cellStyle name="20% - Accent6 4 3" xfId="2952"/>
    <cellStyle name="20% - Accent6 4 3 2" xfId="2953"/>
    <cellStyle name="20% - Accent6 4 3 2 2" xfId="2954"/>
    <cellStyle name="20% - Accent6 4 3 2 2 2" xfId="2955"/>
    <cellStyle name="20% - Accent6 4 3 2 2_SCH J-3" xfId="2956"/>
    <cellStyle name="20% - Accent6 4 3 2 3" xfId="2957"/>
    <cellStyle name="20% - Accent6 4 3 2_SCH J-3" xfId="2958"/>
    <cellStyle name="20% - Accent6 4 3 3" xfId="2959"/>
    <cellStyle name="20% - Accent6 4 3 3 2" xfId="2960"/>
    <cellStyle name="20% - Accent6 4 3 3_SCH J-3" xfId="2961"/>
    <cellStyle name="20% - Accent6 4 3 4" xfId="2962"/>
    <cellStyle name="20% - Accent6 4 3 5" xfId="2963"/>
    <cellStyle name="20% - Accent6 4 3_SCH J-3" xfId="2964"/>
    <cellStyle name="20% - Accent6 4 4" xfId="2965"/>
    <cellStyle name="20% - Accent6 4 4 2" xfId="2966"/>
    <cellStyle name="20% - Accent6 4 4 2 2" xfId="2967"/>
    <cellStyle name="20% - Accent6 4 4 2_SCH J-3" xfId="2968"/>
    <cellStyle name="20% - Accent6 4 4 3" xfId="2969"/>
    <cellStyle name="20% - Accent6 4 4_SCH J-3" xfId="2970"/>
    <cellStyle name="20% - Accent6 4 5" xfId="2971"/>
    <cellStyle name="20% - Accent6 4 5 2" xfId="2972"/>
    <cellStyle name="20% - Accent6 4 5_SCH J-3" xfId="2973"/>
    <cellStyle name="20% - Accent6 4 6" xfId="2974"/>
    <cellStyle name="20% - Accent6 4 7" xfId="2975"/>
    <cellStyle name="20% - Accent6 4_SCH J-3" xfId="2976"/>
    <cellStyle name="20% - Accent6 5" xfId="2977"/>
    <cellStyle name="20% - Accent6 5 2" xfId="2978"/>
    <cellStyle name="20% - Accent6 5 2 2" xfId="2979"/>
    <cellStyle name="20% - Accent6 5 2 2 2" xfId="2980"/>
    <cellStyle name="20% - Accent6 5 2 2 2 2" xfId="2981"/>
    <cellStyle name="20% - Accent6 5 2 2 2_SCH J-3" xfId="2982"/>
    <cellStyle name="20% - Accent6 5 2 2 3" xfId="2983"/>
    <cellStyle name="20% - Accent6 5 2 2_SCH J-3" xfId="2984"/>
    <cellStyle name="20% - Accent6 5 2 3" xfId="2985"/>
    <cellStyle name="20% - Accent6 5 2 3 2" xfId="2986"/>
    <cellStyle name="20% - Accent6 5 2 3_SCH J-3" xfId="2987"/>
    <cellStyle name="20% - Accent6 5 2 4" xfId="2988"/>
    <cellStyle name="20% - Accent6 5 2 5" xfId="2989"/>
    <cellStyle name="20% - Accent6 5 2_SCH J-3" xfId="2990"/>
    <cellStyle name="20% - Accent6 5 3" xfId="2991"/>
    <cellStyle name="20% - Accent6 5 3 2" xfId="2992"/>
    <cellStyle name="20% - Accent6 5 3 2 2" xfId="2993"/>
    <cellStyle name="20% - Accent6 5 3 2_SCH J-3" xfId="2994"/>
    <cellStyle name="20% - Accent6 5 3 3" xfId="2995"/>
    <cellStyle name="20% - Accent6 5 3_SCH J-3" xfId="2996"/>
    <cellStyle name="20% - Accent6 5 4" xfId="2997"/>
    <cellStyle name="20% - Accent6 5 4 2" xfId="2998"/>
    <cellStyle name="20% - Accent6 5 4_SCH J-3" xfId="2999"/>
    <cellStyle name="20% - Accent6 5 5" xfId="3000"/>
    <cellStyle name="20% - Accent6 5 6" xfId="3001"/>
    <cellStyle name="20% - Accent6 5_SCH J-3" xfId="3002"/>
    <cellStyle name="20% - Accent6 6" xfId="3003"/>
    <cellStyle name="20% - Accent6 6 2" xfId="3004"/>
    <cellStyle name="20% - Accent6 6 2 2" xfId="3005"/>
    <cellStyle name="20% - Accent6 6 2 2 2" xfId="3006"/>
    <cellStyle name="20% - Accent6 6 2 2_SCH J-3" xfId="3007"/>
    <cellStyle name="20% - Accent6 6 2 3" xfId="3008"/>
    <cellStyle name="20% - Accent6 6 2 4" xfId="3009"/>
    <cellStyle name="20% - Accent6 6 2 5" xfId="3010"/>
    <cellStyle name="20% - Accent6 6 2_SCH J-3" xfId="3011"/>
    <cellStyle name="20% - Accent6 6 3" xfId="3012"/>
    <cellStyle name="20% - Accent6 6 3 2" xfId="3013"/>
    <cellStyle name="20% - Accent6 6 3_SCH J-3" xfId="3014"/>
    <cellStyle name="20% - Accent6 6 4" xfId="3015"/>
    <cellStyle name="20% - Accent6 6 5" xfId="3016"/>
    <cellStyle name="20% - Accent6 6_SCH J-3" xfId="3017"/>
    <cellStyle name="20% - Accent6 7" xfId="3018"/>
    <cellStyle name="20% - Accent6 7 2" xfId="3019"/>
    <cellStyle name="20% - Accent6 7 2 2" xfId="3020"/>
    <cellStyle name="20% - Accent6 7 2 2 2" xfId="3021"/>
    <cellStyle name="20% - Accent6 7 2 2_SCH J-3" xfId="3022"/>
    <cellStyle name="20% - Accent6 7 2 3" xfId="3023"/>
    <cellStyle name="20% - Accent6 7 2_SCH J-3" xfId="3024"/>
    <cellStyle name="20% - Accent6 7 3" xfId="3025"/>
    <cellStyle name="20% - Accent6 7 3 2" xfId="3026"/>
    <cellStyle name="20% - Accent6 7 3_SCH J-3" xfId="3027"/>
    <cellStyle name="20% - Accent6 7 4" xfId="3028"/>
    <cellStyle name="20% - Accent6 7 5" xfId="3029"/>
    <cellStyle name="20% - Accent6 7_SCH J-3" xfId="3030"/>
    <cellStyle name="20% - Accent6 8" xfId="3031"/>
    <cellStyle name="20% - Accent6 8 2" xfId="3032"/>
    <cellStyle name="20% - Accent6 8 2 2" xfId="3033"/>
    <cellStyle name="20% - Accent6 8 2 2 2" xfId="3034"/>
    <cellStyle name="20% - Accent6 8 2 2_SCH J-3" xfId="3035"/>
    <cellStyle name="20% - Accent6 8 2 3" xfId="3036"/>
    <cellStyle name="20% - Accent6 8 2_SCH J-3" xfId="3037"/>
    <cellStyle name="20% - Accent6 8 3" xfId="3038"/>
    <cellStyle name="20% - Accent6 8 3 2" xfId="3039"/>
    <cellStyle name="20% - Accent6 8 3_SCH J-3" xfId="3040"/>
    <cellStyle name="20% - Accent6 8 4" xfId="3041"/>
    <cellStyle name="20% - Accent6 8 5" xfId="3042"/>
    <cellStyle name="20% - Accent6 8_SCH J-3" xfId="3043"/>
    <cellStyle name="20% - Accent6 9" xfId="3044"/>
    <cellStyle name="20% - Accent6 9 2" xfId="3045"/>
    <cellStyle name="20% - Accent6 9 2 2" xfId="3046"/>
    <cellStyle name="20% - Accent6 9 2_SCH J-3" xfId="3047"/>
    <cellStyle name="20% - Accent6 9 3" xfId="3048"/>
    <cellStyle name="20% - Accent6 9 4" xfId="3049"/>
    <cellStyle name="20% - Accent6 9_SCH J-3" xfId="3050"/>
    <cellStyle name="40% - Accent1 10" xfId="3051"/>
    <cellStyle name="40% - Accent1 10 2" xfId="3052"/>
    <cellStyle name="40% - Accent1 10 2 2" xfId="3053"/>
    <cellStyle name="40% - Accent1 10 2_SCH J-3" xfId="3054"/>
    <cellStyle name="40% - Accent1 10 3" xfId="3055"/>
    <cellStyle name="40% - Accent1 10 4" xfId="3056"/>
    <cellStyle name="40% - Accent1 10_SCH J-3" xfId="3057"/>
    <cellStyle name="40% - Accent1 11" xfId="3058"/>
    <cellStyle name="40% - Accent1 11 2" xfId="3059"/>
    <cellStyle name="40% - Accent1 11 2 2" xfId="3060"/>
    <cellStyle name="40% - Accent1 11 2_SCH J-3" xfId="3061"/>
    <cellStyle name="40% - Accent1 11 3" xfId="3062"/>
    <cellStyle name="40% - Accent1 11 4" xfId="3063"/>
    <cellStyle name="40% - Accent1 11_SCH J-3" xfId="3064"/>
    <cellStyle name="40% - Accent1 12" xfId="3065"/>
    <cellStyle name="40% - Accent1 12 2" xfId="3066"/>
    <cellStyle name="40% - Accent1 12 3" xfId="3067"/>
    <cellStyle name="40% - Accent1 12_SCH J-3" xfId="3068"/>
    <cellStyle name="40% - Accent1 13" xfId="3069"/>
    <cellStyle name="40% - Accent1 13 2" xfId="3070"/>
    <cellStyle name="40% - Accent1 13_SCH J-3" xfId="3071"/>
    <cellStyle name="40% - Accent1 14" xfId="3072"/>
    <cellStyle name="40% - Accent1 15" xfId="3073"/>
    <cellStyle name="40% - Accent1 16" xfId="3074"/>
    <cellStyle name="40% - Accent1 17" xfId="3075"/>
    <cellStyle name="40% - Accent1 17 2" xfId="3076"/>
    <cellStyle name="40% - Accent1 18" xfId="3077"/>
    <cellStyle name="40% - Accent1 19" xfId="3078"/>
    <cellStyle name="40% - Accent1 2" xfId="3079"/>
    <cellStyle name="40% - Accent1 2 2" xfId="3080"/>
    <cellStyle name="40% - Accent1 2 2 2" xfId="3081"/>
    <cellStyle name="40% - Accent1 2 2 2 2" xfId="3082"/>
    <cellStyle name="40% - Accent1 2 2 2 2 2" xfId="3083"/>
    <cellStyle name="40% - Accent1 2 2 2 2 2 2" xfId="3084"/>
    <cellStyle name="40% - Accent1 2 2 2 2 2 2 2" xfId="3085"/>
    <cellStyle name="40% - Accent1 2 2 2 2 2 2_SCH J-3" xfId="3086"/>
    <cellStyle name="40% - Accent1 2 2 2 2 2 3" xfId="3087"/>
    <cellStyle name="40% - Accent1 2 2 2 2 2_SCH J-3" xfId="3088"/>
    <cellStyle name="40% - Accent1 2 2 2 2 3" xfId="3089"/>
    <cellStyle name="40% - Accent1 2 2 2 2 3 2" xfId="3090"/>
    <cellStyle name="40% - Accent1 2 2 2 2 3_SCH J-3" xfId="3091"/>
    <cellStyle name="40% - Accent1 2 2 2 2 4" xfId="3092"/>
    <cellStyle name="40% - Accent1 2 2 2 2 5" xfId="3093"/>
    <cellStyle name="40% - Accent1 2 2 2 2_SCH J-3" xfId="3094"/>
    <cellStyle name="40% - Accent1 2 2 2 3" xfId="3095"/>
    <cellStyle name="40% - Accent1 2 2 2 3 2" xfId="3096"/>
    <cellStyle name="40% - Accent1 2 2 2 3 2 2" xfId="3097"/>
    <cellStyle name="40% - Accent1 2 2 2 3 2_SCH J-3" xfId="3098"/>
    <cellStyle name="40% - Accent1 2 2 2 3 3" xfId="3099"/>
    <cellStyle name="40% - Accent1 2 2 2 3_SCH J-3" xfId="3100"/>
    <cellStyle name="40% - Accent1 2 2 2 4" xfId="3101"/>
    <cellStyle name="40% - Accent1 2 2 2 4 2" xfId="3102"/>
    <cellStyle name="40% - Accent1 2 2 2 4_SCH J-3" xfId="3103"/>
    <cellStyle name="40% - Accent1 2 2 2 5" xfId="3104"/>
    <cellStyle name="40% - Accent1 2 2 2 6" xfId="3105"/>
    <cellStyle name="40% - Accent1 2 2 2_SCH J-3" xfId="3106"/>
    <cellStyle name="40% - Accent1 2 2 3" xfId="3107"/>
    <cellStyle name="40% - Accent1 2 2 3 2" xfId="3108"/>
    <cellStyle name="40% - Accent1 2 2 3 2 2" xfId="3109"/>
    <cellStyle name="40% - Accent1 2 2 3 2 2 2" xfId="3110"/>
    <cellStyle name="40% - Accent1 2 2 3 2 2_SCH J-3" xfId="3111"/>
    <cellStyle name="40% - Accent1 2 2 3 2 3" xfId="3112"/>
    <cellStyle name="40% - Accent1 2 2 3 2_SCH J-3" xfId="3113"/>
    <cellStyle name="40% - Accent1 2 2 3 3" xfId="3114"/>
    <cellStyle name="40% - Accent1 2 2 3 3 2" xfId="3115"/>
    <cellStyle name="40% - Accent1 2 2 3 3_SCH J-3" xfId="3116"/>
    <cellStyle name="40% - Accent1 2 2 3 4" xfId="3117"/>
    <cellStyle name="40% - Accent1 2 2 3 5" xfId="3118"/>
    <cellStyle name="40% - Accent1 2 2 3_SCH J-3" xfId="3119"/>
    <cellStyle name="40% - Accent1 2 2 4" xfId="3120"/>
    <cellStyle name="40% - Accent1 2 2 4 2" xfId="3121"/>
    <cellStyle name="40% - Accent1 2 2 4 2 2" xfId="3122"/>
    <cellStyle name="40% - Accent1 2 2 4 2_SCH J-3" xfId="3123"/>
    <cellStyle name="40% - Accent1 2 2 4 3" xfId="3124"/>
    <cellStyle name="40% - Accent1 2 2 4_SCH J-3" xfId="3125"/>
    <cellStyle name="40% - Accent1 2 2 5" xfId="3126"/>
    <cellStyle name="40% - Accent1 2 2 5 2" xfId="3127"/>
    <cellStyle name="40% - Accent1 2 2 5_SCH J-3" xfId="3128"/>
    <cellStyle name="40% - Accent1 2 2 6" xfId="3129"/>
    <cellStyle name="40% - Accent1 2 2 7" xfId="3130"/>
    <cellStyle name="40% - Accent1 2 2_SCH J-3" xfId="3131"/>
    <cellStyle name="40% - Accent1 2 3" xfId="3132"/>
    <cellStyle name="40% - Accent1 2 3 2" xfId="3133"/>
    <cellStyle name="40% - Accent1 2 3 2 2" xfId="3134"/>
    <cellStyle name="40% - Accent1 2 3 2 2 2" xfId="3135"/>
    <cellStyle name="40% - Accent1 2 3 2 2 2 2" xfId="3136"/>
    <cellStyle name="40% - Accent1 2 3 2 2 2_SCH J-3" xfId="3137"/>
    <cellStyle name="40% - Accent1 2 3 2 2 3" xfId="3138"/>
    <cellStyle name="40% - Accent1 2 3 2 2_SCH J-3" xfId="3139"/>
    <cellStyle name="40% - Accent1 2 3 2 3" xfId="3140"/>
    <cellStyle name="40% - Accent1 2 3 2 3 2" xfId="3141"/>
    <cellStyle name="40% - Accent1 2 3 2 3_SCH J-3" xfId="3142"/>
    <cellStyle name="40% - Accent1 2 3 2 4" xfId="3143"/>
    <cellStyle name="40% - Accent1 2 3 2_SCH J-3" xfId="3144"/>
    <cellStyle name="40% - Accent1 2 3 3" xfId="3145"/>
    <cellStyle name="40% - Accent1 2 3 3 2" xfId="3146"/>
    <cellStyle name="40% - Accent1 2 3 3 2 2" xfId="3147"/>
    <cellStyle name="40% - Accent1 2 3 3 2_SCH J-3" xfId="3148"/>
    <cellStyle name="40% - Accent1 2 3 3 3" xfId="3149"/>
    <cellStyle name="40% - Accent1 2 3 3_SCH J-3" xfId="3150"/>
    <cellStyle name="40% - Accent1 2 3 4" xfId="3151"/>
    <cellStyle name="40% - Accent1 2 3 4 2" xfId="3152"/>
    <cellStyle name="40% - Accent1 2 3 4_SCH J-3" xfId="3153"/>
    <cellStyle name="40% - Accent1 2 3 5" xfId="3154"/>
    <cellStyle name="40% - Accent1 2 3 6" xfId="3155"/>
    <cellStyle name="40% - Accent1 2 3_SCH J-3" xfId="3156"/>
    <cellStyle name="40% - Accent1 2 4" xfId="3157"/>
    <cellStyle name="40% - Accent1 2 4 2" xfId="3158"/>
    <cellStyle name="40% - Accent1 2 4 2 2" xfId="3159"/>
    <cellStyle name="40% - Accent1 2 4 2 2 2" xfId="3160"/>
    <cellStyle name="40% - Accent1 2 4 2 2_SCH J-3" xfId="3161"/>
    <cellStyle name="40% - Accent1 2 4 2 3" xfId="3162"/>
    <cellStyle name="40% - Accent1 2 4 2_SCH J-3" xfId="3163"/>
    <cellStyle name="40% - Accent1 2 4 3" xfId="3164"/>
    <cellStyle name="40% - Accent1 2 4 3 2" xfId="3165"/>
    <cellStyle name="40% - Accent1 2 4 3_SCH J-3" xfId="3166"/>
    <cellStyle name="40% - Accent1 2 4 4" xfId="3167"/>
    <cellStyle name="40% - Accent1 2 4 5" xfId="3168"/>
    <cellStyle name="40% - Accent1 2 4_SCH J-3" xfId="3169"/>
    <cellStyle name="40% - Accent1 2 5" xfId="3170"/>
    <cellStyle name="40% - Accent1 2 5 2" xfId="3171"/>
    <cellStyle name="40% - Accent1 2 5 2 2" xfId="3172"/>
    <cellStyle name="40% - Accent1 2 5 2_SCH J-3" xfId="3173"/>
    <cellStyle name="40% - Accent1 2 5 3" xfId="3174"/>
    <cellStyle name="40% - Accent1 2 5 4" xfId="3175"/>
    <cellStyle name="40% - Accent1 2 5_SCH J-3" xfId="3176"/>
    <cellStyle name="40% - Accent1 2 6" xfId="3177"/>
    <cellStyle name="40% - Accent1 2 6 2" xfId="3178"/>
    <cellStyle name="40% - Accent1 2 6 3" xfId="3179"/>
    <cellStyle name="40% - Accent1 2 6_SCH J-3" xfId="3180"/>
    <cellStyle name="40% - Accent1 2 7" xfId="3181"/>
    <cellStyle name="40% - Accent1 2 8" xfId="3182"/>
    <cellStyle name="40% - Accent1 2 9" xfId="3183"/>
    <cellStyle name="40% - Accent1 20" xfId="3184"/>
    <cellStyle name="40% - Accent1 21" xfId="3185"/>
    <cellStyle name="40% - Accent1 3" xfId="3186"/>
    <cellStyle name="40% - Accent1 3 2" xfId="3187"/>
    <cellStyle name="40% - Accent1 3 2 2" xfId="3188"/>
    <cellStyle name="40% - Accent1 3 2 2 2" xfId="3189"/>
    <cellStyle name="40% - Accent1 3 2 2 2 2" xfId="3190"/>
    <cellStyle name="40% - Accent1 3 2 2 2 2 2" xfId="3191"/>
    <cellStyle name="40% - Accent1 3 2 2 2 2 2 2" xfId="3192"/>
    <cellStyle name="40% - Accent1 3 2 2 2 2 2_SCH J-3" xfId="3193"/>
    <cellStyle name="40% - Accent1 3 2 2 2 2 3" xfId="3194"/>
    <cellStyle name="40% - Accent1 3 2 2 2 2_SCH J-3" xfId="3195"/>
    <cellStyle name="40% - Accent1 3 2 2 2 3" xfId="3196"/>
    <cellStyle name="40% - Accent1 3 2 2 2 3 2" xfId="3197"/>
    <cellStyle name="40% - Accent1 3 2 2 2 3_SCH J-3" xfId="3198"/>
    <cellStyle name="40% - Accent1 3 2 2 2 4" xfId="3199"/>
    <cellStyle name="40% - Accent1 3 2 2 2 5" xfId="3200"/>
    <cellStyle name="40% - Accent1 3 2 2 2_SCH J-3" xfId="3201"/>
    <cellStyle name="40% - Accent1 3 2 2 3" xfId="3202"/>
    <cellStyle name="40% - Accent1 3 2 2 3 2" xfId="3203"/>
    <cellStyle name="40% - Accent1 3 2 2 3 2 2" xfId="3204"/>
    <cellStyle name="40% - Accent1 3 2 2 3 2_SCH J-3" xfId="3205"/>
    <cellStyle name="40% - Accent1 3 2 2 3 3" xfId="3206"/>
    <cellStyle name="40% - Accent1 3 2 2 3_SCH J-3" xfId="3207"/>
    <cellStyle name="40% - Accent1 3 2 2 4" xfId="3208"/>
    <cellStyle name="40% - Accent1 3 2 2 4 2" xfId="3209"/>
    <cellStyle name="40% - Accent1 3 2 2 4_SCH J-3" xfId="3210"/>
    <cellStyle name="40% - Accent1 3 2 2 5" xfId="3211"/>
    <cellStyle name="40% - Accent1 3 2 2 6" xfId="3212"/>
    <cellStyle name="40% - Accent1 3 2 2_SCH J-3" xfId="3213"/>
    <cellStyle name="40% - Accent1 3 2 3" xfId="3214"/>
    <cellStyle name="40% - Accent1 3 2 3 2" xfId="3215"/>
    <cellStyle name="40% - Accent1 3 2 3 2 2" xfId="3216"/>
    <cellStyle name="40% - Accent1 3 2 3 2 2 2" xfId="3217"/>
    <cellStyle name="40% - Accent1 3 2 3 2 2_SCH J-3" xfId="3218"/>
    <cellStyle name="40% - Accent1 3 2 3 2 3" xfId="3219"/>
    <cellStyle name="40% - Accent1 3 2 3 2_SCH J-3" xfId="3220"/>
    <cellStyle name="40% - Accent1 3 2 3 3" xfId="3221"/>
    <cellStyle name="40% - Accent1 3 2 3 3 2" xfId="3222"/>
    <cellStyle name="40% - Accent1 3 2 3 3_SCH J-3" xfId="3223"/>
    <cellStyle name="40% - Accent1 3 2 3 4" xfId="3224"/>
    <cellStyle name="40% - Accent1 3 2 3 5" xfId="3225"/>
    <cellStyle name="40% - Accent1 3 2 3_SCH J-3" xfId="3226"/>
    <cellStyle name="40% - Accent1 3 2 4" xfId="3227"/>
    <cellStyle name="40% - Accent1 3 2 4 2" xfId="3228"/>
    <cellStyle name="40% - Accent1 3 2 4 2 2" xfId="3229"/>
    <cellStyle name="40% - Accent1 3 2 4 2_SCH J-3" xfId="3230"/>
    <cellStyle name="40% - Accent1 3 2 4 3" xfId="3231"/>
    <cellStyle name="40% - Accent1 3 2 4_SCH J-3" xfId="3232"/>
    <cellStyle name="40% - Accent1 3 2 5" xfId="3233"/>
    <cellStyle name="40% - Accent1 3 2 5 2" xfId="3234"/>
    <cellStyle name="40% - Accent1 3 2 5_SCH J-3" xfId="3235"/>
    <cellStyle name="40% - Accent1 3 2 6" xfId="3236"/>
    <cellStyle name="40% - Accent1 3 2 7" xfId="3237"/>
    <cellStyle name="40% - Accent1 3 2_SCH J-3" xfId="3238"/>
    <cellStyle name="40% - Accent1 3 3" xfId="3239"/>
    <cellStyle name="40% - Accent1 3 3 2" xfId="3240"/>
    <cellStyle name="40% - Accent1 3 3 2 2" xfId="3241"/>
    <cellStyle name="40% - Accent1 3 3 2 2 2" xfId="3242"/>
    <cellStyle name="40% - Accent1 3 3 2 2 2 2" xfId="3243"/>
    <cellStyle name="40% - Accent1 3 3 2 2 2_SCH J-3" xfId="3244"/>
    <cellStyle name="40% - Accent1 3 3 2 2 3" xfId="3245"/>
    <cellStyle name="40% - Accent1 3 3 2 2_SCH J-3" xfId="3246"/>
    <cellStyle name="40% - Accent1 3 3 2 3" xfId="3247"/>
    <cellStyle name="40% - Accent1 3 3 2 3 2" xfId="3248"/>
    <cellStyle name="40% - Accent1 3 3 2 3_SCH J-3" xfId="3249"/>
    <cellStyle name="40% - Accent1 3 3 2 4" xfId="3250"/>
    <cellStyle name="40% - Accent1 3 3 2 5" xfId="3251"/>
    <cellStyle name="40% - Accent1 3 3 2_SCH J-3" xfId="3252"/>
    <cellStyle name="40% - Accent1 3 3 3" xfId="3253"/>
    <cellStyle name="40% - Accent1 3 3 3 2" xfId="3254"/>
    <cellStyle name="40% - Accent1 3 3 3 2 2" xfId="3255"/>
    <cellStyle name="40% - Accent1 3 3 3 2_SCH J-3" xfId="3256"/>
    <cellStyle name="40% - Accent1 3 3 3 3" xfId="3257"/>
    <cellStyle name="40% - Accent1 3 3 3_SCH J-3" xfId="3258"/>
    <cellStyle name="40% - Accent1 3 3 4" xfId="3259"/>
    <cellStyle name="40% - Accent1 3 3 4 2" xfId="3260"/>
    <cellStyle name="40% - Accent1 3 3 4_SCH J-3" xfId="3261"/>
    <cellStyle name="40% - Accent1 3 3 5" xfId="3262"/>
    <cellStyle name="40% - Accent1 3 3 6" xfId="3263"/>
    <cellStyle name="40% - Accent1 3 3_SCH J-3" xfId="3264"/>
    <cellStyle name="40% - Accent1 3 4" xfId="3265"/>
    <cellStyle name="40% - Accent1 3 4 2" xfId="3266"/>
    <cellStyle name="40% - Accent1 3 4 2 2" xfId="3267"/>
    <cellStyle name="40% - Accent1 3 4 2 2 2" xfId="3268"/>
    <cellStyle name="40% - Accent1 3 4 2 2_SCH J-3" xfId="3269"/>
    <cellStyle name="40% - Accent1 3 4 2 3" xfId="3270"/>
    <cellStyle name="40% - Accent1 3 4 2_SCH J-3" xfId="3271"/>
    <cellStyle name="40% - Accent1 3 4 3" xfId="3272"/>
    <cellStyle name="40% - Accent1 3 4 3 2" xfId="3273"/>
    <cellStyle name="40% - Accent1 3 4 3_SCH J-3" xfId="3274"/>
    <cellStyle name="40% - Accent1 3 4 4" xfId="3275"/>
    <cellStyle name="40% - Accent1 3 4 5" xfId="3276"/>
    <cellStyle name="40% - Accent1 3 4_SCH J-3" xfId="3277"/>
    <cellStyle name="40% - Accent1 3 5" xfId="3278"/>
    <cellStyle name="40% - Accent1 3 5 2" xfId="3279"/>
    <cellStyle name="40% - Accent1 3 5 2 2" xfId="3280"/>
    <cellStyle name="40% - Accent1 3 5 2_SCH J-3" xfId="3281"/>
    <cellStyle name="40% - Accent1 3 5 3" xfId="3282"/>
    <cellStyle name="40% - Accent1 3 5_SCH J-3" xfId="3283"/>
    <cellStyle name="40% - Accent1 3 6" xfId="3284"/>
    <cellStyle name="40% - Accent1 3 6 2" xfId="3285"/>
    <cellStyle name="40% - Accent1 3 6_SCH J-3" xfId="3286"/>
    <cellStyle name="40% - Accent1 3 7" xfId="3287"/>
    <cellStyle name="40% - Accent1 3 8" xfId="3288"/>
    <cellStyle name="40% - Accent1 3 9" xfId="3289"/>
    <cellStyle name="40% - Accent1 3_SCH J-3" xfId="3290"/>
    <cellStyle name="40% - Accent1 4" xfId="3291"/>
    <cellStyle name="40% - Accent1 4 2" xfId="3292"/>
    <cellStyle name="40% - Accent1 4 2 2" xfId="3293"/>
    <cellStyle name="40% - Accent1 4 2 2 2" xfId="3294"/>
    <cellStyle name="40% - Accent1 4 2 2 2 2" xfId="3295"/>
    <cellStyle name="40% - Accent1 4 2 2 2 2 2" xfId="3296"/>
    <cellStyle name="40% - Accent1 4 2 2 2 2_SCH J-3" xfId="3297"/>
    <cellStyle name="40% - Accent1 4 2 2 2 3" xfId="3298"/>
    <cellStyle name="40% - Accent1 4 2 2 2_SCH J-3" xfId="3299"/>
    <cellStyle name="40% - Accent1 4 2 2 3" xfId="3300"/>
    <cellStyle name="40% - Accent1 4 2 2 3 2" xfId="3301"/>
    <cellStyle name="40% - Accent1 4 2 2 3_SCH J-3" xfId="3302"/>
    <cellStyle name="40% - Accent1 4 2 2 4" xfId="3303"/>
    <cellStyle name="40% - Accent1 4 2 2_SCH J-3" xfId="3304"/>
    <cellStyle name="40% - Accent1 4 2 3" xfId="3305"/>
    <cellStyle name="40% - Accent1 4 2 3 2" xfId="3306"/>
    <cellStyle name="40% - Accent1 4 2 3 2 2" xfId="3307"/>
    <cellStyle name="40% - Accent1 4 2 3 2_SCH J-3" xfId="3308"/>
    <cellStyle name="40% - Accent1 4 2 3 3" xfId="3309"/>
    <cellStyle name="40% - Accent1 4 2 3_SCH J-3" xfId="3310"/>
    <cellStyle name="40% - Accent1 4 2 4" xfId="3311"/>
    <cellStyle name="40% - Accent1 4 2 4 2" xfId="3312"/>
    <cellStyle name="40% - Accent1 4 2 4_SCH J-3" xfId="3313"/>
    <cellStyle name="40% - Accent1 4 2 5" xfId="3314"/>
    <cellStyle name="40% - Accent1 4 2 6" xfId="3315"/>
    <cellStyle name="40% - Accent1 4 2_SCH J-3" xfId="3316"/>
    <cellStyle name="40% - Accent1 4 3" xfId="3317"/>
    <cellStyle name="40% - Accent1 4 3 2" xfId="3318"/>
    <cellStyle name="40% - Accent1 4 3 2 2" xfId="3319"/>
    <cellStyle name="40% - Accent1 4 3 2 2 2" xfId="3320"/>
    <cellStyle name="40% - Accent1 4 3 2 2_SCH J-3" xfId="3321"/>
    <cellStyle name="40% - Accent1 4 3 2 3" xfId="3322"/>
    <cellStyle name="40% - Accent1 4 3 2_SCH J-3" xfId="3323"/>
    <cellStyle name="40% - Accent1 4 3 3" xfId="3324"/>
    <cellStyle name="40% - Accent1 4 3 3 2" xfId="3325"/>
    <cellStyle name="40% - Accent1 4 3 3_SCH J-3" xfId="3326"/>
    <cellStyle name="40% - Accent1 4 3 4" xfId="3327"/>
    <cellStyle name="40% - Accent1 4 3 5" xfId="3328"/>
    <cellStyle name="40% - Accent1 4 3_SCH J-3" xfId="3329"/>
    <cellStyle name="40% - Accent1 4 4" xfId="3330"/>
    <cellStyle name="40% - Accent1 4 4 2" xfId="3331"/>
    <cellStyle name="40% - Accent1 4 4 2 2" xfId="3332"/>
    <cellStyle name="40% - Accent1 4 4 2_SCH J-3" xfId="3333"/>
    <cellStyle name="40% - Accent1 4 4 3" xfId="3334"/>
    <cellStyle name="40% - Accent1 4 4_SCH J-3" xfId="3335"/>
    <cellStyle name="40% - Accent1 4 5" xfId="3336"/>
    <cellStyle name="40% - Accent1 4 5 2" xfId="3337"/>
    <cellStyle name="40% - Accent1 4 5_SCH J-3" xfId="3338"/>
    <cellStyle name="40% - Accent1 4 6" xfId="3339"/>
    <cellStyle name="40% - Accent1 4 7" xfId="3340"/>
    <cellStyle name="40% - Accent1 4_SCH J-3" xfId="3341"/>
    <cellStyle name="40% - Accent1 5" xfId="3342"/>
    <cellStyle name="40% - Accent1 5 2" xfId="3343"/>
    <cellStyle name="40% - Accent1 5 2 2" xfId="3344"/>
    <cellStyle name="40% - Accent1 5 2 2 2" xfId="3345"/>
    <cellStyle name="40% - Accent1 5 2 2 2 2" xfId="3346"/>
    <cellStyle name="40% - Accent1 5 2 2 2_SCH J-3" xfId="3347"/>
    <cellStyle name="40% - Accent1 5 2 2 3" xfId="3348"/>
    <cellStyle name="40% - Accent1 5 2 2_SCH J-3" xfId="3349"/>
    <cellStyle name="40% - Accent1 5 2 3" xfId="3350"/>
    <cellStyle name="40% - Accent1 5 2 3 2" xfId="3351"/>
    <cellStyle name="40% - Accent1 5 2 3_SCH J-3" xfId="3352"/>
    <cellStyle name="40% - Accent1 5 2 4" xfId="3353"/>
    <cellStyle name="40% - Accent1 5 2 5" xfId="3354"/>
    <cellStyle name="40% - Accent1 5 2_SCH J-3" xfId="3355"/>
    <cellStyle name="40% - Accent1 5 3" xfId="3356"/>
    <cellStyle name="40% - Accent1 5 3 2" xfId="3357"/>
    <cellStyle name="40% - Accent1 5 3 2 2" xfId="3358"/>
    <cellStyle name="40% - Accent1 5 3 2_SCH J-3" xfId="3359"/>
    <cellStyle name="40% - Accent1 5 3 3" xfId="3360"/>
    <cellStyle name="40% - Accent1 5 3_SCH J-3" xfId="3361"/>
    <cellStyle name="40% - Accent1 5 4" xfId="3362"/>
    <cellStyle name="40% - Accent1 5 4 2" xfId="3363"/>
    <cellStyle name="40% - Accent1 5 4_SCH J-3" xfId="3364"/>
    <cellStyle name="40% - Accent1 5 5" xfId="3365"/>
    <cellStyle name="40% - Accent1 5 6" xfId="3366"/>
    <cellStyle name="40% - Accent1 5_SCH J-3" xfId="3367"/>
    <cellStyle name="40% - Accent1 6" xfId="3368"/>
    <cellStyle name="40% - Accent1 6 2" xfId="3369"/>
    <cellStyle name="40% - Accent1 6 2 2" xfId="3370"/>
    <cellStyle name="40% - Accent1 6 2 2 2" xfId="3371"/>
    <cellStyle name="40% - Accent1 6 2 2_SCH J-3" xfId="3372"/>
    <cellStyle name="40% - Accent1 6 2 3" xfId="3373"/>
    <cellStyle name="40% - Accent1 6 2 4" xfId="3374"/>
    <cellStyle name="40% - Accent1 6 2 5" xfId="3375"/>
    <cellStyle name="40% - Accent1 6 2_SCH J-3" xfId="3376"/>
    <cellStyle name="40% - Accent1 6 3" xfId="3377"/>
    <cellStyle name="40% - Accent1 6 3 2" xfId="3378"/>
    <cellStyle name="40% - Accent1 6 3_SCH J-3" xfId="3379"/>
    <cellStyle name="40% - Accent1 6 4" xfId="3380"/>
    <cellStyle name="40% - Accent1 6 5" xfId="3381"/>
    <cellStyle name="40% - Accent1 6_SCH J-3" xfId="3382"/>
    <cellStyle name="40% - Accent1 7" xfId="3383"/>
    <cellStyle name="40% - Accent1 7 2" xfId="3384"/>
    <cellStyle name="40% - Accent1 7 2 2" xfId="3385"/>
    <cellStyle name="40% - Accent1 7 2 2 2" xfId="3386"/>
    <cellStyle name="40% - Accent1 7 2 2_SCH J-3" xfId="3387"/>
    <cellStyle name="40% - Accent1 7 2 3" xfId="3388"/>
    <cellStyle name="40% - Accent1 7 2_SCH J-3" xfId="3389"/>
    <cellStyle name="40% - Accent1 7 3" xfId="3390"/>
    <cellStyle name="40% - Accent1 7 3 2" xfId="3391"/>
    <cellStyle name="40% - Accent1 7 3_SCH J-3" xfId="3392"/>
    <cellStyle name="40% - Accent1 7 4" xfId="3393"/>
    <cellStyle name="40% - Accent1 7 5" xfId="3394"/>
    <cellStyle name="40% - Accent1 7_SCH J-3" xfId="3395"/>
    <cellStyle name="40% - Accent1 8" xfId="3396"/>
    <cellStyle name="40% - Accent1 8 2" xfId="3397"/>
    <cellStyle name="40% - Accent1 8 2 2" xfId="3398"/>
    <cellStyle name="40% - Accent1 8 2 2 2" xfId="3399"/>
    <cellStyle name="40% - Accent1 8 2 2_SCH J-3" xfId="3400"/>
    <cellStyle name="40% - Accent1 8 2 3" xfId="3401"/>
    <cellStyle name="40% - Accent1 8 2_SCH J-3" xfId="3402"/>
    <cellStyle name="40% - Accent1 8 3" xfId="3403"/>
    <cellStyle name="40% - Accent1 8 3 2" xfId="3404"/>
    <cellStyle name="40% - Accent1 8 3_SCH J-3" xfId="3405"/>
    <cellStyle name="40% - Accent1 8 4" xfId="3406"/>
    <cellStyle name="40% - Accent1 8 5" xfId="3407"/>
    <cellStyle name="40% - Accent1 8_SCH J-3" xfId="3408"/>
    <cellStyle name="40% - Accent1 9" xfId="3409"/>
    <cellStyle name="40% - Accent1 9 2" xfId="3410"/>
    <cellStyle name="40% - Accent1 9 2 2" xfId="3411"/>
    <cellStyle name="40% - Accent1 9 2_SCH J-3" xfId="3412"/>
    <cellStyle name="40% - Accent1 9 3" xfId="3413"/>
    <cellStyle name="40% - Accent1 9 4" xfId="3414"/>
    <cellStyle name="40% - Accent1 9_SCH J-3" xfId="3415"/>
    <cellStyle name="40% - Accent2 10" xfId="3416"/>
    <cellStyle name="40% - Accent2 10 2" xfId="3417"/>
    <cellStyle name="40% - Accent2 10 2 2" xfId="3418"/>
    <cellStyle name="40% - Accent2 10 2_SCH J-3" xfId="3419"/>
    <cellStyle name="40% - Accent2 10 3" xfId="3420"/>
    <cellStyle name="40% - Accent2 10 4" xfId="3421"/>
    <cellStyle name="40% - Accent2 10_SCH J-3" xfId="3422"/>
    <cellStyle name="40% - Accent2 11" xfId="3423"/>
    <cellStyle name="40% - Accent2 11 2" xfId="3424"/>
    <cellStyle name="40% - Accent2 11 2 2" xfId="3425"/>
    <cellStyle name="40% - Accent2 11 2_SCH J-3" xfId="3426"/>
    <cellStyle name="40% - Accent2 11 3" xfId="3427"/>
    <cellStyle name="40% - Accent2 11 4" xfId="3428"/>
    <cellStyle name="40% - Accent2 11_SCH J-3" xfId="3429"/>
    <cellStyle name="40% - Accent2 12" xfId="3430"/>
    <cellStyle name="40% - Accent2 12 2" xfId="3431"/>
    <cellStyle name="40% - Accent2 12 3" xfId="3432"/>
    <cellStyle name="40% - Accent2 12_SCH J-3" xfId="3433"/>
    <cellStyle name="40% - Accent2 13" xfId="3434"/>
    <cellStyle name="40% - Accent2 13 2" xfId="3435"/>
    <cellStyle name="40% - Accent2 13_SCH J-3" xfId="3436"/>
    <cellStyle name="40% - Accent2 14" xfId="3437"/>
    <cellStyle name="40% - Accent2 15" xfId="3438"/>
    <cellStyle name="40% - Accent2 16" xfId="3439"/>
    <cellStyle name="40% - Accent2 17" xfId="3440"/>
    <cellStyle name="40% - Accent2 18" xfId="3441"/>
    <cellStyle name="40% - Accent2 19" xfId="3442"/>
    <cellStyle name="40% - Accent2 2" xfId="3443"/>
    <cellStyle name="40% - Accent2 2 2" xfId="3444"/>
    <cellStyle name="40% - Accent2 2 2 2" xfId="3445"/>
    <cellStyle name="40% - Accent2 2 2 2 2" xfId="3446"/>
    <cellStyle name="40% - Accent2 2 2 2 2 2" xfId="3447"/>
    <cellStyle name="40% - Accent2 2 2 2 2 2 2" xfId="3448"/>
    <cellStyle name="40% - Accent2 2 2 2 2 2 2 2" xfId="3449"/>
    <cellStyle name="40% - Accent2 2 2 2 2 2 2_SCH J-3" xfId="3450"/>
    <cellStyle name="40% - Accent2 2 2 2 2 2 3" xfId="3451"/>
    <cellStyle name="40% - Accent2 2 2 2 2 2_SCH J-3" xfId="3452"/>
    <cellStyle name="40% - Accent2 2 2 2 2 3" xfId="3453"/>
    <cellStyle name="40% - Accent2 2 2 2 2 3 2" xfId="3454"/>
    <cellStyle name="40% - Accent2 2 2 2 2 3_SCH J-3" xfId="3455"/>
    <cellStyle name="40% - Accent2 2 2 2 2 4" xfId="3456"/>
    <cellStyle name="40% - Accent2 2 2 2 2 5" xfId="3457"/>
    <cellStyle name="40% - Accent2 2 2 2 2_SCH J-3" xfId="3458"/>
    <cellStyle name="40% - Accent2 2 2 2 3" xfId="3459"/>
    <cellStyle name="40% - Accent2 2 2 2 3 2" xfId="3460"/>
    <cellStyle name="40% - Accent2 2 2 2 3 2 2" xfId="3461"/>
    <cellStyle name="40% - Accent2 2 2 2 3 2_SCH J-3" xfId="3462"/>
    <cellStyle name="40% - Accent2 2 2 2 3 3" xfId="3463"/>
    <cellStyle name="40% - Accent2 2 2 2 3_SCH J-3" xfId="3464"/>
    <cellStyle name="40% - Accent2 2 2 2 4" xfId="3465"/>
    <cellStyle name="40% - Accent2 2 2 2 4 2" xfId="3466"/>
    <cellStyle name="40% - Accent2 2 2 2 4_SCH J-3" xfId="3467"/>
    <cellStyle name="40% - Accent2 2 2 2 5" xfId="3468"/>
    <cellStyle name="40% - Accent2 2 2 2 6" xfId="3469"/>
    <cellStyle name="40% - Accent2 2 2 2_SCH J-3" xfId="3470"/>
    <cellStyle name="40% - Accent2 2 2 3" xfId="3471"/>
    <cellStyle name="40% - Accent2 2 2 3 2" xfId="3472"/>
    <cellStyle name="40% - Accent2 2 2 3 2 2" xfId="3473"/>
    <cellStyle name="40% - Accent2 2 2 3 2 2 2" xfId="3474"/>
    <cellStyle name="40% - Accent2 2 2 3 2 2_SCH J-3" xfId="3475"/>
    <cellStyle name="40% - Accent2 2 2 3 2 3" xfId="3476"/>
    <cellStyle name="40% - Accent2 2 2 3 2_SCH J-3" xfId="3477"/>
    <cellStyle name="40% - Accent2 2 2 3 3" xfId="3478"/>
    <cellStyle name="40% - Accent2 2 2 3 3 2" xfId="3479"/>
    <cellStyle name="40% - Accent2 2 2 3 3_SCH J-3" xfId="3480"/>
    <cellStyle name="40% - Accent2 2 2 3 4" xfId="3481"/>
    <cellStyle name="40% - Accent2 2 2 3 5" xfId="3482"/>
    <cellStyle name="40% - Accent2 2 2 3_SCH J-3" xfId="3483"/>
    <cellStyle name="40% - Accent2 2 2 4" xfId="3484"/>
    <cellStyle name="40% - Accent2 2 2 4 2" xfId="3485"/>
    <cellStyle name="40% - Accent2 2 2 4 2 2" xfId="3486"/>
    <cellStyle name="40% - Accent2 2 2 4 2_SCH J-3" xfId="3487"/>
    <cellStyle name="40% - Accent2 2 2 4 3" xfId="3488"/>
    <cellStyle name="40% - Accent2 2 2 4_SCH J-3" xfId="3489"/>
    <cellStyle name="40% - Accent2 2 2 5" xfId="3490"/>
    <cellStyle name="40% - Accent2 2 2 5 2" xfId="3491"/>
    <cellStyle name="40% - Accent2 2 2 5_SCH J-3" xfId="3492"/>
    <cellStyle name="40% - Accent2 2 2 6" xfId="3493"/>
    <cellStyle name="40% - Accent2 2 2 7" xfId="3494"/>
    <cellStyle name="40% - Accent2 2 2_SCH J-3" xfId="3495"/>
    <cellStyle name="40% - Accent2 2 3" xfId="3496"/>
    <cellStyle name="40% - Accent2 2 3 2" xfId="3497"/>
    <cellStyle name="40% - Accent2 2 3 2 2" xfId="3498"/>
    <cellStyle name="40% - Accent2 2 3 2 2 2" xfId="3499"/>
    <cellStyle name="40% - Accent2 2 3 2 2 2 2" xfId="3500"/>
    <cellStyle name="40% - Accent2 2 3 2 2 2_SCH J-3" xfId="3501"/>
    <cellStyle name="40% - Accent2 2 3 2 2 3" xfId="3502"/>
    <cellStyle name="40% - Accent2 2 3 2 2_SCH J-3" xfId="3503"/>
    <cellStyle name="40% - Accent2 2 3 2 3" xfId="3504"/>
    <cellStyle name="40% - Accent2 2 3 2 3 2" xfId="3505"/>
    <cellStyle name="40% - Accent2 2 3 2 3_SCH J-3" xfId="3506"/>
    <cellStyle name="40% - Accent2 2 3 2 4" xfId="3507"/>
    <cellStyle name="40% - Accent2 2 3 2_SCH J-3" xfId="3508"/>
    <cellStyle name="40% - Accent2 2 3 3" xfId="3509"/>
    <cellStyle name="40% - Accent2 2 3 3 2" xfId="3510"/>
    <cellStyle name="40% - Accent2 2 3 3 2 2" xfId="3511"/>
    <cellStyle name="40% - Accent2 2 3 3 2_SCH J-3" xfId="3512"/>
    <cellStyle name="40% - Accent2 2 3 3 3" xfId="3513"/>
    <cellStyle name="40% - Accent2 2 3 3_SCH J-3" xfId="3514"/>
    <cellStyle name="40% - Accent2 2 3 4" xfId="3515"/>
    <cellStyle name="40% - Accent2 2 3 4 2" xfId="3516"/>
    <cellStyle name="40% - Accent2 2 3 4_SCH J-3" xfId="3517"/>
    <cellStyle name="40% - Accent2 2 3 5" xfId="3518"/>
    <cellStyle name="40% - Accent2 2 3 6" xfId="3519"/>
    <cellStyle name="40% - Accent2 2 3_SCH J-3" xfId="3520"/>
    <cellStyle name="40% - Accent2 2 4" xfId="3521"/>
    <cellStyle name="40% - Accent2 2 4 2" xfId="3522"/>
    <cellStyle name="40% - Accent2 2 4 2 2" xfId="3523"/>
    <cellStyle name="40% - Accent2 2 4 2 2 2" xfId="3524"/>
    <cellStyle name="40% - Accent2 2 4 2 2_SCH J-3" xfId="3525"/>
    <cellStyle name="40% - Accent2 2 4 2 3" xfId="3526"/>
    <cellStyle name="40% - Accent2 2 4 2_SCH J-3" xfId="3527"/>
    <cellStyle name="40% - Accent2 2 4 3" xfId="3528"/>
    <cellStyle name="40% - Accent2 2 4 3 2" xfId="3529"/>
    <cellStyle name="40% - Accent2 2 4 3_SCH J-3" xfId="3530"/>
    <cellStyle name="40% - Accent2 2 4 4" xfId="3531"/>
    <cellStyle name="40% - Accent2 2 4 5" xfId="3532"/>
    <cellStyle name="40% - Accent2 2 4_SCH J-3" xfId="3533"/>
    <cellStyle name="40% - Accent2 2 5" xfId="3534"/>
    <cellStyle name="40% - Accent2 2 5 2" xfId="3535"/>
    <cellStyle name="40% - Accent2 2 5 2 2" xfId="3536"/>
    <cellStyle name="40% - Accent2 2 5 2_SCH J-3" xfId="3537"/>
    <cellStyle name="40% - Accent2 2 5 3" xfId="3538"/>
    <cellStyle name="40% - Accent2 2 5 4" xfId="3539"/>
    <cellStyle name="40% - Accent2 2 5_SCH J-3" xfId="3540"/>
    <cellStyle name="40% - Accent2 2 6" xfId="3541"/>
    <cellStyle name="40% - Accent2 2 6 2" xfId="3542"/>
    <cellStyle name="40% - Accent2 2 6 3" xfId="3543"/>
    <cellStyle name="40% - Accent2 2 6_SCH J-3" xfId="3544"/>
    <cellStyle name="40% - Accent2 2 7" xfId="3545"/>
    <cellStyle name="40% - Accent2 2 8" xfId="3546"/>
    <cellStyle name="40% - Accent2 2 9" xfId="3547"/>
    <cellStyle name="40% - Accent2 20" xfId="3548"/>
    <cellStyle name="40% - Accent2 21" xfId="3549"/>
    <cellStyle name="40% - Accent2 3" xfId="3550"/>
    <cellStyle name="40% - Accent2 3 2" xfId="3551"/>
    <cellStyle name="40% - Accent2 3 2 2" xfId="3552"/>
    <cellStyle name="40% - Accent2 3 2 2 2" xfId="3553"/>
    <cellStyle name="40% - Accent2 3 2 2 2 2" xfId="3554"/>
    <cellStyle name="40% - Accent2 3 2 2 2 2 2" xfId="3555"/>
    <cellStyle name="40% - Accent2 3 2 2 2 2 2 2" xfId="3556"/>
    <cellStyle name="40% - Accent2 3 2 2 2 2 2_SCH J-3" xfId="3557"/>
    <cellStyle name="40% - Accent2 3 2 2 2 2 3" xfId="3558"/>
    <cellStyle name="40% - Accent2 3 2 2 2 2_SCH J-3" xfId="3559"/>
    <cellStyle name="40% - Accent2 3 2 2 2 3" xfId="3560"/>
    <cellStyle name="40% - Accent2 3 2 2 2 3 2" xfId="3561"/>
    <cellStyle name="40% - Accent2 3 2 2 2 3_SCH J-3" xfId="3562"/>
    <cellStyle name="40% - Accent2 3 2 2 2 4" xfId="3563"/>
    <cellStyle name="40% - Accent2 3 2 2 2 5" xfId="3564"/>
    <cellStyle name="40% - Accent2 3 2 2 2_SCH J-3" xfId="3565"/>
    <cellStyle name="40% - Accent2 3 2 2 3" xfId="3566"/>
    <cellStyle name="40% - Accent2 3 2 2 3 2" xfId="3567"/>
    <cellStyle name="40% - Accent2 3 2 2 3 2 2" xfId="3568"/>
    <cellStyle name="40% - Accent2 3 2 2 3 2_SCH J-3" xfId="3569"/>
    <cellStyle name="40% - Accent2 3 2 2 3 3" xfId="3570"/>
    <cellStyle name="40% - Accent2 3 2 2 3_SCH J-3" xfId="3571"/>
    <cellStyle name="40% - Accent2 3 2 2 4" xfId="3572"/>
    <cellStyle name="40% - Accent2 3 2 2 4 2" xfId="3573"/>
    <cellStyle name="40% - Accent2 3 2 2 4_SCH J-3" xfId="3574"/>
    <cellStyle name="40% - Accent2 3 2 2 5" xfId="3575"/>
    <cellStyle name="40% - Accent2 3 2 2 6" xfId="3576"/>
    <cellStyle name="40% - Accent2 3 2 2_SCH J-3" xfId="3577"/>
    <cellStyle name="40% - Accent2 3 2 3" xfId="3578"/>
    <cellStyle name="40% - Accent2 3 2 3 2" xfId="3579"/>
    <cellStyle name="40% - Accent2 3 2 3 2 2" xfId="3580"/>
    <cellStyle name="40% - Accent2 3 2 3 2 2 2" xfId="3581"/>
    <cellStyle name="40% - Accent2 3 2 3 2 2_SCH J-3" xfId="3582"/>
    <cellStyle name="40% - Accent2 3 2 3 2 3" xfId="3583"/>
    <cellStyle name="40% - Accent2 3 2 3 2_SCH J-3" xfId="3584"/>
    <cellStyle name="40% - Accent2 3 2 3 3" xfId="3585"/>
    <cellStyle name="40% - Accent2 3 2 3 3 2" xfId="3586"/>
    <cellStyle name="40% - Accent2 3 2 3 3_SCH J-3" xfId="3587"/>
    <cellStyle name="40% - Accent2 3 2 3 4" xfId="3588"/>
    <cellStyle name="40% - Accent2 3 2 3 5" xfId="3589"/>
    <cellStyle name="40% - Accent2 3 2 3_SCH J-3" xfId="3590"/>
    <cellStyle name="40% - Accent2 3 2 4" xfId="3591"/>
    <cellStyle name="40% - Accent2 3 2 4 2" xfId="3592"/>
    <cellStyle name="40% - Accent2 3 2 4 2 2" xfId="3593"/>
    <cellStyle name="40% - Accent2 3 2 4 2_SCH J-3" xfId="3594"/>
    <cellStyle name="40% - Accent2 3 2 4 3" xfId="3595"/>
    <cellStyle name="40% - Accent2 3 2 4_SCH J-3" xfId="3596"/>
    <cellStyle name="40% - Accent2 3 2 5" xfId="3597"/>
    <cellStyle name="40% - Accent2 3 2 5 2" xfId="3598"/>
    <cellStyle name="40% - Accent2 3 2 5_SCH J-3" xfId="3599"/>
    <cellStyle name="40% - Accent2 3 2 6" xfId="3600"/>
    <cellStyle name="40% - Accent2 3 2 7" xfId="3601"/>
    <cellStyle name="40% - Accent2 3 2_SCH J-3" xfId="3602"/>
    <cellStyle name="40% - Accent2 3 3" xfId="3603"/>
    <cellStyle name="40% - Accent2 3 3 2" xfId="3604"/>
    <cellStyle name="40% - Accent2 3 3 2 2" xfId="3605"/>
    <cellStyle name="40% - Accent2 3 3 2 2 2" xfId="3606"/>
    <cellStyle name="40% - Accent2 3 3 2 2 2 2" xfId="3607"/>
    <cellStyle name="40% - Accent2 3 3 2 2 2_SCH J-3" xfId="3608"/>
    <cellStyle name="40% - Accent2 3 3 2 2 3" xfId="3609"/>
    <cellStyle name="40% - Accent2 3 3 2 2_SCH J-3" xfId="3610"/>
    <cellStyle name="40% - Accent2 3 3 2 3" xfId="3611"/>
    <cellStyle name="40% - Accent2 3 3 2 3 2" xfId="3612"/>
    <cellStyle name="40% - Accent2 3 3 2 3_SCH J-3" xfId="3613"/>
    <cellStyle name="40% - Accent2 3 3 2 4" xfId="3614"/>
    <cellStyle name="40% - Accent2 3 3 2 5" xfId="3615"/>
    <cellStyle name="40% - Accent2 3 3 2_SCH J-3" xfId="3616"/>
    <cellStyle name="40% - Accent2 3 3 3" xfId="3617"/>
    <cellStyle name="40% - Accent2 3 3 3 2" xfId="3618"/>
    <cellStyle name="40% - Accent2 3 3 3 2 2" xfId="3619"/>
    <cellStyle name="40% - Accent2 3 3 3 2_SCH J-3" xfId="3620"/>
    <cellStyle name="40% - Accent2 3 3 3 3" xfId="3621"/>
    <cellStyle name="40% - Accent2 3 3 3_SCH J-3" xfId="3622"/>
    <cellStyle name="40% - Accent2 3 3 4" xfId="3623"/>
    <cellStyle name="40% - Accent2 3 3 4 2" xfId="3624"/>
    <cellStyle name="40% - Accent2 3 3 4_SCH J-3" xfId="3625"/>
    <cellStyle name="40% - Accent2 3 3 5" xfId="3626"/>
    <cellStyle name="40% - Accent2 3 3 6" xfId="3627"/>
    <cellStyle name="40% - Accent2 3 3_SCH J-3" xfId="3628"/>
    <cellStyle name="40% - Accent2 3 4" xfId="3629"/>
    <cellStyle name="40% - Accent2 3 4 2" xfId="3630"/>
    <cellStyle name="40% - Accent2 3 4 2 2" xfId="3631"/>
    <cellStyle name="40% - Accent2 3 4 2 2 2" xfId="3632"/>
    <cellStyle name="40% - Accent2 3 4 2 2_SCH J-3" xfId="3633"/>
    <cellStyle name="40% - Accent2 3 4 2 3" xfId="3634"/>
    <cellStyle name="40% - Accent2 3 4 2_SCH J-3" xfId="3635"/>
    <cellStyle name="40% - Accent2 3 4 3" xfId="3636"/>
    <cellStyle name="40% - Accent2 3 4 3 2" xfId="3637"/>
    <cellStyle name="40% - Accent2 3 4 3_SCH J-3" xfId="3638"/>
    <cellStyle name="40% - Accent2 3 4 4" xfId="3639"/>
    <cellStyle name="40% - Accent2 3 4 5" xfId="3640"/>
    <cellStyle name="40% - Accent2 3 4_SCH J-3" xfId="3641"/>
    <cellStyle name="40% - Accent2 3 5" xfId="3642"/>
    <cellStyle name="40% - Accent2 3 5 2" xfId="3643"/>
    <cellStyle name="40% - Accent2 3 5 2 2" xfId="3644"/>
    <cellStyle name="40% - Accent2 3 5 2_SCH J-3" xfId="3645"/>
    <cellStyle name="40% - Accent2 3 5 3" xfId="3646"/>
    <cellStyle name="40% - Accent2 3 5_SCH J-3" xfId="3647"/>
    <cellStyle name="40% - Accent2 3 6" xfId="3648"/>
    <cellStyle name="40% - Accent2 3 6 2" xfId="3649"/>
    <cellStyle name="40% - Accent2 3 6_SCH J-3" xfId="3650"/>
    <cellStyle name="40% - Accent2 3 7" xfId="3651"/>
    <cellStyle name="40% - Accent2 3 8" xfId="3652"/>
    <cellStyle name="40% - Accent2 3 9" xfId="3653"/>
    <cellStyle name="40% - Accent2 3_SCH J-3" xfId="3654"/>
    <cellStyle name="40% - Accent2 4" xfId="3655"/>
    <cellStyle name="40% - Accent2 4 2" xfId="3656"/>
    <cellStyle name="40% - Accent2 4 2 2" xfId="3657"/>
    <cellStyle name="40% - Accent2 4 2 2 2" xfId="3658"/>
    <cellStyle name="40% - Accent2 4 2 2 2 2" xfId="3659"/>
    <cellStyle name="40% - Accent2 4 2 2 2 2 2" xfId="3660"/>
    <cellStyle name="40% - Accent2 4 2 2 2 2_SCH J-3" xfId="3661"/>
    <cellStyle name="40% - Accent2 4 2 2 2 3" xfId="3662"/>
    <cellStyle name="40% - Accent2 4 2 2 2_SCH J-3" xfId="3663"/>
    <cellStyle name="40% - Accent2 4 2 2 3" xfId="3664"/>
    <cellStyle name="40% - Accent2 4 2 2 3 2" xfId="3665"/>
    <cellStyle name="40% - Accent2 4 2 2 3_SCH J-3" xfId="3666"/>
    <cellStyle name="40% - Accent2 4 2 2 4" xfId="3667"/>
    <cellStyle name="40% - Accent2 4 2 2_SCH J-3" xfId="3668"/>
    <cellStyle name="40% - Accent2 4 2 3" xfId="3669"/>
    <cellStyle name="40% - Accent2 4 2 3 2" xfId="3670"/>
    <cellStyle name="40% - Accent2 4 2 3 2 2" xfId="3671"/>
    <cellStyle name="40% - Accent2 4 2 3 2_SCH J-3" xfId="3672"/>
    <cellStyle name="40% - Accent2 4 2 3 3" xfId="3673"/>
    <cellStyle name="40% - Accent2 4 2 3_SCH J-3" xfId="3674"/>
    <cellStyle name="40% - Accent2 4 2 4" xfId="3675"/>
    <cellStyle name="40% - Accent2 4 2 4 2" xfId="3676"/>
    <cellStyle name="40% - Accent2 4 2 4_SCH J-3" xfId="3677"/>
    <cellStyle name="40% - Accent2 4 2 5" xfId="3678"/>
    <cellStyle name="40% - Accent2 4 2 6" xfId="3679"/>
    <cellStyle name="40% - Accent2 4 2_SCH J-3" xfId="3680"/>
    <cellStyle name="40% - Accent2 4 3" xfId="3681"/>
    <cellStyle name="40% - Accent2 4 3 2" xfId="3682"/>
    <cellStyle name="40% - Accent2 4 3 2 2" xfId="3683"/>
    <cellStyle name="40% - Accent2 4 3 2 2 2" xfId="3684"/>
    <cellStyle name="40% - Accent2 4 3 2 2_SCH J-3" xfId="3685"/>
    <cellStyle name="40% - Accent2 4 3 2 3" xfId="3686"/>
    <cellStyle name="40% - Accent2 4 3 2_SCH J-3" xfId="3687"/>
    <cellStyle name="40% - Accent2 4 3 3" xfId="3688"/>
    <cellStyle name="40% - Accent2 4 3 3 2" xfId="3689"/>
    <cellStyle name="40% - Accent2 4 3 3_SCH J-3" xfId="3690"/>
    <cellStyle name="40% - Accent2 4 3 4" xfId="3691"/>
    <cellStyle name="40% - Accent2 4 3 5" xfId="3692"/>
    <cellStyle name="40% - Accent2 4 3_SCH J-3" xfId="3693"/>
    <cellStyle name="40% - Accent2 4 4" xfId="3694"/>
    <cellStyle name="40% - Accent2 4 4 2" xfId="3695"/>
    <cellStyle name="40% - Accent2 4 4 2 2" xfId="3696"/>
    <cellStyle name="40% - Accent2 4 4 2_SCH J-3" xfId="3697"/>
    <cellStyle name="40% - Accent2 4 4 3" xfId="3698"/>
    <cellStyle name="40% - Accent2 4 4_SCH J-3" xfId="3699"/>
    <cellStyle name="40% - Accent2 4 5" xfId="3700"/>
    <cellStyle name="40% - Accent2 4 5 2" xfId="3701"/>
    <cellStyle name="40% - Accent2 4 5_SCH J-3" xfId="3702"/>
    <cellStyle name="40% - Accent2 4 6" xfId="3703"/>
    <cellStyle name="40% - Accent2 4 7" xfId="3704"/>
    <cellStyle name="40% - Accent2 4_SCH J-3" xfId="3705"/>
    <cellStyle name="40% - Accent2 5" xfId="3706"/>
    <cellStyle name="40% - Accent2 5 2" xfId="3707"/>
    <cellStyle name="40% - Accent2 5 2 2" xfId="3708"/>
    <cellStyle name="40% - Accent2 5 2 2 2" xfId="3709"/>
    <cellStyle name="40% - Accent2 5 2 2 2 2" xfId="3710"/>
    <cellStyle name="40% - Accent2 5 2 2 2_SCH J-3" xfId="3711"/>
    <cellStyle name="40% - Accent2 5 2 2 3" xfId="3712"/>
    <cellStyle name="40% - Accent2 5 2 2_SCH J-3" xfId="3713"/>
    <cellStyle name="40% - Accent2 5 2 3" xfId="3714"/>
    <cellStyle name="40% - Accent2 5 2 3 2" xfId="3715"/>
    <cellStyle name="40% - Accent2 5 2 3_SCH J-3" xfId="3716"/>
    <cellStyle name="40% - Accent2 5 2 4" xfId="3717"/>
    <cellStyle name="40% - Accent2 5 2 5" xfId="3718"/>
    <cellStyle name="40% - Accent2 5 2_SCH J-3" xfId="3719"/>
    <cellStyle name="40% - Accent2 5 3" xfId="3720"/>
    <cellStyle name="40% - Accent2 5 3 2" xfId="3721"/>
    <cellStyle name="40% - Accent2 5 3 2 2" xfId="3722"/>
    <cellStyle name="40% - Accent2 5 3 2_SCH J-3" xfId="3723"/>
    <cellStyle name="40% - Accent2 5 3 3" xfId="3724"/>
    <cellStyle name="40% - Accent2 5 3_SCH J-3" xfId="3725"/>
    <cellStyle name="40% - Accent2 5 4" xfId="3726"/>
    <cellStyle name="40% - Accent2 5 4 2" xfId="3727"/>
    <cellStyle name="40% - Accent2 5 4_SCH J-3" xfId="3728"/>
    <cellStyle name="40% - Accent2 5 5" xfId="3729"/>
    <cellStyle name="40% - Accent2 5 6" xfId="3730"/>
    <cellStyle name="40% - Accent2 5_SCH J-3" xfId="3731"/>
    <cellStyle name="40% - Accent2 6" xfId="3732"/>
    <cellStyle name="40% - Accent2 6 2" xfId="3733"/>
    <cellStyle name="40% - Accent2 6 2 2" xfId="3734"/>
    <cellStyle name="40% - Accent2 6 2 2 2" xfId="3735"/>
    <cellStyle name="40% - Accent2 6 2 2_SCH J-3" xfId="3736"/>
    <cellStyle name="40% - Accent2 6 2 3" xfId="3737"/>
    <cellStyle name="40% - Accent2 6 2 4" xfId="3738"/>
    <cellStyle name="40% - Accent2 6 2 5" xfId="3739"/>
    <cellStyle name="40% - Accent2 6 2_SCH J-3" xfId="3740"/>
    <cellStyle name="40% - Accent2 6 3" xfId="3741"/>
    <cellStyle name="40% - Accent2 6 3 2" xfId="3742"/>
    <cellStyle name="40% - Accent2 6 3_SCH J-3" xfId="3743"/>
    <cellStyle name="40% - Accent2 6 4" xfId="3744"/>
    <cellStyle name="40% - Accent2 6 5" xfId="3745"/>
    <cellStyle name="40% - Accent2 6_SCH J-3" xfId="3746"/>
    <cellStyle name="40% - Accent2 7" xfId="3747"/>
    <cellStyle name="40% - Accent2 7 2" xfId="3748"/>
    <cellStyle name="40% - Accent2 7 2 2" xfId="3749"/>
    <cellStyle name="40% - Accent2 7 2 2 2" xfId="3750"/>
    <cellStyle name="40% - Accent2 7 2 2_SCH J-3" xfId="3751"/>
    <cellStyle name="40% - Accent2 7 2 3" xfId="3752"/>
    <cellStyle name="40% - Accent2 7 2_SCH J-3" xfId="3753"/>
    <cellStyle name="40% - Accent2 7 3" xfId="3754"/>
    <cellStyle name="40% - Accent2 7 3 2" xfId="3755"/>
    <cellStyle name="40% - Accent2 7 3_SCH J-3" xfId="3756"/>
    <cellStyle name="40% - Accent2 7 4" xfId="3757"/>
    <cellStyle name="40% - Accent2 7 5" xfId="3758"/>
    <cellStyle name="40% - Accent2 7_SCH J-3" xfId="3759"/>
    <cellStyle name="40% - Accent2 8" xfId="3760"/>
    <cellStyle name="40% - Accent2 8 2" xfId="3761"/>
    <cellStyle name="40% - Accent2 8 2 2" xfId="3762"/>
    <cellStyle name="40% - Accent2 8 2 2 2" xfId="3763"/>
    <cellStyle name="40% - Accent2 8 2 2_SCH J-3" xfId="3764"/>
    <cellStyle name="40% - Accent2 8 2 3" xfId="3765"/>
    <cellStyle name="40% - Accent2 8 2_SCH J-3" xfId="3766"/>
    <cellStyle name="40% - Accent2 8 3" xfId="3767"/>
    <cellStyle name="40% - Accent2 8 3 2" xfId="3768"/>
    <cellStyle name="40% - Accent2 8 3_SCH J-3" xfId="3769"/>
    <cellStyle name="40% - Accent2 8 4" xfId="3770"/>
    <cellStyle name="40% - Accent2 8 5" xfId="3771"/>
    <cellStyle name="40% - Accent2 8_SCH J-3" xfId="3772"/>
    <cellStyle name="40% - Accent2 9" xfId="3773"/>
    <cellStyle name="40% - Accent2 9 2" xfId="3774"/>
    <cellStyle name="40% - Accent2 9 2 2" xfId="3775"/>
    <cellStyle name="40% - Accent2 9 2_SCH J-3" xfId="3776"/>
    <cellStyle name="40% - Accent2 9 3" xfId="3777"/>
    <cellStyle name="40% - Accent2 9 4" xfId="3778"/>
    <cellStyle name="40% - Accent2 9_SCH J-3" xfId="3779"/>
    <cellStyle name="40% - Accent3 10" xfId="3780"/>
    <cellStyle name="40% - Accent3 10 2" xfId="3781"/>
    <cellStyle name="40% - Accent3 10 2 2" xfId="3782"/>
    <cellStyle name="40% - Accent3 10 2_SCH J-3" xfId="3783"/>
    <cellStyle name="40% - Accent3 10 3" xfId="3784"/>
    <cellStyle name="40% - Accent3 10 4" xfId="3785"/>
    <cellStyle name="40% - Accent3 10_SCH J-3" xfId="3786"/>
    <cellStyle name="40% - Accent3 11" xfId="3787"/>
    <cellStyle name="40% - Accent3 11 2" xfId="3788"/>
    <cellStyle name="40% - Accent3 11 2 2" xfId="3789"/>
    <cellStyle name="40% - Accent3 11 2_SCH J-3" xfId="3790"/>
    <cellStyle name="40% - Accent3 11 3" xfId="3791"/>
    <cellStyle name="40% - Accent3 11 4" xfId="3792"/>
    <cellStyle name="40% - Accent3 11_SCH J-3" xfId="3793"/>
    <cellStyle name="40% - Accent3 12" xfId="3794"/>
    <cellStyle name="40% - Accent3 12 2" xfId="3795"/>
    <cellStyle name="40% - Accent3 12 3" xfId="3796"/>
    <cellStyle name="40% - Accent3 12_SCH J-3" xfId="3797"/>
    <cellStyle name="40% - Accent3 13" xfId="3798"/>
    <cellStyle name="40% - Accent3 13 2" xfId="3799"/>
    <cellStyle name="40% - Accent3 13_SCH J-3" xfId="3800"/>
    <cellStyle name="40% - Accent3 14" xfId="3801"/>
    <cellStyle name="40% - Accent3 15" xfId="3802"/>
    <cellStyle name="40% - Accent3 16" xfId="3803"/>
    <cellStyle name="40% - Accent3 17" xfId="3804"/>
    <cellStyle name="40% - Accent3 17 2" xfId="3805"/>
    <cellStyle name="40% - Accent3 18" xfId="3806"/>
    <cellStyle name="40% - Accent3 19" xfId="3807"/>
    <cellStyle name="40% - Accent3 2" xfId="3808"/>
    <cellStyle name="40% - Accent3 2 2" xfId="3809"/>
    <cellStyle name="40% - Accent3 2 2 2" xfId="3810"/>
    <cellStyle name="40% - Accent3 2 2 2 2" xfId="3811"/>
    <cellStyle name="40% - Accent3 2 2 2 2 2" xfId="3812"/>
    <cellStyle name="40% - Accent3 2 2 2 2 2 2" xfId="3813"/>
    <cellStyle name="40% - Accent3 2 2 2 2 2 2 2" xfId="3814"/>
    <cellStyle name="40% - Accent3 2 2 2 2 2 2_SCH J-3" xfId="3815"/>
    <cellStyle name="40% - Accent3 2 2 2 2 2 3" xfId="3816"/>
    <cellStyle name="40% - Accent3 2 2 2 2 2_SCH J-3" xfId="3817"/>
    <cellStyle name="40% - Accent3 2 2 2 2 3" xfId="3818"/>
    <cellStyle name="40% - Accent3 2 2 2 2 3 2" xfId="3819"/>
    <cellStyle name="40% - Accent3 2 2 2 2 3_SCH J-3" xfId="3820"/>
    <cellStyle name="40% - Accent3 2 2 2 2 4" xfId="3821"/>
    <cellStyle name="40% - Accent3 2 2 2 2 5" xfId="3822"/>
    <cellStyle name="40% - Accent3 2 2 2 2_SCH J-3" xfId="3823"/>
    <cellStyle name="40% - Accent3 2 2 2 3" xfId="3824"/>
    <cellStyle name="40% - Accent3 2 2 2 3 2" xfId="3825"/>
    <cellStyle name="40% - Accent3 2 2 2 3 2 2" xfId="3826"/>
    <cellStyle name="40% - Accent3 2 2 2 3 2_SCH J-3" xfId="3827"/>
    <cellStyle name="40% - Accent3 2 2 2 3 3" xfId="3828"/>
    <cellStyle name="40% - Accent3 2 2 2 3_SCH J-3" xfId="3829"/>
    <cellStyle name="40% - Accent3 2 2 2 4" xfId="3830"/>
    <cellStyle name="40% - Accent3 2 2 2 4 2" xfId="3831"/>
    <cellStyle name="40% - Accent3 2 2 2 4_SCH J-3" xfId="3832"/>
    <cellStyle name="40% - Accent3 2 2 2 5" xfId="3833"/>
    <cellStyle name="40% - Accent3 2 2 2 6" xfId="3834"/>
    <cellStyle name="40% - Accent3 2 2 2_SCH J-3" xfId="3835"/>
    <cellStyle name="40% - Accent3 2 2 3" xfId="3836"/>
    <cellStyle name="40% - Accent3 2 2 3 2" xfId="3837"/>
    <cellStyle name="40% - Accent3 2 2 3 2 2" xfId="3838"/>
    <cellStyle name="40% - Accent3 2 2 3 2 2 2" xfId="3839"/>
    <cellStyle name="40% - Accent3 2 2 3 2 2_SCH J-3" xfId="3840"/>
    <cellStyle name="40% - Accent3 2 2 3 2 3" xfId="3841"/>
    <cellStyle name="40% - Accent3 2 2 3 2_SCH J-3" xfId="3842"/>
    <cellStyle name="40% - Accent3 2 2 3 3" xfId="3843"/>
    <cellStyle name="40% - Accent3 2 2 3 3 2" xfId="3844"/>
    <cellStyle name="40% - Accent3 2 2 3 3_SCH J-3" xfId="3845"/>
    <cellStyle name="40% - Accent3 2 2 3 4" xfId="3846"/>
    <cellStyle name="40% - Accent3 2 2 3 5" xfId="3847"/>
    <cellStyle name="40% - Accent3 2 2 3_SCH J-3" xfId="3848"/>
    <cellStyle name="40% - Accent3 2 2 4" xfId="3849"/>
    <cellStyle name="40% - Accent3 2 2 4 2" xfId="3850"/>
    <cellStyle name="40% - Accent3 2 2 4 2 2" xfId="3851"/>
    <cellStyle name="40% - Accent3 2 2 4 2_SCH J-3" xfId="3852"/>
    <cellStyle name="40% - Accent3 2 2 4 3" xfId="3853"/>
    <cellStyle name="40% - Accent3 2 2 4_SCH J-3" xfId="3854"/>
    <cellStyle name="40% - Accent3 2 2 5" xfId="3855"/>
    <cellStyle name="40% - Accent3 2 2 5 2" xfId="3856"/>
    <cellStyle name="40% - Accent3 2 2 5_SCH J-3" xfId="3857"/>
    <cellStyle name="40% - Accent3 2 2 6" xfId="3858"/>
    <cellStyle name="40% - Accent3 2 2 7" xfId="3859"/>
    <cellStyle name="40% - Accent3 2 2_SCH J-3" xfId="3860"/>
    <cellStyle name="40% - Accent3 2 3" xfId="3861"/>
    <cellStyle name="40% - Accent3 2 3 2" xfId="3862"/>
    <cellStyle name="40% - Accent3 2 3 2 2" xfId="3863"/>
    <cellStyle name="40% - Accent3 2 3 2 2 2" xfId="3864"/>
    <cellStyle name="40% - Accent3 2 3 2 2 2 2" xfId="3865"/>
    <cellStyle name="40% - Accent3 2 3 2 2 2_SCH J-3" xfId="3866"/>
    <cellStyle name="40% - Accent3 2 3 2 2 3" xfId="3867"/>
    <cellStyle name="40% - Accent3 2 3 2 2_SCH J-3" xfId="3868"/>
    <cellStyle name="40% - Accent3 2 3 2 3" xfId="3869"/>
    <cellStyle name="40% - Accent3 2 3 2 3 2" xfId="3870"/>
    <cellStyle name="40% - Accent3 2 3 2 3_SCH J-3" xfId="3871"/>
    <cellStyle name="40% - Accent3 2 3 2 4" xfId="3872"/>
    <cellStyle name="40% - Accent3 2 3 2_SCH J-3" xfId="3873"/>
    <cellStyle name="40% - Accent3 2 3 3" xfId="3874"/>
    <cellStyle name="40% - Accent3 2 3 3 2" xfId="3875"/>
    <cellStyle name="40% - Accent3 2 3 3 2 2" xfId="3876"/>
    <cellStyle name="40% - Accent3 2 3 3 2_SCH J-3" xfId="3877"/>
    <cellStyle name="40% - Accent3 2 3 3 3" xfId="3878"/>
    <cellStyle name="40% - Accent3 2 3 3_SCH J-3" xfId="3879"/>
    <cellStyle name="40% - Accent3 2 3 4" xfId="3880"/>
    <cellStyle name="40% - Accent3 2 3 4 2" xfId="3881"/>
    <cellStyle name="40% - Accent3 2 3 4_SCH J-3" xfId="3882"/>
    <cellStyle name="40% - Accent3 2 3 5" xfId="3883"/>
    <cellStyle name="40% - Accent3 2 3 6" xfId="3884"/>
    <cellStyle name="40% - Accent3 2 3_SCH J-3" xfId="3885"/>
    <cellStyle name="40% - Accent3 2 4" xfId="3886"/>
    <cellStyle name="40% - Accent3 2 4 2" xfId="3887"/>
    <cellStyle name="40% - Accent3 2 4 2 2" xfId="3888"/>
    <cellStyle name="40% - Accent3 2 4 2 2 2" xfId="3889"/>
    <cellStyle name="40% - Accent3 2 4 2 2_SCH J-3" xfId="3890"/>
    <cellStyle name="40% - Accent3 2 4 2 3" xfId="3891"/>
    <cellStyle name="40% - Accent3 2 4 2_SCH J-3" xfId="3892"/>
    <cellStyle name="40% - Accent3 2 4 3" xfId="3893"/>
    <cellStyle name="40% - Accent3 2 4 3 2" xfId="3894"/>
    <cellStyle name="40% - Accent3 2 4 3_SCH J-3" xfId="3895"/>
    <cellStyle name="40% - Accent3 2 4 4" xfId="3896"/>
    <cellStyle name="40% - Accent3 2 4 5" xfId="3897"/>
    <cellStyle name="40% - Accent3 2 4_SCH J-3" xfId="3898"/>
    <cellStyle name="40% - Accent3 2 5" xfId="3899"/>
    <cellStyle name="40% - Accent3 2 5 2" xfId="3900"/>
    <cellStyle name="40% - Accent3 2 5 2 2" xfId="3901"/>
    <cellStyle name="40% - Accent3 2 5 2_SCH J-3" xfId="3902"/>
    <cellStyle name="40% - Accent3 2 5 3" xfId="3903"/>
    <cellStyle name="40% - Accent3 2 5 4" xfId="3904"/>
    <cellStyle name="40% - Accent3 2 5_SCH J-3" xfId="3905"/>
    <cellStyle name="40% - Accent3 2 6" xfId="3906"/>
    <cellStyle name="40% - Accent3 2 6 2" xfId="3907"/>
    <cellStyle name="40% - Accent3 2 6 3" xfId="3908"/>
    <cellStyle name="40% - Accent3 2 6_SCH J-3" xfId="3909"/>
    <cellStyle name="40% - Accent3 2 7" xfId="3910"/>
    <cellStyle name="40% - Accent3 2 8" xfId="3911"/>
    <cellStyle name="40% - Accent3 2 9" xfId="3912"/>
    <cellStyle name="40% - Accent3 20" xfId="3913"/>
    <cellStyle name="40% - Accent3 21" xfId="3914"/>
    <cellStyle name="40% - Accent3 3" xfId="3915"/>
    <cellStyle name="40% - Accent3 3 2" xfId="3916"/>
    <cellStyle name="40% - Accent3 3 2 2" xfId="3917"/>
    <cellStyle name="40% - Accent3 3 2 2 2" xfId="3918"/>
    <cellStyle name="40% - Accent3 3 2 2 2 2" xfId="3919"/>
    <cellStyle name="40% - Accent3 3 2 2 2 2 2" xfId="3920"/>
    <cellStyle name="40% - Accent3 3 2 2 2 2 2 2" xfId="3921"/>
    <cellStyle name="40% - Accent3 3 2 2 2 2 2_SCH J-3" xfId="3922"/>
    <cellStyle name="40% - Accent3 3 2 2 2 2 3" xfId="3923"/>
    <cellStyle name="40% - Accent3 3 2 2 2 2_SCH J-3" xfId="3924"/>
    <cellStyle name="40% - Accent3 3 2 2 2 3" xfId="3925"/>
    <cellStyle name="40% - Accent3 3 2 2 2 3 2" xfId="3926"/>
    <cellStyle name="40% - Accent3 3 2 2 2 3_SCH J-3" xfId="3927"/>
    <cellStyle name="40% - Accent3 3 2 2 2 4" xfId="3928"/>
    <cellStyle name="40% - Accent3 3 2 2 2 5" xfId="3929"/>
    <cellStyle name="40% - Accent3 3 2 2 2_SCH J-3" xfId="3930"/>
    <cellStyle name="40% - Accent3 3 2 2 3" xfId="3931"/>
    <cellStyle name="40% - Accent3 3 2 2 3 2" xfId="3932"/>
    <cellStyle name="40% - Accent3 3 2 2 3 2 2" xfId="3933"/>
    <cellStyle name="40% - Accent3 3 2 2 3 2_SCH J-3" xfId="3934"/>
    <cellStyle name="40% - Accent3 3 2 2 3 3" xfId="3935"/>
    <cellStyle name="40% - Accent3 3 2 2 3_SCH J-3" xfId="3936"/>
    <cellStyle name="40% - Accent3 3 2 2 4" xfId="3937"/>
    <cellStyle name="40% - Accent3 3 2 2 4 2" xfId="3938"/>
    <cellStyle name="40% - Accent3 3 2 2 4_SCH J-3" xfId="3939"/>
    <cellStyle name="40% - Accent3 3 2 2 5" xfId="3940"/>
    <cellStyle name="40% - Accent3 3 2 2 6" xfId="3941"/>
    <cellStyle name="40% - Accent3 3 2 2_SCH J-3" xfId="3942"/>
    <cellStyle name="40% - Accent3 3 2 3" xfId="3943"/>
    <cellStyle name="40% - Accent3 3 2 3 2" xfId="3944"/>
    <cellStyle name="40% - Accent3 3 2 3 2 2" xfId="3945"/>
    <cellStyle name="40% - Accent3 3 2 3 2 2 2" xfId="3946"/>
    <cellStyle name="40% - Accent3 3 2 3 2 2_SCH J-3" xfId="3947"/>
    <cellStyle name="40% - Accent3 3 2 3 2 3" xfId="3948"/>
    <cellStyle name="40% - Accent3 3 2 3 2_SCH J-3" xfId="3949"/>
    <cellStyle name="40% - Accent3 3 2 3 3" xfId="3950"/>
    <cellStyle name="40% - Accent3 3 2 3 3 2" xfId="3951"/>
    <cellStyle name="40% - Accent3 3 2 3 3_SCH J-3" xfId="3952"/>
    <cellStyle name="40% - Accent3 3 2 3 4" xfId="3953"/>
    <cellStyle name="40% - Accent3 3 2 3 5" xfId="3954"/>
    <cellStyle name="40% - Accent3 3 2 3_SCH J-3" xfId="3955"/>
    <cellStyle name="40% - Accent3 3 2 4" xfId="3956"/>
    <cellStyle name="40% - Accent3 3 2 4 2" xfId="3957"/>
    <cellStyle name="40% - Accent3 3 2 4 2 2" xfId="3958"/>
    <cellStyle name="40% - Accent3 3 2 4 2_SCH J-3" xfId="3959"/>
    <cellStyle name="40% - Accent3 3 2 4 3" xfId="3960"/>
    <cellStyle name="40% - Accent3 3 2 4_SCH J-3" xfId="3961"/>
    <cellStyle name="40% - Accent3 3 2 5" xfId="3962"/>
    <cellStyle name="40% - Accent3 3 2 5 2" xfId="3963"/>
    <cellStyle name="40% - Accent3 3 2 5_SCH J-3" xfId="3964"/>
    <cellStyle name="40% - Accent3 3 2 6" xfId="3965"/>
    <cellStyle name="40% - Accent3 3 2 7" xfId="3966"/>
    <cellStyle name="40% - Accent3 3 2_SCH J-3" xfId="3967"/>
    <cellStyle name="40% - Accent3 3 3" xfId="3968"/>
    <cellStyle name="40% - Accent3 3 3 2" xfId="3969"/>
    <cellStyle name="40% - Accent3 3 3 2 2" xfId="3970"/>
    <cellStyle name="40% - Accent3 3 3 2 2 2" xfId="3971"/>
    <cellStyle name="40% - Accent3 3 3 2 2 2 2" xfId="3972"/>
    <cellStyle name="40% - Accent3 3 3 2 2 2_SCH J-3" xfId="3973"/>
    <cellStyle name="40% - Accent3 3 3 2 2 3" xfId="3974"/>
    <cellStyle name="40% - Accent3 3 3 2 2_SCH J-3" xfId="3975"/>
    <cellStyle name="40% - Accent3 3 3 2 3" xfId="3976"/>
    <cellStyle name="40% - Accent3 3 3 2 3 2" xfId="3977"/>
    <cellStyle name="40% - Accent3 3 3 2 3_SCH J-3" xfId="3978"/>
    <cellStyle name="40% - Accent3 3 3 2 4" xfId="3979"/>
    <cellStyle name="40% - Accent3 3 3 2 5" xfId="3980"/>
    <cellStyle name="40% - Accent3 3 3 2_SCH J-3" xfId="3981"/>
    <cellStyle name="40% - Accent3 3 3 3" xfId="3982"/>
    <cellStyle name="40% - Accent3 3 3 3 2" xfId="3983"/>
    <cellStyle name="40% - Accent3 3 3 3 2 2" xfId="3984"/>
    <cellStyle name="40% - Accent3 3 3 3 2_SCH J-3" xfId="3985"/>
    <cellStyle name="40% - Accent3 3 3 3 3" xfId="3986"/>
    <cellStyle name="40% - Accent3 3 3 3_SCH J-3" xfId="3987"/>
    <cellStyle name="40% - Accent3 3 3 4" xfId="3988"/>
    <cellStyle name="40% - Accent3 3 3 4 2" xfId="3989"/>
    <cellStyle name="40% - Accent3 3 3 4_SCH J-3" xfId="3990"/>
    <cellStyle name="40% - Accent3 3 3 5" xfId="3991"/>
    <cellStyle name="40% - Accent3 3 3 6" xfId="3992"/>
    <cellStyle name="40% - Accent3 3 3_SCH J-3" xfId="3993"/>
    <cellStyle name="40% - Accent3 3 4" xfId="3994"/>
    <cellStyle name="40% - Accent3 3 4 2" xfId="3995"/>
    <cellStyle name="40% - Accent3 3 4 2 2" xfId="3996"/>
    <cellStyle name="40% - Accent3 3 4 2 2 2" xfId="3997"/>
    <cellStyle name="40% - Accent3 3 4 2 2_SCH J-3" xfId="3998"/>
    <cellStyle name="40% - Accent3 3 4 2 3" xfId="3999"/>
    <cellStyle name="40% - Accent3 3 4 2_SCH J-3" xfId="4000"/>
    <cellStyle name="40% - Accent3 3 4 3" xfId="4001"/>
    <cellStyle name="40% - Accent3 3 4 3 2" xfId="4002"/>
    <cellStyle name="40% - Accent3 3 4 3_SCH J-3" xfId="4003"/>
    <cellStyle name="40% - Accent3 3 4 4" xfId="4004"/>
    <cellStyle name="40% - Accent3 3 4 5" xfId="4005"/>
    <cellStyle name="40% - Accent3 3 4_SCH J-3" xfId="4006"/>
    <cellStyle name="40% - Accent3 3 5" xfId="4007"/>
    <cellStyle name="40% - Accent3 3 5 2" xfId="4008"/>
    <cellStyle name="40% - Accent3 3 5 2 2" xfId="4009"/>
    <cellStyle name="40% - Accent3 3 5 2_SCH J-3" xfId="4010"/>
    <cellStyle name="40% - Accent3 3 5 3" xfId="4011"/>
    <cellStyle name="40% - Accent3 3 5_SCH J-3" xfId="4012"/>
    <cellStyle name="40% - Accent3 3 6" xfId="4013"/>
    <cellStyle name="40% - Accent3 3 6 2" xfId="4014"/>
    <cellStyle name="40% - Accent3 3 6_SCH J-3" xfId="4015"/>
    <cellStyle name="40% - Accent3 3 7" xfId="4016"/>
    <cellStyle name="40% - Accent3 3 8" xfId="4017"/>
    <cellStyle name="40% - Accent3 3 9" xfId="4018"/>
    <cellStyle name="40% - Accent3 3_SCH J-3" xfId="4019"/>
    <cellStyle name="40% - Accent3 4" xfId="4020"/>
    <cellStyle name="40% - Accent3 4 2" xfId="4021"/>
    <cellStyle name="40% - Accent3 4 2 2" xfId="4022"/>
    <cellStyle name="40% - Accent3 4 2 2 2" xfId="4023"/>
    <cellStyle name="40% - Accent3 4 2 2 2 2" xfId="4024"/>
    <cellStyle name="40% - Accent3 4 2 2 2 2 2" xfId="4025"/>
    <cellStyle name="40% - Accent3 4 2 2 2 2_SCH J-3" xfId="4026"/>
    <cellStyle name="40% - Accent3 4 2 2 2 3" xfId="4027"/>
    <cellStyle name="40% - Accent3 4 2 2 2_SCH J-3" xfId="4028"/>
    <cellStyle name="40% - Accent3 4 2 2 3" xfId="4029"/>
    <cellStyle name="40% - Accent3 4 2 2 3 2" xfId="4030"/>
    <cellStyle name="40% - Accent3 4 2 2 3_SCH J-3" xfId="4031"/>
    <cellStyle name="40% - Accent3 4 2 2 4" xfId="4032"/>
    <cellStyle name="40% - Accent3 4 2 2_SCH J-3" xfId="4033"/>
    <cellStyle name="40% - Accent3 4 2 3" xfId="4034"/>
    <cellStyle name="40% - Accent3 4 2 3 2" xfId="4035"/>
    <cellStyle name="40% - Accent3 4 2 3 2 2" xfId="4036"/>
    <cellStyle name="40% - Accent3 4 2 3 2_SCH J-3" xfId="4037"/>
    <cellStyle name="40% - Accent3 4 2 3 3" xfId="4038"/>
    <cellStyle name="40% - Accent3 4 2 3_SCH J-3" xfId="4039"/>
    <cellStyle name="40% - Accent3 4 2 4" xfId="4040"/>
    <cellStyle name="40% - Accent3 4 2 4 2" xfId="4041"/>
    <cellStyle name="40% - Accent3 4 2 4_SCH J-3" xfId="4042"/>
    <cellStyle name="40% - Accent3 4 2 5" xfId="4043"/>
    <cellStyle name="40% - Accent3 4 2 6" xfId="4044"/>
    <cellStyle name="40% - Accent3 4 2_SCH J-3" xfId="4045"/>
    <cellStyle name="40% - Accent3 4 3" xfId="4046"/>
    <cellStyle name="40% - Accent3 4 3 2" xfId="4047"/>
    <cellStyle name="40% - Accent3 4 3 2 2" xfId="4048"/>
    <cellStyle name="40% - Accent3 4 3 2 2 2" xfId="4049"/>
    <cellStyle name="40% - Accent3 4 3 2 2_SCH J-3" xfId="4050"/>
    <cellStyle name="40% - Accent3 4 3 2 3" xfId="4051"/>
    <cellStyle name="40% - Accent3 4 3 2_SCH J-3" xfId="4052"/>
    <cellStyle name="40% - Accent3 4 3 3" xfId="4053"/>
    <cellStyle name="40% - Accent3 4 3 3 2" xfId="4054"/>
    <cellStyle name="40% - Accent3 4 3 3_SCH J-3" xfId="4055"/>
    <cellStyle name="40% - Accent3 4 3 4" xfId="4056"/>
    <cellStyle name="40% - Accent3 4 3 5" xfId="4057"/>
    <cellStyle name="40% - Accent3 4 3_SCH J-3" xfId="4058"/>
    <cellStyle name="40% - Accent3 4 4" xfId="4059"/>
    <cellStyle name="40% - Accent3 4 4 2" xfId="4060"/>
    <cellStyle name="40% - Accent3 4 4 2 2" xfId="4061"/>
    <cellStyle name="40% - Accent3 4 4 2_SCH J-3" xfId="4062"/>
    <cellStyle name="40% - Accent3 4 4 3" xfId="4063"/>
    <cellStyle name="40% - Accent3 4 4_SCH J-3" xfId="4064"/>
    <cellStyle name="40% - Accent3 4 5" xfId="4065"/>
    <cellStyle name="40% - Accent3 4 5 2" xfId="4066"/>
    <cellStyle name="40% - Accent3 4 5_SCH J-3" xfId="4067"/>
    <cellStyle name="40% - Accent3 4 6" xfId="4068"/>
    <cellStyle name="40% - Accent3 4 7" xfId="4069"/>
    <cellStyle name="40% - Accent3 4_SCH J-3" xfId="4070"/>
    <cellStyle name="40% - Accent3 5" xfId="4071"/>
    <cellStyle name="40% - Accent3 5 2" xfId="4072"/>
    <cellStyle name="40% - Accent3 5 2 2" xfId="4073"/>
    <cellStyle name="40% - Accent3 5 2 2 2" xfId="4074"/>
    <cellStyle name="40% - Accent3 5 2 2 2 2" xfId="4075"/>
    <cellStyle name="40% - Accent3 5 2 2 2_SCH J-3" xfId="4076"/>
    <cellStyle name="40% - Accent3 5 2 2 3" xfId="4077"/>
    <cellStyle name="40% - Accent3 5 2 2_SCH J-3" xfId="4078"/>
    <cellStyle name="40% - Accent3 5 2 3" xfId="4079"/>
    <cellStyle name="40% - Accent3 5 2 3 2" xfId="4080"/>
    <cellStyle name="40% - Accent3 5 2 3_SCH J-3" xfId="4081"/>
    <cellStyle name="40% - Accent3 5 2 4" xfId="4082"/>
    <cellStyle name="40% - Accent3 5 2 5" xfId="4083"/>
    <cellStyle name="40% - Accent3 5 2_SCH J-3" xfId="4084"/>
    <cellStyle name="40% - Accent3 5 3" xfId="4085"/>
    <cellStyle name="40% - Accent3 5 3 2" xfId="4086"/>
    <cellStyle name="40% - Accent3 5 3 2 2" xfId="4087"/>
    <cellStyle name="40% - Accent3 5 3 2_SCH J-3" xfId="4088"/>
    <cellStyle name="40% - Accent3 5 3 3" xfId="4089"/>
    <cellStyle name="40% - Accent3 5 3_SCH J-3" xfId="4090"/>
    <cellStyle name="40% - Accent3 5 4" xfId="4091"/>
    <cellStyle name="40% - Accent3 5 4 2" xfId="4092"/>
    <cellStyle name="40% - Accent3 5 4_SCH J-3" xfId="4093"/>
    <cellStyle name="40% - Accent3 5 5" xfId="4094"/>
    <cellStyle name="40% - Accent3 5 6" xfId="4095"/>
    <cellStyle name="40% - Accent3 5_SCH J-3" xfId="4096"/>
    <cellStyle name="40% - Accent3 6" xfId="4097"/>
    <cellStyle name="40% - Accent3 6 2" xfId="4098"/>
    <cellStyle name="40% - Accent3 6 2 2" xfId="4099"/>
    <cellStyle name="40% - Accent3 6 2 2 2" xfId="4100"/>
    <cellStyle name="40% - Accent3 6 2 2_SCH J-3" xfId="4101"/>
    <cellStyle name="40% - Accent3 6 2 3" xfId="4102"/>
    <cellStyle name="40% - Accent3 6 2 4" xfId="4103"/>
    <cellStyle name="40% - Accent3 6 2 5" xfId="4104"/>
    <cellStyle name="40% - Accent3 6 2_SCH J-3" xfId="4105"/>
    <cellStyle name="40% - Accent3 6 3" xfId="4106"/>
    <cellStyle name="40% - Accent3 6 3 2" xfId="4107"/>
    <cellStyle name="40% - Accent3 6 3_SCH J-3" xfId="4108"/>
    <cellStyle name="40% - Accent3 6 4" xfId="4109"/>
    <cellStyle name="40% - Accent3 6 5" xfId="4110"/>
    <cellStyle name="40% - Accent3 6_SCH J-3" xfId="4111"/>
    <cellStyle name="40% - Accent3 7" xfId="4112"/>
    <cellStyle name="40% - Accent3 7 2" xfId="4113"/>
    <cellStyle name="40% - Accent3 7 2 2" xfId="4114"/>
    <cellStyle name="40% - Accent3 7 2 2 2" xfId="4115"/>
    <cellStyle name="40% - Accent3 7 2 2_SCH J-3" xfId="4116"/>
    <cellStyle name="40% - Accent3 7 2 3" xfId="4117"/>
    <cellStyle name="40% - Accent3 7 2_SCH J-3" xfId="4118"/>
    <cellStyle name="40% - Accent3 7 3" xfId="4119"/>
    <cellStyle name="40% - Accent3 7 3 2" xfId="4120"/>
    <cellStyle name="40% - Accent3 7 3_SCH J-3" xfId="4121"/>
    <cellStyle name="40% - Accent3 7 4" xfId="4122"/>
    <cellStyle name="40% - Accent3 7 5" xfId="4123"/>
    <cellStyle name="40% - Accent3 7_SCH J-3" xfId="4124"/>
    <cellStyle name="40% - Accent3 8" xfId="4125"/>
    <cellStyle name="40% - Accent3 8 2" xfId="4126"/>
    <cellStyle name="40% - Accent3 8 2 2" xfId="4127"/>
    <cellStyle name="40% - Accent3 8 2 2 2" xfId="4128"/>
    <cellStyle name="40% - Accent3 8 2 2_SCH J-3" xfId="4129"/>
    <cellStyle name="40% - Accent3 8 2 3" xfId="4130"/>
    <cellStyle name="40% - Accent3 8 2_SCH J-3" xfId="4131"/>
    <cellStyle name="40% - Accent3 8 3" xfId="4132"/>
    <cellStyle name="40% - Accent3 8 3 2" xfId="4133"/>
    <cellStyle name="40% - Accent3 8 3_SCH J-3" xfId="4134"/>
    <cellStyle name="40% - Accent3 8 4" xfId="4135"/>
    <cellStyle name="40% - Accent3 8 5" xfId="4136"/>
    <cellStyle name="40% - Accent3 8_SCH J-3" xfId="4137"/>
    <cellStyle name="40% - Accent3 9" xfId="4138"/>
    <cellStyle name="40% - Accent3 9 2" xfId="4139"/>
    <cellStyle name="40% - Accent3 9 2 2" xfId="4140"/>
    <cellStyle name="40% - Accent3 9 2_SCH J-3" xfId="4141"/>
    <cellStyle name="40% - Accent3 9 3" xfId="4142"/>
    <cellStyle name="40% - Accent3 9 4" xfId="4143"/>
    <cellStyle name="40% - Accent3 9_SCH J-3" xfId="4144"/>
    <cellStyle name="40% - Accent4 10" xfId="4145"/>
    <cellStyle name="40% - Accent4 10 2" xfId="4146"/>
    <cellStyle name="40% - Accent4 10 2 2" xfId="4147"/>
    <cellStyle name="40% - Accent4 10 2_SCH J-3" xfId="4148"/>
    <cellStyle name="40% - Accent4 10 3" xfId="4149"/>
    <cellStyle name="40% - Accent4 10 4" xfId="4150"/>
    <cellStyle name="40% - Accent4 10_SCH J-3" xfId="4151"/>
    <cellStyle name="40% - Accent4 11" xfId="4152"/>
    <cellStyle name="40% - Accent4 11 2" xfId="4153"/>
    <cellStyle name="40% - Accent4 11 2 2" xfId="4154"/>
    <cellStyle name="40% - Accent4 11 2_SCH J-3" xfId="4155"/>
    <cellStyle name="40% - Accent4 11 3" xfId="4156"/>
    <cellStyle name="40% - Accent4 11 4" xfId="4157"/>
    <cellStyle name="40% - Accent4 11_SCH J-3" xfId="4158"/>
    <cellStyle name="40% - Accent4 12" xfId="4159"/>
    <cellStyle name="40% - Accent4 12 2" xfId="4160"/>
    <cellStyle name="40% - Accent4 12 3" xfId="4161"/>
    <cellStyle name="40% - Accent4 12_SCH J-3" xfId="4162"/>
    <cellStyle name="40% - Accent4 13" xfId="4163"/>
    <cellStyle name="40% - Accent4 13 2" xfId="4164"/>
    <cellStyle name="40% - Accent4 13_SCH J-3" xfId="4165"/>
    <cellStyle name="40% - Accent4 14" xfId="4166"/>
    <cellStyle name="40% - Accent4 15" xfId="4167"/>
    <cellStyle name="40% - Accent4 16" xfId="4168"/>
    <cellStyle name="40% - Accent4 17" xfId="4169"/>
    <cellStyle name="40% - Accent4 17 2" xfId="4170"/>
    <cellStyle name="40% - Accent4 18" xfId="4171"/>
    <cellStyle name="40% - Accent4 19" xfId="4172"/>
    <cellStyle name="40% - Accent4 2" xfId="4173"/>
    <cellStyle name="40% - Accent4 2 2" xfId="4174"/>
    <cellStyle name="40% - Accent4 2 2 2" xfId="4175"/>
    <cellStyle name="40% - Accent4 2 2 2 2" xfId="4176"/>
    <cellStyle name="40% - Accent4 2 2 2 2 2" xfId="4177"/>
    <cellStyle name="40% - Accent4 2 2 2 2 2 2" xfId="4178"/>
    <cellStyle name="40% - Accent4 2 2 2 2 2 2 2" xfId="4179"/>
    <cellStyle name="40% - Accent4 2 2 2 2 2 2_SCH J-3" xfId="4180"/>
    <cellStyle name="40% - Accent4 2 2 2 2 2 3" xfId="4181"/>
    <cellStyle name="40% - Accent4 2 2 2 2 2_SCH J-3" xfId="4182"/>
    <cellStyle name="40% - Accent4 2 2 2 2 3" xfId="4183"/>
    <cellStyle name="40% - Accent4 2 2 2 2 3 2" xfId="4184"/>
    <cellStyle name="40% - Accent4 2 2 2 2 3_SCH J-3" xfId="4185"/>
    <cellStyle name="40% - Accent4 2 2 2 2 4" xfId="4186"/>
    <cellStyle name="40% - Accent4 2 2 2 2 5" xfId="4187"/>
    <cellStyle name="40% - Accent4 2 2 2 2_SCH J-3" xfId="4188"/>
    <cellStyle name="40% - Accent4 2 2 2 3" xfId="4189"/>
    <cellStyle name="40% - Accent4 2 2 2 3 2" xfId="4190"/>
    <cellStyle name="40% - Accent4 2 2 2 3 2 2" xfId="4191"/>
    <cellStyle name="40% - Accent4 2 2 2 3 2_SCH J-3" xfId="4192"/>
    <cellStyle name="40% - Accent4 2 2 2 3 3" xfId="4193"/>
    <cellStyle name="40% - Accent4 2 2 2 3_SCH J-3" xfId="4194"/>
    <cellStyle name="40% - Accent4 2 2 2 4" xfId="4195"/>
    <cellStyle name="40% - Accent4 2 2 2 4 2" xfId="4196"/>
    <cellStyle name="40% - Accent4 2 2 2 4_SCH J-3" xfId="4197"/>
    <cellStyle name="40% - Accent4 2 2 2 5" xfId="4198"/>
    <cellStyle name="40% - Accent4 2 2 2 6" xfId="4199"/>
    <cellStyle name="40% - Accent4 2 2 2_SCH J-3" xfId="4200"/>
    <cellStyle name="40% - Accent4 2 2 3" xfId="4201"/>
    <cellStyle name="40% - Accent4 2 2 3 2" xfId="4202"/>
    <cellStyle name="40% - Accent4 2 2 3 2 2" xfId="4203"/>
    <cellStyle name="40% - Accent4 2 2 3 2 2 2" xfId="4204"/>
    <cellStyle name="40% - Accent4 2 2 3 2 2_SCH J-3" xfId="4205"/>
    <cellStyle name="40% - Accent4 2 2 3 2 3" xfId="4206"/>
    <cellStyle name="40% - Accent4 2 2 3 2_SCH J-3" xfId="4207"/>
    <cellStyle name="40% - Accent4 2 2 3 3" xfId="4208"/>
    <cellStyle name="40% - Accent4 2 2 3 3 2" xfId="4209"/>
    <cellStyle name="40% - Accent4 2 2 3 3_SCH J-3" xfId="4210"/>
    <cellStyle name="40% - Accent4 2 2 3 4" xfId="4211"/>
    <cellStyle name="40% - Accent4 2 2 3 5" xfId="4212"/>
    <cellStyle name="40% - Accent4 2 2 3_SCH J-3" xfId="4213"/>
    <cellStyle name="40% - Accent4 2 2 4" xfId="4214"/>
    <cellStyle name="40% - Accent4 2 2 4 2" xfId="4215"/>
    <cellStyle name="40% - Accent4 2 2 4 2 2" xfId="4216"/>
    <cellStyle name="40% - Accent4 2 2 4 2_SCH J-3" xfId="4217"/>
    <cellStyle name="40% - Accent4 2 2 4 3" xfId="4218"/>
    <cellStyle name="40% - Accent4 2 2 4_SCH J-3" xfId="4219"/>
    <cellStyle name="40% - Accent4 2 2 5" xfId="4220"/>
    <cellStyle name="40% - Accent4 2 2 5 2" xfId="4221"/>
    <cellStyle name="40% - Accent4 2 2 5_SCH J-3" xfId="4222"/>
    <cellStyle name="40% - Accent4 2 2 6" xfId="4223"/>
    <cellStyle name="40% - Accent4 2 2 7" xfId="4224"/>
    <cellStyle name="40% - Accent4 2 2_SCH J-3" xfId="4225"/>
    <cellStyle name="40% - Accent4 2 3" xfId="4226"/>
    <cellStyle name="40% - Accent4 2 3 2" xfId="4227"/>
    <cellStyle name="40% - Accent4 2 3 2 2" xfId="4228"/>
    <cellStyle name="40% - Accent4 2 3 2 2 2" xfId="4229"/>
    <cellStyle name="40% - Accent4 2 3 2 2 2 2" xfId="4230"/>
    <cellStyle name="40% - Accent4 2 3 2 2 2_SCH J-3" xfId="4231"/>
    <cellStyle name="40% - Accent4 2 3 2 2 3" xfId="4232"/>
    <cellStyle name="40% - Accent4 2 3 2 2_SCH J-3" xfId="4233"/>
    <cellStyle name="40% - Accent4 2 3 2 3" xfId="4234"/>
    <cellStyle name="40% - Accent4 2 3 2 3 2" xfId="4235"/>
    <cellStyle name="40% - Accent4 2 3 2 3_SCH J-3" xfId="4236"/>
    <cellStyle name="40% - Accent4 2 3 2 4" xfId="4237"/>
    <cellStyle name="40% - Accent4 2 3 2_SCH J-3" xfId="4238"/>
    <cellStyle name="40% - Accent4 2 3 3" xfId="4239"/>
    <cellStyle name="40% - Accent4 2 3 3 2" xfId="4240"/>
    <cellStyle name="40% - Accent4 2 3 3 2 2" xfId="4241"/>
    <cellStyle name="40% - Accent4 2 3 3 2_SCH J-3" xfId="4242"/>
    <cellStyle name="40% - Accent4 2 3 3 3" xfId="4243"/>
    <cellStyle name="40% - Accent4 2 3 3_SCH J-3" xfId="4244"/>
    <cellStyle name="40% - Accent4 2 3 4" xfId="4245"/>
    <cellStyle name="40% - Accent4 2 3 4 2" xfId="4246"/>
    <cellStyle name="40% - Accent4 2 3 4_SCH J-3" xfId="4247"/>
    <cellStyle name="40% - Accent4 2 3 5" xfId="4248"/>
    <cellStyle name="40% - Accent4 2 3 6" xfId="4249"/>
    <cellStyle name="40% - Accent4 2 3_SCH J-3" xfId="4250"/>
    <cellStyle name="40% - Accent4 2 4" xfId="4251"/>
    <cellStyle name="40% - Accent4 2 4 2" xfId="4252"/>
    <cellStyle name="40% - Accent4 2 4 2 2" xfId="4253"/>
    <cellStyle name="40% - Accent4 2 4 2 2 2" xfId="4254"/>
    <cellStyle name="40% - Accent4 2 4 2 2_SCH J-3" xfId="4255"/>
    <cellStyle name="40% - Accent4 2 4 2 3" xfId="4256"/>
    <cellStyle name="40% - Accent4 2 4 2_SCH J-3" xfId="4257"/>
    <cellStyle name="40% - Accent4 2 4 3" xfId="4258"/>
    <cellStyle name="40% - Accent4 2 4 3 2" xfId="4259"/>
    <cellStyle name="40% - Accent4 2 4 3_SCH J-3" xfId="4260"/>
    <cellStyle name="40% - Accent4 2 4 4" xfId="4261"/>
    <cellStyle name="40% - Accent4 2 4 5" xfId="4262"/>
    <cellStyle name="40% - Accent4 2 4_SCH J-3" xfId="4263"/>
    <cellStyle name="40% - Accent4 2 5" xfId="4264"/>
    <cellStyle name="40% - Accent4 2 5 2" xfId="4265"/>
    <cellStyle name="40% - Accent4 2 5 2 2" xfId="4266"/>
    <cellStyle name="40% - Accent4 2 5 2_SCH J-3" xfId="4267"/>
    <cellStyle name="40% - Accent4 2 5 3" xfId="4268"/>
    <cellStyle name="40% - Accent4 2 5 4" xfId="4269"/>
    <cellStyle name="40% - Accent4 2 5_SCH J-3" xfId="4270"/>
    <cellStyle name="40% - Accent4 2 6" xfId="4271"/>
    <cellStyle name="40% - Accent4 2 6 2" xfId="4272"/>
    <cellStyle name="40% - Accent4 2 6 3" xfId="4273"/>
    <cellStyle name="40% - Accent4 2 6_SCH J-3" xfId="4274"/>
    <cellStyle name="40% - Accent4 2 7" xfId="4275"/>
    <cellStyle name="40% - Accent4 2 8" xfId="4276"/>
    <cellStyle name="40% - Accent4 2 9" xfId="4277"/>
    <cellStyle name="40% - Accent4 20" xfId="4278"/>
    <cellStyle name="40% - Accent4 21" xfId="4279"/>
    <cellStyle name="40% - Accent4 3" xfId="4280"/>
    <cellStyle name="40% - Accent4 3 2" xfId="4281"/>
    <cellStyle name="40% - Accent4 3 2 2" xfId="4282"/>
    <cellStyle name="40% - Accent4 3 2 2 2" xfId="4283"/>
    <cellStyle name="40% - Accent4 3 2 2 2 2" xfId="4284"/>
    <cellStyle name="40% - Accent4 3 2 2 2 2 2" xfId="4285"/>
    <cellStyle name="40% - Accent4 3 2 2 2 2 2 2" xfId="4286"/>
    <cellStyle name="40% - Accent4 3 2 2 2 2 2_SCH J-3" xfId="4287"/>
    <cellStyle name="40% - Accent4 3 2 2 2 2 3" xfId="4288"/>
    <cellStyle name="40% - Accent4 3 2 2 2 2_SCH J-3" xfId="4289"/>
    <cellStyle name="40% - Accent4 3 2 2 2 3" xfId="4290"/>
    <cellStyle name="40% - Accent4 3 2 2 2 3 2" xfId="4291"/>
    <cellStyle name="40% - Accent4 3 2 2 2 3_SCH J-3" xfId="4292"/>
    <cellStyle name="40% - Accent4 3 2 2 2 4" xfId="4293"/>
    <cellStyle name="40% - Accent4 3 2 2 2 5" xfId="4294"/>
    <cellStyle name="40% - Accent4 3 2 2 2_SCH J-3" xfId="4295"/>
    <cellStyle name="40% - Accent4 3 2 2 3" xfId="4296"/>
    <cellStyle name="40% - Accent4 3 2 2 3 2" xfId="4297"/>
    <cellStyle name="40% - Accent4 3 2 2 3 2 2" xfId="4298"/>
    <cellStyle name="40% - Accent4 3 2 2 3 2_SCH J-3" xfId="4299"/>
    <cellStyle name="40% - Accent4 3 2 2 3 3" xfId="4300"/>
    <cellStyle name="40% - Accent4 3 2 2 3_SCH J-3" xfId="4301"/>
    <cellStyle name="40% - Accent4 3 2 2 4" xfId="4302"/>
    <cellStyle name="40% - Accent4 3 2 2 4 2" xfId="4303"/>
    <cellStyle name="40% - Accent4 3 2 2 4_SCH J-3" xfId="4304"/>
    <cellStyle name="40% - Accent4 3 2 2 5" xfId="4305"/>
    <cellStyle name="40% - Accent4 3 2 2 6" xfId="4306"/>
    <cellStyle name="40% - Accent4 3 2 2_SCH J-3" xfId="4307"/>
    <cellStyle name="40% - Accent4 3 2 3" xfId="4308"/>
    <cellStyle name="40% - Accent4 3 2 3 2" xfId="4309"/>
    <cellStyle name="40% - Accent4 3 2 3 2 2" xfId="4310"/>
    <cellStyle name="40% - Accent4 3 2 3 2 2 2" xfId="4311"/>
    <cellStyle name="40% - Accent4 3 2 3 2 2_SCH J-3" xfId="4312"/>
    <cellStyle name="40% - Accent4 3 2 3 2 3" xfId="4313"/>
    <cellStyle name="40% - Accent4 3 2 3 2_SCH J-3" xfId="4314"/>
    <cellStyle name="40% - Accent4 3 2 3 3" xfId="4315"/>
    <cellStyle name="40% - Accent4 3 2 3 3 2" xfId="4316"/>
    <cellStyle name="40% - Accent4 3 2 3 3_SCH J-3" xfId="4317"/>
    <cellStyle name="40% - Accent4 3 2 3 4" xfId="4318"/>
    <cellStyle name="40% - Accent4 3 2 3 5" xfId="4319"/>
    <cellStyle name="40% - Accent4 3 2 3_SCH J-3" xfId="4320"/>
    <cellStyle name="40% - Accent4 3 2 4" xfId="4321"/>
    <cellStyle name="40% - Accent4 3 2 4 2" xfId="4322"/>
    <cellStyle name="40% - Accent4 3 2 4 2 2" xfId="4323"/>
    <cellStyle name="40% - Accent4 3 2 4 2_SCH J-3" xfId="4324"/>
    <cellStyle name="40% - Accent4 3 2 4 3" xfId="4325"/>
    <cellStyle name="40% - Accent4 3 2 4_SCH J-3" xfId="4326"/>
    <cellStyle name="40% - Accent4 3 2 5" xfId="4327"/>
    <cellStyle name="40% - Accent4 3 2 5 2" xfId="4328"/>
    <cellStyle name="40% - Accent4 3 2 5_SCH J-3" xfId="4329"/>
    <cellStyle name="40% - Accent4 3 2 6" xfId="4330"/>
    <cellStyle name="40% - Accent4 3 2 7" xfId="4331"/>
    <cellStyle name="40% - Accent4 3 2_SCH J-3" xfId="4332"/>
    <cellStyle name="40% - Accent4 3 3" xfId="4333"/>
    <cellStyle name="40% - Accent4 3 3 2" xfId="4334"/>
    <cellStyle name="40% - Accent4 3 3 2 2" xfId="4335"/>
    <cellStyle name="40% - Accent4 3 3 2 2 2" xfId="4336"/>
    <cellStyle name="40% - Accent4 3 3 2 2 2 2" xfId="4337"/>
    <cellStyle name="40% - Accent4 3 3 2 2 2_SCH J-3" xfId="4338"/>
    <cellStyle name="40% - Accent4 3 3 2 2 3" xfId="4339"/>
    <cellStyle name="40% - Accent4 3 3 2 2_SCH J-3" xfId="4340"/>
    <cellStyle name="40% - Accent4 3 3 2 3" xfId="4341"/>
    <cellStyle name="40% - Accent4 3 3 2 3 2" xfId="4342"/>
    <cellStyle name="40% - Accent4 3 3 2 3_SCH J-3" xfId="4343"/>
    <cellStyle name="40% - Accent4 3 3 2 4" xfId="4344"/>
    <cellStyle name="40% - Accent4 3 3 2 5" xfId="4345"/>
    <cellStyle name="40% - Accent4 3 3 2_SCH J-3" xfId="4346"/>
    <cellStyle name="40% - Accent4 3 3 3" xfId="4347"/>
    <cellStyle name="40% - Accent4 3 3 3 2" xfId="4348"/>
    <cellStyle name="40% - Accent4 3 3 3 2 2" xfId="4349"/>
    <cellStyle name="40% - Accent4 3 3 3 2_SCH J-3" xfId="4350"/>
    <cellStyle name="40% - Accent4 3 3 3 3" xfId="4351"/>
    <cellStyle name="40% - Accent4 3 3 3_SCH J-3" xfId="4352"/>
    <cellStyle name="40% - Accent4 3 3 4" xfId="4353"/>
    <cellStyle name="40% - Accent4 3 3 4 2" xfId="4354"/>
    <cellStyle name="40% - Accent4 3 3 4_SCH J-3" xfId="4355"/>
    <cellStyle name="40% - Accent4 3 3 5" xfId="4356"/>
    <cellStyle name="40% - Accent4 3 3 6" xfId="4357"/>
    <cellStyle name="40% - Accent4 3 3_SCH J-3" xfId="4358"/>
    <cellStyle name="40% - Accent4 3 4" xfId="4359"/>
    <cellStyle name="40% - Accent4 3 4 2" xfId="4360"/>
    <cellStyle name="40% - Accent4 3 4 2 2" xfId="4361"/>
    <cellStyle name="40% - Accent4 3 4 2 2 2" xfId="4362"/>
    <cellStyle name="40% - Accent4 3 4 2 2_SCH J-3" xfId="4363"/>
    <cellStyle name="40% - Accent4 3 4 2 3" xfId="4364"/>
    <cellStyle name="40% - Accent4 3 4 2_SCH J-3" xfId="4365"/>
    <cellStyle name="40% - Accent4 3 4 3" xfId="4366"/>
    <cellStyle name="40% - Accent4 3 4 3 2" xfId="4367"/>
    <cellStyle name="40% - Accent4 3 4 3_SCH J-3" xfId="4368"/>
    <cellStyle name="40% - Accent4 3 4 4" xfId="4369"/>
    <cellStyle name="40% - Accent4 3 4 5" xfId="4370"/>
    <cellStyle name="40% - Accent4 3 4_SCH J-3" xfId="4371"/>
    <cellStyle name="40% - Accent4 3 5" xfId="4372"/>
    <cellStyle name="40% - Accent4 3 5 2" xfId="4373"/>
    <cellStyle name="40% - Accent4 3 5 2 2" xfId="4374"/>
    <cellStyle name="40% - Accent4 3 5 2_SCH J-3" xfId="4375"/>
    <cellStyle name="40% - Accent4 3 5 3" xfId="4376"/>
    <cellStyle name="40% - Accent4 3 5_SCH J-3" xfId="4377"/>
    <cellStyle name="40% - Accent4 3 6" xfId="4378"/>
    <cellStyle name="40% - Accent4 3 6 2" xfId="4379"/>
    <cellStyle name="40% - Accent4 3 6_SCH J-3" xfId="4380"/>
    <cellStyle name="40% - Accent4 3 7" xfId="4381"/>
    <cellStyle name="40% - Accent4 3 8" xfId="4382"/>
    <cellStyle name="40% - Accent4 3 9" xfId="4383"/>
    <cellStyle name="40% - Accent4 3_SCH J-3" xfId="4384"/>
    <cellStyle name="40% - Accent4 4" xfId="4385"/>
    <cellStyle name="40% - Accent4 4 2" xfId="4386"/>
    <cellStyle name="40% - Accent4 4 2 2" xfId="4387"/>
    <cellStyle name="40% - Accent4 4 2 2 2" xfId="4388"/>
    <cellStyle name="40% - Accent4 4 2 2 2 2" xfId="4389"/>
    <cellStyle name="40% - Accent4 4 2 2 2 2 2" xfId="4390"/>
    <cellStyle name="40% - Accent4 4 2 2 2 2_SCH J-3" xfId="4391"/>
    <cellStyle name="40% - Accent4 4 2 2 2 3" xfId="4392"/>
    <cellStyle name="40% - Accent4 4 2 2 2_SCH J-3" xfId="4393"/>
    <cellStyle name="40% - Accent4 4 2 2 3" xfId="4394"/>
    <cellStyle name="40% - Accent4 4 2 2 3 2" xfId="4395"/>
    <cellStyle name="40% - Accent4 4 2 2 3_SCH J-3" xfId="4396"/>
    <cellStyle name="40% - Accent4 4 2 2 4" xfId="4397"/>
    <cellStyle name="40% - Accent4 4 2 2_SCH J-3" xfId="4398"/>
    <cellStyle name="40% - Accent4 4 2 3" xfId="4399"/>
    <cellStyle name="40% - Accent4 4 2 3 2" xfId="4400"/>
    <cellStyle name="40% - Accent4 4 2 3 2 2" xfId="4401"/>
    <cellStyle name="40% - Accent4 4 2 3 2_SCH J-3" xfId="4402"/>
    <cellStyle name="40% - Accent4 4 2 3 3" xfId="4403"/>
    <cellStyle name="40% - Accent4 4 2 3_SCH J-3" xfId="4404"/>
    <cellStyle name="40% - Accent4 4 2 4" xfId="4405"/>
    <cellStyle name="40% - Accent4 4 2 4 2" xfId="4406"/>
    <cellStyle name="40% - Accent4 4 2 4_SCH J-3" xfId="4407"/>
    <cellStyle name="40% - Accent4 4 2 5" xfId="4408"/>
    <cellStyle name="40% - Accent4 4 2 6" xfId="4409"/>
    <cellStyle name="40% - Accent4 4 2_SCH J-3" xfId="4410"/>
    <cellStyle name="40% - Accent4 4 3" xfId="4411"/>
    <cellStyle name="40% - Accent4 4 3 2" xfId="4412"/>
    <cellStyle name="40% - Accent4 4 3 2 2" xfId="4413"/>
    <cellStyle name="40% - Accent4 4 3 2 2 2" xfId="4414"/>
    <cellStyle name="40% - Accent4 4 3 2 2_SCH J-3" xfId="4415"/>
    <cellStyle name="40% - Accent4 4 3 2 3" xfId="4416"/>
    <cellStyle name="40% - Accent4 4 3 2_SCH J-3" xfId="4417"/>
    <cellStyle name="40% - Accent4 4 3 3" xfId="4418"/>
    <cellStyle name="40% - Accent4 4 3 3 2" xfId="4419"/>
    <cellStyle name="40% - Accent4 4 3 3_SCH J-3" xfId="4420"/>
    <cellStyle name="40% - Accent4 4 3 4" xfId="4421"/>
    <cellStyle name="40% - Accent4 4 3 5" xfId="4422"/>
    <cellStyle name="40% - Accent4 4 3_SCH J-3" xfId="4423"/>
    <cellStyle name="40% - Accent4 4 4" xfId="4424"/>
    <cellStyle name="40% - Accent4 4 4 2" xfId="4425"/>
    <cellStyle name="40% - Accent4 4 4 2 2" xfId="4426"/>
    <cellStyle name="40% - Accent4 4 4 2_SCH J-3" xfId="4427"/>
    <cellStyle name="40% - Accent4 4 4 3" xfId="4428"/>
    <cellStyle name="40% - Accent4 4 4_SCH J-3" xfId="4429"/>
    <cellStyle name="40% - Accent4 4 5" xfId="4430"/>
    <cellStyle name="40% - Accent4 4 5 2" xfId="4431"/>
    <cellStyle name="40% - Accent4 4 5_SCH J-3" xfId="4432"/>
    <cellStyle name="40% - Accent4 4 6" xfId="4433"/>
    <cellStyle name="40% - Accent4 4 7" xfId="4434"/>
    <cellStyle name="40% - Accent4 4_SCH J-3" xfId="4435"/>
    <cellStyle name="40% - Accent4 5" xfId="4436"/>
    <cellStyle name="40% - Accent4 5 2" xfId="4437"/>
    <cellStyle name="40% - Accent4 5 2 2" xfId="4438"/>
    <cellStyle name="40% - Accent4 5 2 2 2" xfId="4439"/>
    <cellStyle name="40% - Accent4 5 2 2 2 2" xfId="4440"/>
    <cellStyle name="40% - Accent4 5 2 2 2_SCH J-3" xfId="4441"/>
    <cellStyle name="40% - Accent4 5 2 2 3" xfId="4442"/>
    <cellStyle name="40% - Accent4 5 2 2_SCH J-3" xfId="4443"/>
    <cellStyle name="40% - Accent4 5 2 3" xfId="4444"/>
    <cellStyle name="40% - Accent4 5 2 3 2" xfId="4445"/>
    <cellStyle name="40% - Accent4 5 2 3_SCH J-3" xfId="4446"/>
    <cellStyle name="40% - Accent4 5 2 4" xfId="4447"/>
    <cellStyle name="40% - Accent4 5 2 5" xfId="4448"/>
    <cellStyle name="40% - Accent4 5 2_SCH J-3" xfId="4449"/>
    <cellStyle name="40% - Accent4 5 3" xfId="4450"/>
    <cellStyle name="40% - Accent4 5 3 2" xfId="4451"/>
    <cellStyle name="40% - Accent4 5 3 2 2" xfId="4452"/>
    <cellStyle name="40% - Accent4 5 3 2_SCH J-3" xfId="4453"/>
    <cellStyle name="40% - Accent4 5 3 3" xfId="4454"/>
    <cellStyle name="40% - Accent4 5 3_SCH J-3" xfId="4455"/>
    <cellStyle name="40% - Accent4 5 4" xfId="4456"/>
    <cellStyle name="40% - Accent4 5 4 2" xfId="4457"/>
    <cellStyle name="40% - Accent4 5 4_SCH J-3" xfId="4458"/>
    <cellStyle name="40% - Accent4 5 5" xfId="4459"/>
    <cellStyle name="40% - Accent4 5 6" xfId="4460"/>
    <cellStyle name="40% - Accent4 5_SCH J-3" xfId="4461"/>
    <cellStyle name="40% - Accent4 6" xfId="4462"/>
    <cellStyle name="40% - Accent4 6 2" xfId="4463"/>
    <cellStyle name="40% - Accent4 6 2 2" xfId="4464"/>
    <cellStyle name="40% - Accent4 6 2 2 2" xfId="4465"/>
    <cellStyle name="40% - Accent4 6 2 2_SCH J-3" xfId="4466"/>
    <cellStyle name="40% - Accent4 6 2 3" xfId="4467"/>
    <cellStyle name="40% - Accent4 6 2 4" xfId="4468"/>
    <cellStyle name="40% - Accent4 6 2 5" xfId="4469"/>
    <cellStyle name="40% - Accent4 6 2_SCH J-3" xfId="4470"/>
    <cellStyle name="40% - Accent4 6 3" xfId="4471"/>
    <cellStyle name="40% - Accent4 6 3 2" xfId="4472"/>
    <cellStyle name="40% - Accent4 6 3_SCH J-3" xfId="4473"/>
    <cellStyle name="40% - Accent4 6 4" xfId="4474"/>
    <cellStyle name="40% - Accent4 6 5" xfId="4475"/>
    <cellStyle name="40% - Accent4 6_SCH J-3" xfId="4476"/>
    <cellStyle name="40% - Accent4 7" xfId="4477"/>
    <cellStyle name="40% - Accent4 7 2" xfId="4478"/>
    <cellStyle name="40% - Accent4 7 2 2" xfId="4479"/>
    <cellStyle name="40% - Accent4 7 2 2 2" xfId="4480"/>
    <cellStyle name="40% - Accent4 7 2 2_SCH J-3" xfId="4481"/>
    <cellStyle name="40% - Accent4 7 2 3" xfId="4482"/>
    <cellStyle name="40% - Accent4 7 2_SCH J-3" xfId="4483"/>
    <cellStyle name="40% - Accent4 7 3" xfId="4484"/>
    <cellStyle name="40% - Accent4 7 3 2" xfId="4485"/>
    <cellStyle name="40% - Accent4 7 3_SCH J-3" xfId="4486"/>
    <cellStyle name="40% - Accent4 7 4" xfId="4487"/>
    <cellStyle name="40% - Accent4 7 5" xfId="4488"/>
    <cellStyle name="40% - Accent4 7_SCH J-3" xfId="4489"/>
    <cellStyle name="40% - Accent4 8" xfId="4490"/>
    <cellStyle name="40% - Accent4 8 2" xfId="4491"/>
    <cellStyle name="40% - Accent4 8 2 2" xfId="4492"/>
    <cellStyle name="40% - Accent4 8 2 2 2" xfId="4493"/>
    <cellStyle name="40% - Accent4 8 2 2_SCH J-3" xfId="4494"/>
    <cellStyle name="40% - Accent4 8 2 3" xfId="4495"/>
    <cellStyle name="40% - Accent4 8 2_SCH J-3" xfId="4496"/>
    <cellStyle name="40% - Accent4 8 3" xfId="4497"/>
    <cellStyle name="40% - Accent4 8 3 2" xfId="4498"/>
    <cellStyle name="40% - Accent4 8 3_SCH J-3" xfId="4499"/>
    <cellStyle name="40% - Accent4 8 4" xfId="4500"/>
    <cellStyle name="40% - Accent4 8 5" xfId="4501"/>
    <cellStyle name="40% - Accent4 8_SCH J-3" xfId="4502"/>
    <cellStyle name="40% - Accent4 9" xfId="4503"/>
    <cellStyle name="40% - Accent4 9 2" xfId="4504"/>
    <cellStyle name="40% - Accent4 9 2 2" xfId="4505"/>
    <cellStyle name="40% - Accent4 9 2_SCH J-3" xfId="4506"/>
    <cellStyle name="40% - Accent4 9 3" xfId="4507"/>
    <cellStyle name="40% - Accent4 9 4" xfId="4508"/>
    <cellStyle name="40% - Accent4 9_SCH J-3" xfId="4509"/>
    <cellStyle name="40% - Accent5 10" xfId="4510"/>
    <cellStyle name="40% - Accent5 10 2" xfId="4511"/>
    <cellStyle name="40% - Accent5 10 2 2" xfId="4512"/>
    <cellStyle name="40% - Accent5 10 2_SCH J-3" xfId="4513"/>
    <cellStyle name="40% - Accent5 10 3" xfId="4514"/>
    <cellStyle name="40% - Accent5 10 4" xfId="4515"/>
    <cellStyle name="40% - Accent5 10_SCH J-3" xfId="4516"/>
    <cellStyle name="40% - Accent5 11" xfId="4517"/>
    <cellStyle name="40% - Accent5 11 2" xfId="4518"/>
    <cellStyle name="40% - Accent5 11 2 2" xfId="4519"/>
    <cellStyle name="40% - Accent5 11 2_SCH J-3" xfId="4520"/>
    <cellStyle name="40% - Accent5 11 3" xfId="4521"/>
    <cellStyle name="40% - Accent5 11 4" xfId="4522"/>
    <cellStyle name="40% - Accent5 11_SCH J-3" xfId="4523"/>
    <cellStyle name="40% - Accent5 12" xfId="4524"/>
    <cellStyle name="40% - Accent5 12 2" xfId="4525"/>
    <cellStyle name="40% - Accent5 12 3" xfId="4526"/>
    <cellStyle name="40% - Accent5 12_SCH J-3" xfId="4527"/>
    <cellStyle name="40% - Accent5 13" xfId="4528"/>
    <cellStyle name="40% - Accent5 13 2" xfId="4529"/>
    <cellStyle name="40% - Accent5 13_SCH J-3" xfId="4530"/>
    <cellStyle name="40% - Accent5 14" xfId="4531"/>
    <cellStyle name="40% - Accent5 15" xfId="4532"/>
    <cellStyle name="40% - Accent5 16" xfId="4533"/>
    <cellStyle name="40% - Accent5 17" xfId="4534"/>
    <cellStyle name="40% - Accent5 17 2" xfId="4535"/>
    <cellStyle name="40% - Accent5 18" xfId="4536"/>
    <cellStyle name="40% - Accent5 19" xfId="4537"/>
    <cellStyle name="40% - Accent5 2" xfId="4538"/>
    <cellStyle name="40% - Accent5 2 2" xfId="4539"/>
    <cellStyle name="40% - Accent5 2 2 2" xfId="4540"/>
    <cellStyle name="40% - Accent5 2 2 2 2" xfId="4541"/>
    <cellStyle name="40% - Accent5 2 2 2 2 2" xfId="4542"/>
    <cellStyle name="40% - Accent5 2 2 2 2 2 2" xfId="4543"/>
    <cellStyle name="40% - Accent5 2 2 2 2 2 2 2" xfId="4544"/>
    <cellStyle name="40% - Accent5 2 2 2 2 2 2_SCH J-3" xfId="4545"/>
    <cellStyle name="40% - Accent5 2 2 2 2 2 3" xfId="4546"/>
    <cellStyle name="40% - Accent5 2 2 2 2 2_SCH J-3" xfId="4547"/>
    <cellStyle name="40% - Accent5 2 2 2 2 3" xfId="4548"/>
    <cellStyle name="40% - Accent5 2 2 2 2 3 2" xfId="4549"/>
    <cellStyle name="40% - Accent5 2 2 2 2 3_SCH J-3" xfId="4550"/>
    <cellStyle name="40% - Accent5 2 2 2 2 4" xfId="4551"/>
    <cellStyle name="40% - Accent5 2 2 2 2 5" xfId="4552"/>
    <cellStyle name="40% - Accent5 2 2 2 2_SCH J-3" xfId="4553"/>
    <cellStyle name="40% - Accent5 2 2 2 3" xfId="4554"/>
    <cellStyle name="40% - Accent5 2 2 2 3 2" xfId="4555"/>
    <cellStyle name="40% - Accent5 2 2 2 3 2 2" xfId="4556"/>
    <cellStyle name="40% - Accent5 2 2 2 3 2_SCH J-3" xfId="4557"/>
    <cellStyle name="40% - Accent5 2 2 2 3 3" xfId="4558"/>
    <cellStyle name="40% - Accent5 2 2 2 3_SCH J-3" xfId="4559"/>
    <cellStyle name="40% - Accent5 2 2 2 4" xfId="4560"/>
    <cellStyle name="40% - Accent5 2 2 2 4 2" xfId="4561"/>
    <cellStyle name="40% - Accent5 2 2 2 4_SCH J-3" xfId="4562"/>
    <cellStyle name="40% - Accent5 2 2 2 5" xfId="4563"/>
    <cellStyle name="40% - Accent5 2 2 2 6" xfId="4564"/>
    <cellStyle name="40% - Accent5 2 2 2_SCH J-3" xfId="4565"/>
    <cellStyle name="40% - Accent5 2 2 3" xfId="4566"/>
    <cellStyle name="40% - Accent5 2 2 3 2" xfId="4567"/>
    <cellStyle name="40% - Accent5 2 2 3 2 2" xfId="4568"/>
    <cellStyle name="40% - Accent5 2 2 3 2 2 2" xfId="4569"/>
    <cellStyle name="40% - Accent5 2 2 3 2 2_SCH J-3" xfId="4570"/>
    <cellStyle name="40% - Accent5 2 2 3 2 3" xfId="4571"/>
    <cellStyle name="40% - Accent5 2 2 3 2_SCH J-3" xfId="4572"/>
    <cellStyle name="40% - Accent5 2 2 3 3" xfId="4573"/>
    <cellStyle name="40% - Accent5 2 2 3 3 2" xfId="4574"/>
    <cellStyle name="40% - Accent5 2 2 3 3_SCH J-3" xfId="4575"/>
    <cellStyle name="40% - Accent5 2 2 3 4" xfId="4576"/>
    <cellStyle name="40% - Accent5 2 2 3 5" xfId="4577"/>
    <cellStyle name="40% - Accent5 2 2 3_SCH J-3" xfId="4578"/>
    <cellStyle name="40% - Accent5 2 2 4" xfId="4579"/>
    <cellStyle name="40% - Accent5 2 2 4 2" xfId="4580"/>
    <cellStyle name="40% - Accent5 2 2 4 2 2" xfId="4581"/>
    <cellStyle name="40% - Accent5 2 2 4 2_SCH J-3" xfId="4582"/>
    <cellStyle name="40% - Accent5 2 2 4 3" xfId="4583"/>
    <cellStyle name="40% - Accent5 2 2 4_SCH J-3" xfId="4584"/>
    <cellStyle name="40% - Accent5 2 2 5" xfId="4585"/>
    <cellStyle name="40% - Accent5 2 2 5 2" xfId="4586"/>
    <cellStyle name="40% - Accent5 2 2 5_SCH J-3" xfId="4587"/>
    <cellStyle name="40% - Accent5 2 2 6" xfId="4588"/>
    <cellStyle name="40% - Accent5 2 2 7" xfId="4589"/>
    <cellStyle name="40% - Accent5 2 2_SCH J-3" xfId="4590"/>
    <cellStyle name="40% - Accent5 2 3" xfId="4591"/>
    <cellStyle name="40% - Accent5 2 3 2" xfId="4592"/>
    <cellStyle name="40% - Accent5 2 3 2 2" xfId="4593"/>
    <cellStyle name="40% - Accent5 2 3 2 2 2" xfId="4594"/>
    <cellStyle name="40% - Accent5 2 3 2 2 2 2" xfId="4595"/>
    <cellStyle name="40% - Accent5 2 3 2 2 2_SCH J-3" xfId="4596"/>
    <cellStyle name="40% - Accent5 2 3 2 2 3" xfId="4597"/>
    <cellStyle name="40% - Accent5 2 3 2 2_SCH J-3" xfId="4598"/>
    <cellStyle name="40% - Accent5 2 3 2 3" xfId="4599"/>
    <cellStyle name="40% - Accent5 2 3 2 3 2" xfId="4600"/>
    <cellStyle name="40% - Accent5 2 3 2 3_SCH J-3" xfId="4601"/>
    <cellStyle name="40% - Accent5 2 3 2 4" xfId="4602"/>
    <cellStyle name="40% - Accent5 2 3 2_SCH J-3" xfId="4603"/>
    <cellStyle name="40% - Accent5 2 3 3" xfId="4604"/>
    <cellStyle name="40% - Accent5 2 3 3 2" xfId="4605"/>
    <cellStyle name="40% - Accent5 2 3 3 2 2" xfId="4606"/>
    <cellStyle name="40% - Accent5 2 3 3 2_SCH J-3" xfId="4607"/>
    <cellStyle name="40% - Accent5 2 3 3 3" xfId="4608"/>
    <cellStyle name="40% - Accent5 2 3 3_SCH J-3" xfId="4609"/>
    <cellStyle name="40% - Accent5 2 3 4" xfId="4610"/>
    <cellStyle name="40% - Accent5 2 3 4 2" xfId="4611"/>
    <cellStyle name="40% - Accent5 2 3 4_SCH J-3" xfId="4612"/>
    <cellStyle name="40% - Accent5 2 3 5" xfId="4613"/>
    <cellStyle name="40% - Accent5 2 3 6" xfId="4614"/>
    <cellStyle name="40% - Accent5 2 3_SCH J-3" xfId="4615"/>
    <cellStyle name="40% - Accent5 2 4" xfId="4616"/>
    <cellStyle name="40% - Accent5 2 4 2" xfId="4617"/>
    <cellStyle name="40% - Accent5 2 4 2 2" xfId="4618"/>
    <cellStyle name="40% - Accent5 2 4 2 2 2" xfId="4619"/>
    <cellStyle name="40% - Accent5 2 4 2 2_SCH J-3" xfId="4620"/>
    <cellStyle name="40% - Accent5 2 4 2 3" xfId="4621"/>
    <cellStyle name="40% - Accent5 2 4 2_SCH J-3" xfId="4622"/>
    <cellStyle name="40% - Accent5 2 4 3" xfId="4623"/>
    <cellStyle name="40% - Accent5 2 4 3 2" xfId="4624"/>
    <cellStyle name="40% - Accent5 2 4 3_SCH J-3" xfId="4625"/>
    <cellStyle name="40% - Accent5 2 4 4" xfId="4626"/>
    <cellStyle name="40% - Accent5 2 4 5" xfId="4627"/>
    <cellStyle name="40% - Accent5 2 4_SCH J-3" xfId="4628"/>
    <cellStyle name="40% - Accent5 2 5" xfId="4629"/>
    <cellStyle name="40% - Accent5 2 5 2" xfId="4630"/>
    <cellStyle name="40% - Accent5 2 5 2 2" xfId="4631"/>
    <cellStyle name="40% - Accent5 2 5 2_SCH J-3" xfId="4632"/>
    <cellStyle name="40% - Accent5 2 5 3" xfId="4633"/>
    <cellStyle name="40% - Accent5 2 5 4" xfId="4634"/>
    <cellStyle name="40% - Accent5 2 5_SCH J-3" xfId="4635"/>
    <cellStyle name="40% - Accent5 2 6" xfId="4636"/>
    <cellStyle name="40% - Accent5 2 6 2" xfId="4637"/>
    <cellStyle name="40% - Accent5 2 6 3" xfId="4638"/>
    <cellStyle name="40% - Accent5 2 6_SCH J-3" xfId="4639"/>
    <cellStyle name="40% - Accent5 2 7" xfId="4640"/>
    <cellStyle name="40% - Accent5 2 8" xfId="4641"/>
    <cellStyle name="40% - Accent5 2 9" xfId="4642"/>
    <cellStyle name="40% - Accent5 20" xfId="4643"/>
    <cellStyle name="40% - Accent5 21" xfId="4644"/>
    <cellStyle name="40% - Accent5 3" xfId="4645"/>
    <cellStyle name="40% - Accent5 3 2" xfId="4646"/>
    <cellStyle name="40% - Accent5 3 2 2" xfId="4647"/>
    <cellStyle name="40% - Accent5 3 2 2 2" xfId="4648"/>
    <cellStyle name="40% - Accent5 3 2 2 2 2" xfId="4649"/>
    <cellStyle name="40% - Accent5 3 2 2 2 2 2" xfId="4650"/>
    <cellStyle name="40% - Accent5 3 2 2 2 2 2 2" xfId="4651"/>
    <cellStyle name="40% - Accent5 3 2 2 2 2 2_SCH J-3" xfId="4652"/>
    <cellStyle name="40% - Accent5 3 2 2 2 2 3" xfId="4653"/>
    <cellStyle name="40% - Accent5 3 2 2 2 2_SCH J-3" xfId="4654"/>
    <cellStyle name="40% - Accent5 3 2 2 2 3" xfId="4655"/>
    <cellStyle name="40% - Accent5 3 2 2 2 3 2" xfId="4656"/>
    <cellStyle name="40% - Accent5 3 2 2 2 3_SCH J-3" xfId="4657"/>
    <cellStyle name="40% - Accent5 3 2 2 2 4" xfId="4658"/>
    <cellStyle name="40% - Accent5 3 2 2 2 5" xfId="4659"/>
    <cellStyle name="40% - Accent5 3 2 2 2_SCH J-3" xfId="4660"/>
    <cellStyle name="40% - Accent5 3 2 2 3" xfId="4661"/>
    <cellStyle name="40% - Accent5 3 2 2 3 2" xfId="4662"/>
    <cellStyle name="40% - Accent5 3 2 2 3 2 2" xfId="4663"/>
    <cellStyle name="40% - Accent5 3 2 2 3 2_SCH J-3" xfId="4664"/>
    <cellStyle name="40% - Accent5 3 2 2 3 3" xfId="4665"/>
    <cellStyle name="40% - Accent5 3 2 2 3_SCH J-3" xfId="4666"/>
    <cellStyle name="40% - Accent5 3 2 2 4" xfId="4667"/>
    <cellStyle name="40% - Accent5 3 2 2 4 2" xfId="4668"/>
    <cellStyle name="40% - Accent5 3 2 2 4_SCH J-3" xfId="4669"/>
    <cellStyle name="40% - Accent5 3 2 2 5" xfId="4670"/>
    <cellStyle name="40% - Accent5 3 2 2 6" xfId="4671"/>
    <cellStyle name="40% - Accent5 3 2 2_SCH J-3" xfId="4672"/>
    <cellStyle name="40% - Accent5 3 2 3" xfId="4673"/>
    <cellStyle name="40% - Accent5 3 2 3 2" xfId="4674"/>
    <cellStyle name="40% - Accent5 3 2 3 2 2" xfId="4675"/>
    <cellStyle name="40% - Accent5 3 2 3 2 2 2" xfId="4676"/>
    <cellStyle name="40% - Accent5 3 2 3 2 2_SCH J-3" xfId="4677"/>
    <cellStyle name="40% - Accent5 3 2 3 2 3" xfId="4678"/>
    <cellStyle name="40% - Accent5 3 2 3 2_SCH J-3" xfId="4679"/>
    <cellStyle name="40% - Accent5 3 2 3 3" xfId="4680"/>
    <cellStyle name="40% - Accent5 3 2 3 3 2" xfId="4681"/>
    <cellStyle name="40% - Accent5 3 2 3 3_SCH J-3" xfId="4682"/>
    <cellStyle name="40% - Accent5 3 2 3 4" xfId="4683"/>
    <cellStyle name="40% - Accent5 3 2 3 5" xfId="4684"/>
    <cellStyle name="40% - Accent5 3 2 3_SCH J-3" xfId="4685"/>
    <cellStyle name="40% - Accent5 3 2 4" xfId="4686"/>
    <cellStyle name="40% - Accent5 3 2 4 2" xfId="4687"/>
    <cellStyle name="40% - Accent5 3 2 4 2 2" xfId="4688"/>
    <cellStyle name="40% - Accent5 3 2 4 2_SCH J-3" xfId="4689"/>
    <cellStyle name="40% - Accent5 3 2 4 3" xfId="4690"/>
    <cellStyle name="40% - Accent5 3 2 4_SCH J-3" xfId="4691"/>
    <cellStyle name="40% - Accent5 3 2 5" xfId="4692"/>
    <cellStyle name="40% - Accent5 3 2 5 2" xfId="4693"/>
    <cellStyle name="40% - Accent5 3 2 5_SCH J-3" xfId="4694"/>
    <cellStyle name="40% - Accent5 3 2 6" xfId="4695"/>
    <cellStyle name="40% - Accent5 3 2 7" xfId="4696"/>
    <cellStyle name="40% - Accent5 3 2_SCH J-3" xfId="4697"/>
    <cellStyle name="40% - Accent5 3 3" xfId="4698"/>
    <cellStyle name="40% - Accent5 3 3 2" xfId="4699"/>
    <cellStyle name="40% - Accent5 3 3 2 2" xfId="4700"/>
    <cellStyle name="40% - Accent5 3 3 2 2 2" xfId="4701"/>
    <cellStyle name="40% - Accent5 3 3 2 2 2 2" xfId="4702"/>
    <cellStyle name="40% - Accent5 3 3 2 2 2_SCH J-3" xfId="4703"/>
    <cellStyle name="40% - Accent5 3 3 2 2 3" xfId="4704"/>
    <cellStyle name="40% - Accent5 3 3 2 2_SCH J-3" xfId="4705"/>
    <cellStyle name="40% - Accent5 3 3 2 3" xfId="4706"/>
    <cellStyle name="40% - Accent5 3 3 2 3 2" xfId="4707"/>
    <cellStyle name="40% - Accent5 3 3 2 3_SCH J-3" xfId="4708"/>
    <cellStyle name="40% - Accent5 3 3 2 4" xfId="4709"/>
    <cellStyle name="40% - Accent5 3 3 2 5" xfId="4710"/>
    <cellStyle name="40% - Accent5 3 3 2_SCH J-3" xfId="4711"/>
    <cellStyle name="40% - Accent5 3 3 3" xfId="4712"/>
    <cellStyle name="40% - Accent5 3 3 3 2" xfId="4713"/>
    <cellStyle name="40% - Accent5 3 3 3 2 2" xfId="4714"/>
    <cellStyle name="40% - Accent5 3 3 3 2_SCH J-3" xfId="4715"/>
    <cellStyle name="40% - Accent5 3 3 3 3" xfId="4716"/>
    <cellStyle name="40% - Accent5 3 3 3_SCH J-3" xfId="4717"/>
    <cellStyle name="40% - Accent5 3 3 4" xfId="4718"/>
    <cellStyle name="40% - Accent5 3 3 4 2" xfId="4719"/>
    <cellStyle name="40% - Accent5 3 3 4_SCH J-3" xfId="4720"/>
    <cellStyle name="40% - Accent5 3 3 5" xfId="4721"/>
    <cellStyle name="40% - Accent5 3 3 6" xfId="4722"/>
    <cellStyle name="40% - Accent5 3 3_SCH J-3" xfId="4723"/>
    <cellStyle name="40% - Accent5 3 4" xfId="4724"/>
    <cellStyle name="40% - Accent5 3 4 2" xfId="4725"/>
    <cellStyle name="40% - Accent5 3 4 2 2" xfId="4726"/>
    <cellStyle name="40% - Accent5 3 4 2 2 2" xfId="4727"/>
    <cellStyle name="40% - Accent5 3 4 2 2_SCH J-3" xfId="4728"/>
    <cellStyle name="40% - Accent5 3 4 2 3" xfId="4729"/>
    <cellStyle name="40% - Accent5 3 4 2_SCH J-3" xfId="4730"/>
    <cellStyle name="40% - Accent5 3 4 3" xfId="4731"/>
    <cellStyle name="40% - Accent5 3 4 3 2" xfId="4732"/>
    <cellStyle name="40% - Accent5 3 4 3_SCH J-3" xfId="4733"/>
    <cellStyle name="40% - Accent5 3 4 4" xfId="4734"/>
    <cellStyle name="40% - Accent5 3 4 5" xfId="4735"/>
    <cellStyle name="40% - Accent5 3 4_SCH J-3" xfId="4736"/>
    <cellStyle name="40% - Accent5 3 5" xfId="4737"/>
    <cellStyle name="40% - Accent5 3 5 2" xfId="4738"/>
    <cellStyle name="40% - Accent5 3 5 2 2" xfId="4739"/>
    <cellStyle name="40% - Accent5 3 5 2_SCH J-3" xfId="4740"/>
    <cellStyle name="40% - Accent5 3 5 3" xfId="4741"/>
    <cellStyle name="40% - Accent5 3 5_SCH J-3" xfId="4742"/>
    <cellStyle name="40% - Accent5 3 6" xfId="4743"/>
    <cellStyle name="40% - Accent5 3 6 2" xfId="4744"/>
    <cellStyle name="40% - Accent5 3 6_SCH J-3" xfId="4745"/>
    <cellStyle name="40% - Accent5 3 7" xfId="4746"/>
    <cellStyle name="40% - Accent5 3 8" xfId="4747"/>
    <cellStyle name="40% - Accent5 3 9" xfId="4748"/>
    <cellStyle name="40% - Accent5 3_SCH J-3" xfId="4749"/>
    <cellStyle name="40% - Accent5 4" xfId="4750"/>
    <cellStyle name="40% - Accent5 4 2" xfId="4751"/>
    <cellStyle name="40% - Accent5 4 2 2" xfId="4752"/>
    <cellStyle name="40% - Accent5 4 2 2 2" xfId="4753"/>
    <cellStyle name="40% - Accent5 4 2 2 2 2" xfId="4754"/>
    <cellStyle name="40% - Accent5 4 2 2 2 2 2" xfId="4755"/>
    <cellStyle name="40% - Accent5 4 2 2 2 2_SCH J-3" xfId="4756"/>
    <cellStyle name="40% - Accent5 4 2 2 2 3" xfId="4757"/>
    <cellStyle name="40% - Accent5 4 2 2 2_SCH J-3" xfId="4758"/>
    <cellStyle name="40% - Accent5 4 2 2 3" xfId="4759"/>
    <cellStyle name="40% - Accent5 4 2 2 3 2" xfId="4760"/>
    <cellStyle name="40% - Accent5 4 2 2 3_SCH J-3" xfId="4761"/>
    <cellStyle name="40% - Accent5 4 2 2 4" xfId="4762"/>
    <cellStyle name="40% - Accent5 4 2 2_SCH J-3" xfId="4763"/>
    <cellStyle name="40% - Accent5 4 2 3" xfId="4764"/>
    <cellStyle name="40% - Accent5 4 2 3 2" xfId="4765"/>
    <cellStyle name="40% - Accent5 4 2 3 2 2" xfId="4766"/>
    <cellStyle name="40% - Accent5 4 2 3 2_SCH J-3" xfId="4767"/>
    <cellStyle name="40% - Accent5 4 2 3 3" xfId="4768"/>
    <cellStyle name="40% - Accent5 4 2 3_SCH J-3" xfId="4769"/>
    <cellStyle name="40% - Accent5 4 2 4" xfId="4770"/>
    <cellStyle name="40% - Accent5 4 2 4 2" xfId="4771"/>
    <cellStyle name="40% - Accent5 4 2 4_SCH J-3" xfId="4772"/>
    <cellStyle name="40% - Accent5 4 2 5" xfId="4773"/>
    <cellStyle name="40% - Accent5 4 2 6" xfId="4774"/>
    <cellStyle name="40% - Accent5 4 2_SCH J-3" xfId="4775"/>
    <cellStyle name="40% - Accent5 4 3" xfId="4776"/>
    <cellStyle name="40% - Accent5 4 3 2" xfId="4777"/>
    <cellStyle name="40% - Accent5 4 3 2 2" xfId="4778"/>
    <cellStyle name="40% - Accent5 4 3 2 2 2" xfId="4779"/>
    <cellStyle name="40% - Accent5 4 3 2 2_SCH J-3" xfId="4780"/>
    <cellStyle name="40% - Accent5 4 3 2 3" xfId="4781"/>
    <cellStyle name="40% - Accent5 4 3 2_SCH J-3" xfId="4782"/>
    <cellStyle name="40% - Accent5 4 3 3" xfId="4783"/>
    <cellStyle name="40% - Accent5 4 3 3 2" xfId="4784"/>
    <cellStyle name="40% - Accent5 4 3 3_SCH J-3" xfId="4785"/>
    <cellStyle name="40% - Accent5 4 3 4" xfId="4786"/>
    <cellStyle name="40% - Accent5 4 3 5" xfId="4787"/>
    <cellStyle name="40% - Accent5 4 3_SCH J-3" xfId="4788"/>
    <cellStyle name="40% - Accent5 4 4" xfId="4789"/>
    <cellStyle name="40% - Accent5 4 4 2" xfId="4790"/>
    <cellStyle name="40% - Accent5 4 4 2 2" xfId="4791"/>
    <cellStyle name="40% - Accent5 4 4 2_SCH J-3" xfId="4792"/>
    <cellStyle name="40% - Accent5 4 4 3" xfId="4793"/>
    <cellStyle name="40% - Accent5 4 4_SCH J-3" xfId="4794"/>
    <cellStyle name="40% - Accent5 4 5" xfId="4795"/>
    <cellStyle name="40% - Accent5 4 5 2" xfId="4796"/>
    <cellStyle name="40% - Accent5 4 5_SCH J-3" xfId="4797"/>
    <cellStyle name="40% - Accent5 4 6" xfId="4798"/>
    <cellStyle name="40% - Accent5 4 7" xfId="4799"/>
    <cellStyle name="40% - Accent5 4_SCH J-3" xfId="4800"/>
    <cellStyle name="40% - Accent5 5" xfId="4801"/>
    <cellStyle name="40% - Accent5 5 2" xfId="4802"/>
    <cellStyle name="40% - Accent5 5 2 2" xfId="4803"/>
    <cellStyle name="40% - Accent5 5 2 2 2" xfId="4804"/>
    <cellStyle name="40% - Accent5 5 2 2 2 2" xfId="4805"/>
    <cellStyle name="40% - Accent5 5 2 2 2_SCH J-3" xfId="4806"/>
    <cellStyle name="40% - Accent5 5 2 2 3" xfId="4807"/>
    <cellStyle name="40% - Accent5 5 2 2_SCH J-3" xfId="4808"/>
    <cellStyle name="40% - Accent5 5 2 3" xfId="4809"/>
    <cellStyle name="40% - Accent5 5 2 3 2" xfId="4810"/>
    <cellStyle name="40% - Accent5 5 2 3_SCH J-3" xfId="4811"/>
    <cellStyle name="40% - Accent5 5 2 4" xfId="4812"/>
    <cellStyle name="40% - Accent5 5 2 5" xfId="4813"/>
    <cellStyle name="40% - Accent5 5 2_SCH J-3" xfId="4814"/>
    <cellStyle name="40% - Accent5 5 3" xfId="4815"/>
    <cellStyle name="40% - Accent5 5 3 2" xfId="4816"/>
    <cellStyle name="40% - Accent5 5 3 2 2" xfId="4817"/>
    <cellStyle name="40% - Accent5 5 3 2_SCH J-3" xfId="4818"/>
    <cellStyle name="40% - Accent5 5 3 3" xfId="4819"/>
    <cellStyle name="40% - Accent5 5 3_SCH J-3" xfId="4820"/>
    <cellStyle name="40% - Accent5 5 4" xfId="4821"/>
    <cellStyle name="40% - Accent5 5 4 2" xfId="4822"/>
    <cellStyle name="40% - Accent5 5 4_SCH J-3" xfId="4823"/>
    <cellStyle name="40% - Accent5 5 5" xfId="4824"/>
    <cellStyle name="40% - Accent5 5 6" xfId="4825"/>
    <cellStyle name="40% - Accent5 5_SCH J-3" xfId="4826"/>
    <cellStyle name="40% - Accent5 6" xfId="4827"/>
    <cellStyle name="40% - Accent5 6 2" xfId="4828"/>
    <cellStyle name="40% - Accent5 6 2 2" xfId="4829"/>
    <cellStyle name="40% - Accent5 6 2 2 2" xfId="4830"/>
    <cellStyle name="40% - Accent5 6 2 2_SCH J-3" xfId="4831"/>
    <cellStyle name="40% - Accent5 6 2 3" xfId="4832"/>
    <cellStyle name="40% - Accent5 6 2 4" xfId="4833"/>
    <cellStyle name="40% - Accent5 6 2 5" xfId="4834"/>
    <cellStyle name="40% - Accent5 6 2_SCH J-3" xfId="4835"/>
    <cellStyle name="40% - Accent5 6 3" xfId="4836"/>
    <cellStyle name="40% - Accent5 6 3 2" xfId="4837"/>
    <cellStyle name="40% - Accent5 6 3_SCH J-3" xfId="4838"/>
    <cellStyle name="40% - Accent5 6 4" xfId="4839"/>
    <cellStyle name="40% - Accent5 6 5" xfId="4840"/>
    <cellStyle name="40% - Accent5 6_SCH J-3" xfId="4841"/>
    <cellStyle name="40% - Accent5 7" xfId="4842"/>
    <cellStyle name="40% - Accent5 7 2" xfId="4843"/>
    <cellStyle name="40% - Accent5 7 2 2" xfId="4844"/>
    <cellStyle name="40% - Accent5 7 2 2 2" xfId="4845"/>
    <cellStyle name="40% - Accent5 7 2 2_SCH J-3" xfId="4846"/>
    <cellStyle name="40% - Accent5 7 2 3" xfId="4847"/>
    <cellStyle name="40% - Accent5 7 2_SCH J-3" xfId="4848"/>
    <cellStyle name="40% - Accent5 7 3" xfId="4849"/>
    <cellStyle name="40% - Accent5 7 3 2" xfId="4850"/>
    <cellStyle name="40% - Accent5 7 3_SCH J-3" xfId="4851"/>
    <cellStyle name="40% - Accent5 7 4" xfId="4852"/>
    <cellStyle name="40% - Accent5 7 5" xfId="4853"/>
    <cellStyle name="40% - Accent5 7_SCH J-3" xfId="4854"/>
    <cellStyle name="40% - Accent5 8" xfId="4855"/>
    <cellStyle name="40% - Accent5 8 2" xfId="4856"/>
    <cellStyle name="40% - Accent5 8 2 2" xfId="4857"/>
    <cellStyle name="40% - Accent5 8 2 2 2" xfId="4858"/>
    <cellStyle name="40% - Accent5 8 2 2_SCH J-3" xfId="4859"/>
    <cellStyle name="40% - Accent5 8 2 3" xfId="4860"/>
    <cellStyle name="40% - Accent5 8 2_SCH J-3" xfId="4861"/>
    <cellStyle name="40% - Accent5 8 3" xfId="4862"/>
    <cellStyle name="40% - Accent5 8 3 2" xfId="4863"/>
    <cellStyle name="40% - Accent5 8 3_SCH J-3" xfId="4864"/>
    <cellStyle name="40% - Accent5 8 4" xfId="4865"/>
    <cellStyle name="40% - Accent5 8 5" xfId="4866"/>
    <cellStyle name="40% - Accent5 8_SCH J-3" xfId="4867"/>
    <cellStyle name="40% - Accent5 9" xfId="4868"/>
    <cellStyle name="40% - Accent5 9 2" xfId="4869"/>
    <cellStyle name="40% - Accent5 9 2 2" xfId="4870"/>
    <cellStyle name="40% - Accent5 9 2_SCH J-3" xfId="4871"/>
    <cellStyle name="40% - Accent5 9 3" xfId="4872"/>
    <cellStyle name="40% - Accent5 9 4" xfId="4873"/>
    <cellStyle name="40% - Accent5 9_SCH J-3" xfId="4874"/>
    <cellStyle name="40% - Accent6 10" xfId="4875"/>
    <cellStyle name="40% - Accent6 10 2" xfId="4876"/>
    <cellStyle name="40% - Accent6 10 2 2" xfId="4877"/>
    <cellStyle name="40% - Accent6 10 2_SCH J-3" xfId="4878"/>
    <cellStyle name="40% - Accent6 10 3" xfId="4879"/>
    <cellStyle name="40% - Accent6 10 4" xfId="4880"/>
    <cellStyle name="40% - Accent6 10_SCH J-3" xfId="4881"/>
    <cellStyle name="40% - Accent6 11" xfId="4882"/>
    <cellStyle name="40% - Accent6 11 2" xfId="4883"/>
    <cellStyle name="40% - Accent6 11 2 2" xfId="4884"/>
    <cellStyle name="40% - Accent6 11 2_SCH J-3" xfId="4885"/>
    <cellStyle name="40% - Accent6 11 3" xfId="4886"/>
    <cellStyle name="40% - Accent6 11 4" xfId="4887"/>
    <cellStyle name="40% - Accent6 11_SCH J-3" xfId="4888"/>
    <cellStyle name="40% - Accent6 12" xfId="4889"/>
    <cellStyle name="40% - Accent6 12 2" xfId="4890"/>
    <cellStyle name="40% - Accent6 12 3" xfId="4891"/>
    <cellStyle name="40% - Accent6 12_SCH J-3" xfId="4892"/>
    <cellStyle name="40% - Accent6 13" xfId="4893"/>
    <cellStyle name="40% - Accent6 13 2" xfId="4894"/>
    <cellStyle name="40% - Accent6 13_SCH J-3" xfId="4895"/>
    <cellStyle name="40% - Accent6 14" xfId="4896"/>
    <cellStyle name="40% - Accent6 15" xfId="4897"/>
    <cellStyle name="40% - Accent6 16" xfId="4898"/>
    <cellStyle name="40% - Accent6 17" xfId="4899"/>
    <cellStyle name="40% - Accent6 17 2" xfId="4900"/>
    <cellStyle name="40% - Accent6 18" xfId="4901"/>
    <cellStyle name="40% - Accent6 19" xfId="4902"/>
    <cellStyle name="40% - Accent6 2" xfId="4903"/>
    <cellStyle name="40% - Accent6 2 2" xfId="4904"/>
    <cellStyle name="40% - Accent6 2 2 2" xfId="4905"/>
    <cellStyle name="40% - Accent6 2 2 2 2" xfId="4906"/>
    <cellStyle name="40% - Accent6 2 2 2 2 2" xfId="4907"/>
    <cellStyle name="40% - Accent6 2 2 2 2 2 2" xfId="4908"/>
    <cellStyle name="40% - Accent6 2 2 2 2 2 2 2" xfId="4909"/>
    <cellStyle name="40% - Accent6 2 2 2 2 2 2_SCH J-3" xfId="4910"/>
    <cellStyle name="40% - Accent6 2 2 2 2 2 3" xfId="4911"/>
    <cellStyle name="40% - Accent6 2 2 2 2 2_SCH J-3" xfId="4912"/>
    <cellStyle name="40% - Accent6 2 2 2 2 3" xfId="4913"/>
    <cellStyle name="40% - Accent6 2 2 2 2 3 2" xfId="4914"/>
    <cellStyle name="40% - Accent6 2 2 2 2 3_SCH J-3" xfId="4915"/>
    <cellStyle name="40% - Accent6 2 2 2 2 4" xfId="4916"/>
    <cellStyle name="40% - Accent6 2 2 2 2 5" xfId="4917"/>
    <cellStyle name="40% - Accent6 2 2 2 2_SCH J-3" xfId="4918"/>
    <cellStyle name="40% - Accent6 2 2 2 3" xfId="4919"/>
    <cellStyle name="40% - Accent6 2 2 2 3 2" xfId="4920"/>
    <cellStyle name="40% - Accent6 2 2 2 3 2 2" xfId="4921"/>
    <cellStyle name="40% - Accent6 2 2 2 3 2_SCH J-3" xfId="4922"/>
    <cellStyle name="40% - Accent6 2 2 2 3 3" xfId="4923"/>
    <cellStyle name="40% - Accent6 2 2 2 3_SCH J-3" xfId="4924"/>
    <cellStyle name="40% - Accent6 2 2 2 4" xfId="4925"/>
    <cellStyle name="40% - Accent6 2 2 2 4 2" xfId="4926"/>
    <cellStyle name="40% - Accent6 2 2 2 4_SCH J-3" xfId="4927"/>
    <cellStyle name="40% - Accent6 2 2 2 5" xfId="4928"/>
    <cellStyle name="40% - Accent6 2 2 2 6" xfId="4929"/>
    <cellStyle name="40% - Accent6 2 2 2_SCH J-3" xfId="4930"/>
    <cellStyle name="40% - Accent6 2 2 3" xfId="4931"/>
    <cellStyle name="40% - Accent6 2 2 3 2" xfId="4932"/>
    <cellStyle name="40% - Accent6 2 2 3 2 2" xfId="4933"/>
    <cellStyle name="40% - Accent6 2 2 3 2 2 2" xfId="4934"/>
    <cellStyle name="40% - Accent6 2 2 3 2 2_SCH J-3" xfId="4935"/>
    <cellStyle name="40% - Accent6 2 2 3 2 3" xfId="4936"/>
    <cellStyle name="40% - Accent6 2 2 3 2_SCH J-3" xfId="4937"/>
    <cellStyle name="40% - Accent6 2 2 3 3" xfId="4938"/>
    <cellStyle name="40% - Accent6 2 2 3 3 2" xfId="4939"/>
    <cellStyle name="40% - Accent6 2 2 3 3_SCH J-3" xfId="4940"/>
    <cellStyle name="40% - Accent6 2 2 3 4" xfId="4941"/>
    <cellStyle name="40% - Accent6 2 2 3 5" xfId="4942"/>
    <cellStyle name="40% - Accent6 2 2 3_SCH J-3" xfId="4943"/>
    <cellStyle name="40% - Accent6 2 2 4" xfId="4944"/>
    <cellStyle name="40% - Accent6 2 2 4 2" xfId="4945"/>
    <cellStyle name="40% - Accent6 2 2 4 2 2" xfId="4946"/>
    <cellStyle name="40% - Accent6 2 2 4 2_SCH J-3" xfId="4947"/>
    <cellStyle name="40% - Accent6 2 2 4 3" xfId="4948"/>
    <cellStyle name="40% - Accent6 2 2 4_SCH J-3" xfId="4949"/>
    <cellStyle name="40% - Accent6 2 2 5" xfId="4950"/>
    <cellStyle name="40% - Accent6 2 2 5 2" xfId="4951"/>
    <cellStyle name="40% - Accent6 2 2 5_SCH J-3" xfId="4952"/>
    <cellStyle name="40% - Accent6 2 2 6" xfId="4953"/>
    <cellStyle name="40% - Accent6 2 2 7" xfId="4954"/>
    <cellStyle name="40% - Accent6 2 2_SCH J-3" xfId="4955"/>
    <cellStyle name="40% - Accent6 2 3" xfId="4956"/>
    <cellStyle name="40% - Accent6 2 3 2" xfId="4957"/>
    <cellStyle name="40% - Accent6 2 3 2 2" xfId="4958"/>
    <cellStyle name="40% - Accent6 2 3 2 2 2" xfId="4959"/>
    <cellStyle name="40% - Accent6 2 3 2 2 2 2" xfId="4960"/>
    <cellStyle name="40% - Accent6 2 3 2 2 2_SCH J-3" xfId="4961"/>
    <cellStyle name="40% - Accent6 2 3 2 2 3" xfId="4962"/>
    <cellStyle name="40% - Accent6 2 3 2 2_SCH J-3" xfId="4963"/>
    <cellStyle name="40% - Accent6 2 3 2 3" xfId="4964"/>
    <cellStyle name="40% - Accent6 2 3 2 3 2" xfId="4965"/>
    <cellStyle name="40% - Accent6 2 3 2 3_SCH J-3" xfId="4966"/>
    <cellStyle name="40% - Accent6 2 3 2 4" xfId="4967"/>
    <cellStyle name="40% - Accent6 2 3 2_SCH J-3" xfId="4968"/>
    <cellStyle name="40% - Accent6 2 3 3" xfId="4969"/>
    <cellStyle name="40% - Accent6 2 3 3 2" xfId="4970"/>
    <cellStyle name="40% - Accent6 2 3 3 2 2" xfId="4971"/>
    <cellStyle name="40% - Accent6 2 3 3 2_SCH J-3" xfId="4972"/>
    <cellStyle name="40% - Accent6 2 3 3 3" xfId="4973"/>
    <cellStyle name="40% - Accent6 2 3 3_SCH J-3" xfId="4974"/>
    <cellStyle name="40% - Accent6 2 3 4" xfId="4975"/>
    <cellStyle name="40% - Accent6 2 3 4 2" xfId="4976"/>
    <cellStyle name="40% - Accent6 2 3 4_SCH J-3" xfId="4977"/>
    <cellStyle name="40% - Accent6 2 3 5" xfId="4978"/>
    <cellStyle name="40% - Accent6 2 3 6" xfId="4979"/>
    <cellStyle name="40% - Accent6 2 3_SCH J-3" xfId="4980"/>
    <cellStyle name="40% - Accent6 2 4" xfId="4981"/>
    <cellStyle name="40% - Accent6 2 4 2" xfId="4982"/>
    <cellStyle name="40% - Accent6 2 4 2 2" xfId="4983"/>
    <cellStyle name="40% - Accent6 2 4 2 2 2" xfId="4984"/>
    <cellStyle name="40% - Accent6 2 4 2 2_SCH J-3" xfId="4985"/>
    <cellStyle name="40% - Accent6 2 4 2 3" xfId="4986"/>
    <cellStyle name="40% - Accent6 2 4 2_SCH J-3" xfId="4987"/>
    <cellStyle name="40% - Accent6 2 4 3" xfId="4988"/>
    <cellStyle name="40% - Accent6 2 4 3 2" xfId="4989"/>
    <cellStyle name="40% - Accent6 2 4 3_SCH J-3" xfId="4990"/>
    <cellStyle name="40% - Accent6 2 4 4" xfId="4991"/>
    <cellStyle name="40% - Accent6 2 4 5" xfId="4992"/>
    <cellStyle name="40% - Accent6 2 4_SCH J-3" xfId="4993"/>
    <cellStyle name="40% - Accent6 2 5" xfId="4994"/>
    <cellStyle name="40% - Accent6 2 5 2" xfId="4995"/>
    <cellStyle name="40% - Accent6 2 5 2 2" xfId="4996"/>
    <cellStyle name="40% - Accent6 2 5 2_SCH J-3" xfId="4997"/>
    <cellStyle name="40% - Accent6 2 5 3" xfId="4998"/>
    <cellStyle name="40% - Accent6 2 5 4" xfId="4999"/>
    <cellStyle name="40% - Accent6 2 5_SCH J-3" xfId="5000"/>
    <cellStyle name="40% - Accent6 2 6" xfId="5001"/>
    <cellStyle name="40% - Accent6 2 6 2" xfId="5002"/>
    <cellStyle name="40% - Accent6 2 6 3" xfId="5003"/>
    <cellStyle name="40% - Accent6 2 6_SCH J-3" xfId="5004"/>
    <cellStyle name="40% - Accent6 2 7" xfId="5005"/>
    <cellStyle name="40% - Accent6 2 8" xfId="5006"/>
    <cellStyle name="40% - Accent6 2 9" xfId="5007"/>
    <cellStyle name="40% - Accent6 20" xfId="5008"/>
    <cellStyle name="40% - Accent6 21" xfId="5009"/>
    <cellStyle name="40% - Accent6 3" xfId="5010"/>
    <cellStyle name="40% - Accent6 3 2" xfId="5011"/>
    <cellStyle name="40% - Accent6 3 2 2" xfId="5012"/>
    <cellStyle name="40% - Accent6 3 2 2 2" xfId="5013"/>
    <cellStyle name="40% - Accent6 3 2 2 2 2" xfId="5014"/>
    <cellStyle name="40% - Accent6 3 2 2 2 2 2" xfId="5015"/>
    <cellStyle name="40% - Accent6 3 2 2 2 2 2 2" xfId="5016"/>
    <cellStyle name="40% - Accent6 3 2 2 2 2 2_SCH J-3" xfId="5017"/>
    <cellStyle name="40% - Accent6 3 2 2 2 2 3" xfId="5018"/>
    <cellStyle name="40% - Accent6 3 2 2 2 2_SCH J-3" xfId="5019"/>
    <cellStyle name="40% - Accent6 3 2 2 2 3" xfId="5020"/>
    <cellStyle name="40% - Accent6 3 2 2 2 3 2" xfId="5021"/>
    <cellStyle name="40% - Accent6 3 2 2 2 3_SCH J-3" xfId="5022"/>
    <cellStyle name="40% - Accent6 3 2 2 2 4" xfId="5023"/>
    <cellStyle name="40% - Accent6 3 2 2 2 5" xfId="5024"/>
    <cellStyle name="40% - Accent6 3 2 2 2_SCH J-3" xfId="5025"/>
    <cellStyle name="40% - Accent6 3 2 2 3" xfId="5026"/>
    <cellStyle name="40% - Accent6 3 2 2 3 2" xfId="5027"/>
    <cellStyle name="40% - Accent6 3 2 2 3 2 2" xfId="5028"/>
    <cellStyle name="40% - Accent6 3 2 2 3 2_SCH J-3" xfId="5029"/>
    <cellStyle name="40% - Accent6 3 2 2 3 3" xfId="5030"/>
    <cellStyle name="40% - Accent6 3 2 2 3_SCH J-3" xfId="5031"/>
    <cellStyle name="40% - Accent6 3 2 2 4" xfId="5032"/>
    <cellStyle name="40% - Accent6 3 2 2 4 2" xfId="5033"/>
    <cellStyle name="40% - Accent6 3 2 2 4_SCH J-3" xfId="5034"/>
    <cellStyle name="40% - Accent6 3 2 2 5" xfId="5035"/>
    <cellStyle name="40% - Accent6 3 2 2 6" xfId="5036"/>
    <cellStyle name="40% - Accent6 3 2 2_SCH J-3" xfId="5037"/>
    <cellStyle name="40% - Accent6 3 2 3" xfId="5038"/>
    <cellStyle name="40% - Accent6 3 2 3 2" xfId="5039"/>
    <cellStyle name="40% - Accent6 3 2 3 2 2" xfId="5040"/>
    <cellStyle name="40% - Accent6 3 2 3 2 2 2" xfId="5041"/>
    <cellStyle name="40% - Accent6 3 2 3 2 2_SCH J-3" xfId="5042"/>
    <cellStyle name="40% - Accent6 3 2 3 2 3" xfId="5043"/>
    <cellStyle name="40% - Accent6 3 2 3 2_SCH J-3" xfId="5044"/>
    <cellStyle name="40% - Accent6 3 2 3 3" xfId="5045"/>
    <cellStyle name="40% - Accent6 3 2 3 3 2" xfId="5046"/>
    <cellStyle name="40% - Accent6 3 2 3 3_SCH J-3" xfId="5047"/>
    <cellStyle name="40% - Accent6 3 2 3 4" xfId="5048"/>
    <cellStyle name="40% - Accent6 3 2 3 5" xfId="5049"/>
    <cellStyle name="40% - Accent6 3 2 3_SCH J-3" xfId="5050"/>
    <cellStyle name="40% - Accent6 3 2 4" xfId="5051"/>
    <cellStyle name="40% - Accent6 3 2 4 2" xfId="5052"/>
    <cellStyle name="40% - Accent6 3 2 4 2 2" xfId="5053"/>
    <cellStyle name="40% - Accent6 3 2 4 2_SCH J-3" xfId="5054"/>
    <cellStyle name="40% - Accent6 3 2 4 3" xfId="5055"/>
    <cellStyle name="40% - Accent6 3 2 4_SCH J-3" xfId="5056"/>
    <cellStyle name="40% - Accent6 3 2 5" xfId="5057"/>
    <cellStyle name="40% - Accent6 3 2 5 2" xfId="5058"/>
    <cellStyle name="40% - Accent6 3 2 5_SCH J-3" xfId="5059"/>
    <cellStyle name="40% - Accent6 3 2 6" xfId="5060"/>
    <cellStyle name="40% - Accent6 3 2 7" xfId="5061"/>
    <cellStyle name="40% - Accent6 3 2_SCH J-3" xfId="5062"/>
    <cellStyle name="40% - Accent6 3 3" xfId="5063"/>
    <cellStyle name="40% - Accent6 3 3 2" xfId="5064"/>
    <cellStyle name="40% - Accent6 3 3 2 2" xfId="5065"/>
    <cellStyle name="40% - Accent6 3 3 2 2 2" xfId="5066"/>
    <cellStyle name="40% - Accent6 3 3 2 2 2 2" xfId="5067"/>
    <cellStyle name="40% - Accent6 3 3 2 2 2_SCH J-3" xfId="5068"/>
    <cellStyle name="40% - Accent6 3 3 2 2 3" xfId="5069"/>
    <cellStyle name="40% - Accent6 3 3 2 2_SCH J-3" xfId="5070"/>
    <cellStyle name="40% - Accent6 3 3 2 3" xfId="5071"/>
    <cellStyle name="40% - Accent6 3 3 2 3 2" xfId="5072"/>
    <cellStyle name="40% - Accent6 3 3 2 3_SCH J-3" xfId="5073"/>
    <cellStyle name="40% - Accent6 3 3 2 4" xfId="5074"/>
    <cellStyle name="40% - Accent6 3 3 2 5" xfId="5075"/>
    <cellStyle name="40% - Accent6 3 3 2_SCH J-3" xfId="5076"/>
    <cellStyle name="40% - Accent6 3 3 3" xfId="5077"/>
    <cellStyle name="40% - Accent6 3 3 3 2" xfId="5078"/>
    <cellStyle name="40% - Accent6 3 3 3 2 2" xfId="5079"/>
    <cellStyle name="40% - Accent6 3 3 3 2_SCH J-3" xfId="5080"/>
    <cellStyle name="40% - Accent6 3 3 3 3" xfId="5081"/>
    <cellStyle name="40% - Accent6 3 3 3_SCH J-3" xfId="5082"/>
    <cellStyle name="40% - Accent6 3 3 4" xfId="5083"/>
    <cellStyle name="40% - Accent6 3 3 4 2" xfId="5084"/>
    <cellStyle name="40% - Accent6 3 3 4_SCH J-3" xfId="5085"/>
    <cellStyle name="40% - Accent6 3 3 5" xfId="5086"/>
    <cellStyle name="40% - Accent6 3 3 6" xfId="5087"/>
    <cellStyle name="40% - Accent6 3 3_SCH J-3" xfId="5088"/>
    <cellStyle name="40% - Accent6 3 4" xfId="5089"/>
    <cellStyle name="40% - Accent6 3 4 2" xfId="5090"/>
    <cellStyle name="40% - Accent6 3 4 2 2" xfId="5091"/>
    <cellStyle name="40% - Accent6 3 4 2 2 2" xfId="5092"/>
    <cellStyle name="40% - Accent6 3 4 2 2_SCH J-3" xfId="5093"/>
    <cellStyle name="40% - Accent6 3 4 2 3" xfId="5094"/>
    <cellStyle name="40% - Accent6 3 4 2_SCH J-3" xfId="5095"/>
    <cellStyle name="40% - Accent6 3 4 3" xfId="5096"/>
    <cellStyle name="40% - Accent6 3 4 3 2" xfId="5097"/>
    <cellStyle name="40% - Accent6 3 4 3_SCH J-3" xfId="5098"/>
    <cellStyle name="40% - Accent6 3 4 4" xfId="5099"/>
    <cellStyle name="40% - Accent6 3 4 5" xfId="5100"/>
    <cellStyle name="40% - Accent6 3 4_SCH J-3" xfId="5101"/>
    <cellStyle name="40% - Accent6 3 5" xfId="5102"/>
    <cellStyle name="40% - Accent6 3 5 2" xfId="5103"/>
    <cellStyle name="40% - Accent6 3 5 2 2" xfId="5104"/>
    <cellStyle name="40% - Accent6 3 5 2_SCH J-3" xfId="5105"/>
    <cellStyle name="40% - Accent6 3 5 3" xfId="5106"/>
    <cellStyle name="40% - Accent6 3 5_SCH J-3" xfId="5107"/>
    <cellStyle name="40% - Accent6 3 6" xfId="5108"/>
    <cellStyle name="40% - Accent6 3 6 2" xfId="5109"/>
    <cellStyle name="40% - Accent6 3 6_SCH J-3" xfId="5110"/>
    <cellStyle name="40% - Accent6 3 7" xfId="5111"/>
    <cellStyle name="40% - Accent6 3 8" xfId="5112"/>
    <cellStyle name="40% - Accent6 3 9" xfId="5113"/>
    <cellStyle name="40% - Accent6 3_SCH J-3" xfId="5114"/>
    <cellStyle name="40% - Accent6 4" xfId="5115"/>
    <cellStyle name="40% - Accent6 4 2" xfId="5116"/>
    <cellStyle name="40% - Accent6 4 2 2" xfId="5117"/>
    <cellStyle name="40% - Accent6 4 2 2 2" xfId="5118"/>
    <cellStyle name="40% - Accent6 4 2 2 2 2" xfId="5119"/>
    <cellStyle name="40% - Accent6 4 2 2 2 2 2" xfId="5120"/>
    <cellStyle name="40% - Accent6 4 2 2 2 2_SCH J-3" xfId="5121"/>
    <cellStyle name="40% - Accent6 4 2 2 2 3" xfId="5122"/>
    <cellStyle name="40% - Accent6 4 2 2 2_SCH J-3" xfId="5123"/>
    <cellStyle name="40% - Accent6 4 2 2 3" xfId="5124"/>
    <cellStyle name="40% - Accent6 4 2 2 3 2" xfId="5125"/>
    <cellStyle name="40% - Accent6 4 2 2 3_SCH J-3" xfId="5126"/>
    <cellStyle name="40% - Accent6 4 2 2 4" xfId="5127"/>
    <cellStyle name="40% - Accent6 4 2 2_SCH J-3" xfId="5128"/>
    <cellStyle name="40% - Accent6 4 2 3" xfId="5129"/>
    <cellStyle name="40% - Accent6 4 2 3 2" xfId="5130"/>
    <cellStyle name="40% - Accent6 4 2 3 2 2" xfId="5131"/>
    <cellStyle name="40% - Accent6 4 2 3 2_SCH J-3" xfId="5132"/>
    <cellStyle name="40% - Accent6 4 2 3 3" xfId="5133"/>
    <cellStyle name="40% - Accent6 4 2 3_SCH J-3" xfId="5134"/>
    <cellStyle name="40% - Accent6 4 2 4" xfId="5135"/>
    <cellStyle name="40% - Accent6 4 2 4 2" xfId="5136"/>
    <cellStyle name="40% - Accent6 4 2 4_SCH J-3" xfId="5137"/>
    <cellStyle name="40% - Accent6 4 2 5" xfId="5138"/>
    <cellStyle name="40% - Accent6 4 2 6" xfId="5139"/>
    <cellStyle name="40% - Accent6 4 2_SCH J-3" xfId="5140"/>
    <cellStyle name="40% - Accent6 4 3" xfId="5141"/>
    <cellStyle name="40% - Accent6 4 3 2" xfId="5142"/>
    <cellStyle name="40% - Accent6 4 3 2 2" xfId="5143"/>
    <cellStyle name="40% - Accent6 4 3 2 2 2" xfId="5144"/>
    <cellStyle name="40% - Accent6 4 3 2 2_SCH J-3" xfId="5145"/>
    <cellStyle name="40% - Accent6 4 3 2 3" xfId="5146"/>
    <cellStyle name="40% - Accent6 4 3 2_SCH J-3" xfId="5147"/>
    <cellStyle name="40% - Accent6 4 3 3" xfId="5148"/>
    <cellStyle name="40% - Accent6 4 3 3 2" xfId="5149"/>
    <cellStyle name="40% - Accent6 4 3 3_SCH J-3" xfId="5150"/>
    <cellStyle name="40% - Accent6 4 3 4" xfId="5151"/>
    <cellStyle name="40% - Accent6 4 3 5" xfId="5152"/>
    <cellStyle name="40% - Accent6 4 3_SCH J-3" xfId="5153"/>
    <cellStyle name="40% - Accent6 4 4" xfId="5154"/>
    <cellStyle name="40% - Accent6 4 4 2" xfId="5155"/>
    <cellStyle name="40% - Accent6 4 4 2 2" xfId="5156"/>
    <cellStyle name="40% - Accent6 4 4 2_SCH J-3" xfId="5157"/>
    <cellStyle name="40% - Accent6 4 4 3" xfId="5158"/>
    <cellStyle name="40% - Accent6 4 4_SCH J-3" xfId="5159"/>
    <cellStyle name="40% - Accent6 4 5" xfId="5160"/>
    <cellStyle name="40% - Accent6 4 5 2" xfId="5161"/>
    <cellStyle name="40% - Accent6 4 5_SCH J-3" xfId="5162"/>
    <cellStyle name="40% - Accent6 4 6" xfId="5163"/>
    <cellStyle name="40% - Accent6 4 7" xfId="5164"/>
    <cellStyle name="40% - Accent6 4_SCH J-3" xfId="5165"/>
    <cellStyle name="40% - Accent6 5" xfId="5166"/>
    <cellStyle name="40% - Accent6 5 2" xfId="5167"/>
    <cellStyle name="40% - Accent6 5 2 2" xfId="5168"/>
    <cellStyle name="40% - Accent6 5 2 2 2" xfId="5169"/>
    <cellStyle name="40% - Accent6 5 2 2 2 2" xfId="5170"/>
    <cellStyle name="40% - Accent6 5 2 2 2_SCH J-3" xfId="5171"/>
    <cellStyle name="40% - Accent6 5 2 2 3" xfId="5172"/>
    <cellStyle name="40% - Accent6 5 2 2_SCH J-3" xfId="5173"/>
    <cellStyle name="40% - Accent6 5 2 3" xfId="5174"/>
    <cellStyle name="40% - Accent6 5 2 3 2" xfId="5175"/>
    <cellStyle name="40% - Accent6 5 2 3_SCH J-3" xfId="5176"/>
    <cellStyle name="40% - Accent6 5 2 4" xfId="5177"/>
    <cellStyle name="40% - Accent6 5 2 5" xfId="5178"/>
    <cellStyle name="40% - Accent6 5 2_SCH J-3" xfId="5179"/>
    <cellStyle name="40% - Accent6 5 3" xfId="5180"/>
    <cellStyle name="40% - Accent6 5 3 2" xfId="5181"/>
    <cellStyle name="40% - Accent6 5 3 2 2" xfId="5182"/>
    <cellStyle name="40% - Accent6 5 3 2_SCH J-3" xfId="5183"/>
    <cellStyle name="40% - Accent6 5 3 3" xfId="5184"/>
    <cellStyle name="40% - Accent6 5 3_SCH J-3" xfId="5185"/>
    <cellStyle name="40% - Accent6 5 4" xfId="5186"/>
    <cellStyle name="40% - Accent6 5 4 2" xfId="5187"/>
    <cellStyle name="40% - Accent6 5 4_SCH J-3" xfId="5188"/>
    <cellStyle name="40% - Accent6 5 5" xfId="5189"/>
    <cellStyle name="40% - Accent6 5 6" xfId="5190"/>
    <cellStyle name="40% - Accent6 5_SCH J-3" xfId="5191"/>
    <cellStyle name="40% - Accent6 6" xfId="5192"/>
    <cellStyle name="40% - Accent6 6 2" xfId="5193"/>
    <cellStyle name="40% - Accent6 6 2 2" xfId="5194"/>
    <cellStyle name="40% - Accent6 6 2 2 2" xfId="5195"/>
    <cellStyle name="40% - Accent6 6 2 2_SCH J-3" xfId="5196"/>
    <cellStyle name="40% - Accent6 6 2 3" xfId="5197"/>
    <cellStyle name="40% - Accent6 6 2 4" xfId="5198"/>
    <cellStyle name="40% - Accent6 6 2 5" xfId="5199"/>
    <cellStyle name="40% - Accent6 6 2_SCH J-3" xfId="5200"/>
    <cellStyle name="40% - Accent6 6 3" xfId="5201"/>
    <cellStyle name="40% - Accent6 6 3 2" xfId="5202"/>
    <cellStyle name="40% - Accent6 6 3_SCH J-3" xfId="5203"/>
    <cellStyle name="40% - Accent6 6 4" xfId="5204"/>
    <cellStyle name="40% - Accent6 6 5" xfId="5205"/>
    <cellStyle name="40% - Accent6 6_SCH J-3" xfId="5206"/>
    <cellStyle name="40% - Accent6 7" xfId="5207"/>
    <cellStyle name="40% - Accent6 7 2" xfId="5208"/>
    <cellStyle name="40% - Accent6 7 2 2" xfId="5209"/>
    <cellStyle name="40% - Accent6 7 2 2 2" xfId="5210"/>
    <cellStyle name="40% - Accent6 7 2 2_SCH J-3" xfId="5211"/>
    <cellStyle name="40% - Accent6 7 2 3" xfId="5212"/>
    <cellStyle name="40% - Accent6 7 2_SCH J-3" xfId="5213"/>
    <cellStyle name="40% - Accent6 7 3" xfId="5214"/>
    <cellStyle name="40% - Accent6 7 3 2" xfId="5215"/>
    <cellStyle name="40% - Accent6 7 3_SCH J-3" xfId="5216"/>
    <cellStyle name="40% - Accent6 7 4" xfId="5217"/>
    <cellStyle name="40% - Accent6 7 5" xfId="5218"/>
    <cellStyle name="40% - Accent6 7_SCH J-3" xfId="5219"/>
    <cellStyle name="40% - Accent6 8" xfId="5220"/>
    <cellStyle name="40% - Accent6 8 2" xfId="5221"/>
    <cellStyle name="40% - Accent6 8 2 2" xfId="5222"/>
    <cellStyle name="40% - Accent6 8 2 2 2" xfId="5223"/>
    <cellStyle name="40% - Accent6 8 2 2_SCH J-3" xfId="5224"/>
    <cellStyle name="40% - Accent6 8 2 3" xfId="5225"/>
    <cellStyle name="40% - Accent6 8 2_SCH J-3" xfId="5226"/>
    <cellStyle name="40% - Accent6 8 3" xfId="5227"/>
    <cellStyle name="40% - Accent6 8 3 2" xfId="5228"/>
    <cellStyle name="40% - Accent6 8 3_SCH J-3" xfId="5229"/>
    <cellStyle name="40% - Accent6 8 4" xfId="5230"/>
    <cellStyle name="40% - Accent6 8 5" xfId="5231"/>
    <cellStyle name="40% - Accent6 8_SCH J-3" xfId="5232"/>
    <cellStyle name="40% - Accent6 9" xfId="5233"/>
    <cellStyle name="40% - Accent6 9 2" xfId="5234"/>
    <cellStyle name="40% - Accent6 9 2 2" xfId="5235"/>
    <cellStyle name="40% - Accent6 9 2_SCH J-3" xfId="5236"/>
    <cellStyle name="40% - Accent6 9 3" xfId="5237"/>
    <cellStyle name="40% - Accent6 9 4" xfId="5238"/>
    <cellStyle name="40% - Accent6 9_SCH J-3" xfId="5239"/>
    <cellStyle name="60% - Accent1 10" xfId="5240"/>
    <cellStyle name="60% - Accent1 11" xfId="5241"/>
    <cellStyle name="60% - Accent1 12" xfId="5242"/>
    <cellStyle name="60% - Accent1 13" xfId="5243"/>
    <cellStyle name="60% - Accent1 14" xfId="5244"/>
    <cellStyle name="60% - Accent1 15" xfId="5245"/>
    <cellStyle name="60% - Accent1 16" xfId="5246"/>
    <cellStyle name="60% - Accent1 17" xfId="5247"/>
    <cellStyle name="60% - Accent1 17 2" xfId="5248"/>
    <cellStyle name="60% - Accent1 2" xfId="5249"/>
    <cellStyle name="60% - Accent1 2 2" xfId="5250"/>
    <cellStyle name="60% - Accent1 2 2 2" xfId="5251"/>
    <cellStyle name="60% - Accent1 2 3" xfId="5252"/>
    <cellStyle name="60% - Accent1 3" xfId="5253"/>
    <cellStyle name="60% - Accent1 3 2" xfId="5254"/>
    <cellStyle name="60% - Accent1 3 3" xfId="5255"/>
    <cellStyle name="60% - Accent1 4" xfId="5256"/>
    <cellStyle name="60% - Accent1 4 2" xfId="5257"/>
    <cellStyle name="60% - Accent1 5" xfId="5258"/>
    <cellStyle name="60% - Accent1 5 2" xfId="5259"/>
    <cellStyle name="60% - Accent1 6" xfId="5260"/>
    <cellStyle name="60% - Accent1 6 2" xfId="5261"/>
    <cellStyle name="60% - Accent1 7" xfId="5262"/>
    <cellStyle name="60% - Accent1 7 2" xfId="5263"/>
    <cellStyle name="60% - Accent1 8" xfId="5264"/>
    <cellStyle name="60% - Accent1 8 2" xfId="5265"/>
    <cellStyle name="60% - Accent1 9" xfId="5266"/>
    <cellStyle name="60% - Accent2 10" xfId="5267"/>
    <cellStyle name="60% - Accent2 11" xfId="5268"/>
    <cellStyle name="60% - Accent2 12" xfId="5269"/>
    <cellStyle name="60% - Accent2 13" xfId="5270"/>
    <cellStyle name="60% - Accent2 14" xfId="5271"/>
    <cellStyle name="60% - Accent2 15" xfId="5272"/>
    <cellStyle name="60% - Accent2 16" xfId="5273"/>
    <cellStyle name="60% - Accent2 17" xfId="5274"/>
    <cellStyle name="60% - Accent2 17 2" xfId="5275"/>
    <cellStyle name="60% - Accent2 2" xfId="5276"/>
    <cellStyle name="60% - Accent2 2 2" xfId="5277"/>
    <cellStyle name="60% - Accent2 2 2 2" xfId="5278"/>
    <cellStyle name="60% - Accent2 2 3" xfId="5279"/>
    <cellStyle name="60% - Accent2 3" xfId="5280"/>
    <cellStyle name="60% - Accent2 3 2" xfId="5281"/>
    <cellStyle name="60% - Accent2 3 3" xfId="5282"/>
    <cellStyle name="60% - Accent2 4" xfId="5283"/>
    <cellStyle name="60% - Accent2 4 2" xfId="5284"/>
    <cellStyle name="60% - Accent2 5" xfId="5285"/>
    <cellStyle name="60% - Accent2 5 2" xfId="5286"/>
    <cellStyle name="60% - Accent2 6" xfId="5287"/>
    <cellStyle name="60% - Accent2 6 2" xfId="5288"/>
    <cellStyle name="60% - Accent2 7" xfId="5289"/>
    <cellStyle name="60% - Accent2 8" xfId="5290"/>
    <cellStyle name="60% - Accent2 9" xfId="5291"/>
    <cellStyle name="60% - Accent3 10" xfId="5292"/>
    <cellStyle name="60% - Accent3 11" xfId="5293"/>
    <cellStyle name="60% - Accent3 12" xfId="5294"/>
    <cellStyle name="60% - Accent3 13" xfId="5295"/>
    <cellStyle name="60% - Accent3 14" xfId="5296"/>
    <cellStyle name="60% - Accent3 15" xfId="5297"/>
    <cellStyle name="60% - Accent3 16" xfId="5298"/>
    <cellStyle name="60% - Accent3 17" xfId="5299"/>
    <cellStyle name="60% - Accent3 17 2" xfId="5300"/>
    <cellStyle name="60% - Accent3 2" xfId="5301"/>
    <cellStyle name="60% - Accent3 2 2" xfId="5302"/>
    <cellStyle name="60% - Accent3 2 2 2" xfId="5303"/>
    <cellStyle name="60% - Accent3 2 3" xfId="5304"/>
    <cellStyle name="60% - Accent3 3" xfId="5305"/>
    <cellStyle name="60% - Accent3 3 2" xfId="5306"/>
    <cellStyle name="60% - Accent3 3 3" xfId="5307"/>
    <cellStyle name="60% - Accent3 4" xfId="5308"/>
    <cellStyle name="60% - Accent3 4 2" xfId="5309"/>
    <cellStyle name="60% - Accent3 5" xfId="5310"/>
    <cellStyle name="60% - Accent3 5 2" xfId="5311"/>
    <cellStyle name="60% - Accent3 6" xfId="5312"/>
    <cellStyle name="60% - Accent3 6 2" xfId="5313"/>
    <cellStyle name="60% - Accent3 7" xfId="5314"/>
    <cellStyle name="60% - Accent3 7 2" xfId="5315"/>
    <cellStyle name="60% - Accent3 8" xfId="5316"/>
    <cellStyle name="60% - Accent3 8 2" xfId="5317"/>
    <cellStyle name="60% - Accent3 9" xfId="5318"/>
    <cellStyle name="60% - Accent4 10" xfId="5319"/>
    <cellStyle name="60% - Accent4 11" xfId="5320"/>
    <cellStyle name="60% - Accent4 12" xfId="5321"/>
    <cellStyle name="60% - Accent4 13" xfId="5322"/>
    <cellStyle name="60% - Accent4 14" xfId="5323"/>
    <cellStyle name="60% - Accent4 15" xfId="5324"/>
    <cellStyle name="60% - Accent4 16" xfId="5325"/>
    <cellStyle name="60% - Accent4 17" xfId="5326"/>
    <cellStyle name="60% - Accent4 17 2" xfId="5327"/>
    <cellStyle name="60% - Accent4 2" xfId="5328"/>
    <cellStyle name="60% - Accent4 2 2" xfId="5329"/>
    <cellStyle name="60% - Accent4 2 2 2" xfId="5330"/>
    <cellStyle name="60% - Accent4 2 3" xfId="5331"/>
    <cellStyle name="60% - Accent4 3" xfId="5332"/>
    <cellStyle name="60% - Accent4 3 2" xfId="5333"/>
    <cellStyle name="60% - Accent4 3 3" xfId="5334"/>
    <cellStyle name="60% - Accent4 4" xfId="5335"/>
    <cellStyle name="60% - Accent4 4 2" xfId="5336"/>
    <cellStyle name="60% - Accent4 5" xfId="5337"/>
    <cellStyle name="60% - Accent4 5 2" xfId="5338"/>
    <cellStyle name="60% - Accent4 6" xfId="5339"/>
    <cellStyle name="60% - Accent4 6 2" xfId="5340"/>
    <cellStyle name="60% - Accent4 7" xfId="5341"/>
    <cellStyle name="60% - Accent4 7 2" xfId="5342"/>
    <cellStyle name="60% - Accent4 8" xfId="5343"/>
    <cellStyle name="60% - Accent4 8 2" xfId="5344"/>
    <cellStyle name="60% - Accent4 9" xfId="5345"/>
    <cellStyle name="60% - Accent5 10" xfId="5346"/>
    <cellStyle name="60% - Accent5 11" xfId="5347"/>
    <cellStyle name="60% - Accent5 12" xfId="5348"/>
    <cellStyle name="60% - Accent5 13" xfId="5349"/>
    <cellStyle name="60% - Accent5 14" xfId="5350"/>
    <cellStyle name="60% - Accent5 15" xfId="5351"/>
    <cellStyle name="60% - Accent5 16" xfId="5352"/>
    <cellStyle name="60% - Accent5 17" xfId="5353"/>
    <cellStyle name="60% - Accent5 17 2" xfId="5354"/>
    <cellStyle name="60% - Accent5 2" xfId="5355"/>
    <cellStyle name="60% - Accent5 2 2" xfId="5356"/>
    <cellStyle name="60% - Accent5 2 2 2" xfId="5357"/>
    <cellStyle name="60% - Accent5 2 3" xfId="5358"/>
    <cellStyle name="60% - Accent5 3" xfId="5359"/>
    <cellStyle name="60% - Accent5 3 2" xfId="5360"/>
    <cellStyle name="60% - Accent5 3 3" xfId="5361"/>
    <cellStyle name="60% - Accent5 4" xfId="5362"/>
    <cellStyle name="60% - Accent5 4 2" xfId="5363"/>
    <cellStyle name="60% - Accent5 5" xfId="5364"/>
    <cellStyle name="60% - Accent5 5 2" xfId="5365"/>
    <cellStyle name="60% - Accent5 6" xfId="5366"/>
    <cellStyle name="60% - Accent5 6 2" xfId="5367"/>
    <cellStyle name="60% - Accent5 7" xfId="5368"/>
    <cellStyle name="60% - Accent5 8" xfId="5369"/>
    <cellStyle name="60% - Accent5 9" xfId="5370"/>
    <cellStyle name="60% - Accent6 10" xfId="5371"/>
    <cellStyle name="60% - Accent6 11" xfId="5372"/>
    <cellStyle name="60% - Accent6 12" xfId="5373"/>
    <cellStyle name="60% - Accent6 13" xfId="5374"/>
    <cellStyle name="60% - Accent6 14" xfId="5375"/>
    <cellStyle name="60% - Accent6 15" xfId="5376"/>
    <cellStyle name="60% - Accent6 16" xfId="5377"/>
    <cellStyle name="60% - Accent6 17" xfId="5378"/>
    <cellStyle name="60% - Accent6 17 2" xfId="5379"/>
    <cellStyle name="60% - Accent6 2" xfId="5380"/>
    <cellStyle name="60% - Accent6 2 2" xfId="5381"/>
    <cellStyle name="60% - Accent6 2 2 2" xfId="5382"/>
    <cellStyle name="60% - Accent6 2 3" xfId="5383"/>
    <cellStyle name="60% - Accent6 3" xfId="5384"/>
    <cellStyle name="60% - Accent6 3 2" xfId="5385"/>
    <cellStyle name="60% - Accent6 3 3" xfId="5386"/>
    <cellStyle name="60% - Accent6 4" xfId="5387"/>
    <cellStyle name="60% - Accent6 4 2" xfId="5388"/>
    <cellStyle name="60% - Accent6 5" xfId="5389"/>
    <cellStyle name="60% - Accent6 5 2" xfId="5390"/>
    <cellStyle name="60% - Accent6 6" xfId="5391"/>
    <cellStyle name="60% - Accent6 6 2" xfId="5392"/>
    <cellStyle name="60% - Accent6 7" xfId="5393"/>
    <cellStyle name="60% - Accent6 7 2" xfId="5394"/>
    <cellStyle name="60% - Accent6 8" xfId="5395"/>
    <cellStyle name="60% - Accent6 8 2" xfId="5396"/>
    <cellStyle name="60% - Accent6 9" xfId="5397"/>
    <cellStyle name="ac" xfId="5398"/>
    <cellStyle name="Accent1 10" xfId="5399"/>
    <cellStyle name="Accent1 11" xfId="5400"/>
    <cellStyle name="Accent1 12" xfId="5401"/>
    <cellStyle name="Accent1 13" xfId="5402"/>
    <cellStyle name="Accent1 14" xfId="5403"/>
    <cellStyle name="Accent1 15" xfId="5404"/>
    <cellStyle name="Accent1 16" xfId="5405"/>
    <cellStyle name="Accent1 17" xfId="5406"/>
    <cellStyle name="Accent1 17 2" xfId="5407"/>
    <cellStyle name="Accent1 2" xfId="5408"/>
    <cellStyle name="Accent1 2 2" xfId="5409"/>
    <cellStyle name="Accent1 2 2 2" xfId="5410"/>
    <cellStyle name="Accent1 2 3" xfId="5411"/>
    <cellStyle name="Accent1 3" xfId="5412"/>
    <cellStyle name="Accent1 3 2" xfId="5413"/>
    <cellStyle name="Accent1 3 3" xfId="5414"/>
    <cellStyle name="Accent1 4" xfId="5415"/>
    <cellStyle name="Accent1 4 2" xfId="5416"/>
    <cellStyle name="Accent1 5" xfId="5417"/>
    <cellStyle name="Accent1 5 2" xfId="5418"/>
    <cellStyle name="Accent1 6" xfId="5419"/>
    <cellStyle name="Accent1 6 2" xfId="5420"/>
    <cellStyle name="Accent1 7" xfId="5421"/>
    <cellStyle name="Accent1 7 2" xfId="5422"/>
    <cellStyle name="Accent1 8" xfId="5423"/>
    <cellStyle name="Accent1 8 2" xfId="5424"/>
    <cellStyle name="Accent1 9" xfId="5425"/>
    <cellStyle name="Accent2 10" xfId="5426"/>
    <cellStyle name="Accent2 11" xfId="5427"/>
    <cellStyle name="Accent2 12" xfId="5428"/>
    <cellStyle name="Accent2 13" xfId="5429"/>
    <cellStyle name="Accent2 14" xfId="5430"/>
    <cellStyle name="Accent2 15" xfId="5431"/>
    <cellStyle name="Accent2 16" xfId="5432"/>
    <cellStyle name="Accent2 17" xfId="5433"/>
    <cellStyle name="Accent2 17 2" xfId="5434"/>
    <cellStyle name="Accent2 2" xfId="5435"/>
    <cellStyle name="Accent2 2 2" xfId="5436"/>
    <cellStyle name="Accent2 2 2 2" xfId="5437"/>
    <cellStyle name="Accent2 2 3" xfId="5438"/>
    <cellStyle name="Accent2 3" xfId="5439"/>
    <cellStyle name="Accent2 3 2" xfId="5440"/>
    <cellStyle name="Accent2 3 3" xfId="5441"/>
    <cellStyle name="Accent2 4" xfId="5442"/>
    <cellStyle name="Accent2 4 2" xfId="5443"/>
    <cellStyle name="Accent2 5" xfId="5444"/>
    <cellStyle name="Accent2 5 2" xfId="5445"/>
    <cellStyle name="Accent2 6" xfId="5446"/>
    <cellStyle name="Accent2 6 2" xfId="5447"/>
    <cellStyle name="Accent2 7" xfId="5448"/>
    <cellStyle name="Accent2 8" xfId="5449"/>
    <cellStyle name="Accent2 9" xfId="5450"/>
    <cellStyle name="Accent3 10" xfId="5451"/>
    <cellStyle name="Accent3 11" xfId="5452"/>
    <cellStyle name="Accent3 12" xfId="5453"/>
    <cellStyle name="Accent3 13" xfId="5454"/>
    <cellStyle name="Accent3 14" xfId="5455"/>
    <cellStyle name="Accent3 15" xfId="5456"/>
    <cellStyle name="Accent3 16" xfId="5457"/>
    <cellStyle name="Accent3 17" xfId="5458"/>
    <cellStyle name="Accent3 17 2" xfId="5459"/>
    <cellStyle name="Accent3 2" xfId="5460"/>
    <cellStyle name="Accent3 2 2" xfId="5461"/>
    <cellStyle name="Accent3 2 2 2" xfId="5462"/>
    <cellStyle name="Accent3 2 3" xfId="5463"/>
    <cellStyle name="Accent3 3" xfId="5464"/>
    <cellStyle name="Accent3 3 2" xfId="5465"/>
    <cellStyle name="Accent3 3 3" xfId="5466"/>
    <cellStyle name="Accent3 4" xfId="5467"/>
    <cellStyle name="Accent3 4 2" xfId="5468"/>
    <cellStyle name="Accent3 5" xfId="5469"/>
    <cellStyle name="Accent3 5 2" xfId="5470"/>
    <cellStyle name="Accent3 6" xfId="5471"/>
    <cellStyle name="Accent3 6 2" xfId="5472"/>
    <cellStyle name="Accent3 7" xfId="5473"/>
    <cellStyle name="Accent3 8" xfId="5474"/>
    <cellStyle name="Accent3 9" xfId="5475"/>
    <cellStyle name="Accent4 10" xfId="5476"/>
    <cellStyle name="Accent4 11" xfId="5477"/>
    <cellStyle name="Accent4 12" xfId="5478"/>
    <cellStyle name="Accent4 13" xfId="5479"/>
    <cellStyle name="Accent4 14" xfId="5480"/>
    <cellStyle name="Accent4 15" xfId="5481"/>
    <cellStyle name="Accent4 16" xfId="5482"/>
    <cellStyle name="Accent4 17" xfId="5483"/>
    <cellStyle name="Accent4 17 2" xfId="5484"/>
    <cellStyle name="Accent4 2" xfId="5485"/>
    <cellStyle name="Accent4 2 2" xfId="5486"/>
    <cellStyle name="Accent4 2 2 2" xfId="5487"/>
    <cellStyle name="Accent4 2 3" xfId="5488"/>
    <cellStyle name="Accent4 3" xfId="5489"/>
    <cellStyle name="Accent4 3 2" xfId="5490"/>
    <cellStyle name="Accent4 3 3" xfId="5491"/>
    <cellStyle name="Accent4 4" xfId="5492"/>
    <cellStyle name="Accent4 4 2" xfId="5493"/>
    <cellStyle name="Accent4 5" xfId="5494"/>
    <cellStyle name="Accent4 5 2" xfId="5495"/>
    <cellStyle name="Accent4 6" xfId="5496"/>
    <cellStyle name="Accent4 6 2" xfId="5497"/>
    <cellStyle name="Accent4 7" xfId="5498"/>
    <cellStyle name="Accent4 7 2" xfId="5499"/>
    <cellStyle name="Accent4 8" xfId="5500"/>
    <cellStyle name="Accent4 8 2" xfId="5501"/>
    <cellStyle name="Accent4 9" xfId="5502"/>
    <cellStyle name="Accent5 10" xfId="5503"/>
    <cellStyle name="Accent5 11" xfId="5504"/>
    <cellStyle name="Accent5 12" xfId="5505"/>
    <cellStyle name="Accent5 13" xfId="5506"/>
    <cellStyle name="Accent5 14" xfId="5507"/>
    <cellStyle name="Accent5 15" xfId="5508"/>
    <cellStyle name="Accent5 16" xfId="5509"/>
    <cellStyle name="Accent5 17" xfId="5510"/>
    <cellStyle name="Accent5 2" xfId="5511"/>
    <cellStyle name="Accent5 2 2" xfId="5512"/>
    <cellStyle name="Accent5 2 2 2" xfId="5513"/>
    <cellStyle name="Accent5 2 3" xfId="5514"/>
    <cellStyle name="Accent5 3" xfId="5515"/>
    <cellStyle name="Accent5 3 2" xfId="5516"/>
    <cellStyle name="Accent5 3 3" xfId="5517"/>
    <cellStyle name="Accent5 4" xfId="5518"/>
    <cellStyle name="Accent5 4 2" xfId="5519"/>
    <cellStyle name="Accent5 5" xfId="5520"/>
    <cellStyle name="Accent5 5 2" xfId="5521"/>
    <cellStyle name="Accent5 6" xfId="5522"/>
    <cellStyle name="Accent5 6 2" xfId="5523"/>
    <cellStyle name="Accent5 7" xfId="5524"/>
    <cellStyle name="Accent5 8" xfId="5525"/>
    <cellStyle name="Accent5 9" xfId="5526"/>
    <cellStyle name="Accent6 10" xfId="5527"/>
    <cellStyle name="Accent6 11" xfId="5528"/>
    <cellStyle name="Accent6 12" xfId="5529"/>
    <cellStyle name="Accent6 13" xfId="5530"/>
    <cellStyle name="Accent6 14" xfId="5531"/>
    <cellStyle name="Accent6 15" xfId="5532"/>
    <cellStyle name="Accent6 16" xfId="5533"/>
    <cellStyle name="Accent6 17" xfId="5534"/>
    <cellStyle name="Accent6 17 2" xfId="5535"/>
    <cellStyle name="Accent6 2" xfId="5536"/>
    <cellStyle name="Accent6 2 2" xfId="5537"/>
    <cellStyle name="Accent6 2 2 2" xfId="5538"/>
    <cellStyle name="Accent6 2 3" xfId="5539"/>
    <cellStyle name="Accent6 3" xfId="5540"/>
    <cellStyle name="Accent6 3 2" xfId="5541"/>
    <cellStyle name="Accent6 3 3" xfId="5542"/>
    <cellStyle name="Accent6 4" xfId="5543"/>
    <cellStyle name="Accent6 4 2" xfId="5544"/>
    <cellStyle name="Accent6 5" xfId="5545"/>
    <cellStyle name="Accent6 5 2" xfId="5546"/>
    <cellStyle name="Accent6 6" xfId="5547"/>
    <cellStyle name="Accent6 6 2" xfId="5548"/>
    <cellStyle name="Accent6 7" xfId="5549"/>
    <cellStyle name="Accent6 8" xfId="5550"/>
    <cellStyle name="Accent6 9" xfId="5551"/>
    <cellStyle name="Bad 10" xfId="5552"/>
    <cellStyle name="Bad 11" xfId="5553"/>
    <cellStyle name="Bad 12" xfId="5554"/>
    <cellStyle name="Bad 13" xfId="5555"/>
    <cellStyle name="Bad 14" xfId="5556"/>
    <cellStyle name="Bad 15" xfId="5557"/>
    <cellStyle name="Bad 16" xfId="5558"/>
    <cellStyle name="Bad 17" xfId="5559"/>
    <cellStyle name="Bad 17 2" xfId="5560"/>
    <cellStyle name="Bad 2" xfId="5561"/>
    <cellStyle name="Bad 2 2" xfId="5562"/>
    <cellStyle name="Bad 2 2 2" xfId="5563"/>
    <cellStyle name="Bad 2 3" xfId="5564"/>
    <cellStyle name="Bad 3" xfId="5565"/>
    <cellStyle name="Bad 3 2" xfId="5566"/>
    <cellStyle name="Bad 3 3" xfId="5567"/>
    <cellStyle name="Bad 4" xfId="5568"/>
    <cellStyle name="Bad 4 2" xfId="5569"/>
    <cellStyle name="Bad 5" xfId="5570"/>
    <cellStyle name="Bad 5 2" xfId="5571"/>
    <cellStyle name="Bad 6" xfId="5572"/>
    <cellStyle name="Bad 6 2" xfId="5573"/>
    <cellStyle name="Bad 7" xfId="5574"/>
    <cellStyle name="Bad 7 2" xfId="5575"/>
    <cellStyle name="Bad 8" xfId="5576"/>
    <cellStyle name="Bad 9" xfId="5577"/>
    <cellStyle name="Basic" xfId="5578"/>
    <cellStyle name="Basic - Style1" xfId="5579"/>
    <cellStyle name="Border Heavy" xfId="5580"/>
    <cellStyle name="Border Thin" xfId="5581"/>
    <cellStyle name="c" xfId="5582"/>
    <cellStyle name="C00A" xfId="5583"/>
    <cellStyle name="C00B" xfId="5584"/>
    <cellStyle name="C00L" xfId="5585"/>
    <cellStyle name="C01A" xfId="5586"/>
    <cellStyle name="C01B" xfId="5587"/>
    <cellStyle name="C01B 2" xfId="5588"/>
    <cellStyle name="C01H" xfId="5589"/>
    <cellStyle name="C01L" xfId="5590"/>
    <cellStyle name="C02A" xfId="5591"/>
    <cellStyle name="C02B" xfId="5592"/>
    <cellStyle name="C02B 2" xfId="5593"/>
    <cellStyle name="C02H" xfId="5594"/>
    <cellStyle name="C02L" xfId="5595"/>
    <cellStyle name="C03A" xfId="5596"/>
    <cellStyle name="C03B" xfId="5597"/>
    <cellStyle name="C03H" xfId="5598"/>
    <cellStyle name="C03L" xfId="5599"/>
    <cellStyle name="C04A" xfId="5600"/>
    <cellStyle name="C04A 2" xfId="5601"/>
    <cellStyle name="C04B" xfId="5602"/>
    <cellStyle name="C04H" xfId="5603"/>
    <cellStyle name="C04L" xfId="5604"/>
    <cellStyle name="C05A" xfId="5605"/>
    <cellStyle name="C05B" xfId="5606"/>
    <cellStyle name="C05H" xfId="5607"/>
    <cellStyle name="C05L" xfId="5608"/>
    <cellStyle name="C05L 2" xfId="5609"/>
    <cellStyle name="C06A" xfId="5610"/>
    <cellStyle name="C06B" xfId="5611"/>
    <cellStyle name="C06H" xfId="5612"/>
    <cellStyle name="C06L" xfId="5613"/>
    <cellStyle name="C07A" xfId="5614"/>
    <cellStyle name="C07B" xfId="5615"/>
    <cellStyle name="C07H" xfId="5616"/>
    <cellStyle name="C07L" xfId="5617"/>
    <cellStyle name="cajun" xfId="5618"/>
    <cellStyle name="Calculation 10" xfId="5619"/>
    <cellStyle name="Calculation 10 10" xfId="5620"/>
    <cellStyle name="Calculation 10 11" xfId="5621"/>
    <cellStyle name="Calculation 10 12" xfId="5622"/>
    <cellStyle name="Calculation 10 2" xfId="5623"/>
    <cellStyle name="Calculation 10 2 2" xfId="5624"/>
    <cellStyle name="Calculation 10 2 2 2" xfId="5625"/>
    <cellStyle name="Calculation 10 2 3" xfId="5626"/>
    <cellStyle name="Calculation 10 2 3 2" xfId="5627"/>
    <cellStyle name="Calculation 10 2 4" xfId="5628"/>
    <cellStyle name="Calculation 10 2 4 2" xfId="5629"/>
    <cellStyle name="Calculation 10 2 5" xfId="5630"/>
    <cellStyle name="Calculation 10 2 5 2" xfId="5631"/>
    <cellStyle name="Calculation 10 2 6" xfId="5632"/>
    <cellStyle name="Calculation 10 2 6 2" xfId="5633"/>
    <cellStyle name="Calculation 10 2 7" xfId="5634"/>
    <cellStyle name="Calculation 10 2 7 2" xfId="5635"/>
    <cellStyle name="Calculation 10 2 8" xfId="5636"/>
    <cellStyle name="Calculation 10 2 8 2" xfId="5637"/>
    <cellStyle name="Calculation 10 2 9" xfId="5638"/>
    <cellStyle name="Calculation 10 3" xfId="5639"/>
    <cellStyle name="Calculation 10 3 2" xfId="5640"/>
    <cellStyle name="Calculation 10 4" xfId="5641"/>
    <cellStyle name="Calculation 10 4 2" xfId="5642"/>
    <cellStyle name="Calculation 10 5" xfId="5643"/>
    <cellStyle name="Calculation 10 5 2" xfId="5644"/>
    <cellStyle name="Calculation 10 6" xfId="5645"/>
    <cellStyle name="Calculation 10 6 2" xfId="5646"/>
    <cellStyle name="Calculation 10 7" xfId="5647"/>
    <cellStyle name="Calculation 10 7 2" xfId="5648"/>
    <cellStyle name="Calculation 10 8" xfId="5649"/>
    <cellStyle name="Calculation 10 8 2" xfId="5650"/>
    <cellStyle name="Calculation 10 9" xfId="5651"/>
    <cellStyle name="Calculation 10 9 2" xfId="5652"/>
    <cellStyle name="Calculation 11" xfId="5653"/>
    <cellStyle name="Calculation 11 10" xfId="5654"/>
    <cellStyle name="Calculation 11 11" xfId="5655"/>
    <cellStyle name="Calculation 11 12" xfId="5656"/>
    <cellStyle name="Calculation 11 2" xfId="5657"/>
    <cellStyle name="Calculation 11 2 2" xfId="5658"/>
    <cellStyle name="Calculation 11 2 2 2" xfId="5659"/>
    <cellStyle name="Calculation 11 2 3" xfId="5660"/>
    <cellStyle name="Calculation 11 2 3 2" xfId="5661"/>
    <cellStyle name="Calculation 11 2 4" xfId="5662"/>
    <cellStyle name="Calculation 11 2 4 2" xfId="5663"/>
    <cellStyle name="Calculation 11 2 5" xfId="5664"/>
    <cellStyle name="Calculation 11 2 5 2" xfId="5665"/>
    <cellStyle name="Calculation 11 2 6" xfId="5666"/>
    <cellStyle name="Calculation 11 2 6 2" xfId="5667"/>
    <cellStyle name="Calculation 11 2 7" xfId="5668"/>
    <cellStyle name="Calculation 11 2 7 2" xfId="5669"/>
    <cellStyle name="Calculation 11 2 8" xfId="5670"/>
    <cellStyle name="Calculation 11 2 8 2" xfId="5671"/>
    <cellStyle name="Calculation 11 2 9" xfId="5672"/>
    <cellStyle name="Calculation 11 3" xfId="5673"/>
    <cellStyle name="Calculation 11 3 2" xfId="5674"/>
    <cellStyle name="Calculation 11 4" xfId="5675"/>
    <cellStyle name="Calculation 11 4 2" xfId="5676"/>
    <cellStyle name="Calculation 11 5" xfId="5677"/>
    <cellStyle name="Calculation 11 5 2" xfId="5678"/>
    <cellStyle name="Calculation 11 6" xfId="5679"/>
    <cellStyle name="Calculation 11 6 2" xfId="5680"/>
    <cellStyle name="Calculation 11 7" xfId="5681"/>
    <cellStyle name="Calculation 11 7 2" xfId="5682"/>
    <cellStyle name="Calculation 11 8" xfId="5683"/>
    <cellStyle name="Calculation 11 8 2" xfId="5684"/>
    <cellStyle name="Calculation 11 9" xfId="5685"/>
    <cellStyle name="Calculation 11 9 2" xfId="5686"/>
    <cellStyle name="Calculation 12" xfId="5687"/>
    <cellStyle name="Calculation 12 10" xfId="5688"/>
    <cellStyle name="Calculation 12 11" xfId="5689"/>
    <cellStyle name="Calculation 12 12" xfId="5690"/>
    <cellStyle name="Calculation 12 2" xfId="5691"/>
    <cellStyle name="Calculation 12 2 2" xfId="5692"/>
    <cellStyle name="Calculation 12 2 2 2" xfId="5693"/>
    <cellStyle name="Calculation 12 2 3" xfId="5694"/>
    <cellStyle name="Calculation 12 2 3 2" xfId="5695"/>
    <cellStyle name="Calculation 12 2 4" xfId="5696"/>
    <cellStyle name="Calculation 12 2 4 2" xfId="5697"/>
    <cellStyle name="Calculation 12 2 5" xfId="5698"/>
    <cellStyle name="Calculation 12 2 5 2" xfId="5699"/>
    <cellStyle name="Calculation 12 2 6" xfId="5700"/>
    <cellStyle name="Calculation 12 2 6 2" xfId="5701"/>
    <cellStyle name="Calculation 12 2 7" xfId="5702"/>
    <cellStyle name="Calculation 12 2 7 2" xfId="5703"/>
    <cellStyle name="Calculation 12 2 8" xfId="5704"/>
    <cellStyle name="Calculation 12 2 8 2" xfId="5705"/>
    <cellStyle name="Calculation 12 2 9" xfId="5706"/>
    <cellStyle name="Calculation 12 3" xfId="5707"/>
    <cellStyle name="Calculation 12 3 2" xfId="5708"/>
    <cellStyle name="Calculation 12 4" xfId="5709"/>
    <cellStyle name="Calculation 12 4 2" xfId="5710"/>
    <cellStyle name="Calculation 12 5" xfId="5711"/>
    <cellStyle name="Calculation 12 5 2" xfId="5712"/>
    <cellStyle name="Calculation 12 6" xfId="5713"/>
    <cellStyle name="Calculation 12 6 2" xfId="5714"/>
    <cellStyle name="Calculation 12 7" xfId="5715"/>
    <cellStyle name="Calculation 12 7 2" xfId="5716"/>
    <cellStyle name="Calculation 12 8" xfId="5717"/>
    <cellStyle name="Calculation 12 8 2" xfId="5718"/>
    <cellStyle name="Calculation 12 9" xfId="5719"/>
    <cellStyle name="Calculation 12 9 2" xfId="5720"/>
    <cellStyle name="Calculation 13" xfId="5721"/>
    <cellStyle name="Calculation 13 10" xfId="5722"/>
    <cellStyle name="Calculation 13 11" xfId="5723"/>
    <cellStyle name="Calculation 13 12" xfId="5724"/>
    <cellStyle name="Calculation 13 2" xfId="5725"/>
    <cellStyle name="Calculation 13 2 2" xfId="5726"/>
    <cellStyle name="Calculation 13 2 2 2" xfId="5727"/>
    <cellStyle name="Calculation 13 2 3" xfId="5728"/>
    <cellStyle name="Calculation 13 2 3 2" xfId="5729"/>
    <cellStyle name="Calculation 13 2 4" xfId="5730"/>
    <cellStyle name="Calculation 13 2 4 2" xfId="5731"/>
    <cellStyle name="Calculation 13 2 5" xfId="5732"/>
    <cellStyle name="Calculation 13 2 5 2" xfId="5733"/>
    <cellStyle name="Calculation 13 2 6" xfId="5734"/>
    <cellStyle name="Calculation 13 2 6 2" xfId="5735"/>
    <cellStyle name="Calculation 13 2 7" xfId="5736"/>
    <cellStyle name="Calculation 13 2 7 2" xfId="5737"/>
    <cellStyle name="Calculation 13 2 8" xfId="5738"/>
    <cellStyle name="Calculation 13 2 8 2" xfId="5739"/>
    <cellStyle name="Calculation 13 2 9" xfId="5740"/>
    <cellStyle name="Calculation 13 3" xfId="5741"/>
    <cellStyle name="Calculation 13 3 2" xfId="5742"/>
    <cellStyle name="Calculation 13 4" xfId="5743"/>
    <cellStyle name="Calculation 13 4 2" xfId="5744"/>
    <cellStyle name="Calculation 13 5" xfId="5745"/>
    <cellStyle name="Calculation 13 5 2" xfId="5746"/>
    <cellStyle name="Calculation 13 6" xfId="5747"/>
    <cellStyle name="Calculation 13 6 2" xfId="5748"/>
    <cellStyle name="Calculation 13 7" xfId="5749"/>
    <cellStyle name="Calculation 13 7 2" xfId="5750"/>
    <cellStyle name="Calculation 13 8" xfId="5751"/>
    <cellStyle name="Calculation 13 8 2" xfId="5752"/>
    <cellStyle name="Calculation 13 9" xfId="5753"/>
    <cellStyle name="Calculation 13 9 2" xfId="5754"/>
    <cellStyle name="Calculation 14" xfId="5755"/>
    <cellStyle name="Calculation 14 10" xfId="5756"/>
    <cellStyle name="Calculation 14 11" xfId="5757"/>
    <cellStyle name="Calculation 14 12" xfId="5758"/>
    <cellStyle name="Calculation 14 2" xfId="5759"/>
    <cellStyle name="Calculation 14 2 2" xfId="5760"/>
    <cellStyle name="Calculation 14 2 2 2" xfId="5761"/>
    <cellStyle name="Calculation 14 2 3" xfId="5762"/>
    <cellStyle name="Calculation 14 2 3 2" xfId="5763"/>
    <cellStyle name="Calculation 14 2 4" xfId="5764"/>
    <cellStyle name="Calculation 14 2 4 2" xfId="5765"/>
    <cellStyle name="Calculation 14 2 5" xfId="5766"/>
    <cellStyle name="Calculation 14 2 5 2" xfId="5767"/>
    <cellStyle name="Calculation 14 2 6" xfId="5768"/>
    <cellStyle name="Calculation 14 2 6 2" xfId="5769"/>
    <cellStyle name="Calculation 14 2 7" xfId="5770"/>
    <cellStyle name="Calculation 14 2 7 2" xfId="5771"/>
    <cellStyle name="Calculation 14 2 8" xfId="5772"/>
    <cellStyle name="Calculation 14 2 8 2" xfId="5773"/>
    <cellStyle name="Calculation 14 2 9" xfId="5774"/>
    <cellStyle name="Calculation 14 3" xfId="5775"/>
    <cellStyle name="Calculation 14 3 2" xfId="5776"/>
    <cellStyle name="Calculation 14 4" xfId="5777"/>
    <cellStyle name="Calculation 14 4 2" xfId="5778"/>
    <cellStyle name="Calculation 14 5" xfId="5779"/>
    <cellStyle name="Calculation 14 5 2" xfId="5780"/>
    <cellStyle name="Calculation 14 6" xfId="5781"/>
    <cellStyle name="Calculation 14 6 2" xfId="5782"/>
    <cellStyle name="Calculation 14 7" xfId="5783"/>
    <cellStyle name="Calculation 14 7 2" xfId="5784"/>
    <cellStyle name="Calculation 14 8" xfId="5785"/>
    <cellStyle name="Calculation 14 8 2" xfId="5786"/>
    <cellStyle name="Calculation 14 9" xfId="5787"/>
    <cellStyle name="Calculation 14 9 2" xfId="5788"/>
    <cellStyle name="Calculation 15" xfId="5789"/>
    <cellStyle name="Calculation 15 10" xfId="5790"/>
    <cellStyle name="Calculation 15 11" xfId="5791"/>
    <cellStyle name="Calculation 15 12" xfId="5792"/>
    <cellStyle name="Calculation 15 2" xfId="5793"/>
    <cellStyle name="Calculation 15 2 2" xfId="5794"/>
    <cellStyle name="Calculation 15 2 2 2" xfId="5795"/>
    <cellStyle name="Calculation 15 2 3" xfId="5796"/>
    <cellStyle name="Calculation 15 2 3 2" xfId="5797"/>
    <cellStyle name="Calculation 15 2 4" xfId="5798"/>
    <cellStyle name="Calculation 15 2 4 2" xfId="5799"/>
    <cellStyle name="Calculation 15 2 5" xfId="5800"/>
    <cellStyle name="Calculation 15 2 5 2" xfId="5801"/>
    <cellStyle name="Calculation 15 2 6" xfId="5802"/>
    <cellStyle name="Calculation 15 2 6 2" xfId="5803"/>
    <cellStyle name="Calculation 15 2 7" xfId="5804"/>
    <cellStyle name="Calculation 15 2 7 2" xfId="5805"/>
    <cellStyle name="Calculation 15 2 8" xfId="5806"/>
    <cellStyle name="Calculation 15 2 8 2" xfId="5807"/>
    <cellStyle name="Calculation 15 2 9" xfId="5808"/>
    <cellStyle name="Calculation 15 3" xfId="5809"/>
    <cellStyle name="Calculation 15 3 2" xfId="5810"/>
    <cellStyle name="Calculation 15 4" xfId="5811"/>
    <cellStyle name="Calculation 15 4 2" xfId="5812"/>
    <cellStyle name="Calculation 15 5" xfId="5813"/>
    <cellStyle name="Calculation 15 5 2" xfId="5814"/>
    <cellStyle name="Calculation 15 6" xfId="5815"/>
    <cellStyle name="Calculation 15 6 2" xfId="5816"/>
    <cellStyle name="Calculation 15 7" xfId="5817"/>
    <cellStyle name="Calculation 15 7 2" xfId="5818"/>
    <cellStyle name="Calculation 15 8" xfId="5819"/>
    <cellStyle name="Calculation 15 8 2" xfId="5820"/>
    <cellStyle name="Calculation 15 9" xfId="5821"/>
    <cellStyle name="Calculation 15 9 2" xfId="5822"/>
    <cellStyle name="Calculation 16" xfId="5823"/>
    <cellStyle name="Calculation 16 10" xfId="5824"/>
    <cellStyle name="Calculation 16 11" xfId="5825"/>
    <cellStyle name="Calculation 16 12" xfId="5826"/>
    <cellStyle name="Calculation 16 2" xfId="5827"/>
    <cellStyle name="Calculation 16 2 2" xfId="5828"/>
    <cellStyle name="Calculation 16 2 2 2" xfId="5829"/>
    <cellStyle name="Calculation 16 2 3" xfId="5830"/>
    <cellStyle name="Calculation 16 2 3 2" xfId="5831"/>
    <cellStyle name="Calculation 16 2 4" xfId="5832"/>
    <cellStyle name="Calculation 16 2 4 2" xfId="5833"/>
    <cellStyle name="Calculation 16 2 5" xfId="5834"/>
    <cellStyle name="Calculation 16 2 5 2" xfId="5835"/>
    <cellStyle name="Calculation 16 2 6" xfId="5836"/>
    <cellStyle name="Calculation 16 2 6 2" xfId="5837"/>
    <cellStyle name="Calculation 16 2 7" xfId="5838"/>
    <cellStyle name="Calculation 16 2 7 2" xfId="5839"/>
    <cellStyle name="Calculation 16 2 8" xfId="5840"/>
    <cellStyle name="Calculation 16 2 8 2" xfId="5841"/>
    <cellStyle name="Calculation 16 2 9" xfId="5842"/>
    <cellStyle name="Calculation 16 3" xfId="5843"/>
    <cellStyle name="Calculation 16 3 2" xfId="5844"/>
    <cellStyle name="Calculation 16 4" xfId="5845"/>
    <cellStyle name="Calculation 16 4 2" xfId="5846"/>
    <cellStyle name="Calculation 16 5" xfId="5847"/>
    <cellStyle name="Calculation 16 5 2" xfId="5848"/>
    <cellStyle name="Calculation 16 6" xfId="5849"/>
    <cellStyle name="Calculation 16 6 2" xfId="5850"/>
    <cellStyle name="Calculation 16 7" xfId="5851"/>
    <cellStyle name="Calculation 16 7 2" xfId="5852"/>
    <cellStyle name="Calculation 16 8" xfId="5853"/>
    <cellStyle name="Calculation 16 8 2" xfId="5854"/>
    <cellStyle name="Calculation 16 9" xfId="5855"/>
    <cellStyle name="Calculation 16 9 2" xfId="5856"/>
    <cellStyle name="Calculation 17" xfId="5857"/>
    <cellStyle name="Calculation 17 10" xfId="5858"/>
    <cellStyle name="Calculation 17 11" xfId="5859"/>
    <cellStyle name="Calculation 17 2" xfId="5860"/>
    <cellStyle name="Calculation 17 2 2" xfId="5861"/>
    <cellStyle name="Calculation 17 2 2 2" xfId="5862"/>
    <cellStyle name="Calculation 17 2 3" xfId="5863"/>
    <cellStyle name="Calculation 17 2 3 2" xfId="5864"/>
    <cellStyle name="Calculation 17 2 4" xfId="5865"/>
    <cellStyle name="Calculation 17 2 4 2" xfId="5866"/>
    <cellStyle name="Calculation 17 2 5" xfId="5867"/>
    <cellStyle name="Calculation 17 2 5 2" xfId="5868"/>
    <cellStyle name="Calculation 17 2 6" xfId="5869"/>
    <cellStyle name="Calculation 17 2 6 2" xfId="5870"/>
    <cellStyle name="Calculation 17 2 7" xfId="5871"/>
    <cellStyle name="Calculation 17 2 7 2" xfId="5872"/>
    <cellStyle name="Calculation 17 2 8" xfId="5873"/>
    <cellStyle name="Calculation 17 2 8 2" xfId="5874"/>
    <cellStyle name="Calculation 17 2 9" xfId="5875"/>
    <cellStyle name="Calculation 17 3" xfId="5876"/>
    <cellStyle name="Calculation 17 3 2" xfId="5877"/>
    <cellStyle name="Calculation 17 4" xfId="5878"/>
    <cellStyle name="Calculation 17 4 2" xfId="5879"/>
    <cellStyle name="Calculation 17 5" xfId="5880"/>
    <cellStyle name="Calculation 17 5 2" xfId="5881"/>
    <cellStyle name="Calculation 17 6" xfId="5882"/>
    <cellStyle name="Calculation 17 6 2" xfId="5883"/>
    <cellStyle name="Calculation 17 7" xfId="5884"/>
    <cellStyle name="Calculation 17 7 2" xfId="5885"/>
    <cellStyle name="Calculation 17 8" xfId="5886"/>
    <cellStyle name="Calculation 17 8 2" xfId="5887"/>
    <cellStyle name="Calculation 17 9" xfId="5888"/>
    <cellStyle name="Calculation 17 9 2" xfId="5889"/>
    <cellStyle name="Calculation 18" xfId="5890"/>
    <cellStyle name="Calculation 18 10" xfId="5891"/>
    <cellStyle name="Calculation 18 2" xfId="5892"/>
    <cellStyle name="Calculation 18 2 2" xfId="5893"/>
    <cellStyle name="Calculation 18 2 2 2" xfId="5894"/>
    <cellStyle name="Calculation 18 2 3" xfId="5895"/>
    <cellStyle name="Calculation 18 2 3 2" xfId="5896"/>
    <cellStyle name="Calculation 18 2 4" xfId="5897"/>
    <cellStyle name="Calculation 18 2 4 2" xfId="5898"/>
    <cellStyle name="Calculation 18 2 5" xfId="5899"/>
    <cellStyle name="Calculation 18 2 5 2" xfId="5900"/>
    <cellStyle name="Calculation 18 2 6" xfId="5901"/>
    <cellStyle name="Calculation 18 2 6 2" xfId="5902"/>
    <cellStyle name="Calculation 18 2 7" xfId="5903"/>
    <cellStyle name="Calculation 18 2 7 2" xfId="5904"/>
    <cellStyle name="Calculation 18 2 8" xfId="5905"/>
    <cellStyle name="Calculation 18 2 8 2" xfId="5906"/>
    <cellStyle name="Calculation 18 2 9" xfId="5907"/>
    <cellStyle name="Calculation 18 3" xfId="5908"/>
    <cellStyle name="Calculation 18 3 2" xfId="5909"/>
    <cellStyle name="Calculation 18 4" xfId="5910"/>
    <cellStyle name="Calculation 18 4 2" xfId="5911"/>
    <cellStyle name="Calculation 18 5" xfId="5912"/>
    <cellStyle name="Calculation 18 5 2" xfId="5913"/>
    <cellStyle name="Calculation 18 6" xfId="5914"/>
    <cellStyle name="Calculation 18 6 2" xfId="5915"/>
    <cellStyle name="Calculation 18 7" xfId="5916"/>
    <cellStyle name="Calculation 18 7 2" xfId="5917"/>
    <cellStyle name="Calculation 18 8" xfId="5918"/>
    <cellStyle name="Calculation 18 8 2" xfId="5919"/>
    <cellStyle name="Calculation 18 9" xfId="5920"/>
    <cellStyle name="Calculation 18 9 2" xfId="5921"/>
    <cellStyle name="Calculation 19" xfId="5922"/>
    <cellStyle name="Calculation 19 10" xfId="5923"/>
    <cellStyle name="Calculation 19 2" xfId="5924"/>
    <cellStyle name="Calculation 19 2 2" xfId="5925"/>
    <cellStyle name="Calculation 19 2 2 2" xfId="5926"/>
    <cellStyle name="Calculation 19 2 3" xfId="5927"/>
    <cellStyle name="Calculation 19 2 3 2" xfId="5928"/>
    <cellStyle name="Calculation 19 2 4" xfId="5929"/>
    <cellStyle name="Calculation 19 2 4 2" xfId="5930"/>
    <cellStyle name="Calculation 19 2 5" xfId="5931"/>
    <cellStyle name="Calculation 19 2 5 2" xfId="5932"/>
    <cellStyle name="Calculation 19 2 6" xfId="5933"/>
    <cellStyle name="Calculation 19 2 6 2" xfId="5934"/>
    <cellStyle name="Calculation 19 2 7" xfId="5935"/>
    <cellStyle name="Calculation 19 2 7 2" xfId="5936"/>
    <cellStyle name="Calculation 19 2 8" xfId="5937"/>
    <cellStyle name="Calculation 19 2 8 2" xfId="5938"/>
    <cellStyle name="Calculation 19 2 9" xfId="5939"/>
    <cellStyle name="Calculation 19 3" xfId="5940"/>
    <cellStyle name="Calculation 19 3 2" xfId="5941"/>
    <cellStyle name="Calculation 19 4" xfId="5942"/>
    <cellStyle name="Calculation 19 4 2" xfId="5943"/>
    <cellStyle name="Calculation 19 5" xfId="5944"/>
    <cellStyle name="Calculation 19 5 2" xfId="5945"/>
    <cellStyle name="Calculation 19 6" xfId="5946"/>
    <cellStyle name="Calculation 19 6 2" xfId="5947"/>
    <cellStyle name="Calculation 19 7" xfId="5948"/>
    <cellStyle name="Calculation 19 7 2" xfId="5949"/>
    <cellStyle name="Calculation 19 8" xfId="5950"/>
    <cellStyle name="Calculation 19 8 2" xfId="5951"/>
    <cellStyle name="Calculation 19 9" xfId="5952"/>
    <cellStyle name="Calculation 19 9 2" xfId="5953"/>
    <cellStyle name="Calculation 2" xfId="5954"/>
    <cellStyle name="Calculation 2 10" xfId="5955"/>
    <cellStyle name="Calculation 2 2" xfId="5956"/>
    <cellStyle name="Calculation 2 2 10" xfId="5957"/>
    <cellStyle name="Calculation 2 2 11" xfId="5958"/>
    <cellStyle name="Calculation 2 2 2" xfId="5959"/>
    <cellStyle name="Calculation 2 2 2 2" xfId="5960"/>
    <cellStyle name="Calculation 2 2 3" xfId="5961"/>
    <cellStyle name="Calculation 2 2 3 2" xfId="5962"/>
    <cellStyle name="Calculation 2 2 4" xfId="5963"/>
    <cellStyle name="Calculation 2 2 4 2" xfId="5964"/>
    <cellStyle name="Calculation 2 2 5" xfId="5965"/>
    <cellStyle name="Calculation 2 2 5 2" xfId="5966"/>
    <cellStyle name="Calculation 2 2 6" xfId="5967"/>
    <cellStyle name="Calculation 2 2 6 2" xfId="5968"/>
    <cellStyle name="Calculation 2 2 7" xfId="5969"/>
    <cellStyle name="Calculation 2 2 7 2" xfId="5970"/>
    <cellStyle name="Calculation 2 2 8" xfId="5971"/>
    <cellStyle name="Calculation 2 2 8 2" xfId="5972"/>
    <cellStyle name="Calculation 2 2 9" xfId="5973"/>
    <cellStyle name="Calculation 2 3" xfId="5974"/>
    <cellStyle name="Calculation 2 3 2" xfId="5975"/>
    <cellStyle name="Calculation 2 4" xfId="5976"/>
    <cellStyle name="Calculation 2 4 2" xfId="5977"/>
    <cellStyle name="Calculation 2 4_SCH J-3" xfId="5978"/>
    <cellStyle name="Calculation 2 5" xfId="5979"/>
    <cellStyle name="Calculation 2 5 2" xfId="5980"/>
    <cellStyle name="Calculation 2 5_SCH J-3" xfId="5981"/>
    <cellStyle name="Calculation 2 6" xfId="5982"/>
    <cellStyle name="Calculation 2 6 2" xfId="5983"/>
    <cellStyle name="Calculation 2 6_SCH J-3" xfId="5984"/>
    <cellStyle name="Calculation 2 7" xfId="5985"/>
    <cellStyle name="Calculation 2 7 2" xfId="5986"/>
    <cellStyle name="Calculation 2 7_SCH J-3" xfId="5987"/>
    <cellStyle name="Calculation 2 8" xfId="5988"/>
    <cellStyle name="Calculation 2 8 2" xfId="5989"/>
    <cellStyle name="Calculation 2 8_SCH J-3" xfId="5990"/>
    <cellStyle name="Calculation 2 9" xfId="5991"/>
    <cellStyle name="Calculation 20" xfId="5992"/>
    <cellStyle name="Calculation 20 10" xfId="5993"/>
    <cellStyle name="Calculation 20 2" xfId="5994"/>
    <cellStyle name="Calculation 20 2 2" xfId="5995"/>
    <cellStyle name="Calculation 20 2 2 2" xfId="5996"/>
    <cellStyle name="Calculation 20 2 2_SCH J-3" xfId="5997"/>
    <cellStyle name="Calculation 20 2 3" xfId="5998"/>
    <cellStyle name="Calculation 20 2 3 2" xfId="5999"/>
    <cellStyle name="Calculation 20 2 3_SCH J-3" xfId="6000"/>
    <cellStyle name="Calculation 20 2 4" xfId="6001"/>
    <cellStyle name="Calculation 20 2 4 2" xfId="6002"/>
    <cellStyle name="Calculation 20 2 4_SCH J-3" xfId="6003"/>
    <cellStyle name="Calculation 20 2 5" xfId="6004"/>
    <cellStyle name="Calculation 20 2 5 2" xfId="6005"/>
    <cellStyle name="Calculation 20 2 5_SCH J-3" xfId="6006"/>
    <cellStyle name="Calculation 20 2 6" xfId="6007"/>
    <cellStyle name="Calculation 20 2 6 2" xfId="6008"/>
    <cellStyle name="Calculation 20 2 6_SCH J-3" xfId="6009"/>
    <cellStyle name="Calculation 20 2 7" xfId="6010"/>
    <cellStyle name="Calculation 20 2 7 2" xfId="6011"/>
    <cellStyle name="Calculation 20 2 7_SCH J-3" xfId="6012"/>
    <cellStyle name="Calculation 20 2 8" xfId="6013"/>
    <cellStyle name="Calculation 20 2 8 2" xfId="6014"/>
    <cellStyle name="Calculation 20 2 8_SCH J-3" xfId="6015"/>
    <cellStyle name="Calculation 20 2 9" xfId="6016"/>
    <cellStyle name="Calculation 20 2_SCH J-3" xfId="6017"/>
    <cellStyle name="Calculation 20 3" xfId="6018"/>
    <cellStyle name="Calculation 20 3 2" xfId="6019"/>
    <cellStyle name="Calculation 20 3_SCH J-3" xfId="6020"/>
    <cellStyle name="Calculation 20 4" xfId="6021"/>
    <cellStyle name="Calculation 20 4 2" xfId="6022"/>
    <cellStyle name="Calculation 20 4_SCH J-3" xfId="6023"/>
    <cellStyle name="Calculation 20 5" xfId="6024"/>
    <cellStyle name="Calculation 20 5 2" xfId="6025"/>
    <cellStyle name="Calculation 20 5_SCH J-3" xfId="6026"/>
    <cellStyle name="Calculation 20 6" xfId="6027"/>
    <cellStyle name="Calculation 20 6 2" xfId="6028"/>
    <cellStyle name="Calculation 20 6_SCH J-3" xfId="6029"/>
    <cellStyle name="Calculation 20 7" xfId="6030"/>
    <cellStyle name="Calculation 20 7 2" xfId="6031"/>
    <cellStyle name="Calculation 20 7_SCH J-3" xfId="6032"/>
    <cellStyle name="Calculation 20 8" xfId="6033"/>
    <cellStyle name="Calculation 20 8 2" xfId="6034"/>
    <cellStyle name="Calculation 20 8_SCH J-3" xfId="6035"/>
    <cellStyle name="Calculation 20 9" xfId="6036"/>
    <cellStyle name="Calculation 20 9 2" xfId="6037"/>
    <cellStyle name="Calculation 20 9_SCH J-3" xfId="6038"/>
    <cellStyle name="Calculation 20_SCH J-3" xfId="6039"/>
    <cellStyle name="Calculation 21" xfId="6040"/>
    <cellStyle name="Calculation 21 10" xfId="6041"/>
    <cellStyle name="Calculation 21 2" xfId="6042"/>
    <cellStyle name="Calculation 21 2 2" xfId="6043"/>
    <cellStyle name="Calculation 21 2 2 2" xfId="6044"/>
    <cellStyle name="Calculation 21 2 2_SCH J-3" xfId="6045"/>
    <cellStyle name="Calculation 21 2 3" xfId="6046"/>
    <cellStyle name="Calculation 21 2 3 2" xfId="6047"/>
    <cellStyle name="Calculation 21 2 3_SCH J-3" xfId="6048"/>
    <cellStyle name="Calculation 21 2 4" xfId="6049"/>
    <cellStyle name="Calculation 21 2 4 2" xfId="6050"/>
    <cellStyle name="Calculation 21 2 4_SCH J-3" xfId="6051"/>
    <cellStyle name="Calculation 21 2 5" xfId="6052"/>
    <cellStyle name="Calculation 21 2 5 2" xfId="6053"/>
    <cellStyle name="Calculation 21 2 5_SCH J-3" xfId="6054"/>
    <cellStyle name="Calculation 21 2 6" xfId="6055"/>
    <cellStyle name="Calculation 21 2 6 2" xfId="6056"/>
    <cellStyle name="Calculation 21 2 6_SCH J-3" xfId="6057"/>
    <cellStyle name="Calculation 21 2 7" xfId="6058"/>
    <cellStyle name="Calculation 21 2 7 2" xfId="6059"/>
    <cellStyle name="Calculation 21 2 7_SCH J-3" xfId="6060"/>
    <cellStyle name="Calculation 21 2 8" xfId="6061"/>
    <cellStyle name="Calculation 21 2 8 2" xfId="6062"/>
    <cellStyle name="Calculation 21 2 8_SCH J-3" xfId="6063"/>
    <cellStyle name="Calculation 21 2 9" xfId="6064"/>
    <cellStyle name="Calculation 21 2_SCH J-3" xfId="6065"/>
    <cellStyle name="Calculation 21 3" xfId="6066"/>
    <cellStyle name="Calculation 21 3 2" xfId="6067"/>
    <cellStyle name="Calculation 21 3_SCH J-3" xfId="6068"/>
    <cellStyle name="Calculation 21 4" xfId="6069"/>
    <cellStyle name="Calculation 21 4 2" xfId="6070"/>
    <cellStyle name="Calculation 21 4_SCH J-3" xfId="6071"/>
    <cellStyle name="Calculation 21 5" xfId="6072"/>
    <cellStyle name="Calculation 21 5 2" xfId="6073"/>
    <cellStyle name="Calculation 21 5_SCH J-3" xfId="6074"/>
    <cellStyle name="Calculation 21 6" xfId="6075"/>
    <cellStyle name="Calculation 21 6 2" xfId="6076"/>
    <cellStyle name="Calculation 21 6_SCH J-3" xfId="6077"/>
    <cellStyle name="Calculation 21 7" xfId="6078"/>
    <cellStyle name="Calculation 21 7 2" xfId="6079"/>
    <cellStyle name="Calculation 21 7_SCH J-3" xfId="6080"/>
    <cellStyle name="Calculation 21 8" xfId="6081"/>
    <cellStyle name="Calculation 21 8 2" xfId="6082"/>
    <cellStyle name="Calculation 21 8_SCH J-3" xfId="6083"/>
    <cellStyle name="Calculation 21 9" xfId="6084"/>
    <cellStyle name="Calculation 21 9 2" xfId="6085"/>
    <cellStyle name="Calculation 21 9_SCH J-3" xfId="6086"/>
    <cellStyle name="Calculation 21_SCH J-3" xfId="6087"/>
    <cellStyle name="Calculation 22" xfId="6088"/>
    <cellStyle name="Calculation 22 2" xfId="6089"/>
    <cellStyle name="Calculation 22 2 2" xfId="6090"/>
    <cellStyle name="Calculation 22 2_SCH J-3" xfId="6091"/>
    <cellStyle name="Calculation 22 3" xfId="6092"/>
    <cellStyle name="Calculation 22 3 2" xfId="6093"/>
    <cellStyle name="Calculation 22 3_SCH J-3" xfId="6094"/>
    <cellStyle name="Calculation 22 4" xfId="6095"/>
    <cellStyle name="Calculation 22 4 2" xfId="6096"/>
    <cellStyle name="Calculation 22 4_SCH J-3" xfId="6097"/>
    <cellStyle name="Calculation 22 5" xfId="6098"/>
    <cellStyle name="Calculation 22 5 2" xfId="6099"/>
    <cellStyle name="Calculation 22 5_SCH J-3" xfId="6100"/>
    <cellStyle name="Calculation 22 6" xfId="6101"/>
    <cellStyle name="Calculation 22 6 2" xfId="6102"/>
    <cellStyle name="Calculation 22 6_SCH J-3" xfId="6103"/>
    <cellStyle name="Calculation 22 7" xfId="6104"/>
    <cellStyle name="Calculation 22 7 2" xfId="6105"/>
    <cellStyle name="Calculation 22 7_SCH J-3" xfId="6106"/>
    <cellStyle name="Calculation 22 8" xfId="6107"/>
    <cellStyle name="Calculation 22 8 2" xfId="6108"/>
    <cellStyle name="Calculation 22 8_SCH J-3" xfId="6109"/>
    <cellStyle name="Calculation 22 9" xfId="6110"/>
    <cellStyle name="Calculation 22_SCH J-3" xfId="6111"/>
    <cellStyle name="Calculation 23" xfId="6112"/>
    <cellStyle name="Calculation 3" xfId="6113"/>
    <cellStyle name="Calculation 3 10" xfId="6114"/>
    <cellStyle name="Calculation 3 11" xfId="6115"/>
    <cellStyle name="Calculation 3 2" xfId="6116"/>
    <cellStyle name="Calculation 3 2 10" xfId="6117"/>
    <cellStyle name="Calculation 3 2 2" xfId="6118"/>
    <cellStyle name="Calculation 3 2 2 2" xfId="6119"/>
    <cellStyle name="Calculation 3 2 2_SCH J-3" xfId="6120"/>
    <cellStyle name="Calculation 3 2 3" xfId="6121"/>
    <cellStyle name="Calculation 3 2 3 2" xfId="6122"/>
    <cellStyle name="Calculation 3 2 3_SCH J-3" xfId="6123"/>
    <cellStyle name="Calculation 3 2 4" xfId="6124"/>
    <cellStyle name="Calculation 3 2 4 2" xfId="6125"/>
    <cellStyle name="Calculation 3 2 4_SCH J-3" xfId="6126"/>
    <cellStyle name="Calculation 3 2 5" xfId="6127"/>
    <cellStyle name="Calculation 3 2 5 2" xfId="6128"/>
    <cellStyle name="Calculation 3 2 5_SCH J-3" xfId="6129"/>
    <cellStyle name="Calculation 3 2 6" xfId="6130"/>
    <cellStyle name="Calculation 3 2 6 2" xfId="6131"/>
    <cellStyle name="Calculation 3 2 6_SCH J-3" xfId="6132"/>
    <cellStyle name="Calculation 3 2 7" xfId="6133"/>
    <cellStyle name="Calculation 3 2 7 2" xfId="6134"/>
    <cellStyle name="Calculation 3 2 7_SCH J-3" xfId="6135"/>
    <cellStyle name="Calculation 3 2 8" xfId="6136"/>
    <cellStyle name="Calculation 3 2 8 2" xfId="6137"/>
    <cellStyle name="Calculation 3 2 8_SCH J-3" xfId="6138"/>
    <cellStyle name="Calculation 3 2 9" xfId="6139"/>
    <cellStyle name="Calculation 3 2_SCH J-3" xfId="6140"/>
    <cellStyle name="Calculation 3 3" xfId="6141"/>
    <cellStyle name="Calculation 3 3 2" xfId="6142"/>
    <cellStyle name="Calculation 3 3_SCH J-3" xfId="6143"/>
    <cellStyle name="Calculation 3 4" xfId="6144"/>
    <cellStyle name="Calculation 3 4 2" xfId="6145"/>
    <cellStyle name="Calculation 3 4_SCH J-3" xfId="6146"/>
    <cellStyle name="Calculation 3 5" xfId="6147"/>
    <cellStyle name="Calculation 3 5 2" xfId="6148"/>
    <cellStyle name="Calculation 3 5_SCH J-3" xfId="6149"/>
    <cellStyle name="Calculation 3 6" xfId="6150"/>
    <cellStyle name="Calculation 3 6 2" xfId="6151"/>
    <cellStyle name="Calculation 3 6_SCH J-3" xfId="6152"/>
    <cellStyle name="Calculation 3 7" xfId="6153"/>
    <cellStyle name="Calculation 3 7 2" xfId="6154"/>
    <cellStyle name="Calculation 3 7_SCH J-3" xfId="6155"/>
    <cellStyle name="Calculation 3 8" xfId="6156"/>
    <cellStyle name="Calculation 3 8 2" xfId="6157"/>
    <cellStyle name="Calculation 3 8_SCH J-3" xfId="6158"/>
    <cellStyle name="Calculation 3 9" xfId="6159"/>
    <cellStyle name="Calculation 3 9 2" xfId="6160"/>
    <cellStyle name="Calculation 3 9_SCH J-3" xfId="6161"/>
    <cellStyle name="Calculation 3_SCH J-3" xfId="6162"/>
    <cellStyle name="Calculation 4" xfId="6163"/>
    <cellStyle name="Calculation 4 10" xfId="6164"/>
    <cellStyle name="Calculation 4 11" xfId="6165"/>
    <cellStyle name="Calculation 4 12" xfId="6166"/>
    <cellStyle name="Calculation 4 2" xfId="6167"/>
    <cellStyle name="Calculation 4 2 2" xfId="6168"/>
    <cellStyle name="Calculation 4 2 2 2" xfId="6169"/>
    <cellStyle name="Calculation 4 2 2_SCH J-3" xfId="6170"/>
    <cellStyle name="Calculation 4 2 3" xfId="6171"/>
    <cellStyle name="Calculation 4 2 3 2" xfId="6172"/>
    <cellStyle name="Calculation 4 2 3_SCH J-3" xfId="6173"/>
    <cellStyle name="Calculation 4 2 4" xfId="6174"/>
    <cellStyle name="Calculation 4 2 4 2" xfId="6175"/>
    <cellStyle name="Calculation 4 2 4_SCH J-3" xfId="6176"/>
    <cellStyle name="Calculation 4 2 5" xfId="6177"/>
    <cellStyle name="Calculation 4 2 5 2" xfId="6178"/>
    <cellStyle name="Calculation 4 2 5_SCH J-3" xfId="6179"/>
    <cellStyle name="Calculation 4 2 6" xfId="6180"/>
    <cellStyle name="Calculation 4 2 6 2" xfId="6181"/>
    <cellStyle name="Calculation 4 2 6_SCH J-3" xfId="6182"/>
    <cellStyle name="Calculation 4 2 7" xfId="6183"/>
    <cellStyle name="Calculation 4 2 7 2" xfId="6184"/>
    <cellStyle name="Calculation 4 2 7_SCH J-3" xfId="6185"/>
    <cellStyle name="Calculation 4 2 8" xfId="6186"/>
    <cellStyle name="Calculation 4 2 8 2" xfId="6187"/>
    <cellStyle name="Calculation 4 2 8_SCH J-3" xfId="6188"/>
    <cellStyle name="Calculation 4 2 9" xfId="6189"/>
    <cellStyle name="Calculation 4 2_SCH J-3" xfId="6190"/>
    <cellStyle name="Calculation 4 3" xfId="6191"/>
    <cellStyle name="Calculation 4 3 2" xfId="6192"/>
    <cellStyle name="Calculation 4 3_SCH J-3" xfId="6193"/>
    <cellStyle name="Calculation 4 4" xfId="6194"/>
    <cellStyle name="Calculation 4 4 2" xfId="6195"/>
    <cellStyle name="Calculation 4 4_SCH J-3" xfId="6196"/>
    <cellStyle name="Calculation 4 5" xfId="6197"/>
    <cellStyle name="Calculation 4 5 2" xfId="6198"/>
    <cellStyle name="Calculation 4 5_SCH J-3" xfId="6199"/>
    <cellStyle name="Calculation 4 6" xfId="6200"/>
    <cellStyle name="Calculation 4 6 2" xfId="6201"/>
    <cellStyle name="Calculation 4 6_SCH J-3" xfId="6202"/>
    <cellStyle name="Calculation 4 7" xfId="6203"/>
    <cellStyle name="Calculation 4 7 2" xfId="6204"/>
    <cellStyle name="Calculation 4 7_SCH J-3" xfId="6205"/>
    <cellStyle name="Calculation 4 8" xfId="6206"/>
    <cellStyle name="Calculation 4 8 2" xfId="6207"/>
    <cellStyle name="Calculation 4 8_SCH J-3" xfId="6208"/>
    <cellStyle name="Calculation 4 9" xfId="6209"/>
    <cellStyle name="Calculation 4 9 2" xfId="6210"/>
    <cellStyle name="Calculation 4 9_SCH J-3" xfId="6211"/>
    <cellStyle name="Calculation 4_SCH J-3" xfId="6212"/>
    <cellStyle name="Calculation 5" xfId="6213"/>
    <cellStyle name="Calculation 5 10" xfId="6214"/>
    <cellStyle name="Calculation 5 11" xfId="6215"/>
    <cellStyle name="Calculation 5 12" xfId="6216"/>
    <cellStyle name="Calculation 5 2" xfId="6217"/>
    <cellStyle name="Calculation 5 2 2" xfId="6218"/>
    <cellStyle name="Calculation 5 2 2 2" xfId="6219"/>
    <cellStyle name="Calculation 5 2 2_SCH J-3" xfId="6220"/>
    <cellStyle name="Calculation 5 2 3" xfId="6221"/>
    <cellStyle name="Calculation 5 2 3 2" xfId="6222"/>
    <cellStyle name="Calculation 5 2 3_SCH J-3" xfId="6223"/>
    <cellStyle name="Calculation 5 2 4" xfId="6224"/>
    <cellStyle name="Calculation 5 2 4 2" xfId="6225"/>
    <cellStyle name="Calculation 5 2 4_SCH J-3" xfId="6226"/>
    <cellStyle name="Calculation 5 2 5" xfId="6227"/>
    <cellStyle name="Calculation 5 2 5 2" xfId="6228"/>
    <cellStyle name="Calculation 5 2 5_SCH J-3" xfId="6229"/>
    <cellStyle name="Calculation 5 2 6" xfId="6230"/>
    <cellStyle name="Calculation 5 2 6 2" xfId="6231"/>
    <cellStyle name="Calculation 5 2 6_SCH J-3" xfId="6232"/>
    <cellStyle name="Calculation 5 2 7" xfId="6233"/>
    <cellStyle name="Calculation 5 2 7 2" xfId="6234"/>
    <cellStyle name="Calculation 5 2 7_SCH J-3" xfId="6235"/>
    <cellStyle name="Calculation 5 2 8" xfId="6236"/>
    <cellStyle name="Calculation 5 2 8 2" xfId="6237"/>
    <cellStyle name="Calculation 5 2 8_SCH J-3" xfId="6238"/>
    <cellStyle name="Calculation 5 2 9" xfId="6239"/>
    <cellStyle name="Calculation 5 2_SCH J-3" xfId="6240"/>
    <cellStyle name="Calculation 5 3" xfId="6241"/>
    <cellStyle name="Calculation 5 3 2" xfId="6242"/>
    <cellStyle name="Calculation 5 3_SCH J-3" xfId="6243"/>
    <cellStyle name="Calculation 5 4" xfId="6244"/>
    <cellStyle name="Calculation 5 4 2" xfId="6245"/>
    <cellStyle name="Calculation 5 4_SCH J-3" xfId="6246"/>
    <cellStyle name="Calculation 5 5" xfId="6247"/>
    <cellStyle name="Calculation 5 5 2" xfId="6248"/>
    <cellStyle name="Calculation 5 5_SCH J-3" xfId="6249"/>
    <cellStyle name="Calculation 5 6" xfId="6250"/>
    <cellStyle name="Calculation 5 6 2" xfId="6251"/>
    <cellStyle name="Calculation 5 6_SCH J-3" xfId="6252"/>
    <cellStyle name="Calculation 5 7" xfId="6253"/>
    <cellStyle name="Calculation 5 7 2" xfId="6254"/>
    <cellStyle name="Calculation 5 7_SCH J-3" xfId="6255"/>
    <cellStyle name="Calculation 5 8" xfId="6256"/>
    <cellStyle name="Calculation 5 8 2" xfId="6257"/>
    <cellStyle name="Calculation 5 8_SCH J-3" xfId="6258"/>
    <cellStyle name="Calculation 5 9" xfId="6259"/>
    <cellStyle name="Calculation 5 9 2" xfId="6260"/>
    <cellStyle name="Calculation 5 9_SCH J-3" xfId="6261"/>
    <cellStyle name="Calculation 5_SCH J-3" xfId="6262"/>
    <cellStyle name="Calculation 6" xfId="6263"/>
    <cellStyle name="Calculation 6 10" xfId="6264"/>
    <cellStyle name="Calculation 6 11" xfId="6265"/>
    <cellStyle name="Calculation 6 12" xfId="6266"/>
    <cellStyle name="Calculation 6 2" xfId="6267"/>
    <cellStyle name="Calculation 6 2 2" xfId="6268"/>
    <cellStyle name="Calculation 6 2 2 2" xfId="6269"/>
    <cellStyle name="Calculation 6 2 2_SCH J-3" xfId="6270"/>
    <cellStyle name="Calculation 6 2 3" xfId="6271"/>
    <cellStyle name="Calculation 6 2 3 2" xfId="6272"/>
    <cellStyle name="Calculation 6 2 3_SCH J-3" xfId="6273"/>
    <cellStyle name="Calculation 6 2 4" xfId="6274"/>
    <cellStyle name="Calculation 6 2 4 2" xfId="6275"/>
    <cellStyle name="Calculation 6 2 4_SCH J-3" xfId="6276"/>
    <cellStyle name="Calculation 6 2 5" xfId="6277"/>
    <cellStyle name="Calculation 6 2 5 2" xfId="6278"/>
    <cellStyle name="Calculation 6 2 5_SCH J-3" xfId="6279"/>
    <cellStyle name="Calculation 6 2 6" xfId="6280"/>
    <cellStyle name="Calculation 6 2 6 2" xfId="6281"/>
    <cellStyle name="Calculation 6 2 6_SCH J-3" xfId="6282"/>
    <cellStyle name="Calculation 6 2 7" xfId="6283"/>
    <cellStyle name="Calculation 6 2 7 2" xfId="6284"/>
    <cellStyle name="Calculation 6 2 7_SCH J-3" xfId="6285"/>
    <cellStyle name="Calculation 6 2 8" xfId="6286"/>
    <cellStyle name="Calculation 6 2 8 2" xfId="6287"/>
    <cellStyle name="Calculation 6 2 8_SCH J-3" xfId="6288"/>
    <cellStyle name="Calculation 6 2 9" xfId="6289"/>
    <cellStyle name="Calculation 6 2_SCH J-3" xfId="6290"/>
    <cellStyle name="Calculation 6 3" xfId="6291"/>
    <cellStyle name="Calculation 6 3 2" xfId="6292"/>
    <cellStyle name="Calculation 6 3_SCH J-3" xfId="6293"/>
    <cellStyle name="Calculation 6 4" xfId="6294"/>
    <cellStyle name="Calculation 6 4 2" xfId="6295"/>
    <cellStyle name="Calculation 6 4_SCH J-3" xfId="6296"/>
    <cellStyle name="Calculation 6 5" xfId="6297"/>
    <cellStyle name="Calculation 6 5 2" xfId="6298"/>
    <cellStyle name="Calculation 6 5_SCH J-3" xfId="6299"/>
    <cellStyle name="Calculation 6 6" xfId="6300"/>
    <cellStyle name="Calculation 6 6 2" xfId="6301"/>
    <cellStyle name="Calculation 6 6_SCH J-3" xfId="6302"/>
    <cellStyle name="Calculation 6 7" xfId="6303"/>
    <cellStyle name="Calculation 6 7 2" xfId="6304"/>
    <cellStyle name="Calculation 6 7_SCH J-3" xfId="6305"/>
    <cellStyle name="Calculation 6 8" xfId="6306"/>
    <cellStyle name="Calculation 6 8 2" xfId="6307"/>
    <cellStyle name="Calculation 6 8_SCH J-3" xfId="6308"/>
    <cellStyle name="Calculation 6 9" xfId="6309"/>
    <cellStyle name="Calculation 6 9 2" xfId="6310"/>
    <cellStyle name="Calculation 6 9_SCH J-3" xfId="6311"/>
    <cellStyle name="Calculation 6_SCH J-3" xfId="6312"/>
    <cellStyle name="Calculation 7" xfId="6313"/>
    <cellStyle name="Calculation 7 10" xfId="6314"/>
    <cellStyle name="Calculation 7 11" xfId="6315"/>
    <cellStyle name="Calculation 7 12" xfId="6316"/>
    <cellStyle name="Calculation 7 2" xfId="6317"/>
    <cellStyle name="Calculation 7 2 2" xfId="6318"/>
    <cellStyle name="Calculation 7 2 2 2" xfId="6319"/>
    <cellStyle name="Calculation 7 2 2_SCH J-3" xfId="6320"/>
    <cellStyle name="Calculation 7 2 3" xfId="6321"/>
    <cellStyle name="Calculation 7 2 3 2" xfId="6322"/>
    <cellStyle name="Calculation 7 2 3_SCH J-3" xfId="6323"/>
    <cellStyle name="Calculation 7 2 4" xfId="6324"/>
    <cellStyle name="Calculation 7 2 4 2" xfId="6325"/>
    <cellStyle name="Calculation 7 2 4_SCH J-3" xfId="6326"/>
    <cellStyle name="Calculation 7 2 5" xfId="6327"/>
    <cellStyle name="Calculation 7 2 5 2" xfId="6328"/>
    <cellStyle name="Calculation 7 2 5_SCH J-3" xfId="6329"/>
    <cellStyle name="Calculation 7 2 6" xfId="6330"/>
    <cellStyle name="Calculation 7 2 6 2" xfId="6331"/>
    <cellStyle name="Calculation 7 2 6_SCH J-3" xfId="6332"/>
    <cellStyle name="Calculation 7 2 7" xfId="6333"/>
    <cellStyle name="Calculation 7 2 7 2" xfId="6334"/>
    <cellStyle name="Calculation 7 2 7_SCH J-3" xfId="6335"/>
    <cellStyle name="Calculation 7 2 8" xfId="6336"/>
    <cellStyle name="Calculation 7 2 8 2" xfId="6337"/>
    <cellStyle name="Calculation 7 2 8_SCH J-3" xfId="6338"/>
    <cellStyle name="Calculation 7 2 9" xfId="6339"/>
    <cellStyle name="Calculation 7 2_SCH J-3" xfId="6340"/>
    <cellStyle name="Calculation 7 3" xfId="6341"/>
    <cellStyle name="Calculation 7 3 2" xfId="6342"/>
    <cellStyle name="Calculation 7 3_SCH J-3" xfId="6343"/>
    <cellStyle name="Calculation 7 4" xfId="6344"/>
    <cellStyle name="Calculation 7 4 2" xfId="6345"/>
    <cellStyle name="Calculation 7 4_SCH J-3" xfId="6346"/>
    <cellStyle name="Calculation 7 5" xfId="6347"/>
    <cellStyle name="Calculation 7 5 2" xfId="6348"/>
    <cellStyle name="Calculation 7 5_SCH J-3" xfId="6349"/>
    <cellStyle name="Calculation 7 6" xfId="6350"/>
    <cellStyle name="Calculation 7 6 2" xfId="6351"/>
    <cellStyle name="Calculation 7 6_SCH J-3" xfId="6352"/>
    <cellStyle name="Calculation 7 7" xfId="6353"/>
    <cellStyle name="Calculation 7 7 2" xfId="6354"/>
    <cellStyle name="Calculation 7 7_SCH J-3" xfId="6355"/>
    <cellStyle name="Calculation 7 8" xfId="6356"/>
    <cellStyle name="Calculation 7 8 2" xfId="6357"/>
    <cellStyle name="Calculation 7 8_SCH J-3" xfId="6358"/>
    <cellStyle name="Calculation 7 9" xfId="6359"/>
    <cellStyle name="Calculation 7 9 2" xfId="6360"/>
    <cellStyle name="Calculation 7 9_SCH J-3" xfId="6361"/>
    <cellStyle name="Calculation 7_SCH J-3" xfId="6362"/>
    <cellStyle name="Calculation 8" xfId="6363"/>
    <cellStyle name="Calculation 8 10" xfId="6364"/>
    <cellStyle name="Calculation 8 11" xfId="6365"/>
    <cellStyle name="Calculation 8 12" xfId="6366"/>
    <cellStyle name="Calculation 8 2" xfId="6367"/>
    <cellStyle name="Calculation 8 2 2" xfId="6368"/>
    <cellStyle name="Calculation 8 2 2 2" xfId="6369"/>
    <cellStyle name="Calculation 8 2 2_SCH J-3" xfId="6370"/>
    <cellStyle name="Calculation 8 2 3" xfId="6371"/>
    <cellStyle name="Calculation 8 2 3 2" xfId="6372"/>
    <cellStyle name="Calculation 8 2 3_SCH J-3" xfId="6373"/>
    <cellStyle name="Calculation 8 2 4" xfId="6374"/>
    <cellStyle name="Calculation 8 2 4 2" xfId="6375"/>
    <cellStyle name="Calculation 8 2 4_SCH J-3" xfId="6376"/>
    <cellStyle name="Calculation 8 2 5" xfId="6377"/>
    <cellStyle name="Calculation 8 2 5 2" xfId="6378"/>
    <cellStyle name="Calculation 8 2 5_SCH J-3" xfId="6379"/>
    <cellStyle name="Calculation 8 2 6" xfId="6380"/>
    <cellStyle name="Calculation 8 2 6 2" xfId="6381"/>
    <cellStyle name="Calculation 8 2 6_SCH J-3" xfId="6382"/>
    <cellStyle name="Calculation 8 2 7" xfId="6383"/>
    <cellStyle name="Calculation 8 2 7 2" xfId="6384"/>
    <cellStyle name="Calculation 8 2 7_SCH J-3" xfId="6385"/>
    <cellStyle name="Calculation 8 2 8" xfId="6386"/>
    <cellStyle name="Calculation 8 2 8 2" xfId="6387"/>
    <cellStyle name="Calculation 8 2 8_SCH J-3" xfId="6388"/>
    <cellStyle name="Calculation 8 2 9" xfId="6389"/>
    <cellStyle name="Calculation 8 2_SCH J-3" xfId="6390"/>
    <cellStyle name="Calculation 8 3" xfId="6391"/>
    <cellStyle name="Calculation 8 3 2" xfId="6392"/>
    <cellStyle name="Calculation 8 3_SCH J-3" xfId="6393"/>
    <cellStyle name="Calculation 8 4" xfId="6394"/>
    <cellStyle name="Calculation 8 4 2" xfId="6395"/>
    <cellStyle name="Calculation 8 4_SCH J-3" xfId="6396"/>
    <cellStyle name="Calculation 8 5" xfId="6397"/>
    <cellStyle name="Calculation 8 5 2" xfId="6398"/>
    <cellStyle name="Calculation 8 5_SCH J-3" xfId="6399"/>
    <cellStyle name="Calculation 8 6" xfId="6400"/>
    <cellStyle name="Calculation 8 6 2" xfId="6401"/>
    <cellStyle name="Calculation 8 6_SCH J-3" xfId="6402"/>
    <cellStyle name="Calculation 8 7" xfId="6403"/>
    <cellStyle name="Calculation 8 7 2" xfId="6404"/>
    <cellStyle name="Calculation 8 7_SCH J-3" xfId="6405"/>
    <cellStyle name="Calculation 8 8" xfId="6406"/>
    <cellStyle name="Calculation 8 8 2" xfId="6407"/>
    <cellStyle name="Calculation 8 8_SCH J-3" xfId="6408"/>
    <cellStyle name="Calculation 8 9" xfId="6409"/>
    <cellStyle name="Calculation 8 9 2" xfId="6410"/>
    <cellStyle name="Calculation 8 9_SCH J-3" xfId="6411"/>
    <cellStyle name="Calculation 8_SCH J-3" xfId="6412"/>
    <cellStyle name="Calculation 9" xfId="6413"/>
    <cellStyle name="Calculation 9 10" xfId="6414"/>
    <cellStyle name="Calculation 9 11" xfId="6415"/>
    <cellStyle name="Calculation 9 12" xfId="6416"/>
    <cellStyle name="Calculation 9 2" xfId="6417"/>
    <cellStyle name="Calculation 9 2 2" xfId="6418"/>
    <cellStyle name="Calculation 9 2 2 2" xfId="6419"/>
    <cellStyle name="Calculation 9 2 2_SCH J-3" xfId="6420"/>
    <cellStyle name="Calculation 9 2 3" xfId="6421"/>
    <cellStyle name="Calculation 9 2 3 2" xfId="6422"/>
    <cellStyle name="Calculation 9 2 3_SCH J-3" xfId="6423"/>
    <cellStyle name="Calculation 9 2 4" xfId="6424"/>
    <cellStyle name="Calculation 9 2 4 2" xfId="6425"/>
    <cellStyle name="Calculation 9 2 4_SCH J-3" xfId="6426"/>
    <cellStyle name="Calculation 9 2 5" xfId="6427"/>
    <cellStyle name="Calculation 9 2 5 2" xfId="6428"/>
    <cellStyle name="Calculation 9 2 5_SCH J-3" xfId="6429"/>
    <cellStyle name="Calculation 9 2 6" xfId="6430"/>
    <cellStyle name="Calculation 9 2 6 2" xfId="6431"/>
    <cellStyle name="Calculation 9 2 6_SCH J-3" xfId="6432"/>
    <cellStyle name="Calculation 9 2 7" xfId="6433"/>
    <cellStyle name="Calculation 9 2 7 2" xfId="6434"/>
    <cellStyle name="Calculation 9 2 7_SCH J-3" xfId="6435"/>
    <cellStyle name="Calculation 9 2 8" xfId="6436"/>
    <cellStyle name="Calculation 9 2 8 2" xfId="6437"/>
    <cellStyle name="Calculation 9 2 8_SCH J-3" xfId="6438"/>
    <cellStyle name="Calculation 9 2 9" xfId="6439"/>
    <cellStyle name="Calculation 9 2_SCH J-3" xfId="6440"/>
    <cellStyle name="Calculation 9 3" xfId="6441"/>
    <cellStyle name="Calculation 9 3 2" xfId="6442"/>
    <cellStyle name="Calculation 9 3_SCH J-3" xfId="6443"/>
    <cellStyle name="Calculation 9 4" xfId="6444"/>
    <cellStyle name="Calculation 9 4 2" xfId="6445"/>
    <cellStyle name="Calculation 9 4_SCH J-3" xfId="6446"/>
    <cellStyle name="Calculation 9 5" xfId="6447"/>
    <cellStyle name="Calculation 9 5 2" xfId="6448"/>
    <cellStyle name="Calculation 9 5_SCH J-3" xfId="6449"/>
    <cellStyle name="Calculation 9 6" xfId="6450"/>
    <cellStyle name="Calculation 9 6 2" xfId="6451"/>
    <cellStyle name="Calculation 9 6_SCH J-3" xfId="6452"/>
    <cellStyle name="Calculation 9 7" xfId="6453"/>
    <cellStyle name="Calculation 9 7 2" xfId="6454"/>
    <cellStyle name="Calculation 9 7_SCH J-3" xfId="6455"/>
    <cellStyle name="Calculation 9 8" xfId="6456"/>
    <cellStyle name="Calculation 9 8 2" xfId="6457"/>
    <cellStyle name="Calculation 9 8_SCH J-3" xfId="6458"/>
    <cellStyle name="Calculation 9 9" xfId="6459"/>
    <cellStyle name="Calculation 9 9 2" xfId="6460"/>
    <cellStyle name="Calculation 9 9_SCH J-3" xfId="6461"/>
    <cellStyle name="Calculation 9_SCH J-3" xfId="6462"/>
    <cellStyle name="cd" xfId="6463"/>
    <cellStyle name="Check Cell 10" xfId="6464"/>
    <cellStyle name="Check Cell 11" xfId="6465"/>
    <cellStyle name="Check Cell 12" xfId="6466"/>
    <cellStyle name="Check Cell 13" xfId="6467"/>
    <cellStyle name="Check Cell 14" xfId="6468"/>
    <cellStyle name="Check Cell 15" xfId="6469"/>
    <cellStyle name="Check Cell 16" xfId="6470"/>
    <cellStyle name="Check Cell 17" xfId="6471"/>
    <cellStyle name="Check Cell 2" xfId="6472"/>
    <cellStyle name="Check Cell 2 2" xfId="6473"/>
    <cellStyle name="Check Cell 2 2 2" xfId="6474"/>
    <cellStyle name="Check Cell 2 2_SCH J-3" xfId="6475"/>
    <cellStyle name="Check Cell 2 3" xfId="6476"/>
    <cellStyle name="Check Cell 2_SCH J-3" xfId="6477"/>
    <cellStyle name="Check Cell 3" xfId="6478"/>
    <cellStyle name="Check Cell 3 2" xfId="6479"/>
    <cellStyle name="Check Cell 3 3" xfId="6480"/>
    <cellStyle name="Check Cell 3_SCH J-3" xfId="6481"/>
    <cellStyle name="Check Cell 4" xfId="6482"/>
    <cellStyle name="Check Cell 4 2" xfId="6483"/>
    <cellStyle name="Check Cell 5" xfId="6484"/>
    <cellStyle name="Check Cell 5 2" xfId="6485"/>
    <cellStyle name="Check Cell 6" xfId="6486"/>
    <cellStyle name="Check Cell 6 2" xfId="6487"/>
    <cellStyle name="Check Cell 7" xfId="6488"/>
    <cellStyle name="Check Cell 7 2" xfId="6489"/>
    <cellStyle name="Check Cell 8" xfId="6490"/>
    <cellStyle name="Check Cell 9" xfId="6491"/>
    <cellStyle name="CodeEingabe" xfId="6492"/>
    <cellStyle name="ColumnAttributeAbovePrompt" xfId="6493"/>
    <cellStyle name="ColumnAttributeAbovePrompt 2" xfId="6494"/>
    <cellStyle name="ColumnAttributeAbovePrompt 2 2" xfId="6495"/>
    <cellStyle name="ColumnAttributeAbovePrompt 2 3" xfId="6496"/>
    <cellStyle name="ColumnAttributeAbovePrompt 2_SCH J-3" xfId="6497"/>
    <cellStyle name="ColumnAttributeAbovePrompt 3" xfId="6498"/>
    <cellStyle name="ColumnAttributeAbovePrompt 4" xfId="6499"/>
    <cellStyle name="ColumnAttributeAbovePrompt_SCH J-3" xfId="6500"/>
    <cellStyle name="ColumnAttributePrompt" xfId="6501"/>
    <cellStyle name="ColumnAttributePrompt 2" xfId="6502"/>
    <cellStyle name="ColumnAttributePrompt 2 2" xfId="6503"/>
    <cellStyle name="ColumnAttributePrompt 2 3" xfId="6504"/>
    <cellStyle name="ColumnAttributePrompt 2_SCH J-3" xfId="6505"/>
    <cellStyle name="ColumnAttributePrompt 3" xfId="6506"/>
    <cellStyle name="ColumnAttributePrompt 4" xfId="6507"/>
    <cellStyle name="ColumnAttributePrompt_SCH J-3" xfId="6508"/>
    <cellStyle name="ColumnAttributeValue" xfId="6509"/>
    <cellStyle name="ColumnAttributeValue 2" xfId="6510"/>
    <cellStyle name="ColumnAttributeValue 2 2" xfId="6511"/>
    <cellStyle name="ColumnAttributeValue 2 3" xfId="6512"/>
    <cellStyle name="ColumnAttributeValue 2_SCH J-3" xfId="6513"/>
    <cellStyle name="ColumnAttributeValue 3" xfId="6514"/>
    <cellStyle name="ColumnAttributeValue 4" xfId="6515"/>
    <cellStyle name="ColumnAttributeValue_SCH J-3" xfId="6516"/>
    <cellStyle name="ColumnHeadingPrompt" xfId="6517"/>
    <cellStyle name="ColumnHeadingPrompt 2" xfId="6518"/>
    <cellStyle name="ColumnHeadingPrompt 2 2" xfId="6519"/>
    <cellStyle name="ColumnHeadingPrompt 2 3" xfId="6520"/>
    <cellStyle name="ColumnHeadingPrompt 2_SCH J-3" xfId="6521"/>
    <cellStyle name="ColumnHeadingPrompt 3" xfId="6522"/>
    <cellStyle name="ColumnHeadingPrompt 4" xfId="6523"/>
    <cellStyle name="ColumnHeadingPrompt_SCH J-3" xfId="6524"/>
    <cellStyle name="ColumnHeadingValue" xfId="6525"/>
    <cellStyle name="ColumnHeadingValue 2" xfId="6526"/>
    <cellStyle name="ColumnHeadingValue 2 2" xfId="6527"/>
    <cellStyle name="ColumnHeadingValue 2_SCH J-3" xfId="6528"/>
    <cellStyle name="ColumnHeadingValue 3" xfId="6529"/>
    <cellStyle name="ColumnHeadingValue 4" xfId="6530"/>
    <cellStyle name="ColumnHeadingValue_SCH J-3" xfId="6531"/>
    <cellStyle name="Comma" xfId="1" builtinId="3"/>
    <cellStyle name="Comma [0] 2" xfId="6532"/>
    <cellStyle name="Comma [0] 2 2" xfId="6533"/>
    <cellStyle name="Comma [0] 2_SCH J-3" xfId="6534"/>
    <cellStyle name="Comma [0] 3" xfId="6535"/>
    <cellStyle name="Comma [0] 3 2" xfId="6536"/>
    <cellStyle name="Comma [0] 3 2 2" xfId="6537"/>
    <cellStyle name="Comma [0] 3 2 2 2" xfId="6538"/>
    <cellStyle name="Comma [0] 3 2 2_SCH J-3" xfId="6539"/>
    <cellStyle name="Comma [0] 3 2 3" xfId="6540"/>
    <cellStyle name="Comma [0] 3 2 4" xfId="6541"/>
    <cellStyle name="Comma [0] 3 2_SCH J-3" xfId="6542"/>
    <cellStyle name="Comma [0] 3 3" xfId="6543"/>
    <cellStyle name="Comma [0] 3 4" xfId="6544"/>
    <cellStyle name="Comma [0] 3 4 2" xfId="6545"/>
    <cellStyle name="Comma [0] 3 4_SCH J-3" xfId="6546"/>
    <cellStyle name="Comma [0] 3 5" xfId="6547"/>
    <cellStyle name="Comma [0] 3_SCH J-3" xfId="6548"/>
    <cellStyle name="Comma [0] 4" xfId="6549"/>
    <cellStyle name="Comma [0] 4 2" xfId="6550"/>
    <cellStyle name="Comma [0] 4_SCH J-3" xfId="6551"/>
    <cellStyle name="Comma [0] 5" xfId="6552"/>
    <cellStyle name="Comma [0] 5 2" xfId="6553"/>
    <cellStyle name="Comma [0] 5 2 2" xfId="6554"/>
    <cellStyle name="Comma [0] 5 2 3" xfId="6555"/>
    <cellStyle name="Comma [0] 5 2_SCH J-3" xfId="6556"/>
    <cellStyle name="Comma [0] 5 3" xfId="6557"/>
    <cellStyle name="Comma [0] 5 4" xfId="6558"/>
    <cellStyle name="Comma [0] 5_SCH J-3" xfId="6559"/>
    <cellStyle name="Comma [0] 6" xfId="6560"/>
    <cellStyle name="Comma [0] 6 2" xfId="6561"/>
    <cellStyle name="Comma [0] 6 2 2" xfId="6562"/>
    <cellStyle name="Comma [0] 6 2_SCH J-3" xfId="6563"/>
    <cellStyle name="Comma [0] 6 3" xfId="6564"/>
    <cellStyle name="Comma [0] 6_SCH J-3" xfId="6565"/>
    <cellStyle name="Comma [1]" xfId="6566"/>
    <cellStyle name="Comma 10" xfId="6567"/>
    <cellStyle name="Comma 10 10" xfId="6568"/>
    <cellStyle name="Comma 10 2" xfId="6569"/>
    <cellStyle name="Comma 10 2 2" xfId="6570"/>
    <cellStyle name="Comma 10 2 2 2" xfId="6571"/>
    <cellStyle name="Comma 10 2 2 2 2" xfId="6572"/>
    <cellStyle name="Comma 10 2 2 2 2 2" xfId="6573"/>
    <cellStyle name="Comma 10 2 2 2 2 2 2" xfId="6574"/>
    <cellStyle name="Comma 10 2 2 2 2 2_SCH J-3" xfId="6575"/>
    <cellStyle name="Comma 10 2 2 2 2 3" xfId="6576"/>
    <cellStyle name="Comma 10 2 2 2 2_SCH J-3" xfId="6577"/>
    <cellStyle name="Comma 10 2 2 2 3" xfId="6578"/>
    <cellStyle name="Comma 10 2 2 2 3 2" xfId="6579"/>
    <cellStyle name="Comma 10 2 2 2 3_SCH J-3" xfId="6580"/>
    <cellStyle name="Comma 10 2 2 2 4" xfId="6581"/>
    <cellStyle name="Comma 10 2 2 2_SCH J-3" xfId="6582"/>
    <cellStyle name="Comma 10 2 2 3" xfId="6583"/>
    <cellStyle name="Comma 10 2 2 3 2" xfId="6584"/>
    <cellStyle name="Comma 10 2 2 3 2 2" xfId="6585"/>
    <cellStyle name="Comma 10 2 2 3 2_SCH J-3" xfId="6586"/>
    <cellStyle name="Comma 10 2 2 3 3" xfId="6587"/>
    <cellStyle name="Comma 10 2 2 3_SCH J-3" xfId="6588"/>
    <cellStyle name="Comma 10 2 2 4" xfId="6589"/>
    <cellStyle name="Comma 10 2 2 4 2" xfId="6590"/>
    <cellStyle name="Comma 10 2 2 4_SCH J-3" xfId="6591"/>
    <cellStyle name="Comma 10 2 2 5" xfId="6592"/>
    <cellStyle name="Comma 10 2 2 6" xfId="6593"/>
    <cellStyle name="Comma 10 2 2_SCH J-3" xfId="6594"/>
    <cellStyle name="Comma 10 2 3" xfId="6595"/>
    <cellStyle name="Comma 10 2 3 2" xfId="6596"/>
    <cellStyle name="Comma 10 2 3 2 2" xfId="6597"/>
    <cellStyle name="Comma 10 2 3 2 2 2" xfId="6598"/>
    <cellStyle name="Comma 10 2 3 2 2_SCH J-3" xfId="6599"/>
    <cellStyle name="Comma 10 2 3 2 3" xfId="6600"/>
    <cellStyle name="Comma 10 2 3 2_SCH J-3" xfId="6601"/>
    <cellStyle name="Comma 10 2 3 3" xfId="6602"/>
    <cellStyle name="Comma 10 2 3 3 2" xfId="6603"/>
    <cellStyle name="Comma 10 2 3 3_SCH J-3" xfId="6604"/>
    <cellStyle name="Comma 10 2 3 4" xfId="6605"/>
    <cellStyle name="Comma 10 2 3_SCH J-3" xfId="6606"/>
    <cellStyle name="Comma 10 2 4" xfId="6607"/>
    <cellStyle name="Comma 10 2 4 2" xfId="6608"/>
    <cellStyle name="Comma 10 2 4 2 2" xfId="6609"/>
    <cellStyle name="Comma 10 2 4 2_SCH J-3" xfId="6610"/>
    <cellStyle name="Comma 10 2 4 3" xfId="6611"/>
    <cellStyle name="Comma 10 2 4_SCH J-3" xfId="6612"/>
    <cellStyle name="Comma 10 2 5" xfId="6613"/>
    <cellStyle name="Comma 10 2 5 2" xfId="6614"/>
    <cellStyle name="Comma 10 2 5_SCH J-3" xfId="6615"/>
    <cellStyle name="Comma 10 2 6" xfId="6616"/>
    <cellStyle name="Comma 10 2 7" xfId="6617"/>
    <cellStyle name="Comma 10 2_SCH J-3" xfId="6618"/>
    <cellStyle name="Comma 10 3" xfId="6619"/>
    <cellStyle name="Comma 10 3 2" xfId="6620"/>
    <cellStyle name="Comma 10 3 2 2" xfId="6621"/>
    <cellStyle name="Comma 10 3 2 2 2" xfId="6622"/>
    <cellStyle name="Comma 10 3 2 2 2 2" xfId="6623"/>
    <cellStyle name="Comma 10 3 2 2 2_SCH J-3" xfId="6624"/>
    <cellStyle name="Comma 10 3 2 2 3" xfId="6625"/>
    <cellStyle name="Comma 10 3 2 2_SCH J-3" xfId="6626"/>
    <cellStyle name="Comma 10 3 2 3" xfId="6627"/>
    <cellStyle name="Comma 10 3 2 3 2" xfId="6628"/>
    <cellStyle name="Comma 10 3 2 3_SCH J-3" xfId="6629"/>
    <cellStyle name="Comma 10 3 2 4" xfId="6630"/>
    <cellStyle name="Comma 10 3 2_SCH J-3" xfId="6631"/>
    <cellStyle name="Comma 10 3 3" xfId="6632"/>
    <cellStyle name="Comma 10 3 3 2" xfId="6633"/>
    <cellStyle name="Comma 10 3 3 2 2" xfId="6634"/>
    <cellStyle name="Comma 10 3 3 2_SCH J-3" xfId="6635"/>
    <cellStyle name="Comma 10 3 3 3" xfId="6636"/>
    <cellStyle name="Comma 10 3 3_SCH J-3" xfId="6637"/>
    <cellStyle name="Comma 10 3 4" xfId="6638"/>
    <cellStyle name="Comma 10 3 4 2" xfId="6639"/>
    <cellStyle name="Comma 10 3 4_SCH J-3" xfId="6640"/>
    <cellStyle name="Comma 10 3 5" xfId="6641"/>
    <cellStyle name="Comma 10 3 6" xfId="6642"/>
    <cellStyle name="Comma 10 3_SCH J-3" xfId="6643"/>
    <cellStyle name="Comma 10 4" xfId="6644"/>
    <cellStyle name="Comma 10 4 2" xfId="6645"/>
    <cellStyle name="Comma 10 4 2 2" xfId="6646"/>
    <cellStyle name="Comma 10 4 2 2 2" xfId="6647"/>
    <cellStyle name="Comma 10 4 2 2_SCH J-3" xfId="6648"/>
    <cellStyle name="Comma 10 4 2 3" xfId="6649"/>
    <cellStyle name="Comma 10 4 2_SCH J-3" xfId="6650"/>
    <cellStyle name="Comma 10 4 3" xfId="6651"/>
    <cellStyle name="Comma 10 4 3 2" xfId="6652"/>
    <cellStyle name="Comma 10 4 3_SCH J-3" xfId="6653"/>
    <cellStyle name="Comma 10 4 4" xfId="6654"/>
    <cellStyle name="Comma 10 4_SCH J-3" xfId="6655"/>
    <cellStyle name="Comma 10 5" xfId="6656"/>
    <cellStyle name="Comma 10 5 2" xfId="6657"/>
    <cellStyle name="Comma 10 5 2 2" xfId="6658"/>
    <cellStyle name="Comma 10 5 2 3" xfId="6659"/>
    <cellStyle name="Comma 10 5 2 3 2" xfId="6660"/>
    <cellStyle name="Comma 10 5 2_SCH J-3" xfId="6661"/>
    <cellStyle name="Comma 10 5 3" xfId="6662"/>
    <cellStyle name="Comma 10 5_SCH J-3" xfId="6663"/>
    <cellStyle name="Comma 10 6" xfId="6664"/>
    <cellStyle name="Comma 10 6 2" xfId="6665"/>
    <cellStyle name="Comma 10 6 3" xfId="6666"/>
    <cellStyle name="Comma 10 6 3 2" xfId="6667"/>
    <cellStyle name="Comma 10 6_SCH J-3" xfId="6668"/>
    <cellStyle name="Comma 10 7" xfId="6669"/>
    <cellStyle name="Comma 10 8" xfId="6670"/>
    <cellStyle name="Comma 10 8 2" xfId="6671"/>
    <cellStyle name="Comma 10 9" xfId="6672"/>
    <cellStyle name="Comma 10_SCH J-3" xfId="6673"/>
    <cellStyle name="Comma 100" xfId="6674"/>
    <cellStyle name="Comma 101" xfId="6675"/>
    <cellStyle name="Comma 102" xfId="6676"/>
    <cellStyle name="Comma 103" xfId="6677"/>
    <cellStyle name="Comma 104" xfId="6678"/>
    <cellStyle name="Comma 105" xfId="6679"/>
    <cellStyle name="Comma 106" xfId="6680"/>
    <cellStyle name="Comma 107" xfId="6681"/>
    <cellStyle name="Comma 108" xfId="6682"/>
    <cellStyle name="Comma 109" xfId="6683"/>
    <cellStyle name="Comma 11" xfId="6684"/>
    <cellStyle name="Comma 11 10" xfId="6685"/>
    <cellStyle name="Comma 11 11" xfId="6686"/>
    <cellStyle name="Comma 11 11 2" xfId="6687"/>
    <cellStyle name="Comma 11 11 2 2" xfId="6688"/>
    <cellStyle name="Comma 11 11 2 3" xfId="6689"/>
    <cellStyle name="Comma 11 11 2 3 2" xfId="6690"/>
    <cellStyle name="Comma 11 12" xfId="6691"/>
    <cellStyle name="Comma 11 13" xfId="6692"/>
    <cellStyle name="Comma 11 13 2" xfId="6693"/>
    <cellStyle name="Comma 11 13 2 2" xfId="6694"/>
    <cellStyle name="Comma 11 13 2 3" xfId="6695"/>
    <cellStyle name="Comma 11 13 2 3 2" xfId="6696"/>
    <cellStyle name="Comma 11 2" xfId="6697"/>
    <cellStyle name="Comma 11 2 2" xfId="6698"/>
    <cellStyle name="Comma 11 2 2 2" xfId="6699"/>
    <cellStyle name="Comma 11 2 2 2 2" xfId="6700"/>
    <cellStyle name="Comma 11 2 2 2 3" xfId="6701"/>
    <cellStyle name="Comma 11 2 2 2_SCH J-3" xfId="6702"/>
    <cellStyle name="Comma 11 2 2 3" xfId="6703"/>
    <cellStyle name="Comma 11 2 2 3 2" xfId="6704"/>
    <cellStyle name="Comma 11 2 2 3_SCH J-3" xfId="6705"/>
    <cellStyle name="Comma 11 2 2 4" xfId="6706"/>
    <cellStyle name="Comma 11 2 2 5" xfId="6707"/>
    <cellStyle name="Comma 11 2 2_SCH J-3" xfId="6708"/>
    <cellStyle name="Comma 11 2 3" xfId="6709"/>
    <cellStyle name="Comma 11 2 3 2" xfId="6710"/>
    <cellStyle name="Comma 11 2 3 3" xfId="6711"/>
    <cellStyle name="Comma 11 2 3_SCH J-3" xfId="6712"/>
    <cellStyle name="Comma 11 2 4" xfId="6713"/>
    <cellStyle name="Comma 11 2 4 2" xfId="6714"/>
    <cellStyle name="Comma 11 2 4_SCH J-3" xfId="6715"/>
    <cellStyle name="Comma 11 2 5" xfId="6716"/>
    <cellStyle name="Comma 11 2 6" xfId="6717"/>
    <cellStyle name="Comma 11 2_SCH J-3" xfId="6718"/>
    <cellStyle name="Comma 11 3" xfId="6719"/>
    <cellStyle name="Comma 11 3 2" xfId="6720"/>
    <cellStyle name="Comma 11 3 2 2" xfId="6721"/>
    <cellStyle name="Comma 11 3 2 2 2" xfId="6722"/>
    <cellStyle name="Comma 11 3 2 2_SCH J-3" xfId="6723"/>
    <cellStyle name="Comma 11 3 2 3" xfId="6724"/>
    <cellStyle name="Comma 11 3 2 4" xfId="6725"/>
    <cellStyle name="Comma 11 3 2 5" xfId="6726"/>
    <cellStyle name="Comma 11 3 2_SCH J-3" xfId="6727"/>
    <cellStyle name="Comma 11 3 3" xfId="6728"/>
    <cellStyle name="Comma 11 3 3 2" xfId="6729"/>
    <cellStyle name="Comma 11 3 3_SCH J-3" xfId="6730"/>
    <cellStyle name="Comma 11 3 4" xfId="6731"/>
    <cellStyle name="Comma 11 3 5" xfId="6732"/>
    <cellStyle name="Comma 11 3 6" xfId="6733"/>
    <cellStyle name="Comma 11 3_SCH J-3" xfId="6734"/>
    <cellStyle name="Comma 11 4" xfId="6735"/>
    <cellStyle name="Comma 11 4 2" xfId="6736"/>
    <cellStyle name="Comma 11 4 2 2" xfId="6737"/>
    <cellStyle name="Comma 11 4 2_SCH J-3" xfId="6738"/>
    <cellStyle name="Comma 11 4 3" xfId="6739"/>
    <cellStyle name="Comma 11 4 4" xfId="6740"/>
    <cellStyle name="Comma 11 4 5" xfId="6741"/>
    <cellStyle name="Comma 11 4_SCH J-3" xfId="6742"/>
    <cellStyle name="Comma 11 5" xfId="6743"/>
    <cellStyle name="Comma 11 5 2" xfId="6744"/>
    <cellStyle name="Comma 11 5 2 2" xfId="6745"/>
    <cellStyle name="Comma 11 5 2_SCH J-3" xfId="6746"/>
    <cellStyle name="Comma 11 5 3" xfId="6747"/>
    <cellStyle name="Comma 11 5 4" xfId="6748"/>
    <cellStyle name="Comma 11 5 5" xfId="6749"/>
    <cellStyle name="Comma 11 5_SCH J-3" xfId="6750"/>
    <cellStyle name="Comma 11 6" xfId="6751"/>
    <cellStyle name="Comma 11 6 2" xfId="6752"/>
    <cellStyle name="Comma 11 6 3" xfId="6753"/>
    <cellStyle name="Comma 11 6_SCH J-3" xfId="6754"/>
    <cellStyle name="Comma 11 7" xfId="6755"/>
    <cellStyle name="Comma 11 7 2" xfId="6756"/>
    <cellStyle name="Comma 11 7 2 2" xfId="6757"/>
    <cellStyle name="Comma 11 7 2 3" xfId="6758"/>
    <cellStyle name="Comma 11 7_SCH J-3" xfId="6759"/>
    <cellStyle name="Comma 11 8" xfId="6760"/>
    <cellStyle name="Comma 11 9" xfId="6761"/>
    <cellStyle name="Comma 11_SCH J-3" xfId="6762"/>
    <cellStyle name="Comma 110" xfId="6763"/>
    <cellStyle name="Comma 111" xfId="6764"/>
    <cellStyle name="Comma 112" xfId="6765"/>
    <cellStyle name="Comma 113" xfId="6766"/>
    <cellStyle name="Comma 114" xfId="6767"/>
    <cellStyle name="Comma 115" xfId="6768"/>
    <cellStyle name="Comma 116" xfId="6769"/>
    <cellStyle name="Comma 12" xfId="6770"/>
    <cellStyle name="Comma 12 10" xfId="6771"/>
    <cellStyle name="Comma 12 10 2" xfId="6772"/>
    <cellStyle name="Comma 12 10 2 2" xfId="6773"/>
    <cellStyle name="Comma 12 10 2 3" xfId="6774"/>
    <cellStyle name="Comma 12 10 2 3 2" xfId="6775"/>
    <cellStyle name="Comma 12 11" xfId="6776"/>
    <cellStyle name="Comma 12 12" xfId="6777"/>
    <cellStyle name="Comma 12 12 2" xfId="6778"/>
    <cellStyle name="Comma 12 12 2 2" xfId="6779"/>
    <cellStyle name="Comma 12 12 2 3" xfId="6780"/>
    <cellStyle name="Comma 12 12 2 3 2" xfId="6781"/>
    <cellStyle name="Comma 12 13" xfId="6782"/>
    <cellStyle name="Comma 12 2" xfId="6783"/>
    <cellStyle name="Comma 12 2 2" xfId="6784"/>
    <cellStyle name="Comma 12 2 3" xfId="6785"/>
    <cellStyle name="Comma 12 2_SCH J-3" xfId="6786"/>
    <cellStyle name="Comma 12 3" xfId="6787"/>
    <cellStyle name="Comma 12 3 2" xfId="6788"/>
    <cellStyle name="Comma 12 3_SCH J-3" xfId="6789"/>
    <cellStyle name="Comma 12 4" xfId="6790"/>
    <cellStyle name="Comma 12 5" xfId="6791"/>
    <cellStyle name="Comma 12 6" xfId="6792"/>
    <cellStyle name="Comma 12 6 2" xfId="6793"/>
    <cellStyle name="Comma 12 6 2 2" xfId="6794"/>
    <cellStyle name="Comma 12 6 2 3" xfId="6795"/>
    <cellStyle name="Comma 12 7" xfId="6796"/>
    <cellStyle name="Comma 12 8" xfId="6797"/>
    <cellStyle name="Comma 12 9" xfId="6798"/>
    <cellStyle name="Comma 12_SCH J-3" xfId="6799"/>
    <cellStyle name="Comma 13" xfId="6800"/>
    <cellStyle name="Comma 13 10" xfId="6801"/>
    <cellStyle name="Comma 13 2" xfId="6802"/>
    <cellStyle name="Comma 13 2 2" xfId="6803"/>
    <cellStyle name="Comma 13 2 2 2" xfId="6804"/>
    <cellStyle name="Comma 13 2 2 2 2" xfId="6805"/>
    <cellStyle name="Comma 13 2 2 3" xfId="6806"/>
    <cellStyle name="Comma 13 2 3" xfId="6807"/>
    <cellStyle name="Comma 13 2 3 2" xfId="6808"/>
    <cellStyle name="Comma 13 2 4" xfId="6809"/>
    <cellStyle name="Comma 13 2_SCH J-3" xfId="6810"/>
    <cellStyle name="Comma 13 3" xfId="6811"/>
    <cellStyle name="Comma 13 3 2" xfId="6812"/>
    <cellStyle name="Comma 13 3 2 2" xfId="6813"/>
    <cellStyle name="Comma 13 3 3" xfId="6814"/>
    <cellStyle name="Comma 13 3_SCH J-3" xfId="6815"/>
    <cellStyle name="Comma 13 4" xfId="6816"/>
    <cellStyle name="Comma 13 4 2" xfId="6817"/>
    <cellStyle name="Comma 13 4 2 2" xfId="6818"/>
    <cellStyle name="Comma 13 4 3" xfId="6819"/>
    <cellStyle name="Comma 13 5" xfId="6820"/>
    <cellStyle name="Comma 13 5 2" xfId="6821"/>
    <cellStyle name="Comma 13 6" xfId="6822"/>
    <cellStyle name="Comma 13 6 2" xfId="6823"/>
    <cellStyle name="Comma 13 7" xfId="6824"/>
    <cellStyle name="Comma 13 7 2" xfId="6825"/>
    <cellStyle name="Comma 13 7 2 2" xfId="6826"/>
    <cellStyle name="Comma 13 7 3" xfId="6827"/>
    <cellStyle name="Comma 13 8" xfId="6828"/>
    <cellStyle name="Comma 13 8 2" xfId="6829"/>
    <cellStyle name="Comma 13 9" xfId="6830"/>
    <cellStyle name="Comma 13_SCH J-3" xfId="6831"/>
    <cellStyle name="Comma 14" xfId="6832"/>
    <cellStyle name="Comma 14 2" xfId="6833"/>
    <cellStyle name="Comma 14 2 2" xfId="6834"/>
    <cellStyle name="Comma 14 2 2 2" xfId="6835"/>
    <cellStyle name="Comma 14 2 3" xfId="6836"/>
    <cellStyle name="Comma 14 2_SCH J-3" xfId="6837"/>
    <cellStyle name="Comma 14 3" xfId="6838"/>
    <cellStyle name="Comma 14 3 2" xfId="6839"/>
    <cellStyle name="Comma 14 4" xfId="6840"/>
    <cellStyle name="Comma 14 4 2" xfId="6841"/>
    <cellStyle name="Comma 14 5" xfId="6842"/>
    <cellStyle name="Comma 14_SCH J-3" xfId="6843"/>
    <cellStyle name="Comma 15" xfId="6844"/>
    <cellStyle name="Comma 15 2" xfId="6845"/>
    <cellStyle name="Comma 15 2 2" xfId="6846"/>
    <cellStyle name="Comma 15 2_SCH J-3" xfId="6847"/>
    <cellStyle name="Comma 15 3" xfId="6848"/>
    <cellStyle name="Comma 15 3 2" xfId="6849"/>
    <cellStyle name="Comma 15 4" xfId="6850"/>
    <cellStyle name="Comma 15 5" xfId="6851"/>
    <cellStyle name="Comma 15_SCH J-3" xfId="6852"/>
    <cellStyle name="Comma 16" xfId="6853"/>
    <cellStyle name="Comma 16 2" xfId="6854"/>
    <cellStyle name="Comma 16 2 2" xfId="6855"/>
    <cellStyle name="Comma 16 2_SCH J-3" xfId="6856"/>
    <cellStyle name="Comma 16 3" xfId="6857"/>
    <cellStyle name="Comma 16 3 2" xfId="6858"/>
    <cellStyle name="Comma 16 3 3" xfId="6859"/>
    <cellStyle name="Comma 16 3 3 2" xfId="6860"/>
    <cellStyle name="Comma 16 4" xfId="6861"/>
    <cellStyle name="Comma 16 5" xfId="6862"/>
    <cellStyle name="Comma 16_SCH J-3" xfId="6863"/>
    <cellStyle name="Comma 17" xfId="6864"/>
    <cellStyle name="Comma 17 2" xfId="6865"/>
    <cellStyle name="Comma 17 2 2" xfId="6866"/>
    <cellStyle name="Comma 17 2 2 2" xfId="6867"/>
    <cellStyle name="Comma 17 2 2 2 2" xfId="6868"/>
    <cellStyle name="Comma 17 2 2 2 2 2" xfId="6869"/>
    <cellStyle name="Comma 17 2 2 2 2 2 2" xfId="6870"/>
    <cellStyle name="Comma 17 2 2 2 2 3" xfId="6871"/>
    <cellStyle name="Comma 17 2 2 2 3" xfId="6872"/>
    <cellStyle name="Comma 17 2 2 2 3 2" xfId="6873"/>
    <cellStyle name="Comma 17 2 2 2 4" xfId="6874"/>
    <cellStyle name="Comma 17 2 2 3" xfId="6875"/>
    <cellStyle name="Comma 17 2 2 3 2" xfId="6876"/>
    <cellStyle name="Comma 17 2 2 3 2 2" xfId="6877"/>
    <cellStyle name="Comma 17 2 2 3 3" xfId="6878"/>
    <cellStyle name="Comma 17 2 2 4" xfId="6879"/>
    <cellStyle name="Comma 17 2 2 4 2" xfId="6880"/>
    <cellStyle name="Comma 17 2 2 5" xfId="6881"/>
    <cellStyle name="Comma 17 2 3" xfId="6882"/>
    <cellStyle name="Comma 17 2 3 2" xfId="6883"/>
    <cellStyle name="Comma 17 2 3 2 2" xfId="6884"/>
    <cellStyle name="Comma 17 2 3 2 2 2" xfId="6885"/>
    <cellStyle name="Comma 17 2 3 2 3" xfId="6886"/>
    <cellStyle name="Comma 17 2 3 3" xfId="6887"/>
    <cellStyle name="Comma 17 2 3 3 2" xfId="6888"/>
    <cellStyle name="Comma 17 2 3 4" xfId="6889"/>
    <cellStyle name="Comma 17 2 4" xfId="6890"/>
    <cellStyle name="Comma 17 2 4 2" xfId="6891"/>
    <cellStyle name="Comma 17 2 4 2 2" xfId="6892"/>
    <cellStyle name="Comma 17 2 4 3" xfId="6893"/>
    <cellStyle name="Comma 17 2 5" xfId="6894"/>
    <cellStyle name="Comma 17 2 5 2" xfId="6895"/>
    <cellStyle name="Comma 17 2 6" xfId="6896"/>
    <cellStyle name="Comma 17 2_SCH J-3" xfId="6897"/>
    <cellStyle name="Comma 17 3" xfId="6898"/>
    <cellStyle name="Comma 17 3 2" xfId="6899"/>
    <cellStyle name="Comma 17 3 2 2" xfId="6900"/>
    <cellStyle name="Comma 17 3 2 2 2" xfId="6901"/>
    <cellStyle name="Comma 17 3 2 2 2 2" xfId="6902"/>
    <cellStyle name="Comma 17 3 2 2 2 2 2" xfId="6903"/>
    <cellStyle name="Comma 17 3 2 2 2 3" xfId="6904"/>
    <cellStyle name="Comma 17 3 2 2 3" xfId="6905"/>
    <cellStyle name="Comma 17 3 2 2 3 2" xfId="6906"/>
    <cellStyle name="Comma 17 3 2 2 4" xfId="6907"/>
    <cellStyle name="Comma 17 3 2 3" xfId="6908"/>
    <cellStyle name="Comma 17 3 2 3 2" xfId="6909"/>
    <cellStyle name="Comma 17 3 2 3 2 2" xfId="6910"/>
    <cellStyle name="Comma 17 3 2 3 3" xfId="6911"/>
    <cellStyle name="Comma 17 3 2 4" xfId="6912"/>
    <cellStyle name="Comma 17 3 2 4 2" xfId="6913"/>
    <cellStyle name="Comma 17 3 2 5" xfId="6914"/>
    <cellStyle name="Comma 17 3 3" xfId="6915"/>
    <cellStyle name="Comma 17 3 3 2" xfId="6916"/>
    <cellStyle name="Comma 17 3 3 2 2" xfId="6917"/>
    <cellStyle name="Comma 17 3 3 2 2 2" xfId="6918"/>
    <cellStyle name="Comma 17 3 3 2 3" xfId="6919"/>
    <cellStyle name="Comma 17 3 3 3" xfId="6920"/>
    <cellStyle name="Comma 17 3 3 3 2" xfId="6921"/>
    <cellStyle name="Comma 17 3 3 4" xfId="6922"/>
    <cellStyle name="Comma 17 3 4" xfId="6923"/>
    <cellStyle name="Comma 17 3 4 2" xfId="6924"/>
    <cellStyle name="Comma 17 3 4 2 2" xfId="6925"/>
    <cellStyle name="Comma 17 3 4 3" xfId="6926"/>
    <cellStyle name="Comma 17 3 5" xfId="6927"/>
    <cellStyle name="Comma 17 3 5 2" xfId="6928"/>
    <cellStyle name="Comma 17 3 6" xfId="6929"/>
    <cellStyle name="Comma 17 4" xfId="6930"/>
    <cellStyle name="Comma 17 4 2" xfId="6931"/>
    <cellStyle name="Comma 17 4 2 2" xfId="6932"/>
    <cellStyle name="Comma 17 4 2 2 2" xfId="6933"/>
    <cellStyle name="Comma 17 4 2 2 2 2" xfId="6934"/>
    <cellStyle name="Comma 17 4 2 2 3" xfId="6935"/>
    <cellStyle name="Comma 17 4 2 3" xfId="6936"/>
    <cellStyle name="Comma 17 4 2 3 2" xfId="6937"/>
    <cellStyle name="Comma 17 4 2 4" xfId="6938"/>
    <cellStyle name="Comma 17 4 3" xfId="6939"/>
    <cellStyle name="Comma 17 4 3 2" xfId="6940"/>
    <cellStyle name="Comma 17 4 3 2 2" xfId="6941"/>
    <cellStyle name="Comma 17 4 3 3" xfId="6942"/>
    <cellStyle name="Comma 17 4 4" xfId="6943"/>
    <cellStyle name="Comma 17 4 4 2" xfId="6944"/>
    <cellStyle name="Comma 17 4 5" xfId="6945"/>
    <cellStyle name="Comma 17 5" xfId="6946"/>
    <cellStyle name="Comma 17 5 2" xfId="6947"/>
    <cellStyle name="Comma 17 5 2 2" xfId="6948"/>
    <cellStyle name="Comma 17 5 2 2 2" xfId="6949"/>
    <cellStyle name="Comma 17 5 2 3" xfId="6950"/>
    <cellStyle name="Comma 17 5 3" xfId="6951"/>
    <cellStyle name="Comma 17 5 3 2" xfId="6952"/>
    <cellStyle name="Comma 17 5 4" xfId="6953"/>
    <cellStyle name="Comma 17 6" xfId="6954"/>
    <cellStyle name="Comma 17 6 2" xfId="6955"/>
    <cellStyle name="Comma 17 6 2 2" xfId="6956"/>
    <cellStyle name="Comma 17 6 3" xfId="6957"/>
    <cellStyle name="Comma 17 7" xfId="6958"/>
    <cellStyle name="Comma 17 7 2" xfId="6959"/>
    <cellStyle name="Comma 17 8" xfId="6960"/>
    <cellStyle name="Comma 17_SCH J-3" xfId="6961"/>
    <cellStyle name="Comma 18" xfId="6962"/>
    <cellStyle name="Comma 18 2" xfId="6963"/>
    <cellStyle name="Comma 18 2 2" xfId="6964"/>
    <cellStyle name="Comma 18 2 2 2" xfId="6965"/>
    <cellStyle name="Comma 18 2 3" xfId="6966"/>
    <cellStyle name="Comma 18 2_SCH J-3" xfId="6967"/>
    <cellStyle name="Comma 18 3" xfId="6968"/>
    <cellStyle name="Comma 18 3 2" xfId="6969"/>
    <cellStyle name="Comma 18 3 3" xfId="6970"/>
    <cellStyle name="Comma 18 4" xfId="6971"/>
    <cellStyle name="Comma 18 4 2" xfId="6972"/>
    <cellStyle name="Comma 18 5" xfId="6973"/>
    <cellStyle name="Comma 18 6" xfId="6974"/>
    <cellStyle name="Comma 18_SCH J-3" xfId="6975"/>
    <cellStyle name="Comma 19" xfId="6976"/>
    <cellStyle name="Comma 19 2" xfId="6977"/>
    <cellStyle name="Comma 19 2 2" xfId="6978"/>
    <cellStyle name="Comma 19 3" xfId="6979"/>
    <cellStyle name="Comma 19 3 2" xfId="6980"/>
    <cellStyle name="Comma 19 4" xfId="6981"/>
    <cellStyle name="Comma 19_SCH J-3" xfId="6982"/>
    <cellStyle name="Comma 2" xfId="4"/>
    <cellStyle name="Comma 2 10" xfId="6983"/>
    <cellStyle name="Comma 2 10 2" xfId="6984"/>
    <cellStyle name="Comma 2 10 2 2" xfId="6985"/>
    <cellStyle name="Comma 2 10 2 2 2" xfId="6986"/>
    <cellStyle name="Comma 2 10 2 2_SCH J-3" xfId="6987"/>
    <cellStyle name="Comma 2 10 2 3" xfId="6988"/>
    <cellStyle name="Comma 2 10 2 4" xfId="6989"/>
    <cellStyle name="Comma 2 10 2 5" xfId="6990"/>
    <cellStyle name="Comma 2 10 2_SCH J-3" xfId="6991"/>
    <cellStyle name="Comma 2 10 3" xfId="6992"/>
    <cellStyle name="Comma 2 10 3 2" xfId="6993"/>
    <cellStyle name="Comma 2 10 3 2 2" xfId="6994"/>
    <cellStyle name="Comma 2 10 3 2_SCH J-3" xfId="6995"/>
    <cellStyle name="Comma 2 10 3 3" xfId="6996"/>
    <cellStyle name="Comma 2 10 3 4" xfId="6997"/>
    <cellStyle name="Comma 2 10 3 5" xfId="6998"/>
    <cellStyle name="Comma 2 10 3_SCH J-3" xfId="6999"/>
    <cellStyle name="Comma 2 10 4" xfId="7000"/>
    <cellStyle name="Comma 2 10_SCH J-3" xfId="7001"/>
    <cellStyle name="Comma 2 11" xfId="7002"/>
    <cellStyle name="Comma 2 11 2" xfId="7003"/>
    <cellStyle name="Comma 2 11 2 2" xfId="7004"/>
    <cellStyle name="Comma 2 11 2 2 2" xfId="7005"/>
    <cellStyle name="Comma 2 11 2 2_SCH J-3" xfId="7006"/>
    <cellStyle name="Comma 2 11 2 3" xfId="7007"/>
    <cellStyle name="Comma 2 11 2 4" xfId="7008"/>
    <cellStyle name="Comma 2 11 2 5" xfId="7009"/>
    <cellStyle name="Comma 2 11 2 6" xfId="7010"/>
    <cellStyle name="Comma 2 11 2_SCH J-3" xfId="7011"/>
    <cellStyle name="Comma 2 11 3" xfId="7012"/>
    <cellStyle name="Comma 2 11_SCH J-3" xfId="7013"/>
    <cellStyle name="Comma 2 12" xfId="7014"/>
    <cellStyle name="Comma 2 12 2" xfId="7015"/>
    <cellStyle name="Comma 2 12 3" xfId="7016"/>
    <cellStyle name="Comma 2 12_SCH J-3" xfId="7017"/>
    <cellStyle name="Comma 2 13" xfId="7018"/>
    <cellStyle name="Comma 2 13 2" xfId="7019"/>
    <cellStyle name="Comma 2 13_SCH J-3" xfId="7020"/>
    <cellStyle name="Comma 2 14" xfId="7021"/>
    <cellStyle name="Comma 2 14 2" xfId="7022"/>
    <cellStyle name="Comma 2 14_SCH J-3" xfId="7023"/>
    <cellStyle name="Comma 2 15" xfId="7024"/>
    <cellStyle name="Comma 2 15 2" xfId="7025"/>
    <cellStyle name="Comma 2 15_SCH J-3" xfId="7026"/>
    <cellStyle name="Comma 2 2" xfId="7027"/>
    <cellStyle name="Comma 2 2 2" xfId="7028"/>
    <cellStyle name="Comma 2 2 2 2" xfId="7029"/>
    <cellStyle name="Comma 2 2 2 2 2" xfId="7030"/>
    <cellStyle name="Comma 2 2 2 2 2 2" xfId="7031"/>
    <cellStyle name="Comma 2 2 2 2 2 2 2" xfId="7032"/>
    <cellStyle name="Comma 2 2 2 2 2 2_SCH J-3" xfId="7033"/>
    <cellStyle name="Comma 2 2 2 2 2 3" xfId="7034"/>
    <cellStyle name="Comma 2 2 2 2 2 4" xfId="7035"/>
    <cellStyle name="Comma 2 2 2 2 2_SCH J-3" xfId="7036"/>
    <cellStyle name="Comma 2 2 2 2 3" xfId="7037"/>
    <cellStyle name="Comma 2 2 2 2 3 2" xfId="7038"/>
    <cellStyle name="Comma 2 2 2 2 3_SCH J-3" xfId="7039"/>
    <cellStyle name="Comma 2 2 2 2 4" xfId="7040"/>
    <cellStyle name="Comma 2 2 2 2 5" xfId="7041"/>
    <cellStyle name="Comma 2 2 2 2 6" xfId="7042"/>
    <cellStyle name="Comma 2 2 2 2_SCH J-3" xfId="7043"/>
    <cellStyle name="Comma 2 2 2 3" xfId="7044"/>
    <cellStyle name="Comma 2 2 2 3 2" xfId="7045"/>
    <cellStyle name="Comma 2 2 2 3 2 2" xfId="7046"/>
    <cellStyle name="Comma 2 2 2 3 2_SCH J-3" xfId="7047"/>
    <cellStyle name="Comma 2 2 2 3 3" xfId="7048"/>
    <cellStyle name="Comma 2 2 2 3 4" xfId="7049"/>
    <cellStyle name="Comma 2 2 2 3_SCH J-3" xfId="7050"/>
    <cellStyle name="Comma 2 2 2 4" xfId="7051"/>
    <cellStyle name="Comma 2 2 2 4 2" xfId="7052"/>
    <cellStyle name="Comma 2 2 2 4_SCH J-3" xfId="7053"/>
    <cellStyle name="Comma 2 2 2 5" xfId="7054"/>
    <cellStyle name="Comma 2 2 2 5 2" xfId="7055"/>
    <cellStyle name="Comma 2 2 2 5_SCH J-3" xfId="7056"/>
    <cellStyle name="Comma 2 2 2 6" xfId="7057"/>
    <cellStyle name="Comma 2 2 2 7" xfId="7058"/>
    <cellStyle name="Comma 2 2 2 8" xfId="7059"/>
    <cellStyle name="Comma 2 2 2_SCH J-3" xfId="7060"/>
    <cellStyle name="Comma 2 2 3" xfId="7061"/>
    <cellStyle name="Comma 2 2 3 2" xfId="7062"/>
    <cellStyle name="Comma 2 2 3 2 2" xfId="7063"/>
    <cellStyle name="Comma 2 2 3 3" xfId="7064"/>
    <cellStyle name="Comma 2 2 3 3 2" xfId="7065"/>
    <cellStyle name="Comma 2 2 3_SCH J-3" xfId="7066"/>
    <cellStyle name="Comma 2 2 4" xfId="7067"/>
    <cellStyle name="Comma 2 2 4 2" xfId="7068"/>
    <cellStyle name="Comma 2 2 4 2 2" xfId="7069"/>
    <cellStyle name="Comma 2 2 4 3" xfId="7070"/>
    <cellStyle name="Comma 2 2 5" xfId="7071"/>
    <cellStyle name="Comma 2 2 5 2" xfId="7072"/>
    <cellStyle name="Comma 2 2 6" xfId="7073"/>
    <cellStyle name="Comma 2 2 6 2" xfId="7074"/>
    <cellStyle name="Comma 2 2 7" xfId="7075"/>
    <cellStyle name="Comma 2 2 8" xfId="7076"/>
    <cellStyle name="Comma 2 2_SCH J-3" xfId="7077"/>
    <cellStyle name="Comma 2 3" xfId="7078"/>
    <cellStyle name="Comma 2 3 2" xfId="7079"/>
    <cellStyle name="Comma 2 3 2 2" xfId="7080"/>
    <cellStyle name="Comma 2 3 2 2 2" xfId="7081"/>
    <cellStyle name="Comma 2 3 2 2 2 2" xfId="7082"/>
    <cellStyle name="Comma 2 3 2 2 2 2 2" xfId="7083"/>
    <cellStyle name="Comma 2 3 2 2 2 2_SCH J-3" xfId="7084"/>
    <cellStyle name="Comma 2 3 2 2 2 3" xfId="7085"/>
    <cellStyle name="Comma 2 3 2 2 2_SCH J-3" xfId="7086"/>
    <cellStyle name="Comma 2 3 2 2 3" xfId="7087"/>
    <cellStyle name="Comma 2 3 2 2 3 2" xfId="7088"/>
    <cellStyle name="Comma 2 3 2 2 3_SCH J-3" xfId="7089"/>
    <cellStyle name="Comma 2 3 2 2 4" xfId="7090"/>
    <cellStyle name="Comma 2 3 2 2 5" xfId="7091"/>
    <cellStyle name="Comma 2 3 2 2 6" xfId="7092"/>
    <cellStyle name="Comma 2 3 2 2_SCH J-3" xfId="7093"/>
    <cellStyle name="Comma 2 3 2 3" xfId="7094"/>
    <cellStyle name="Comma 2 3 2 3 2" xfId="7095"/>
    <cellStyle name="Comma 2 3 2 3 2 2" xfId="7096"/>
    <cellStyle name="Comma 2 3 2 3 2_SCH J-3" xfId="7097"/>
    <cellStyle name="Comma 2 3 2 3 3" xfId="7098"/>
    <cellStyle name="Comma 2 3 2 3 4" xfId="7099"/>
    <cellStyle name="Comma 2 3 2 3_SCH J-3" xfId="7100"/>
    <cellStyle name="Comma 2 3 2 4" xfId="7101"/>
    <cellStyle name="Comma 2 3 2 4 2" xfId="7102"/>
    <cellStyle name="Comma 2 3 2 4_SCH J-3" xfId="7103"/>
    <cellStyle name="Comma 2 3 2 5" xfId="7104"/>
    <cellStyle name="Comma 2 3 2 5 2" xfId="7105"/>
    <cellStyle name="Comma 2 3 2 5_SCH J-3" xfId="7106"/>
    <cellStyle name="Comma 2 3 2 6" xfId="7107"/>
    <cellStyle name="Comma 2 3 2 7" xfId="7108"/>
    <cellStyle name="Comma 2 3 2 8" xfId="7109"/>
    <cellStyle name="Comma 2 3 2_SCH J-3" xfId="7110"/>
    <cellStyle name="Comma 2 3 3" xfId="7111"/>
    <cellStyle name="Comma 2 3 3 2" xfId="7112"/>
    <cellStyle name="Comma 2 3 3 2 2" xfId="7113"/>
    <cellStyle name="Comma 2 3 3 2 2 2" xfId="7114"/>
    <cellStyle name="Comma 2 3 3 2 2_SCH J-3" xfId="7115"/>
    <cellStyle name="Comma 2 3 3 2 3" xfId="7116"/>
    <cellStyle name="Comma 2 3 3 2_SCH J-3" xfId="7117"/>
    <cellStyle name="Comma 2 3 3 3" xfId="7118"/>
    <cellStyle name="Comma 2 3 3 3 2" xfId="7119"/>
    <cellStyle name="Comma 2 3 3 3_SCH J-3" xfId="7120"/>
    <cellStyle name="Comma 2 3 3 4" xfId="7121"/>
    <cellStyle name="Comma 2 3 3 5" xfId="7122"/>
    <cellStyle name="Comma 2 3 3 6" xfId="7123"/>
    <cellStyle name="Comma 2 3 3_SCH J-3" xfId="7124"/>
    <cellStyle name="Comma 2 3 4" xfId="7125"/>
    <cellStyle name="Comma 2 3 4 2" xfId="7126"/>
    <cellStyle name="Comma 2 3 4 2 2" xfId="7127"/>
    <cellStyle name="Comma 2 3 4 2 3" xfId="7128"/>
    <cellStyle name="Comma 2 3 4 2_SCH J-3" xfId="7129"/>
    <cellStyle name="Comma 2 3 4 3" xfId="7130"/>
    <cellStyle name="Comma 2 3 4 4" xfId="7131"/>
    <cellStyle name="Comma 2 3 4 5" xfId="7132"/>
    <cellStyle name="Comma 2 3 4 5 2" xfId="7133"/>
    <cellStyle name="Comma 2 3 4 6" xfId="7134"/>
    <cellStyle name="Comma 2 3 4_SCH J-3" xfId="7135"/>
    <cellStyle name="Comma 2 3 5" xfId="7136"/>
    <cellStyle name="Comma 2 3 5 2" xfId="7137"/>
    <cellStyle name="Comma 2 3 5_SCH J-3" xfId="7138"/>
    <cellStyle name="Comma 2 3 6" xfId="7139"/>
    <cellStyle name="Comma 2 3 7" xfId="7140"/>
    <cellStyle name="Comma 2 3 8" xfId="7141"/>
    <cellStyle name="Comma 2 3_SCH J-3" xfId="7142"/>
    <cellStyle name="Comma 2 4" xfId="7143"/>
    <cellStyle name="Comma 2 4 2" xfId="7144"/>
    <cellStyle name="Comma 2 4 2 10" xfId="7145"/>
    <cellStyle name="Comma 2 4 2 2" xfId="7146"/>
    <cellStyle name="Comma 2 4 2 2 2" xfId="7147"/>
    <cellStyle name="Comma 2 4 2 2 2 2" xfId="7148"/>
    <cellStyle name="Comma 2 4 2 2 2 2 2" xfId="7149"/>
    <cellStyle name="Comma 2 4 2 2 2 2 2 2" xfId="7150"/>
    <cellStyle name="Comma 2 4 2 2 2 2 2 3" xfId="7151"/>
    <cellStyle name="Comma 2 4 2 2 2 2 2_SCH J-3" xfId="7152"/>
    <cellStyle name="Comma 2 4 2 2 2 2 3" xfId="7153"/>
    <cellStyle name="Comma 2 4 2 2 2 2 3 2" xfId="7154"/>
    <cellStyle name="Comma 2 4 2 2 2 2 3_SCH J-3" xfId="7155"/>
    <cellStyle name="Comma 2 4 2 2 2 2 4" xfId="7156"/>
    <cellStyle name="Comma 2 4 2 2 2 2 5" xfId="7157"/>
    <cellStyle name="Comma 2 4 2 2 2 2_SCH J-3" xfId="7158"/>
    <cellStyle name="Comma 2 4 2 2 2 3" xfId="7159"/>
    <cellStyle name="Comma 2 4 2 2 2 3 2" xfId="7160"/>
    <cellStyle name="Comma 2 4 2 2 2 3 3" xfId="7161"/>
    <cellStyle name="Comma 2 4 2 2 2 3_SCH J-3" xfId="7162"/>
    <cellStyle name="Comma 2 4 2 2 2 4" xfId="7163"/>
    <cellStyle name="Comma 2 4 2 2 2 4 2" xfId="7164"/>
    <cellStyle name="Comma 2 4 2 2 2 4_SCH J-3" xfId="7165"/>
    <cellStyle name="Comma 2 4 2 2 2 5" xfId="7166"/>
    <cellStyle name="Comma 2 4 2 2 2 6" xfId="7167"/>
    <cellStyle name="Comma 2 4 2 2 2_SCH J-3" xfId="7168"/>
    <cellStyle name="Comma 2 4 2 2 3" xfId="7169"/>
    <cellStyle name="Comma 2 4 2 2 3 2" xfId="7170"/>
    <cellStyle name="Comma 2 4 2 2 3 2 2" xfId="7171"/>
    <cellStyle name="Comma 2 4 2 2 3 2 2 2" xfId="7172"/>
    <cellStyle name="Comma 2 4 2 2 3 2 2_SCH J-3" xfId="7173"/>
    <cellStyle name="Comma 2 4 2 2 3 2 3" xfId="7174"/>
    <cellStyle name="Comma 2 4 2 2 3 2 4" xfId="7175"/>
    <cellStyle name="Comma 2 4 2 2 3 2 5" xfId="7176"/>
    <cellStyle name="Comma 2 4 2 2 3 2_SCH J-3" xfId="7177"/>
    <cellStyle name="Comma 2 4 2 2 3 3" xfId="7178"/>
    <cellStyle name="Comma 2 4 2 2 3 3 2" xfId="7179"/>
    <cellStyle name="Comma 2 4 2 2 3 3_SCH J-3" xfId="7180"/>
    <cellStyle name="Comma 2 4 2 2 3 4" xfId="7181"/>
    <cellStyle name="Comma 2 4 2 2 3 5" xfId="7182"/>
    <cellStyle name="Comma 2 4 2 2 3 6" xfId="7183"/>
    <cellStyle name="Comma 2 4 2 2 3_SCH J-3" xfId="7184"/>
    <cellStyle name="Comma 2 4 2 2 4" xfId="7185"/>
    <cellStyle name="Comma 2 4 2 2 4 2" xfId="7186"/>
    <cellStyle name="Comma 2 4 2 2 4 2 2" xfId="7187"/>
    <cellStyle name="Comma 2 4 2 2 4 2_SCH J-3" xfId="7188"/>
    <cellStyle name="Comma 2 4 2 2 4 3" xfId="7189"/>
    <cellStyle name="Comma 2 4 2 2 4 4" xfId="7190"/>
    <cellStyle name="Comma 2 4 2 2 4 5" xfId="7191"/>
    <cellStyle name="Comma 2 4 2 2 4_SCH J-3" xfId="7192"/>
    <cellStyle name="Comma 2 4 2 2 5" xfId="7193"/>
    <cellStyle name="Comma 2 4 2 2 5 2" xfId="7194"/>
    <cellStyle name="Comma 2 4 2 2 5 2 2" xfId="7195"/>
    <cellStyle name="Comma 2 4 2 2 5 2_SCH J-3" xfId="7196"/>
    <cellStyle name="Comma 2 4 2 2 5 3" xfId="7197"/>
    <cellStyle name="Comma 2 4 2 2 5 4" xfId="7198"/>
    <cellStyle name="Comma 2 4 2 2 5 5" xfId="7199"/>
    <cellStyle name="Comma 2 4 2 2 5_SCH J-3" xfId="7200"/>
    <cellStyle name="Comma 2 4 2 2 6" xfId="7201"/>
    <cellStyle name="Comma 2 4 2 2 6 2" xfId="7202"/>
    <cellStyle name="Comma 2 4 2 2 6_SCH J-3" xfId="7203"/>
    <cellStyle name="Comma 2 4 2 2 7" xfId="7204"/>
    <cellStyle name="Comma 2 4 2 2 8" xfId="7205"/>
    <cellStyle name="Comma 2 4 2 2 9" xfId="7206"/>
    <cellStyle name="Comma 2 4 2 2_SCH J-3" xfId="7207"/>
    <cellStyle name="Comma 2 4 2 3" xfId="7208"/>
    <cellStyle name="Comma 2 4 2 3 2" xfId="7209"/>
    <cellStyle name="Comma 2 4 2 3 2 2" xfId="7210"/>
    <cellStyle name="Comma 2 4 2 3 2 2 2" xfId="7211"/>
    <cellStyle name="Comma 2 4 2 3 2 2 3" xfId="7212"/>
    <cellStyle name="Comma 2 4 2 3 2 2_SCH J-3" xfId="7213"/>
    <cellStyle name="Comma 2 4 2 3 2 3" xfId="7214"/>
    <cellStyle name="Comma 2 4 2 3 2 3 2" xfId="7215"/>
    <cellStyle name="Comma 2 4 2 3 2 3_SCH J-3" xfId="7216"/>
    <cellStyle name="Comma 2 4 2 3 2 4" xfId="7217"/>
    <cellStyle name="Comma 2 4 2 3 2 5" xfId="7218"/>
    <cellStyle name="Comma 2 4 2 3 2_SCH J-3" xfId="7219"/>
    <cellStyle name="Comma 2 4 2 3 3" xfId="7220"/>
    <cellStyle name="Comma 2 4 2 3 3 2" xfId="7221"/>
    <cellStyle name="Comma 2 4 2 3 3 3" xfId="7222"/>
    <cellStyle name="Comma 2 4 2 3 3_SCH J-3" xfId="7223"/>
    <cellStyle name="Comma 2 4 2 3 4" xfId="7224"/>
    <cellStyle name="Comma 2 4 2 3 4 2" xfId="7225"/>
    <cellStyle name="Comma 2 4 2 3 4_SCH J-3" xfId="7226"/>
    <cellStyle name="Comma 2 4 2 3 5" xfId="7227"/>
    <cellStyle name="Comma 2 4 2 3 6" xfId="7228"/>
    <cellStyle name="Comma 2 4 2 3_SCH J-3" xfId="7229"/>
    <cellStyle name="Comma 2 4 2 4" xfId="7230"/>
    <cellStyle name="Comma 2 4 2 4 2" xfId="7231"/>
    <cellStyle name="Comma 2 4 2 4 2 2" xfId="7232"/>
    <cellStyle name="Comma 2 4 2 4 2 2 2" xfId="7233"/>
    <cellStyle name="Comma 2 4 2 4 2 2_SCH J-3" xfId="7234"/>
    <cellStyle name="Comma 2 4 2 4 2 3" xfId="7235"/>
    <cellStyle name="Comma 2 4 2 4 2 4" xfId="7236"/>
    <cellStyle name="Comma 2 4 2 4 2 5" xfId="7237"/>
    <cellStyle name="Comma 2 4 2 4 2_SCH J-3" xfId="7238"/>
    <cellStyle name="Comma 2 4 2 4 3" xfId="7239"/>
    <cellStyle name="Comma 2 4 2 4 3 2" xfId="7240"/>
    <cellStyle name="Comma 2 4 2 4 3_SCH J-3" xfId="7241"/>
    <cellStyle name="Comma 2 4 2 4 4" xfId="7242"/>
    <cellStyle name="Comma 2 4 2 4 5" xfId="7243"/>
    <cellStyle name="Comma 2 4 2 4 6" xfId="7244"/>
    <cellStyle name="Comma 2 4 2 4_SCH J-3" xfId="7245"/>
    <cellStyle name="Comma 2 4 2 5" xfId="7246"/>
    <cellStyle name="Comma 2 4 2 5 2" xfId="7247"/>
    <cellStyle name="Comma 2 4 2 5 2 2" xfId="7248"/>
    <cellStyle name="Comma 2 4 2 5 2_SCH J-3" xfId="7249"/>
    <cellStyle name="Comma 2 4 2 5 3" xfId="7250"/>
    <cellStyle name="Comma 2 4 2 5 4" xfId="7251"/>
    <cellStyle name="Comma 2 4 2 5 5" xfId="7252"/>
    <cellStyle name="Comma 2 4 2 5_SCH J-3" xfId="7253"/>
    <cellStyle name="Comma 2 4 2 6" xfId="7254"/>
    <cellStyle name="Comma 2 4 2 6 2" xfId="7255"/>
    <cellStyle name="Comma 2 4 2 6 2 2" xfId="7256"/>
    <cellStyle name="Comma 2 4 2 6 2_SCH J-3" xfId="7257"/>
    <cellStyle name="Comma 2 4 2 6 3" xfId="7258"/>
    <cellStyle name="Comma 2 4 2 6 4" xfId="7259"/>
    <cellStyle name="Comma 2 4 2 6 5" xfId="7260"/>
    <cellStyle name="Comma 2 4 2 6_SCH J-3" xfId="7261"/>
    <cellStyle name="Comma 2 4 2 7" xfId="7262"/>
    <cellStyle name="Comma 2 4 2 7 2" xfId="7263"/>
    <cellStyle name="Comma 2 4 2 7_SCH J-3" xfId="7264"/>
    <cellStyle name="Comma 2 4 2 8" xfId="7265"/>
    <cellStyle name="Comma 2 4 2 9" xfId="7266"/>
    <cellStyle name="Comma 2 4 2_SCH J-3" xfId="7267"/>
    <cellStyle name="Comma 2 4 3" xfId="7268"/>
    <cellStyle name="Comma 2 4 3 2" xfId="7269"/>
    <cellStyle name="Comma 2 4 3 2 2" xfId="7270"/>
    <cellStyle name="Comma 2 4 3 2 2 2" xfId="7271"/>
    <cellStyle name="Comma 2 4 3 2 2 2 2" xfId="7272"/>
    <cellStyle name="Comma 2 4 3 2 2 2 3" xfId="7273"/>
    <cellStyle name="Comma 2 4 3 2 2 2_SCH J-3" xfId="7274"/>
    <cellStyle name="Comma 2 4 3 2 2 3" xfId="7275"/>
    <cellStyle name="Comma 2 4 3 2 2 3 2" xfId="7276"/>
    <cellStyle name="Comma 2 4 3 2 2 3_SCH J-3" xfId="7277"/>
    <cellStyle name="Comma 2 4 3 2 2 4" xfId="7278"/>
    <cellStyle name="Comma 2 4 3 2 2 5" xfId="7279"/>
    <cellStyle name="Comma 2 4 3 2 2_SCH J-3" xfId="7280"/>
    <cellStyle name="Comma 2 4 3 2 3" xfId="7281"/>
    <cellStyle name="Comma 2 4 3 2 3 2" xfId="7282"/>
    <cellStyle name="Comma 2 4 3 2 3 3" xfId="7283"/>
    <cellStyle name="Comma 2 4 3 2 3_SCH J-3" xfId="7284"/>
    <cellStyle name="Comma 2 4 3 2 4" xfId="7285"/>
    <cellStyle name="Comma 2 4 3 2 4 2" xfId="7286"/>
    <cellStyle name="Comma 2 4 3 2 4_SCH J-3" xfId="7287"/>
    <cellStyle name="Comma 2 4 3 2 5" xfId="7288"/>
    <cellStyle name="Comma 2 4 3 2 6" xfId="7289"/>
    <cellStyle name="Comma 2 4 3 2_SCH J-3" xfId="7290"/>
    <cellStyle name="Comma 2 4 3 3" xfId="7291"/>
    <cellStyle name="Comma 2 4 3 3 2" xfId="7292"/>
    <cellStyle name="Comma 2 4 3 3 2 2" xfId="7293"/>
    <cellStyle name="Comma 2 4 3 3 2 2 2" xfId="7294"/>
    <cellStyle name="Comma 2 4 3 3 2 2_SCH J-3" xfId="7295"/>
    <cellStyle name="Comma 2 4 3 3 2 3" xfId="7296"/>
    <cellStyle name="Comma 2 4 3 3 2 4" xfId="7297"/>
    <cellStyle name="Comma 2 4 3 3 2 5" xfId="7298"/>
    <cellStyle name="Comma 2 4 3 3 2_SCH J-3" xfId="7299"/>
    <cellStyle name="Comma 2 4 3 3 3" xfId="7300"/>
    <cellStyle name="Comma 2 4 3 3 3 2" xfId="7301"/>
    <cellStyle name="Comma 2 4 3 3 3_SCH J-3" xfId="7302"/>
    <cellStyle name="Comma 2 4 3 3 4" xfId="7303"/>
    <cellStyle name="Comma 2 4 3 3 5" xfId="7304"/>
    <cellStyle name="Comma 2 4 3 3 6" xfId="7305"/>
    <cellStyle name="Comma 2 4 3 3_SCH J-3" xfId="7306"/>
    <cellStyle name="Comma 2 4 3 4" xfId="7307"/>
    <cellStyle name="Comma 2 4 3 4 2" xfId="7308"/>
    <cellStyle name="Comma 2 4 3 4 2 2" xfId="7309"/>
    <cellStyle name="Comma 2 4 3 4 2_SCH J-3" xfId="7310"/>
    <cellStyle name="Comma 2 4 3 4 3" xfId="7311"/>
    <cellStyle name="Comma 2 4 3 4 4" xfId="7312"/>
    <cellStyle name="Comma 2 4 3 4 5" xfId="7313"/>
    <cellStyle name="Comma 2 4 3 4_SCH J-3" xfId="7314"/>
    <cellStyle name="Comma 2 4 3 5" xfId="7315"/>
    <cellStyle name="Comma 2 4 3 5 2" xfId="7316"/>
    <cellStyle name="Comma 2 4 3 5 2 2" xfId="7317"/>
    <cellStyle name="Comma 2 4 3 5 2_SCH J-3" xfId="7318"/>
    <cellStyle name="Comma 2 4 3 5 3" xfId="7319"/>
    <cellStyle name="Comma 2 4 3 5 4" xfId="7320"/>
    <cellStyle name="Comma 2 4 3 5 5" xfId="7321"/>
    <cellStyle name="Comma 2 4 3 5_SCH J-3" xfId="7322"/>
    <cellStyle name="Comma 2 4 3 6" xfId="7323"/>
    <cellStyle name="Comma 2 4 3 6 2" xfId="7324"/>
    <cellStyle name="Comma 2 4 3 6_SCH J-3" xfId="7325"/>
    <cellStyle name="Comma 2 4 3 7" xfId="7326"/>
    <cellStyle name="Comma 2 4 3 8" xfId="7327"/>
    <cellStyle name="Comma 2 4 3 9" xfId="7328"/>
    <cellStyle name="Comma 2 4 3_SCH J-3" xfId="7329"/>
    <cellStyle name="Comma 2 4 4" xfId="7330"/>
    <cellStyle name="Comma 2 4 4 2" xfId="7331"/>
    <cellStyle name="Comma 2 4 4 2 2" xfId="7332"/>
    <cellStyle name="Comma 2 4 4 2 2 2" xfId="7333"/>
    <cellStyle name="Comma 2 4 4 2 2 3" xfId="7334"/>
    <cellStyle name="Comma 2 4 4 2 2_SCH J-3" xfId="7335"/>
    <cellStyle name="Comma 2 4 4 2 3" xfId="7336"/>
    <cellStyle name="Comma 2 4 4 2 3 2" xfId="7337"/>
    <cellStyle name="Comma 2 4 4 2 3_SCH J-3" xfId="7338"/>
    <cellStyle name="Comma 2 4 4 2 4" xfId="7339"/>
    <cellStyle name="Comma 2 4 4 2 5" xfId="7340"/>
    <cellStyle name="Comma 2 4 4 2_SCH J-3" xfId="7341"/>
    <cellStyle name="Comma 2 4 4 3" xfId="7342"/>
    <cellStyle name="Comma 2 4 4 3 2" xfId="7343"/>
    <cellStyle name="Comma 2 4 4 3 3" xfId="7344"/>
    <cellStyle name="Comma 2 4 4 3_SCH J-3" xfId="7345"/>
    <cellStyle name="Comma 2 4 4 4" xfId="7346"/>
    <cellStyle name="Comma 2 4 4 4 2" xfId="7347"/>
    <cellStyle name="Comma 2 4 4 4_SCH J-3" xfId="7348"/>
    <cellStyle name="Comma 2 4 4 5" xfId="7349"/>
    <cellStyle name="Comma 2 4 4 6" xfId="7350"/>
    <cellStyle name="Comma 2 4 4_SCH J-3" xfId="7351"/>
    <cellStyle name="Comma 2 4 5" xfId="7352"/>
    <cellStyle name="Comma 2 4 5 2" xfId="7353"/>
    <cellStyle name="Comma 2 4 5 2 2" xfId="7354"/>
    <cellStyle name="Comma 2 4 5 2 2 2" xfId="7355"/>
    <cellStyle name="Comma 2 4 5 2 2_SCH J-3" xfId="7356"/>
    <cellStyle name="Comma 2 4 5 2 3" xfId="7357"/>
    <cellStyle name="Comma 2 4 5 2 4" xfId="7358"/>
    <cellStyle name="Comma 2 4 5 2 5" xfId="7359"/>
    <cellStyle name="Comma 2 4 5 2_SCH J-3" xfId="7360"/>
    <cellStyle name="Comma 2 4 5 3" xfId="7361"/>
    <cellStyle name="Comma 2 4 5 3 2" xfId="7362"/>
    <cellStyle name="Comma 2 4 5 3_SCH J-3" xfId="7363"/>
    <cellStyle name="Comma 2 4 5 4" xfId="7364"/>
    <cellStyle name="Comma 2 4 5 5" xfId="7365"/>
    <cellStyle name="Comma 2 4 5 6" xfId="7366"/>
    <cellStyle name="Comma 2 4 5_SCH J-3" xfId="7367"/>
    <cellStyle name="Comma 2 4 6" xfId="7368"/>
    <cellStyle name="Comma 2 4 6 2" xfId="7369"/>
    <cellStyle name="Comma 2 4 6 2 2" xfId="7370"/>
    <cellStyle name="Comma 2 4 6 2_SCH J-3" xfId="7371"/>
    <cellStyle name="Comma 2 4 6 3" xfId="7372"/>
    <cellStyle name="Comma 2 4 6 4" xfId="7373"/>
    <cellStyle name="Comma 2 4 6 5" xfId="7374"/>
    <cellStyle name="Comma 2 4 6_SCH J-3" xfId="7375"/>
    <cellStyle name="Comma 2 4 7" xfId="7376"/>
    <cellStyle name="Comma 2 4 7 2" xfId="7377"/>
    <cellStyle name="Comma 2 4 7 2 2" xfId="7378"/>
    <cellStyle name="Comma 2 4 7 2_SCH J-3" xfId="7379"/>
    <cellStyle name="Comma 2 4 7 3" xfId="7380"/>
    <cellStyle name="Comma 2 4 7 4" xfId="7381"/>
    <cellStyle name="Comma 2 4 7 5" xfId="7382"/>
    <cellStyle name="Comma 2 4 7_SCH J-3" xfId="7383"/>
    <cellStyle name="Comma 2 4 8" xfId="7384"/>
    <cellStyle name="Comma 2 4 8 2" xfId="7385"/>
    <cellStyle name="Comma 2 4 8 2 2" xfId="7386"/>
    <cellStyle name="Comma 2 4 8 2_SCH J-3" xfId="7387"/>
    <cellStyle name="Comma 2 4 8 3" xfId="7388"/>
    <cellStyle name="Comma 2 4 8 4" xfId="7389"/>
    <cellStyle name="Comma 2 4 8 5" xfId="7390"/>
    <cellStyle name="Comma 2 4 8_SCH J-3" xfId="7391"/>
    <cellStyle name="Comma 2 4 9" xfId="7392"/>
    <cellStyle name="Comma 2 4_SCH J-3" xfId="7393"/>
    <cellStyle name="Comma 2 5" xfId="7394"/>
    <cellStyle name="Comma 2 5 2" xfId="7395"/>
    <cellStyle name="Comma 2 5 2 10" xfId="7396"/>
    <cellStyle name="Comma 2 5 2 2" xfId="7397"/>
    <cellStyle name="Comma 2 5 2 2 2" xfId="7398"/>
    <cellStyle name="Comma 2 5 2 2 2 2" xfId="7399"/>
    <cellStyle name="Comma 2 5 2 2 2 2 2" xfId="7400"/>
    <cellStyle name="Comma 2 5 2 2 2 2 2 2" xfId="7401"/>
    <cellStyle name="Comma 2 5 2 2 2 2 2 3" xfId="7402"/>
    <cellStyle name="Comma 2 5 2 2 2 2 2_SCH J-3" xfId="7403"/>
    <cellStyle name="Comma 2 5 2 2 2 2 3" xfId="7404"/>
    <cellStyle name="Comma 2 5 2 2 2 2 3 2" xfId="7405"/>
    <cellStyle name="Comma 2 5 2 2 2 2 3_SCH J-3" xfId="7406"/>
    <cellStyle name="Comma 2 5 2 2 2 2 4" xfId="7407"/>
    <cellStyle name="Comma 2 5 2 2 2 2 5" xfId="7408"/>
    <cellStyle name="Comma 2 5 2 2 2 2_SCH J-3" xfId="7409"/>
    <cellStyle name="Comma 2 5 2 2 2 3" xfId="7410"/>
    <cellStyle name="Comma 2 5 2 2 2 3 2" xfId="7411"/>
    <cellStyle name="Comma 2 5 2 2 2 3 3" xfId="7412"/>
    <cellStyle name="Comma 2 5 2 2 2 3_SCH J-3" xfId="7413"/>
    <cellStyle name="Comma 2 5 2 2 2 4" xfId="7414"/>
    <cellStyle name="Comma 2 5 2 2 2 4 2" xfId="7415"/>
    <cellStyle name="Comma 2 5 2 2 2 4_SCH J-3" xfId="7416"/>
    <cellStyle name="Comma 2 5 2 2 2 5" xfId="7417"/>
    <cellStyle name="Comma 2 5 2 2 2 6" xfId="7418"/>
    <cellStyle name="Comma 2 5 2 2 2_SCH J-3" xfId="7419"/>
    <cellStyle name="Comma 2 5 2 2 3" xfId="7420"/>
    <cellStyle name="Comma 2 5 2 2 3 2" xfId="7421"/>
    <cellStyle name="Comma 2 5 2 2 3 2 2" xfId="7422"/>
    <cellStyle name="Comma 2 5 2 2 3 2 2 2" xfId="7423"/>
    <cellStyle name="Comma 2 5 2 2 3 2 2_SCH J-3" xfId="7424"/>
    <cellStyle name="Comma 2 5 2 2 3 2 3" xfId="7425"/>
    <cellStyle name="Comma 2 5 2 2 3 2 4" xfId="7426"/>
    <cellStyle name="Comma 2 5 2 2 3 2 5" xfId="7427"/>
    <cellStyle name="Comma 2 5 2 2 3 2_SCH J-3" xfId="7428"/>
    <cellStyle name="Comma 2 5 2 2 3 3" xfId="7429"/>
    <cellStyle name="Comma 2 5 2 2 3 3 2" xfId="7430"/>
    <cellStyle name="Comma 2 5 2 2 3 3_SCH J-3" xfId="7431"/>
    <cellStyle name="Comma 2 5 2 2 3 4" xfId="7432"/>
    <cellStyle name="Comma 2 5 2 2 3 5" xfId="7433"/>
    <cellStyle name="Comma 2 5 2 2 3 6" xfId="7434"/>
    <cellStyle name="Comma 2 5 2 2 3_SCH J-3" xfId="7435"/>
    <cellStyle name="Comma 2 5 2 2 4" xfId="7436"/>
    <cellStyle name="Comma 2 5 2 2 4 2" xfId="7437"/>
    <cellStyle name="Comma 2 5 2 2 4 2 2" xfId="7438"/>
    <cellStyle name="Comma 2 5 2 2 4 2_SCH J-3" xfId="7439"/>
    <cellStyle name="Comma 2 5 2 2 4 3" xfId="7440"/>
    <cellStyle name="Comma 2 5 2 2 4 4" xfId="7441"/>
    <cellStyle name="Comma 2 5 2 2 4 5" xfId="7442"/>
    <cellStyle name="Comma 2 5 2 2 4_SCH J-3" xfId="7443"/>
    <cellStyle name="Comma 2 5 2 2 5" xfId="7444"/>
    <cellStyle name="Comma 2 5 2 2 5 2" xfId="7445"/>
    <cellStyle name="Comma 2 5 2 2 5 2 2" xfId="7446"/>
    <cellStyle name="Comma 2 5 2 2 5 2_SCH J-3" xfId="7447"/>
    <cellStyle name="Comma 2 5 2 2 5 3" xfId="7448"/>
    <cellStyle name="Comma 2 5 2 2 5 4" xfId="7449"/>
    <cellStyle name="Comma 2 5 2 2 5 5" xfId="7450"/>
    <cellStyle name="Comma 2 5 2 2 5_SCH J-3" xfId="7451"/>
    <cellStyle name="Comma 2 5 2 2 6" xfId="7452"/>
    <cellStyle name="Comma 2 5 2 2 6 2" xfId="7453"/>
    <cellStyle name="Comma 2 5 2 2 6_SCH J-3" xfId="7454"/>
    <cellStyle name="Comma 2 5 2 2 7" xfId="7455"/>
    <cellStyle name="Comma 2 5 2 2 8" xfId="7456"/>
    <cellStyle name="Comma 2 5 2 2 9" xfId="7457"/>
    <cellStyle name="Comma 2 5 2 2_SCH J-3" xfId="7458"/>
    <cellStyle name="Comma 2 5 2 3" xfId="7459"/>
    <cellStyle name="Comma 2 5 2 3 2" xfId="7460"/>
    <cellStyle name="Comma 2 5 2 3 2 2" xfId="7461"/>
    <cellStyle name="Comma 2 5 2 3 2 2 2" xfId="7462"/>
    <cellStyle name="Comma 2 5 2 3 2 2 3" xfId="7463"/>
    <cellStyle name="Comma 2 5 2 3 2 2_SCH J-3" xfId="7464"/>
    <cellStyle name="Comma 2 5 2 3 2 3" xfId="7465"/>
    <cellStyle name="Comma 2 5 2 3 2 3 2" xfId="7466"/>
    <cellStyle name="Comma 2 5 2 3 2 3_SCH J-3" xfId="7467"/>
    <cellStyle name="Comma 2 5 2 3 2 4" xfId="7468"/>
    <cellStyle name="Comma 2 5 2 3 2 5" xfId="7469"/>
    <cellStyle name="Comma 2 5 2 3 2_SCH J-3" xfId="7470"/>
    <cellStyle name="Comma 2 5 2 3 3" xfId="7471"/>
    <cellStyle name="Comma 2 5 2 3 3 2" xfId="7472"/>
    <cellStyle name="Comma 2 5 2 3 3 3" xfId="7473"/>
    <cellStyle name="Comma 2 5 2 3 3_SCH J-3" xfId="7474"/>
    <cellStyle name="Comma 2 5 2 3 4" xfId="7475"/>
    <cellStyle name="Comma 2 5 2 3 4 2" xfId="7476"/>
    <cellStyle name="Comma 2 5 2 3 4_SCH J-3" xfId="7477"/>
    <cellStyle name="Comma 2 5 2 3 5" xfId="7478"/>
    <cellStyle name="Comma 2 5 2 3 6" xfId="7479"/>
    <cellStyle name="Comma 2 5 2 3_SCH J-3" xfId="7480"/>
    <cellStyle name="Comma 2 5 2 4" xfId="7481"/>
    <cellStyle name="Comma 2 5 2 4 2" xfId="7482"/>
    <cellStyle name="Comma 2 5 2 4 2 2" xfId="7483"/>
    <cellStyle name="Comma 2 5 2 4 2 2 2" xfId="7484"/>
    <cellStyle name="Comma 2 5 2 4 2 2_SCH J-3" xfId="7485"/>
    <cellStyle name="Comma 2 5 2 4 2 3" xfId="7486"/>
    <cellStyle name="Comma 2 5 2 4 2 4" xfId="7487"/>
    <cellStyle name="Comma 2 5 2 4 2 5" xfId="7488"/>
    <cellStyle name="Comma 2 5 2 4 2_SCH J-3" xfId="7489"/>
    <cellStyle name="Comma 2 5 2 4 3" xfId="7490"/>
    <cellStyle name="Comma 2 5 2 4 3 2" xfId="7491"/>
    <cellStyle name="Comma 2 5 2 4 3_SCH J-3" xfId="7492"/>
    <cellStyle name="Comma 2 5 2 4 4" xfId="7493"/>
    <cellStyle name="Comma 2 5 2 4 5" xfId="7494"/>
    <cellStyle name="Comma 2 5 2 4 6" xfId="7495"/>
    <cellStyle name="Comma 2 5 2 4_SCH J-3" xfId="7496"/>
    <cellStyle name="Comma 2 5 2 5" xfId="7497"/>
    <cellStyle name="Comma 2 5 2 5 2" xfId="7498"/>
    <cellStyle name="Comma 2 5 2 5 2 2" xfId="7499"/>
    <cellStyle name="Comma 2 5 2 5 2_SCH J-3" xfId="7500"/>
    <cellStyle name="Comma 2 5 2 5 3" xfId="7501"/>
    <cellStyle name="Comma 2 5 2 5 4" xfId="7502"/>
    <cellStyle name="Comma 2 5 2 5 5" xfId="7503"/>
    <cellStyle name="Comma 2 5 2 5_SCH J-3" xfId="7504"/>
    <cellStyle name="Comma 2 5 2 6" xfId="7505"/>
    <cellStyle name="Comma 2 5 2 6 2" xfId="7506"/>
    <cellStyle name="Comma 2 5 2 6 2 2" xfId="7507"/>
    <cellStyle name="Comma 2 5 2 6 2_SCH J-3" xfId="7508"/>
    <cellStyle name="Comma 2 5 2 6 3" xfId="7509"/>
    <cellStyle name="Comma 2 5 2 6 4" xfId="7510"/>
    <cellStyle name="Comma 2 5 2 6 5" xfId="7511"/>
    <cellStyle name="Comma 2 5 2 6_SCH J-3" xfId="7512"/>
    <cellStyle name="Comma 2 5 2 7" xfId="7513"/>
    <cellStyle name="Comma 2 5 2 7 2" xfId="7514"/>
    <cellStyle name="Comma 2 5 2 7_SCH J-3" xfId="7515"/>
    <cellStyle name="Comma 2 5 2 8" xfId="7516"/>
    <cellStyle name="Comma 2 5 2 9" xfId="7517"/>
    <cellStyle name="Comma 2 5 2_SCH J-3" xfId="7518"/>
    <cellStyle name="Comma 2 5 3" xfId="7519"/>
    <cellStyle name="Comma 2 5 3 2" xfId="7520"/>
    <cellStyle name="Comma 2 5 3 2 2" xfId="7521"/>
    <cellStyle name="Comma 2 5 3 2 2 2" xfId="7522"/>
    <cellStyle name="Comma 2 5 3 2 2 2 2" xfId="7523"/>
    <cellStyle name="Comma 2 5 3 2 2 2 3" xfId="7524"/>
    <cellStyle name="Comma 2 5 3 2 2 2_SCH J-3" xfId="7525"/>
    <cellStyle name="Comma 2 5 3 2 2 3" xfId="7526"/>
    <cellStyle name="Comma 2 5 3 2 2 3 2" xfId="7527"/>
    <cellStyle name="Comma 2 5 3 2 2 3_SCH J-3" xfId="7528"/>
    <cellStyle name="Comma 2 5 3 2 2 4" xfId="7529"/>
    <cellStyle name="Comma 2 5 3 2 2 5" xfId="7530"/>
    <cellStyle name="Comma 2 5 3 2 2_SCH J-3" xfId="7531"/>
    <cellStyle name="Comma 2 5 3 2 3" xfId="7532"/>
    <cellStyle name="Comma 2 5 3 2 3 2" xfId="7533"/>
    <cellStyle name="Comma 2 5 3 2 3 3" xfId="7534"/>
    <cellStyle name="Comma 2 5 3 2 3_SCH J-3" xfId="7535"/>
    <cellStyle name="Comma 2 5 3 2 4" xfId="7536"/>
    <cellStyle name="Comma 2 5 3 2 4 2" xfId="7537"/>
    <cellStyle name="Comma 2 5 3 2 4_SCH J-3" xfId="7538"/>
    <cellStyle name="Comma 2 5 3 2 5" xfId="7539"/>
    <cellStyle name="Comma 2 5 3 2 6" xfId="7540"/>
    <cellStyle name="Comma 2 5 3 2_SCH J-3" xfId="7541"/>
    <cellStyle name="Comma 2 5 3 3" xfId="7542"/>
    <cellStyle name="Comma 2 5 3 3 2" xfId="7543"/>
    <cellStyle name="Comma 2 5 3 3 2 2" xfId="7544"/>
    <cellStyle name="Comma 2 5 3 3 2 2 2" xfId="7545"/>
    <cellStyle name="Comma 2 5 3 3 2 2_SCH J-3" xfId="7546"/>
    <cellStyle name="Comma 2 5 3 3 2 3" xfId="7547"/>
    <cellStyle name="Comma 2 5 3 3 2 4" xfId="7548"/>
    <cellStyle name="Comma 2 5 3 3 2 5" xfId="7549"/>
    <cellStyle name="Comma 2 5 3 3 2_SCH J-3" xfId="7550"/>
    <cellStyle name="Comma 2 5 3 3 3" xfId="7551"/>
    <cellStyle name="Comma 2 5 3 3 3 2" xfId="7552"/>
    <cellStyle name="Comma 2 5 3 3 3_SCH J-3" xfId="7553"/>
    <cellStyle name="Comma 2 5 3 3 4" xfId="7554"/>
    <cellStyle name="Comma 2 5 3 3 5" xfId="7555"/>
    <cellStyle name="Comma 2 5 3 3 6" xfId="7556"/>
    <cellStyle name="Comma 2 5 3 3_SCH J-3" xfId="7557"/>
    <cellStyle name="Comma 2 5 3 4" xfId="7558"/>
    <cellStyle name="Comma 2 5 3 4 2" xfId="7559"/>
    <cellStyle name="Comma 2 5 3 4 2 2" xfId="7560"/>
    <cellStyle name="Comma 2 5 3 4 2_SCH J-3" xfId="7561"/>
    <cellStyle name="Comma 2 5 3 4 3" xfId="7562"/>
    <cellStyle name="Comma 2 5 3 4 4" xfId="7563"/>
    <cellStyle name="Comma 2 5 3 4 5" xfId="7564"/>
    <cellStyle name="Comma 2 5 3 4_SCH J-3" xfId="7565"/>
    <cellStyle name="Comma 2 5 3 5" xfId="7566"/>
    <cellStyle name="Comma 2 5 3 5 2" xfId="7567"/>
    <cellStyle name="Comma 2 5 3 5 2 2" xfId="7568"/>
    <cellStyle name="Comma 2 5 3 5 2_SCH J-3" xfId="7569"/>
    <cellStyle name="Comma 2 5 3 5 3" xfId="7570"/>
    <cellStyle name="Comma 2 5 3 5 4" xfId="7571"/>
    <cellStyle name="Comma 2 5 3 5 5" xfId="7572"/>
    <cellStyle name="Comma 2 5 3 5_SCH J-3" xfId="7573"/>
    <cellStyle name="Comma 2 5 3 6" xfId="7574"/>
    <cellStyle name="Comma 2 5 3 6 2" xfId="7575"/>
    <cellStyle name="Comma 2 5 3 6_SCH J-3" xfId="7576"/>
    <cellStyle name="Comma 2 5 3 7" xfId="7577"/>
    <cellStyle name="Comma 2 5 3 8" xfId="7578"/>
    <cellStyle name="Comma 2 5 3 9" xfId="7579"/>
    <cellStyle name="Comma 2 5 3_SCH J-3" xfId="7580"/>
    <cellStyle name="Comma 2 5 4" xfId="7581"/>
    <cellStyle name="Comma 2 5 4 2" xfId="7582"/>
    <cellStyle name="Comma 2 5 4 2 2" xfId="7583"/>
    <cellStyle name="Comma 2 5 4 2 2 2" xfId="7584"/>
    <cellStyle name="Comma 2 5 4 2 2 3" xfId="7585"/>
    <cellStyle name="Comma 2 5 4 2 2_SCH J-3" xfId="7586"/>
    <cellStyle name="Comma 2 5 4 2 3" xfId="7587"/>
    <cellStyle name="Comma 2 5 4 2 3 2" xfId="7588"/>
    <cellStyle name="Comma 2 5 4 2 3_SCH J-3" xfId="7589"/>
    <cellStyle name="Comma 2 5 4 2 4" xfId="7590"/>
    <cellStyle name="Comma 2 5 4 2 5" xfId="7591"/>
    <cellStyle name="Comma 2 5 4 2_SCH J-3" xfId="7592"/>
    <cellStyle name="Comma 2 5 4 3" xfId="7593"/>
    <cellStyle name="Comma 2 5 4 3 2" xfId="7594"/>
    <cellStyle name="Comma 2 5 4 3 3" xfId="7595"/>
    <cellStyle name="Comma 2 5 4 3_SCH J-3" xfId="7596"/>
    <cellStyle name="Comma 2 5 4 4" xfId="7597"/>
    <cellStyle name="Comma 2 5 4 4 2" xfId="7598"/>
    <cellStyle name="Comma 2 5 4 4_SCH J-3" xfId="7599"/>
    <cellStyle name="Comma 2 5 4 5" xfId="7600"/>
    <cellStyle name="Comma 2 5 4 6" xfId="7601"/>
    <cellStyle name="Comma 2 5 4_SCH J-3" xfId="7602"/>
    <cellStyle name="Comma 2 5 5" xfId="7603"/>
    <cellStyle name="Comma 2 5 5 2" xfId="7604"/>
    <cellStyle name="Comma 2 5 5 2 2" xfId="7605"/>
    <cellStyle name="Comma 2 5 5 2 2 2" xfId="7606"/>
    <cellStyle name="Comma 2 5 5 2 2_SCH J-3" xfId="7607"/>
    <cellStyle name="Comma 2 5 5 2 3" xfId="7608"/>
    <cellStyle name="Comma 2 5 5 2 4" xfId="7609"/>
    <cellStyle name="Comma 2 5 5 2 5" xfId="7610"/>
    <cellStyle name="Comma 2 5 5 2_SCH J-3" xfId="7611"/>
    <cellStyle name="Comma 2 5 5 3" xfId="7612"/>
    <cellStyle name="Comma 2 5 5 3 2" xfId="7613"/>
    <cellStyle name="Comma 2 5 5 3_SCH J-3" xfId="7614"/>
    <cellStyle name="Comma 2 5 5 4" xfId="7615"/>
    <cellStyle name="Comma 2 5 5 5" xfId="7616"/>
    <cellStyle name="Comma 2 5 5 6" xfId="7617"/>
    <cellStyle name="Comma 2 5 5_SCH J-3" xfId="7618"/>
    <cellStyle name="Comma 2 5 6" xfId="7619"/>
    <cellStyle name="Comma 2 5 6 2" xfId="7620"/>
    <cellStyle name="Comma 2 5 6 2 2" xfId="7621"/>
    <cellStyle name="Comma 2 5 6 2_SCH J-3" xfId="7622"/>
    <cellStyle name="Comma 2 5 6 3" xfId="7623"/>
    <cellStyle name="Comma 2 5 6 4" xfId="7624"/>
    <cellStyle name="Comma 2 5 6 5" xfId="7625"/>
    <cellStyle name="Comma 2 5 6_SCH J-3" xfId="7626"/>
    <cellStyle name="Comma 2 5 7" xfId="7627"/>
    <cellStyle name="Comma 2 5 7 2" xfId="7628"/>
    <cellStyle name="Comma 2 5 7 2 2" xfId="7629"/>
    <cellStyle name="Comma 2 5 7 2_SCH J-3" xfId="7630"/>
    <cellStyle name="Comma 2 5 7 3" xfId="7631"/>
    <cellStyle name="Comma 2 5 7 4" xfId="7632"/>
    <cellStyle name="Comma 2 5 7 5" xfId="7633"/>
    <cellStyle name="Comma 2 5 7_SCH J-3" xfId="7634"/>
    <cellStyle name="Comma 2 5 8" xfId="7635"/>
    <cellStyle name="Comma 2 5 8 2" xfId="7636"/>
    <cellStyle name="Comma 2 5 8 2 2" xfId="7637"/>
    <cellStyle name="Comma 2 5 8 2_SCH J-3" xfId="7638"/>
    <cellStyle name="Comma 2 5 8 3" xfId="7639"/>
    <cellStyle name="Comma 2 5 8 4" xfId="7640"/>
    <cellStyle name="Comma 2 5 8 5" xfId="7641"/>
    <cellStyle name="Comma 2 5 8_SCH J-3" xfId="7642"/>
    <cellStyle name="Comma 2 5 9" xfId="7643"/>
    <cellStyle name="Comma 2 5_SCH J-3" xfId="7644"/>
    <cellStyle name="Comma 2 6" xfId="7645"/>
    <cellStyle name="Comma 2 6 2" xfId="7646"/>
    <cellStyle name="Comma 2 6 2 2" xfId="7647"/>
    <cellStyle name="Comma 2 6 2 2 2" xfId="7648"/>
    <cellStyle name="Comma 2 6 2 2 2 2" xfId="7649"/>
    <cellStyle name="Comma 2 6 2 2 2 2 2" xfId="7650"/>
    <cellStyle name="Comma 2 6 2 2 2 2 3" xfId="7651"/>
    <cellStyle name="Comma 2 6 2 2 2 2_SCH J-3" xfId="7652"/>
    <cellStyle name="Comma 2 6 2 2 2 3" xfId="7653"/>
    <cellStyle name="Comma 2 6 2 2 2 3 2" xfId="7654"/>
    <cellStyle name="Comma 2 6 2 2 2 3_SCH J-3" xfId="7655"/>
    <cellStyle name="Comma 2 6 2 2 2 4" xfId="7656"/>
    <cellStyle name="Comma 2 6 2 2 2 5" xfId="7657"/>
    <cellStyle name="Comma 2 6 2 2 2_SCH J-3" xfId="7658"/>
    <cellStyle name="Comma 2 6 2 2 3" xfId="7659"/>
    <cellStyle name="Comma 2 6 2 2 3 2" xfId="7660"/>
    <cellStyle name="Comma 2 6 2 2 3 3" xfId="7661"/>
    <cellStyle name="Comma 2 6 2 2 3_SCH J-3" xfId="7662"/>
    <cellStyle name="Comma 2 6 2 2 4" xfId="7663"/>
    <cellStyle name="Comma 2 6 2 2 4 2" xfId="7664"/>
    <cellStyle name="Comma 2 6 2 2 4_SCH J-3" xfId="7665"/>
    <cellStyle name="Comma 2 6 2 2 5" xfId="7666"/>
    <cellStyle name="Comma 2 6 2 2 6" xfId="7667"/>
    <cellStyle name="Comma 2 6 2 2_SCH J-3" xfId="7668"/>
    <cellStyle name="Comma 2 6 2 3" xfId="7669"/>
    <cellStyle name="Comma 2 6 2 3 2" xfId="7670"/>
    <cellStyle name="Comma 2 6 2 3 2 2" xfId="7671"/>
    <cellStyle name="Comma 2 6 2 3 2 2 2" xfId="7672"/>
    <cellStyle name="Comma 2 6 2 3 2 2_SCH J-3" xfId="7673"/>
    <cellStyle name="Comma 2 6 2 3 2 3" xfId="7674"/>
    <cellStyle name="Comma 2 6 2 3 2 4" xfId="7675"/>
    <cellStyle name="Comma 2 6 2 3 2 5" xfId="7676"/>
    <cellStyle name="Comma 2 6 2 3 2_SCH J-3" xfId="7677"/>
    <cellStyle name="Comma 2 6 2 3 3" xfId="7678"/>
    <cellStyle name="Comma 2 6 2 3 3 2" xfId="7679"/>
    <cellStyle name="Comma 2 6 2 3 3_SCH J-3" xfId="7680"/>
    <cellStyle name="Comma 2 6 2 3 4" xfId="7681"/>
    <cellStyle name="Comma 2 6 2 3 5" xfId="7682"/>
    <cellStyle name="Comma 2 6 2 3 6" xfId="7683"/>
    <cellStyle name="Comma 2 6 2 3_SCH J-3" xfId="7684"/>
    <cellStyle name="Comma 2 6 2 4" xfId="7685"/>
    <cellStyle name="Comma 2 6 2 4 2" xfId="7686"/>
    <cellStyle name="Comma 2 6 2 4 2 2" xfId="7687"/>
    <cellStyle name="Comma 2 6 2 4 2_SCH J-3" xfId="7688"/>
    <cellStyle name="Comma 2 6 2 4 3" xfId="7689"/>
    <cellStyle name="Comma 2 6 2 4 4" xfId="7690"/>
    <cellStyle name="Comma 2 6 2 4 5" xfId="7691"/>
    <cellStyle name="Comma 2 6 2 4_SCH J-3" xfId="7692"/>
    <cellStyle name="Comma 2 6 2 5" xfId="7693"/>
    <cellStyle name="Comma 2 6 2 5 2" xfId="7694"/>
    <cellStyle name="Comma 2 6 2 5 2 2" xfId="7695"/>
    <cellStyle name="Comma 2 6 2 5 2_SCH J-3" xfId="7696"/>
    <cellStyle name="Comma 2 6 2 5 3" xfId="7697"/>
    <cellStyle name="Comma 2 6 2 5 4" xfId="7698"/>
    <cellStyle name="Comma 2 6 2 5 5" xfId="7699"/>
    <cellStyle name="Comma 2 6 2 5_SCH J-3" xfId="7700"/>
    <cellStyle name="Comma 2 6 2 6" xfId="7701"/>
    <cellStyle name="Comma 2 6 2 6 2" xfId="7702"/>
    <cellStyle name="Comma 2 6 2 6_SCH J-3" xfId="7703"/>
    <cellStyle name="Comma 2 6 2 7" xfId="7704"/>
    <cellStyle name="Comma 2 6 2 8" xfId="7705"/>
    <cellStyle name="Comma 2 6 2 9" xfId="7706"/>
    <cellStyle name="Comma 2 6 2_SCH J-3" xfId="7707"/>
    <cellStyle name="Comma 2 6 3" xfId="7708"/>
    <cellStyle name="Comma 2 6 3 2" xfId="7709"/>
    <cellStyle name="Comma 2 6 3 2 2" xfId="7710"/>
    <cellStyle name="Comma 2 6 3 2 2 2" xfId="7711"/>
    <cellStyle name="Comma 2 6 3 2 2 3" xfId="7712"/>
    <cellStyle name="Comma 2 6 3 2 2_SCH J-3" xfId="7713"/>
    <cellStyle name="Comma 2 6 3 2 3" xfId="7714"/>
    <cellStyle name="Comma 2 6 3 2 3 2" xfId="7715"/>
    <cellStyle name="Comma 2 6 3 2 3_SCH J-3" xfId="7716"/>
    <cellStyle name="Comma 2 6 3 2 4" xfId="7717"/>
    <cellStyle name="Comma 2 6 3 2 5" xfId="7718"/>
    <cellStyle name="Comma 2 6 3 2_SCH J-3" xfId="7719"/>
    <cellStyle name="Comma 2 6 3 3" xfId="7720"/>
    <cellStyle name="Comma 2 6 3 3 2" xfId="7721"/>
    <cellStyle name="Comma 2 6 3 3 3" xfId="7722"/>
    <cellStyle name="Comma 2 6 3 3_SCH J-3" xfId="7723"/>
    <cellStyle name="Comma 2 6 3 4" xfId="7724"/>
    <cellStyle name="Comma 2 6 3 4 2" xfId="7725"/>
    <cellStyle name="Comma 2 6 3 4_SCH J-3" xfId="7726"/>
    <cellStyle name="Comma 2 6 3 5" xfId="7727"/>
    <cellStyle name="Comma 2 6 3 6" xfId="7728"/>
    <cellStyle name="Comma 2 6 3_SCH J-3" xfId="7729"/>
    <cellStyle name="Comma 2 6 4" xfId="7730"/>
    <cellStyle name="Comma 2 6 4 2" xfId="7731"/>
    <cellStyle name="Comma 2 6 4 2 2" xfId="7732"/>
    <cellStyle name="Comma 2 6 4 2 2 2" xfId="7733"/>
    <cellStyle name="Comma 2 6 4 2 2_SCH J-3" xfId="7734"/>
    <cellStyle name="Comma 2 6 4 2 3" xfId="7735"/>
    <cellStyle name="Comma 2 6 4 2 4" xfId="7736"/>
    <cellStyle name="Comma 2 6 4 2 5" xfId="7737"/>
    <cellStyle name="Comma 2 6 4 2_SCH J-3" xfId="7738"/>
    <cellStyle name="Comma 2 6 4 3" xfId="7739"/>
    <cellStyle name="Comma 2 6 4 3 2" xfId="7740"/>
    <cellStyle name="Comma 2 6 4 3_SCH J-3" xfId="7741"/>
    <cellStyle name="Comma 2 6 4 4" xfId="7742"/>
    <cellStyle name="Comma 2 6 4 5" xfId="7743"/>
    <cellStyle name="Comma 2 6 4 6" xfId="7744"/>
    <cellStyle name="Comma 2 6 4_SCH J-3" xfId="7745"/>
    <cellStyle name="Comma 2 6 5" xfId="7746"/>
    <cellStyle name="Comma 2 6 5 2" xfId="7747"/>
    <cellStyle name="Comma 2 6 5 2 2" xfId="7748"/>
    <cellStyle name="Comma 2 6 5 2_SCH J-3" xfId="7749"/>
    <cellStyle name="Comma 2 6 5 3" xfId="7750"/>
    <cellStyle name="Comma 2 6 5 4" xfId="7751"/>
    <cellStyle name="Comma 2 6 5 5" xfId="7752"/>
    <cellStyle name="Comma 2 6 5_SCH J-3" xfId="7753"/>
    <cellStyle name="Comma 2 6 6" xfId="7754"/>
    <cellStyle name="Comma 2 6 6 2" xfId="7755"/>
    <cellStyle name="Comma 2 6 6 2 2" xfId="7756"/>
    <cellStyle name="Comma 2 6 6 2_SCH J-3" xfId="7757"/>
    <cellStyle name="Comma 2 6 6 3" xfId="7758"/>
    <cellStyle name="Comma 2 6 6 4" xfId="7759"/>
    <cellStyle name="Comma 2 6 6 5" xfId="7760"/>
    <cellStyle name="Comma 2 6 6_SCH J-3" xfId="7761"/>
    <cellStyle name="Comma 2 6 7" xfId="7762"/>
    <cellStyle name="Comma 2 6 7 2" xfId="7763"/>
    <cellStyle name="Comma 2 6 7 2 2" xfId="7764"/>
    <cellStyle name="Comma 2 6 7 2_SCH J-3" xfId="7765"/>
    <cellStyle name="Comma 2 6 7 3" xfId="7766"/>
    <cellStyle name="Comma 2 6 7 4" xfId="7767"/>
    <cellStyle name="Comma 2 6 7 5" xfId="7768"/>
    <cellStyle name="Comma 2 6 7_SCH J-3" xfId="7769"/>
    <cellStyle name="Comma 2 6 8" xfId="7770"/>
    <cellStyle name="Comma 2 6_SCH J-3" xfId="7771"/>
    <cellStyle name="Comma 2 7" xfId="7772"/>
    <cellStyle name="Comma 2 7 2" xfId="7773"/>
    <cellStyle name="Comma 2 7 2 2" xfId="7774"/>
    <cellStyle name="Comma 2 7 2 2 2" xfId="7775"/>
    <cellStyle name="Comma 2 7 2 2 2 2" xfId="7776"/>
    <cellStyle name="Comma 2 7 2 2 2 3" xfId="7777"/>
    <cellStyle name="Comma 2 7 2 2 2_SCH J-3" xfId="7778"/>
    <cellStyle name="Comma 2 7 2 2 3" xfId="7779"/>
    <cellStyle name="Comma 2 7 2 2 3 2" xfId="7780"/>
    <cellStyle name="Comma 2 7 2 2 3_SCH J-3" xfId="7781"/>
    <cellStyle name="Comma 2 7 2 2 4" xfId="7782"/>
    <cellStyle name="Comma 2 7 2 2 5" xfId="7783"/>
    <cellStyle name="Comma 2 7 2 2_SCH J-3" xfId="7784"/>
    <cellStyle name="Comma 2 7 2 3" xfId="7785"/>
    <cellStyle name="Comma 2 7 2 3 2" xfId="7786"/>
    <cellStyle name="Comma 2 7 2 3 3" xfId="7787"/>
    <cellStyle name="Comma 2 7 2 3_SCH J-3" xfId="7788"/>
    <cellStyle name="Comma 2 7 2 4" xfId="7789"/>
    <cellStyle name="Comma 2 7 2 4 2" xfId="7790"/>
    <cellStyle name="Comma 2 7 2 4_SCH J-3" xfId="7791"/>
    <cellStyle name="Comma 2 7 2 5" xfId="7792"/>
    <cellStyle name="Comma 2 7 2 6" xfId="7793"/>
    <cellStyle name="Comma 2 7 2_SCH J-3" xfId="7794"/>
    <cellStyle name="Comma 2 7 3" xfId="7795"/>
    <cellStyle name="Comma 2 7 3 2" xfId="7796"/>
    <cellStyle name="Comma 2 7 3 2 2" xfId="7797"/>
    <cellStyle name="Comma 2 7 3 2 2 2" xfId="7798"/>
    <cellStyle name="Comma 2 7 3 2 2_SCH J-3" xfId="7799"/>
    <cellStyle name="Comma 2 7 3 2 3" xfId="7800"/>
    <cellStyle name="Comma 2 7 3 2 4" xfId="7801"/>
    <cellStyle name="Comma 2 7 3 2 5" xfId="7802"/>
    <cellStyle name="Comma 2 7 3 2_SCH J-3" xfId="7803"/>
    <cellStyle name="Comma 2 7 3 3" xfId="7804"/>
    <cellStyle name="Comma 2 7 3 3 2" xfId="7805"/>
    <cellStyle name="Comma 2 7 3 3_SCH J-3" xfId="7806"/>
    <cellStyle name="Comma 2 7 3 4" xfId="7807"/>
    <cellStyle name="Comma 2 7 3 5" xfId="7808"/>
    <cellStyle name="Comma 2 7 3 6" xfId="7809"/>
    <cellStyle name="Comma 2 7 3_SCH J-3" xfId="7810"/>
    <cellStyle name="Comma 2 7 4" xfId="7811"/>
    <cellStyle name="Comma 2 7 4 2" xfId="7812"/>
    <cellStyle name="Comma 2 7 4 2 2" xfId="7813"/>
    <cellStyle name="Comma 2 7 4 2_SCH J-3" xfId="7814"/>
    <cellStyle name="Comma 2 7 4 3" xfId="7815"/>
    <cellStyle name="Comma 2 7 4 4" xfId="7816"/>
    <cellStyle name="Comma 2 7 4 5" xfId="7817"/>
    <cellStyle name="Comma 2 7 4_SCH J-3" xfId="7818"/>
    <cellStyle name="Comma 2 7 5" xfId="7819"/>
    <cellStyle name="Comma 2 7 5 2" xfId="7820"/>
    <cellStyle name="Comma 2 7 5 2 2" xfId="7821"/>
    <cellStyle name="Comma 2 7 5 2_SCH J-3" xfId="7822"/>
    <cellStyle name="Comma 2 7 5 3" xfId="7823"/>
    <cellStyle name="Comma 2 7 5 4" xfId="7824"/>
    <cellStyle name="Comma 2 7 5 5" xfId="7825"/>
    <cellStyle name="Comma 2 7 5_SCH J-3" xfId="7826"/>
    <cellStyle name="Comma 2 7 6" xfId="7827"/>
    <cellStyle name="Comma 2 7 6 2" xfId="7828"/>
    <cellStyle name="Comma 2 7 6 2 2" xfId="7829"/>
    <cellStyle name="Comma 2 7 6 2_SCH J-3" xfId="7830"/>
    <cellStyle name="Comma 2 7 6 3" xfId="7831"/>
    <cellStyle name="Comma 2 7 6 4" xfId="7832"/>
    <cellStyle name="Comma 2 7 6 5" xfId="7833"/>
    <cellStyle name="Comma 2 7 6_SCH J-3" xfId="7834"/>
    <cellStyle name="Comma 2 7 7" xfId="7835"/>
    <cellStyle name="Comma 2 7_SCH J-3" xfId="7836"/>
    <cellStyle name="Comma 2 8" xfId="7837"/>
    <cellStyle name="Comma 2 8 2" xfId="7838"/>
    <cellStyle name="Comma 2 8 2 2" xfId="7839"/>
    <cellStyle name="Comma 2 8 2 2 2" xfId="7840"/>
    <cellStyle name="Comma 2 8 2 2 3" xfId="7841"/>
    <cellStyle name="Comma 2 8 2 2_SCH J-3" xfId="7842"/>
    <cellStyle name="Comma 2 8 2 3" xfId="7843"/>
    <cellStyle name="Comma 2 8 2 3 2" xfId="7844"/>
    <cellStyle name="Comma 2 8 2 3_SCH J-3" xfId="7845"/>
    <cellStyle name="Comma 2 8 2 4" xfId="7846"/>
    <cellStyle name="Comma 2 8 2 5" xfId="7847"/>
    <cellStyle name="Comma 2 8 2_SCH J-3" xfId="7848"/>
    <cellStyle name="Comma 2 8 3" xfId="7849"/>
    <cellStyle name="Comma 2 8 3 2" xfId="7850"/>
    <cellStyle name="Comma 2 8 3 2 2" xfId="7851"/>
    <cellStyle name="Comma 2 8 3 2_SCH J-3" xfId="7852"/>
    <cellStyle name="Comma 2 8 3 3" xfId="7853"/>
    <cellStyle name="Comma 2 8 3 4" xfId="7854"/>
    <cellStyle name="Comma 2 8 3 5" xfId="7855"/>
    <cellStyle name="Comma 2 8 3_SCH J-3" xfId="7856"/>
    <cellStyle name="Comma 2 8 4" xfId="7857"/>
    <cellStyle name="Comma 2 8 4 2" xfId="7858"/>
    <cellStyle name="Comma 2 8 4 2 2" xfId="7859"/>
    <cellStyle name="Comma 2 8 4 2_SCH J-3" xfId="7860"/>
    <cellStyle name="Comma 2 8 4 3" xfId="7861"/>
    <cellStyle name="Comma 2 8 4 4" xfId="7862"/>
    <cellStyle name="Comma 2 8 4 5" xfId="7863"/>
    <cellStyle name="Comma 2 8 4_SCH J-3" xfId="7864"/>
    <cellStyle name="Comma 2 8 5" xfId="7865"/>
    <cellStyle name="Comma 2 8_SCH J-3" xfId="7866"/>
    <cellStyle name="Comma 2 9" xfId="7867"/>
    <cellStyle name="Comma 2 9 2" xfId="7868"/>
    <cellStyle name="Comma 2 9 2 2" xfId="7869"/>
    <cellStyle name="Comma 2 9 2 2 2" xfId="7870"/>
    <cellStyle name="Comma 2 9 2 2_SCH J-3" xfId="7871"/>
    <cellStyle name="Comma 2 9 2 3" xfId="7872"/>
    <cellStyle name="Comma 2 9 2 4" xfId="7873"/>
    <cellStyle name="Comma 2 9 2 5" xfId="7874"/>
    <cellStyle name="Comma 2 9 2_SCH J-3" xfId="7875"/>
    <cellStyle name="Comma 2 9 3" xfId="7876"/>
    <cellStyle name="Comma 2 9 3 2" xfId="7877"/>
    <cellStyle name="Comma 2 9 3 2 2" xfId="7878"/>
    <cellStyle name="Comma 2 9 3 2_SCH J-3" xfId="7879"/>
    <cellStyle name="Comma 2 9 3 3" xfId="7880"/>
    <cellStyle name="Comma 2 9 3 4" xfId="7881"/>
    <cellStyle name="Comma 2 9 3 5" xfId="7882"/>
    <cellStyle name="Comma 2 9 3_SCH J-3" xfId="7883"/>
    <cellStyle name="Comma 2 9 4" xfId="7884"/>
    <cellStyle name="Comma 2 9_SCH J-3" xfId="7885"/>
    <cellStyle name="Comma 2_Allocators" xfId="7886"/>
    <cellStyle name="Comma 20" xfId="7887"/>
    <cellStyle name="Comma 20 2" xfId="7888"/>
    <cellStyle name="Comma 20 2 2" xfId="7889"/>
    <cellStyle name="Comma 20 2 2 2" xfId="7890"/>
    <cellStyle name="Comma 20 2 2 2 2" xfId="7891"/>
    <cellStyle name="Comma 20 2 2 2 2 2" xfId="7892"/>
    <cellStyle name="Comma 20 2 2 2 2 2 2" xfId="7893"/>
    <cellStyle name="Comma 20 2 2 2 2 3" xfId="7894"/>
    <cellStyle name="Comma 20 2 2 2 3" xfId="7895"/>
    <cellStyle name="Comma 20 2 2 2 3 2" xfId="7896"/>
    <cellStyle name="Comma 20 2 2 2 4" xfId="7897"/>
    <cellStyle name="Comma 20 2 2 3" xfId="7898"/>
    <cellStyle name="Comma 20 2 2 3 2" xfId="7899"/>
    <cellStyle name="Comma 20 2 2 3 2 2" xfId="7900"/>
    <cellStyle name="Comma 20 2 2 3 3" xfId="7901"/>
    <cellStyle name="Comma 20 2 2 4" xfId="7902"/>
    <cellStyle name="Comma 20 2 2 4 2" xfId="7903"/>
    <cellStyle name="Comma 20 2 2 5" xfId="7904"/>
    <cellStyle name="Comma 20 2 3" xfId="7905"/>
    <cellStyle name="Comma 20 2 3 2" xfId="7906"/>
    <cellStyle name="Comma 20 2 3 2 2" xfId="7907"/>
    <cellStyle name="Comma 20 2 3 2 2 2" xfId="7908"/>
    <cellStyle name="Comma 20 2 3 2 3" xfId="7909"/>
    <cellStyle name="Comma 20 2 3 3" xfId="7910"/>
    <cellStyle name="Comma 20 2 3 3 2" xfId="7911"/>
    <cellStyle name="Comma 20 2 3 4" xfId="7912"/>
    <cellStyle name="Comma 20 2 4" xfId="7913"/>
    <cellStyle name="Comma 20 2 4 2" xfId="7914"/>
    <cellStyle name="Comma 20 2 4 2 2" xfId="7915"/>
    <cellStyle name="Comma 20 2 4 3" xfId="7916"/>
    <cellStyle name="Comma 20 2 5" xfId="7917"/>
    <cellStyle name="Comma 20 2 5 2" xfId="7918"/>
    <cellStyle name="Comma 20 2 6" xfId="7919"/>
    <cellStyle name="Comma 20 3" xfId="7920"/>
    <cellStyle name="Comma 20 3 2" xfId="7921"/>
    <cellStyle name="Comma 20 3 2 2" xfId="7922"/>
    <cellStyle name="Comma 20 3 2 2 2" xfId="7923"/>
    <cellStyle name="Comma 20 3 2 2 2 2" xfId="7924"/>
    <cellStyle name="Comma 20 3 2 2 2 2 2" xfId="7925"/>
    <cellStyle name="Comma 20 3 2 2 2 3" xfId="7926"/>
    <cellStyle name="Comma 20 3 2 2 3" xfId="7927"/>
    <cellStyle name="Comma 20 3 2 2 3 2" xfId="7928"/>
    <cellStyle name="Comma 20 3 2 2 4" xfId="7929"/>
    <cellStyle name="Comma 20 3 2 3" xfId="7930"/>
    <cellStyle name="Comma 20 3 2 3 2" xfId="7931"/>
    <cellStyle name="Comma 20 3 2 3 2 2" xfId="7932"/>
    <cellStyle name="Comma 20 3 2 3 3" xfId="7933"/>
    <cellStyle name="Comma 20 3 2 4" xfId="7934"/>
    <cellStyle name="Comma 20 3 2 4 2" xfId="7935"/>
    <cellStyle name="Comma 20 3 2 5" xfId="7936"/>
    <cellStyle name="Comma 20 3 3" xfId="7937"/>
    <cellStyle name="Comma 20 3 3 2" xfId="7938"/>
    <cellStyle name="Comma 20 3 3 2 2" xfId="7939"/>
    <cellStyle name="Comma 20 3 3 2 2 2" xfId="7940"/>
    <cellStyle name="Comma 20 3 3 2 3" xfId="7941"/>
    <cellStyle name="Comma 20 3 3 3" xfId="7942"/>
    <cellStyle name="Comma 20 3 3 3 2" xfId="7943"/>
    <cellStyle name="Comma 20 3 3 4" xfId="7944"/>
    <cellStyle name="Comma 20 3 4" xfId="7945"/>
    <cellStyle name="Comma 20 3 4 2" xfId="7946"/>
    <cellStyle name="Comma 20 3 4 2 2" xfId="7947"/>
    <cellStyle name="Comma 20 3 4 3" xfId="7948"/>
    <cellStyle name="Comma 20 3 5" xfId="7949"/>
    <cellStyle name="Comma 20 3 5 2" xfId="7950"/>
    <cellStyle name="Comma 20 3 6" xfId="7951"/>
    <cellStyle name="Comma 20 4" xfId="7952"/>
    <cellStyle name="Comma 20 4 2" xfId="7953"/>
    <cellStyle name="Comma 20 4 2 2" xfId="7954"/>
    <cellStyle name="Comma 20 4 2 2 2" xfId="7955"/>
    <cellStyle name="Comma 20 4 2 2 2 2" xfId="7956"/>
    <cellStyle name="Comma 20 4 2 2 3" xfId="7957"/>
    <cellStyle name="Comma 20 4 2 3" xfId="7958"/>
    <cellStyle name="Comma 20 4 2 3 2" xfId="7959"/>
    <cellStyle name="Comma 20 4 2 4" xfId="7960"/>
    <cellStyle name="Comma 20 4 3" xfId="7961"/>
    <cellStyle name="Comma 20 4 3 2" xfId="7962"/>
    <cellStyle name="Comma 20 4 3 2 2" xfId="7963"/>
    <cellStyle name="Comma 20 4 3 3" xfId="7964"/>
    <cellStyle name="Comma 20 4 4" xfId="7965"/>
    <cellStyle name="Comma 20 4 4 2" xfId="7966"/>
    <cellStyle name="Comma 20 4 5" xfId="7967"/>
    <cellStyle name="Comma 20 5" xfId="7968"/>
    <cellStyle name="Comma 20 5 2" xfId="7969"/>
    <cellStyle name="Comma 20 5 2 2" xfId="7970"/>
    <cellStyle name="Comma 20 5 2 2 2" xfId="7971"/>
    <cellStyle name="Comma 20 5 2 3" xfId="7972"/>
    <cellStyle name="Comma 20 5 3" xfId="7973"/>
    <cellStyle name="Comma 20 5 3 2" xfId="7974"/>
    <cellStyle name="Comma 20 5 4" xfId="7975"/>
    <cellStyle name="Comma 20 6" xfId="7976"/>
    <cellStyle name="Comma 20 6 2" xfId="7977"/>
    <cellStyle name="Comma 20 6 2 2" xfId="7978"/>
    <cellStyle name="Comma 20 6 3" xfId="7979"/>
    <cellStyle name="Comma 20 7" xfId="7980"/>
    <cellStyle name="Comma 20 7 2" xfId="7981"/>
    <cellStyle name="Comma 20 8" xfId="7982"/>
    <cellStyle name="Comma 20_SCH J-3" xfId="7983"/>
    <cellStyle name="Comma 21" xfId="7984"/>
    <cellStyle name="Comma 21 2" xfId="7985"/>
    <cellStyle name="Comma 21 3" xfId="7986"/>
    <cellStyle name="Comma 21 3 2" xfId="7987"/>
    <cellStyle name="Comma 21_SCH J-3" xfId="7988"/>
    <cellStyle name="Comma 22" xfId="7989"/>
    <cellStyle name="Comma 22 2" xfId="7990"/>
    <cellStyle name="Comma 22 3" xfId="7991"/>
    <cellStyle name="Comma 22 3 2" xfId="7992"/>
    <cellStyle name="Comma 22 4" xfId="7993"/>
    <cellStyle name="Comma 23" xfId="7994"/>
    <cellStyle name="Comma 23 2" xfId="7995"/>
    <cellStyle name="Comma 23 3" xfId="7996"/>
    <cellStyle name="Comma 23 3 2" xfId="7997"/>
    <cellStyle name="Comma 24" xfId="7998"/>
    <cellStyle name="Comma 24 2" xfId="7999"/>
    <cellStyle name="Comma 24 3" xfId="8000"/>
    <cellStyle name="Comma 24 3 2" xfId="8001"/>
    <cellStyle name="Comma 25" xfId="8002"/>
    <cellStyle name="Comma 25 2" xfId="8003"/>
    <cellStyle name="Comma 25 3" xfId="8004"/>
    <cellStyle name="Comma 25 3 2" xfId="8005"/>
    <cellStyle name="Comma 25 4" xfId="8006"/>
    <cellStyle name="Comma 26" xfId="8007"/>
    <cellStyle name="Comma 26 2" xfId="8008"/>
    <cellStyle name="Comma 26 3" xfId="8009"/>
    <cellStyle name="Comma 26 3 2" xfId="8010"/>
    <cellStyle name="Comma 27" xfId="8011"/>
    <cellStyle name="Comma 27 2" xfId="8012"/>
    <cellStyle name="Comma 27 3" xfId="8013"/>
    <cellStyle name="Comma 27 3 2" xfId="8014"/>
    <cellStyle name="Comma 28" xfId="8015"/>
    <cellStyle name="Comma 28 2" xfId="8016"/>
    <cellStyle name="Comma 28 3" xfId="8017"/>
    <cellStyle name="Comma 280" xfId="8018"/>
    <cellStyle name="Comma 29" xfId="8019"/>
    <cellStyle name="Comma 29 2" xfId="8020"/>
    <cellStyle name="Comma 29_SCH J-3" xfId="8021"/>
    <cellStyle name="Comma 3" xfId="8022"/>
    <cellStyle name="Comma 3 10" xfId="8023"/>
    <cellStyle name="Comma 3 10 2" xfId="8024"/>
    <cellStyle name="Comma 3 10 2 2" xfId="8025"/>
    <cellStyle name="Comma 3 10 2 2 2" xfId="8026"/>
    <cellStyle name="Comma 3 10 2 2 2 2" xfId="8027"/>
    <cellStyle name="Comma 3 10 2 2 2 2 2" xfId="8028"/>
    <cellStyle name="Comma 3 10 2 2 2 2 2 2" xfId="8029"/>
    <cellStyle name="Comma 3 10 2 2 2 2 3" xfId="8030"/>
    <cellStyle name="Comma 3 10 2 2 2 3" xfId="8031"/>
    <cellStyle name="Comma 3 10 2 2 2 3 2" xfId="8032"/>
    <cellStyle name="Comma 3 10 2 2 2 4" xfId="8033"/>
    <cellStyle name="Comma 3 10 2 2 3" xfId="8034"/>
    <cellStyle name="Comma 3 10 2 2 3 2" xfId="8035"/>
    <cellStyle name="Comma 3 10 2 2 3 2 2" xfId="8036"/>
    <cellStyle name="Comma 3 10 2 2 3 3" xfId="8037"/>
    <cellStyle name="Comma 3 10 2 2 4" xfId="8038"/>
    <cellStyle name="Comma 3 10 2 2 4 2" xfId="8039"/>
    <cellStyle name="Comma 3 10 2 2 5" xfId="8040"/>
    <cellStyle name="Comma 3 10 2 3" xfId="8041"/>
    <cellStyle name="Comma 3 10 2 3 2" xfId="8042"/>
    <cellStyle name="Comma 3 10 2 3 2 2" xfId="8043"/>
    <cellStyle name="Comma 3 10 2 3 2 2 2" xfId="8044"/>
    <cellStyle name="Comma 3 10 2 3 2 3" xfId="8045"/>
    <cellStyle name="Comma 3 10 2 3 3" xfId="8046"/>
    <cellStyle name="Comma 3 10 2 3 3 2" xfId="8047"/>
    <cellStyle name="Comma 3 10 2 3 4" xfId="8048"/>
    <cellStyle name="Comma 3 10 2 4" xfId="8049"/>
    <cellStyle name="Comma 3 10 2 4 2" xfId="8050"/>
    <cellStyle name="Comma 3 10 2 4 2 2" xfId="8051"/>
    <cellStyle name="Comma 3 10 2 4 3" xfId="8052"/>
    <cellStyle name="Comma 3 10 2 5" xfId="8053"/>
    <cellStyle name="Comma 3 10 2 5 2" xfId="8054"/>
    <cellStyle name="Comma 3 10 2 6" xfId="8055"/>
    <cellStyle name="Comma 3 10 3" xfId="8056"/>
    <cellStyle name="Comma 3 10 3 2" xfId="8057"/>
    <cellStyle name="Comma 3 10 3 2 2" xfId="8058"/>
    <cellStyle name="Comma 3 10 3 2 2 2" xfId="8059"/>
    <cellStyle name="Comma 3 10 3 2 2 2 2" xfId="8060"/>
    <cellStyle name="Comma 3 10 3 2 2 2 2 2" xfId="8061"/>
    <cellStyle name="Comma 3 10 3 2 2 2 3" xfId="8062"/>
    <cellStyle name="Comma 3 10 3 2 2 3" xfId="8063"/>
    <cellStyle name="Comma 3 10 3 2 2 3 2" xfId="8064"/>
    <cellStyle name="Comma 3 10 3 2 2 4" xfId="8065"/>
    <cellStyle name="Comma 3 10 3 2 3" xfId="8066"/>
    <cellStyle name="Comma 3 10 3 2 3 2" xfId="8067"/>
    <cellStyle name="Comma 3 10 3 2 3 2 2" xfId="8068"/>
    <cellStyle name="Comma 3 10 3 2 3 3" xfId="8069"/>
    <cellStyle name="Comma 3 10 3 2 4" xfId="8070"/>
    <cellStyle name="Comma 3 10 3 2 4 2" xfId="8071"/>
    <cellStyle name="Comma 3 10 3 2 5" xfId="8072"/>
    <cellStyle name="Comma 3 10 3 3" xfId="8073"/>
    <cellStyle name="Comma 3 10 3 3 2" xfId="8074"/>
    <cellStyle name="Comma 3 10 3 3 2 2" xfId="8075"/>
    <cellStyle name="Comma 3 10 3 3 2 2 2" xfId="8076"/>
    <cellStyle name="Comma 3 10 3 3 2 3" xfId="8077"/>
    <cellStyle name="Comma 3 10 3 3 3" xfId="8078"/>
    <cellStyle name="Comma 3 10 3 3 3 2" xfId="8079"/>
    <cellStyle name="Comma 3 10 3 3 4" xfId="8080"/>
    <cellStyle name="Comma 3 10 3 4" xfId="8081"/>
    <cellStyle name="Comma 3 10 3 4 2" xfId="8082"/>
    <cellStyle name="Comma 3 10 3 4 2 2" xfId="8083"/>
    <cellStyle name="Comma 3 10 3 4 3" xfId="8084"/>
    <cellStyle name="Comma 3 10 3 5" xfId="8085"/>
    <cellStyle name="Comma 3 10 3 5 2" xfId="8086"/>
    <cellStyle name="Comma 3 10 3 6" xfId="8087"/>
    <cellStyle name="Comma 3 10 4" xfId="8088"/>
    <cellStyle name="Comma 3 10 4 2" xfId="8089"/>
    <cellStyle name="Comma 3 10 4 2 2" xfId="8090"/>
    <cellStyle name="Comma 3 10 4 2 2 2" xfId="8091"/>
    <cellStyle name="Comma 3 10 4 2 2 2 2" xfId="8092"/>
    <cellStyle name="Comma 3 10 4 2 2 3" xfId="8093"/>
    <cellStyle name="Comma 3 10 4 2 3" xfId="8094"/>
    <cellStyle name="Comma 3 10 4 2 3 2" xfId="8095"/>
    <cellStyle name="Comma 3 10 4 2 4" xfId="8096"/>
    <cellStyle name="Comma 3 10 4 3" xfId="8097"/>
    <cellStyle name="Comma 3 10 4 3 2" xfId="8098"/>
    <cellStyle name="Comma 3 10 4 3 2 2" xfId="8099"/>
    <cellStyle name="Comma 3 10 4 3 3" xfId="8100"/>
    <cellStyle name="Comma 3 10 4 4" xfId="8101"/>
    <cellStyle name="Comma 3 10 4 4 2" xfId="8102"/>
    <cellStyle name="Comma 3 10 4 5" xfId="8103"/>
    <cellStyle name="Comma 3 10 5" xfId="8104"/>
    <cellStyle name="Comma 3 10 5 2" xfId="8105"/>
    <cellStyle name="Comma 3 10 5 2 2" xfId="8106"/>
    <cellStyle name="Comma 3 10 5 2 2 2" xfId="8107"/>
    <cellStyle name="Comma 3 10 5 2 3" xfId="8108"/>
    <cellStyle name="Comma 3 10 5 3" xfId="8109"/>
    <cellStyle name="Comma 3 10 5 3 2" xfId="8110"/>
    <cellStyle name="Comma 3 10 5 4" xfId="8111"/>
    <cellStyle name="Comma 3 10 6" xfId="8112"/>
    <cellStyle name="Comma 3 10 6 2" xfId="8113"/>
    <cellStyle name="Comma 3 10 6 2 2" xfId="8114"/>
    <cellStyle name="Comma 3 10 6 3" xfId="8115"/>
    <cellStyle name="Comma 3 10 7" xfId="8116"/>
    <cellStyle name="Comma 3 10 7 2" xfId="8117"/>
    <cellStyle name="Comma 3 10 8" xfId="8118"/>
    <cellStyle name="Comma 3 11" xfId="8119"/>
    <cellStyle name="Comma 3 11 2" xfId="8120"/>
    <cellStyle name="Comma 3 11 3" xfId="8121"/>
    <cellStyle name="Comma 3 12" xfId="8122"/>
    <cellStyle name="Comma 3 12 2" xfId="8123"/>
    <cellStyle name="Comma 3 12 2 2" xfId="8124"/>
    <cellStyle name="Comma 3 12 2 2 2" xfId="8125"/>
    <cellStyle name="Comma 3 12 2 2 2 2" xfId="8126"/>
    <cellStyle name="Comma 3 12 2 2 2 2 2" xfId="8127"/>
    <cellStyle name="Comma 3 12 2 2 2 3" xfId="8128"/>
    <cellStyle name="Comma 3 12 2 2 3" xfId="8129"/>
    <cellStyle name="Comma 3 12 2 2 3 2" xfId="8130"/>
    <cellStyle name="Comma 3 12 2 2 4" xfId="8131"/>
    <cellStyle name="Comma 3 12 2 3" xfId="8132"/>
    <cellStyle name="Comma 3 12 2 3 2" xfId="8133"/>
    <cellStyle name="Comma 3 12 2 3 2 2" xfId="8134"/>
    <cellStyle name="Comma 3 12 2 3 3" xfId="8135"/>
    <cellStyle name="Comma 3 12 2 4" xfId="8136"/>
    <cellStyle name="Comma 3 12 2 4 2" xfId="8137"/>
    <cellStyle name="Comma 3 12 2 5" xfId="8138"/>
    <cellStyle name="Comma 3 12 3" xfId="8139"/>
    <cellStyle name="Comma 3 12 3 2" xfId="8140"/>
    <cellStyle name="Comma 3 12 3 2 2" xfId="8141"/>
    <cellStyle name="Comma 3 12 3 2 2 2" xfId="8142"/>
    <cellStyle name="Comma 3 12 3 2 3" xfId="8143"/>
    <cellStyle name="Comma 3 12 3 3" xfId="8144"/>
    <cellStyle name="Comma 3 12 3 3 2" xfId="8145"/>
    <cellStyle name="Comma 3 12 3 4" xfId="8146"/>
    <cellStyle name="Comma 3 12 4" xfId="8147"/>
    <cellStyle name="Comma 3 12 4 2" xfId="8148"/>
    <cellStyle name="Comma 3 12 4 2 2" xfId="8149"/>
    <cellStyle name="Comma 3 12 4 3" xfId="8150"/>
    <cellStyle name="Comma 3 12 5" xfId="8151"/>
    <cellStyle name="Comma 3 12 5 2" xfId="8152"/>
    <cellStyle name="Comma 3 12 6" xfId="8153"/>
    <cellStyle name="Comma 3 13" xfId="8154"/>
    <cellStyle name="Comma 3 13 2" xfId="8155"/>
    <cellStyle name="Comma 3 13 2 2" xfId="8156"/>
    <cellStyle name="Comma 3 13 3" xfId="8157"/>
    <cellStyle name="Comma 3 14" xfId="8158"/>
    <cellStyle name="Comma 3 14 2" xfId="8159"/>
    <cellStyle name="Comma 3 15" xfId="8160"/>
    <cellStyle name="Comma 3 16" xfId="8161"/>
    <cellStyle name="Comma 3 2" xfId="8162"/>
    <cellStyle name="Comma 3 2 2" xfId="8163"/>
    <cellStyle name="Comma 3 2 2 2" xfId="8164"/>
    <cellStyle name="Comma 3 2 2 2 2" xfId="8165"/>
    <cellStyle name="Comma 3 2 2 2 2 2" xfId="8166"/>
    <cellStyle name="Comma 3 2 2 2 2 2 2" xfId="8167"/>
    <cellStyle name="Comma 3 2 2 2 2 2 2 2" xfId="8168"/>
    <cellStyle name="Comma 3 2 2 2 2 2 2_SCH J-3" xfId="8169"/>
    <cellStyle name="Comma 3 2 2 2 2 2 3" xfId="8170"/>
    <cellStyle name="Comma 3 2 2 2 2 2_SCH J-3" xfId="8171"/>
    <cellStyle name="Comma 3 2 2 2 2 3" xfId="8172"/>
    <cellStyle name="Comma 3 2 2 2 2 3 2" xfId="8173"/>
    <cellStyle name="Comma 3 2 2 2 2 3_SCH J-3" xfId="8174"/>
    <cellStyle name="Comma 3 2 2 2 2 4" xfId="8175"/>
    <cellStyle name="Comma 3 2 2 2 2 5" xfId="8176"/>
    <cellStyle name="Comma 3 2 2 2 2_SCH J-3" xfId="8177"/>
    <cellStyle name="Comma 3 2 2 2 3" xfId="8178"/>
    <cellStyle name="Comma 3 2 2 2 3 2" xfId="8179"/>
    <cellStyle name="Comma 3 2 2 2 3 2 2" xfId="8180"/>
    <cellStyle name="Comma 3 2 2 2 3 2_SCH J-3" xfId="8181"/>
    <cellStyle name="Comma 3 2 2 2 3 3" xfId="8182"/>
    <cellStyle name="Comma 3 2 2 2 3_SCH J-3" xfId="8183"/>
    <cellStyle name="Comma 3 2 2 2 4" xfId="8184"/>
    <cellStyle name="Comma 3 2 2 2 4 2" xfId="8185"/>
    <cellStyle name="Comma 3 2 2 2 4_SCH J-3" xfId="8186"/>
    <cellStyle name="Comma 3 2 2 2 5" xfId="8187"/>
    <cellStyle name="Comma 3 2 2 2 6" xfId="8188"/>
    <cellStyle name="Comma 3 2 2 2 7" xfId="8189"/>
    <cellStyle name="Comma 3 2 2 2_SCH J-3" xfId="8190"/>
    <cellStyle name="Comma 3 2 2 3" xfId="8191"/>
    <cellStyle name="Comma 3 2 2 3 2" xfId="8192"/>
    <cellStyle name="Comma 3 2 2 3 2 2" xfId="8193"/>
    <cellStyle name="Comma 3 2 2 3 2 2 2" xfId="8194"/>
    <cellStyle name="Comma 3 2 2 3 2 2_SCH J-3" xfId="8195"/>
    <cellStyle name="Comma 3 2 2 3 2 3" xfId="8196"/>
    <cellStyle name="Comma 3 2 2 3 2_SCH J-3" xfId="8197"/>
    <cellStyle name="Comma 3 2 2 3 3" xfId="8198"/>
    <cellStyle name="Comma 3 2 2 3 3 2" xfId="8199"/>
    <cellStyle name="Comma 3 2 2 3 3_SCH J-3" xfId="8200"/>
    <cellStyle name="Comma 3 2 2 3 4" xfId="8201"/>
    <cellStyle name="Comma 3 2 2 3 5" xfId="8202"/>
    <cellStyle name="Comma 3 2 2 3_SCH J-3" xfId="8203"/>
    <cellStyle name="Comma 3 2 2 4" xfId="8204"/>
    <cellStyle name="Comma 3 2 2 4 2" xfId="8205"/>
    <cellStyle name="Comma 3 2 2 4 2 2" xfId="8206"/>
    <cellStyle name="Comma 3 2 2 4 2_SCH J-3" xfId="8207"/>
    <cellStyle name="Comma 3 2 2 4 3" xfId="8208"/>
    <cellStyle name="Comma 3 2 2 4_SCH J-3" xfId="8209"/>
    <cellStyle name="Comma 3 2 2 5" xfId="8210"/>
    <cellStyle name="Comma 3 2 2 5 2" xfId="8211"/>
    <cellStyle name="Comma 3 2 2 5_SCH J-3" xfId="8212"/>
    <cellStyle name="Comma 3 2 2 6" xfId="8213"/>
    <cellStyle name="Comma 3 2 2 7" xfId="8214"/>
    <cellStyle name="Comma 3 2 2 8" xfId="8215"/>
    <cellStyle name="Comma 3 2 2_SCH J-3" xfId="8216"/>
    <cellStyle name="Comma 3 2 3" xfId="8217"/>
    <cellStyle name="Comma 3 2 3 2" xfId="8218"/>
    <cellStyle name="Comma 3 2 3 2 2" xfId="8219"/>
    <cellStyle name="Comma 3 2 3 2 2 2" xfId="8220"/>
    <cellStyle name="Comma 3 2 3 2 2 2 2" xfId="8221"/>
    <cellStyle name="Comma 3 2 3 2 2 2_SCH J-3" xfId="8222"/>
    <cellStyle name="Comma 3 2 3 2 2 3" xfId="8223"/>
    <cellStyle name="Comma 3 2 3 2 2_SCH J-3" xfId="8224"/>
    <cellStyle name="Comma 3 2 3 2 3" xfId="8225"/>
    <cellStyle name="Comma 3 2 3 2 3 2" xfId="8226"/>
    <cellStyle name="Comma 3 2 3 2 3_SCH J-3" xfId="8227"/>
    <cellStyle name="Comma 3 2 3 2 4" xfId="8228"/>
    <cellStyle name="Comma 3 2 3 2 5" xfId="8229"/>
    <cellStyle name="Comma 3 2 3 2_SCH J-3" xfId="8230"/>
    <cellStyle name="Comma 3 2 3 3" xfId="8231"/>
    <cellStyle name="Comma 3 2 3 3 2" xfId="8232"/>
    <cellStyle name="Comma 3 2 3 3 2 2" xfId="8233"/>
    <cellStyle name="Comma 3 2 3 3 2_SCH J-3" xfId="8234"/>
    <cellStyle name="Comma 3 2 3 3 3" xfId="8235"/>
    <cellStyle name="Comma 3 2 3 3_SCH J-3" xfId="8236"/>
    <cellStyle name="Comma 3 2 3 4" xfId="8237"/>
    <cellStyle name="Comma 3 2 3 4 2" xfId="8238"/>
    <cellStyle name="Comma 3 2 3 4_SCH J-3" xfId="8239"/>
    <cellStyle name="Comma 3 2 3 5" xfId="8240"/>
    <cellStyle name="Comma 3 2 3 6" xfId="8241"/>
    <cellStyle name="Comma 3 2 3 7" xfId="8242"/>
    <cellStyle name="Comma 3 2 3_SCH J-3" xfId="8243"/>
    <cellStyle name="Comma 3 2 4" xfId="8244"/>
    <cellStyle name="Comma 3 2 4 2" xfId="8245"/>
    <cellStyle name="Comma 3 2 4 2 2" xfId="8246"/>
    <cellStyle name="Comma 3 2 4 2 2 2" xfId="8247"/>
    <cellStyle name="Comma 3 2 4 2 2 2 2" xfId="8248"/>
    <cellStyle name="Comma 3 2 4 2 2 2_SCH J-3" xfId="8249"/>
    <cellStyle name="Comma 3 2 4 2 2 3" xfId="8250"/>
    <cellStyle name="Comma 3 2 4 2 2_SCH J-3" xfId="8251"/>
    <cellStyle name="Comma 3 2 4 2 3" xfId="8252"/>
    <cellStyle name="Comma 3 2 4 2 3 2" xfId="8253"/>
    <cellStyle name="Comma 3 2 4 2 3_SCH J-3" xfId="8254"/>
    <cellStyle name="Comma 3 2 4 2 4" xfId="8255"/>
    <cellStyle name="Comma 3 2 4 2_SCH J-3" xfId="8256"/>
    <cellStyle name="Comma 3 2 4 3" xfId="8257"/>
    <cellStyle name="Comma 3 2 4 3 2" xfId="8258"/>
    <cellStyle name="Comma 3 2 4 3 2 2" xfId="8259"/>
    <cellStyle name="Comma 3 2 4 3 2_SCH J-3" xfId="8260"/>
    <cellStyle name="Comma 3 2 4 3 3" xfId="8261"/>
    <cellStyle name="Comma 3 2 4 3_SCH J-3" xfId="8262"/>
    <cellStyle name="Comma 3 2 4 4" xfId="8263"/>
    <cellStyle name="Comma 3 2 4 4 2" xfId="8264"/>
    <cellStyle name="Comma 3 2 4 4_SCH J-3" xfId="8265"/>
    <cellStyle name="Comma 3 2 4 5" xfId="8266"/>
    <cellStyle name="Comma 3 2 4 6" xfId="8267"/>
    <cellStyle name="Comma 3 2 4_SCH J-3" xfId="8268"/>
    <cellStyle name="Comma 3 2 5" xfId="8269"/>
    <cellStyle name="Comma 3 2 5 2" xfId="8270"/>
    <cellStyle name="Comma 3 2 5 2 2" xfId="8271"/>
    <cellStyle name="Comma 3 2 5 2 2 2" xfId="8272"/>
    <cellStyle name="Comma 3 2 5 2 2_SCH J-3" xfId="8273"/>
    <cellStyle name="Comma 3 2 5 2 3" xfId="8274"/>
    <cellStyle name="Comma 3 2 5 2_SCH J-3" xfId="8275"/>
    <cellStyle name="Comma 3 2 5 3" xfId="8276"/>
    <cellStyle name="Comma 3 2 5 3 2" xfId="8277"/>
    <cellStyle name="Comma 3 2 5 3_SCH J-3" xfId="8278"/>
    <cellStyle name="Comma 3 2 5 4" xfId="8279"/>
    <cellStyle name="Comma 3 2 5_SCH J-3" xfId="8280"/>
    <cellStyle name="Comma 3 2 6" xfId="8281"/>
    <cellStyle name="Comma 3 2 6 2" xfId="8282"/>
    <cellStyle name="Comma 3 2 6 2 2" xfId="8283"/>
    <cellStyle name="Comma 3 2 6 2_SCH J-3" xfId="8284"/>
    <cellStyle name="Comma 3 2 6 3" xfId="8285"/>
    <cellStyle name="Comma 3 2 6_SCH J-3" xfId="8286"/>
    <cellStyle name="Comma 3 2 7" xfId="8287"/>
    <cellStyle name="Comma 3 2 7 2" xfId="8288"/>
    <cellStyle name="Comma 3 2 7_SCH J-3" xfId="8289"/>
    <cellStyle name="Comma 3 2 8" xfId="8290"/>
    <cellStyle name="Comma 3 2 9" xfId="8291"/>
    <cellStyle name="Comma 3 2_SCH J-3" xfId="8292"/>
    <cellStyle name="Comma 3 3" xfId="8293"/>
    <cellStyle name="Comma 3 3 2" xfId="8294"/>
    <cellStyle name="Comma 3 3 2 2" xfId="8295"/>
    <cellStyle name="Comma 3 3 2 2 2" xfId="8296"/>
    <cellStyle name="Comma 3 3 2 2 2 2" xfId="8297"/>
    <cellStyle name="Comma 3 3 2 2 2 2 2" xfId="8298"/>
    <cellStyle name="Comma 3 3 2 2 2 2_SCH J-3" xfId="8299"/>
    <cellStyle name="Comma 3 3 2 2 2 3" xfId="8300"/>
    <cellStyle name="Comma 3 3 2 2 2 4" xfId="8301"/>
    <cellStyle name="Comma 3 3 2 2 2_SCH J-3" xfId="8302"/>
    <cellStyle name="Comma 3 3 2 2 3" xfId="8303"/>
    <cellStyle name="Comma 3 3 2 2 3 2" xfId="8304"/>
    <cellStyle name="Comma 3 3 2 2 3_SCH J-3" xfId="8305"/>
    <cellStyle name="Comma 3 3 2 2 4" xfId="8306"/>
    <cellStyle name="Comma 3 3 2 2 5" xfId="8307"/>
    <cellStyle name="Comma 3 3 2 2 6" xfId="8308"/>
    <cellStyle name="Comma 3 3 2 2_SCH J-3" xfId="8309"/>
    <cellStyle name="Comma 3 3 2 3" xfId="8310"/>
    <cellStyle name="Comma 3 3 2 3 2" xfId="8311"/>
    <cellStyle name="Comma 3 3 2 3 2 2" xfId="8312"/>
    <cellStyle name="Comma 3 3 2 3 2_SCH J-3" xfId="8313"/>
    <cellStyle name="Comma 3 3 2 3 3" xfId="8314"/>
    <cellStyle name="Comma 3 3 2 3 4" xfId="8315"/>
    <cellStyle name="Comma 3 3 2 3_SCH J-3" xfId="8316"/>
    <cellStyle name="Comma 3 3 2 4" xfId="8317"/>
    <cellStyle name="Comma 3 3 2 4 2" xfId="8318"/>
    <cellStyle name="Comma 3 3 2 4_SCH J-3" xfId="8319"/>
    <cellStyle name="Comma 3 3 2 5" xfId="8320"/>
    <cellStyle name="Comma 3 3 2 6" xfId="8321"/>
    <cellStyle name="Comma 3 3 2 7" xfId="8322"/>
    <cellStyle name="Comma 3 3 2_SCH J-3" xfId="8323"/>
    <cellStyle name="Comma 3 3 3" xfId="8324"/>
    <cellStyle name="Comma 3 3 3 2" xfId="8325"/>
    <cellStyle name="Comma 3 3 3 2 2" xfId="8326"/>
    <cellStyle name="Comma 3 3 3 2 2 2" xfId="8327"/>
    <cellStyle name="Comma 3 3 3 2 2_SCH J-3" xfId="8328"/>
    <cellStyle name="Comma 3 3 3 2 3" xfId="8329"/>
    <cellStyle name="Comma 3 3 3 2 4" xfId="8330"/>
    <cellStyle name="Comma 3 3 3 2_SCH J-3" xfId="8331"/>
    <cellStyle name="Comma 3 3 3 3" xfId="8332"/>
    <cellStyle name="Comma 3 3 3 3 2" xfId="8333"/>
    <cellStyle name="Comma 3 3 3 3_SCH J-3" xfId="8334"/>
    <cellStyle name="Comma 3 3 3 4" xfId="8335"/>
    <cellStyle name="Comma 3 3 3 5" xfId="8336"/>
    <cellStyle name="Comma 3 3 3 6" xfId="8337"/>
    <cellStyle name="Comma 3 3 3_SCH J-3" xfId="8338"/>
    <cellStyle name="Comma 3 3 4" xfId="8339"/>
    <cellStyle name="Comma 3 3 4 2" xfId="8340"/>
    <cellStyle name="Comma 3 3 4 2 2" xfId="8341"/>
    <cellStyle name="Comma 3 3 4 2_SCH J-3" xfId="8342"/>
    <cellStyle name="Comma 3 3 4 3" xfId="8343"/>
    <cellStyle name="Comma 3 3 4 4" xfId="8344"/>
    <cellStyle name="Comma 3 3 4_SCH J-3" xfId="8345"/>
    <cellStyle name="Comma 3 3 5" xfId="8346"/>
    <cellStyle name="Comma 3 3 5 2" xfId="8347"/>
    <cellStyle name="Comma 3 3 5_SCH J-3" xfId="8348"/>
    <cellStyle name="Comma 3 3 6" xfId="8349"/>
    <cellStyle name="Comma 3 3 7" xfId="8350"/>
    <cellStyle name="Comma 3 3 8" xfId="8351"/>
    <cellStyle name="Comma 3 3_SCH J-3" xfId="8352"/>
    <cellStyle name="Comma 3 4" xfId="8353"/>
    <cellStyle name="Comma 3 4 2" xfId="8354"/>
    <cellStyle name="Comma 3 4 2 2" xfId="8355"/>
    <cellStyle name="Comma 3 4 2 2 2" xfId="8356"/>
    <cellStyle name="Comma 3 4 2 2 2 2" xfId="8357"/>
    <cellStyle name="Comma 3 4 2 2 2 2 2" xfId="8358"/>
    <cellStyle name="Comma 3 4 2 2 2 2 2 2" xfId="8359"/>
    <cellStyle name="Comma 3 4 2 2 2 2 3" xfId="8360"/>
    <cellStyle name="Comma 3 4 2 2 2 3" xfId="8361"/>
    <cellStyle name="Comma 3 4 2 2 2 3 2" xfId="8362"/>
    <cellStyle name="Comma 3 4 2 2 2 4" xfId="8363"/>
    <cellStyle name="Comma 3 4 2 2 2_SCH J-3" xfId="8364"/>
    <cellStyle name="Comma 3 4 2 2 3" xfId="8365"/>
    <cellStyle name="Comma 3 4 2 2 3 2" xfId="8366"/>
    <cellStyle name="Comma 3 4 2 2 3 2 2" xfId="8367"/>
    <cellStyle name="Comma 3 4 2 2 3 3" xfId="8368"/>
    <cellStyle name="Comma 3 4 2 2 4" xfId="8369"/>
    <cellStyle name="Comma 3 4 2 2 4 2" xfId="8370"/>
    <cellStyle name="Comma 3 4 2 2 5" xfId="8371"/>
    <cellStyle name="Comma 3 4 2 2_SCH J-3" xfId="8372"/>
    <cellStyle name="Comma 3 4 2 3" xfId="8373"/>
    <cellStyle name="Comma 3 4 2 3 2" xfId="8374"/>
    <cellStyle name="Comma 3 4 2 3 2 2" xfId="8375"/>
    <cellStyle name="Comma 3 4 2 3 2 2 2" xfId="8376"/>
    <cellStyle name="Comma 3 4 2 3 2 3" xfId="8377"/>
    <cellStyle name="Comma 3 4 2 3 3" xfId="8378"/>
    <cellStyle name="Comma 3 4 2 3 3 2" xfId="8379"/>
    <cellStyle name="Comma 3 4 2 3 4" xfId="8380"/>
    <cellStyle name="Comma 3 4 2 3_SCH J-3" xfId="8381"/>
    <cellStyle name="Comma 3 4 2 4" xfId="8382"/>
    <cellStyle name="Comma 3 4 2 4 2" xfId="8383"/>
    <cellStyle name="Comma 3 4 2 4 2 2" xfId="8384"/>
    <cellStyle name="Comma 3 4 2 4 3" xfId="8385"/>
    <cellStyle name="Comma 3 4 2 5" xfId="8386"/>
    <cellStyle name="Comma 3 4 2 5 2" xfId="8387"/>
    <cellStyle name="Comma 3 4 2 6" xfId="8388"/>
    <cellStyle name="Comma 3 4 2_SCH J-3" xfId="8389"/>
    <cellStyle name="Comma 3 4 3" xfId="8390"/>
    <cellStyle name="Comma 3 4 3 2" xfId="8391"/>
    <cellStyle name="Comma 3 4 3 2 2" xfId="8392"/>
    <cellStyle name="Comma 3 4 3 2 2 2" xfId="8393"/>
    <cellStyle name="Comma 3 4 3 2 2 2 2" xfId="8394"/>
    <cellStyle name="Comma 3 4 3 2 2 2 2 2" xfId="8395"/>
    <cellStyle name="Comma 3 4 3 2 2 2 3" xfId="8396"/>
    <cellStyle name="Comma 3 4 3 2 2 3" xfId="8397"/>
    <cellStyle name="Comma 3 4 3 2 2 3 2" xfId="8398"/>
    <cellStyle name="Comma 3 4 3 2 2 4" xfId="8399"/>
    <cellStyle name="Comma 3 4 3 2 3" xfId="8400"/>
    <cellStyle name="Comma 3 4 3 2 3 2" xfId="8401"/>
    <cellStyle name="Comma 3 4 3 2 3 2 2" xfId="8402"/>
    <cellStyle name="Comma 3 4 3 2 3 3" xfId="8403"/>
    <cellStyle name="Comma 3 4 3 2 4" xfId="8404"/>
    <cellStyle name="Comma 3 4 3 2 4 2" xfId="8405"/>
    <cellStyle name="Comma 3 4 3 2 5" xfId="8406"/>
    <cellStyle name="Comma 3 4 3 2_SCH J-3" xfId="8407"/>
    <cellStyle name="Comma 3 4 3 3" xfId="8408"/>
    <cellStyle name="Comma 3 4 3 3 2" xfId="8409"/>
    <cellStyle name="Comma 3 4 3 3 2 2" xfId="8410"/>
    <cellStyle name="Comma 3 4 3 3 2 2 2" xfId="8411"/>
    <cellStyle name="Comma 3 4 3 3 2 3" xfId="8412"/>
    <cellStyle name="Comma 3 4 3 3 3" xfId="8413"/>
    <cellStyle name="Comma 3 4 3 3 3 2" xfId="8414"/>
    <cellStyle name="Comma 3 4 3 3 4" xfId="8415"/>
    <cellStyle name="Comma 3 4 3 4" xfId="8416"/>
    <cellStyle name="Comma 3 4 3 4 2" xfId="8417"/>
    <cellStyle name="Comma 3 4 3 4 2 2" xfId="8418"/>
    <cellStyle name="Comma 3 4 3 4 3" xfId="8419"/>
    <cellStyle name="Comma 3 4 3 5" xfId="8420"/>
    <cellStyle name="Comma 3 4 3 5 2" xfId="8421"/>
    <cellStyle name="Comma 3 4 3 6" xfId="8422"/>
    <cellStyle name="Comma 3 4 3_SCH J-3" xfId="8423"/>
    <cellStyle name="Comma 3 4 4" xfId="8424"/>
    <cellStyle name="Comma 3 4 4 2" xfId="8425"/>
    <cellStyle name="Comma 3 4 4 2 2" xfId="8426"/>
    <cellStyle name="Comma 3 4 4 2 2 2" xfId="8427"/>
    <cellStyle name="Comma 3 4 4 2 2 2 2" xfId="8428"/>
    <cellStyle name="Comma 3 4 4 2 2 3" xfId="8429"/>
    <cellStyle name="Comma 3 4 4 2 3" xfId="8430"/>
    <cellStyle name="Comma 3 4 4 2 3 2" xfId="8431"/>
    <cellStyle name="Comma 3 4 4 2 4" xfId="8432"/>
    <cellStyle name="Comma 3 4 4 3" xfId="8433"/>
    <cellStyle name="Comma 3 4 4 3 2" xfId="8434"/>
    <cellStyle name="Comma 3 4 4 3 2 2" xfId="8435"/>
    <cellStyle name="Comma 3 4 4 3 3" xfId="8436"/>
    <cellStyle name="Comma 3 4 4 4" xfId="8437"/>
    <cellStyle name="Comma 3 4 4 4 2" xfId="8438"/>
    <cellStyle name="Comma 3 4 4 5" xfId="8439"/>
    <cellStyle name="Comma 3 4 4_SCH J-3" xfId="8440"/>
    <cellStyle name="Comma 3 4 5" xfId="8441"/>
    <cellStyle name="Comma 3 4 5 2" xfId="8442"/>
    <cellStyle name="Comma 3 4 5 2 2" xfId="8443"/>
    <cellStyle name="Comma 3 4 5 2 2 2" xfId="8444"/>
    <cellStyle name="Comma 3 4 5 2 3" xfId="8445"/>
    <cellStyle name="Comma 3 4 5 3" xfId="8446"/>
    <cellStyle name="Comma 3 4 5 3 2" xfId="8447"/>
    <cellStyle name="Comma 3 4 5 4" xfId="8448"/>
    <cellStyle name="Comma 3 4 5_SCH J-3" xfId="8449"/>
    <cellStyle name="Comma 3 4 6" xfId="8450"/>
    <cellStyle name="Comma 3 4 6 2" xfId="8451"/>
    <cellStyle name="Comma 3 4 6 2 2" xfId="8452"/>
    <cellStyle name="Comma 3 4 6 3" xfId="8453"/>
    <cellStyle name="Comma 3 4 7" xfId="8454"/>
    <cellStyle name="Comma 3 4 7 2" xfId="8455"/>
    <cellStyle name="Comma 3 4 8" xfId="8456"/>
    <cellStyle name="Comma 3 4_SCH J-3" xfId="8457"/>
    <cellStyle name="Comma 3 5" xfId="8458"/>
    <cellStyle name="Comma 3 5 2" xfId="8459"/>
    <cellStyle name="Comma 3 5 2 2" xfId="8460"/>
    <cellStyle name="Comma 3 5 2 2 2" xfId="8461"/>
    <cellStyle name="Comma 3 5 2 2 2 2" xfId="8462"/>
    <cellStyle name="Comma 3 5 2 2 2 2 2" xfId="8463"/>
    <cellStyle name="Comma 3 5 2 2 2 2 2 2" xfId="8464"/>
    <cellStyle name="Comma 3 5 2 2 2 2 3" xfId="8465"/>
    <cellStyle name="Comma 3 5 2 2 2 3" xfId="8466"/>
    <cellStyle name="Comma 3 5 2 2 2 3 2" xfId="8467"/>
    <cellStyle name="Comma 3 5 2 2 2 4" xfId="8468"/>
    <cellStyle name="Comma 3 5 2 2 2_SCH J-3" xfId="8469"/>
    <cellStyle name="Comma 3 5 2 2 3" xfId="8470"/>
    <cellStyle name="Comma 3 5 2 2 3 2" xfId="8471"/>
    <cellStyle name="Comma 3 5 2 2 3 2 2" xfId="8472"/>
    <cellStyle name="Comma 3 5 2 2 3 3" xfId="8473"/>
    <cellStyle name="Comma 3 5 2 2 4" xfId="8474"/>
    <cellStyle name="Comma 3 5 2 2 4 2" xfId="8475"/>
    <cellStyle name="Comma 3 5 2 2 5" xfId="8476"/>
    <cellStyle name="Comma 3 5 2 2_SCH J-3" xfId="8477"/>
    <cellStyle name="Comma 3 5 2 3" xfId="8478"/>
    <cellStyle name="Comma 3 5 2 3 2" xfId="8479"/>
    <cellStyle name="Comma 3 5 2 3 2 2" xfId="8480"/>
    <cellStyle name="Comma 3 5 2 3 2 2 2" xfId="8481"/>
    <cellStyle name="Comma 3 5 2 3 2 3" xfId="8482"/>
    <cellStyle name="Comma 3 5 2 3 3" xfId="8483"/>
    <cellStyle name="Comma 3 5 2 3 3 2" xfId="8484"/>
    <cellStyle name="Comma 3 5 2 3 4" xfId="8485"/>
    <cellStyle name="Comma 3 5 2 3_SCH J-3" xfId="8486"/>
    <cellStyle name="Comma 3 5 2 4" xfId="8487"/>
    <cellStyle name="Comma 3 5 2 4 2" xfId="8488"/>
    <cellStyle name="Comma 3 5 2 4 2 2" xfId="8489"/>
    <cellStyle name="Comma 3 5 2 4 3" xfId="8490"/>
    <cellStyle name="Comma 3 5 2 5" xfId="8491"/>
    <cellStyle name="Comma 3 5 2 5 2" xfId="8492"/>
    <cellStyle name="Comma 3 5 2 6" xfId="8493"/>
    <cellStyle name="Comma 3 5 2_SCH J-3" xfId="8494"/>
    <cellStyle name="Comma 3 5 3" xfId="8495"/>
    <cellStyle name="Comma 3 5 3 2" xfId="8496"/>
    <cellStyle name="Comma 3 5 3 2 2" xfId="8497"/>
    <cellStyle name="Comma 3 5 3 2 2 2" xfId="8498"/>
    <cellStyle name="Comma 3 5 3 2 2 2 2" xfId="8499"/>
    <cellStyle name="Comma 3 5 3 2 2 2 2 2" xfId="8500"/>
    <cellStyle name="Comma 3 5 3 2 2 2 3" xfId="8501"/>
    <cellStyle name="Comma 3 5 3 2 2 3" xfId="8502"/>
    <cellStyle name="Comma 3 5 3 2 2 3 2" xfId="8503"/>
    <cellStyle name="Comma 3 5 3 2 2 4" xfId="8504"/>
    <cellStyle name="Comma 3 5 3 2 3" xfId="8505"/>
    <cellStyle name="Comma 3 5 3 2 3 2" xfId="8506"/>
    <cellStyle name="Comma 3 5 3 2 3 2 2" xfId="8507"/>
    <cellStyle name="Comma 3 5 3 2 3 3" xfId="8508"/>
    <cellStyle name="Comma 3 5 3 2 4" xfId="8509"/>
    <cellStyle name="Comma 3 5 3 2 4 2" xfId="8510"/>
    <cellStyle name="Comma 3 5 3 2 5" xfId="8511"/>
    <cellStyle name="Comma 3 5 3 2_SCH J-3" xfId="8512"/>
    <cellStyle name="Comma 3 5 3 3" xfId="8513"/>
    <cellStyle name="Comma 3 5 3 3 2" xfId="8514"/>
    <cellStyle name="Comma 3 5 3 3 2 2" xfId="8515"/>
    <cellStyle name="Comma 3 5 3 3 2 2 2" xfId="8516"/>
    <cellStyle name="Comma 3 5 3 3 2 3" xfId="8517"/>
    <cellStyle name="Comma 3 5 3 3 3" xfId="8518"/>
    <cellStyle name="Comma 3 5 3 3 3 2" xfId="8519"/>
    <cellStyle name="Comma 3 5 3 3 4" xfId="8520"/>
    <cellStyle name="Comma 3 5 3 4" xfId="8521"/>
    <cellStyle name="Comma 3 5 3 4 2" xfId="8522"/>
    <cellStyle name="Comma 3 5 3 4 2 2" xfId="8523"/>
    <cellStyle name="Comma 3 5 3 4 3" xfId="8524"/>
    <cellStyle name="Comma 3 5 3 5" xfId="8525"/>
    <cellStyle name="Comma 3 5 3 5 2" xfId="8526"/>
    <cellStyle name="Comma 3 5 3 6" xfId="8527"/>
    <cellStyle name="Comma 3 5 3_SCH J-3" xfId="8528"/>
    <cellStyle name="Comma 3 5 4" xfId="8529"/>
    <cellStyle name="Comma 3 5 4 2" xfId="8530"/>
    <cellStyle name="Comma 3 5 4 2 2" xfId="8531"/>
    <cellStyle name="Comma 3 5 4 2 2 2" xfId="8532"/>
    <cellStyle name="Comma 3 5 4 2 2 2 2" xfId="8533"/>
    <cellStyle name="Comma 3 5 4 2 2 3" xfId="8534"/>
    <cellStyle name="Comma 3 5 4 2 3" xfId="8535"/>
    <cellStyle name="Comma 3 5 4 2 3 2" xfId="8536"/>
    <cellStyle name="Comma 3 5 4 2 4" xfId="8537"/>
    <cellStyle name="Comma 3 5 4 3" xfId="8538"/>
    <cellStyle name="Comma 3 5 4 3 2" xfId="8539"/>
    <cellStyle name="Comma 3 5 4 3 2 2" xfId="8540"/>
    <cellStyle name="Comma 3 5 4 3 3" xfId="8541"/>
    <cellStyle name="Comma 3 5 4 4" xfId="8542"/>
    <cellStyle name="Comma 3 5 4 4 2" xfId="8543"/>
    <cellStyle name="Comma 3 5 4 5" xfId="8544"/>
    <cellStyle name="Comma 3 5 4_SCH J-3" xfId="8545"/>
    <cellStyle name="Comma 3 5 5" xfId="8546"/>
    <cellStyle name="Comma 3 5 5 2" xfId="8547"/>
    <cellStyle name="Comma 3 5 5 2 2" xfId="8548"/>
    <cellStyle name="Comma 3 5 5 2 2 2" xfId="8549"/>
    <cellStyle name="Comma 3 5 5 2 3" xfId="8550"/>
    <cellStyle name="Comma 3 5 5 3" xfId="8551"/>
    <cellStyle name="Comma 3 5 5 3 2" xfId="8552"/>
    <cellStyle name="Comma 3 5 5 4" xfId="8553"/>
    <cellStyle name="Comma 3 5 6" xfId="8554"/>
    <cellStyle name="Comma 3 5 6 2" xfId="8555"/>
    <cellStyle name="Comma 3 5 6 2 2" xfId="8556"/>
    <cellStyle name="Comma 3 5 6 3" xfId="8557"/>
    <cellStyle name="Comma 3 5 7" xfId="8558"/>
    <cellStyle name="Comma 3 5 7 2" xfId="8559"/>
    <cellStyle name="Comma 3 5 8" xfId="8560"/>
    <cellStyle name="Comma 3 5_SCH J-3" xfId="8561"/>
    <cellStyle name="Comma 3 6" xfId="8562"/>
    <cellStyle name="Comma 3 6 2" xfId="8563"/>
    <cellStyle name="Comma 3 6 2 2" xfId="8564"/>
    <cellStyle name="Comma 3 6 2 2 2" xfId="8565"/>
    <cellStyle name="Comma 3 6 2 2 2 2" xfId="8566"/>
    <cellStyle name="Comma 3 6 2 2 2 2 2" xfId="8567"/>
    <cellStyle name="Comma 3 6 2 2 2 2 2 2" xfId="8568"/>
    <cellStyle name="Comma 3 6 2 2 2 2 3" xfId="8569"/>
    <cellStyle name="Comma 3 6 2 2 2 3" xfId="8570"/>
    <cellStyle name="Comma 3 6 2 2 2 3 2" xfId="8571"/>
    <cellStyle name="Comma 3 6 2 2 2 4" xfId="8572"/>
    <cellStyle name="Comma 3 6 2 2 3" xfId="8573"/>
    <cellStyle name="Comma 3 6 2 2 3 2" xfId="8574"/>
    <cellStyle name="Comma 3 6 2 2 3 2 2" xfId="8575"/>
    <cellStyle name="Comma 3 6 2 2 3 3" xfId="8576"/>
    <cellStyle name="Comma 3 6 2 2 4" xfId="8577"/>
    <cellStyle name="Comma 3 6 2 2 4 2" xfId="8578"/>
    <cellStyle name="Comma 3 6 2 2 5" xfId="8579"/>
    <cellStyle name="Comma 3 6 2 2_SCH J-3" xfId="8580"/>
    <cellStyle name="Comma 3 6 2 3" xfId="8581"/>
    <cellStyle name="Comma 3 6 2 3 2" xfId="8582"/>
    <cellStyle name="Comma 3 6 2 3 2 2" xfId="8583"/>
    <cellStyle name="Comma 3 6 2 3 2 2 2" xfId="8584"/>
    <cellStyle name="Comma 3 6 2 3 2 3" xfId="8585"/>
    <cellStyle name="Comma 3 6 2 3 3" xfId="8586"/>
    <cellStyle name="Comma 3 6 2 3 3 2" xfId="8587"/>
    <cellStyle name="Comma 3 6 2 3 4" xfId="8588"/>
    <cellStyle name="Comma 3 6 2 4" xfId="8589"/>
    <cellStyle name="Comma 3 6 2 4 2" xfId="8590"/>
    <cellStyle name="Comma 3 6 2 4 2 2" xfId="8591"/>
    <cellStyle name="Comma 3 6 2 4 3" xfId="8592"/>
    <cellStyle name="Comma 3 6 2 5" xfId="8593"/>
    <cellStyle name="Comma 3 6 2 5 2" xfId="8594"/>
    <cellStyle name="Comma 3 6 2 6" xfId="8595"/>
    <cellStyle name="Comma 3 6 2_SCH J-3" xfId="8596"/>
    <cellStyle name="Comma 3 6 3" xfId="8597"/>
    <cellStyle name="Comma 3 6 3 2" xfId="8598"/>
    <cellStyle name="Comma 3 6 3 2 2" xfId="8599"/>
    <cellStyle name="Comma 3 6 3 2 2 2" xfId="8600"/>
    <cellStyle name="Comma 3 6 3 2 2 2 2" xfId="8601"/>
    <cellStyle name="Comma 3 6 3 2 2 2 2 2" xfId="8602"/>
    <cellStyle name="Comma 3 6 3 2 2 2 3" xfId="8603"/>
    <cellStyle name="Comma 3 6 3 2 2 3" xfId="8604"/>
    <cellStyle name="Comma 3 6 3 2 2 3 2" xfId="8605"/>
    <cellStyle name="Comma 3 6 3 2 2 4" xfId="8606"/>
    <cellStyle name="Comma 3 6 3 2 3" xfId="8607"/>
    <cellStyle name="Comma 3 6 3 2 3 2" xfId="8608"/>
    <cellStyle name="Comma 3 6 3 2 3 2 2" xfId="8609"/>
    <cellStyle name="Comma 3 6 3 2 3 3" xfId="8610"/>
    <cellStyle name="Comma 3 6 3 2 4" xfId="8611"/>
    <cellStyle name="Comma 3 6 3 2 4 2" xfId="8612"/>
    <cellStyle name="Comma 3 6 3 2 5" xfId="8613"/>
    <cellStyle name="Comma 3 6 3 3" xfId="8614"/>
    <cellStyle name="Comma 3 6 3 3 2" xfId="8615"/>
    <cellStyle name="Comma 3 6 3 3 2 2" xfId="8616"/>
    <cellStyle name="Comma 3 6 3 3 2 2 2" xfId="8617"/>
    <cellStyle name="Comma 3 6 3 3 2 3" xfId="8618"/>
    <cellStyle name="Comma 3 6 3 3 3" xfId="8619"/>
    <cellStyle name="Comma 3 6 3 3 3 2" xfId="8620"/>
    <cellStyle name="Comma 3 6 3 3 4" xfId="8621"/>
    <cellStyle name="Comma 3 6 3 4" xfId="8622"/>
    <cellStyle name="Comma 3 6 3 4 2" xfId="8623"/>
    <cellStyle name="Comma 3 6 3 4 2 2" xfId="8624"/>
    <cellStyle name="Comma 3 6 3 4 3" xfId="8625"/>
    <cellStyle name="Comma 3 6 3 5" xfId="8626"/>
    <cellStyle name="Comma 3 6 3 5 2" xfId="8627"/>
    <cellStyle name="Comma 3 6 3 6" xfId="8628"/>
    <cellStyle name="Comma 3 6 3_SCH J-3" xfId="8629"/>
    <cellStyle name="Comma 3 6 4" xfId="8630"/>
    <cellStyle name="Comma 3 6 4 2" xfId="8631"/>
    <cellStyle name="Comma 3 6 4 2 2" xfId="8632"/>
    <cellStyle name="Comma 3 6 4 2 2 2" xfId="8633"/>
    <cellStyle name="Comma 3 6 4 2 2 2 2" xfId="8634"/>
    <cellStyle name="Comma 3 6 4 2 2 3" xfId="8635"/>
    <cellStyle name="Comma 3 6 4 2 3" xfId="8636"/>
    <cellStyle name="Comma 3 6 4 2 3 2" xfId="8637"/>
    <cellStyle name="Comma 3 6 4 2 4" xfId="8638"/>
    <cellStyle name="Comma 3 6 4 3" xfId="8639"/>
    <cellStyle name="Comma 3 6 4 3 2" xfId="8640"/>
    <cellStyle name="Comma 3 6 4 3 2 2" xfId="8641"/>
    <cellStyle name="Comma 3 6 4 3 3" xfId="8642"/>
    <cellStyle name="Comma 3 6 4 4" xfId="8643"/>
    <cellStyle name="Comma 3 6 4 4 2" xfId="8644"/>
    <cellStyle name="Comma 3 6 4 5" xfId="8645"/>
    <cellStyle name="Comma 3 6 5" xfId="8646"/>
    <cellStyle name="Comma 3 6 5 2" xfId="8647"/>
    <cellStyle name="Comma 3 6 5 2 2" xfId="8648"/>
    <cellStyle name="Comma 3 6 5 2 2 2" xfId="8649"/>
    <cellStyle name="Comma 3 6 5 2 3" xfId="8650"/>
    <cellStyle name="Comma 3 6 5 3" xfId="8651"/>
    <cellStyle name="Comma 3 6 5 3 2" xfId="8652"/>
    <cellStyle name="Comma 3 6 5 4" xfId="8653"/>
    <cellStyle name="Comma 3 6 6" xfId="8654"/>
    <cellStyle name="Comma 3 6 6 2" xfId="8655"/>
    <cellStyle name="Comma 3 6 6 2 2" xfId="8656"/>
    <cellStyle name="Comma 3 6 6 3" xfId="8657"/>
    <cellStyle name="Comma 3 6 7" xfId="8658"/>
    <cellStyle name="Comma 3 6 7 2" xfId="8659"/>
    <cellStyle name="Comma 3 6 8" xfId="8660"/>
    <cellStyle name="Comma 3 6_SCH J-3" xfId="8661"/>
    <cellStyle name="Comma 3 7" xfId="8662"/>
    <cellStyle name="Comma 3 7 2" xfId="8663"/>
    <cellStyle name="Comma 3 7 2 2" xfId="8664"/>
    <cellStyle name="Comma 3 7 2 2 2" xfId="8665"/>
    <cellStyle name="Comma 3 7 2 2 2 2" xfId="8666"/>
    <cellStyle name="Comma 3 7 2 2 2 2 2" xfId="8667"/>
    <cellStyle name="Comma 3 7 2 2 2 2 2 2" xfId="8668"/>
    <cellStyle name="Comma 3 7 2 2 2 2 3" xfId="8669"/>
    <cellStyle name="Comma 3 7 2 2 2 3" xfId="8670"/>
    <cellStyle name="Comma 3 7 2 2 2 3 2" xfId="8671"/>
    <cellStyle name="Comma 3 7 2 2 2 4" xfId="8672"/>
    <cellStyle name="Comma 3 7 2 2 3" xfId="8673"/>
    <cellStyle name="Comma 3 7 2 2 3 2" xfId="8674"/>
    <cellStyle name="Comma 3 7 2 2 3 2 2" xfId="8675"/>
    <cellStyle name="Comma 3 7 2 2 3 3" xfId="8676"/>
    <cellStyle name="Comma 3 7 2 2 4" xfId="8677"/>
    <cellStyle name="Comma 3 7 2 2 4 2" xfId="8678"/>
    <cellStyle name="Comma 3 7 2 2 5" xfId="8679"/>
    <cellStyle name="Comma 3 7 2 3" xfId="8680"/>
    <cellStyle name="Comma 3 7 2 3 2" xfId="8681"/>
    <cellStyle name="Comma 3 7 2 3 2 2" xfId="8682"/>
    <cellStyle name="Comma 3 7 2 3 2 2 2" xfId="8683"/>
    <cellStyle name="Comma 3 7 2 3 2 3" xfId="8684"/>
    <cellStyle name="Comma 3 7 2 3 3" xfId="8685"/>
    <cellStyle name="Comma 3 7 2 3 3 2" xfId="8686"/>
    <cellStyle name="Comma 3 7 2 3 4" xfId="8687"/>
    <cellStyle name="Comma 3 7 2 4" xfId="8688"/>
    <cellStyle name="Comma 3 7 2 4 2" xfId="8689"/>
    <cellStyle name="Comma 3 7 2 4 2 2" xfId="8690"/>
    <cellStyle name="Comma 3 7 2 4 3" xfId="8691"/>
    <cellStyle name="Comma 3 7 2 5" xfId="8692"/>
    <cellStyle name="Comma 3 7 2 5 2" xfId="8693"/>
    <cellStyle name="Comma 3 7 2 6" xfId="8694"/>
    <cellStyle name="Comma 3 7 2_SCH J-3" xfId="8695"/>
    <cellStyle name="Comma 3 7 3" xfId="8696"/>
    <cellStyle name="Comma 3 7 3 2" xfId="8697"/>
    <cellStyle name="Comma 3 7 3 2 2" xfId="8698"/>
    <cellStyle name="Comma 3 7 3 2 2 2" xfId="8699"/>
    <cellStyle name="Comma 3 7 3 2 2 2 2" xfId="8700"/>
    <cellStyle name="Comma 3 7 3 2 2 2 2 2" xfId="8701"/>
    <cellStyle name="Comma 3 7 3 2 2 2 3" xfId="8702"/>
    <cellStyle name="Comma 3 7 3 2 2 3" xfId="8703"/>
    <cellStyle name="Comma 3 7 3 2 2 3 2" xfId="8704"/>
    <cellStyle name="Comma 3 7 3 2 2 4" xfId="8705"/>
    <cellStyle name="Comma 3 7 3 2 3" xfId="8706"/>
    <cellStyle name="Comma 3 7 3 2 3 2" xfId="8707"/>
    <cellStyle name="Comma 3 7 3 2 3 2 2" xfId="8708"/>
    <cellStyle name="Comma 3 7 3 2 3 3" xfId="8709"/>
    <cellStyle name="Comma 3 7 3 2 4" xfId="8710"/>
    <cellStyle name="Comma 3 7 3 2 4 2" xfId="8711"/>
    <cellStyle name="Comma 3 7 3 2 5" xfId="8712"/>
    <cellStyle name="Comma 3 7 3 3" xfId="8713"/>
    <cellStyle name="Comma 3 7 3 3 2" xfId="8714"/>
    <cellStyle name="Comma 3 7 3 3 2 2" xfId="8715"/>
    <cellStyle name="Comma 3 7 3 3 2 2 2" xfId="8716"/>
    <cellStyle name="Comma 3 7 3 3 2 3" xfId="8717"/>
    <cellStyle name="Comma 3 7 3 3 3" xfId="8718"/>
    <cellStyle name="Comma 3 7 3 3 3 2" xfId="8719"/>
    <cellStyle name="Comma 3 7 3 3 4" xfId="8720"/>
    <cellStyle name="Comma 3 7 3 4" xfId="8721"/>
    <cellStyle name="Comma 3 7 3 4 2" xfId="8722"/>
    <cellStyle name="Comma 3 7 3 4 2 2" xfId="8723"/>
    <cellStyle name="Comma 3 7 3 4 3" xfId="8724"/>
    <cellStyle name="Comma 3 7 3 5" xfId="8725"/>
    <cellStyle name="Comma 3 7 3 5 2" xfId="8726"/>
    <cellStyle name="Comma 3 7 3 6" xfId="8727"/>
    <cellStyle name="Comma 3 7 4" xfId="8728"/>
    <cellStyle name="Comma 3 7 4 2" xfId="8729"/>
    <cellStyle name="Comma 3 7 4 2 2" xfId="8730"/>
    <cellStyle name="Comma 3 7 4 2 2 2" xfId="8731"/>
    <cellStyle name="Comma 3 7 4 2 2 2 2" xfId="8732"/>
    <cellStyle name="Comma 3 7 4 2 2 3" xfId="8733"/>
    <cellStyle name="Comma 3 7 4 2 3" xfId="8734"/>
    <cellStyle name="Comma 3 7 4 2 3 2" xfId="8735"/>
    <cellStyle name="Comma 3 7 4 2 4" xfId="8736"/>
    <cellStyle name="Comma 3 7 4 3" xfId="8737"/>
    <cellStyle name="Comma 3 7 4 3 2" xfId="8738"/>
    <cellStyle name="Comma 3 7 4 3 2 2" xfId="8739"/>
    <cellStyle name="Comma 3 7 4 3 3" xfId="8740"/>
    <cellStyle name="Comma 3 7 4 4" xfId="8741"/>
    <cellStyle name="Comma 3 7 4 4 2" xfId="8742"/>
    <cellStyle name="Comma 3 7 4 5" xfId="8743"/>
    <cellStyle name="Comma 3 7 5" xfId="8744"/>
    <cellStyle name="Comma 3 7 5 2" xfId="8745"/>
    <cellStyle name="Comma 3 7 5 2 2" xfId="8746"/>
    <cellStyle name="Comma 3 7 5 2 2 2" xfId="8747"/>
    <cellStyle name="Comma 3 7 5 2 3" xfId="8748"/>
    <cellStyle name="Comma 3 7 5 3" xfId="8749"/>
    <cellStyle name="Comma 3 7 5 3 2" xfId="8750"/>
    <cellStyle name="Comma 3 7 5 4" xfId="8751"/>
    <cellStyle name="Comma 3 7 6" xfId="8752"/>
    <cellStyle name="Comma 3 7 6 2" xfId="8753"/>
    <cellStyle name="Comma 3 7 6 2 2" xfId="8754"/>
    <cellStyle name="Comma 3 7 6 3" xfId="8755"/>
    <cellStyle name="Comma 3 7 7" xfId="8756"/>
    <cellStyle name="Comma 3 7 7 2" xfId="8757"/>
    <cellStyle name="Comma 3 7 8" xfId="8758"/>
    <cellStyle name="Comma 3 7_SCH J-3" xfId="8759"/>
    <cellStyle name="Comma 3 8" xfId="8760"/>
    <cellStyle name="Comma 3 8 2" xfId="8761"/>
    <cellStyle name="Comma 3 8 2 2" xfId="8762"/>
    <cellStyle name="Comma 3 8 2 2 2" xfId="8763"/>
    <cellStyle name="Comma 3 8 2 2 2 2" xfId="8764"/>
    <cellStyle name="Comma 3 8 2 2 2 2 2" xfId="8765"/>
    <cellStyle name="Comma 3 8 2 2 2 2 2 2" xfId="8766"/>
    <cellStyle name="Comma 3 8 2 2 2 2 3" xfId="8767"/>
    <cellStyle name="Comma 3 8 2 2 2 3" xfId="8768"/>
    <cellStyle name="Comma 3 8 2 2 2 3 2" xfId="8769"/>
    <cellStyle name="Comma 3 8 2 2 2 4" xfId="8770"/>
    <cellStyle name="Comma 3 8 2 2 3" xfId="8771"/>
    <cellStyle name="Comma 3 8 2 2 3 2" xfId="8772"/>
    <cellStyle name="Comma 3 8 2 2 3 2 2" xfId="8773"/>
    <cellStyle name="Comma 3 8 2 2 3 3" xfId="8774"/>
    <cellStyle name="Comma 3 8 2 2 4" xfId="8775"/>
    <cellStyle name="Comma 3 8 2 2 4 2" xfId="8776"/>
    <cellStyle name="Comma 3 8 2 2 5" xfId="8777"/>
    <cellStyle name="Comma 3 8 2 3" xfId="8778"/>
    <cellStyle name="Comma 3 8 2 3 2" xfId="8779"/>
    <cellStyle name="Comma 3 8 2 3 2 2" xfId="8780"/>
    <cellStyle name="Comma 3 8 2 3 2 2 2" xfId="8781"/>
    <cellStyle name="Comma 3 8 2 3 2 3" xfId="8782"/>
    <cellStyle name="Comma 3 8 2 3 3" xfId="8783"/>
    <cellStyle name="Comma 3 8 2 3 3 2" xfId="8784"/>
    <cellStyle name="Comma 3 8 2 3 4" xfId="8785"/>
    <cellStyle name="Comma 3 8 2 4" xfId="8786"/>
    <cellStyle name="Comma 3 8 2 4 2" xfId="8787"/>
    <cellStyle name="Comma 3 8 2 4 2 2" xfId="8788"/>
    <cellStyle name="Comma 3 8 2 4 3" xfId="8789"/>
    <cellStyle name="Comma 3 8 2 5" xfId="8790"/>
    <cellStyle name="Comma 3 8 2 5 2" xfId="8791"/>
    <cellStyle name="Comma 3 8 2 6" xfId="8792"/>
    <cellStyle name="Comma 3 8 2_SCH J-3" xfId="8793"/>
    <cellStyle name="Comma 3 8 3" xfId="8794"/>
    <cellStyle name="Comma 3 8 3 2" xfId="8795"/>
    <cellStyle name="Comma 3 8 3 2 2" xfId="8796"/>
    <cellStyle name="Comma 3 8 3 2 2 2" xfId="8797"/>
    <cellStyle name="Comma 3 8 3 2 2 2 2" xfId="8798"/>
    <cellStyle name="Comma 3 8 3 2 2 2 2 2" xfId="8799"/>
    <cellStyle name="Comma 3 8 3 2 2 2 3" xfId="8800"/>
    <cellStyle name="Comma 3 8 3 2 2 3" xfId="8801"/>
    <cellStyle name="Comma 3 8 3 2 2 3 2" xfId="8802"/>
    <cellStyle name="Comma 3 8 3 2 2 4" xfId="8803"/>
    <cellStyle name="Comma 3 8 3 2 3" xfId="8804"/>
    <cellStyle name="Comma 3 8 3 2 3 2" xfId="8805"/>
    <cellStyle name="Comma 3 8 3 2 3 2 2" xfId="8806"/>
    <cellStyle name="Comma 3 8 3 2 3 3" xfId="8807"/>
    <cellStyle name="Comma 3 8 3 2 4" xfId="8808"/>
    <cellStyle name="Comma 3 8 3 2 4 2" xfId="8809"/>
    <cellStyle name="Comma 3 8 3 2 5" xfId="8810"/>
    <cellStyle name="Comma 3 8 3 3" xfId="8811"/>
    <cellStyle name="Comma 3 8 3 3 2" xfId="8812"/>
    <cellStyle name="Comma 3 8 3 3 2 2" xfId="8813"/>
    <cellStyle name="Comma 3 8 3 3 2 2 2" xfId="8814"/>
    <cellStyle name="Comma 3 8 3 3 2 3" xfId="8815"/>
    <cellStyle name="Comma 3 8 3 3 3" xfId="8816"/>
    <cellStyle name="Comma 3 8 3 3 3 2" xfId="8817"/>
    <cellStyle name="Comma 3 8 3 3 4" xfId="8818"/>
    <cellStyle name="Comma 3 8 3 4" xfId="8819"/>
    <cellStyle name="Comma 3 8 3 4 2" xfId="8820"/>
    <cellStyle name="Comma 3 8 3 4 2 2" xfId="8821"/>
    <cellStyle name="Comma 3 8 3 4 3" xfId="8822"/>
    <cellStyle name="Comma 3 8 3 5" xfId="8823"/>
    <cellStyle name="Comma 3 8 3 5 2" xfId="8824"/>
    <cellStyle name="Comma 3 8 3 6" xfId="8825"/>
    <cellStyle name="Comma 3 8 4" xfId="8826"/>
    <cellStyle name="Comma 3 8 4 2" xfId="8827"/>
    <cellStyle name="Comma 3 8 4 2 2" xfId="8828"/>
    <cellStyle name="Comma 3 8 4 2 2 2" xfId="8829"/>
    <cellStyle name="Comma 3 8 4 2 2 2 2" xfId="8830"/>
    <cellStyle name="Comma 3 8 4 2 2 3" xfId="8831"/>
    <cellStyle name="Comma 3 8 4 2 3" xfId="8832"/>
    <cellStyle name="Comma 3 8 4 2 3 2" xfId="8833"/>
    <cellStyle name="Comma 3 8 4 2 4" xfId="8834"/>
    <cellStyle name="Comma 3 8 4 3" xfId="8835"/>
    <cellStyle name="Comma 3 8 4 3 2" xfId="8836"/>
    <cellStyle name="Comma 3 8 4 3 2 2" xfId="8837"/>
    <cellStyle name="Comma 3 8 4 3 3" xfId="8838"/>
    <cellStyle name="Comma 3 8 4 4" xfId="8839"/>
    <cellStyle name="Comma 3 8 4 4 2" xfId="8840"/>
    <cellStyle name="Comma 3 8 4 5" xfId="8841"/>
    <cellStyle name="Comma 3 8 5" xfId="8842"/>
    <cellStyle name="Comma 3 8 5 2" xfId="8843"/>
    <cellStyle name="Comma 3 8 5 2 2" xfId="8844"/>
    <cellStyle name="Comma 3 8 5 2 2 2" xfId="8845"/>
    <cellStyle name="Comma 3 8 5 2 3" xfId="8846"/>
    <cellStyle name="Comma 3 8 5 3" xfId="8847"/>
    <cellStyle name="Comma 3 8 5 3 2" xfId="8848"/>
    <cellStyle name="Comma 3 8 5 4" xfId="8849"/>
    <cellStyle name="Comma 3 8 6" xfId="8850"/>
    <cellStyle name="Comma 3 8 6 2" xfId="8851"/>
    <cellStyle name="Comma 3 8 6 2 2" xfId="8852"/>
    <cellStyle name="Comma 3 8 6 3" xfId="8853"/>
    <cellStyle name="Comma 3 8 7" xfId="8854"/>
    <cellStyle name="Comma 3 8 7 2" xfId="8855"/>
    <cellStyle name="Comma 3 8 8" xfId="8856"/>
    <cellStyle name="Comma 3 8_SCH J-3" xfId="8857"/>
    <cellStyle name="Comma 3 9" xfId="8858"/>
    <cellStyle name="Comma 3 9 2" xfId="8859"/>
    <cellStyle name="Comma 3 9 2 2" xfId="8860"/>
    <cellStyle name="Comma 3 9 2 2 2" xfId="8861"/>
    <cellStyle name="Comma 3 9 2 2 2 2" xfId="8862"/>
    <cellStyle name="Comma 3 9 2 2 2 2 2" xfId="8863"/>
    <cellStyle name="Comma 3 9 2 2 2 2 2 2" xfId="8864"/>
    <cellStyle name="Comma 3 9 2 2 2 2 3" xfId="8865"/>
    <cellStyle name="Comma 3 9 2 2 2 3" xfId="8866"/>
    <cellStyle name="Comma 3 9 2 2 2 3 2" xfId="8867"/>
    <cellStyle name="Comma 3 9 2 2 2 4" xfId="8868"/>
    <cellStyle name="Comma 3 9 2 2 3" xfId="8869"/>
    <cellStyle name="Comma 3 9 2 2 3 2" xfId="8870"/>
    <cellStyle name="Comma 3 9 2 2 3 2 2" xfId="8871"/>
    <cellStyle name="Comma 3 9 2 2 3 3" xfId="8872"/>
    <cellStyle name="Comma 3 9 2 2 4" xfId="8873"/>
    <cellStyle name="Comma 3 9 2 2 4 2" xfId="8874"/>
    <cellStyle name="Comma 3 9 2 2 5" xfId="8875"/>
    <cellStyle name="Comma 3 9 2 3" xfId="8876"/>
    <cellStyle name="Comma 3 9 2 3 2" xfId="8877"/>
    <cellStyle name="Comma 3 9 2 3 2 2" xfId="8878"/>
    <cellStyle name="Comma 3 9 2 3 2 2 2" xfId="8879"/>
    <cellStyle name="Comma 3 9 2 3 2 3" xfId="8880"/>
    <cellStyle name="Comma 3 9 2 3 3" xfId="8881"/>
    <cellStyle name="Comma 3 9 2 3 3 2" xfId="8882"/>
    <cellStyle name="Comma 3 9 2 3 4" xfId="8883"/>
    <cellStyle name="Comma 3 9 2 4" xfId="8884"/>
    <cellStyle name="Comma 3 9 2 4 2" xfId="8885"/>
    <cellStyle name="Comma 3 9 2 4 2 2" xfId="8886"/>
    <cellStyle name="Comma 3 9 2 4 3" xfId="8887"/>
    <cellStyle name="Comma 3 9 2 5" xfId="8888"/>
    <cellStyle name="Comma 3 9 2 5 2" xfId="8889"/>
    <cellStyle name="Comma 3 9 2 6" xfId="8890"/>
    <cellStyle name="Comma 3 9 3" xfId="8891"/>
    <cellStyle name="Comma 3 9 3 2" xfId="8892"/>
    <cellStyle name="Comma 3 9 3 2 2" xfId="8893"/>
    <cellStyle name="Comma 3 9 3 2 2 2" xfId="8894"/>
    <cellStyle name="Comma 3 9 3 2 2 2 2" xfId="8895"/>
    <cellStyle name="Comma 3 9 3 2 2 2 2 2" xfId="8896"/>
    <cellStyle name="Comma 3 9 3 2 2 2 3" xfId="8897"/>
    <cellStyle name="Comma 3 9 3 2 2 3" xfId="8898"/>
    <cellStyle name="Comma 3 9 3 2 2 3 2" xfId="8899"/>
    <cellStyle name="Comma 3 9 3 2 2 4" xfId="8900"/>
    <cellStyle name="Comma 3 9 3 2 3" xfId="8901"/>
    <cellStyle name="Comma 3 9 3 2 3 2" xfId="8902"/>
    <cellStyle name="Comma 3 9 3 2 3 2 2" xfId="8903"/>
    <cellStyle name="Comma 3 9 3 2 3 3" xfId="8904"/>
    <cellStyle name="Comma 3 9 3 2 4" xfId="8905"/>
    <cellStyle name="Comma 3 9 3 2 4 2" xfId="8906"/>
    <cellStyle name="Comma 3 9 3 2 5" xfId="8907"/>
    <cellStyle name="Comma 3 9 3 3" xfId="8908"/>
    <cellStyle name="Comma 3 9 3 3 2" xfId="8909"/>
    <cellStyle name="Comma 3 9 3 3 2 2" xfId="8910"/>
    <cellStyle name="Comma 3 9 3 3 2 2 2" xfId="8911"/>
    <cellStyle name="Comma 3 9 3 3 2 3" xfId="8912"/>
    <cellStyle name="Comma 3 9 3 3 3" xfId="8913"/>
    <cellStyle name="Comma 3 9 3 3 3 2" xfId="8914"/>
    <cellStyle name="Comma 3 9 3 3 4" xfId="8915"/>
    <cellStyle name="Comma 3 9 3 4" xfId="8916"/>
    <cellStyle name="Comma 3 9 3 4 2" xfId="8917"/>
    <cellStyle name="Comma 3 9 3 4 2 2" xfId="8918"/>
    <cellStyle name="Comma 3 9 3 4 3" xfId="8919"/>
    <cellStyle name="Comma 3 9 3 5" xfId="8920"/>
    <cellStyle name="Comma 3 9 3 5 2" xfId="8921"/>
    <cellStyle name="Comma 3 9 3 6" xfId="8922"/>
    <cellStyle name="Comma 3 9 4" xfId="8923"/>
    <cellStyle name="Comma 3 9 4 2" xfId="8924"/>
    <cellStyle name="Comma 3 9 4 2 2" xfId="8925"/>
    <cellStyle name="Comma 3 9 4 2 2 2" xfId="8926"/>
    <cellStyle name="Comma 3 9 4 2 2 2 2" xfId="8927"/>
    <cellStyle name="Comma 3 9 4 2 2 3" xfId="8928"/>
    <cellStyle name="Comma 3 9 4 2 3" xfId="8929"/>
    <cellStyle name="Comma 3 9 4 2 3 2" xfId="8930"/>
    <cellStyle name="Comma 3 9 4 2 4" xfId="8931"/>
    <cellStyle name="Comma 3 9 4 3" xfId="8932"/>
    <cellStyle name="Comma 3 9 4 3 2" xfId="8933"/>
    <cellStyle name="Comma 3 9 4 3 2 2" xfId="8934"/>
    <cellStyle name="Comma 3 9 4 3 3" xfId="8935"/>
    <cellStyle name="Comma 3 9 4 4" xfId="8936"/>
    <cellStyle name="Comma 3 9 4 4 2" xfId="8937"/>
    <cellStyle name="Comma 3 9 4 5" xfId="8938"/>
    <cellStyle name="Comma 3 9 5" xfId="8939"/>
    <cellStyle name="Comma 3 9 5 2" xfId="8940"/>
    <cellStyle name="Comma 3 9 5 2 2" xfId="8941"/>
    <cellStyle name="Comma 3 9 5 2 2 2" xfId="8942"/>
    <cellStyle name="Comma 3 9 5 2 3" xfId="8943"/>
    <cellStyle name="Comma 3 9 5 3" xfId="8944"/>
    <cellStyle name="Comma 3 9 5 3 2" xfId="8945"/>
    <cellStyle name="Comma 3 9 5 4" xfId="8946"/>
    <cellStyle name="Comma 3 9 6" xfId="8947"/>
    <cellStyle name="Comma 3 9 6 2" xfId="8948"/>
    <cellStyle name="Comma 3 9 6 2 2" xfId="8949"/>
    <cellStyle name="Comma 3 9 6 3" xfId="8950"/>
    <cellStyle name="Comma 3 9 7" xfId="8951"/>
    <cellStyle name="Comma 3 9 7 2" xfId="8952"/>
    <cellStyle name="Comma 3 9 8" xfId="8953"/>
    <cellStyle name="Comma 3 9_SCH J-3" xfId="8954"/>
    <cellStyle name="Comma 3_SCH J-3" xfId="8955"/>
    <cellStyle name="Comma 30" xfId="8956"/>
    <cellStyle name="Comma 30 2" xfId="8957"/>
    <cellStyle name="Comma 30 2 2" xfId="8958"/>
    <cellStyle name="Comma 30 2 2 2" xfId="8959"/>
    <cellStyle name="Comma 30 2 2_SCH J-3" xfId="8960"/>
    <cellStyle name="Comma 30 2 3" xfId="8961"/>
    <cellStyle name="Comma 30 2_SCH J-3" xfId="8962"/>
    <cellStyle name="Comma 30 3" xfId="8963"/>
    <cellStyle name="Comma 30 3 2" xfId="8964"/>
    <cellStyle name="Comma 30 3_SCH J-3" xfId="8965"/>
    <cellStyle name="Comma 30 4" xfId="8966"/>
    <cellStyle name="Comma 30 5" xfId="8967"/>
    <cellStyle name="Comma 30_SCH J-3" xfId="8968"/>
    <cellStyle name="Comma 31" xfId="8969"/>
    <cellStyle name="Comma 31 2" xfId="8970"/>
    <cellStyle name="Comma 31 3" xfId="8971"/>
    <cellStyle name="Comma 31 3 2" xfId="8972"/>
    <cellStyle name="Comma 31_SCH J-3" xfId="8973"/>
    <cellStyle name="Comma 32" xfId="8974"/>
    <cellStyle name="Comma 32 2" xfId="8975"/>
    <cellStyle name="Comma 32 2 2" xfId="8976"/>
    <cellStyle name="Comma 32 3" xfId="8977"/>
    <cellStyle name="Comma 32 4" xfId="8978"/>
    <cellStyle name="Comma 32 4 2" xfId="8979"/>
    <cellStyle name="Comma 33" xfId="8980"/>
    <cellStyle name="Comma 33 2" xfId="8981"/>
    <cellStyle name="Comma 33 3" xfId="8982"/>
    <cellStyle name="Comma 33 3 2" xfId="8983"/>
    <cellStyle name="Comma 33_SCH J-3" xfId="8984"/>
    <cellStyle name="Comma 34" xfId="8985"/>
    <cellStyle name="Comma 34 2" xfId="8986"/>
    <cellStyle name="Comma 34_SCH J-3" xfId="8987"/>
    <cellStyle name="Comma 35" xfId="8988"/>
    <cellStyle name="Comma 35 2" xfId="8989"/>
    <cellStyle name="Comma 35_SCH J-3" xfId="8990"/>
    <cellStyle name="Comma 36" xfId="8991"/>
    <cellStyle name="Comma 36 2" xfId="8992"/>
    <cellStyle name="Comma 36_SCH J-3" xfId="8993"/>
    <cellStyle name="Comma 37" xfId="8994"/>
    <cellStyle name="Comma 37 2" xfId="8995"/>
    <cellStyle name="Comma 37_SCH J-3" xfId="8996"/>
    <cellStyle name="Comma 38" xfId="8997"/>
    <cellStyle name="Comma 38 2" xfId="8998"/>
    <cellStyle name="Comma 39" xfId="8999"/>
    <cellStyle name="Comma 39 2" xfId="9000"/>
    <cellStyle name="Comma 4" xfId="9001"/>
    <cellStyle name="Comma 4 10" xfId="9002"/>
    <cellStyle name="Comma 4 2" xfId="9003"/>
    <cellStyle name="Comma 4 2 2" xfId="9004"/>
    <cellStyle name="Comma 4 2 2 2" xfId="9005"/>
    <cellStyle name="Comma 4 2 2 2 2" xfId="9006"/>
    <cellStyle name="Comma 4 2 2 2 2 2" xfId="9007"/>
    <cellStyle name="Comma 4 2 2 2 2_SCH J-3" xfId="9008"/>
    <cellStyle name="Comma 4 2 2 2 3" xfId="9009"/>
    <cellStyle name="Comma 4 2 2 2 4" xfId="9010"/>
    <cellStyle name="Comma 4 2 2 2 5" xfId="9011"/>
    <cellStyle name="Comma 4 2 2 2_SCH J-3" xfId="9012"/>
    <cellStyle name="Comma 4 2 2 3" xfId="9013"/>
    <cellStyle name="Comma 4 2 2 3 2" xfId="9014"/>
    <cellStyle name="Comma 4 2 2 3_SCH J-3" xfId="9015"/>
    <cellStyle name="Comma 4 2 2 4" xfId="9016"/>
    <cellStyle name="Comma 4 2 2 4 2" xfId="9017"/>
    <cellStyle name="Comma 4 2 2 4_SCH J-3" xfId="9018"/>
    <cellStyle name="Comma 4 2 2 5" xfId="9019"/>
    <cellStyle name="Comma 4 2 2 6" xfId="9020"/>
    <cellStyle name="Comma 4 2 2_SCH J-3" xfId="9021"/>
    <cellStyle name="Comma 4 2 3" xfId="9022"/>
    <cellStyle name="Comma 4 2 3 2" xfId="9023"/>
    <cellStyle name="Comma 4 2 3 2 2" xfId="9024"/>
    <cellStyle name="Comma 4 2 3 2_SCH J-3" xfId="9025"/>
    <cellStyle name="Comma 4 2 3 3" xfId="9026"/>
    <cellStyle name="Comma 4 2 3 3 2" xfId="9027"/>
    <cellStyle name="Comma 4 2 3 3_SCH J-3" xfId="9028"/>
    <cellStyle name="Comma 4 2 3 4" xfId="9029"/>
    <cellStyle name="Comma 4 2 3 5" xfId="9030"/>
    <cellStyle name="Comma 4 2 3_SCH J-3" xfId="9031"/>
    <cellStyle name="Comma 4 2 4" xfId="9032"/>
    <cellStyle name="Comma 4 2 4 2" xfId="9033"/>
    <cellStyle name="Comma 4 2 4 3" xfId="9034"/>
    <cellStyle name="Comma 4 2 4 4" xfId="9035"/>
    <cellStyle name="Comma 4 2 4_SCH J-3" xfId="9036"/>
    <cellStyle name="Comma 4 2 5" xfId="9037"/>
    <cellStyle name="Comma 4 2 5 2" xfId="9038"/>
    <cellStyle name="Comma 4 2 5_SCH J-3" xfId="9039"/>
    <cellStyle name="Comma 4 2 6" xfId="9040"/>
    <cellStyle name="Comma 4 2 7" xfId="9041"/>
    <cellStyle name="Comma 4 2 8" xfId="9042"/>
    <cellStyle name="Comma 4 2 9" xfId="9043"/>
    <cellStyle name="Comma 4 2_SCH J-3" xfId="9044"/>
    <cellStyle name="Comma 4 3" xfId="9045"/>
    <cellStyle name="Comma 4 3 2" xfId="9046"/>
    <cellStyle name="Comma 4 3 2 2" xfId="9047"/>
    <cellStyle name="Comma 4 3 2 2 2" xfId="9048"/>
    <cellStyle name="Comma 4 3 2 2 2 2" xfId="9049"/>
    <cellStyle name="Comma 4 3 2 2 2 2 2" xfId="9050"/>
    <cellStyle name="Comma 4 3 2 2 2 2_SCH J-3" xfId="9051"/>
    <cellStyle name="Comma 4 3 2 2 2 3" xfId="9052"/>
    <cellStyle name="Comma 4 3 2 2 2_SCH J-3" xfId="9053"/>
    <cellStyle name="Comma 4 3 2 2 3" xfId="9054"/>
    <cellStyle name="Comma 4 3 2 2 3 2" xfId="9055"/>
    <cellStyle name="Comma 4 3 2 2 3_SCH J-3" xfId="9056"/>
    <cellStyle name="Comma 4 3 2 2 4" xfId="9057"/>
    <cellStyle name="Comma 4 3 2 2 5" xfId="9058"/>
    <cellStyle name="Comma 4 3 2 2_SCH J-3" xfId="9059"/>
    <cellStyle name="Comma 4 3 2 3" xfId="9060"/>
    <cellStyle name="Comma 4 3 2 3 2" xfId="9061"/>
    <cellStyle name="Comma 4 3 2 3 2 2" xfId="9062"/>
    <cellStyle name="Comma 4 3 2 3 2_SCH J-3" xfId="9063"/>
    <cellStyle name="Comma 4 3 2 3 3" xfId="9064"/>
    <cellStyle name="Comma 4 3 2 3_SCH J-3" xfId="9065"/>
    <cellStyle name="Comma 4 3 2 4" xfId="9066"/>
    <cellStyle name="Comma 4 3 2 4 2" xfId="9067"/>
    <cellStyle name="Comma 4 3 2 4_SCH J-3" xfId="9068"/>
    <cellStyle name="Comma 4 3 2 5" xfId="9069"/>
    <cellStyle name="Comma 4 3 2 6" xfId="9070"/>
    <cellStyle name="Comma 4 3 2 7" xfId="9071"/>
    <cellStyle name="Comma 4 3 2_SCH J-3" xfId="9072"/>
    <cellStyle name="Comma 4 3 3" xfId="9073"/>
    <cellStyle name="Comma 4 3 3 2" xfId="9074"/>
    <cellStyle name="Comma 4 3 3 2 2" xfId="9075"/>
    <cellStyle name="Comma 4 3 3 2 2 2" xfId="9076"/>
    <cellStyle name="Comma 4 3 3 2 2_SCH J-3" xfId="9077"/>
    <cellStyle name="Comma 4 3 3 2 3" xfId="9078"/>
    <cellStyle name="Comma 4 3 3 2_SCH J-3" xfId="9079"/>
    <cellStyle name="Comma 4 3 3 3" xfId="9080"/>
    <cellStyle name="Comma 4 3 3 3 2" xfId="9081"/>
    <cellStyle name="Comma 4 3 3 3_SCH J-3" xfId="9082"/>
    <cellStyle name="Comma 4 3 3 4" xfId="9083"/>
    <cellStyle name="Comma 4 3 3 5" xfId="9084"/>
    <cellStyle name="Comma 4 3 3_SCH J-3" xfId="9085"/>
    <cellStyle name="Comma 4 3 4" xfId="9086"/>
    <cellStyle name="Comma 4 3 4 2" xfId="9087"/>
    <cellStyle name="Comma 4 3 4 2 2" xfId="9088"/>
    <cellStyle name="Comma 4 3 4 2_SCH J-3" xfId="9089"/>
    <cellStyle name="Comma 4 3 4 3" xfId="9090"/>
    <cellStyle name="Comma 4 3 4_SCH J-3" xfId="9091"/>
    <cellStyle name="Comma 4 3 5" xfId="9092"/>
    <cellStyle name="Comma 4 3 5 2" xfId="9093"/>
    <cellStyle name="Comma 4 3 5_SCH J-3" xfId="9094"/>
    <cellStyle name="Comma 4 3 6" xfId="9095"/>
    <cellStyle name="Comma 4 3 7" xfId="9096"/>
    <cellStyle name="Comma 4 3 8" xfId="9097"/>
    <cellStyle name="Comma 4 3_SCH J-3" xfId="9098"/>
    <cellStyle name="Comma 4 4" xfId="9099"/>
    <cellStyle name="Comma 4 4 2" xfId="9100"/>
    <cellStyle name="Comma 4 4 2 2" xfId="9101"/>
    <cellStyle name="Comma 4 4 2 2 2" xfId="9102"/>
    <cellStyle name="Comma 4 4 2 2 2 2" xfId="9103"/>
    <cellStyle name="Comma 4 4 2 2 2_SCH J-3" xfId="9104"/>
    <cellStyle name="Comma 4 4 2 2 3" xfId="9105"/>
    <cellStyle name="Comma 4 4 2 2 4" xfId="9106"/>
    <cellStyle name="Comma 4 4 2 2_SCH J-3" xfId="9107"/>
    <cellStyle name="Comma 4 4 2 3" xfId="9108"/>
    <cellStyle name="Comma 4 4 2 3 2" xfId="9109"/>
    <cellStyle name="Comma 4 4 2 3_SCH J-3" xfId="9110"/>
    <cellStyle name="Comma 4 4 2 4" xfId="9111"/>
    <cellStyle name="Comma 4 4 2 5" xfId="9112"/>
    <cellStyle name="Comma 4 4 2_SCH J-3" xfId="9113"/>
    <cellStyle name="Comma 4 4 3" xfId="9114"/>
    <cellStyle name="Comma 4 4 3 2" xfId="9115"/>
    <cellStyle name="Comma 4 4 3 2 2" xfId="9116"/>
    <cellStyle name="Comma 4 4 3 2_SCH J-3" xfId="9117"/>
    <cellStyle name="Comma 4 4 3 3" xfId="9118"/>
    <cellStyle name="Comma 4 4 3 4" xfId="9119"/>
    <cellStyle name="Comma 4 4 3_SCH J-3" xfId="9120"/>
    <cellStyle name="Comma 4 4 4" xfId="9121"/>
    <cellStyle name="Comma 4 4 4 2" xfId="9122"/>
    <cellStyle name="Comma 4 4 4_SCH J-3" xfId="9123"/>
    <cellStyle name="Comma 4 4 5" xfId="9124"/>
    <cellStyle name="Comma 4 4 6" xfId="9125"/>
    <cellStyle name="Comma 4 4 7" xfId="9126"/>
    <cellStyle name="Comma 4 4_SCH J-3" xfId="9127"/>
    <cellStyle name="Comma 4 5" xfId="9128"/>
    <cellStyle name="Comma 4 5 2" xfId="9129"/>
    <cellStyle name="Comma 4 5 2 2" xfId="9130"/>
    <cellStyle name="Comma 4 5 2 2 2" xfId="9131"/>
    <cellStyle name="Comma 4 5 2 2_SCH J-3" xfId="9132"/>
    <cellStyle name="Comma 4 5 2 3" xfId="9133"/>
    <cellStyle name="Comma 4 5 2 4" xfId="9134"/>
    <cellStyle name="Comma 4 5 2_SCH J-3" xfId="9135"/>
    <cellStyle name="Comma 4 5 3" xfId="9136"/>
    <cellStyle name="Comma 4 5 3 2" xfId="9137"/>
    <cellStyle name="Comma 4 5 3_SCH J-3" xfId="9138"/>
    <cellStyle name="Comma 4 5 4" xfId="9139"/>
    <cellStyle name="Comma 4 5 5" xfId="9140"/>
    <cellStyle name="Comma 4 5_SCH J-3" xfId="9141"/>
    <cellStyle name="Comma 4 6" xfId="9142"/>
    <cellStyle name="Comma 4 6 2" xfId="9143"/>
    <cellStyle name="Comma 4 6 2 2" xfId="9144"/>
    <cellStyle name="Comma 4 6 2_SCH J-3" xfId="9145"/>
    <cellStyle name="Comma 4 6 3" xfId="9146"/>
    <cellStyle name="Comma 4 6 4" xfId="9147"/>
    <cellStyle name="Comma 4 6_SCH J-3" xfId="9148"/>
    <cellStyle name="Comma 4 7" xfId="9149"/>
    <cellStyle name="Comma 4 7 2" xfId="9150"/>
    <cellStyle name="Comma 4 7_SCH J-3" xfId="9151"/>
    <cellStyle name="Comma 4 8" xfId="9152"/>
    <cellStyle name="Comma 4 9" xfId="9153"/>
    <cellStyle name="Comma 4_183302" xfId="9154"/>
    <cellStyle name="Comma 40" xfId="9155"/>
    <cellStyle name="Comma 41" xfId="9156"/>
    <cellStyle name="Comma 42" xfId="9157"/>
    <cellStyle name="Comma 43" xfId="9158"/>
    <cellStyle name="Comma 44" xfId="9159"/>
    <cellStyle name="Comma 45" xfId="9160"/>
    <cellStyle name="Comma 46" xfId="9161"/>
    <cellStyle name="Comma 47" xfId="9162"/>
    <cellStyle name="Comma 48" xfId="9163"/>
    <cellStyle name="Comma 49" xfId="9164"/>
    <cellStyle name="Comma 5" xfId="9165"/>
    <cellStyle name="Comma 5 2" xfId="9166"/>
    <cellStyle name="Comma 5 2 2" xfId="9167"/>
    <cellStyle name="Comma 5 2 3" xfId="9168"/>
    <cellStyle name="Comma 5 2_SCH J-3" xfId="9169"/>
    <cellStyle name="Comma 5 3" xfId="9170"/>
    <cellStyle name="Comma 5 4" xfId="9171"/>
    <cellStyle name="Comma 5 5" xfId="9172"/>
    <cellStyle name="Comma 5 6" xfId="9173"/>
    <cellStyle name="Comma 5_SCH J-3" xfId="9174"/>
    <cellStyle name="Comma 50" xfId="9175"/>
    <cellStyle name="Comma 50 2" xfId="9176"/>
    <cellStyle name="Comma 50_SCH J-3" xfId="9177"/>
    <cellStyle name="Comma 51" xfId="9178"/>
    <cellStyle name="Comma 52" xfId="9179"/>
    <cellStyle name="Comma 53" xfId="9180"/>
    <cellStyle name="Comma 54" xfId="9181"/>
    <cellStyle name="Comma 55" xfId="9182"/>
    <cellStyle name="Comma 56" xfId="9183"/>
    <cellStyle name="Comma 57" xfId="9184"/>
    <cellStyle name="Comma 58" xfId="9185"/>
    <cellStyle name="Comma 59" xfId="9186"/>
    <cellStyle name="Comma 6" xfId="9187"/>
    <cellStyle name="Comma 6 10" xfId="9188"/>
    <cellStyle name="Comma 6 10 2" xfId="9189"/>
    <cellStyle name="Comma 6 10_SCH J-3" xfId="9190"/>
    <cellStyle name="Comma 6 11" xfId="9191"/>
    <cellStyle name="Comma 6 12" xfId="9192"/>
    <cellStyle name="Comma 6 13" xfId="9193"/>
    <cellStyle name="Comma 6 2" xfId="9194"/>
    <cellStyle name="Comma 6 2 2" xfId="9195"/>
    <cellStyle name="Comma 6 2 2 2" xfId="9196"/>
    <cellStyle name="Comma 6 2 2_SCH J-3" xfId="9197"/>
    <cellStyle name="Comma 6 2 3" xfId="9198"/>
    <cellStyle name="Comma 6 2 3 2" xfId="9199"/>
    <cellStyle name="Comma 6 2 3 3" xfId="9200"/>
    <cellStyle name="Comma 6 2 3 4" xfId="9201"/>
    <cellStyle name="Comma 6 2 3_SCH J-3" xfId="9202"/>
    <cellStyle name="Comma 6 2 4" xfId="9203"/>
    <cellStyle name="Comma 6 2 4 2" xfId="9204"/>
    <cellStyle name="Comma 6 2 4_SCH J-3" xfId="9205"/>
    <cellStyle name="Comma 6 2 5" xfId="9206"/>
    <cellStyle name="Comma 6 2 6" xfId="9207"/>
    <cellStyle name="Comma 6 2 7" xfId="9208"/>
    <cellStyle name="Comma 6 2_SCH J-3" xfId="9209"/>
    <cellStyle name="Comma 6 3" xfId="9210"/>
    <cellStyle name="Comma 6 3 2" xfId="9211"/>
    <cellStyle name="Comma 6 3 2 2" xfId="9212"/>
    <cellStyle name="Comma 6 3 2 2 2" xfId="9213"/>
    <cellStyle name="Comma 6 3 2 2 2 2" xfId="9214"/>
    <cellStyle name="Comma 6 3 2 2 2 3" xfId="9215"/>
    <cellStyle name="Comma 6 3 2 2 2_SCH J-3" xfId="9216"/>
    <cellStyle name="Comma 6 3 2 2 3" xfId="9217"/>
    <cellStyle name="Comma 6 3 2 2 3 2" xfId="9218"/>
    <cellStyle name="Comma 6 3 2 2 3_SCH J-3" xfId="9219"/>
    <cellStyle name="Comma 6 3 2 2 4" xfId="9220"/>
    <cellStyle name="Comma 6 3 2 2 5" xfId="9221"/>
    <cellStyle name="Comma 6 3 2 2_SCH J-3" xfId="9222"/>
    <cellStyle name="Comma 6 3 2 3" xfId="9223"/>
    <cellStyle name="Comma 6 3 2 3 2" xfId="9224"/>
    <cellStyle name="Comma 6 3 2 3 3" xfId="9225"/>
    <cellStyle name="Comma 6 3 2 3_SCH J-3" xfId="9226"/>
    <cellStyle name="Comma 6 3 2 4" xfId="9227"/>
    <cellStyle name="Comma 6 3 2 4 2" xfId="9228"/>
    <cellStyle name="Comma 6 3 2 4_SCH J-3" xfId="9229"/>
    <cellStyle name="Comma 6 3 2 5" xfId="9230"/>
    <cellStyle name="Comma 6 3 2 6" xfId="9231"/>
    <cellStyle name="Comma 6 3 2_SCH J-3" xfId="9232"/>
    <cellStyle name="Comma 6 3 3" xfId="9233"/>
    <cellStyle name="Comma 6 3 3 2" xfId="9234"/>
    <cellStyle name="Comma 6 3 3 2 2" xfId="9235"/>
    <cellStyle name="Comma 6 3 3 2 2 2" xfId="9236"/>
    <cellStyle name="Comma 6 3 3 2 2_SCH J-3" xfId="9237"/>
    <cellStyle name="Comma 6 3 3 2 3" xfId="9238"/>
    <cellStyle name="Comma 6 3 3 2 4" xfId="9239"/>
    <cellStyle name="Comma 6 3 3 2 5" xfId="9240"/>
    <cellStyle name="Comma 6 3 3 2_SCH J-3" xfId="9241"/>
    <cellStyle name="Comma 6 3 3 3" xfId="9242"/>
    <cellStyle name="Comma 6 3 3 3 2" xfId="9243"/>
    <cellStyle name="Comma 6 3 3 3_SCH J-3" xfId="9244"/>
    <cellStyle name="Comma 6 3 3 4" xfId="9245"/>
    <cellStyle name="Comma 6 3 3 5" xfId="9246"/>
    <cellStyle name="Comma 6 3 3 6" xfId="9247"/>
    <cellStyle name="Comma 6 3 3_SCH J-3" xfId="9248"/>
    <cellStyle name="Comma 6 3 4" xfId="9249"/>
    <cellStyle name="Comma 6 3 4 2" xfId="9250"/>
    <cellStyle name="Comma 6 3 4 2 2" xfId="9251"/>
    <cellStyle name="Comma 6 3 4 2_SCH J-3" xfId="9252"/>
    <cellStyle name="Comma 6 3 4 3" xfId="9253"/>
    <cellStyle name="Comma 6 3 4 4" xfId="9254"/>
    <cellStyle name="Comma 6 3 4 5" xfId="9255"/>
    <cellStyle name="Comma 6 3 4_SCH J-3" xfId="9256"/>
    <cellStyle name="Comma 6 3 5" xfId="9257"/>
    <cellStyle name="Comma 6 3 5 2" xfId="9258"/>
    <cellStyle name="Comma 6 3 5 2 2" xfId="9259"/>
    <cellStyle name="Comma 6 3 5 2_SCH J-3" xfId="9260"/>
    <cellStyle name="Comma 6 3 5 3" xfId="9261"/>
    <cellStyle name="Comma 6 3 5 4" xfId="9262"/>
    <cellStyle name="Comma 6 3 5 5" xfId="9263"/>
    <cellStyle name="Comma 6 3 5_SCH J-3" xfId="9264"/>
    <cellStyle name="Comma 6 3 6" xfId="9265"/>
    <cellStyle name="Comma 6 3 6 2" xfId="9266"/>
    <cellStyle name="Comma 6 3 6 3" xfId="9267"/>
    <cellStyle name="Comma 6 3 6_SCH J-3" xfId="9268"/>
    <cellStyle name="Comma 6 3 7" xfId="9269"/>
    <cellStyle name="Comma 6 3 8" xfId="9270"/>
    <cellStyle name="Comma 6 3 9" xfId="9271"/>
    <cellStyle name="Comma 6 3_SCH J-3" xfId="9272"/>
    <cellStyle name="Comma 6 4" xfId="9273"/>
    <cellStyle name="Comma 6 4 2" xfId="9274"/>
    <cellStyle name="Comma 6 4 2 2" xfId="9275"/>
    <cellStyle name="Comma 6 4 2 2 2" xfId="9276"/>
    <cellStyle name="Comma 6 4 2 2 3" xfId="9277"/>
    <cellStyle name="Comma 6 4 2 2_SCH J-3" xfId="9278"/>
    <cellStyle name="Comma 6 4 2 3" xfId="9279"/>
    <cellStyle name="Comma 6 4 2 3 2" xfId="9280"/>
    <cellStyle name="Comma 6 4 2 3_SCH J-3" xfId="9281"/>
    <cellStyle name="Comma 6 4 2 4" xfId="9282"/>
    <cellStyle name="Comma 6 4 2 5" xfId="9283"/>
    <cellStyle name="Comma 6 4 2_SCH J-3" xfId="9284"/>
    <cellStyle name="Comma 6 4 3" xfId="9285"/>
    <cellStyle name="Comma 6 4 3 2" xfId="9286"/>
    <cellStyle name="Comma 6 4 3 3" xfId="9287"/>
    <cellStyle name="Comma 6 4 3_SCH J-3" xfId="9288"/>
    <cellStyle name="Comma 6 4 4" xfId="9289"/>
    <cellStyle name="Comma 6 4 4 2" xfId="9290"/>
    <cellStyle name="Comma 6 4 4_SCH J-3" xfId="9291"/>
    <cellStyle name="Comma 6 4 5" xfId="9292"/>
    <cellStyle name="Comma 6 4 5 2" xfId="9293"/>
    <cellStyle name="Comma 6 4 6" xfId="9294"/>
    <cellStyle name="Comma 6 4_SCH J-3" xfId="9295"/>
    <cellStyle name="Comma 6 5" xfId="9296"/>
    <cellStyle name="Comma 6 5 2" xfId="9297"/>
    <cellStyle name="Comma 6 5 2 2" xfId="9298"/>
    <cellStyle name="Comma 6 5 2 2 2" xfId="9299"/>
    <cellStyle name="Comma 6 5 2 2_SCH J-3" xfId="9300"/>
    <cellStyle name="Comma 6 5 2 3" xfId="9301"/>
    <cellStyle name="Comma 6 5 2 4" xfId="9302"/>
    <cellStyle name="Comma 6 5 2 5" xfId="9303"/>
    <cellStyle name="Comma 6 5 2_SCH J-3" xfId="9304"/>
    <cellStyle name="Comma 6 5 3" xfId="9305"/>
    <cellStyle name="Comma 6 5 3 2" xfId="9306"/>
    <cellStyle name="Comma 6 5 3_SCH J-3" xfId="9307"/>
    <cellStyle name="Comma 6 5 4" xfId="9308"/>
    <cellStyle name="Comma 6 5 5" xfId="9309"/>
    <cellStyle name="Comma 6 5 6" xfId="9310"/>
    <cellStyle name="Comma 6 5_SCH J-3" xfId="9311"/>
    <cellStyle name="Comma 6 6" xfId="9312"/>
    <cellStyle name="Comma 6 6 2" xfId="9313"/>
    <cellStyle name="Comma 6 6 2 2" xfId="9314"/>
    <cellStyle name="Comma 6 6 2_SCH J-3" xfId="9315"/>
    <cellStyle name="Comma 6 6 3" xfId="9316"/>
    <cellStyle name="Comma 6 6 4" xfId="9317"/>
    <cellStyle name="Comma 6 6 5" xfId="9318"/>
    <cellStyle name="Comma 6 6_SCH J-3" xfId="9319"/>
    <cellStyle name="Comma 6 7" xfId="9320"/>
    <cellStyle name="Comma 6 7 2" xfId="9321"/>
    <cellStyle name="Comma 6 7 2 2" xfId="9322"/>
    <cellStyle name="Comma 6 7 2_SCH J-3" xfId="9323"/>
    <cellStyle name="Comma 6 7 3" xfId="9324"/>
    <cellStyle name="Comma 6 7 4" xfId="9325"/>
    <cellStyle name="Comma 6 7 5" xfId="9326"/>
    <cellStyle name="Comma 6 7_SCH J-3" xfId="9327"/>
    <cellStyle name="Comma 6 8" xfId="9328"/>
    <cellStyle name="Comma 6 8 2" xfId="9329"/>
    <cellStyle name="Comma 6 8 2 2" xfId="9330"/>
    <cellStyle name="Comma 6 8 2_SCH J-3" xfId="9331"/>
    <cellStyle name="Comma 6 8 3" xfId="9332"/>
    <cellStyle name="Comma 6 8 4" xfId="9333"/>
    <cellStyle name="Comma 6 8 5" xfId="9334"/>
    <cellStyle name="Comma 6 8_SCH J-3" xfId="9335"/>
    <cellStyle name="Comma 6 9" xfId="9336"/>
    <cellStyle name="Comma 6 9 2" xfId="9337"/>
    <cellStyle name="Comma 6 9 3" xfId="9338"/>
    <cellStyle name="Comma 6 9_SCH J-3" xfId="9339"/>
    <cellStyle name="Comma 6_SCH J-3" xfId="9340"/>
    <cellStyle name="Comma 60" xfId="9341"/>
    <cellStyle name="Comma 61" xfId="9342"/>
    <cellStyle name="Comma 62" xfId="9343"/>
    <cellStyle name="Comma 62 2" xfId="9344"/>
    <cellStyle name="Comma 62 2 2" xfId="9345"/>
    <cellStyle name="Comma 62 2_SCH J-3" xfId="9346"/>
    <cellStyle name="Comma 62 3" xfId="9347"/>
    <cellStyle name="Comma 62_SCH J-3" xfId="9348"/>
    <cellStyle name="Comma 63" xfId="9349"/>
    <cellStyle name="Comma 63 2" xfId="9350"/>
    <cellStyle name="Comma 63 2 2" xfId="9351"/>
    <cellStyle name="Comma 63 2_SCH J-3" xfId="9352"/>
    <cellStyle name="Comma 63 3" xfId="9353"/>
    <cellStyle name="Comma 63_SCH J-3" xfId="9354"/>
    <cellStyle name="Comma 64" xfId="9355"/>
    <cellStyle name="Comma 64 2" xfId="9356"/>
    <cellStyle name="Comma 64 2 2" xfId="9357"/>
    <cellStyle name="Comma 64 2_SCH J-3" xfId="9358"/>
    <cellStyle name="Comma 64 3" xfId="9359"/>
    <cellStyle name="Comma 64_SCH J-3" xfId="9360"/>
    <cellStyle name="Comma 65" xfId="9361"/>
    <cellStyle name="Comma 65 2" xfId="9362"/>
    <cellStyle name="Comma 65_SCH J-3" xfId="9363"/>
    <cellStyle name="Comma 66" xfId="9364"/>
    <cellStyle name="Comma 66 2" xfId="9365"/>
    <cellStyle name="Comma 66_SCH J-3" xfId="9366"/>
    <cellStyle name="Comma 67" xfId="9367"/>
    <cellStyle name="Comma 68" xfId="9368"/>
    <cellStyle name="Comma 69" xfId="9369"/>
    <cellStyle name="Comma 7" xfId="9370"/>
    <cellStyle name="Comma 7 10" xfId="9371"/>
    <cellStyle name="Comma 7 2" xfId="9372"/>
    <cellStyle name="Comma 7 2 2" xfId="9373"/>
    <cellStyle name="Comma 7 2 2 2" xfId="9374"/>
    <cellStyle name="Comma 7 2 2 2 2" xfId="9375"/>
    <cellStyle name="Comma 7 2 2 2 2 2" xfId="9376"/>
    <cellStyle name="Comma 7 2 2 2 2_SCH J-3" xfId="9377"/>
    <cellStyle name="Comma 7 2 2 2 3" xfId="9378"/>
    <cellStyle name="Comma 7 2 2 2 4" xfId="9379"/>
    <cellStyle name="Comma 7 2 2 2 5" xfId="9380"/>
    <cellStyle name="Comma 7 2 2 2_SCH J-3" xfId="9381"/>
    <cellStyle name="Comma 7 2 2 3" xfId="9382"/>
    <cellStyle name="Comma 7 2 2 3 2" xfId="9383"/>
    <cellStyle name="Comma 7 2 2 3 2 2" xfId="9384"/>
    <cellStyle name="Comma 7 2 2 3 3" xfId="9385"/>
    <cellStyle name="Comma 7 2 2 3_SCH J-3" xfId="9386"/>
    <cellStyle name="Comma 7 2 2 4" xfId="9387"/>
    <cellStyle name="Comma 7 2 2 4 2" xfId="9388"/>
    <cellStyle name="Comma 7 2 2 4_SCH J-3" xfId="9389"/>
    <cellStyle name="Comma 7 2 2 5" xfId="9390"/>
    <cellStyle name="Comma 7 2 2 6" xfId="9391"/>
    <cellStyle name="Comma 7 2 2_SCH J-3" xfId="9392"/>
    <cellStyle name="Comma 7 2 3" xfId="9393"/>
    <cellStyle name="Comma 7 2 3 2" xfId="9394"/>
    <cellStyle name="Comma 7 2 3 2 2" xfId="9395"/>
    <cellStyle name="Comma 7 2 3 2_SCH J-3" xfId="9396"/>
    <cellStyle name="Comma 7 2 3 3" xfId="9397"/>
    <cellStyle name="Comma 7 2 3 4" xfId="9398"/>
    <cellStyle name="Comma 7 2 3 5" xfId="9399"/>
    <cellStyle name="Comma 7 2 3_SCH J-3" xfId="9400"/>
    <cellStyle name="Comma 7 2 4" xfId="9401"/>
    <cellStyle name="Comma 7 2 4 2" xfId="9402"/>
    <cellStyle name="Comma 7 2 4_SCH J-3" xfId="9403"/>
    <cellStyle name="Comma 7 2 5" xfId="9404"/>
    <cellStyle name="Comma 7 2 5 2" xfId="9405"/>
    <cellStyle name="Comma 7 2 5_SCH J-3" xfId="9406"/>
    <cellStyle name="Comma 7 2 6" xfId="9407"/>
    <cellStyle name="Comma 7 2 7" xfId="9408"/>
    <cellStyle name="Comma 7 2_SCH J-3" xfId="9409"/>
    <cellStyle name="Comma 7 3" xfId="9410"/>
    <cellStyle name="Comma 7 3 2" xfId="9411"/>
    <cellStyle name="Comma 7 3 2 2" xfId="9412"/>
    <cellStyle name="Comma 7 3 2 2 2" xfId="9413"/>
    <cellStyle name="Comma 7 3 2 2_SCH J-3" xfId="9414"/>
    <cellStyle name="Comma 7 3 2 3" xfId="9415"/>
    <cellStyle name="Comma 7 3 2 4" xfId="9416"/>
    <cellStyle name="Comma 7 3 2_SCH J-3" xfId="9417"/>
    <cellStyle name="Comma 7 3 3" xfId="9418"/>
    <cellStyle name="Comma 7 3 3 2" xfId="9419"/>
    <cellStyle name="Comma 7 3 3 2 2" xfId="9420"/>
    <cellStyle name="Comma 7 3 3 3" xfId="9421"/>
    <cellStyle name="Comma 7 3 3_SCH J-3" xfId="9422"/>
    <cellStyle name="Comma 7 3 4" xfId="9423"/>
    <cellStyle name="Comma 7 3 5" xfId="9424"/>
    <cellStyle name="Comma 7 3 6" xfId="9425"/>
    <cellStyle name="Comma 7 3_SCH J-3" xfId="9426"/>
    <cellStyle name="Comma 7 4" xfId="9427"/>
    <cellStyle name="Comma 7 4 2" xfId="9428"/>
    <cellStyle name="Comma 7 4 2 2" xfId="9429"/>
    <cellStyle name="Comma 7 4 2 2 2" xfId="9430"/>
    <cellStyle name="Comma 7 4 2 2_SCH J-3" xfId="9431"/>
    <cellStyle name="Comma 7 4 2 3" xfId="9432"/>
    <cellStyle name="Comma 7 4 2 4" xfId="9433"/>
    <cellStyle name="Comma 7 4 2_SCH J-3" xfId="9434"/>
    <cellStyle name="Comma 7 4 3" xfId="9435"/>
    <cellStyle name="Comma 7 4 3 2" xfId="9436"/>
    <cellStyle name="Comma 7 4 3_SCH J-3" xfId="9437"/>
    <cellStyle name="Comma 7 4 4" xfId="9438"/>
    <cellStyle name="Comma 7 4 5" xfId="9439"/>
    <cellStyle name="Comma 7 4_SCH J-3" xfId="9440"/>
    <cellStyle name="Comma 7 5" xfId="9441"/>
    <cellStyle name="Comma 7 5 2" xfId="9442"/>
    <cellStyle name="Comma 7 5 2 2" xfId="9443"/>
    <cellStyle name="Comma 7 5 2 2 2" xfId="9444"/>
    <cellStyle name="Comma 7 5 2 2_SCH J-3" xfId="9445"/>
    <cellStyle name="Comma 7 5 2 3" xfId="9446"/>
    <cellStyle name="Comma 7 5 2 4" xfId="9447"/>
    <cellStyle name="Comma 7 5 2_SCH J-3" xfId="9448"/>
    <cellStyle name="Comma 7 5 3" xfId="9449"/>
    <cellStyle name="Comma 7 5 3 2" xfId="9450"/>
    <cellStyle name="Comma 7 5 3_SCH J-3" xfId="9451"/>
    <cellStyle name="Comma 7 5 4" xfId="9452"/>
    <cellStyle name="Comma 7 5 5" xfId="9453"/>
    <cellStyle name="Comma 7 5_SCH J-3" xfId="9454"/>
    <cellStyle name="Comma 7 6" xfId="9455"/>
    <cellStyle name="Comma 7 6 2" xfId="9456"/>
    <cellStyle name="Comma 7 6 2 2" xfId="9457"/>
    <cellStyle name="Comma 7 6 2 2 2" xfId="9458"/>
    <cellStyle name="Comma 7 6 2 2_SCH J-3" xfId="9459"/>
    <cellStyle name="Comma 7 6 2 3" xfId="9460"/>
    <cellStyle name="Comma 7 6 2 4" xfId="9461"/>
    <cellStyle name="Comma 7 6 2_SCH J-3" xfId="9462"/>
    <cellStyle name="Comma 7 6 3" xfId="9463"/>
    <cellStyle name="Comma 7 6 3 2" xfId="9464"/>
    <cellStyle name="Comma 7 6 3_SCH J-3" xfId="9465"/>
    <cellStyle name="Comma 7 6 4" xfId="9466"/>
    <cellStyle name="Comma 7 6 5" xfId="9467"/>
    <cellStyle name="Comma 7 6_SCH J-3" xfId="9468"/>
    <cellStyle name="Comma 7 7" xfId="9469"/>
    <cellStyle name="Comma 7 7 2" xfId="9470"/>
    <cellStyle name="Comma 7 7 2 2" xfId="9471"/>
    <cellStyle name="Comma 7 7 2_SCH J-3" xfId="9472"/>
    <cellStyle name="Comma 7 7 3" xfId="9473"/>
    <cellStyle name="Comma 7 7 4" xfId="9474"/>
    <cellStyle name="Comma 7 7_SCH J-3" xfId="9475"/>
    <cellStyle name="Comma 7 8" xfId="9476"/>
    <cellStyle name="Comma 7 8 2" xfId="9477"/>
    <cellStyle name="Comma 7 8 3" xfId="9478"/>
    <cellStyle name="Comma 7 8_SCH J-3" xfId="9479"/>
    <cellStyle name="Comma 7 9" xfId="9480"/>
    <cellStyle name="Comma 7_SCH J-3" xfId="9481"/>
    <cellStyle name="Comma 70" xfId="9482"/>
    <cellStyle name="Comma 71" xfId="9483"/>
    <cellStyle name="Comma 71 2" xfId="9484"/>
    <cellStyle name="Comma 71_SCH J-3" xfId="9485"/>
    <cellStyle name="Comma 72" xfId="9486"/>
    <cellStyle name="Comma 73" xfId="9487"/>
    <cellStyle name="Comma 73 2" xfId="9488"/>
    <cellStyle name="Comma 73 3" xfId="9489"/>
    <cellStyle name="Comma 73_SCH J-3" xfId="9490"/>
    <cellStyle name="Comma 74" xfId="9491"/>
    <cellStyle name="Comma 74 2" xfId="9492"/>
    <cellStyle name="Comma 74 3" xfId="9493"/>
    <cellStyle name="Comma 74_SCH J-3" xfId="9494"/>
    <cellStyle name="Comma 75" xfId="9495"/>
    <cellStyle name="Comma 76" xfId="9496"/>
    <cellStyle name="Comma 77" xfId="9497"/>
    <cellStyle name="Comma 78" xfId="9498"/>
    <cellStyle name="Comma 79" xfId="9499"/>
    <cellStyle name="Comma 8" xfId="9500"/>
    <cellStyle name="Comma 8 2" xfId="9501"/>
    <cellStyle name="Comma 8 2 10" xfId="9502"/>
    <cellStyle name="Comma 8 2 2" xfId="9503"/>
    <cellStyle name="Comma 8 2 2 2" xfId="9504"/>
    <cellStyle name="Comma 8 2 2 2 2" xfId="9505"/>
    <cellStyle name="Comma 8 2 2 2_SCH J-3" xfId="9506"/>
    <cellStyle name="Comma 8 2 2 3" xfId="9507"/>
    <cellStyle name="Comma 8 2 2 3 2" xfId="9508"/>
    <cellStyle name="Comma 8 2 2 3_SCH J-3" xfId="9509"/>
    <cellStyle name="Comma 8 2 2 4" xfId="9510"/>
    <cellStyle name="Comma 8 2 2 5" xfId="9511"/>
    <cellStyle name="Comma 8 2 2_SCH J-3" xfId="9512"/>
    <cellStyle name="Comma 8 2 3" xfId="9513"/>
    <cellStyle name="Comma 8 2 3 2" xfId="9514"/>
    <cellStyle name="Comma 8 2 3 3" xfId="9515"/>
    <cellStyle name="Comma 8 2 3 4" xfId="9516"/>
    <cellStyle name="Comma 8 2 3 5" xfId="9517"/>
    <cellStyle name="Comma 8 2 3_SCH J-3" xfId="9518"/>
    <cellStyle name="Comma 8 2 4" xfId="9519"/>
    <cellStyle name="Comma 8 2 4 10" xfId="9520"/>
    <cellStyle name="Comma 8 2 4 11" xfId="9521"/>
    <cellStyle name="Comma 8 2 4 11 2" xfId="9522"/>
    <cellStyle name="Comma 8 2 4 11 2 2" xfId="9523"/>
    <cellStyle name="Comma 8 2 4 11 2 3" xfId="9524"/>
    <cellStyle name="Comma 8 2 4 11 2 3 2" xfId="9525"/>
    <cellStyle name="Comma 8 2 4 2" xfId="9526"/>
    <cellStyle name="Comma 8 2 4 3" xfId="9527"/>
    <cellStyle name="Comma 8 2 4 4" xfId="9528"/>
    <cellStyle name="Comma 8 2 4 5" xfId="9529"/>
    <cellStyle name="Comma 8 2 4 5 2" xfId="9530"/>
    <cellStyle name="Comma 8 2 4 5 2 2" xfId="9531"/>
    <cellStyle name="Comma 8 2 4 5 2 3" xfId="9532"/>
    <cellStyle name="Comma 8 2 4 6" xfId="9533"/>
    <cellStyle name="Comma 8 2 4 7" xfId="9534"/>
    <cellStyle name="Comma 8 2 4 8" xfId="9535"/>
    <cellStyle name="Comma 8 2 4 9" xfId="9536"/>
    <cellStyle name="Comma 8 2 4 9 2" xfId="9537"/>
    <cellStyle name="Comma 8 2 4 9 2 2" xfId="9538"/>
    <cellStyle name="Comma 8 2 4 9 2 3" xfId="9539"/>
    <cellStyle name="Comma 8 2 4 9 2 3 2" xfId="9540"/>
    <cellStyle name="Comma 8 2 4_SCH J-3" xfId="9541"/>
    <cellStyle name="Comma 8 2 5" xfId="9542"/>
    <cellStyle name="Comma 8 2 5 2" xfId="9543"/>
    <cellStyle name="Comma 8 2 5 3" xfId="9544"/>
    <cellStyle name="Comma 8 2 5 4" xfId="9545"/>
    <cellStyle name="Comma 8 2 6" xfId="9546"/>
    <cellStyle name="Comma 8 2 6 2" xfId="9547"/>
    <cellStyle name="Comma 8 2 6 2 2" xfId="9548"/>
    <cellStyle name="Comma 8 2 6 2 3" xfId="9549"/>
    <cellStyle name="Comma 8 2 6 2 3 2" xfId="9550"/>
    <cellStyle name="Comma 8 2 6 3" xfId="9551"/>
    <cellStyle name="Comma 8 2 7" xfId="9552"/>
    <cellStyle name="Comma 8 2 7 2" xfId="9553"/>
    <cellStyle name="Comma 8 2 7 3" xfId="9554"/>
    <cellStyle name="Comma 8 2 7 3 2" xfId="9555"/>
    <cellStyle name="Comma 8 2 8" xfId="9556"/>
    <cellStyle name="Comma 8 2 9" xfId="9557"/>
    <cellStyle name="Comma 8 2 9 2" xfId="9558"/>
    <cellStyle name="Comma 8 2_SCH J-3" xfId="9559"/>
    <cellStyle name="Comma 8 3" xfId="9560"/>
    <cellStyle name="Comma 8 3 2" xfId="9561"/>
    <cellStyle name="Comma 8 3 2 2" xfId="9562"/>
    <cellStyle name="Comma 8 3 2_SCH J-3" xfId="9563"/>
    <cellStyle name="Comma 8 3 3" xfId="9564"/>
    <cellStyle name="Comma 8 3 3 2" xfId="9565"/>
    <cellStyle name="Comma 8 3 3_SCH J-3" xfId="9566"/>
    <cellStyle name="Comma 8 3 4" xfId="9567"/>
    <cellStyle name="Comma 8 3 5" xfId="9568"/>
    <cellStyle name="Comma 8 3_SCH J-3" xfId="9569"/>
    <cellStyle name="Comma 8 4" xfId="9570"/>
    <cellStyle name="Comma 8 4 2" xfId="9571"/>
    <cellStyle name="Comma 8 4 3" xfId="9572"/>
    <cellStyle name="Comma 8 4 3 2" xfId="9573"/>
    <cellStyle name="Comma 8 4 3_SCH J-3" xfId="9574"/>
    <cellStyle name="Comma 8 4 4" xfId="9575"/>
    <cellStyle name="Comma 8 4 5" xfId="9576"/>
    <cellStyle name="Comma 8 4_SCH J-3" xfId="9577"/>
    <cellStyle name="Comma 8 5" xfId="9578"/>
    <cellStyle name="Comma 8 5 2" xfId="9579"/>
    <cellStyle name="Comma 8 5_SCH J-3" xfId="9580"/>
    <cellStyle name="Comma 8 6" xfId="9581"/>
    <cellStyle name="Comma 8 6 2" xfId="9582"/>
    <cellStyle name="Comma 8 7" xfId="9583"/>
    <cellStyle name="Comma 8 8" xfId="9584"/>
    <cellStyle name="Comma 8 9" xfId="9585"/>
    <cellStyle name="Comma 8_SCH J-3" xfId="9586"/>
    <cellStyle name="Comma 80" xfId="9587"/>
    <cellStyle name="Comma 81" xfId="9588"/>
    <cellStyle name="Comma 82" xfId="9589"/>
    <cellStyle name="Comma 83" xfId="9590"/>
    <cellStyle name="Comma 84" xfId="9591"/>
    <cellStyle name="Comma 85" xfId="9592"/>
    <cellStyle name="Comma 86" xfId="6"/>
    <cellStyle name="Comma 87" xfId="9593"/>
    <cellStyle name="Comma 88" xfId="9594"/>
    <cellStyle name="Comma 89" xfId="9595"/>
    <cellStyle name="Comma 9" xfId="9596"/>
    <cellStyle name="Comma 9 10" xfId="9597"/>
    <cellStyle name="Comma 9 2" xfId="9598"/>
    <cellStyle name="Comma 9 2 2" xfId="9599"/>
    <cellStyle name="Comma 9 2 2 2" xfId="9600"/>
    <cellStyle name="Comma 9 2 2 2 2" xfId="9601"/>
    <cellStyle name="Comma 9 2 2 2 2 2" xfId="9602"/>
    <cellStyle name="Comma 9 2 2 2 2 2 2" xfId="9603"/>
    <cellStyle name="Comma 9 2 2 2 2 2_SCH J-3" xfId="9604"/>
    <cellStyle name="Comma 9 2 2 2 2 3" xfId="9605"/>
    <cellStyle name="Comma 9 2 2 2 2_SCH J-3" xfId="9606"/>
    <cellStyle name="Comma 9 2 2 2 3" xfId="9607"/>
    <cellStyle name="Comma 9 2 2 2 3 2" xfId="9608"/>
    <cellStyle name="Comma 9 2 2 2 3_SCH J-3" xfId="9609"/>
    <cellStyle name="Comma 9 2 2 2 4" xfId="9610"/>
    <cellStyle name="Comma 9 2 2 2_SCH J-3" xfId="9611"/>
    <cellStyle name="Comma 9 2 2 3" xfId="9612"/>
    <cellStyle name="Comma 9 2 2 3 2" xfId="9613"/>
    <cellStyle name="Comma 9 2 2 3 2 2" xfId="9614"/>
    <cellStyle name="Comma 9 2 2 3 2_SCH J-3" xfId="9615"/>
    <cellStyle name="Comma 9 2 2 3 3" xfId="9616"/>
    <cellStyle name="Comma 9 2 2 3_SCH J-3" xfId="9617"/>
    <cellStyle name="Comma 9 2 2 4" xfId="9618"/>
    <cellStyle name="Comma 9 2 2 4 2" xfId="9619"/>
    <cellStyle name="Comma 9 2 2 4_SCH J-3" xfId="9620"/>
    <cellStyle name="Comma 9 2 2 5" xfId="9621"/>
    <cellStyle name="Comma 9 2 2 6" xfId="9622"/>
    <cellStyle name="Comma 9 2 2_SCH J-3" xfId="9623"/>
    <cellStyle name="Comma 9 2 3" xfId="9624"/>
    <cellStyle name="Comma 9 2 3 2" xfId="9625"/>
    <cellStyle name="Comma 9 2 3 2 2" xfId="9626"/>
    <cellStyle name="Comma 9 2 3 2 2 2" xfId="9627"/>
    <cellStyle name="Comma 9 2 3 2 2_SCH J-3" xfId="9628"/>
    <cellStyle name="Comma 9 2 3 2 3" xfId="9629"/>
    <cellStyle name="Comma 9 2 3 2_SCH J-3" xfId="9630"/>
    <cellStyle name="Comma 9 2 3 3" xfId="9631"/>
    <cellStyle name="Comma 9 2 3 3 2" xfId="9632"/>
    <cellStyle name="Comma 9 2 3 3_SCH J-3" xfId="9633"/>
    <cellStyle name="Comma 9 2 3 4" xfId="9634"/>
    <cellStyle name="Comma 9 2 3_SCH J-3" xfId="9635"/>
    <cellStyle name="Comma 9 2 4" xfId="9636"/>
    <cellStyle name="Comma 9 2 4 2" xfId="9637"/>
    <cellStyle name="Comma 9 2 4 2 2" xfId="9638"/>
    <cellStyle name="Comma 9 2 4 2 3" xfId="9639"/>
    <cellStyle name="Comma 9 2 4 2 3 2" xfId="9640"/>
    <cellStyle name="Comma 9 2 4 2_SCH J-3" xfId="9641"/>
    <cellStyle name="Comma 9 2 4 3" xfId="9642"/>
    <cellStyle name="Comma 9 2 4_SCH J-3" xfId="9643"/>
    <cellStyle name="Comma 9 2 5" xfId="9644"/>
    <cellStyle name="Comma 9 2 5 2" xfId="9645"/>
    <cellStyle name="Comma 9 2 5 3" xfId="9646"/>
    <cellStyle name="Comma 9 2 5 3 2" xfId="9647"/>
    <cellStyle name="Comma 9 2 5_SCH J-3" xfId="9648"/>
    <cellStyle name="Comma 9 2 6" xfId="9649"/>
    <cellStyle name="Comma 9 2 7" xfId="9650"/>
    <cellStyle name="Comma 9 2 7 2" xfId="9651"/>
    <cellStyle name="Comma 9 2 8" xfId="9652"/>
    <cellStyle name="Comma 9 2_SCH J-3" xfId="9653"/>
    <cellStyle name="Comma 9 3" xfId="9654"/>
    <cellStyle name="Comma 9 3 2" xfId="9655"/>
    <cellStyle name="Comma 9 3 2 2" xfId="9656"/>
    <cellStyle name="Comma 9 3 2 2 2" xfId="9657"/>
    <cellStyle name="Comma 9 3 2 2 2 2" xfId="9658"/>
    <cellStyle name="Comma 9 3 2 2 2_SCH J-3" xfId="9659"/>
    <cellStyle name="Comma 9 3 2 2 3" xfId="9660"/>
    <cellStyle name="Comma 9 3 2 2_SCH J-3" xfId="9661"/>
    <cellStyle name="Comma 9 3 2 3" xfId="9662"/>
    <cellStyle name="Comma 9 3 2 3 2" xfId="9663"/>
    <cellStyle name="Comma 9 3 2 3_SCH J-3" xfId="9664"/>
    <cellStyle name="Comma 9 3 2 4" xfId="9665"/>
    <cellStyle name="Comma 9 3 2_SCH J-3" xfId="9666"/>
    <cellStyle name="Comma 9 3 3" xfId="9667"/>
    <cellStyle name="Comma 9 3 3 2" xfId="9668"/>
    <cellStyle name="Comma 9 3 3 2 2" xfId="9669"/>
    <cellStyle name="Comma 9 3 3 2_SCH J-3" xfId="9670"/>
    <cellStyle name="Comma 9 3 3 3" xfId="9671"/>
    <cellStyle name="Comma 9 3 3_SCH J-3" xfId="9672"/>
    <cellStyle name="Comma 9 3 4" xfId="9673"/>
    <cellStyle name="Comma 9 3 4 2" xfId="9674"/>
    <cellStyle name="Comma 9 3 4_SCH J-3" xfId="9675"/>
    <cellStyle name="Comma 9 3 5" xfId="9676"/>
    <cellStyle name="Comma 9 3 6" xfId="9677"/>
    <cellStyle name="Comma 9 3_SCH J-3" xfId="9678"/>
    <cellStyle name="Comma 9 4" xfId="9679"/>
    <cellStyle name="Comma 9 4 2" xfId="9680"/>
    <cellStyle name="Comma 9 4 2 2" xfId="9681"/>
    <cellStyle name="Comma 9 4 2 2 2" xfId="9682"/>
    <cellStyle name="Comma 9 4 2 2_SCH J-3" xfId="9683"/>
    <cellStyle name="Comma 9 4 2 3" xfId="9684"/>
    <cellStyle name="Comma 9 4 2_SCH J-3" xfId="9685"/>
    <cellStyle name="Comma 9 4 3" xfId="9686"/>
    <cellStyle name="Comma 9 4 3 2" xfId="9687"/>
    <cellStyle name="Comma 9 4 3_SCH J-3" xfId="9688"/>
    <cellStyle name="Comma 9 4 4" xfId="9689"/>
    <cellStyle name="Comma 9 4_SCH J-3" xfId="9690"/>
    <cellStyle name="Comma 9 5" xfId="9691"/>
    <cellStyle name="Comma 9 5 2" xfId="9692"/>
    <cellStyle name="Comma 9 5 2 2" xfId="9693"/>
    <cellStyle name="Comma 9 5 2_SCH J-3" xfId="9694"/>
    <cellStyle name="Comma 9 5 3" xfId="9695"/>
    <cellStyle name="Comma 9 5_SCH J-3" xfId="9696"/>
    <cellStyle name="Comma 9 6" xfId="9697"/>
    <cellStyle name="Comma 9 6 10" xfId="9698"/>
    <cellStyle name="Comma 9 6 11" xfId="9699"/>
    <cellStyle name="Comma 9 6 11 2" xfId="9700"/>
    <cellStyle name="Comma 9 6 11 2 2" xfId="9701"/>
    <cellStyle name="Comma 9 6 11 2 3" xfId="9702"/>
    <cellStyle name="Comma 9 6 11 2 3 2" xfId="9703"/>
    <cellStyle name="Comma 9 6 2" xfId="9704"/>
    <cellStyle name="Comma 9 6 3" xfId="9705"/>
    <cellStyle name="Comma 9 6 4" xfId="9706"/>
    <cellStyle name="Comma 9 6 5" xfId="9707"/>
    <cellStyle name="Comma 9 6 5 2" xfId="9708"/>
    <cellStyle name="Comma 9 6 5 2 2" xfId="9709"/>
    <cellStyle name="Comma 9 6 5 2 3" xfId="9710"/>
    <cellStyle name="Comma 9 6 6" xfId="9711"/>
    <cellStyle name="Comma 9 6 7" xfId="9712"/>
    <cellStyle name="Comma 9 6 8" xfId="9713"/>
    <cellStyle name="Comma 9 6 9" xfId="9714"/>
    <cellStyle name="Comma 9 6 9 2" xfId="9715"/>
    <cellStyle name="Comma 9 6 9 2 2" xfId="9716"/>
    <cellStyle name="Comma 9 6 9 2 3" xfId="9717"/>
    <cellStyle name="Comma 9 6 9 2 3 2" xfId="9718"/>
    <cellStyle name="Comma 9 6_SCH J-3" xfId="9719"/>
    <cellStyle name="Comma 9 7" xfId="9720"/>
    <cellStyle name="Comma 9 8" xfId="9721"/>
    <cellStyle name="Comma 9 9" xfId="9722"/>
    <cellStyle name="Comma 9_SCH J-3" xfId="9723"/>
    <cellStyle name="Comma 90" xfId="9724"/>
    <cellStyle name="Comma 91" xfId="9725"/>
    <cellStyle name="Comma 92" xfId="9726"/>
    <cellStyle name="Comma 93" xfId="9727"/>
    <cellStyle name="Comma 94" xfId="9728"/>
    <cellStyle name="Comma 95" xfId="9729"/>
    <cellStyle name="Comma 96" xfId="9730"/>
    <cellStyle name="Comma 97" xfId="9731"/>
    <cellStyle name="Comma 98" xfId="9732"/>
    <cellStyle name="Comma 99" xfId="9733"/>
    <cellStyle name="Comma0" xfId="9734"/>
    <cellStyle name="Comma0 - Style3" xfId="9735"/>
    <cellStyle name="Comma0 - Style4" xfId="9736"/>
    <cellStyle name="Comma0 2" xfId="9737"/>
    <cellStyle name="Comma0 2 2" xfId="9738"/>
    <cellStyle name="Comma0 2 2 2" xfId="9739"/>
    <cellStyle name="Comma0 2 2_SCH J-3" xfId="9740"/>
    <cellStyle name="Comma0 2 3" xfId="9741"/>
    <cellStyle name="Comma0 2 4" xfId="9742"/>
    <cellStyle name="Comma0 2_SCH J-3" xfId="9743"/>
    <cellStyle name="Comma0 3" xfId="9744"/>
    <cellStyle name="Comma0 3 2" xfId="9745"/>
    <cellStyle name="Comma0 3 2 2" xfId="9746"/>
    <cellStyle name="Comma0 3 2_SCH J-3" xfId="9747"/>
    <cellStyle name="Comma0 3 3" xfId="9748"/>
    <cellStyle name="Comma0 3 4" xfId="9749"/>
    <cellStyle name="Comma0 3_SCH J-3" xfId="9750"/>
    <cellStyle name="Comma0 4" xfId="9751"/>
    <cellStyle name="Comma0_050318 MON POWER OHIO LOAD" xfId="9752"/>
    <cellStyle name="Comma1 - Style1" xfId="9753"/>
    <cellStyle name="CommaBlank" xfId="9754"/>
    <cellStyle name="CommaBlank 2" xfId="9755"/>
    <cellStyle name="CommaBlank 2 2" xfId="9756"/>
    <cellStyle name="CommaBlank 2 3" xfId="9757"/>
    <cellStyle name="CommaBlank 3" xfId="9758"/>
    <cellStyle name="CommaBlank 4" xfId="9759"/>
    <cellStyle name="Currency" xfId="2" builtinId="4"/>
    <cellStyle name="Currency [0] 2" xfId="9760"/>
    <cellStyle name="Currency [0] 2 2" xfId="9761"/>
    <cellStyle name="Currency [0] 2 2 2" xfId="9762"/>
    <cellStyle name="Currency [0] 2 2 2 2" xfId="9763"/>
    <cellStyle name="Currency [0] 2 2 2_SCH J-3" xfId="9764"/>
    <cellStyle name="Currency [0] 2 2 3" xfId="9765"/>
    <cellStyle name="Currency [0] 2 2 4" xfId="9766"/>
    <cellStyle name="Currency [0] 2 2_SCH J-3" xfId="9767"/>
    <cellStyle name="Currency [0] 2 3" xfId="9768"/>
    <cellStyle name="Currency [0] 2 3 2" xfId="9769"/>
    <cellStyle name="Currency [0] 2 3_SCH J-3" xfId="9770"/>
    <cellStyle name="Currency [0] 2 4" xfId="9771"/>
    <cellStyle name="Currency [0] 2 4 2" xfId="9772"/>
    <cellStyle name="Currency [0] 2 4_SCH J-3" xfId="9773"/>
    <cellStyle name="Currency [0] 2 5" xfId="9774"/>
    <cellStyle name="Currency [0] 2 6" xfId="9775"/>
    <cellStyle name="Currency [0] 2_SCH J-3" xfId="9776"/>
    <cellStyle name="Currency [0] 3" xfId="9777"/>
    <cellStyle name="Currency [0] 3 2" xfId="9778"/>
    <cellStyle name="Currency [0] 3 2 2" xfId="9779"/>
    <cellStyle name="Currency [0] 3 2_SCH J-3" xfId="9780"/>
    <cellStyle name="Currency [0] 3 3" xfId="9781"/>
    <cellStyle name="Currency [0] 3 4" xfId="9782"/>
    <cellStyle name="Currency [0] 3_SCH J-3" xfId="9783"/>
    <cellStyle name="Currency [0] 4" xfId="9784"/>
    <cellStyle name="Currency [0] 4 2" xfId="9785"/>
    <cellStyle name="Currency [0] 4_SCH J-3" xfId="9786"/>
    <cellStyle name="Currency [0] 5" xfId="9787"/>
    <cellStyle name="Currency [0] 5 2" xfId="9788"/>
    <cellStyle name="Currency [0] 5_SCH J-3" xfId="9789"/>
    <cellStyle name="Currency [0] 6" xfId="9790"/>
    <cellStyle name="Currency [1]" xfId="9791"/>
    <cellStyle name="Currency [2]" xfId="9792"/>
    <cellStyle name="Currency [2] 2" xfId="9793"/>
    <cellStyle name="Currency 10" xfId="9794"/>
    <cellStyle name="Currency 10 2" xfId="9795"/>
    <cellStyle name="Currency 10 2 2" xfId="9796"/>
    <cellStyle name="Currency 10 2 2 2" xfId="9797"/>
    <cellStyle name="Currency 10 2 2 2 2" xfId="9798"/>
    <cellStyle name="Currency 10 2 2 2 2 2" xfId="9799"/>
    <cellStyle name="Currency 10 2 2 2 2 2 2" xfId="9800"/>
    <cellStyle name="Currency 10 2 2 2 2 3" xfId="9801"/>
    <cellStyle name="Currency 10 2 2 2 3" xfId="9802"/>
    <cellStyle name="Currency 10 2 2 2 3 2" xfId="9803"/>
    <cellStyle name="Currency 10 2 2 2 4" xfId="9804"/>
    <cellStyle name="Currency 10 2 2 3" xfId="9805"/>
    <cellStyle name="Currency 10 2 2 3 2" xfId="9806"/>
    <cellStyle name="Currency 10 2 2 3 2 2" xfId="9807"/>
    <cellStyle name="Currency 10 2 2 3 3" xfId="9808"/>
    <cellStyle name="Currency 10 2 2 4" xfId="9809"/>
    <cellStyle name="Currency 10 2 2 4 2" xfId="9810"/>
    <cellStyle name="Currency 10 2 2 5" xfId="9811"/>
    <cellStyle name="Currency 10 2 3" xfId="9812"/>
    <cellStyle name="Currency 10 2 3 2" xfId="9813"/>
    <cellStyle name="Currency 10 2 3 2 2" xfId="9814"/>
    <cellStyle name="Currency 10 2 3 2 2 2" xfId="9815"/>
    <cellStyle name="Currency 10 2 3 2 3" xfId="9816"/>
    <cellStyle name="Currency 10 2 3 3" xfId="9817"/>
    <cellStyle name="Currency 10 2 3 3 2" xfId="9818"/>
    <cellStyle name="Currency 10 2 3 4" xfId="9819"/>
    <cellStyle name="Currency 10 2 4" xfId="9820"/>
    <cellStyle name="Currency 10 2 4 2" xfId="9821"/>
    <cellStyle name="Currency 10 2 4 2 2" xfId="9822"/>
    <cellStyle name="Currency 10 2 4 3" xfId="9823"/>
    <cellStyle name="Currency 10 2 5" xfId="9824"/>
    <cellStyle name="Currency 10 2 5 2" xfId="9825"/>
    <cellStyle name="Currency 10 2 6" xfId="9826"/>
    <cellStyle name="Currency 10 2_SCH J-3" xfId="9827"/>
    <cellStyle name="Currency 10 3" xfId="9828"/>
    <cellStyle name="Currency 10 3 2" xfId="9829"/>
    <cellStyle name="Currency 10 3 2 2" xfId="9830"/>
    <cellStyle name="Currency 10 3 2 2 2" xfId="9831"/>
    <cellStyle name="Currency 10 3 2 2 2 2" xfId="9832"/>
    <cellStyle name="Currency 10 3 2 2 2 2 2" xfId="9833"/>
    <cellStyle name="Currency 10 3 2 2 2 3" xfId="9834"/>
    <cellStyle name="Currency 10 3 2 2 3" xfId="9835"/>
    <cellStyle name="Currency 10 3 2 2 3 2" xfId="9836"/>
    <cellStyle name="Currency 10 3 2 2 4" xfId="9837"/>
    <cellStyle name="Currency 10 3 2 3" xfId="9838"/>
    <cellStyle name="Currency 10 3 2 3 2" xfId="9839"/>
    <cellStyle name="Currency 10 3 2 3 2 2" xfId="9840"/>
    <cellStyle name="Currency 10 3 2 3 3" xfId="9841"/>
    <cellStyle name="Currency 10 3 2 4" xfId="9842"/>
    <cellStyle name="Currency 10 3 2 4 2" xfId="9843"/>
    <cellStyle name="Currency 10 3 2 5" xfId="9844"/>
    <cellStyle name="Currency 10 3 3" xfId="9845"/>
    <cellStyle name="Currency 10 3 3 2" xfId="9846"/>
    <cellStyle name="Currency 10 3 3 2 2" xfId="9847"/>
    <cellStyle name="Currency 10 3 3 2 2 2" xfId="9848"/>
    <cellStyle name="Currency 10 3 3 2 3" xfId="9849"/>
    <cellStyle name="Currency 10 3 3 3" xfId="9850"/>
    <cellStyle name="Currency 10 3 3 3 2" xfId="9851"/>
    <cellStyle name="Currency 10 3 3 4" xfId="9852"/>
    <cellStyle name="Currency 10 3 4" xfId="9853"/>
    <cellStyle name="Currency 10 3 4 2" xfId="9854"/>
    <cellStyle name="Currency 10 3 4 2 2" xfId="9855"/>
    <cellStyle name="Currency 10 3 4 3" xfId="9856"/>
    <cellStyle name="Currency 10 3 5" xfId="9857"/>
    <cellStyle name="Currency 10 3 5 2" xfId="9858"/>
    <cellStyle name="Currency 10 3 6" xfId="9859"/>
    <cellStyle name="Currency 10 3_SCH J-3" xfId="9860"/>
    <cellStyle name="Currency 10 4" xfId="9861"/>
    <cellStyle name="Currency 10 4 2" xfId="9862"/>
    <cellStyle name="Currency 10 4 2 2" xfId="9863"/>
    <cellStyle name="Currency 10 4 2 2 2" xfId="9864"/>
    <cellStyle name="Currency 10 4 2 2 2 2" xfId="9865"/>
    <cellStyle name="Currency 10 4 2 2 3" xfId="9866"/>
    <cellStyle name="Currency 10 4 2 3" xfId="9867"/>
    <cellStyle name="Currency 10 4 2 3 2" xfId="9868"/>
    <cellStyle name="Currency 10 4 2 4" xfId="9869"/>
    <cellStyle name="Currency 10 4 3" xfId="9870"/>
    <cellStyle name="Currency 10 4 3 2" xfId="9871"/>
    <cellStyle name="Currency 10 4 3 2 2" xfId="9872"/>
    <cellStyle name="Currency 10 4 3 3" xfId="9873"/>
    <cellStyle name="Currency 10 4 4" xfId="9874"/>
    <cellStyle name="Currency 10 4 4 2" xfId="9875"/>
    <cellStyle name="Currency 10 4 5" xfId="9876"/>
    <cellStyle name="Currency 10 5" xfId="9877"/>
    <cellStyle name="Currency 10 5 2" xfId="9878"/>
    <cellStyle name="Currency 10 5 2 2" xfId="9879"/>
    <cellStyle name="Currency 10 5 2 2 2" xfId="9880"/>
    <cellStyle name="Currency 10 5 2 3" xfId="9881"/>
    <cellStyle name="Currency 10 5 3" xfId="9882"/>
    <cellStyle name="Currency 10 5 3 2" xfId="9883"/>
    <cellStyle name="Currency 10 5 4" xfId="9884"/>
    <cellStyle name="Currency 10 6" xfId="9885"/>
    <cellStyle name="Currency 10 6 2" xfId="9886"/>
    <cellStyle name="Currency 10 6 2 2" xfId="9887"/>
    <cellStyle name="Currency 10 6 3" xfId="9888"/>
    <cellStyle name="Currency 10 7" xfId="9889"/>
    <cellStyle name="Currency 10 7 2" xfId="9890"/>
    <cellStyle name="Currency 10 8" xfId="9891"/>
    <cellStyle name="Currency 10_SCH J-3" xfId="9892"/>
    <cellStyle name="Currency 100" xfId="9893"/>
    <cellStyle name="Currency 101" xfId="9894"/>
    <cellStyle name="Currency 102" xfId="9895"/>
    <cellStyle name="Currency 103" xfId="9896"/>
    <cellStyle name="Currency 104" xfId="9897"/>
    <cellStyle name="Currency 105" xfId="9898"/>
    <cellStyle name="Currency 106" xfId="9899"/>
    <cellStyle name="Currency 107" xfId="9900"/>
    <cellStyle name="Currency 108" xfId="9901"/>
    <cellStyle name="Currency 109" xfId="9902"/>
    <cellStyle name="Currency 11" xfId="9903"/>
    <cellStyle name="Currency 11 2" xfId="9904"/>
    <cellStyle name="Currency 11 2 2" xfId="9905"/>
    <cellStyle name="Currency 11 2 2 2" xfId="9906"/>
    <cellStyle name="Currency 11 2 2 2 2" xfId="9907"/>
    <cellStyle name="Currency 11 2 2 3" xfId="9908"/>
    <cellStyle name="Currency 11 2 3" xfId="9909"/>
    <cellStyle name="Currency 11 2 3 2" xfId="9910"/>
    <cellStyle name="Currency 11 2 4" xfId="9911"/>
    <cellStyle name="Currency 11 2_SCH J-3" xfId="9912"/>
    <cellStyle name="Currency 11 3" xfId="9913"/>
    <cellStyle name="Currency 11 3 2" xfId="9914"/>
    <cellStyle name="Currency 11 3 2 2" xfId="9915"/>
    <cellStyle name="Currency 11 3 3" xfId="9916"/>
    <cellStyle name="Currency 11 3_SCH J-3" xfId="9917"/>
    <cellStyle name="Currency 11 4" xfId="9918"/>
    <cellStyle name="Currency 11 4 2" xfId="9919"/>
    <cellStyle name="Currency 11 4 2 2" xfId="9920"/>
    <cellStyle name="Currency 11 4 3" xfId="9921"/>
    <cellStyle name="Currency 11 5" xfId="9922"/>
    <cellStyle name="Currency 11 5 2" xfId="9923"/>
    <cellStyle name="Currency 11 6" xfId="9924"/>
    <cellStyle name="Currency 11 6 2" xfId="9925"/>
    <cellStyle name="Currency 11 7" xfId="9926"/>
    <cellStyle name="Currency 11 7 2" xfId="9927"/>
    <cellStyle name="Currency 11 7 2 2" xfId="9928"/>
    <cellStyle name="Currency 11 7 3" xfId="9929"/>
    <cellStyle name="Currency 11 8" xfId="9930"/>
    <cellStyle name="Currency 11_SCH J-3" xfId="9931"/>
    <cellStyle name="Currency 110" xfId="9932"/>
    <cellStyle name="Currency 111" xfId="9933"/>
    <cellStyle name="Currency 112" xfId="9934"/>
    <cellStyle name="Currency 113" xfId="9935"/>
    <cellStyle name="Currency 114" xfId="9936"/>
    <cellStyle name="Currency 115" xfId="9937"/>
    <cellStyle name="Currency 116" xfId="9938"/>
    <cellStyle name="Currency 117" xfId="9939"/>
    <cellStyle name="Currency 118" xfId="9940"/>
    <cellStyle name="Currency 119" xfId="9941"/>
    <cellStyle name="Currency 12" xfId="9942"/>
    <cellStyle name="Currency 12 2" xfId="9943"/>
    <cellStyle name="Currency 12 2 2" xfId="9944"/>
    <cellStyle name="Currency 12 2 2 2" xfId="9945"/>
    <cellStyle name="Currency 12 2 3" xfId="9946"/>
    <cellStyle name="Currency 12 2_SCH J-3" xfId="9947"/>
    <cellStyle name="Currency 12 3" xfId="9948"/>
    <cellStyle name="Currency 12 3 2" xfId="9949"/>
    <cellStyle name="Currency 12 3_SCH J-3" xfId="9950"/>
    <cellStyle name="Currency 12 4" xfId="9951"/>
    <cellStyle name="Currency 12 4 2" xfId="9952"/>
    <cellStyle name="Currency 12 5" xfId="9953"/>
    <cellStyle name="Currency 12_SCH J-3" xfId="9954"/>
    <cellStyle name="Currency 120" xfId="9955"/>
    <cellStyle name="Currency 120 2" xfId="9956"/>
    <cellStyle name="Currency 120 3" xfId="9957"/>
    <cellStyle name="Currency 120_SCH J-3" xfId="9958"/>
    <cellStyle name="Currency 121" xfId="9959"/>
    <cellStyle name="Currency 121 2" xfId="9960"/>
    <cellStyle name="Currency 121 3" xfId="9961"/>
    <cellStyle name="Currency 121_SCH J-3" xfId="9962"/>
    <cellStyle name="Currency 122" xfId="9963"/>
    <cellStyle name="Currency 122 2" xfId="9964"/>
    <cellStyle name="Currency 122_SCH J-3" xfId="9965"/>
    <cellStyle name="Currency 123" xfId="9966"/>
    <cellStyle name="Currency 123 2" xfId="9967"/>
    <cellStyle name="Currency 123_SCH J-3" xfId="9968"/>
    <cellStyle name="Currency 124" xfId="9969"/>
    <cellStyle name="Currency 124 2" xfId="9970"/>
    <cellStyle name="Currency 124_SCH J-3" xfId="9971"/>
    <cellStyle name="Currency 125" xfId="9972"/>
    <cellStyle name="Currency 126" xfId="9973"/>
    <cellStyle name="Currency 127" xfId="9974"/>
    <cellStyle name="Currency 128" xfId="9975"/>
    <cellStyle name="Currency 129" xfId="9976"/>
    <cellStyle name="Currency 13" xfId="9977"/>
    <cellStyle name="Currency 13 2" xfId="9978"/>
    <cellStyle name="Currency 13 2 2" xfId="9979"/>
    <cellStyle name="Currency 13 2_SCH J-3" xfId="9980"/>
    <cellStyle name="Currency 13 3" xfId="9981"/>
    <cellStyle name="Currency 13 3 2" xfId="9982"/>
    <cellStyle name="Currency 13 3_SCH J-3" xfId="9983"/>
    <cellStyle name="Currency 13 4" xfId="9984"/>
    <cellStyle name="Currency 13 5" xfId="9985"/>
    <cellStyle name="Currency 13_SCH J-3" xfId="9986"/>
    <cellStyle name="Currency 130" xfId="9987"/>
    <cellStyle name="Currency 131" xfId="9988"/>
    <cellStyle name="Currency 132" xfId="9989"/>
    <cellStyle name="Currency 133" xfId="9990"/>
    <cellStyle name="Currency 134" xfId="9991"/>
    <cellStyle name="Currency 135" xfId="9992"/>
    <cellStyle name="Currency 136" xfId="9993"/>
    <cellStyle name="Currency 136 2" xfId="9994"/>
    <cellStyle name="Currency 136_SCH J-3" xfId="9995"/>
    <cellStyle name="Currency 137" xfId="9996"/>
    <cellStyle name="Currency 138" xfId="9997"/>
    <cellStyle name="Currency 139" xfId="9998"/>
    <cellStyle name="Currency 14" xfId="9999"/>
    <cellStyle name="Currency 14 2" xfId="10000"/>
    <cellStyle name="Currency 14 2 2" xfId="10001"/>
    <cellStyle name="Currency 14 2_SCH J-3" xfId="10002"/>
    <cellStyle name="Currency 14 3" xfId="10003"/>
    <cellStyle name="Currency 14 3 2" xfId="10004"/>
    <cellStyle name="Currency 14 3_SCH J-3" xfId="10005"/>
    <cellStyle name="Currency 14 4" xfId="10006"/>
    <cellStyle name="Currency 14 5" xfId="10007"/>
    <cellStyle name="Currency 14_SCH J-3" xfId="10008"/>
    <cellStyle name="Currency 140" xfId="10009"/>
    <cellStyle name="Currency 141" xfId="10010"/>
    <cellStyle name="Currency 142" xfId="10011"/>
    <cellStyle name="Currency 143" xfId="10012"/>
    <cellStyle name="Currency 144" xfId="10013"/>
    <cellStyle name="Currency 145" xfId="10014"/>
    <cellStyle name="Currency 146" xfId="10015"/>
    <cellStyle name="Currency 147" xfId="10016"/>
    <cellStyle name="Currency 148" xfId="10017"/>
    <cellStyle name="Currency 149" xfId="10018"/>
    <cellStyle name="Currency 15" xfId="10019"/>
    <cellStyle name="Currency 15 2" xfId="10020"/>
    <cellStyle name="Currency 15 2 2" xfId="10021"/>
    <cellStyle name="Currency 15 2_SCH J-3" xfId="10022"/>
    <cellStyle name="Currency 15 3" xfId="10023"/>
    <cellStyle name="Currency 15 3 2" xfId="10024"/>
    <cellStyle name="Currency 15 3_SCH J-3" xfId="10025"/>
    <cellStyle name="Currency 15 4" xfId="10026"/>
    <cellStyle name="Currency 15 4 2" xfId="10027"/>
    <cellStyle name="Currency 15 5" xfId="10028"/>
    <cellStyle name="Currency 15_SCH J-3" xfId="10029"/>
    <cellStyle name="Currency 150" xfId="10030"/>
    <cellStyle name="Currency 150 2" xfId="10031"/>
    <cellStyle name="Currency 150_SCH J-3" xfId="10032"/>
    <cellStyle name="Currency 151" xfId="10033"/>
    <cellStyle name="Currency 152" xfId="10034"/>
    <cellStyle name="Currency 153" xfId="10035"/>
    <cellStyle name="Currency 154" xfId="10036"/>
    <cellStyle name="Currency 155" xfId="10037"/>
    <cellStyle name="Currency 156" xfId="10038"/>
    <cellStyle name="Currency 157" xfId="10039"/>
    <cellStyle name="Currency 158" xfId="10040"/>
    <cellStyle name="Currency 159" xfId="10041"/>
    <cellStyle name="Currency 16" xfId="10042"/>
    <cellStyle name="Currency 16 2" xfId="10043"/>
    <cellStyle name="Currency 16 2 2" xfId="10044"/>
    <cellStyle name="Currency 16 2 2 2" xfId="10045"/>
    <cellStyle name="Currency 16 2 3" xfId="10046"/>
    <cellStyle name="Currency 16 2_SCH J-3" xfId="10047"/>
    <cellStyle name="Currency 16 3" xfId="10048"/>
    <cellStyle name="Currency 16 3 2" xfId="10049"/>
    <cellStyle name="Currency 16 3_SCH J-3" xfId="10050"/>
    <cellStyle name="Currency 16 4" xfId="10051"/>
    <cellStyle name="Currency 16 5" xfId="10052"/>
    <cellStyle name="Currency 16_SCH J-3" xfId="10053"/>
    <cellStyle name="Currency 160" xfId="10054"/>
    <cellStyle name="Currency 161" xfId="10055"/>
    <cellStyle name="Currency 162" xfId="10056"/>
    <cellStyle name="Currency 163" xfId="10057"/>
    <cellStyle name="Currency 164" xfId="10058"/>
    <cellStyle name="Currency 164 2" xfId="24982"/>
    <cellStyle name="Currency 165" xfId="10059"/>
    <cellStyle name="Currency 166" xfId="10060"/>
    <cellStyle name="Currency 167" xfId="10061"/>
    <cellStyle name="Currency 168" xfId="10062"/>
    <cellStyle name="Currency 169" xfId="10063"/>
    <cellStyle name="Currency 17" xfId="10064"/>
    <cellStyle name="Currency 17 2" xfId="10065"/>
    <cellStyle name="Currency 17 2 2" xfId="10066"/>
    <cellStyle name="Currency 17 2_SCH J-3" xfId="10067"/>
    <cellStyle name="Currency 17 3" xfId="10068"/>
    <cellStyle name="Currency 17 3 2" xfId="10069"/>
    <cellStyle name="Currency 17 3_SCH J-3" xfId="10070"/>
    <cellStyle name="Currency 17 4" xfId="10071"/>
    <cellStyle name="Currency 17 5" xfId="10072"/>
    <cellStyle name="Currency 17_SCH J-3" xfId="10073"/>
    <cellStyle name="Currency 170" xfId="10074"/>
    <cellStyle name="Currency 171" xfId="10075"/>
    <cellStyle name="Currency 172" xfId="10076"/>
    <cellStyle name="Currency 173" xfId="10077"/>
    <cellStyle name="Currency 174" xfId="10078"/>
    <cellStyle name="Currency 175" xfId="10079"/>
    <cellStyle name="Currency 18" xfId="10080"/>
    <cellStyle name="Currency 18 2" xfId="10081"/>
    <cellStyle name="Currency 18 2 2" xfId="10082"/>
    <cellStyle name="Currency 18 2 2 2" xfId="10083"/>
    <cellStyle name="Currency 18 2 2 2 2" xfId="10084"/>
    <cellStyle name="Currency 18 2 2 3" xfId="10085"/>
    <cellStyle name="Currency 18 2 3" xfId="10086"/>
    <cellStyle name="Currency 18 2 3 2" xfId="10087"/>
    <cellStyle name="Currency 18 2 4" xfId="10088"/>
    <cellStyle name="Currency 18 2_SCH J-3" xfId="10089"/>
    <cellStyle name="Currency 18 3" xfId="10090"/>
    <cellStyle name="Currency 18 3 2" xfId="10091"/>
    <cellStyle name="Currency 18 3 2 2" xfId="10092"/>
    <cellStyle name="Currency 18 3 3" xfId="10093"/>
    <cellStyle name="Currency 18 3_SCH J-3" xfId="10094"/>
    <cellStyle name="Currency 18 4" xfId="10095"/>
    <cellStyle name="Currency 18 4 2" xfId="10096"/>
    <cellStyle name="Currency 18 5" xfId="10097"/>
    <cellStyle name="Currency 18 5 2" xfId="10098"/>
    <cellStyle name="Currency 18 6" xfId="10099"/>
    <cellStyle name="Currency 18_SCH J-3" xfId="10100"/>
    <cellStyle name="Currency 19" xfId="10101"/>
    <cellStyle name="Currency 19 2" xfId="10102"/>
    <cellStyle name="Currency 19 2 2" xfId="10103"/>
    <cellStyle name="Currency 19 2_SCH J-3" xfId="10104"/>
    <cellStyle name="Currency 19 3" xfId="10105"/>
    <cellStyle name="Currency 19 3 2" xfId="10106"/>
    <cellStyle name="Currency 19 3_SCH J-3" xfId="10107"/>
    <cellStyle name="Currency 19 4" xfId="10108"/>
    <cellStyle name="Currency 19 5" xfId="10109"/>
    <cellStyle name="Currency 19_SCH J-3" xfId="10110"/>
    <cellStyle name="Currency 2" xfId="10111"/>
    <cellStyle name="Currency 2 2" xfId="10112"/>
    <cellStyle name="Currency 2 2 2" xfId="10113"/>
    <cellStyle name="Currency 2 2 2 2" xfId="10114"/>
    <cellStyle name="Currency 2 2 2_SCH J-3" xfId="10115"/>
    <cellStyle name="Currency 2 2 3" xfId="10116"/>
    <cellStyle name="Currency 2 2 3 2" xfId="10117"/>
    <cellStyle name="Currency 2 2 4" xfId="10118"/>
    <cellStyle name="Currency 2 2 5" xfId="10119"/>
    <cellStyle name="Currency 2 2_SCH J-3" xfId="10120"/>
    <cellStyle name="Currency 2 3" xfId="10121"/>
    <cellStyle name="Currency 2 3 2" xfId="10122"/>
    <cellStyle name="Currency 2 3 2 2" xfId="10123"/>
    <cellStyle name="Currency 2 3 2_SCH J-3" xfId="10124"/>
    <cellStyle name="Currency 2 3 3" xfId="10125"/>
    <cellStyle name="Currency 2 3 3 2" xfId="10126"/>
    <cellStyle name="Currency 2 3_SCH J-3" xfId="10127"/>
    <cellStyle name="Currency 2 4" xfId="10128"/>
    <cellStyle name="Currency 2 4 2" xfId="10129"/>
    <cellStyle name="Currency 2 4 2 2" xfId="10130"/>
    <cellStyle name="Currency 2 4 3" xfId="10131"/>
    <cellStyle name="Currency 2 5" xfId="10132"/>
    <cellStyle name="Currency 2 5 2" xfId="10133"/>
    <cellStyle name="Currency 2 5 2 2" xfId="10134"/>
    <cellStyle name="Currency 2 6" xfId="10135"/>
    <cellStyle name="Currency 2 6 2" xfId="10136"/>
    <cellStyle name="Currency 2 6 2 2" xfId="10137"/>
    <cellStyle name="Currency 2 7" xfId="10138"/>
    <cellStyle name="Currency 2 7 2" xfId="10139"/>
    <cellStyle name="Currency 2 8" xfId="10140"/>
    <cellStyle name="Currency 2_SCH J-3" xfId="10141"/>
    <cellStyle name="Currency 20" xfId="10142"/>
    <cellStyle name="Currency 20 2" xfId="10143"/>
    <cellStyle name="Currency 20 2 2" xfId="10144"/>
    <cellStyle name="Currency 20 2_SCH J-3" xfId="10145"/>
    <cellStyle name="Currency 20 3" xfId="10146"/>
    <cellStyle name="Currency 20 3 2" xfId="10147"/>
    <cellStyle name="Currency 20 3_SCH J-3" xfId="10148"/>
    <cellStyle name="Currency 20 4" xfId="10149"/>
    <cellStyle name="Currency 20 5" xfId="10150"/>
    <cellStyle name="Currency 20_SCH J-3" xfId="10151"/>
    <cellStyle name="Currency 21" xfId="10152"/>
    <cellStyle name="Currency 21 2" xfId="10153"/>
    <cellStyle name="Currency 21 2 2" xfId="10154"/>
    <cellStyle name="Currency 21 2_SCH J-3" xfId="10155"/>
    <cellStyle name="Currency 21 3" xfId="10156"/>
    <cellStyle name="Currency 21 3 2" xfId="10157"/>
    <cellStyle name="Currency 21 3_SCH J-3" xfId="10158"/>
    <cellStyle name="Currency 21 4" xfId="10159"/>
    <cellStyle name="Currency 21 5" xfId="10160"/>
    <cellStyle name="Currency 21_SCH J-3" xfId="10161"/>
    <cellStyle name="Currency 22" xfId="10162"/>
    <cellStyle name="Currency 22 2" xfId="10163"/>
    <cellStyle name="Currency 22 2 2" xfId="10164"/>
    <cellStyle name="Currency 22 2_SCH J-3" xfId="10165"/>
    <cellStyle name="Currency 22 3" xfId="10166"/>
    <cellStyle name="Currency 22 3 2" xfId="10167"/>
    <cellStyle name="Currency 22 3_SCH J-3" xfId="10168"/>
    <cellStyle name="Currency 22 4" xfId="10169"/>
    <cellStyle name="Currency 22 5" xfId="10170"/>
    <cellStyle name="Currency 22_SCH J-3" xfId="10171"/>
    <cellStyle name="Currency 23" xfId="10172"/>
    <cellStyle name="Currency 23 2" xfId="10173"/>
    <cellStyle name="Currency 23 2 2" xfId="10174"/>
    <cellStyle name="Currency 23 2_SCH J-3" xfId="10175"/>
    <cellStyle name="Currency 23 3" xfId="10176"/>
    <cellStyle name="Currency 23 3 2" xfId="10177"/>
    <cellStyle name="Currency 23 3_SCH J-3" xfId="10178"/>
    <cellStyle name="Currency 23 4" xfId="10179"/>
    <cellStyle name="Currency 23 5" xfId="10180"/>
    <cellStyle name="Currency 23_SCH J-3" xfId="10181"/>
    <cellStyle name="Currency 24" xfId="10182"/>
    <cellStyle name="Currency 24 2" xfId="10183"/>
    <cellStyle name="Currency 24 2 2" xfId="10184"/>
    <cellStyle name="Currency 24 2_SCH J-3" xfId="10185"/>
    <cellStyle name="Currency 24 3" xfId="10186"/>
    <cellStyle name="Currency 24 3 2" xfId="10187"/>
    <cellStyle name="Currency 24 3_SCH J-3" xfId="10188"/>
    <cellStyle name="Currency 24 4" xfId="10189"/>
    <cellStyle name="Currency 24 5" xfId="10190"/>
    <cellStyle name="Currency 24_SCH J-3" xfId="10191"/>
    <cellStyle name="Currency 25" xfId="10192"/>
    <cellStyle name="Currency 25 2" xfId="10193"/>
    <cellStyle name="Currency 25 2 2" xfId="10194"/>
    <cellStyle name="Currency 25 2_SCH J-3" xfId="10195"/>
    <cellStyle name="Currency 25 3" xfId="10196"/>
    <cellStyle name="Currency 25 3 2" xfId="10197"/>
    <cellStyle name="Currency 25 3_SCH J-3" xfId="10198"/>
    <cellStyle name="Currency 25 4" xfId="10199"/>
    <cellStyle name="Currency 25 5" xfId="10200"/>
    <cellStyle name="Currency 25_SCH J-3" xfId="10201"/>
    <cellStyle name="Currency 26" xfId="10202"/>
    <cellStyle name="Currency 26 2" xfId="10203"/>
    <cellStyle name="Currency 26 2 2" xfId="10204"/>
    <cellStyle name="Currency 26 2_SCH J-3" xfId="10205"/>
    <cellStyle name="Currency 26 3" xfId="10206"/>
    <cellStyle name="Currency 26 3 2" xfId="10207"/>
    <cellStyle name="Currency 26 3_SCH J-3" xfId="10208"/>
    <cellStyle name="Currency 26 4" xfId="10209"/>
    <cellStyle name="Currency 26 5" xfId="10210"/>
    <cellStyle name="Currency 26_SCH J-3" xfId="10211"/>
    <cellStyle name="Currency 27" xfId="10212"/>
    <cellStyle name="Currency 27 2" xfId="10213"/>
    <cellStyle name="Currency 27 2 2" xfId="10214"/>
    <cellStyle name="Currency 27 2 2 2" xfId="10215"/>
    <cellStyle name="Currency 27 2 2_SCH J-3" xfId="10216"/>
    <cellStyle name="Currency 27 2 3" xfId="10217"/>
    <cellStyle name="Currency 27 2 4" xfId="10218"/>
    <cellStyle name="Currency 27 2_SCH J-3" xfId="10219"/>
    <cellStyle name="Currency 27 3" xfId="10220"/>
    <cellStyle name="Currency 27 3 2" xfId="10221"/>
    <cellStyle name="Currency 27 3_SCH J-3" xfId="10222"/>
    <cellStyle name="Currency 27 4" xfId="10223"/>
    <cellStyle name="Currency 27 4 2" xfId="10224"/>
    <cellStyle name="Currency 27 4_SCH J-3" xfId="10225"/>
    <cellStyle name="Currency 27 5" xfId="10226"/>
    <cellStyle name="Currency 27 6" xfId="10227"/>
    <cellStyle name="Currency 27_SCH J-3" xfId="10228"/>
    <cellStyle name="Currency 28" xfId="10229"/>
    <cellStyle name="Currency 28 2" xfId="10230"/>
    <cellStyle name="Currency 28 2 2" xfId="10231"/>
    <cellStyle name="Currency 28 2_SCH J-3" xfId="10232"/>
    <cellStyle name="Currency 28 3" xfId="10233"/>
    <cellStyle name="Currency 28 3 2" xfId="10234"/>
    <cellStyle name="Currency 28 3_SCH J-3" xfId="10235"/>
    <cellStyle name="Currency 28 4" xfId="10236"/>
    <cellStyle name="Currency 28 5" xfId="10237"/>
    <cellStyle name="Currency 28_SCH J-3" xfId="10238"/>
    <cellStyle name="Currency 29" xfId="10239"/>
    <cellStyle name="Currency 29 2" xfId="10240"/>
    <cellStyle name="Currency 29 2 2" xfId="10241"/>
    <cellStyle name="Currency 29 2_SCH J-3" xfId="10242"/>
    <cellStyle name="Currency 29 3" xfId="10243"/>
    <cellStyle name="Currency 29 3 2" xfId="10244"/>
    <cellStyle name="Currency 29 3_SCH J-3" xfId="10245"/>
    <cellStyle name="Currency 29 4" xfId="10246"/>
    <cellStyle name="Currency 29 5" xfId="10247"/>
    <cellStyle name="Currency 29_SCH J-3" xfId="10248"/>
    <cellStyle name="Currency 3" xfId="10249"/>
    <cellStyle name="Currency 3 2" xfId="10250"/>
    <cellStyle name="Currency 3 2 2" xfId="10251"/>
    <cellStyle name="Currency 3 2 2 2" xfId="10252"/>
    <cellStyle name="Currency 3 2 2 2 2" xfId="10253"/>
    <cellStyle name="Currency 3 2 2 2_SCH J-3" xfId="10254"/>
    <cellStyle name="Currency 3 2 2 3" xfId="10255"/>
    <cellStyle name="Currency 3 2 2 3 2" xfId="10256"/>
    <cellStyle name="Currency 3 2 2 3_SCH J-3" xfId="10257"/>
    <cellStyle name="Currency 3 2 2 4" xfId="10258"/>
    <cellStyle name="Currency 3 2 2 5" xfId="10259"/>
    <cellStyle name="Currency 3 2 2 6" xfId="10260"/>
    <cellStyle name="Currency 3 2 2_SCH J-3" xfId="10261"/>
    <cellStyle name="Currency 3 2 3" xfId="10262"/>
    <cellStyle name="Currency 3 2 3 2" xfId="10263"/>
    <cellStyle name="Currency 3 2 3 3" xfId="10264"/>
    <cellStyle name="Currency 3 2 3 4" xfId="10265"/>
    <cellStyle name="Currency 3 2 3_SCH J-3" xfId="10266"/>
    <cellStyle name="Currency 3 2 4" xfId="10267"/>
    <cellStyle name="Currency 3 2 5" xfId="10268"/>
    <cellStyle name="Currency 3 2_SCH J-3" xfId="10269"/>
    <cellStyle name="Currency 3 3" xfId="10270"/>
    <cellStyle name="Currency 3 3 2" xfId="10271"/>
    <cellStyle name="Currency 3 3 2 2" xfId="10272"/>
    <cellStyle name="Currency 3 3 2_SCH J-3" xfId="10273"/>
    <cellStyle name="Currency 3 3 3" xfId="10274"/>
    <cellStyle name="Currency 3 3 3 2" xfId="10275"/>
    <cellStyle name="Currency 3 3 3_SCH J-3" xfId="10276"/>
    <cellStyle name="Currency 3 3 4" xfId="10277"/>
    <cellStyle name="Currency 3 3 5" xfId="10278"/>
    <cellStyle name="Currency 3 3_SCH J-3" xfId="10279"/>
    <cellStyle name="Currency 3 4" xfId="10280"/>
    <cellStyle name="Currency 3 4 2" xfId="10281"/>
    <cellStyle name="Currency 3 4 2 2" xfId="10282"/>
    <cellStyle name="Currency 3 4 3" xfId="10283"/>
    <cellStyle name="Currency 3 4 3 2" xfId="10284"/>
    <cellStyle name="Currency 3 4 3_SCH J-3" xfId="10285"/>
    <cellStyle name="Currency 3 4 4" xfId="10286"/>
    <cellStyle name="Currency 3 4 5" xfId="10287"/>
    <cellStyle name="Currency 3 4_SCH J-3" xfId="10288"/>
    <cellStyle name="Currency 3 5" xfId="10289"/>
    <cellStyle name="Currency 3 6" xfId="10290"/>
    <cellStyle name="Currency 3 7" xfId="10291"/>
    <cellStyle name="Currency 3 8" xfId="10292"/>
    <cellStyle name="Currency 3_SCH J-3" xfId="10293"/>
    <cellStyle name="Currency 30" xfId="10294"/>
    <cellStyle name="Currency 30 2" xfId="10295"/>
    <cellStyle name="Currency 30 2 2" xfId="10296"/>
    <cellStyle name="Currency 30 2_SCH J-3" xfId="10297"/>
    <cellStyle name="Currency 30 3" xfId="10298"/>
    <cellStyle name="Currency 30 3 2" xfId="10299"/>
    <cellStyle name="Currency 30 3_SCH J-3" xfId="10300"/>
    <cellStyle name="Currency 30 4" xfId="10301"/>
    <cellStyle name="Currency 30 5" xfId="10302"/>
    <cellStyle name="Currency 30_SCH J-3" xfId="10303"/>
    <cellStyle name="Currency 31" xfId="10304"/>
    <cellStyle name="Currency 31 2" xfId="10305"/>
    <cellStyle name="Currency 31 2 2" xfId="10306"/>
    <cellStyle name="Currency 31 2_SCH J-3" xfId="10307"/>
    <cellStyle name="Currency 31 3" xfId="10308"/>
    <cellStyle name="Currency 31 3 2" xfId="10309"/>
    <cellStyle name="Currency 31 3_SCH J-3" xfId="10310"/>
    <cellStyle name="Currency 31 4" xfId="10311"/>
    <cellStyle name="Currency 31 5" xfId="10312"/>
    <cellStyle name="Currency 31_SCH J-3" xfId="10313"/>
    <cellStyle name="Currency 32" xfId="10314"/>
    <cellStyle name="Currency 32 2" xfId="10315"/>
    <cellStyle name="Currency 32 2 2" xfId="10316"/>
    <cellStyle name="Currency 32 2_SCH J-3" xfId="10317"/>
    <cellStyle name="Currency 32 3" xfId="10318"/>
    <cellStyle name="Currency 32 3 2" xfId="10319"/>
    <cellStyle name="Currency 32 3_SCH J-3" xfId="10320"/>
    <cellStyle name="Currency 32 4" xfId="10321"/>
    <cellStyle name="Currency 32 5" xfId="10322"/>
    <cellStyle name="Currency 32_SCH J-3" xfId="10323"/>
    <cellStyle name="Currency 33" xfId="10324"/>
    <cellStyle name="Currency 33 2" xfId="10325"/>
    <cellStyle name="Currency 33 2 2" xfId="10326"/>
    <cellStyle name="Currency 33 3" xfId="10327"/>
    <cellStyle name="Currency 34" xfId="10328"/>
    <cellStyle name="Currency 34 2" xfId="10329"/>
    <cellStyle name="Currency 34 2 2" xfId="10330"/>
    <cellStyle name="Currency 34 3" xfId="10331"/>
    <cellStyle name="Currency 35" xfId="10332"/>
    <cellStyle name="Currency 35 2" xfId="10333"/>
    <cellStyle name="Currency 36" xfId="10334"/>
    <cellStyle name="Currency 36 2" xfId="10335"/>
    <cellStyle name="Currency 37" xfId="10336"/>
    <cellStyle name="Currency 37 2" xfId="10337"/>
    <cellStyle name="Currency 37 2 2" xfId="10338"/>
    <cellStyle name="Currency 37 3" xfId="10339"/>
    <cellStyle name="Currency 38" xfId="10340"/>
    <cellStyle name="Currency 38 2" xfId="10341"/>
    <cellStyle name="Currency 39" xfId="10342"/>
    <cellStyle name="Currency 39 2" xfId="10343"/>
    <cellStyle name="Currency 4" xfId="10344"/>
    <cellStyle name="Currency 4 2" xfId="10345"/>
    <cellStyle name="Currency 4 2 2" xfId="10346"/>
    <cellStyle name="Currency 4 2 2 2" xfId="10347"/>
    <cellStyle name="Currency 4 2 2 2 2" xfId="10348"/>
    <cellStyle name="Currency 4 2 2 2_SCH J-3" xfId="10349"/>
    <cellStyle name="Currency 4 2 2 3" xfId="10350"/>
    <cellStyle name="Currency 4 2 2 4" xfId="10351"/>
    <cellStyle name="Currency 4 2 2_SCH J-3" xfId="10352"/>
    <cellStyle name="Currency 4 2 3" xfId="10353"/>
    <cellStyle name="Currency 4 2 3 2" xfId="10354"/>
    <cellStyle name="Currency 4 2 3 2 2" xfId="10355"/>
    <cellStyle name="Currency 4 2 3 2_SCH J-3" xfId="10356"/>
    <cellStyle name="Currency 4 2 3 3" xfId="10357"/>
    <cellStyle name="Currency 4 2 3 4" xfId="10358"/>
    <cellStyle name="Currency 4 2 3_SCH J-3" xfId="10359"/>
    <cellStyle name="Currency 4 2 4" xfId="10360"/>
    <cellStyle name="Currency 4 2 4 2" xfId="10361"/>
    <cellStyle name="Currency 4 2 4 3" xfId="10362"/>
    <cellStyle name="Currency 4 2 4 4" xfId="10363"/>
    <cellStyle name="Currency 4 2 4_SCH J-3" xfId="10364"/>
    <cellStyle name="Currency 4 2 5" xfId="10365"/>
    <cellStyle name="Currency 4 2 6" xfId="10366"/>
    <cellStyle name="Currency 4 2_SCH J-3" xfId="10367"/>
    <cellStyle name="Currency 4 3" xfId="10368"/>
    <cellStyle name="Currency 4 3 2" xfId="10369"/>
    <cellStyle name="Currency 4 3 2 2" xfId="10370"/>
    <cellStyle name="Currency 4 3 2_SCH J-3" xfId="10371"/>
    <cellStyle name="Currency 4 3 3" xfId="10372"/>
    <cellStyle name="Currency 4 3 4" xfId="10373"/>
    <cellStyle name="Currency 4 3 5" xfId="10374"/>
    <cellStyle name="Currency 4 3_SCH J-3" xfId="10375"/>
    <cellStyle name="Currency 4 4" xfId="10376"/>
    <cellStyle name="Currency 4 4 2" xfId="10377"/>
    <cellStyle name="Currency 4 4 2 2" xfId="10378"/>
    <cellStyle name="Currency 4 4 2_SCH J-3" xfId="10379"/>
    <cellStyle name="Currency 4 4 3" xfId="10380"/>
    <cellStyle name="Currency 4 4 4" xfId="10381"/>
    <cellStyle name="Currency 4 4_SCH J-3" xfId="10382"/>
    <cellStyle name="Currency 4 5" xfId="10383"/>
    <cellStyle name="Currency 4 5 2" xfId="10384"/>
    <cellStyle name="Currency 4 5 2 2" xfId="10385"/>
    <cellStyle name="Currency 4 5 2 2 2" xfId="10386"/>
    <cellStyle name="Currency 4 5 2 3" xfId="10387"/>
    <cellStyle name="Currency 4 5 3" xfId="10388"/>
    <cellStyle name="Currency 4 5 3 2" xfId="10389"/>
    <cellStyle name="Currency 4 5 4" xfId="10390"/>
    <cellStyle name="Currency 4 5 4 2" xfId="10391"/>
    <cellStyle name="Currency 4 6" xfId="10392"/>
    <cellStyle name="Currency 4 6 2" xfId="10393"/>
    <cellStyle name="Currency 4 6 2 2" xfId="10394"/>
    <cellStyle name="Currency 4 6 3" xfId="10395"/>
    <cellStyle name="Currency 4 7" xfId="10396"/>
    <cellStyle name="Currency 4 7 2" xfId="10397"/>
    <cellStyle name="Currency 4 8" xfId="10398"/>
    <cellStyle name="Currency 4 8 2" xfId="10399"/>
    <cellStyle name="Currency 4 9" xfId="10400"/>
    <cellStyle name="Currency 4_SCH J-3" xfId="10401"/>
    <cellStyle name="Currency 40" xfId="10402"/>
    <cellStyle name="Currency 40 2" xfId="10403"/>
    <cellStyle name="Currency 41" xfId="10404"/>
    <cellStyle name="Currency 41 2" xfId="10405"/>
    <cellStyle name="Currency 42" xfId="10406"/>
    <cellStyle name="Currency 43" xfId="10407"/>
    <cellStyle name="Currency 44" xfId="10408"/>
    <cellStyle name="Currency 45" xfId="10409"/>
    <cellStyle name="Currency 46" xfId="10410"/>
    <cellStyle name="Currency 47" xfId="10411"/>
    <cellStyle name="Currency 48" xfId="10412"/>
    <cellStyle name="Currency 49" xfId="10413"/>
    <cellStyle name="Currency 49 2" xfId="10414"/>
    <cellStyle name="Currency 5" xfId="10415"/>
    <cellStyle name="Currency 5 2" xfId="10416"/>
    <cellStyle name="Currency 5 2 2" xfId="10417"/>
    <cellStyle name="Currency 5 2 2 2" xfId="10418"/>
    <cellStyle name="Currency 5 2 2 3" xfId="10419"/>
    <cellStyle name="Currency 5 2 2 4" xfId="10420"/>
    <cellStyle name="Currency 5 2 2_SCH J-3" xfId="10421"/>
    <cellStyle name="Currency 5 2 3" xfId="10422"/>
    <cellStyle name="Currency 5 2 3 2" xfId="10423"/>
    <cellStyle name="Currency 5 2 3_SCH J-3" xfId="10424"/>
    <cellStyle name="Currency 5 2 4" xfId="10425"/>
    <cellStyle name="Currency 5 2 5" xfId="10426"/>
    <cellStyle name="Currency 5 2 6" xfId="10427"/>
    <cellStyle name="Currency 5 2 7" xfId="10428"/>
    <cellStyle name="Currency 5 2_SCH J-3" xfId="10429"/>
    <cellStyle name="Currency 5 3" xfId="10430"/>
    <cellStyle name="Currency 5 3 2" xfId="10431"/>
    <cellStyle name="Currency 5 3 2 2" xfId="10432"/>
    <cellStyle name="Currency 5 3 3" xfId="10433"/>
    <cellStyle name="Currency 5 3 4" xfId="10434"/>
    <cellStyle name="Currency 5 3_SCH J-3" xfId="10435"/>
    <cellStyle name="Currency 5 4" xfId="10436"/>
    <cellStyle name="Currency 5 4 2" xfId="10437"/>
    <cellStyle name="Currency 5 4_SCH J-3" xfId="10438"/>
    <cellStyle name="Currency 5 5" xfId="10439"/>
    <cellStyle name="Currency 5 6" xfId="10440"/>
    <cellStyle name="Currency 5 7" xfId="10441"/>
    <cellStyle name="Currency 5 8" xfId="10442"/>
    <cellStyle name="Currency 5_SCH J-3" xfId="10443"/>
    <cellStyle name="Currency 50" xfId="10444"/>
    <cellStyle name="Currency 51" xfId="10445"/>
    <cellStyle name="Currency 52" xfId="10446"/>
    <cellStyle name="Currency 53" xfId="10447"/>
    <cellStyle name="Currency 54" xfId="10448"/>
    <cellStyle name="Currency 55" xfId="10449"/>
    <cellStyle name="Currency 56" xfId="10450"/>
    <cellStyle name="Currency 56 2" xfId="10451"/>
    <cellStyle name="Currency 56_SCH J-3" xfId="10452"/>
    <cellStyle name="Currency 57" xfId="10453"/>
    <cellStyle name="Currency 57 2" xfId="10454"/>
    <cellStyle name="Currency 57_SCH J-3" xfId="10455"/>
    <cellStyle name="Currency 58" xfId="10456"/>
    <cellStyle name="Currency 59" xfId="10457"/>
    <cellStyle name="Currency 59 14" xfId="10458"/>
    <cellStyle name="Currency 59 14 2" xfId="10459"/>
    <cellStyle name="Currency 59 14 2 2" xfId="10460"/>
    <cellStyle name="Currency 59 14 3" xfId="10461"/>
    <cellStyle name="Currency 59 14 3 2" xfId="10462"/>
    <cellStyle name="Currency 59 14 4" xfId="10463"/>
    <cellStyle name="Currency 6" xfId="10464"/>
    <cellStyle name="Currency 6 2" xfId="10465"/>
    <cellStyle name="Currency 6 2 2" xfId="10466"/>
    <cellStyle name="Currency 6 2 2 2" xfId="10467"/>
    <cellStyle name="Currency 6 2 2 2 2" xfId="10468"/>
    <cellStyle name="Currency 6 2 2 2 3" xfId="10469"/>
    <cellStyle name="Currency 6 2 2 2_SCH J-3" xfId="10470"/>
    <cellStyle name="Currency 6 2 2 3" xfId="10471"/>
    <cellStyle name="Currency 6 2 2 3 2" xfId="10472"/>
    <cellStyle name="Currency 6 2 2 3_SCH J-3" xfId="10473"/>
    <cellStyle name="Currency 6 2 2 4" xfId="10474"/>
    <cellStyle name="Currency 6 2 2 5" xfId="10475"/>
    <cellStyle name="Currency 6 2 2 6" xfId="10476"/>
    <cellStyle name="Currency 6 2 2_SCH J-3" xfId="10477"/>
    <cellStyle name="Currency 6 2 3" xfId="10478"/>
    <cellStyle name="Currency 6 2 3 2" xfId="10479"/>
    <cellStyle name="Currency 6 2 3 3" xfId="10480"/>
    <cellStyle name="Currency 6 2 3_SCH J-3" xfId="10481"/>
    <cellStyle name="Currency 6 2 4" xfId="10482"/>
    <cellStyle name="Currency 6 2 4 2" xfId="10483"/>
    <cellStyle name="Currency 6 2 4_SCH J-3" xfId="10484"/>
    <cellStyle name="Currency 6 2 5" xfId="10485"/>
    <cellStyle name="Currency 6 2_SCH J-3" xfId="10486"/>
    <cellStyle name="Currency 6 3" xfId="10487"/>
    <cellStyle name="Currency 6 3 2" xfId="10488"/>
    <cellStyle name="Currency 6 3 2 2" xfId="10489"/>
    <cellStyle name="Currency 6 3 2 2 2" xfId="10490"/>
    <cellStyle name="Currency 6 3 2 2_SCH J-3" xfId="10491"/>
    <cellStyle name="Currency 6 3 2 3" xfId="10492"/>
    <cellStyle name="Currency 6 3 2 4" xfId="10493"/>
    <cellStyle name="Currency 6 3 2 5" xfId="10494"/>
    <cellStyle name="Currency 6 3 2_SCH J-3" xfId="10495"/>
    <cellStyle name="Currency 6 3 3" xfId="10496"/>
    <cellStyle name="Currency 6 3 3 2" xfId="10497"/>
    <cellStyle name="Currency 6 3 3_SCH J-3" xfId="10498"/>
    <cellStyle name="Currency 6 3 4" xfId="10499"/>
    <cellStyle name="Currency 6 3 5" xfId="10500"/>
    <cellStyle name="Currency 6 3 6" xfId="10501"/>
    <cellStyle name="Currency 6 3 7" xfId="10502"/>
    <cellStyle name="Currency 6 3_SCH J-3" xfId="10503"/>
    <cellStyle name="Currency 6 4" xfId="10504"/>
    <cellStyle name="Currency 6 4 2" xfId="10505"/>
    <cellStyle name="Currency 6 4 2 2" xfId="10506"/>
    <cellStyle name="Currency 6 4 2_SCH J-3" xfId="10507"/>
    <cellStyle name="Currency 6 4 3" xfId="10508"/>
    <cellStyle name="Currency 6 4 4" xfId="10509"/>
    <cellStyle name="Currency 6 4 5" xfId="10510"/>
    <cellStyle name="Currency 6 4_SCH J-3" xfId="10511"/>
    <cellStyle name="Currency 6 5" xfId="10512"/>
    <cellStyle name="Currency 6 5 2" xfId="10513"/>
    <cellStyle name="Currency 6 5 2 2" xfId="10514"/>
    <cellStyle name="Currency 6 5 2_SCH J-3" xfId="10515"/>
    <cellStyle name="Currency 6 5 3" xfId="10516"/>
    <cellStyle name="Currency 6 5 4" xfId="10517"/>
    <cellStyle name="Currency 6 5 5" xfId="10518"/>
    <cellStyle name="Currency 6 5_SCH J-3" xfId="10519"/>
    <cellStyle name="Currency 6 6" xfId="10520"/>
    <cellStyle name="Currency 6 6 2" xfId="10521"/>
    <cellStyle name="Currency 6 6 2 2" xfId="10522"/>
    <cellStyle name="Currency 6 6 2_SCH J-3" xfId="10523"/>
    <cellStyle name="Currency 6 6 3" xfId="10524"/>
    <cellStyle name="Currency 6 6 4" xfId="10525"/>
    <cellStyle name="Currency 6 6 5" xfId="10526"/>
    <cellStyle name="Currency 6 6_SCH J-3" xfId="10527"/>
    <cellStyle name="Currency 6 7" xfId="10528"/>
    <cellStyle name="Currency 6_SCH J-3" xfId="10529"/>
    <cellStyle name="Currency 60" xfId="10530"/>
    <cellStyle name="Currency 60 2" xfId="10531"/>
    <cellStyle name="Currency 60 2 2" xfId="10532"/>
    <cellStyle name="Currency 60 3" xfId="10533"/>
    <cellStyle name="Currency 60 3 2" xfId="10534"/>
    <cellStyle name="Currency 60 4" xfId="10535"/>
    <cellStyle name="Currency 61" xfId="10536"/>
    <cellStyle name="Currency 62" xfId="10537"/>
    <cellStyle name="Currency 62 14" xfId="10538"/>
    <cellStyle name="Currency 62 14 2" xfId="10539"/>
    <cellStyle name="Currency 62 2" xfId="10540"/>
    <cellStyle name="Currency 62_SCH J-3" xfId="10541"/>
    <cellStyle name="Currency 63" xfId="10542"/>
    <cellStyle name="Currency 64" xfId="10543"/>
    <cellStyle name="Currency 64 15" xfId="10544"/>
    <cellStyle name="Currency 64 15 2" xfId="10545"/>
    <cellStyle name="Currency 65" xfId="10546"/>
    <cellStyle name="Currency 66" xfId="10547"/>
    <cellStyle name="Currency 67" xfId="10548"/>
    <cellStyle name="Currency 68" xfId="10549"/>
    <cellStyle name="Currency 69" xfId="10550"/>
    <cellStyle name="Currency 7" xfId="10551"/>
    <cellStyle name="Currency 7 2" xfId="10552"/>
    <cellStyle name="Currency 7 2 2" xfId="10553"/>
    <cellStyle name="Currency 7 2 2 2" xfId="10554"/>
    <cellStyle name="Currency 7 2 2_SCH J-3" xfId="10555"/>
    <cellStyle name="Currency 7 2 3" xfId="10556"/>
    <cellStyle name="Currency 7 2 4" xfId="10557"/>
    <cellStyle name="Currency 7 2_SCH J-3" xfId="10558"/>
    <cellStyle name="Currency 7 3" xfId="10559"/>
    <cellStyle name="Currency 7 3 2" xfId="10560"/>
    <cellStyle name="Currency 7 3 3" xfId="10561"/>
    <cellStyle name="Currency 7 3 4" xfId="10562"/>
    <cellStyle name="Currency 7 3_SCH J-3" xfId="10563"/>
    <cellStyle name="Currency 7 4" xfId="10564"/>
    <cellStyle name="Currency 7 4 2" xfId="10565"/>
    <cellStyle name="Currency 7 4_SCH J-3" xfId="10566"/>
    <cellStyle name="Currency 7 5" xfId="10567"/>
    <cellStyle name="Currency 7 6" xfId="10568"/>
    <cellStyle name="Currency 7 7" xfId="10569"/>
    <cellStyle name="Currency 7 8" xfId="10570"/>
    <cellStyle name="Currency 7_SCH J-3" xfId="10571"/>
    <cellStyle name="Currency 70" xfId="10572"/>
    <cellStyle name="Currency 71" xfId="10573"/>
    <cellStyle name="Currency 72" xfId="10574"/>
    <cellStyle name="Currency 73" xfId="10575"/>
    <cellStyle name="Currency 74" xfId="10576"/>
    <cellStyle name="Currency 75" xfId="10577"/>
    <cellStyle name="Currency 76" xfId="10578"/>
    <cellStyle name="Currency 77" xfId="10579"/>
    <cellStyle name="Currency 78" xfId="10580"/>
    <cellStyle name="Currency 79" xfId="10581"/>
    <cellStyle name="Currency 8" xfId="10582"/>
    <cellStyle name="Currency 8 2" xfId="10583"/>
    <cellStyle name="Currency 8 2 2" xfId="10584"/>
    <cellStyle name="Currency 8 2 2 2" xfId="10585"/>
    <cellStyle name="Currency 8 2 2_SCH J-3" xfId="10586"/>
    <cellStyle name="Currency 8 2 3" xfId="10587"/>
    <cellStyle name="Currency 8 2 3 2" xfId="10588"/>
    <cellStyle name="Currency 8 2 3_SCH J-3" xfId="10589"/>
    <cellStyle name="Currency 8 2 4" xfId="10590"/>
    <cellStyle name="Currency 8 2 5" xfId="10591"/>
    <cellStyle name="Currency 8 2_SCH J-3" xfId="10592"/>
    <cellStyle name="Currency 8 3" xfId="10593"/>
    <cellStyle name="Currency 8 3 2" xfId="10594"/>
    <cellStyle name="Currency 8 3 3" xfId="10595"/>
    <cellStyle name="Currency 8 3_SCH J-3" xfId="10596"/>
    <cellStyle name="Currency 8 4" xfId="10597"/>
    <cellStyle name="Currency 8 5" xfId="10598"/>
    <cellStyle name="Currency 8 6" xfId="10599"/>
    <cellStyle name="Currency 8 7" xfId="10600"/>
    <cellStyle name="Currency 8_SCH J-3" xfId="10601"/>
    <cellStyle name="Currency 80" xfId="10602"/>
    <cellStyle name="Currency 81" xfId="10603"/>
    <cellStyle name="Currency 82" xfId="10604"/>
    <cellStyle name="Currency 83" xfId="10605"/>
    <cellStyle name="Currency 84" xfId="10606"/>
    <cellStyle name="Currency 85" xfId="10607"/>
    <cellStyle name="Currency 86" xfId="10608"/>
    <cellStyle name="Currency 87" xfId="10609"/>
    <cellStyle name="Currency 88" xfId="10610"/>
    <cellStyle name="Currency 89" xfId="10611"/>
    <cellStyle name="Currency 9" xfId="10612"/>
    <cellStyle name="Currency 9 2" xfId="10613"/>
    <cellStyle name="Currency 9 2 2" xfId="10614"/>
    <cellStyle name="Currency 9 2 3" xfId="10615"/>
    <cellStyle name="Currency 9 2_SCH J-3" xfId="10616"/>
    <cellStyle name="Currency 9 3" xfId="10617"/>
    <cellStyle name="Currency 9 3 2" xfId="10618"/>
    <cellStyle name="Currency 9 3_SCH J-3" xfId="10619"/>
    <cellStyle name="Currency 9 4" xfId="10620"/>
    <cellStyle name="Currency 9 5" xfId="10621"/>
    <cellStyle name="Currency 9 6" xfId="10622"/>
    <cellStyle name="Currency 9_SCH J-3" xfId="10623"/>
    <cellStyle name="Currency 90" xfId="10624"/>
    <cellStyle name="Currency 91" xfId="10625"/>
    <cellStyle name="Currency 92" xfId="10626"/>
    <cellStyle name="Currency 93" xfId="10627"/>
    <cellStyle name="Currency 94" xfId="10628"/>
    <cellStyle name="Currency 94 2" xfId="10629"/>
    <cellStyle name="Currency 95" xfId="10630"/>
    <cellStyle name="Currency 95 2" xfId="10631"/>
    <cellStyle name="Currency 96" xfId="10632"/>
    <cellStyle name="Currency 97" xfId="10633"/>
    <cellStyle name="Currency 98" xfId="10634"/>
    <cellStyle name="Currency 99" xfId="10635"/>
    <cellStyle name="Currency0" xfId="10636"/>
    <cellStyle name="Currency0 2" xfId="10637"/>
    <cellStyle name="Currency0 2 2" xfId="10638"/>
    <cellStyle name="Currency0 2 3" xfId="10639"/>
    <cellStyle name="Currency0 2_SCH J-3" xfId="10640"/>
    <cellStyle name="Currency0 3" xfId="10641"/>
    <cellStyle name="Currency0 3 2" xfId="10642"/>
    <cellStyle name="Currency0 3 3" xfId="10643"/>
    <cellStyle name="Currency0 3_SCH J-3" xfId="10644"/>
    <cellStyle name="Currency0_SCH J-3" xfId="10645"/>
    <cellStyle name="Custom - Style1" xfId="10646"/>
    <cellStyle name="Data   - Style2" xfId="10647"/>
    <cellStyle name="DATA TYPE" xfId="10648"/>
    <cellStyle name="Date" xfId="10649"/>
    <cellStyle name="Date [mm-d-yyyy]" xfId="10650"/>
    <cellStyle name="Date [mmm-d-yyyy]" xfId="10651"/>
    <cellStyle name="Date [mmm-yyyy]" xfId="10652"/>
    <cellStyle name="Date 2" xfId="10653"/>
    <cellStyle name="Date 2 2" xfId="10654"/>
    <cellStyle name="Date 2 3" xfId="10655"/>
    <cellStyle name="Date 2_SCH J-3" xfId="10656"/>
    <cellStyle name="Date 3" xfId="10657"/>
    <cellStyle name="Date 3 2" xfId="10658"/>
    <cellStyle name="Date 3 3" xfId="10659"/>
    <cellStyle name="Date 3_SCH J-3" xfId="10660"/>
    <cellStyle name="Date_050318 MON POWER OHIO LOAD" xfId="10661"/>
    <cellStyle name="Date2" xfId="10662"/>
    <cellStyle name="Dezimal [0]_Compiling Utility Macros" xfId="10663"/>
    <cellStyle name="Dezimal_Compiling Utility Macros" xfId="10664"/>
    <cellStyle name="dohm" xfId="10665"/>
    <cellStyle name="dohm1" xfId="10666"/>
    <cellStyle name="dohm2" xfId="10667"/>
    <cellStyle name="Dollars" xfId="10668"/>
    <cellStyle name="Eingabe" xfId="10669"/>
    <cellStyle name="Eingabe 2" xfId="10670"/>
    <cellStyle name="Eingabe_SCH J-3" xfId="10671"/>
    <cellStyle name="Euro" xfId="10672"/>
    <cellStyle name="Euro 2" xfId="10673"/>
    <cellStyle name="Euro 2 2" xfId="10674"/>
    <cellStyle name="Euro 2 2 2" xfId="10675"/>
    <cellStyle name="Euro 2 2_SCH J-3" xfId="10676"/>
    <cellStyle name="Euro 2 3" xfId="10677"/>
    <cellStyle name="Euro 2_SCH J-3" xfId="10678"/>
    <cellStyle name="Euro 3" xfId="10679"/>
    <cellStyle name="Euro 3 2" xfId="10680"/>
    <cellStyle name="Euro 3 3" xfId="10681"/>
    <cellStyle name="Euro 3_SCH J-3" xfId="10682"/>
    <cellStyle name="Euro_SCH J-3" xfId="10683"/>
    <cellStyle name="Explanatory Text 10" xfId="10684"/>
    <cellStyle name="Explanatory Text 11" xfId="10685"/>
    <cellStyle name="Explanatory Text 12" xfId="10686"/>
    <cellStyle name="Explanatory Text 13" xfId="10687"/>
    <cellStyle name="Explanatory Text 14" xfId="10688"/>
    <cellStyle name="Explanatory Text 15" xfId="10689"/>
    <cellStyle name="Explanatory Text 16" xfId="10690"/>
    <cellStyle name="Explanatory Text 17" xfId="10691"/>
    <cellStyle name="Explanatory Text 2" xfId="10692"/>
    <cellStyle name="Explanatory Text 2 2" xfId="10693"/>
    <cellStyle name="Explanatory Text 2 2 2" xfId="10694"/>
    <cellStyle name="Explanatory Text 2 2_SCH J-3" xfId="10695"/>
    <cellStyle name="Explanatory Text 2 3" xfId="10696"/>
    <cellStyle name="Explanatory Text 2_SCH J-3" xfId="10697"/>
    <cellStyle name="Explanatory Text 3" xfId="10698"/>
    <cellStyle name="Explanatory Text 3 2" xfId="10699"/>
    <cellStyle name="Explanatory Text 3 3" xfId="10700"/>
    <cellStyle name="Explanatory Text 3_SCH J-3" xfId="10701"/>
    <cellStyle name="Explanatory Text 4" xfId="10702"/>
    <cellStyle name="Explanatory Text 4 2" xfId="10703"/>
    <cellStyle name="Explanatory Text 5" xfId="10704"/>
    <cellStyle name="Explanatory Text 5 2" xfId="10705"/>
    <cellStyle name="Explanatory Text 6" xfId="10706"/>
    <cellStyle name="Explanatory Text 6 2" xfId="10707"/>
    <cellStyle name="Explanatory Text 7" xfId="10708"/>
    <cellStyle name="Explanatory Text 8" xfId="10709"/>
    <cellStyle name="Explanatory Text 9" xfId="10710"/>
    <cellStyle name="F2" xfId="10711"/>
    <cellStyle name="F2 2" xfId="10712"/>
    <cellStyle name="F2 2 2" xfId="10713"/>
    <cellStyle name="F2 2_SCH J-3" xfId="10714"/>
    <cellStyle name="F2 3" xfId="10715"/>
    <cellStyle name="F2 3 2" xfId="10716"/>
    <cellStyle name="F2 3_SCH J-3" xfId="10717"/>
    <cellStyle name="F2 4" xfId="10718"/>
    <cellStyle name="F2 5" xfId="10719"/>
    <cellStyle name="F2 6" xfId="10720"/>
    <cellStyle name="F2 7" xfId="10721"/>
    <cellStyle name="F2 8" xfId="10722"/>
    <cellStyle name="F2 9" xfId="10723"/>
    <cellStyle name="F2_Regenerated Revenues LGE Gas 2008-04 with Elec Gen-Seelye final version " xfId="10724"/>
    <cellStyle name="F3" xfId="10725"/>
    <cellStyle name="F3 2" xfId="10726"/>
    <cellStyle name="F3 2 2" xfId="10727"/>
    <cellStyle name="F3 2_SCH J-3" xfId="10728"/>
    <cellStyle name="F3 3" xfId="10729"/>
    <cellStyle name="F3 3 2" xfId="10730"/>
    <cellStyle name="F3 3_SCH J-3" xfId="10731"/>
    <cellStyle name="F3 4" xfId="10732"/>
    <cellStyle name="F3 5" xfId="10733"/>
    <cellStyle name="F3 6" xfId="10734"/>
    <cellStyle name="F3 7" xfId="10735"/>
    <cellStyle name="F3 8" xfId="10736"/>
    <cellStyle name="F3 9" xfId="10737"/>
    <cellStyle name="F3_Regenerated Revenues LGE Gas 2008-04 with Elec Gen-Seelye final version " xfId="10738"/>
    <cellStyle name="F4" xfId="10739"/>
    <cellStyle name="F4 2" xfId="10740"/>
    <cellStyle name="F4 2 2" xfId="10741"/>
    <cellStyle name="F4 2_SCH J-3" xfId="10742"/>
    <cellStyle name="F4 3" xfId="10743"/>
    <cellStyle name="F4 3 2" xfId="10744"/>
    <cellStyle name="F4 3_SCH J-3" xfId="10745"/>
    <cellStyle name="F4 4" xfId="10746"/>
    <cellStyle name="F4 5" xfId="10747"/>
    <cellStyle name="F4 6" xfId="10748"/>
    <cellStyle name="F4 7" xfId="10749"/>
    <cellStyle name="F4 8" xfId="10750"/>
    <cellStyle name="F4 9" xfId="10751"/>
    <cellStyle name="F4_Regenerated Revenues LGE Gas 2008-04 with Elec Gen-Seelye final version " xfId="10752"/>
    <cellStyle name="F5" xfId="10753"/>
    <cellStyle name="F5 2" xfId="10754"/>
    <cellStyle name="F5 2 2" xfId="10755"/>
    <cellStyle name="F5 2_SCH J-3" xfId="10756"/>
    <cellStyle name="F5 3" xfId="10757"/>
    <cellStyle name="F5 3 2" xfId="10758"/>
    <cellStyle name="F5 3_SCH J-3" xfId="10759"/>
    <cellStyle name="F5 4" xfId="10760"/>
    <cellStyle name="F5 5" xfId="10761"/>
    <cellStyle name="F5 6" xfId="10762"/>
    <cellStyle name="F5 7" xfId="10763"/>
    <cellStyle name="F5 8" xfId="10764"/>
    <cellStyle name="F5 9" xfId="10765"/>
    <cellStyle name="F5_Regenerated Revenues LGE Gas 2008-04 with Elec Gen-Seelye final version " xfId="10766"/>
    <cellStyle name="F6" xfId="10767"/>
    <cellStyle name="F6 10" xfId="10768"/>
    <cellStyle name="F6 10 2" xfId="10769"/>
    <cellStyle name="F6 10_SCH J-3" xfId="10770"/>
    <cellStyle name="F6 11" xfId="10771"/>
    <cellStyle name="F6 2" xfId="10772"/>
    <cellStyle name="F6 2 2" xfId="10773"/>
    <cellStyle name="F6 2 2 2" xfId="10774"/>
    <cellStyle name="F6 2 2_SCH J-3" xfId="10775"/>
    <cellStyle name="F6 2_SCH J-3" xfId="10776"/>
    <cellStyle name="F6 3" xfId="10777"/>
    <cellStyle name="F6 3 2" xfId="10778"/>
    <cellStyle name="F6 3_SCH J-3" xfId="10779"/>
    <cellStyle name="F6 4" xfId="10780"/>
    <cellStyle name="F6 5" xfId="10781"/>
    <cellStyle name="F6 6" xfId="10782"/>
    <cellStyle name="F6 7" xfId="10783"/>
    <cellStyle name="F6 8" xfId="10784"/>
    <cellStyle name="F6 9" xfId="10785"/>
    <cellStyle name="F6_Regenerated Revenues LGE Gas 2008-04 with Elec Gen-Seelye final version " xfId="10786"/>
    <cellStyle name="F7" xfId="10787"/>
    <cellStyle name="F7 2" xfId="10788"/>
    <cellStyle name="F7 2 2" xfId="10789"/>
    <cellStyle name="F7 2_SCH J-3" xfId="10790"/>
    <cellStyle name="F7 3" xfId="10791"/>
    <cellStyle name="F7 3 2" xfId="10792"/>
    <cellStyle name="F7 3_SCH J-3" xfId="10793"/>
    <cellStyle name="F7 4" xfId="10794"/>
    <cellStyle name="F7 5" xfId="10795"/>
    <cellStyle name="F7 6" xfId="10796"/>
    <cellStyle name="F7 7" xfId="10797"/>
    <cellStyle name="F7 8" xfId="10798"/>
    <cellStyle name="F7 9" xfId="10799"/>
    <cellStyle name="F7_Regenerated Revenues LGE Gas 2008-04 with Elec Gen-Seelye final version " xfId="10800"/>
    <cellStyle name="F8" xfId="10801"/>
    <cellStyle name="F8 2" xfId="10802"/>
    <cellStyle name="F8 2 2" xfId="10803"/>
    <cellStyle name="F8 2_SCH J-3" xfId="10804"/>
    <cellStyle name="F8 3" xfId="10805"/>
    <cellStyle name="F8 3 2" xfId="10806"/>
    <cellStyle name="F8 3_SCH J-3" xfId="10807"/>
    <cellStyle name="F8 4" xfId="10808"/>
    <cellStyle name="F8 5" xfId="10809"/>
    <cellStyle name="F8 6" xfId="10810"/>
    <cellStyle name="F8 7" xfId="10811"/>
    <cellStyle name="F8 8" xfId="10812"/>
    <cellStyle name="F8 9" xfId="10813"/>
    <cellStyle name="F8_Regenerated Revenues LGE Gas 2008-04 with Elec Gen-Seelye final version " xfId="10814"/>
    <cellStyle name="Fixed" xfId="10815"/>
    <cellStyle name="Fixed [0]" xfId="10816"/>
    <cellStyle name="Fixed [0] 2" xfId="10817"/>
    <cellStyle name="Fixed 2" xfId="10818"/>
    <cellStyle name="Fixed 2 2" xfId="10819"/>
    <cellStyle name="Fixed 2 3" xfId="10820"/>
    <cellStyle name="Fixed 2_SCH J-3" xfId="10821"/>
    <cellStyle name="Fixed 3" xfId="10822"/>
    <cellStyle name="Fixed 3 2" xfId="10823"/>
    <cellStyle name="Fixed 3 3" xfId="10824"/>
    <cellStyle name="Fixed 3_SCH J-3" xfId="10825"/>
    <cellStyle name="Fixed_050318 MON POWER OHIO LOAD" xfId="10826"/>
    <cellStyle name="Fixed2 - Style2" xfId="10827"/>
    <cellStyle name="Fixed3 - Style3" xfId="10828"/>
    <cellStyle name="FUEL SUBTOTAL" xfId="10829"/>
    <cellStyle name="FUEL TYPE" xfId="10830"/>
    <cellStyle name="general" xfId="10831"/>
    <cellStyle name="Good 10" xfId="10832"/>
    <cellStyle name="Good 11" xfId="10833"/>
    <cellStyle name="Good 12" xfId="10834"/>
    <cellStyle name="Good 13" xfId="10835"/>
    <cellStyle name="Good 14" xfId="10836"/>
    <cellStyle name="Good 15" xfId="10837"/>
    <cellStyle name="Good 16" xfId="10838"/>
    <cellStyle name="Good 17" xfId="10839"/>
    <cellStyle name="Good 17 2" xfId="10840"/>
    <cellStyle name="Good 17_SCH J-3" xfId="10841"/>
    <cellStyle name="Good 2" xfId="10842"/>
    <cellStyle name="Good 2 2" xfId="10843"/>
    <cellStyle name="Good 2 2 2" xfId="10844"/>
    <cellStyle name="Good 2 2_SCH J-3" xfId="10845"/>
    <cellStyle name="Good 2 3" xfId="10846"/>
    <cellStyle name="Good 2_SCH J-3" xfId="10847"/>
    <cellStyle name="Good 3" xfId="10848"/>
    <cellStyle name="Good 3 2" xfId="10849"/>
    <cellStyle name="Good 3 3" xfId="10850"/>
    <cellStyle name="Good 3_SCH J-3" xfId="10851"/>
    <cellStyle name="Good 4" xfId="10852"/>
    <cellStyle name="Good 4 2" xfId="10853"/>
    <cellStyle name="Good 5" xfId="10854"/>
    <cellStyle name="Good 5 2" xfId="10855"/>
    <cellStyle name="Good 6" xfId="10856"/>
    <cellStyle name="Good 6 2" xfId="10857"/>
    <cellStyle name="Good 7" xfId="10858"/>
    <cellStyle name="Good 8" xfId="10859"/>
    <cellStyle name="Good 9" xfId="10860"/>
    <cellStyle name="Grey" xfId="10861"/>
    <cellStyle name="HEADER" xfId="10862"/>
    <cellStyle name="Header1" xfId="10863"/>
    <cellStyle name="Header2" xfId="10864"/>
    <cellStyle name="Heading 1 10" xfId="10865"/>
    <cellStyle name="Heading 1 11" xfId="10866"/>
    <cellStyle name="Heading 1 12" xfId="10867"/>
    <cellStyle name="Heading 1 13" xfId="10868"/>
    <cellStyle name="Heading 1 14" xfId="10869"/>
    <cellStyle name="Heading 1 15" xfId="10870"/>
    <cellStyle name="Heading 1 16" xfId="10871"/>
    <cellStyle name="Heading 1 17" xfId="10872"/>
    <cellStyle name="Heading 1 17 2" xfId="10873"/>
    <cellStyle name="Heading 1 17 3" xfId="10874"/>
    <cellStyle name="Heading 1 17 4" xfId="10875"/>
    <cellStyle name="Heading 1 17_SCH J-3" xfId="10876"/>
    <cellStyle name="Heading 1 2" xfId="10877"/>
    <cellStyle name="Heading 1 2 2" xfId="10878"/>
    <cellStyle name="Heading 1 2 2 2" xfId="10879"/>
    <cellStyle name="Heading 1 2 2_SCH J-3" xfId="10880"/>
    <cellStyle name="Heading 1 2_SCH J-3" xfId="10881"/>
    <cellStyle name="Heading 1 3" xfId="10882"/>
    <cellStyle name="Heading 1 3 2" xfId="10883"/>
    <cellStyle name="Heading 1 3 2 2" xfId="10884"/>
    <cellStyle name="Heading 1 3 2_SCH J-3" xfId="10885"/>
    <cellStyle name="Heading 1 3 3" xfId="10886"/>
    <cellStyle name="Heading 1 3_SCH J-3" xfId="10887"/>
    <cellStyle name="Heading 1 4" xfId="10888"/>
    <cellStyle name="Heading 1 4 2" xfId="10889"/>
    <cellStyle name="Heading 1 5" xfId="10890"/>
    <cellStyle name="Heading 1 5 2" xfId="10891"/>
    <cellStyle name="Heading 1 6" xfId="10892"/>
    <cellStyle name="Heading 1 6 2" xfId="10893"/>
    <cellStyle name="Heading 1 7" xfId="10894"/>
    <cellStyle name="Heading 1 7 2" xfId="10895"/>
    <cellStyle name="Heading 1 8" xfId="10896"/>
    <cellStyle name="Heading 1 8 2" xfId="10897"/>
    <cellStyle name="Heading 1 9" xfId="10898"/>
    <cellStyle name="Heading 2 10" xfId="10899"/>
    <cellStyle name="Heading 2 11" xfId="10900"/>
    <cellStyle name="Heading 2 12" xfId="10901"/>
    <cellStyle name="Heading 2 13" xfId="10902"/>
    <cellStyle name="Heading 2 14" xfId="10903"/>
    <cellStyle name="Heading 2 15" xfId="10904"/>
    <cellStyle name="Heading 2 16" xfId="10905"/>
    <cellStyle name="Heading 2 17" xfId="10906"/>
    <cellStyle name="Heading 2 17 2" xfId="10907"/>
    <cellStyle name="Heading 2 17 3" xfId="10908"/>
    <cellStyle name="Heading 2 17 4" xfId="10909"/>
    <cellStyle name="Heading 2 17_SCH J-3" xfId="10910"/>
    <cellStyle name="Heading 2 2" xfId="10911"/>
    <cellStyle name="Heading 2 2 2" xfId="10912"/>
    <cellStyle name="Heading 2 2 2 2" xfId="10913"/>
    <cellStyle name="Heading 2 2 2_SCH J-3" xfId="10914"/>
    <cellStyle name="Heading 2 2_SCH J-3" xfId="10915"/>
    <cellStyle name="Heading 2 3" xfId="10916"/>
    <cellStyle name="Heading 2 3 2" xfId="10917"/>
    <cellStyle name="Heading 2 3 2 2" xfId="10918"/>
    <cellStyle name="Heading 2 3 2_SCH J-3" xfId="10919"/>
    <cellStyle name="Heading 2 3 3" xfId="10920"/>
    <cellStyle name="Heading 2 3_SCH J-3" xfId="10921"/>
    <cellStyle name="Heading 2 4" xfId="10922"/>
    <cellStyle name="Heading 2 4 2" xfId="10923"/>
    <cellStyle name="Heading 2 5" xfId="10924"/>
    <cellStyle name="Heading 2 5 2" xfId="10925"/>
    <cellStyle name="Heading 2 6" xfId="10926"/>
    <cellStyle name="Heading 2 6 2" xfId="10927"/>
    <cellStyle name="Heading 2 7" xfId="10928"/>
    <cellStyle name="Heading 2 7 2" xfId="10929"/>
    <cellStyle name="Heading 2 8" xfId="10930"/>
    <cellStyle name="Heading 2 8 2" xfId="10931"/>
    <cellStyle name="Heading 2 9" xfId="10932"/>
    <cellStyle name="Heading 3 10" xfId="10933"/>
    <cellStyle name="Heading 3 11" xfId="10934"/>
    <cellStyle name="Heading 3 12" xfId="10935"/>
    <cellStyle name="Heading 3 13" xfId="10936"/>
    <cellStyle name="Heading 3 14" xfId="10937"/>
    <cellStyle name="Heading 3 15" xfId="10938"/>
    <cellStyle name="Heading 3 16" xfId="10939"/>
    <cellStyle name="Heading 3 17" xfId="10940"/>
    <cellStyle name="Heading 3 17 2" xfId="10941"/>
    <cellStyle name="Heading 3 17_SCH J-3" xfId="10942"/>
    <cellStyle name="Heading 3 2" xfId="10943"/>
    <cellStyle name="Heading 3 2 2" xfId="10944"/>
    <cellStyle name="Heading 3 2 2 2" xfId="10945"/>
    <cellStyle name="Heading 3 2 2_SCH J-3" xfId="10946"/>
    <cellStyle name="Heading 3 2 3" xfId="10947"/>
    <cellStyle name="Heading 3 2 4" xfId="10948"/>
    <cellStyle name="Heading 3 2_SCH J-3" xfId="10949"/>
    <cellStyle name="Heading 3 3" xfId="10950"/>
    <cellStyle name="Heading 3 3 2" xfId="10951"/>
    <cellStyle name="Heading 3 3 3" xfId="10952"/>
    <cellStyle name="Heading 3 3_SCH J-3" xfId="10953"/>
    <cellStyle name="Heading 3 4" xfId="10954"/>
    <cellStyle name="Heading 3 4 2" xfId="10955"/>
    <cellStyle name="Heading 3 4_SCH J-3" xfId="10956"/>
    <cellStyle name="Heading 3 5" xfId="10957"/>
    <cellStyle name="Heading 3 5 2" xfId="10958"/>
    <cellStyle name="Heading 3 5_SCH J-3" xfId="10959"/>
    <cellStyle name="Heading 3 6" xfId="10960"/>
    <cellStyle name="Heading 3 6 2" xfId="10961"/>
    <cellStyle name="Heading 3 7" xfId="10962"/>
    <cellStyle name="Heading 3 7 2" xfId="10963"/>
    <cellStyle name="Heading 3 8" xfId="10964"/>
    <cellStyle name="Heading 3 8 2" xfId="10965"/>
    <cellStyle name="Heading 3 9" xfId="10966"/>
    <cellStyle name="Heading 4 10" xfId="10967"/>
    <cellStyle name="Heading 4 11" xfId="10968"/>
    <cellStyle name="Heading 4 12" xfId="10969"/>
    <cellStyle name="Heading 4 13" xfId="10970"/>
    <cellStyle name="Heading 4 14" xfId="10971"/>
    <cellStyle name="Heading 4 15" xfId="10972"/>
    <cellStyle name="Heading 4 16" xfId="10973"/>
    <cellStyle name="Heading 4 17" xfId="10974"/>
    <cellStyle name="Heading 4 17 2" xfId="10975"/>
    <cellStyle name="Heading 4 17_SCH J-3" xfId="10976"/>
    <cellStyle name="Heading 4 2" xfId="10977"/>
    <cellStyle name="Heading 4 2 2" xfId="10978"/>
    <cellStyle name="Heading 4 2 2 2" xfId="10979"/>
    <cellStyle name="Heading 4 2 2_SCH J-3" xfId="10980"/>
    <cellStyle name="Heading 4 2 3" xfId="10981"/>
    <cellStyle name="Heading 4 2_SCH J-3" xfId="10982"/>
    <cellStyle name="Heading 4 3" xfId="10983"/>
    <cellStyle name="Heading 4 3 2" xfId="10984"/>
    <cellStyle name="Heading 4 3 3" xfId="10985"/>
    <cellStyle name="Heading 4 3_SCH J-3" xfId="10986"/>
    <cellStyle name="Heading 4 4" xfId="10987"/>
    <cellStyle name="Heading 4 4 2" xfId="10988"/>
    <cellStyle name="Heading 4 5" xfId="10989"/>
    <cellStyle name="Heading 4 5 2" xfId="10990"/>
    <cellStyle name="Heading 4 6" xfId="10991"/>
    <cellStyle name="Heading 4 6 2" xfId="10992"/>
    <cellStyle name="Heading 4 7" xfId="10993"/>
    <cellStyle name="Heading 4 7 2" xfId="10994"/>
    <cellStyle name="Heading 4 8" xfId="10995"/>
    <cellStyle name="Heading 4 8 2" xfId="10996"/>
    <cellStyle name="Heading 4 9" xfId="10997"/>
    <cellStyle name="Heading1" xfId="10998"/>
    <cellStyle name="Heading2" xfId="10999"/>
    <cellStyle name="HIGHLIGHT" xfId="11000"/>
    <cellStyle name="Hyperlink 2" xfId="11001"/>
    <cellStyle name="Input [yellow]" xfId="11002"/>
    <cellStyle name="Input 10" xfId="11003"/>
    <cellStyle name="Input 10 10" xfId="11004"/>
    <cellStyle name="Input 10 11" xfId="11005"/>
    <cellStyle name="Input 10 12" xfId="11006"/>
    <cellStyle name="Input 10 2" xfId="11007"/>
    <cellStyle name="Input 10 2 2" xfId="11008"/>
    <cellStyle name="Input 10 2 2 2" xfId="11009"/>
    <cellStyle name="Input 10 2 2_SCH J-3" xfId="11010"/>
    <cellStyle name="Input 10 2 3" xfId="11011"/>
    <cellStyle name="Input 10 2 3 2" xfId="11012"/>
    <cellStyle name="Input 10 2 3_SCH J-3" xfId="11013"/>
    <cellStyle name="Input 10 2 4" xfId="11014"/>
    <cellStyle name="Input 10 2 4 2" xfId="11015"/>
    <cellStyle name="Input 10 2 4_SCH J-3" xfId="11016"/>
    <cellStyle name="Input 10 2 5" xfId="11017"/>
    <cellStyle name="Input 10 2 5 2" xfId="11018"/>
    <cellStyle name="Input 10 2 5_SCH J-3" xfId="11019"/>
    <cellStyle name="Input 10 2 6" xfId="11020"/>
    <cellStyle name="Input 10 2 6 2" xfId="11021"/>
    <cellStyle name="Input 10 2 6_SCH J-3" xfId="11022"/>
    <cellStyle name="Input 10 2 7" xfId="11023"/>
    <cellStyle name="Input 10 2 7 2" xfId="11024"/>
    <cellStyle name="Input 10 2 7_SCH J-3" xfId="11025"/>
    <cellStyle name="Input 10 2 8" xfId="11026"/>
    <cellStyle name="Input 10 2 8 2" xfId="11027"/>
    <cellStyle name="Input 10 2 8_SCH J-3" xfId="11028"/>
    <cellStyle name="Input 10 2 9" xfId="11029"/>
    <cellStyle name="Input 10 2_SCH J-3" xfId="11030"/>
    <cellStyle name="Input 10 3" xfId="11031"/>
    <cellStyle name="Input 10 3 2" xfId="11032"/>
    <cellStyle name="Input 10 3_SCH J-3" xfId="11033"/>
    <cellStyle name="Input 10 4" xfId="11034"/>
    <cellStyle name="Input 10 4 2" xfId="11035"/>
    <cellStyle name="Input 10 4_SCH J-3" xfId="11036"/>
    <cellStyle name="Input 10 5" xfId="11037"/>
    <cellStyle name="Input 10 5 2" xfId="11038"/>
    <cellStyle name="Input 10 5_SCH J-3" xfId="11039"/>
    <cellStyle name="Input 10 6" xfId="11040"/>
    <cellStyle name="Input 10 6 2" xfId="11041"/>
    <cellStyle name="Input 10 6_SCH J-3" xfId="11042"/>
    <cellStyle name="Input 10 7" xfId="11043"/>
    <cellStyle name="Input 10 7 2" xfId="11044"/>
    <cellStyle name="Input 10 7_SCH J-3" xfId="11045"/>
    <cellStyle name="Input 10 8" xfId="11046"/>
    <cellStyle name="Input 10 8 2" xfId="11047"/>
    <cellStyle name="Input 10 8_SCH J-3" xfId="11048"/>
    <cellStyle name="Input 10 9" xfId="11049"/>
    <cellStyle name="Input 10 9 2" xfId="11050"/>
    <cellStyle name="Input 10 9_SCH J-3" xfId="11051"/>
    <cellStyle name="Input 10_SCH J-3" xfId="11052"/>
    <cellStyle name="Input 11" xfId="11053"/>
    <cellStyle name="Input 11 10" xfId="11054"/>
    <cellStyle name="Input 11 11" xfId="11055"/>
    <cellStyle name="Input 11 12" xfId="11056"/>
    <cellStyle name="Input 11 2" xfId="11057"/>
    <cellStyle name="Input 11 2 2" xfId="11058"/>
    <cellStyle name="Input 11 2 2 2" xfId="11059"/>
    <cellStyle name="Input 11 2 2_SCH J-3" xfId="11060"/>
    <cellStyle name="Input 11 2 3" xfId="11061"/>
    <cellStyle name="Input 11 2 3 2" xfId="11062"/>
    <cellStyle name="Input 11 2 3_SCH J-3" xfId="11063"/>
    <cellStyle name="Input 11 2 4" xfId="11064"/>
    <cellStyle name="Input 11 2 4 2" xfId="11065"/>
    <cellStyle name="Input 11 2 4_SCH J-3" xfId="11066"/>
    <cellStyle name="Input 11 2 5" xfId="11067"/>
    <cellStyle name="Input 11 2 5 2" xfId="11068"/>
    <cellStyle name="Input 11 2 5_SCH J-3" xfId="11069"/>
    <cellStyle name="Input 11 2 6" xfId="11070"/>
    <cellStyle name="Input 11 2 6 2" xfId="11071"/>
    <cellStyle name="Input 11 2 6_SCH J-3" xfId="11072"/>
    <cellStyle name="Input 11 2 7" xfId="11073"/>
    <cellStyle name="Input 11 2 7 2" xfId="11074"/>
    <cellStyle name="Input 11 2 7_SCH J-3" xfId="11075"/>
    <cellStyle name="Input 11 2 8" xfId="11076"/>
    <cellStyle name="Input 11 2 8 2" xfId="11077"/>
    <cellStyle name="Input 11 2 8_SCH J-3" xfId="11078"/>
    <cellStyle name="Input 11 2 9" xfId="11079"/>
    <cellStyle name="Input 11 2_SCH J-3" xfId="11080"/>
    <cellStyle name="Input 11 3" xfId="11081"/>
    <cellStyle name="Input 11 3 2" xfId="11082"/>
    <cellStyle name="Input 11 3_SCH J-3" xfId="11083"/>
    <cellStyle name="Input 11 4" xfId="11084"/>
    <cellStyle name="Input 11 4 2" xfId="11085"/>
    <cellStyle name="Input 11 4_SCH J-3" xfId="11086"/>
    <cellStyle name="Input 11 5" xfId="11087"/>
    <cellStyle name="Input 11 5 2" xfId="11088"/>
    <cellStyle name="Input 11 5_SCH J-3" xfId="11089"/>
    <cellStyle name="Input 11 6" xfId="11090"/>
    <cellStyle name="Input 11 6 2" xfId="11091"/>
    <cellStyle name="Input 11 6_SCH J-3" xfId="11092"/>
    <cellStyle name="Input 11 7" xfId="11093"/>
    <cellStyle name="Input 11 7 2" xfId="11094"/>
    <cellStyle name="Input 11 7_SCH J-3" xfId="11095"/>
    <cellStyle name="Input 11 8" xfId="11096"/>
    <cellStyle name="Input 11 8 2" xfId="11097"/>
    <cellStyle name="Input 11 8_SCH J-3" xfId="11098"/>
    <cellStyle name="Input 11 9" xfId="11099"/>
    <cellStyle name="Input 11 9 2" xfId="11100"/>
    <cellStyle name="Input 11 9_SCH J-3" xfId="11101"/>
    <cellStyle name="Input 11_SCH J-3" xfId="11102"/>
    <cellStyle name="Input 12" xfId="11103"/>
    <cellStyle name="Input 12 10" xfId="11104"/>
    <cellStyle name="Input 12 11" xfId="11105"/>
    <cellStyle name="Input 12 12" xfId="11106"/>
    <cellStyle name="Input 12 2" xfId="11107"/>
    <cellStyle name="Input 12 2 2" xfId="11108"/>
    <cellStyle name="Input 12 2 2 2" xfId="11109"/>
    <cellStyle name="Input 12 2 2_SCH J-3" xfId="11110"/>
    <cellStyle name="Input 12 2 3" xfId="11111"/>
    <cellStyle name="Input 12 2 3 2" xfId="11112"/>
    <cellStyle name="Input 12 2 3_SCH J-3" xfId="11113"/>
    <cellStyle name="Input 12 2 4" xfId="11114"/>
    <cellStyle name="Input 12 2 4 2" xfId="11115"/>
    <cellStyle name="Input 12 2 4_SCH J-3" xfId="11116"/>
    <cellStyle name="Input 12 2 5" xfId="11117"/>
    <cellStyle name="Input 12 2 5 2" xfId="11118"/>
    <cellStyle name="Input 12 2 5_SCH J-3" xfId="11119"/>
    <cellStyle name="Input 12 2 6" xfId="11120"/>
    <cellStyle name="Input 12 2 6 2" xfId="11121"/>
    <cellStyle name="Input 12 2 6_SCH J-3" xfId="11122"/>
    <cellStyle name="Input 12 2 7" xfId="11123"/>
    <cellStyle name="Input 12 2 7 2" xfId="11124"/>
    <cellStyle name="Input 12 2 7_SCH J-3" xfId="11125"/>
    <cellStyle name="Input 12 2 8" xfId="11126"/>
    <cellStyle name="Input 12 2 8 2" xfId="11127"/>
    <cellStyle name="Input 12 2 8_SCH J-3" xfId="11128"/>
    <cellStyle name="Input 12 2 9" xfId="11129"/>
    <cellStyle name="Input 12 2_SCH J-3" xfId="11130"/>
    <cellStyle name="Input 12 3" xfId="11131"/>
    <cellStyle name="Input 12 3 2" xfId="11132"/>
    <cellStyle name="Input 12 3_SCH J-3" xfId="11133"/>
    <cellStyle name="Input 12 4" xfId="11134"/>
    <cellStyle name="Input 12 4 2" xfId="11135"/>
    <cellStyle name="Input 12 4_SCH J-3" xfId="11136"/>
    <cellStyle name="Input 12 5" xfId="11137"/>
    <cellStyle name="Input 12 5 2" xfId="11138"/>
    <cellStyle name="Input 12 5_SCH J-3" xfId="11139"/>
    <cellStyle name="Input 12 6" xfId="11140"/>
    <cellStyle name="Input 12 6 2" xfId="11141"/>
    <cellStyle name="Input 12 6_SCH J-3" xfId="11142"/>
    <cellStyle name="Input 12 7" xfId="11143"/>
    <cellStyle name="Input 12 7 2" xfId="11144"/>
    <cellStyle name="Input 12 7_SCH J-3" xfId="11145"/>
    <cellStyle name="Input 12 8" xfId="11146"/>
    <cellStyle name="Input 12 8 2" xfId="11147"/>
    <cellStyle name="Input 12 8_SCH J-3" xfId="11148"/>
    <cellStyle name="Input 12 9" xfId="11149"/>
    <cellStyle name="Input 12 9 2" xfId="11150"/>
    <cellStyle name="Input 12 9_SCH J-3" xfId="11151"/>
    <cellStyle name="Input 12_SCH J-3" xfId="11152"/>
    <cellStyle name="Input 13" xfId="11153"/>
    <cellStyle name="Input 13 10" xfId="11154"/>
    <cellStyle name="Input 13 11" xfId="11155"/>
    <cellStyle name="Input 13 12" xfId="11156"/>
    <cellStyle name="Input 13 2" xfId="11157"/>
    <cellStyle name="Input 13 2 2" xfId="11158"/>
    <cellStyle name="Input 13 2 2 2" xfId="11159"/>
    <cellStyle name="Input 13 2 2_SCH J-3" xfId="11160"/>
    <cellStyle name="Input 13 2 3" xfId="11161"/>
    <cellStyle name="Input 13 2 3 2" xfId="11162"/>
    <cellStyle name="Input 13 2 3_SCH J-3" xfId="11163"/>
    <cellStyle name="Input 13 2 4" xfId="11164"/>
    <cellStyle name="Input 13 2 4 2" xfId="11165"/>
    <cellStyle name="Input 13 2 4_SCH J-3" xfId="11166"/>
    <cellStyle name="Input 13 2 5" xfId="11167"/>
    <cellStyle name="Input 13 2 5 2" xfId="11168"/>
    <cellStyle name="Input 13 2 5_SCH J-3" xfId="11169"/>
    <cellStyle name="Input 13 2 6" xfId="11170"/>
    <cellStyle name="Input 13 2 6 2" xfId="11171"/>
    <cellStyle name="Input 13 2 6_SCH J-3" xfId="11172"/>
    <cellStyle name="Input 13 2 7" xfId="11173"/>
    <cellStyle name="Input 13 2 7 2" xfId="11174"/>
    <cellStyle name="Input 13 2 7_SCH J-3" xfId="11175"/>
    <cellStyle name="Input 13 2 8" xfId="11176"/>
    <cellStyle name="Input 13 2 8 2" xfId="11177"/>
    <cellStyle name="Input 13 2 8_SCH J-3" xfId="11178"/>
    <cellStyle name="Input 13 2 9" xfId="11179"/>
    <cellStyle name="Input 13 2_SCH J-3" xfId="11180"/>
    <cellStyle name="Input 13 3" xfId="11181"/>
    <cellStyle name="Input 13 3 2" xfId="11182"/>
    <cellStyle name="Input 13 3_SCH J-3" xfId="11183"/>
    <cellStyle name="Input 13 4" xfId="11184"/>
    <cellStyle name="Input 13 4 2" xfId="11185"/>
    <cellStyle name="Input 13 4_SCH J-3" xfId="11186"/>
    <cellStyle name="Input 13 5" xfId="11187"/>
    <cellStyle name="Input 13 5 2" xfId="11188"/>
    <cellStyle name="Input 13 5_SCH J-3" xfId="11189"/>
    <cellStyle name="Input 13 6" xfId="11190"/>
    <cellStyle name="Input 13 6 2" xfId="11191"/>
    <cellStyle name="Input 13 6_SCH J-3" xfId="11192"/>
    <cellStyle name="Input 13 7" xfId="11193"/>
    <cellStyle name="Input 13 7 2" xfId="11194"/>
    <cellStyle name="Input 13 7_SCH J-3" xfId="11195"/>
    <cellStyle name="Input 13 8" xfId="11196"/>
    <cellStyle name="Input 13 8 2" xfId="11197"/>
    <cellStyle name="Input 13 8_SCH J-3" xfId="11198"/>
    <cellStyle name="Input 13 9" xfId="11199"/>
    <cellStyle name="Input 13 9 2" xfId="11200"/>
    <cellStyle name="Input 13 9_SCH J-3" xfId="11201"/>
    <cellStyle name="Input 13_SCH J-3" xfId="11202"/>
    <cellStyle name="Input 14" xfId="11203"/>
    <cellStyle name="Input 14 10" xfId="11204"/>
    <cellStyle name="Input 14 11" xfId="11205"/>
    <cellStyle name="Input 14 12" xfId="11206"/>
    <cellStyle name="Input 14 2" xfId="11207"/>
    <cellStyle name="Input 14 2 2" xfId="11208"/>
    <cellStyle name="Input 14 2 2 2" xfId="11209"/>
    <cellStyle name="Input 14 2 2_SCH J-3" xfId="11210"/>
    <cellStyle name="Input 14 2 3" xfId="11211"/>
    <cellStyle name="Input 14 2 3 2" xfId="11212"/>
    <cellStyle name="Input 14 2 3_SCH J-3" xfId="11213"/>
    <cellStyle name="Input 14 2 4" xfId="11214"/>
    <cellStyle name="Input 14 2 4 2" xfId="11215"/>
    <cellStyle name="Input 14 2 4_SCH J-3" xfId="11216"/>
    <cellStyle name="Input 14 2 5" xfId="11217"/>
    <cellStyle name="Input 14 2 5 2" xfId="11218"/>
    <cellStyle name="Input 14 2 5_SCH J-3" xfId="11219"/>
    <cellStyle name="Input 14 2 6" xfId="11220"/>
    <cellStyle name="Input 14 2 6 2" xfId="11221"/>
    <cellStyle name="Input 14 2 6_SCH J-3" xfId="11222"/>
    <cellStyle name="Input 14 2 7" xfId="11223"/>
    <cellStyle name="Input 14 2 7 2" xfId="11224"/>
    <cellStyle name="Input 14 2 7_SCH J-3" xfId="11225"/>
    <cellStyle name="Input 14 2 8" xfId="11226"/>
    <cellStyle name="Input 14 2 8 2" xfId="11227"/>
    <cellStyle name="Input 14 2 8_SCH J-3" xfId="11228"/>
    <cellStyle name="Input 14 2 9" xfId="11229"/>
    <cellStyle name="Input 14 2_SCH J-3" xfId="11230"/>
    <cellStyle name="Input 14 3" xfId="11231"/>
    <cellStyle name="Input 14 3 2" xfId="11232"/>
    <cellStyle name="Input 14 3_SCH J-3" xfId="11233"/>
    <cellStyle name="Input 14 4" xfId="11234"/>
    <cellStyle name="Input 14 4 2" xfId="11235"/>
    <cellStyle name="Input 14 4_SCH J-3" xfId="11236"/>
    <cellStyle name="Input 14 5" xfId="11237"/>
    <cellStyle name="Input 14 5 2" xfId="11238"/>
    <cellStyle name="Input 14 5_SCH J-3" xfId="11239"/>
    <cellStyle name="Input 14 6" xfId="11240"/>
    <cellStyle name="Input 14 6 2" xfId="11241"/>
    <cellStyle name="Input 14 6_SCH J-3" xfId="11242"/>
    <cellStyle name="Input 14 7" xfId="11243"/>
    <cellStyle name="Input 14 7 2" xfId="11244"/>
    <cellStyle name="Input 14 7_SCH J-3" xfId="11245"/>
    <cellStyle name="Input 14 8" xfId="11246"/>
    <cellStyle name="Input 14 8 2" xfId="11247"/>
    <cellStyle name="Input 14 8_SCH J-3" xfId="11248"/>
    <cellStyle name="Input 14 9" xfId="11249"/>
    <cellStyle name="Input 14 9 2" xfId="11250"/>
    <cellStyle name="Input 14 9_SCH J-3" xfId="11251"/>
    <cellStyle name="Input 14_SCH J-3" xfId="11252"/>
    <cellStyle name="Input 15" xfId="11253"/>
    <cellStyle name="Input 15 10" xfId="11254"/>
    <cellStyle name="Input 15 11" xfId="11255"/>
    <cellStyle name="Input 15 12" xfId="11256"/>
    <cellStyle name="Input 15 2" xfId="11257"/>
    <cellStyle name="Input 15 2 2" xfId="11258"/>
    <cellStyle name="Input 15 2 2 2" xfId="11259"/>
    <cellStyle name="Input 15 2 2_SCH J-3" xfId="11260"/>
    <cellStyle name="Input 15 2 3" xfId="11261"/>
    <cellStyle name="Input 15 2 3 2" xfId="11262"/>
    <cellStyle name="Input 15 2 3_SCH J-3" xfId="11263"/>
    <cellStyle name="Input 15 2 4" xfId="11264"/>
    <cellStyle name="Input 15 2 4 2" xfId="11265"/>
    <cellStyle name="Input 15 2 4_SCH J-3" xfId="11266"/>
    <cellStyle name="Input 15 2 5" xfId="11267"/>
    <cellStyle name="Input 15 2 5 2" xfId="11268"/>
    <cellStyle name="Input 15 2 5_SCH J-3" xfId="11269"/>
    <cellStyle name="Input 15 2 6" xfId="11270"/>
    <cellStyle name="Input 15 2 6 2" xfId="11271"/>
    <cellStyle name="Input 15 2 6_SCH J-3" xfId="11272"/>
    <cellStyle name="Input 15 2 7" xfId="11273"/>
    <cellStyle name="Input 15 2 7 2" xfId="11274"/>
    <cellStyle name="Input 15 2 7_SCH J-3" xfId="11275"/>
    <cellStyle name="Input 15 2 8" xfId="11276"/>
    <cellStyle name="Input 15 2 8 2" xfId="11277"/>
    <cellStyle name="Input 15 2 8_SCH J-3" xfId="11278"/>
    <cellStyle name="Input 15 2 9" xfId="11279"/>
    <cellStyle name="Input 15 2_SCH J-3" xfId="11280"/>
    <cellStyle name="Input 15 3" xfId="11281"/>
    <cellStyle name="Input 15 3 2" xfId="11282"/>
    <cellStyle name="Input 15 3_SCH J-3" xfId="11283"/>
    <cellStyle name="Input 15 4" xfId="11284"/>
    <cellStyle name="Input 15 4 2" xfId="11285"/>
    <cellStyle name="Input 15 4_SCH J-3" xfId="11286"/>
    <cellStyle name="Input 15 5" xfId="11287"/>
    <cellStyle name="Input 15 5 2" xfId="11288"/>
    <cellStyle name="Input 15 5_SCH J-3" xfId="11289"/>
    <cellStyle name="Input 15 6" xfId="11290"/>
    <cellStyle name="Input 15 6 2" xfId="11291"/>
    <cellStyle name="Input 15 6_SCH J-3" xfId="11292"/>
    <cellStyle name="Input 15 7" xfId="11293"/>
    <cellStyle name="Input 15 7 2" xfId="11294"/>
    <cellStyle name="Input 15 7_SCH J-3" xfId="11295"/>
    <cellStyle name="Input 15 8" xfId="11296"/>
    <cellStyle name="Input 15 8 2" xfId="11297"/>
    <cellStyle name="Input 15 8_SCH J-3" xfId="11298"/>
    <cellStyle name="Input 15 9" xfId="11299"/>
    <cellStyle name="Input 15 9 2" xfId="11300"/>
    <cellStyle name="Input 15 9_SCH J-3" xfId="11301"/>
    <cellStyle name="Input 15_SCH J-3" xfId="11302"/>
    <cellStyle name="Input 16" xfId="11303"/>
    <cellStyle name="Input 16 10" xfId="11304"/>
    <cellStyle name="Input 16 11" xfId="11305"/>
    <cellStyle name="Input 16 12" xfId="11306"/>
    <cellStyle name="Input 16 2" xfId="11307"/>
    <cellStyle name="Input 16 2 2" xfId="11308"/>
    <cellStyle name="Input 16 2 2 2" xfId="11309"/>
    <cellStyle name="Input 16 2 2_SCH J-3" xfId="11310"/>
    <cellStyle name="Input 16 2 3" xfId="11311"/>
    <cellStyle name="Input 16 2 3 2" xfId="11312"/>
    <cellStyle name="Input 16 2 3_SCH J-3" xfId="11313"/>
    <cellStyle name="Input 16 2 4" xfId="11314"/>
    <cellStyle name="Input 16 2 4 2" xfId="11315"/>
    <cellStyle name="Input 16 2 4_SCH J-3" xfId="11316"/>
    <cellStyle name="Input 16 2 5" xfId="11317"/>
    <cellStyle name="Input 16 2 5 2" xfId="11318"/>
    <cellStyle name="Input 16 2 5_SCH J-3" xfId="11319"/>
    <cellStyle name="Input 16 2 6" xfId="11320"/>
    <cellStyle name="Input 16 2 6 2" xfId="11321"/>
    <cellStyle name="Input 16 2 6_SCH J-3" xfId="11322"/>
    <cellStyle name="Input 16 2 7" xfId="11323"/>
    <cellStyle name="Input 16 2 7 2" xfId="11324"/>
    <cellStyle name="Input 16 2 7_SCH J-3" xfId="11325"/>
    <cellStyle name="Input 16 2 8" xfId="11326"/>
    <cellStyle name="Input 16 2 8 2" xfId="11327"/>
    <cellStyle name="Input 16 2 8_SCH J-3" xfId="11328"/>
    <cellStyle name="Input 16 2 9" xfId="11329"/>
    <cellStyle name="Input 16 2_SCH J-3" xfId="11330"/>
    <cellStyle name="Input 16 3" xfId="11331"/>
    <cellStyle name="Input 16 3 2" xfId="11332"/>
    <cellStyle name="Input 16 3_SCH J-3" xfId="11333"/>
    <cellStyle name="Input 16 4" xfId="11334"/>
    <cellStyle name="Input 16 4 2" xfId="11335"/>
    <cellStyle name="Input 16 4_SCH J-3" xfId="11336"/>
    <cellStyle name="Input 16 5" xfId="11337"/>
    <cellStyle name="Input 16 5 2" xfId="11338"/>
    <cellStyle name="Input 16 5_SCH J-3" xfId="11339"/>
    <cellStyle name="Input 16 6" xfId="11340"/>
    <cellStyle name="Input 16 6 2" xfId="11341"/>
    <cellStyle name="Input 16 6_SCH J-3" xfId="11342"/>
    <cellStyle name="Input 16 7" xfId="11343"/>
    <cellStyle name="Input 16 7 2" xfId="11344"/>
    <cellStyle name="Input 16 7_SCH J-3" xfId="11345"/>
    <cellStyle name="Input 16 8" xfId="11346"/>
    <cellStyle name="Input 16 8 2" xfId="11347"/>
    <cellStyle name="Input 16 8_SCH J-3" xfId="11348"/>
    <cellStyle name="Input 16 9" xfId="11349"/>
    <cellStyle name="Input 16 9 2" xfId="11350"/>
    <cellStyle name="Input 16 9_SCH J-3" xfId="11351"/>
    <cellStyle name="Input 16_SCH J-3" xfId="11352"/>
    <cellStyle name="Input 17" xfId="11353"/>
    <cellStyle name="Input 17 10" xfId="11354"/>
    <cellStyle name="Input 17 11" xfId="11355"/>
    <cellStyle name="Input 17 2" xfId="11356"/>
    <cellStyle name="Input 17 2 2" xfId="11357"/>
    <cellStyle name="Input 17 2 2 2" xfId="11358"/>
    <cellStyle name="Input 17 2 2_SCH J-3" xfId="11359"/>
    <cellStyle name="Input 17 2 3" xfId="11360"/>
    <cellStyle name="Input 17 2 3 2" xfId="11361"/>
    <cellStyle name="Input 17 2 3_SCH J-3" xfId="11362"/>
    <cellStyle name="Input 17 2 4" xfId="11363"/>
    <cellStyle name="Input 17 2 4 2" xfId="11364"/>
    <cellStyle name="Input 17 2 4_SCH J-3" xfId="11365"/>
    <cellStyle name="Input 17 2 5" xfId="11366"/>
    <cellStyle name="Input 17 2 5 2" xfId="11367"/>
    <cellStyle name="Input 17 2 5_SCH J-3" xfId="11368"/>
    <cellStyle name="Input 17 2 6" xfId="11369"/>
    <cellStyle name="Input 17 2 6 2" xfId="11370"/>
    <cellStyle name="Input 17 2 6_SCH J-3" xfId="11371"/>
    <cellStyle name="Input 17 2 7" xfId="11372"/>
    <cellStyle name="Input 17 2 7 2" xfId="11373"/>
    <cellStyle name="Input 17 2 7_SCH J-3" xfId="11374"/>
    <cellStyle name="Input 17 2 8" xfId="11375"/>
    <cellStyle name="Input 17 2 8 2" xfId="11376"/>
    <cellStyle name="Input 17 2 8_SCH J-3" xfId="11377"/>
    <cellStyle name="Input 17 2 9" xfId="11378"/>
    <cellStyle name="Input 17 2_SCH J-3" xfId="11379"/>
    <cellStyle name="Input 17 3" xfId="11380"/>
    <cellStyle name="Input 17 3 2" xfId="11381"/>
    <cellStyle name="Input 17 3_SCH J-3" xfId="11382"/>
    <cellStyle name="Input 17 4" xfId="11383"/>
    <cellStyle name="Input 17 4 2" xfId="11384"/>
    <cellStyle name="Input 17 4_SCH J-3" xfId="11385"/>
    <cellStyle name="Input 17 5" xfId="11386"/>
    <cellStyle name="Input 17 5 2" xfId="11387"/>
    <cellStyle name="Input 17 5_SCH J-3" xfId="11388"/>
    <cellStyle name="Input 17 6" xfId="11389"/>
    <cellStyle name="Input 17 6 2" xfId="11390"/>
    <cellStyle name="Input 17 6_SCH J-3" xfId="11391"/>
    <cellStyle name="Input 17 7" xfId="11392"/>
    <cellStyle name="Input 17 7 2" xfId="11393"/>
    <cellStyle name="Input 17 7_SCH J-3" xfId="11394"/>
    <cellStyle name="Input 17 8" xfId="11395"/>
    <cellStyle name="Input 17 8 2" xfId="11396"/>
    <cellStyle name="Input 17 8_SCH J-3" xfId="11397"/>
    <cellStyle name="Input 17 9" xfId="11398"/>
    <cellStyle name="Input 17 9 2" xfId="11399"/>
    <cellStyle name="Input 17 9_SCH J-3" xfId="11400"/>
    <cellStyle name="Input 17_SCH J-3" xfId="11401"/>
    <cellStyle name="Input 18" xfId="11402"/>
    <cellStyle name="Input 18 10" xfId="11403"/>
    <cellStyle name="Input 18 2" xfId="11404"/>
    <cellStyle name="Input 18 2 2" xfId="11405"/>
    <cellStyle name="Input 18 2 2 2" xfId="11406"/>
    <cellStyle name="Input 18 2 2_SCH J-3" xfId="11407"/>
    <cellStyle name="Input 18 2 3" xfId="11408"/>
    <cellStyle name="Input 18 2 3 2" xfId="11409"/>
    <cellStyle name="Input 18 2 3_SCH J-3" xfId="11410"/>
    <cellStyle name="Input 18 2 4" xfId="11411"/>
    <cellStyle name="Input 18 2 4 2" xfId="11412"/>
    <cellStyle name="Input 18 2 4_SCH J-3" xfId="11413"/>
    <cellStyle name="Input 18 2 5" xfId="11414"/>
    <cellStyle name="Input 18 2 5 2" xfId="11415"/>
    <cellStyle name="Input 18 2 5_SCH J-3" xfId="11416"/>
    <cellStyle name="Input 18 2 6" xfId="11417"/>
    <cellStyle name="Input 18 2 6 2" xfId="11418"/>
    <cellStyle name="Input 18 2 6_SCH J-3" xfId="11419"/>
    <cellStyle name="Input 18 2 7" xfId="11420"/>
    <cellStyle name="Input 18 2 7 2" xfId="11421"/>
    <cellStyle name="Input 18 2 7_SCH J-3" xfId="11422"/>
    <cellStyle name="Input 18 2 8" xfId="11423"/>
    <cellStyle name="Input 18 2 8 2" xfId="11424"/>
    <cellStyle name="Input 18 2 8_SCH J-3" xfId="11425"/>
    <cellStyle name="Input 18 2 9" xfId="11426"/>
    <cellStyle name="Input 18 2_SCH J-3" xfId="11427"/>
    <cellStyle name="Input 18 3" xfId="11428"/>
    <cellStyle name="Input 18 3 2" xfId="11429"/>
    <cellStyle name="Input 18 3_SCH J-3" xfId="11430"/>
    <cellStyle name="Input 18 4" xfId="11431"/>
    <cellStyle name="Input 18 4 2" xfId="11432"/>
    <cellStyle name="Input 18 4_SCH J-3" xfId="11433"/>
    <cellStyle name="Input 18 5" xfId="11434"/>
    <cellStyle name="Input 18 5 2" xfId="11435"/>
    <cellStyle name="Input 18 5_SCH J-3" xfId="11436"/>
    <cellStyle name="Input 18 6" xfId="11437"/>
    <cellStyle name="Input 18 6 2" xfId="11438"/>
    <cellStyle name="Input 18 6_SCH J-3" xfId="11439"/>
    <cellStyle name="Input 18 7" xfId="11440"/>
    <cellStyle name="Input 18 7 2" xfId="11441"/>
    <cellStyle name="Input 18 7_SCH J-3" xfId="11442"/>
    <cellStyle name="Input 18 8" xfId="11443"/>
    <cellStyle name="Input 18 8 2" xfId="11444"/>
    <cellStyle name="Input 18 8_SCH J-3" xfId="11445"/>
    <cellStyle name="Input 18 9" xfId="11446"/>
    <cellStyle name="Input 18 9 2" xfId="11447"/>
    <cellStyle name="Input 18 9_SCH J-3" xfId="11448"/>
    <cellStyle name="Input 18_SCH J-3" xfId="11449"/>
    <cellStyle name="Input 19" xfId="11450"/>
    <cellStyle name="Input 19 10" xfId="11451"/>
    <cellStyle name="Input 19 2" xfId="11452"/>
    <cellStyle name="Input 19 2 2" xfId="11453"/>
    <cellStyle name="Input 19 2 2 2" xfId="11454"/>
    <cellStyle name="Input 19 2 2_SCH J-3" xfId="11455"/>
    <cellStyle name="Input 19 2 3" xfId="11456"/>
    <cellStyle name="Input 19 2 3 2" xfId="11457"/>
    <cellStyle name="Input 19 2 3_SCH J-3" xfId="11458"/>
    <cellStyle name="Input 19 2 4" xfId="11459"/>
    <cellStyle name="Input 19 2 4 2" xfId="11460"/>
    <cellStyle name="Input 19 2 4_SCH J-3" xfId="11461"/>
    <cellStyle name="Input 19 2 5" xfId="11462"/>
    <cellStyle name="Input 19 2 5 2" xfId="11463"/>
    <cellStyle name="Input 19 2 5_SCH J-3" xfId="11464"/>
    <cellStyle name="Input 19 2 6" xfId="11465"/>
    <cellStyle name="Input 19 2 6 2" xfId="11466"/>
    <cellStyle name="Input 19 2 6_SCH J-3" xfId="11467"/>
    <cellStyle name="Input 19 2 7" xfId="11468"/>
    <cellStyle name="Input 19 2 7 2" xfId="11469"/>
    <cellStyle name="Input 19 2 7_SCH J-3" xfId="11470"/>
    <cellStyle name="Input 19 2 8" xfId="11471"/>
    <cellStyle name="Input 19 2 8 2" xfId="11472"/>
    <cellStyle name="Input 19 2 8_SCH J-3" xfId="11473"/>
    <cellStyle name="Input 19 2 9" xfId="11474"/>
    <cellStyle name="Input 19 2_SCH J-3" xfId="11475"/>
    <cellStyle name="Input 19 3" xfId="11476"/>
    <cellStyle name="Input 19 3 2" xfId="11477"/>
    <cellStyle name="Input 19 3_SCH J-3" xfId="11478"/>
    <cellStyle name="Input 19 4" xfId="11479"/>
    <cellStyle name="Input 19 4 2" xfId="11480"/>
    <cellStyle name="Input 19 4_SCH J-3" xfId="11481"/>
    <cellStyle name="Input 19 5" xfId="11482"/>
    <cellStyle name="Input 19 5 2" xfId="11483"/>
    <cellStyle name="Input 19 5_SCH J-3" xfId="11484"/>
    <cellStyle name="Input 19 6" xfId="11485"/>
    <cellStyle name="Input 19 6 2" xfId="11486"/>
    <cellStyle name="Input 19 6_SCH J-3" xfId="11487"/>
    <cellStyle name="Input 19 7" xfId="11488"/>
    <cellStyle name="Input 19 7 2" xfId="11489"/>
    <cellStyle name="Input 19 7_SCH J-3" xfId="11490"/>
    <cellStyle name="Input 19 8" xfId="11491"/>
    <cellStyle name="Input 19 8 2" xfId="11492"/>
    <cellStyle name="Input 19 8_SCH J-3" xfId="11493"/>
    <cellStyle name="Input 19 9" xfId="11494"/>
    <cellStyle name="Input 19 9 2" xfId="11495"/>
    <cellStyle name="Input 19 9_SCH J-3" xfId="11496"/>
    <cellStyle name="Input 19_SCH J-3" xfId="11497"/>
    <cellStyle name="Input 2" xfId="11498"/>
    <cellStyle name="Input 2 10" xfId="11499"/>
    <cellStyle name="Input 2 2" xfId="11500"/>
    <cellStyle name="Input 2 2 10" xfId="11501"/>
    <cellStyle name="Input 2 2 11" xfId="11502"/>
    <cellStyle name="Input 2 2 2" xfId="11503"/>
    <cellStyle name="Input 2 2 2 2" xfId="11504"/>
    <cellStyle name="Input 2 2 2_SCH J-3" xfId="11505"/>
    <cellStyle name="Input 2 2 3" xfId="11506"/>
    <cellStyle name="Input 2 2 3 2" xfId="11507"/>
    <cellStyle name="Input 2 2 3_SCH J-3" xfId="11508"/>
    <cellStyle name="Input 2 2 4" xfId="11509"/>
    <cellStyle name="Input 2 2 4 2" xfId="11510"/>
    <cellStyle name="Input 2 2 4_SCH J-3" xfId="11511"/>
    <cellStyle name="Input 2 2 5" xfId="11512"/>
    <cellStyle name="Input 2 2 5 2" xfId="11513"/>
    <cellStyle name="Input 2 2 5_SCH J-3" xfId="11514"/>
    <cellStyle name="Input 2 2 6" xfId="11515"/>
    <cellStyle name="Input 2 2 6 2" xfId="11516"/>
    <cellStyle name="Input 2 2 6_SCH J-3" xfId="11517"/>
    <cellStyle name="Input 2 2 7" xfId="11518"/>
    <cellStyle name="Input 2 2 7 2" xfId="11519"/>
    <cellStyle name="Input 2 2 7_SCH J-3" xfId="11520"/>
    <cellStyle name="Input 2 2 8" xfId="11521"/>
    <cellStyle name="Input 2 2 8 2" xfId="11522"/>
    <cellStyle name="Input 2 2 8_SCH J-3" xfId="11523"/>
    <cellStyle name="Input 2 2 9" xfId="11524"/>
    <cellStyle name="Input 2 2_SCH J-3" xfId="11525"/>
    <cellStyle name="Input 2 3" xfId="11526"/>
    <cellStyle name="Input 2 3 2" xfId="11527"/>
    <cellStyle name="Input 2 3_SCH J-3" xfId="11528"/>
    <cellStyle name="Input 2 4" xfId="11529"/>
    <cellStyle name="Input 2 4 2" xfId="11530"/>
    <cellStyle name="Input 2 4_SCH J-3" xfId="11531"/>
    <cellStyle name="Input 2 5" xfId="11532"/>
    <cellStyle name="Input 2 5 2" xfId="11533"/>
    <cellStyle name="Input 2 5_SCH J-3" xfId="11534"/>
    <cellStyle name="Input 2 6" xfId="11535"/>
    <cellStyle name="Input 2 6 2" xfId="11536"/>
    <cellStyle name="Input 2 6_SCH J-3" xfId="11537"/>
    <cellStyle name="Input 2 7" xfId="11538"/>
    <cellStyle name="Input 2 7 2" xfId="11539"/>
    <cellStyle name="Input 2 7_SCH J-3" xfId="11540"/>
    <cellStyle name="Input 2 8" xfId="11541"/>
    <cellStyle name="Input 2 8 2" xfId="11542"/>
    <cellStyle name="Input 2 8_SCH J-3" xfId="11543"/>
    <cellStyle name="Input 2 9" xfId="11544"/>
    <cellStyle name="Input 2_SCH J-3" xfId="11545"/>
    <cellStyle name="Input 20" xfId="11546"/>
    <cellStyle name="Input 20 10" xfId="11547"/>
    <cellStyle name="Input 20 2" xfId="11548"/>
    <cellStyle name="Input 20 2 2" xfId="11549"/>
    <cellStyle name="Input 20 2 2 2" xfId="11550"/>
    <cellStyle name="Input 20 2 2_SCH J-3" xfId="11551"/>
    <cellStyle name="Input 20 2 3" xfId="11552"/>
    <cellStyle name="Input 20 2 3 2" xfId="11553"/>
    <cellStyle name="Input 20 2 3_SCH J-3" xfId="11554"/>
    <cellStyle name="Input 20 2 4" xfId="11555"/>
    <cellStyle name="Input 20 2 4 2" xfId="11556"/>
    <cellStyle name="Input 20 2 4_SCH J-3" xfId="11557"/>
    <cellStyle name="Input 20 2 5" xfId="11558"/>
    <cellStyle name="Input 20 2 5 2" xfId="11559"/>
    <cellStyle name="Input 20 2 5_SCH J-3" xfId="11560"/>
    <cellStyle name="Input 20 2 6" xfId="11561"/>
    <cellStyle name="Input 20 2 6 2" xfId="11562"/>
    <cellStyle name="Input 20 2 6_SCH J-3" xfId="11563"/>
    <cellStyle name="Input 20 2 7" xfId="11564"/>
    <cellStyle name="Input 20 2 7 2" xfId="11565"/>
    <cellStyle name="Input 20 2 7_SCH J-3" xfId="11566"/>
    <cellStyle name="Input 20 2 8" xfId="11567"/>
    <cellStyle name="Input 20 2 8 2" xfId="11568"/>
    <cellStyle name="Input 20 2 8_SCH J-3" xfId="11569"/>
    <cellStyle name="Input 20 2 9" xfId="11570"/>
    <cellStyle name="Input 20 2_SCH J-3" xfId="11571"/>
    <cellStyle name="Input 20 3" xfId="11572"/>
    <cellStyle name="Input 20 3 2" xfId="11573"/>
    <cellStyle name="Input 20 3_SCH J-3" xfId="11574"/>
    <cellStyle name="Input 20 4" xfId="11575"/>
    <cellStyle name="Input 20 4 2" xfId="11576"/>
    <cellStyle name="Input 20 4_SCH J-3" xfId="11577"/>
    <cellStyle name="Input 20 5" xfId="11578"/>
    <cellStyle name="Input 20 5 2" xfId="11579"/>
    <cellStyle name="Input 20 5_SCH J-3" xfId="11580"/>
    <cellStyle name="Input 20 6" xfId="11581"/>
    <cellStyle name="Input 20 6 2" xfId="11582"/>
    <cellStyle name="Input 20 6_SCH J-3" xfId="11583"/>
    <cellStyle name="Input 20 7" xfId="11584"/>
    <cellStyle name="Input 20 7 2" xfId="11585"/>
    <cellStyle name="Input 20 7_SCH J-3" xfId="11586"/>
    <cellStyle name="Input 20 8" xfId="11587"/>
    <cellStyle name="Input 20 8 2" xfId="11588"/>
    <cellStyle name="Input 20 8_SCH J-3" xfId="11589"/>
    <cellStyle name="Input 20 9" xfId="11590"/>
    <cellStyle name="Input 20 9 2" xfId="11591"/>
    <cellStyle name="Input 20 9_SCH J-3" xfId="11592"/>
    <cellStyle name="Input 20_SCH J-3" xfId="11593"/>
    <cellStyle name="Input 21" xfId="11594"/>
    <cellStyle name="Input 21 10" xfId="11595"/>
    <cellStyle name="Input 21 2" xfId="11596"/>
    <cellStyle name="Input 21 2 2" xfId="11597"/>
    <cellStyle name="Input 21 2 2 2" xfId="11598"/>
    <cellStyle name="Input 21 2 2_SCH J-3" xfId="11599"/>
    <cellStyle name="Input 21 2 3" xfId="11600"/>
    <cellStyle name="Input 21 2 3 2" xfId="11601"/>
    <cellStyle name="Input 21 2 3_SCH J-3" xfId="11602"/>
    <cellStyle name="Input 21 2 4" xfId="11603"/>
    <cellStyle name="Input 21 2 4 2" xfId="11604"/>
    <cellStyle name="Input 21 2 4_SCH J-3" xfId="11605"/>
    <cellStyle name="Input 21 2 5" xfId="11606"/>
    <cellStyle name="Input 21 2 5 2" xfId="11607"/>
    <cellStyle name="Input 21 2 5_SCH J-3" xfId="11608"/>
    <cellStyle name="Input 21 2 6" xfId="11609"/>
    <cellStyle name="Input 21 2 6 2" xfId="11610"/>
    <cellStyle name="Input 21 2 6_SCH J-3" xfId="11611"/>
    <cellStyle name="Input 21 2 7" xfId="11612"/>
    <cellStyle name="Input 21 2 7 2" xfId="11613"/>
    <cellStyle name="Input 21 2 7_SCH J-3" xfId="11614"/>
    <cellStyle name="Input 21 2 8" xfId="11615"/>
    <cellStyle name="Input 21 2 8 2" xfId="11616"/>
    <cellStyle name="Input 21 2 8_SCH J-3" xfId="11617"/>
    <cellStyle name="Input 21 2 9" xfId="11618"/>
    <cellStyle name="Input 21 2_SCH J-3" xfId="11619"/>
    <cellStyle name="Input 21 3" xfId="11620"/>
    <cellStyle name="Input 21 3 2" xfId="11621"/>
    <cellStyle name="Input 21 3_SCH J-3" xfId="11622"/>
    <cellStyle name="Input 21 4" xfId="11623"/>
    <cellStyle name="Input 21 4 2" xfId="11624"/>
    <cellStyle name="Input 21 4_SCH J-3" xfId="11625"/>
    <cellStyle name="Input 21 5" xfId="11626"/>
    <cellStyle name="Input 21 5 2" xfId="11627"/>
    <cellStyle name="Input 21 5_SCH J-3" xfId="11628"/>
    <cellStyle name="Input 21 6" xfId="11629"/>
    <cellStyle name="Input 21 6 2" xfId="11630"/>
    <cellStyle name="Input 21 6_SCH J-3" xfId="11631"/>
    <cellStyle name="Input 21 7" xfId="11632"/>
    <cellStyle name="Input 21 7 2" xfId="11633"/>
    <cellStyle name="Input 21 7_SCH J-3" xfId="11634"/>
    <cellStyle name="Input 21 8" xfId="11635"/>
    <cellStyle name="Input 21 8 2" xfId="11636"/>
    <cellStyle name="Input 21 8_SCH J-3" xfId="11637"/>
    <cellStyle name="Input 21 9" xfId="11638"/>
    <cellStyle name="Input 21 9 2" xfId="11639"/>
    <cellStyle name="Input 21 9_SCH J-3" xfId="11640"/>
    <cellStyle name="Input 21_SCH J-3" xfId="11641"/>
    <cellStyle name="Input 22" xfId="11642"/>
    <cellStyle name="Input 22 2" xfId="11643"/>
    <cellStyle name="Input 22 2 2" xfId="11644"/>
    <cellStyle name="Input 22 2_SCH J-3" xfId="11645"/>
    <cellStyle name="Input 22 3" xfId="11646"/>
    <cellStyle name="Input 22 3 2" xfId="11647"/>
    <cellStyle name="Input 22 3_SCH J-3" xfId="11648"/>
    <cellStyle name="Input 22 4" xfId="11649"/>
    <cellStyle name="Input 22 4 2" xfId="11650"/>
    <cellStyle name="Input 22 4_SCH J-3" xfId="11651"/>
    <cellStyle name="Input 22 5" xfId="11652"/>
    <cellStyle name="Input 22 5 2" xfId="11653"/>
    <cellStyle name="Input 22 5_SCH J-3" xfId="11654"/>
    <cellStyle name="Input 22 6" xfId="11655"/>
    <cellStyle name="Input 22 6 2" xfId="11656"/>
    <cellStyle name="Input 22 6_SCH J-3" xfId="11657"/>
    <cellStyle name="Input 22 7" xfId="11658"/>
    <cellStyle name="Input 22 7 2" xfId="11659"/>
    <cellStyle name="Input 22 7_SCH J-3" xfId="11660"/>
    <cellStyle name="Input 22 8" xfId="11661"/>
    <cellStyle name="Input 22 8 2" xfId="11662"/>
    <cellStyle name="Input 22 8_SCH J-3" xfId="11663"/>
    <cellStyle name="Input 22 9" xfId="11664"/>
    <cellStyle name="Input 22_SCH J-3" xfId="11665"/>
    <cellStyle name="Input 23" xfId="11666"/>
    <cellStyle name="Input 3" xfId="11667"/>
    <cellStyle name="Input 3 10" xfId="11668"/>
    <cellStyle name="Input 3 11" xfId="11669"/>
    <cellStyle name="Input 3 2" xfId="11670"/>
    <cellStyle name="Input 3 2 10" xfId="11671"/>
    <cellStyle name="Input 3 2 2" xfId="11672"/>
    <cellStyle name="Input 3 2 2 2" xfId="11673"/>
    <cellStyle name="Input 3 2 2_SCH J-3" xfId="11674"/>
    <cellStyle name="Input 3 2 3" xfId="11675"/>
    <cellStyle name="Input 3 2 3 2" xfId="11676"/>
    <cellStyle name="Input 3 2 3_SCH J-3" xfId="11677"/>
    <cellStyle name="Input 3 2 4" xfId="11678"/>
    <cellStyle name="Input 3 2 4 2" xfId="11679"/>
    <cellStyle name="Input 3 2 4_SCH J-3" xfId="11680"/>
    <cellStyle name="Input 3 2 5" xfId="11681"/>
    <cellStyle name="Input 3 2 5 2" xfId="11682"/>
    <cellStyle name="Input 3 2 5_SCH J-3" xfId="11683"/>
    <cellStyle name="Input 3 2 6" xfId="11684"/>
    <cellStyle name="Input 3 2 6 2" xfId="11685"/>
    <cellStyle name="Input 3 2 6_SCH J-3" xfId="11686"/>
    <cellStyle name="Input 3 2 7" xfId="11687"/>
    <cellStyle name="Input 3 2 7 2" xfId="11688"/>
    <cellStyle name="Input 3 2 7_SCH J-3" xfId="11689"/>
    <cellStyle name="Input 3 2 8" xfId="11690"/>
    <cellStyle name="Input 3 2 8 2" xfId="11691"/>
    <cellStyle name="Input 3 2 8_SCH J-3" xfId="11692"/>
    <cellStyle name="Input 3 2 9" xfId="11693"/>
    <cellStyle name="Input 3 2_SCH J-3" xfId="11694"/>
    <cellStyle name="Input 3 3" xfId="11695"/>
    <cellStyle name="Input 3 3 2" xfId="11696"/>
    <cellStyle name="Input 3 3_SCH J-3" xfId="11697"/>
    <cellStyle name="Input 3 4" xfId="11698"/>
    <cellStyle name="Input 3 4 2" xfId="11699"/>
    <cellStyle name="Input 3 4_SCH J-3" xfId="11700"/>
    <cellStyle name="Input 3 5" xfId="11701"/>
    <cellStyle name="Input 3 5 2" xfId="11702"/>
    <cellStyle name="Input 3 5_SCH J-3" xfId="11703"/>
    <cellStyle name="Input 3 6" xfId="11704"/>
    <cellStyle name="Input 3 6 2" xfId="11705"/>
    <cellStyle name="Input 3 6_SCH J-3" xfId="11706"/>
    <cellStyle name="Input 3 7" xfId="11707"/>
    <cellStyle name="Input 3 7 2" xfId="11708"/>
    <cellStyle name="Input 3 7_SCH J-3" xfId="11709"/>
    <cellStyle name="Input 3 8" xfId="11710"/>
    <cellStyle name="Input 3 8 2" xfId="11711"/>
    <cellStyle name="Input 3 8_SCH J-3" xfId="11712"/>
    <cellStyle name="Input 3 9" xfId="11713"/>
    <cellStyle name="Input 3 9 2" xfId="11714"/>
    <cellStyle name="Input 3 9_SCH J-3" xfId="11715"/>
    <cellStyle name="Input 3_SCH J-3" xfId="11716"/>
    <cellStyle name="Input 4" xfId="11717"/>
    <cellStyle name="Input 4 10" xfId="11718"/>
    <cellStyle name="Input 4 11" xfId="11719"/>
    <cellStyle name="Input 4 12" xfId="11720"/>
    <cellStyle name="Input 4 2" xfId="11721"/>
    <cellStyle name="Input 4 2 2" xfId="11722"/>
    <cellStyle name="Input 4 2 2 2" xfId="11723"/>
    <cellStyle name="Input 4 2 2_SCH J-3" xfId="11724"/>
    <cellStyle name="Input 4 2 3" xfId="11725"/>
    <cellStyle name="Input 4 2 3 2" xfId="11726"/>
    <cellStyle name="Input 4 2 3_SCH J-3" xfId="11727"/>
    <cellStyle name="Input 4 2 4" xfId="11728"/>
    <cellStyle name="Input 4 2 4 2" xfId="11729"/>
    <cellStyle name="Input 4 2 4_SCH J-3" xfId="11730"/>
    <cellStyle name="Input 4 2 5" xfId="11731"/>
    <cellStyle name="Input 4 2 5 2" xfId="11732"/>
    <cellStyle name="Input 4 2 5_SCH J-3" xfId="11733"/>
    <cellStyle name="Input 4 2 6" xfId="11734"/>
    <cellStyle name="Input 4 2 6 2" xfId="11735"/>
    <cellStyle name="Input 4 2 6_SCH J-3" xfId="11736"/>
    <cellStyle name="Input 4 2 7" xfId="11737"/>
    <cellStyle name="Input 4 2 7 2" xfId="11738"/>
    <cellStyle name="Input 4 2 7_SCH J-3" xfId="11739"/>
    <cellStyle name="Input 4 2 8" xfId="11740"/>
    <cellStyle name="Input 4 2 8 2" xfId="11741"/>
    <cellStyle name="Input 4 2 8_SCH J-3" xfId="11742"/>
    <cellStyle name="Input 4 2 9" xfId="11743"/>
    <cellStyle name="Input 4 2_SCH J-3" xfId="11744"/>
    <cellStyle name="Input 4 3" xfId="11745"/>
    <cellStyle name="Input 4 3 2" xfId="11746"/>
    <cellStyle name="Input 4 3_SCH J-3" xfId="11747"/>
    <cellStyle name="Input 4 4" xfId="11748"/>
    <cellStyle name="Input 4 4 2" xfId="11749"/>
    <cellStyle name="Input 4 4_SCH J-3" xfId="11750"/>
    <cellStyle name="Input 4 5" xfId="11751"/>
    <cellStyle name="Input 4 5 2" xfId="11752"/>
    <cellStyle name="Input 4 5_SCH J-3" xfId="11753"/>
    <cellStyle name="Input 4 6" xfId="11754"/>
    <cellStyle name="Input 4 6 2" xfId="11755"/>
    <cellStyle name="Input 4 6_SCH J-3" xfId="11756"/>
    <cellStyle name="Input 4 7" xfId="11757"/>
    <cellStyle name="Input 4 7 2" xfId="11758"/>
    <cellStyle name="Input 4 7_SCH J-3" xfId="11759"/>
    <cellStyle name="Input 4 8" xfId="11760"/>
    <cellStyle name="Input 4 8 2" xfId="11761"/>
    <cellStyle name="Input 4 8_SCH J-3" xfId="11762"/>
    <cellStyle name="Input 4 9" xfId="11763"/>
    <cellStyle name="Input 4 9 2" xfId="11764"/>
    <cellStyle name="Input 4 9_SCH J-3" xfId="11765"/>
    <cellStyle name="Input 4_SCH J-3" xfId="11766"/>
    <cellStyle name="Input 5" xfId="11767"/>
    <cellStyle name="Input 5 10" xfId="11768"/>
    <cellStyle name="Input 5 11" xfId="11769"/>
    <cellStyle name="Input 5 12" xfId="11770"/>
    <cellStyle name="Input 5 2" xfId="11771"/>
    <cellStyle name="Input 5 2 2" xfId="11772"/>
    <cellStyle name="Input 5 2 2 2" xfId="11773"/>
    <cellStyle name="Input 5 2 2_SCH J-3" xfId="11774"/>
    <cellStyle name="Input 5 2 3" xfId="11775"/>
    <cellStyle name="Input 5 2 3 2" xfId="11776"/>
    <cellStyle name="Input 5 2 3_SCH J-3" xfId="11777"/>
    <cellStyle name="Input 5 2 4" xfId="11778"/>
    <cellStyle name="Input 5 2 4 2" xfId="11779"/>
    <cellStyle name="Input 5 2 4_SCH J-3" xfId="11780"/>
    <cellStyle name="Input 5 2 5" xfId="11781"/>
    <cellStyle name="Input 5 2 5 2" xfId="11782"/>
    <cellStyle name="Input 5 2 5_SCH J-3" xfId="11783"/>
    <cellStyle name="Input 5 2 6" xfId="11784"/>
    <cellStyle name="Input 5 2 6 2" xfId="11785"/>
    <cellStyle name="Input 5 2 6_SCH J-3" xfId="11786"/>
    <cellStyle name="Input 5 2 7" xfId="11787"/>
    <cellStyle name="Input 5 2 7 2" xfId="11788"/>
    <cellStyle name="Input 5 2 7_SCH J-3" xfId="11789"/>
    <cellStyle name="Input 5 2 8" xfId="11790"/>
    <cellStyle name="Input 5 2 8 2" xfId="11791"/>
    <cellStyle name="Input 5 2 8_SCH J-3" xfId="11792"/>
    <cellStyle name="Input 5 2 9" xfId="11793"/>
    <cellStyle name="Input 5 2_SCH J-3" xfId="11794"/>
    <cellStyle name="Input 5 3" xfId="11795"/>
    <cellStyle name="Input 5 3 2" xfId="11796"/>
    <cellStyle name="Input 5 3_SCH J-3" xfId="11797"/>
    <cellStyle name="Input 5 4" xfId="11798"/>
    <cellStyle name="Input 5 4 2" xfId="11799"/>
    <cellStyle name="Input 5 4_SCH J-3" xfId="11800"/>
    <cellStyle name="Input 5 5" xfId="11801"/>
    <cellStyle name="Input 5 5 2" xfId="11802"/>
    <cellStyle name="Input 5 5_SCH J-3" xfId="11803"/>
    <cellStyle name="Input 5 6" xfId="11804"/>
    <cellStyle name="Input 5 6 2" xfId="11805"/>
    <cellStyle name="Input 5 6_SCH J-3" xfId="11806"/>
    <cellStyle name="Input 5 7" xfId="11807"/>
    <cellStyle name="Input 5 7 2" xfId="11808"/>
    <cellStyle name="Input 5 7_SCH J-3" xfId="11809"/>
    <cellStyle name="Input 5 8" xfId="11810"/>
    <cellStyle name="Input 5 8 2" xfId="11811"/>
    <cellStyle name="Input 5 8_SCH J-3" xfId="11812"/>
    <cellStyle name="Input 5 9" xfId="11813"/>
    <cellStyle name="Input 5 9 2" xfId="11814"/>
    <cellStyle name="Input 5 9_SCH J-3" xfId="11815"/>
    <cellStyle name="Input 5_SCH J-3" xfId="11816"/>
    <cellStyle name="Input 6" xfId="11817"/>
    <cellStyle name="Input 6 10" xfId="11818"/>
    <cellStyle name="Input 6 11" xfId="11819"/>
    <cellStyle name="Input 6 12" xfId="11820"/>
    <cellStyle name="Input 6 2" xfId="11821"/>
    <cellStyle name="Input 6 2 2" xfId="11822"/>
    <cellStyle name="Input 6 2 2 2" xfId="11823"/>
    <cellStyle name="Input 6 2 2_SCH J-3" xfId="11824"/>
    <cellStyle name="Input 6 2 3" xfId="11825"/>
    <cellStyle name="Input 6 2 3 2" xfId="11826"/>
    <cellStyle name="Input 6 2 3_SCH J-3" xfId="11827"/>
    <cellStyle name="Input 6 2 4" xfId="11828"/>
    <cellStyle name="Input 6 2 4 2" xfId="11829"/>
    <cellStyle name="Input 6 2 4_SCH J-3" xfId="11830"/>
    <cellStyle name="Input 6 2 5" xfId="11831"/>
    <cellStyle name="Input 6 2 5 2" xfId="11832"/>
    <cellStyle name="Input 6 2 5_SCH J-3" xfId="11833"/>
    <cellStyle name="Input 6 2 6" xfId="11834"/>
    <cellStyle name="Input 6 2 6 2" xfId="11835"/>
    <cellStyle name="Input 6 2 6_SCH J-3" xfId="11836"/>
    <cellStyle name="Input 6 2 7" xfId="11837"/>
    <cellStyle name="Input 6 2 7 2" xfId="11838"/>
    <cellStyle name="Input 6 2 7_SCH J-3" xfId="11839"/>
    <cellStyle name="Input 6 2 8" xfId="11840"/>
    <cellStyle name="Input 6 2 8 2" xfId="11841"/>
    <cellStyle name="Input 6 2 8_SCH J-3" xfId="11842"/>
    <cellStyle name="Input 6 2 9" xfId="11843"/>
    <cellStyle name="Input 6 2_SCH J-3" xfId="11844"/>
    <cellStyle name="Input 6 3" xfId="11845"/>
    <cellStyle name="Input 6 3 2" xfId="11846"/>
    <cellStyle name="Input 6 3_SCH J-3" xfId="11847"/>
    <cellStyle name="Input 6 4" xfId="11848"/>
    <cellStyle name="Input 6 4 2" xfId="11849"/>
    <cellStyle name="Input 6 4_SCH J-3" xfId="11850"/>
    <cellStyle name="Input 6 5" xfId="11851"/>
    <cellStyle name="Input 6 5 2" xfId="11852"/>
    <cellStyle name="Input 6 5_SCH J-3" xfId="11853"/>
    <cellStyle name="Input 6 6" xfId="11854"/>
    <cellStyle name="Input 6 6 2" xfId="11855"/>
    <cellStyle name="Input 6 6_SCH J-3" xfId="11856"/>
    <cellStyle name="Input 6 7" xfId="11857"/>
    <cellStyle name="Input 6 7 2" xfId="11858"/>
    <cellStyle name="Input 6 7_SCH J-3" xfId="11859"/>
    <cellStyle name="Input 6 8" xfId="11860"/>
    <cellStyle name="Input 6 8 2" xfId="11861"/>
    <cellStyle name="Input 6 8_SCH J-3" xfId="11862"/>
    <cellStyle name="Input 6 9" xfId="11863"/>
    <cellStyle name="Input 6 9 2" xfId="11864"/>
    <cellStyle name="Input 6 9_SCH J-3" xfId="11865"/>
    <cellStyle name="Input 6_SCH J-3" xfId="11866"/>
    <cellStyle name="Input 7" xfId="11867"/>
    <cellStyle name="Input 7 10" xfId="11868"/>
    <cellStyle name="Input 7 11" xfId="11869"/>
    <cellStyle name="Input 7 12" xfId="11870"/>
    <cellStyle name="Input 7 2" xfId="11871"/>
    <cellStyle name="Input 7 2 2" xfId="11872"/>
    <cellStyle name="Input 7 2 2 2" xfId="11873"/>
    <cellStyle name="Input 7 2 2_SCH J-3" xfId="11874"/>
    <cellStyle name="Input 7 2 3" xfId="11875"/>
    <cellStyle name="Input 7 2 3 2" xfId="11876"/>
    <cellStyle name="Input 7 2 3_SCH J-3" xfId="11877"/>
    <cellStyle name="Input 7 2 4" xfId="11878"/>
    <cellStyle name="Input 7 2 4 2" xfId="11879"/>
    <cellStyle name="Input 7 2 4_SCH J-3" xfId="11880"/>
    <cellStyle name="Input 7 2 5" xfId="11881"/>
    <cellStyle name="Input 7 2 5 2" xfId="11882"/>
    <cellStyle name="Input 7 2 5_SCH J-3" xfId="11883"/>
    <cellStyle name="Input 7 2 6" xfId="11884"/>
    <cellStyle name="Input 7 2 6 2" xfId="11885"/>
    <cellStyle name="Input 7 2 6_SCH J-3" xfId="11886"/>
    <cellStyle name="Input 7 2 7" xfId="11887"/>
    <cellStyle name="Input 7 2 7 2" xfId="11888"/>
    <cellStyle name="Input 7 2 7_SCH J-3" xfId="11889"/>
    <cellStyle name="Input 7 2 8" xfId="11890"/>
    <cellStyle name="Input 7 2 8 2" xfId="11891"/>
    <cellStyle name="Input 7 2 8_SCH J-3" xfId="11892"/>
    <cellStyle name="Input 7 2 9" xfId="11893"/>
    <cellStyle name="Input 7 2_SCH J-3" xfId="11894"/>
    <cellStyle name="Input 7 3" xfId="11895"/>
    <cellStyle name="Input 7 3 2" xfId="11896"/>
    <cellStyle name="Input 7 3_SCH J-3" xfId="11897"/>
    <cellStyle name="Input 7 4" xfId="11898"/>
    <cellStyle name="Input 7 4 2" xfId="11899"/>
    <cellStyle name="Input 7 4_SCH J-3" xfId="11900"/>
    <cellStyle name="Input 7 5" xfId="11901"/>
    <cellStyle name="Input 7 5 2" xfId="11902"/>
    <cellStyle name="Input 7 5_SCH J-3" xfId="11903"/>
    <cellStyle name="Input 7 6" xfId="11904"/>
    <cellStyle name="Input 7 6 2" xfId="11905"/>
    <cellStyle name="Input 7 6_SCH J-3" xfId="11906"/>
    <cellStyle name="Input 7 7" xfId="11907"/>
    <cellStyle name="Input 7 7 2" xfId="11908"/>
    <cellStyle name="Input 7 7_SCH J-3" xfId="11909"/>
    <cellStyle name="Input 7 8" xfId="11910"/>
    <cellStyle name="Input 7 8 2" xfId="11911"/>
    <cellStyle name="Input 7 8_SCH J-3" xfId="11912"/>
    <cellStyle name="Input 7 9" xfId="11913"/>
    <cellStyle name="Input 7 9 2" xfId="11914"/>
    <cellStyle name="Input 7 9_SCH J-3" xfId="11915"/>
    <cellStyle name="Input 7_SCH J-3" xfId="11916"/>
    <cellStyle name="Input 8" xfId="11917"/>
    <cellStyle name="Input 8 10" xfId="11918"/>
    <cellStyle name="Input 8 11" xfId="11919"/>
    <cellStyle name="Input 8 12" xfId="11920"/>
    <cellStyle name="Input 8 2" xfId="11921"/>
    <cellStyle name="Input 8 2 2" xfId="11922"/>
    <cellStyle name="Input 8 2 2 2" xfId="11923"/>
    <cellStyle name="Input 8 2 2_SCH J-3" xfId="11924"/>
    <cellStyle name="Input 8 2 3" xfId="11925"/>
    <cellStyle name="Input 8 2 3 2" xfId="11926"/>
    <cellStyle name="Input 8 2 3_SCH J-3" xfId="11927"/>
    <cellStyle name="Input 8 2 4" xfId="11928"/>
    <cellStyle name="Input 8 2 4 2" xfId="11929"/>
    <cellStyle name="Input 8 2 4_SCH J-3" xfId="11930"/>
    <cellStyle name="Input 8 2 5" xfId="11931"/>
    <cellStyle name="Input 8 2 5 2" xfId="11932"/>
    <cellStyle name="Input 8 2 5_SCH J-3" xfId="11933"/>
    <cellStyle name="Input 8 2 6" xfId="11934"/>
    <cellStyle name="Input 8 2 6 2" xfId="11935"/>
    <cellStyle name="Input 8 2 6_SCH J-3" xfId="11936"/>
    <cellStyle name="Input 8 2 7" xfId="11937"/>
    <cellStyle name="Input 8 2 7 2" xfId="11938"/>
    <cellStyle name="Input 8 2 7_SCH J-3" xfId="11939"/>
    <cellStyle name="Input 8 2 8" xfId="11940"/>
    <cellStyle name="Input 8 2 8 2" xfId="11941"/>
    <cellStyle name="Input 8 2 8_SCH J-3" xfId="11942"/>
    <cellStyle name="Input 8 2 9" xfId="11943"/>
    <cellStyle name="Input 8 2_SCH J-3" xfId="11944"/>
    <cellStyle name="Input 8 3" xfId="11945"/>
    <cellStyle name="Input 8 3 2" xfId="11946"/>
    <cellStyle name="Input 8 3_SCH J-3" xfId="11947"/>
    <cellStyle name="Input 8 4" xfId="11948"/>
    <cellStyle name="Input 8 4 2" xfId="11949"/>
    <cellStyle name="Input 8 4_SCH J-3" xfId="11950"/>
    <cellStyle name="Input 8 5" xfId="11951"/>
    <cellStyle name="Input 8 5 2" xfId="11952"/>
    <cellStyle name="Input 8 5_SCH J-3" xfId="11953"/>
    <cellStyle name="Input 8 6" xfId="11954"/>
    <cellStyle name="Input 8 6 2" xfId="11955"/>
    <cellStyle name="Input 8 6_SCH J-3" xfId="11956"/>
    <cellStyle name="Input 8 7" xfId="11957"/>
    <cellStyle name="Input 8 7 2" xfId="11958"/>
    <cellStyle name="Input 8 7_SCH J-3" xfId="11959"/>
    <cellStyle name="Input 8 8" xfId="11960"/>
    <cellStyle name="Input 8 8 2" xfId="11961"/>
    <cellStyle name="Input 8 8_SCH J-3" xfId="11962"/>
    <cellStyle name="Input 8 9" xfId="11963"/>
    <cellStyle name="Input 8 9 2" xfId="11964"/>
    <cellStyle name="Input 8 9_SCH J-3" xfId="11965"/>
    <cellStyle name="Input 8_SCH J-3" xfId="11966"/>
    <cellStyle name="Input 9" xfId="11967"/>
    <cellStyle name="Input 9 10" xfId="11968"/>
    <cellStyle name="Input 9 11" xfId="11969"/>
    <cellStyle name="Input 9 12" xfId="11970"/>
    <cellStyle name="Input 9 2" xfId="11971"/>
    <cellStyle name="Input 9 2 2" xfId="11972"/>
    <cellStyle name="Input 9 2 2 2" xfId="11973"/>
    <cellStyle name="Input 9 2 2_SCH J-3" xfId="11974"/>
    <cellStyle name="Input 9 2 3" xfId="11975"/>
    <cellStyle name="Input 9 2 3 2" xfId="11976"/>
    <cellStyle name="Input 9 2 3_SCH J-3" xfId="11977"/>
    <cellStyle name="Input 9 2 4" xfId="11978"/>
    <cellStyle name="Input 9 2 4 2" xfId="11979"/>
    <cellStyle name="Input 9 2 4_SCH J-3" xfId="11980"/>
    <cellStyle name="Input 9 2 5" xfId="11981"/>
    <cellStyle name="Input 9 2 5 2" xfId="11982"/>
    <cellStyle name="Input 9 2 5_SCH J-3" xfId="11983"/>
    <cellStyle name="Input 9 2 6" xfId="11984"/>
    <cellStyle name="Input 9 2 6 2" xfId="11985"/>
    <cellStyle name="Input 9 2 6_SCH J-3" xfId="11986"/>
    <cellStyle name="Input 9 2 7" xfId="11987"/>
    <cellStyle name="Input 9 2 7 2" xfId="11988"/>
    <cellStyle name="Input 9 2 7_SCH J-3" xfId="11989"/>
    <cellStyle name="Input 9 2 8" xfId="11990"/>
    <cellStyle name="Input 9 2 8 2" xfId="11991"/>
    <cellStyle name="Input 9 2 8_SCH J-3" xfId="11992"/>
    <cellStyle name="Input 9 2 9" xfId="11993"/>
    <cellStyle name="Input 9 2_SCH J-3" xfId="11994"/>
    <cellStyle name="Input 9 3" xfId="11995"/>
    <cellStyle name="Input 9 3 2" xfId="11996"/>
    <cellStyle name="Input 9 3_SCH J-3" xfId="11997"/>
    <cellStyle name="Input 9 4" xfId="11998"/>
    <cellStyle name="Input 9 4 2" xfId="11999"/>
    <cellStyle name="Input 9 4_SCH J-3" xfId="12000"/>
    <cellStyle name="Input 9 5" xfId="12001"/>
    <cellStyle name="Input 9 5 2" xfId="12002"/>
    <cellStyle name="Input 9 5_SCH J-3" xfId="12003"/>
    <cellStyle name="Input 9 6" xfId="12004"/>
    <cellStyle name="Input 9 6 2" xfId="12005"/>
    <cellStyle name="Input 9 6_SCH J-3" xfId="12006"/>
    <cellStyle name="Input 9 7" xfId="12007"/>
    <cellStyle name="Input 9 7 2" xfId="12008"/>
    <cellStyle name="Input 9 7_SCH J-3" xfId="12009"/>
    <cellStyle name="Input 9 8" xfId="12010"/>
    <cellStyle name="Input 9 8 2" xfId="12011"/>
    <cellStyle name="Input 9 8_SCH J-3" xfId="12012"/>
    <cellStyle name="Input 9 9" xfId="12013"/>
    <cellStyle name="Input 9 9 2" xfId="12014"/>
    <cellStyle name="Input 9 9_SCH J-3" xfId="12015"/>
    <cellStyle name="Input 9_SCH J-3" xfId="12016"/>
    <cellStyle name="kirkdollars" xfId="12017"/>
    <cellStyle name="Labels - Style3" xfId="12018"/>
    <cellStyle name="LineItemPrompt" xfId="12019"/>
    <cellStyle name="LineItemPrompt 2" xfId="12020"/>
    <cellStyle name="LineItemPrompt 2 2" xfId="12021"/>
    <cellStyle name="LineItemPrompt 2 3" xfId="12022"/>
    <cellStyle name="LineItemPrompt 2_SCH J-3" xfId="12023"/>
    <cellStyle name="LineItemPrompt 3" xfId="12024"/>
    <cellStyle name="LineItemPrompt 4" xfId="12025"/>
    <cellStyle name="LineItemPrompt_SCH J-3" xfId="12026"/>
    <cellStyle name="LineItemValue" xfId="12027"/>
    <cellStyle name="LineItemValue 2" xfId="12028"/>
    <cellStyle name="LineItemValue 2 2" xfId="12029"/>
    <cellStyle name="LineItemValue 2 3" xfId="12030"/>
    <cellStyle name="LineItemValue 2_SCH J-3" xfId="12031"/>
    <cellStyle name="LineItemValue 3" xfId="12032"/>
    <cellStyle name="LineItemValue 4" xfId="12033"/>
    <cellStyle name="LineItemValue 5" xfId="12034"/>
    <cellStyle name="LineItemValue_SCH J-3" xfId="12035"/>
    <cellStyle name="Lines" xfId="12036"/>
    <cellStyle name="Linked Cell 10" xfId="12037"/>
    <cellStyle name="Linked Cell 11" xfId="12038"/>
    <cellStyle name="Linked Cell 12" xfId="12039"/>
    <cellStyle name="Linked Cell 13" xfId="12040"/>
    <cellStyle name="Linked Cell 14" xfId="12041"/>
    <cellStyle name="Linked Cell 15" xfId="12042"/>
    <cellStyle name="Linked Cell 16" xfId="12043"/>
    <cellStyle name="Linked Cell 17" xfId="12044"/>
    <cellStyle name="Linked Cell 17 2" xfId="12045"/>
    <cellStyle name="Linked Cell 17_SCH J-3" xfId="12046"/>
    <cellStyle name="Linked Cell 2" xfId="12047"/>
    <cellStyle name="Linked Cell 2 2" xfId="12048"/>
    <cellStyle name="Linked Cell 2 2 2" xfId="12049"/>
    <cellStyle name="Linked Cell 2 2_SCH J-3" xfId="12050"/>
    <cellStyle name="Linked Cell 2 3" xfId="12051"/>
    <cellStyle name="Linked Cell 2_SCH J-3" xfId="12052"/>
    <cellStyle name="Linked Cell 3" xfId="12053"/>
    <cellStyle name="Linked Cell 3 2" xfId="12054"/>
    <cellStyle name="Linked Cell 3 3" xfId="12055"/>
    <cellStyle name="Linked Cell 3_SCH J-3" xfId="12056"/>
    <cellStyle name="Linked Cell 4" xfId="12057"/>
    <cellStyle name="Linked Cell 4 2" xfId="12058"/>
    <cellStyle name="Linked Cell 5" xfId="12059"/>
    <cellStyle name="Linked Cell 5 2" xfId="12060"/>
    <cellStyle name="Linked Cell 6" xfId="12061"/>
    <cellStyle name="Linked Cell 6 2" xfId="12062"/>
    <cellStyle name="Linked Cell 7" xfId="12063"/>
    <cellStyle name="Linked Cell 8" xfId="12064"/>
    <cellStyle name="Linked Cell 9" xfId="12065"/>
    <cellStyle name="Long Date" xfId="12066"/>
    <cellStyle name="Milliers [0]_EDYAN" xfId="12067"/>
    <cellStyle name="Milliers_EDYAN" xfId="12068"/>
    <cellStyle name="Monétaire [0]_EDYAN" xfId="12069"/>
    <cellStyle name="Monétaire_EDYAN" xfId="12070"/>
    <cellStyle name="Multiple" xfId="12071"/>
    <cellStyle name="Multiple [1]" xfId="12072"/>
    <cellStyle name="NA is zero" xfId="12073"/>
    <cellStyle name="Neutral 10" xfId="12074"/>
    <cellStyle name="Neutral 11" xfId="12075"/>
    <cellStyle name="Neutral 12" xfId="12076"/>
    <cellStyle name="Neutral 13" xfId="12077"/>
    <cellStyle name="Neutral 14" xfId="12078"/>
    <cellStyle name="Neutral 15" xfId="12079"/>
    <cellStyle name="Neutral 16" xfId="12080"/>
    <cellStyle name="Neutral 17" xfId="12081"/>
    <cellStyle name="Neutral 17 2" xfId="12082"/>
    <cellStyle name="Neutral 17_SCH J-3" xfId="12083"/>
    <cellStyle name="Neutral 2" xfId="12084"/>
    <cellStyle name="Neutral 2 2" xfId="12085"/>
    <cellStyle name="Neutral 2 2 2" xfId="12086"/>
    <cellStyle name="Neutral 2 2_SCH J-3" xfId="12087"/>
    <cellStyle name="Neutral 2 3" xfId="12088"/>
    <cellStyle name="Neutral 2_SCH J-3" xfId="12089"/>
    <cellStyle name="Neutral 3" xfId="12090"/>
    <cellStyle name="Neutral 3 2" xfId="12091"/>
    <cellStyle name="Neutral 3 3" xfId="12092"/>
    <cellStyle name="Neutral 3_SCH J-3" xfId="12093"/>
    <cellStyle name="Neutral 4" xfId="12094"/>
    <cellStyle name="Neutral 4 2" xfId="12095"/>
    <cellStyle name="Neutral 5" xfId="12096"/>
    <cellStyle name="Neutral 5 2" xfId="12097"/>
    <cellStyle name="Neutral 6" xfId="12098"/>
    <cellStyle name="Neutral 6 2" xfId="12099"/>
    <cellStyle name="Neutral 7" xfId="12100"/>
    <cellStyle name="Neutral 8" xfId="12101"/>
    <cellStyle name="Neutral 9" xfId="12102"/>
    <cellStyle name="no dec" xfId="12103"/>
    <cellStyle name="Normal" xfId="0" builtinId="0"/>
    <cellStyle name="Normal - Style1" xfId="12104"/>
    <cellStyle name="Normal - Style1 2" xfId="12105"/>
    <cellStyle name="Normal - Style1_SCH J-3" xfId="12106"/>
    <cellStyle name="Normal - Style2" xfId="12107"/>
    <cellStyle name="Normal - Style3" xfId="12108"/>
    <cellStyle name="Normal - Style4" xfId="12109"/>
    <cellStyle name="Normal - Style5" xfId="12110"/>
    <cellStyle name="Normal - Style6" xfId="12111"/>
    <cellStyle name="Normal - Style7" xfId="12112"/>
    <cellStyle name="Normal - Style8" xfId="12113"/>
    <cellStyle name="Normal [0]" xfId="12114"/>
    <cellStyle name="Normal [1]" xfId="12115"/>
    <cellStyle name="Normal [1] 2" xfId="12116"/>
    <cellStyle name="Normal [2]" xfId="12117"/>
    <cellStyle name="Normal [3]" xfId="12118"/>
    <cellStyle name="Normal 10" xfId="12119"/>
    <cellStyle name="Normal 10 2" xfId="12120"/>
    <cellStyle name="Normal 10 2 2" xfId="12121"/>
    <cellStyle name="Normal 10 2 2 2" xfId="12122"/>
    <cellStyle name="Normal 10 2_SCH J-3" xfId="12123"/>
    <cellStyle name="Normal 10 21 3" xfId="12124"/>
    <cellStyle name="Normal 10 3" xfId="12125"/>
    <cellStyle name="Normal 10 3 2" xfId="12126"/>
    <cellStyle name="Normal 10 4" xfId="12127"/>
    <cellStyle name="Normal 10 4 2" xfId="12128"/>
    <cellStyle name="Normal 10 5" xfId="12129"/>
    <cellStyle name="Normal 10 5 2" xfId="12130"/>
    <cellStyle name="Normal 10 6" xfId="12131"/>
    <cellStyle name="Normal 10 6 2" xfId="12132"/>
    <cellStyle name="Normal 10 7" xfId="12133"/>
    <cellStyle name="Normal 10 7 2" xfId="12134"/>
    <cellStyle name="Normal 10_SCH J-3" xfId="12135"/>
    <cellStyle name="Normal 100" xfId="12136"/>
    <cellStyle name="Normal 100 2" xfId="12137"/>
    <cellStyle name="Normal 101" xfId="12138"/>
    <cellStyle name="Normal 101 2" xfId="12139"/>
    <cellStyle name="Normal 102" xfId="12140"/>
    <cellStyle name="Normal 102 2" xfId="12141"/>
    <cellStyle name="Normal 103" xfId="12142"/>
    <cellStyle name="Normal 103 2" xfId="12143"/>
    <cellStyle name="Normal 104" xfId="12144"/>
    <cellStyle name="Normal 104 2" xfId="12145"/>
    <cellStyle name="Normal 105" xfId="12146"/>
    <cellStyle name="Normal 105 2" xfId="12147"/>
    <cellStyle name="Normal 106" xfId="12148"/>
    <cellStyle name="Normal 106 2" xfId="12149"/>
    <cellStyle name="Normal 107" xfId="12150"/>
    <cellStyle name="Normal 108" xfId="12151"/>
    <cellStyle name="Normal 109" xfId="12152"/>
    <cellStyle name="Normal 109 2" xfId="12153"/>
    <cellStyle name="Normal 11" xfId="12154"/>
    <cellStyle name="Normal 11 2" xfId="12155"/>
    <cellStyle name="Normal 11 2 2" xfId="12156"/>
    <cellStyle name="Normal 11 2 2 2" xfId="12157"/>
    <cellStyle name="Normal 11 2_SCH J-3" xfId="12158"/>
    <cellStyle name="Normal 11 3" xfId="12159"/>
    <cellStyle name="Normal 11 3 2" xfId="12160"/>
    <cellStyle name="Normal 11 4" xfId="12161"/>
    <cellStyle name="Normal 11 4 2" xfId="12162"/>
    <cellStyle name="Normal 11 5" xfId="12163"/>
    <cellStyle name="Normal 11 5 2" xfId="12164"/>
    <cellStyle name="Normal 11 6" xfId="12165"/>
    <cellStyle name="Normal 11 6 2" xfId="12166"/>
    <cellStyle name="Normal 11 7" xfId="12167"/>
    <cellStyle name="Normal 11 7 2" xfId="12168"/>
    <cellStyle name="Normal 11_SCH J-3" xfId="12169"/>
    <cellStyle name="Normal 110" xfId="12170"/>
    <cellStyle name="Normal 110 2" xfId="12171"/>
    <cellStyle name="Normal 111" xfId="12172"/>
    <cellStyle name="Normal 111 2" xfId="12173"/>
    <cellStyle name="Normal 112" xfId="12174"/>
    <cellStyle name="Normal 112 2" xfId="12175"/>
    <cellStyle name="Normal 113" xfId="12176"/>
    <cellStyle name="Normal 113 2" xfId="12177"/>
    <cellStyle name="Normal 114" xfId="12178"/>
    <cellStyle name="Normal 114 2" xfId="12179"/>
    <cellStyle name="Normal 115" xfId="12180"/>
    <cellStyle name="Normal 115 2" xfId="12181"/>
    <cellStyle name="Normal 116" xfId="12182"/>
    <cellStyle name="Normal 117" xfId="12183"/>
    <cellStyle name="Normal 118" xfId="12184"/>
    <cellStyle name="Normal 119" xfId="12185"/>
    <cellStyle name="Normal 12" xfId="12186"/>
    <cellStyle name="Normal 12 10" xfId="12187"/>
    <cellStyle name="Normal 12 10 2" xfId="12188"/>
    <cellStyle name="Normal 12 11" xfId="12189"/>
    <cellStyle name="Normal 12 11 2" xfId="12190"/>
    <cellStyle name="Normal 12 12" xfId="12191"/>
    <cellStyle name="Normal 12 12 2" xfId="12192"/>
    <cellStyle name="Normal 12 13" xfId="12193"/>
    <cellStyle name="Normal 12 13 2" xfId="12194"/>
    <cellStyle name="Normal 12 2" xfId="12195"/>
    <cellStyle name="Normal 12 2 2" xfId="12196"/>
    <cellStyle name="Normal 12 2 2 2" xfId="12197"/>
    <cellStyle name="Normal 12 2 2 2 2" xfId="12198"/>
    <cellStyle name="Normal 12 2 2 2 2 2" xfId="12199"/>
    <cellStyle name="Normal 12 2 2 2 2 2 2" xfId="12200"/>
    <cellStyle name="Normal 12 2 2 2 2 2_SCH J-3" xfId="12201"/>
    <cellStyle name="Normal 12 2 2 2 2 3" xfId="12202"/>
    <cellStyle name="Normal 12 2 2 2 2_SCH J-3" xfId="12203"/>
    <cellStyle name="Normal 12 2 2 2 3" xfId="12204"/>
    <cellStyle name="Normal 12 2 2 2 3 2" xfId="12205"/>
    <cellStyle name="Normal 12 2 2 2 3_SCH J-3" xfId="12206"/>
    <cellStyle name="Normal 12 2 2 2 4" xfId="12207"/>
    <cellStyle name="Normal 12 2 2 2 5" xfId="12208"/>
    <cellStyle name="Normal 12 2 2 2_SCH J-3" xfId="12209"/>
    <cellStyle name="Normal 12 2 2 3" xfId="12210"/>
    <cellStyle name="Normal 12 2 2 3 2" xfId="12211"/>
    <cellStyle name="Normal 12 2 2 3 2 2" xfId="12212"/>
    <cellStyle name="Normal 12 2 2 3 2_SCH J-3" xfId="12213"/>
    <cellStyle name="Normal 12 2 2 3 3" xfId="12214"/>
    <cellStyle name="Normal 12 2 2 3_SCH J-3" xfId="12215"/>
    <cellStyle name="Normal 12 2 2 4" xfId="12216"/>
    <cellStyle name="Normal 12 2 2 4 2" xfId="12217"/>
    <cellStyle name="Normal 12 2 2 4_SCH J-3" xfId="12218"/>
    <cellStyle name="Normal 12 2 2 5" xfId="12219"/>
    <cellStyle name="Normal 12 2 2 6" xfId="12220"/>
    <cellStyle name="Normal 12 2 2_SCH J-3" xfId="12221"/>
    <cellStyle name="Normal 12 2 3" xfId="12222"/>
    <cellStyle name="Normal 12 2 3 2" xfId="12223"/>
    <cellStyle name="Normal 12 2 3 2 2" xfId="12224"/>
    <cellStyle name="Normal 12 2 3 2 2 2" xfId="12225"/>
    <cellStyle name="Normal 12 2 3 2 2_SCH J-3" xfId="12226"/>
    <cellStyle name="Normal 12 2 3 2 3" xfId="12227"/>
    <cellStyle name="Normal 12 2 3 2_SCH J-3" xfId="12228"/>
    <cellStyle name="Normal 12 2 3 3" xfId="12229"/>
    <cellStyle name="Normal 12 2 3 3 2" xfId="12230"/>
    <cellStyle name="Normal 12 2 3 3_SCH J-3" xfId="12231"/>
    <cellStyle name="Normal 12 2 3 4" xfId="12232"/>
    <cellStyle name="Normal 12 2 3 5" xfId="12233"/>
    <cellStyle name="Normal 12 2 3_SCH J-3" xfId="12234"/>
    <cellStyle name="Normal 12 2 4" xfId="12235"/>
    <cellStyle name="Normal 12 2 4 2" xfId="12236"/>
    <cellStyle name="Normal 12 2 4 2 2" xfId="12237"/>
    <cellStyle name="Normal 12 2 4 2_SCH J-3" xfId="12238"/>
    <cellStyle name="Normal 12 2 4 3" xfId="12239"/>
    <cellStyle name="Normal 12 2 4_SCH J-3" xfId="12240"/>
    <cellStyle name="Normal 12 2 5" xfId="12241"/>
    <cellStyle name="Normal 12 2 5 2" xfId="12242"/>
    <cellStyle name="Normal 12 2 5_SCH J-3" xfId="12243"/>
    <cellStyle name="Normal 12 2 6" xfId="12244"/>
    <cellStyle name="Normal 12 2 7" xfId="12245"/>
    <cellStyle name="Normal 12 2_SCH J-3" xfId="12246"/>
    <cellStyle name="Normal 12 3" xfId="12247"/>
    <cellStyle name="Normal 12 3 2" xfId="12248"/>
    <cellStyle name="Normal 12 3 2 2" xfId="12249"/>
    <cellStyle name="Normal 12 3 2 2 2" xfId="12250"/>
    <cellStyle name="Normal 12 3 2 2 2 2" xfId="12251"/>
    <cellStyle name="Normal 12 3 2 2 2_SCH J-3" xfId="12252"/>
    <cellStyle name="Normal 12 3 2 2 3" xfId="12253"/>
    <cellStyle name="Normal 12 3 2 2_SCH J-3" xfId="12254"/>
    <cellStyle name="Normal 12 3 2 3" xfId="12255"/>
    <cellStyle name="Normal 12 3 2 3 2" xfId="12256"/>
    <cellStyle name="Normal 12 3 2 3_SCH J-3" xfId="12257"/>
    <cellStyle name="Normal 12 3 2 4" xfId="12258"/>
    <cellStyle name="Normal 12 3 2_SCH J-3" xfId="12259"/>
    <cellStyle name="Normal 12 3 3" xfId="12260"/>
    <cellStyle name="Normal 12 3 3 2" xfId="12261"/>
    <cellStyle name="Normal 12 3 3 2 2" xfId="12262"/>
    <cellStyle name="Normal 12 3 3 2_SCH J-3" xfId="12263"/>
    <cellStyle name="Normal 12 3 3 3" xfId="12264"/>
    <cellStyle name="Normal 12 3 3_SCH J-3" xfId="12265"/>
    <cellStyle name="Normal 12 3 4" xfId="12266"/>
    <cellStyle name="Normal 12 3 4 2" xfId="12267"/>
    <cellStyle name="Normal 12 3 4_SCH J-3" xfId="12268"/>
    <cellStyle name="Normal 12 3 5" xfId="12269"/>
    <cellStyle name="Normal 12 3 6" xfId="12270"/>
    <cellStyle name="Normal 12 3_SCH J-3" xfId="12271"/>
    <cellStyle name="Normal 12 4" xfId="12272"/>
    <cellStyle name="Normal 12 4 2" xfId="12273"/>
    <cellStyle name="Normal 12 4 2 2" xfId="12274"/>
    <cellStyle name="Normal 12 4 2 2 2" xfId="12275"/>
    <cellStyle name="Normal 12 4 2 2_SCH J-3" xfId="12276"/>
    <cellStyle name="Normal 12 4 2 3" xfId="12277"/>
    <cellStyle name="Normal 12 4 2_SCH J-3" xfId="12278"/>
    <cellStyle name="Normal 12 4 3" xfId="12279"/>
    <cellStyle name="Normal 12 4 3 2" xfId="12280"/>
    <cellStyle name="Normal 12 4 3_SCH J-3" xfId="12281"/>
    <cellStyle name="Normal 12 4 4" xfId="12282"/>
    <cellStyle name="Normal 12 4_SCH J-3" xfId="12283"/>
    <cellStyle name="Normal 12 5" xfId="12284"/>
    <cellStyle name="Normal 12 5 2" xfId="12285"/>
    <cellStyle name="Normal 12 5 2 2" xfId="12286"/>
    <cellStyle name="Normal 12 5 2_SCH J-3" xfId="12287"/>
    <cellStyle name="Normal 12 5 3" xfId="12288"/>
    <cellStyle name="Normal 12 5_SCH J-3" xfId="12289"/>
    <cellStyle name="Normal 12 6" xfId="12290"/>
    <cellStyle name="Normal 12 6 2" xfId="12291"/>
    <cellStyle name="Normal 12 6_SCH J-3" xfId="12292"/>
    <cellStyle name="Normal 12 7" xfId="12293"/>
    <cellStyle name="Normal 12 7 2" xfId="12294"/>
    <cellStyle name="Normal 12 8" xfId="12295"/>
    <cellStyle name="Normal 12 8 2" xfId="12296"/>
    <cellStyle name="Normal 12 8 2 2" xfId="12297"/>
    <cellStyle name="Normal 12 8 3" xfId="12298"/>
    <cellStyle name="Normal 12 8 3 2" xfId="12299"/>
    <cellStyle name="Normal 12 8 4" xfId="12300"/>
    <cellStyle name="Normal 12 9" xfId="12301"/>
    <cellStyle name="Normal 12 9 2" xfId="12302"/>
    <cellStyle name="Normal 12_SCH J-3" xfId="12303"/>
    <cellStyle name="Normal 120" xfId="12304"/>
    <cellStyle name="Normal 121" xfId="12305"/>
    <cellStyle name="Normal 121 2" xfId="12306"/>
    <cellStyle name="Normal 122" xfId="12307"/>
    <cellStyle name="Normal 122 2" xfId="12308"/>
    <cellStyle name="Normal 123" xfId="12309"/>
    <cellStyle name="Normal 123 2" xfId="12310"/>
    <cellStyle name="Normal 124" xfId="12311"/>
    <cellStyle name="Normal 125" xfId="12312"/>
    <cellStyle name="Normal 126" xfId="12313"/>
    <cellStyle name="Normal 127" xfId="12314"/>
    <cellStyle name="Normal 128" xfId="12315"/>
    <cellStyle name="Normal 129" xfId="12316"/>
    <cellStyle name="Normal 129 2" xfId="12317"/>
    <cellStyle name="Normal 13" xfId="12318"/>
    <cellStyle name="Normal 13 2" xfId="12319"/>
    <cellStyle name="Normal 13 2 2" xfId="12320"/>
    <cellStyle name="Normal 13 2 2 2" xfId="12321"/>
    <cellStyle name="Normal 13 2 2_SCH J-3" xfId="12322"/>
    <cellStyle name="Normal 13 2 3" xfId="12323"/>
    <cellStyle name="Normal 13 2 4" xfId="12324"/>
    <cellStyle name="Normal 13 2_SCH J-3" xfId="12325"/>
    <cellStyle name="Normal 13 3" xfId="12326"/>
    <cellStyle name="Normal 13 3 2" xfId="12327"/>
    <cellStyle name="Normal 13 3_SCH J-3" xfId="12328"/>
    <cellStyle name="Normal 13 4" xfId="12329"/>
    <cellStyle name="Normal 13 4 2" xfId="12330"/>
    <cellStyle name="Normal 13 5" xfId="12331"/>
    <cellStyle name="Normal 13 5 2" xfId="12332"/>
    <cellStyle name="Normal 13 6" xfId="12333"/>
    <cellStyle name="Normal 13 6 2" xfId="12334"/>
    <cellStyle name="Normal 13 7" xfId="12335"/>
    <cellStyle name="Normal 13 7 2" xfId="12336"/>
    <cellStyle name="Normal 13_SCH J-3" xfId="12337"/>
    <cellStyle name="Normal 130" xfId="12338"/>
    <cellStyle name="Normal 130 2" xfId="12339"/>
    <cellStyle name="Normal 131" xfId="12340"/>
    <cellStyle name="Normal 131 2" xfId="12341"/>
    <cellStyle name="Normal 131 3" xfId="12342"/>
    <cellStyle name="Normal 132" xfId="12343"/>
    <cellStyle name="Normal 132 2" xfId="12344"/>
    <cellStyle name="Normal 133" xfId="12345"/>
    <cellStyle name="Normal 133 2" xfId="12346"/>
    <cellStyle name="Normal 134" xfId="12347"/>
    <cellStyle name="Normal 135" xfId="12348"/>
    <cellStyle name="Normal 135 2" xfId="12349"/>
    <cellStyle name="Normal 136" xfId="12350"/>
    <cellStyle name="Normal 136 2" xfId="12351"/>
    <cellStyle name="Normal 137" xfId="12352"/>
    <cellStyle name="Normal 138" xfId="12353"/>
    <cellStyle name="Normal 139" xfId="12354"/>
    <cellStyle name="Normal 14" xfId="12355"/>
    <cellStyle name="Normal 14 10" xfId="12356"/>
    <cellStyle name="Normal 14 10 2" xfId="12357"/>
    <cellStyle name="Normal 14 11" xfId="12358"/>
    <cellStyle name="Normal 14 11 2" xfId="12359"/>
    <cellStyle name="Normal 14 12" xfId="12360"/>
    <cellStyle name="Normal 14 12 2" xfId="12361"/>
    <cellStyle name="Normal 14 13" xfId="12362"/>
    <cellStyle name="Normal 14 13 2" xfId="12363"/>
    <cellStyle name="Normal 14 14" xfId="12364"/>
    <cellStyle name="Normal 14 14 2" xfId="12365"/>
    <cellStyle name="Normal 14 2" xfId="12366"/>
    <cellStyle name="Normal 14 2 2" xfId="12367"/>
    <cellStyle name="Normal 14 2 2 2" xfId="12368"/>
    <cellStyle name="Normal 14 2 2 2 2" xfId="12369"/>
    <cellStyle name="Normal 14 2 2 2_SCH J-3" xfId="12370"/>
    <cellStyle name="Normal 14 2 2 3" xfId="12371"/>
    <cellStyle name="Normal 14 2 2 3 2" xfId="12372"/>
    <cellStyle name="Normal 14 2 2 4" xfId="12373"/>
    <cellStyle name="Normal 14 2 2_SCH J-3" xfId="12374"/>
    <cellStyle name="Normal 14 2 3" xfId="12375"/>
    <cellStyle name="Normal 14 2 3 2" xfId="12376"/>
    <cellStyle name="Normal 14 2 3_SCH J-3" xfId="12377"/>
    <cellStyle name="Normal 14 2 4" xfId="12378"/>
    <cellStyle name="Normal 14 2 4 2" xfId="12379"/>
    <cellStyle name="Normal 14 2 4_SCH J-3" xfId="12380"/>
    <cellStyle name="Normal 14 2 5" xfId="12381"/>
    <cellStyle name="Normal 14 2 6" xfId="12382"/>
    <cellStyle name="Normal 14 2 7" xfId="12383"/>
    <cellStyle name="Normal 14 2_SCH J-3" xfId="12384"/>
    <cellStyle name="Normal 14 3" xfId="12385"/>
    <cellStyle name="Normal 14 3 2" xfId="12386"/>
    <cellStyle name="Normal 14 3 2 2" xfId="12387"/>
    <cellStyle name="Normal 14 3 2 2 2" xfId="12388"/>
    <cellStyle name="Normal 14 3 2 3" xfId="12389"/>
    <cellStyle name="Normal 14 3 2 3 2" xfId="12390"/>
    <cellStyle name="Normal 14 3 2 4" xfId="12391"/>
    <cellStyle name="Normal 14 3 2_SCH J-3" xfId="12392"/>
    <cellStyle name="Normal 14 3 3" xfId="12393"/>
    <cellStyle name="Normal 14 3 3 2" xfId="12394"/>
    <cellStyle name="Normal 14 3 4" xfId="12395"/>
    <cellStyle name="Normal 14 3 4 2" xfId="12396"/>
    <cellStyle name="Normal 14 3 5" xfId="12397"/>
    <cellStyle name="Normal 14 3_SCH J-3" xfId="12398"/>
    <cellStyle name="Normal 14 4" xfId="12399"/>
    <cellStyle name="Normal 14 4 2" xfId="12400"/>
    <cellStyle name="Normal 14 4 3" xfId="12401"/>
    <cellStyle name="Normal 14 4 4" xfId="12402"/>
    <cellStyle name="Normal 14 4_SCH J-3" xfId="12403"/>
    <cellStyle name="Normal 14 5" xfId="12404"/>
    <cellStyle name="Normal 14 5 2" xfId="12405"/>
    <cellStyle name="Normal 14 6" xfId="12406"/>
    <cellStyle name="Normal 14 6 2" xfId="12407"/>
    <cellStyle name="Normal 14 7" xfId="12408"/>
    <cellStyle name="Normal 14 7 2" xfId="12409"/>
    <cellStyle name="Normal 14 8" xfId="12410"/>
    <cellStyle name="Normal 14 8 2" xfId="12411"/>
    <cellStyle name="Normal 14 9" xfId="12412"/>
    <cellStyle name="Normal 14 9 2" xfId="12413"/>
    <cellStyle name="Normal 14 9 2 2" xfId="12414"/>
    <cellStyle name="Normal 14 9 3" xfId="12415"/>
    <cellStyle name="Normal 14 9 3 2" xfId="12416"/>
    <cellStyle name="Normal 14 9 4" xfId="12417"/>
    <cellStyle name="Normal 14_SCH J-3" xfId="12418"/>
    <cellStyle name="Normal 140" xfId="12419"/>
    <cellStyle name="Normal 141" xfId="12420"/>
    <cellStyle name="Normal 142" xfId="12421"/>
    <cellStyle name="Normal 143" xfId="12422"/>
    <cellStyle name="Normal 144" xfId="12423"/>
    <cellStyle name="Normal 15" xfId="12424"/>
    <cellStyle name="Normal 15 10" xfId="12425"/>
    <cellStyle name="Normal 15 10 2" xfId="12426"/>
    <cellStyle name="Normal 15 2" xfId="12427"/>
    <cellStyle name="Normal 15 2 10" xfId="12428"/>
    <cellStyle name="Normal 15 2 11" xfId="12429"/>
    <cellStyle name="Normal 15 2 2" xfId="12430"/>
    <cellStyle name="Normal 15 2 2 2" xfId="12431"/>
    <cellStyle name="Normal 15 2 2 2 2" xfId="12432"/>
    <cellStyle name="Normal 15 2 2 2 2 2" xfId="12433"/>
    <cellStyle name="Normal 15 2 2 2 2 2 2" xfId="12434"/>
    <cellStyle name="Normal 15 2 2 2 2 3" xfId="12435"/>
    <cellStyle name="Normal 15 2 2 2 2_SCH J-3" xfId="12436"/>
    <cellStyle name="Normal 15 2 2 2 3" xfId="12437"/>
    <cellStyle name="Normal 15 2 2 2 3 2" xfId="12438"/>
    <cellStyle name="Normal 15 2 2 2 3_SCH J-3" xfId="12439"/>
    <cellStyle name="Normal 15 2 2 2 4" xfId="12440"/>
    <cellStyle name="Normal 15 2 2 2 5" xfId="12441"/>
    <cellStyle name="Normal 15 2 2 2 6" xfId="12442"/>
    <cellStyle name="Normal 15 2 2 2_SCH J-3" xfId="12443"/>
    <cellStyle name="Normal 15 2 2 3" xfId="12444"/>
    <cellStyle name="Normal 15 2 2 3 2" xfId="12445"/>
    <cellStyle name="Normal 15 2 2 3 2 2" xfId="12446"/>
    <cellStyle name="Normal 15 2 2 3 3" xfId="12447"/>
    <cellStyle name="Normal 15 2 2 3_SCH J-3" xfId="12448"/>
    <cellStyle name="Normal 15 2 2 4" xfId="12449"/>
    <cellStyle name="Normal 15 2 2 4 2" xfId="12450"/>
    <cellStyle name="Normal 15 2 2 4_SCH J-3" xfId="12451"/>
    <cellStyle name="Normal 15 2 2 5" xfId="12452"/>
    <cellStyle name="Normal 15 2 2 6" xfId="12453"/>
    <cellStyle name="Normal 15 2 2 7" xfId="12454"/>
    <cellStyle name="Normal 15 2 2_SCH J-3" xfId="12455"/>
    <cellStyle name="Normal 15 2 3" xfId="12456"/>
    <cellStyle name="Normal 15 2 3 2" xfId="12457"/>
    <cellStyle name="Normal 15 2 3 2 2" xfId="12458"/>
    <cellStyle name="Normal 15 2 3 2 2 2" xfId="12459"/>
    <cellStyle name="Normal 15 2 3 2 2_SCH J-3" xfId="12460"/>
    <cellStyle name="Normal 15 2 3 2 3" xfId="12461"/>
    <cellStyle name="Normal 15 2 3 2 4" xfId="12462"/>
    <cellStyle name="Normal 15 2 3 2 5" xfId="12463"/>
    <cellStyle name="Normal 15 2 3 2 6" xfId="12464"/>
    <cellStyle name="Normal 15 2 3 2_SCH J-3" xfId="12465"/>
    <cellStyle name="Normal 15 2 3 3" xfId="12466"/>
    <cellStyle name="Normal 15 2 3 3 2" xfId="12467"/>
    <cellStyle name="Normal 15 2 3 3_SCH J-3" xfId="12468"/>
    <cellStyle name="Normal 15 2 3 4" xfId="12469"/>
    <cellStyle name="Normal 15 2 3 5" xfId="12470"/>
    <cellStyle name="Normal 15 2 3 6" xfId="12471"/>
    <cellStyle name="Normal 15 2 3 7" xfId="12472"/>
    <cellStyle name="Normal 15 2 3_SCH J-3" xfId="12473"/>
    <cellStyle name="Normal 15 2 4" xfId="12474"/>
    <cellStyle name="Normal 15 2 4 2" xfId="12475"/>
    <cellStyle name="Normal 15 2 4 2 2" xfId="12476"/>
    <cellStyle name="Normal 15 2 4 2_SCH J-3" xfId="12477"/>
    <cellStyle name="Normal 15 2 4 3" xfId="12478"/>
    <cellStyle name="Normal 15 2 4 4" xfId="12479"/>
    <cellStyle name="Normal 15 2 4 5" xfId="12480"/>
    <cellStyle name="Normal 15 2 4 6" xfId="12481"/>
    <cellStyle name="Normal 15 2 4_SCH J-3" xfId="12482"/>
    <cellStyle name="Normal 15 2 5" xfId="12483"/>
    <cellStyle name="Normal 15 2 5 2" xfId="12484"/>
    <cellStyle name="Normal 15 2 5 2 2" xfId="12485"/>
    <cellStyle name="Normal 15 2 5 2_SCH J-3" xfId="12486"/>
    <cellStyle name="Normal 15 2 5 3" xfId="12487"/>
    <cellStyle name="Normal 15 2 5 4" xfId="12488"/>
    <cellStyle name="Normal 15 2 5 5" xfId="12489"/>
    <cellStyle name="Normal 15 2 5_SCH J-3" xfId="12490"/>
    <cellStyle name="Normal 15 2 6" xfId="12491"/>
    <cellStyle name="Normal 15 2 6 2" xfId="12492"/>
    <cellStyle name="Normal 15 2 6_SCH J-3" xfId="12493"/>
    <cellStyle name="Normal 15 2 7" xfId="12494"/>
    <cellStyle name="Normal 15 2 8" xfId="12495"/>
    <cellStyle name="Normal 15 2 9" xfId="12496"/>
    <cellStyle name="Normal 15 2_SCH J-3" xfId="12497"/>
    <cellStyle name="Normal 15 3" xfId="12498"/>
    <cellStyle name="Normal 15 3 2" xfId="12499"/>
    <cellStyle name="Normal 15 3 2 2" xfId="12500"/>
    <cellStyle name="Normal 15 3 2 2 2" xfId="12501"/>
    <cellStyle name="Normal 15 3 2 2 2 2" xfId="12502"/>
    <cellStyle name="Normal 15 3 2 2 2 2 2" xfId="12503"/>
    <cellStyle name="Normal 15 3 2 2 2 3" xfId="12504"/>
    <cellStyle name="Normal 15 3 2 2 3" xfId="12505"/>
    <cellStyle name="Normal 15 3 2 2 3 2" xfId="12506"/>
    <cellStyle name="Normal 15 3 2 2 4" xfId="12507"/>
    <cellStyle name="Normal 15 3 2 2_SCH J-3" xfId="12508"/>
    <cellStyle name="Normal 15 3 2 3" xfId="12509"/>
    <cellStyle name="Normal 15 3 2 3 2" xfId="12510"/>
    <cellStyle name="Normal 15 3 2 3 2 2" xfId="12511"/>
    <cellStyle name="Normal 15 3 2 3 3" xfId="12512"/>
    <cellStyle name="Normal 15 3 2 3_SCH J-3" xfId="12513"/>
    <cellStyle name="Normal 15 3 2 4" xfId="12514"/>
    <cellStyle name="Normal 15 3 2 4 2" xfId="12515"/>
    <cellStyle name="Normal 15 3 2 5" xfId="12516"/>
    <cellStyle name="Normal 15 3 2 6" xfId="12517"/>
    <cellStyle name="Normal 15 3 2_SCH J-3" xfId="12518"/>
    <cellStyle name="Normal 15 3 3" xfId="12519"/>
    <cellStyle name="Normal 15 3 3 2" xfId="12520"/>
    <cellStyle name="Normal 15 3 3 2 2" xfId="12521"/>
    <cellStyle name="Normal 15 3 3 2 2 2" xfId="12522"/>
    <cellStyle name="Normal 15 3 3 2 3" xfId="12523"/>
    <cellStyle name="Normal 15 3 3 3" xfId="12524"/>
    <cellStyle name="Normal 15 3 3 3 2" xfId="12525"/>
    <cellStyle name="Normal 15 3 3 4" xfId="12526"/>
    <cellStyle name="Normal 15 3 3_SCH J-3" xfId="12527"/>
    <cellStyle name="Normal 15 3 4" xfId="12528"/>
    <cellStyle name="Normal 15 3 4 2" xfId="12529"/>
    <cellStyle name="Normal 15 3 4 2 2" xfId="12530"/>
    <cellStyle name="Normal 15 3 4 3" xfId="12531"/>
    <cellStyle name="Normal 15 3 4_SCH J-3" xfId="12532"/>
    <cellStyle name="Normal 15 3 5" xfId="12533"/>
    <cellStyle name="Normal 15 3 5 2" xfId="12534"/>
    <cellStyle name="Normal 15 3 6" xfId="12535"/>
    <cellStyle name="Normal 15 3 7" xfId="12536"/>
    <cellStyle name="Normal 15 3_SCH J-3" xfId="12537"/>
    <cellStyle name="Normal 15 4" xfId="12538"/>
    <cellStyle name="Normal 15 4 2" xfId="12539"/>
    <cellStyle name="Normal 15 4 2 2" xfId="12540"/>
    <cellStyle name="Normal 15 4 2 2 2" xfId="12541"/>
    <cellStyle name="Normal 15 4 2 2 2 2" xfId="12542"/>
    <cellStyle name="Normal 15 4 2 2 3" xfId="12543"/>
    <cellStyle name="Normal 15 4 2 2_SCH J-3" xfId="12544"/>
    <cellStyle name="Normal 15 4 2 3" xfId="12545"/>
    <cellStyle name="Normal 15 4 2 3 2" xfId="12546"/>
    <cellStyle name="Normal 15 4 2 4" xfId="12547"/>
    <cellStyle name="Normal 15 4 2 5" xfId="12548"/>
    <cellStyle name="Normal 15 4 2 6" xfId="12549"/>
    <cellStyle name="Normal 15 4 2_SCH J-3" xfId="12550"/>
    <cellStyle name="Normal 15 4 3" xfId="12551"/>
    <cellStyle name="Normal 15 4 3 2" xfId="12552"/>
    <cellStyle name="Normal 15 4 3 2 2" xfId="12553"/>
    <cellStyle name="Normal 15 4 3 3" xfId="12554"/>
    <cellStyle name="Normal 15 4 3_SCH J-3" xfId="12555"/>
    <cellStyle name="Normal 15 4 4" xfId="12556"/>
    <cellStyle name="Normal 15 4 4 2" xfId="12557"/>
    <cellStyle name="Normal 15 4 5" xfId="12558"/>
    <cellStyle name="Normal 15 4 6" xfId="12559"/>
    <cellStyle name="Normal 15 4 7" xfId="12560"/>
    <cellStyle name="Normal 15 4_SCH J-3" xfId="12561"/>
    <cellStyle name="Normal 15 5" xfId="12562"/>
    <cellStyle name="Normal 15 5 2" xfId="12563"/>
    <cellStyle name="Normal 15 5 2 2" xfId="12564"/>
    <cellStyle name="Normal 15 5 2 2 2" xfId="12565"/>
    <cellStyle name="Normal 15 5 2 3" xfId="12566"/>
    <cellStyle name="Normal 15 5 2_SCH J-3" xfId="12567"/>
    <cellStyle name="Normal 15 5 3" xfId="12568"/>
    <cellStyle name="Normal 15 5 3 2" xfId="12569"/>
    <cellStyle name="Normal 15 5 4" xfId="12570"/>
    <cellStyle name="Normal 15 5 5" xfId="12571"/>
    <cellStyle name="Normal 15 5_SCH J-3" xfId="12572"/>
    <cellStyle name="Normal 15 6" xfId="12573"/>
    <cellStyle name="Normal 15 6 2" xfId="12574"/>
    <cellStyle name="Normal 15 6 2 2" xfId="12575"/>
    <cellStyle name="Normal 15 6 2_SCH J-3" xfId="12576"/>
    <cellStyle name="Normal 15 6 3" xfId="12577"/>
    <cellStyle name="Normal 15 6 4" xfId="12578"/>
    <cellStyle name="Normal 15 6 5" xfId="12579"/>
    <cellStyle name="Normal 15 6_SCH J-3" xfId="12580"/>
    <cellStyle name="Normal 15 7" xfId="12581"/>
    <cellStyle name="Normal 15 7 2" xfId="12582"/>
    <cellStyle name="Normal 15 7 2 2" xfId="12583"/>
    <cellStyle name="Normal 15 7 2_SCH J-3" xfId="12584"/>
    <cellStyle name="Normal 15 7 3" xfId="12585"/>
    <cellStyle name="Normal 15 7 4" xfId="12586"/>
    <cellStyle name="Normal 15 7 5" xfId="12587"/>
    <cellStyle name="Normal 15 7_SCH J-3" xfId="12588"/>
    <cellStyle name="Normal 15 8" xfId="12589"/>
    <cellStyle name="Normal 15 8 2" xfId="12590"/>
    <cellStyle name="Normal 15 8 2 2" xfId="12591"/>
    <cellStyle name="Normal 15 8 3" xfId="12592"/>
    <cellStyle name="Normal 15 8 3 2" xfId="12593"/>
    <cellStyle name="Normal 15 8 4" xfId="12594"/>
    <cellStyle name="Normal 15 9" xfId="12595"/>
    <cellStyle name="Normal 15 9 2" xfId="12596"/>
    <cellStyle name="Normal 15_SCH J-3" xfId="12597"/>
    <cellStyle name="Normal 16" xfId="12598"/>
    <cellStyle name="Normal 16 2" xfId="12599"/>
    <cellStyle name="Normal 16 2 2" xfId="12600"/>
    <cellStyle name="Normal 16 2 2 2" xfId="12601"/>
    <cellStyle name="Normal 16 2 2_SCH J-3" xfId="12602"/>
    <cellStyle name="Normal 16 2 3" xfId="12603"/>
    <cellStyle name="Normal 16 2 4" xfId="12604"/>
    <cellStyle name="Normal 16 2_SCH J-3" xfId="12605"/>
    <cellStyle name="Normal 16 3" xfId="12606"/>
    <cellStyle name="Normal 16 3 2" xfId="12607"/>
    <cellStyle name="Normal 16 3_SCH J-3" xfId="12608"/>
    <cellStyle name="Normal 16 4" xfId="12609"/>
    <cellStyle name="Normal 16 4 2" xfId="12610"/>
    <cellStyle name="Normal 16 5" xfId="12611"/>
    <cellStyle name="Normal 16 6" xfId="12612"/>
    <cellStyle name="Normal 16_SCH J-3" xfId="12613"/>
    <cellStyle name="Normal 17" xfId="12614"/>
    <cellStyle name="Normal 17 2" xfId="12615"/>
    <cellStyle name="Normal 17 2 2" xfId="12616"/>
    <cellStyle name="Normal 17 2 2 2" xfId="12617"/>
    <cellStyle name="Normal 17 2 2 2 2" xfId="12618"/>
    <cellStyle name="Normal 17 2 2 2 3" xfId="12619"/>
    <cellStyle name="Normal 17 2 2 2_SCH J-3" xfId="12620"/>
    <cellStyle name="Normal 17 2 2 3" xfId="12621"/>
    <cellStyle name="Normal 17 2 2 3 2" xfId="12622"/>
    <cellStyle name="Normal 17 2 2 3_SCH J-3" xfId="12623"/>
    <cellStyle name="Normal 17 2 2 4" xfId="12624"/>
    <cellStyle name="Normal 17 2 2 5" xfId="12625"/>
    <cellStyle name="Normal 17 2 2 6" xfId="12626"/>
    <cellStyle name="Normal 17 2 2_SCH J-3" xfId="12627"/>
    <cellStyle name="Normal 17 2 3" xfId="12628"/>
    <cellStyle name="Normal 17 2 3 2" xfId="12629"/>
    <cellStyle name="Normal 17 2 3 3" xfId="12630"/>
    <cellStyle name="Normal 17 2 3_SCH J-3" xfId="12631"/>
    <cellStyle name="Normal 17 2 4" xfId="12632"/>
    <cellStyle name="Normal 17 2 4 2" xfId="12633"/>
    <cellStyle name="Normal 17 2 4_SCH J-3" xfId="12634"/>
    <cellStyle name="Normal 17 2 5" xfId="12635"/>
    <cellStyle name="Normal 17 2 6" xfId="12636"/>
    <cellStyle name="Normal 17 2 7" xfId="12637"/>
    <cellStyle name="Normal 17 2 8" xfId="12638"/>
    <cellStyle name="Normal 17 2_SCH J-3" xfId="12639"/>
    <cellStyle name="Normal 17 3" xfId="12640"/>
    <cellStyle name="Normal 17 3 2" xfId="12641"/>
    <cellStyle name="Normal 17 3 2 2" xfId="12642"/>
    <cellStyle name="Normal 17 3 2 2 2" xfId="12643"/>
    <cellStyle name="Normal 17 3 2 2_SCH J-3" xfId="12644"/>
    <cellStyle name="Normal 17 3 2 3" xfId="12645"/>
    <cellStyle name="Normal 17 3 2 4" xfId="12646"/>
    <cellStyle name="Normal 17 3 2 5" xfId="12647"/>
    <cellStyle name="Normal 17 3 2_SCH J-3" xfId="12648"/>
    <cellStyle name="Normal 17 3 3" xfId="12649"/>
    <cellStyle name="Normal 17 3 3 2" xfId="12650"/>
    <cellStyle name="Normal 17 3 3_SCH J-3" xfId="12651"/>
    <cellStyle name="Normal 17 3 4" xfId="12652"/>
    <cellStyle name="Normal 17 3 5" xfId="12653"/>
    <cellStyle name="Normal 17 3 6" xfId="12654"/>
    <cellStyle name="Normal 17 3 7" xfId="12655"/>
    <cellStyle name="Normal 17 3_SCH J-3" xfId="12656"/>
    <cellStyle name="Normal 17 4" xfId="12657"/>
    <cellStyle name="Normal 17 4 2" xfId="12658"/>
    <cellStyle name="Normal 17 4 2 2" xfId="12659"/>
    <cellStyle name="Normal 17 4 2_SCH J-3" xfId="12660"/>
    <cellStyle name="Normal 17 4 3" xfId="12661"/>
    <cellStyle name="Normal 17 4 4" xfId="12662"/>
    <cellStyle name="Normal 17 4 5" xfId="12663"/>
    <cellStyle name="Normal 17 4_SCH J-3" xfId="12664"/>
    <cellStyle name="Normal 17 5" xfId="12665"/>
    <cellStyle name="Normal 17 5 2" xfId="12666"/>
    <cellStyle name="Normal 17 5 2 2" xfId="12667"/>
    <cellStyle name="Normal 17 5 2_SCH J-3" xfId="12668"/>
    <cellStyle name="Normal 17 5 3" xfId="12669"/>
    <cellStyle name="Normal 17 5 4" xfId="12670"/>
    <cellStyle name="Normal 17 5 5" xfId="12671"/>
    <cellStyle name="Normal 17 5_SCH J-3" xfId="12672"/>
    <cellStyle name="Normal 17 6" xfId="12673"/>
    <cellStyle name="Normal 17 6 2" xfId="12674"/>
    <cellStyle name="Normal 17 6 2 2" xfId="12675"/>
    <cellStyle name="Normal 17 6 2_SCH J-3" xfId="12676"/>
    <cellStyle name="Normal 17 6 3" xfId="12677"/>
    <cellStyle name="Normal 17 6 4" xfId="12678"/>
    <cellStyle name="Normal 17 6 5" xfId="12679"/>
    <cellStyle name="Normal 17 6_SCH J-3" xfId="12680"/>
    <cellStyle name="Normal 17 7" xfId="12681"/>
    <cellStyle name="Normal 17_SCH J-3" xfId="12682"/>
    <cellStyle name="Normal 18" xfId="12683"/>
    <cellStyle name="Normal 18 2" xfId="12684"/>
    <cellStyle name="Normal 18 2 2" xfId="12685"/>
    <cellStyle name="Normal 18 2 2 2" xfId="12686"/>
    <cellStyle name="Normal 18 2 2 3" xfId="12687"/>
    <cellStyle name="Normal 18 2 2_SCH J-3" xfId="12688"/>
    <cellStyle name="Normal 18 2 3" xfId="12689"/>
    <cellStyle name="Normal 18 2 4" xfId="12690"/>
    <cellStyle name="Normal 18 2 5" xfId="12691"/>
    <cellStyle name="Normal 18 2 6" xfId="12692"/>
    <cellStyle name="Normal 18 2 7" xfId="12693"/>
    <cellStyle name="Normal 18 2_SCH J-3" xfId="12694"/>
    <cellStyle name="Normal 18 3" xfId="12695"/>
    <cellStyle name="Normal 18 3 2" xfId="12696"/>
    <cellStyle name="Normal 18 3 2 2" xfId="12697"/>
    <cellStyle name="Normal 18 3 2_SCH J-3" xfId="12698"/>
    <cellStyle name="Normal 18 3 3" xfId="12699"/>
    <cellStyle name="Normal 18 3 4" xfId="12700"/>
    <cellStyle name="Normal 18 3 5" xfId="12701"/>
    <cellStyle name="Normal 18 3 6" xfId="12702"/>
    <cellStyle name="Normal 18 3_SCH J-3" xfId="12703"/>
    <cellStyle name="Normal 18 4" xfId="12704"/>
    <cellStyle name="Normal 18 4 2" xfId="12705"/>
    <cellStyle name="Normal 18 5" xfId="12706"/>
    <cellStyle name="Normal 18 6" xfId="12707"/>
    <cellStyle name="Normal 18_SCH J-3" xfId="12708"/>
    <cellStyle name="Normal 19" xfId="12709"/>
    <cellStyle name="Normal 19 2" xfId="12710"/>
    <cellStyle name="Normal 19 2 2" xfId="12711"/>
    <cellStyle name="Normal 19 2 2 2" xfId="12712"/>
    <cellStyle name="Normal 19 2 2_SCH J-3" xfId="12713"/>
    <cellStyle name="Normal 19 2 3" xfId="12714"/>
    <cellStyle name="Normal 19 2 4" xfId="12715"/>
    <cellStyle name="Normal 19 2_SCH J-3" xfId="12716"/>
    <cellStyle name="Normal 19 3" xfId="12717"/>
    <cellStyle name="Normal 19 3 2" xfId="12718"/>
    <cellStyle name="Normal 19 3_SCH J-3" xfId="12719"/>
    <cellStyle name="Normal 19 4" xfId="12720"/>
    <cellStyle name="Normal 19 4 2" xfId="12721"/>
    <cellStyle name="Normal 19 5" xfId="12722"/>
    <cellStyle name="Normal 19 6" xfId="12723"/>
    <cellStyle name="Normal 19_SCH J-3" xfId="12724"/>
    <cellStyle name="Normal 2" xfId="12725"/>
    <cellStyle name="Normal 2 10" xfId="12726"/>
    <cellStyle name="Normal 2 10 2" xfId="12727"/>
    <cellStyle name="Normal 2 10 2 2" xfId="12728"/>
    <cellStyle name="Normal 2 10 2 2 2" xfId="12729"/>
    <cellStyle name="Normal 2 10 2 3" xfId="12730"/>
    <cellStyle name="Normal 2 10 2_SCH J-3" xfId="12731"/>
    <cellStyle name="Normal 2 10 3" xfId="12732"/>
    <cellStyle name="Normal 2 10 3 2" xfId="12733"/>
    <cellStyle name="Normal 2 10 4" xfId="12734"/>
    <cellStyle name="Normal 2 10_SCH J-3" xfId="12735"/>
    <cellStyle name="Normal 2 11" xfId="12736"/>
    <cellStyle name="Normal 2 11 2" xfId="12737"/>
    <cellStyle name="Normal 2 11 2 2" xfId="12738"/>
    <cellStyle name="Normal 2 11 2 2 2" xfId="12739"/>
    <cellStyle name="Normal 2 11 2 3" xfId="12740"/>
    <cellStyle name="Normal 2 11 2_SCH J-3" xfId="12741"/>
    <cellStyle name="Normal 2 11 3" xfId="12742"/>
    <cellStyle name="Normal 2 11 3 2" xfId="12743"/>
    <cellStyle name="Normal 2 11 4" xfId="12744"/>
    <cellStyle name="Normal 2 11_SCH J-3" xfId="12745"/>
    <cellStyle name="Normal 2 12" xfId="12746"/>
    <cellStyle name="Normal 2 12 2" xfId="12747"/>
    <cellStyle name="Normal 2 12_SCH J-3" xfId="12748"/>
    <cellStyle name="Normal 2 13" xfId="12749"/>
    <cellStyle name="Normal 2 13 2" xfId="12750"/>
    <cellStyle name="Normal 2 14" xfId="12751"/>
    <cellStyle name="Normal 2 14 2" xfId="12752"/>
    <cellStyle name="Normal 2 15" xfId="12753"/>
    <cellStyle name="Normal 2 16" xfId="12754"/>
    <cellStyle name="Normal 2 17" xfId="12755"/>
    <cellStyle name="Normal 2 18" xfId="12756"/>
    <cellStyle name="Normal 2 18 2" xfId="12757"/>
    <cellStyle name="Normal 2 18 2 2" xfId="12758"/>
    <cellStyle name="Normal 2 18 2_SCH J-3" xfId="12759"/>
    <cellStyle name="Normal 2 18 3" xfId="12760"/>
    <cellStyle name="Normal 2 18 4" xfId="12761"/>
    <cellStyle name="Normal 2 18_SCH J-3" xfId="12762"/>
    <cellStyle name="Normal 2 19" xfId="12763"/>
    <cellStyle name="Normal 2 19 2" xfId="12764"/>
    <cellStyle name="Normal 2 19_SCH J-3" xfId="12765"/>
    <cellStyle name="Normal 2 2" xfId="12766"/>
    <cellStyle name="Normal 2 2 2" xfId="12767"/>
    <cellStyle name="Normal 2 2 2 2" xfId="12768"/>
    <cellStyle name="Normal 2 2 2 2 2" xfId="12769"/>
    <cellStyle name="Normal 2 2 2 2_SCH J-3" xfId="12770"/>
    <cellStyle name="Normal 2 2 2 3" xfId="12771"/>
    <cellStyle name="Normal 2 2 2 3 2" xfId="12772"/>
    <cellStyle name="Normal 2 2 2 3_SCH J-3" xfId="12773"/>
    <cellStyle name="Normal 2 2 2 4" xfId="12774"/>
    <cellStyle name="Normal 2 2 2 4 2" xfId="12775"/>
    <cellStyle name="Normal 2 2 2 4_SCH J-3" xfId="12776"/>
    <cellStyle name="Normal 2 2 2 5" xfId="12777"/>
    <cellStyle name="Normal 2 2 2_SCH J-3" xfId="12778"/>
    <cellStyle name="Normal 2 2 3" xfId="12779"/>
    <cellStyle name="Normal 2 2 3 2" xfId="12780"/>
    <cellStyle name="Normal 2 2 3 2 2" xfId="12781"/>
    <cellStyle name="Normal 2 2 3 3" xfId="12782"/>
    <cellStyle name="Normal 2 2 3_SCH J-3" xfId="12783"/>
    <cellStyle name="Normal 2 2 4" xfId="12784"/>
    <cellStyle name="Normal 2 2 4 2" xfId="12785"/>
    <cellStyle name="Normal 2 2 4 2 2" xfId="12786"/>
    <cellStyle name="Normal 2 2 4 2 2 2" xfId="12787"/>
    <cellStyle name="Normal 2 2 4 2 2 2 2" xfId="12788"/>
    <cellStyle name="Normal 2 2 4 2 2 2_SCH J-3" xfId="12789"/>
    <cellStyle name="Normal 2 2 4 2 2 3" xfId="12790"/>
    <cellStyle name="Normal 2 2 4 2 2 4" xfId="12791"/>
    <cellStyle name="Normal 2 2 4 2 2_SCH J-3" xfId="12792"/>
    <cellStyle name="Normal 2 2 4 2 3" xfId="12793"/>
    <cellStyle name="Normal 2 2 4 2 3 2" xfId="12794"/>
    <cellStyle name="Normal 2 2 4 2 3_SCH J-3" xfId="12795"/>
    <cellStyle name="Normal 2 2 4 2 4" xfId="12796"/>
    <cellStyle name="Normal 2 2 4 2 5" xfId="12797"/>
    <cellStyle name="Normal 2 2 4 2_SCH J-3" xfId="12798"/>
    <cellStyle name="Normal 2 2 4 3" xfId="12799"/>
    <cellStyle name="Normal 2 2 4 3 2" xfId="12800"/>
    <cellStyle name="Normal 2 2 4 3 2 2" xfId="12801"/>
    <cellStyle name="Normal 2 2 4 3 2_SCH J-3" xfId="12802"/>
    <cellStyle name="Normal 2 2 4 3 3" xfId="12803"/>
    <cellStyle name="Normal 2 2 4 3 4" xfId="12804"/>
    <cellStyle name="Normal 2 2 4 3_SCH J-3" xfId="12805"/>
    <cellStyle name="Normal 2 2 4 4" xfId="12806"/>
    <cellStyle name="Normal 2 2 4 4 2" xfId="12807"/>
    <cellStyle name="Normal 2 2 4 4_SCH J-3" xfId="12808"/>
    <cellStyle name="Normal 2 2 4 5" xfId="12809"/>
    <cellStyle name="Normal 2 2 4 5 2" xfId="12810"/>
    <cellStyle name="Normal 2 2 4 5_SCH J-3" xfId="12811"/>
    <cellStyle name="Normal 2 2 4 6" xfId="12812"/>
    <cellStyle name="Normal 2 2 4 7" xfId="12813"/>
    <cellStyle name="Normal 2 2 4_SCH J-3" xfId="12814"/>
    <cellStyle name="Normal 2 2 5" xfId="12815"/>
    <cellStyle name="Normal 2 2 5 2" xfId="12816"/>
    <cellStyle name="Normal 2 2 5 2 2" xfId="12817"/>
    <cellStyle name="Normal 2 2 5 2 3" xfId="12818"/>
    <cellStyle name="Normal 2 2 5 2_SCH J-3" xfId="12819"/>
    <cellStyle name="Normal 2 2 5 3" xfId="12820"/>
    <cellStyle name="Normal 2 2 5 4" xfId="12821"/>
    <cellStyle name="Normal 2 2 5 5" xfId="12822"/>
    <cellStyle name="Normal 2 2 5 6" xfId="12823"/>
    <cellStyle name="Normal 2 2 5_SCH J-3" xfId="12824"/>
    <cellStyle name="Normal 2 2 6" xfId="12825"/>
    <cellStyle name="Normal 2 2 6 2" xfId="12826"/>
    <cellStyle name="Normal 2 2 6 2 2" xfId="12827"/>
    <cellStyle name="Normal 2 2 6 2_SCH J-3" xfId="12828"/>
    <cellStyle name="Normal 2 2 6 3" xfId="12829"/>
    <cellStyle name="Normal 2 2 6 3 2" xfId="12830"/>
    <cellStyle name="Normal 2 2 6 4" xfId="12831"/>
    <cellStyle name="Normal 2 2 6 5" xfId="12832"/>
    <cellStyle name="Normal 2 2 6_SCH J-3" xfId="12833"/>
    <cellStyle name="Normal 2 2 7" xfId="12834"/>
    <cellStyle name="Normal 2 2 8" xfId="12835"/>
    <cellStyle name="Normal 2 2 8 2" xfId="12836"/>
    <cellStyle name="Normal 2 2 8 3" xfId="12837"/>
    <cellStyle name="Normal 2 2 8_SCH J-3" xfId="12838"/>
    <cellStyle name="Normal 2 2_SCH J-3" xfId="12839"/>
    <cellStyle name="Normal 2 20" xfId="12840"/>
    <cellStyle name="Normal 2 20 2" xfId="12841"/>
    <cellStyle name="Normal 2 20 3" xfId="12842"/>
    <cellStyle name="Normal 2 20_SCH J-3" xfId="12843"/>
    <cellStyle name="Normal 2 21" xfId="12844"/>
    <cellStyle name="Normal 2 21 2" xfId="12845"/>
    <cellStyle name="Normal 2 21_SCH J-3" xfId="12846"/>
    <cellStyle name="Normal 2 22" xfId="12847"/>
    <cellStyle name="Normal 2 3" xfId="12848"/>
    <cellStyle name="Normal 2 3 2" xfId="12849"/>
    <cellStyle name="Normal 2 3 2 2" xfId="12850"/>
    <cellStyle name="Normal 2 3 2 2 2" xfId="12851"/>
    <cellStyle name="Normal 2 3 2 2 3" xfId="12852"/>
    <cellStyle name="Normal 2 3 2 3" xfId="12853"/>
    <cellStyle name="Normal 2 3 2 3 2" xfId="12854"/>
    <cellStyle name="Normal 2 3 2 4" xfId="12855"/>
    <cellStyle name="Normal 2 3 2_SCH J-3" xfId="12856"/>
    <cellStyle name="Normal 2 3 3" xfId="12857"/>
    <cellStyle name="Normal 2 3 3 2" xfId="12858"/>
    <cellStyle name="Normal 2 3 3 2 2" xfId="12859"/>
    <cellStyle name="Normal 2 3 3 3" xfId="12860"/>
    <cellStyle name="Normal 2 3 4" xfId="12861"/>
    <cellStyle name="Normal 2 3 4 2" xfId="12862"/>
    <cellStyle name="Normal 2 3 4 2 2" xfId="12863"/>
    <cellStyle name="Normal 2 3 4 2_SCH J-3" xfId="12864"/>
    <cellStyle name="Normal 2 3 4 3" xfId="12865"/>
    <cellStyle name="Normal 2 3 4 4" xfId="12866"/>
    <cellStyle name="Normal 2 3 4 5" xfId="12867"/>
    <cellStyle name="Normal 2 3 4_SCH J-3" xfId="12868"/>
    <cellStyle name="Normal 2 3 5" xfId="12869"/>
    <cellStyle name="Normal 2 3 5 2" xfId="12870"/>
    <cellStyle name="Normal 2 3 5 2 2" xfId="12871"/>
    <cellStyle name="Normal 2 3 5 2_SCH J-3" xfId="12872"/>
    <cellStyle name="Normal 2 3 5 3" xfId="12873"/>
    <cellStyle name="Normal 2 3 5 4" xfId="12874"/>
    <cellStyle name="Normal 2 3 5 5" xfId="12875"/>
    <cellStyle name="Normal 2 3 5_SCH J-3" xfId="12876"/>
    <cellStyle name="Normal 2 3 6" xfId="12877"/>
    <cellStyle name="Normal 2 3 6 2" xfId="12878"/>
    <cellStyle name="Normal 2 3 6_SCH J-3" xfId="12879"/>
    <cellStyle name="Normal 2 3_SCH J-3" xfId="12880"/>
    <cellStyle name="Normal 2 4" xfId="12881"/>
    <cellStyle name="Normal 2 4 2" xfId="12882"/>
    <cellStyle name="Normal 2 4 2 2" xfId="12883"/>
    <cellStyle name="Normal 2 4 2 2 2" xfId="12884"/>
    <cellStyle name="Normal 2 4 2 3" xfId="12885"/>
    <cellStyle name="Normal 2 4 2 3 2" xfId="12886"/>
    <cellStyle name="Normal 2 4 2_SCH J-3" xfId="12887"/>
    <cellStyle name="Normal 2 4 3" xfId="12888"/>
    <cellStyle name="Normal 2 4 3 2" xfId="12889"/>
    <cellStyle name="Normal 2 4 3 2 2" xfId="12890"/>
    <cellStyle name="Normal 2 4 3_SCH J-3" xfId="12891"/>
    <cellStyle name="Normal 2 4 4" xfId="12892"/>
    <cellStyle name="Normal 2 4 4 2" xfId="12893"/>
    <cellStyle name="Normal 2 4 4_SCH J-3" xfId="12894"/>
    <cellStyle name="Normal 2 4 5" xfId="12895"/>
    <cellStyle name="Normal 2 4_SCH J-3" xfId="12896"/>
    <cellStyle name="Normal 2 41" xfId="12897"/>
    <cellStyle name="Normal 2 43" xfId="12898"/>
    <cellStyle name="Normal 2 5" xfId="12899"/>
    <cellStyle name="Normal 2 5 2" xfId="12900"/>
    <cellStyle name="Normal 2 5 2 2" xfId="12901"/>
    <cellStyle name="Normal 2 5 2 2 2" xfId="12902"/>
    <cellStyle name="Normal 2 5 2 2 2 2" xfId="12903"/>
    <cellStyle name="Normal 2 5 2 2 2_SCH J-3" xfId="12904"/>
    <cellStyle name="Normal 2 5 2 2 3" xfId="12905"/>
    <cellStyle name="Normal 2 5 2 2 4" xfId="12906"/>
    <cellStyle name="Normal 2 5 2 2_SCH J-3" xfId="12907"/>
    <cellStyle name="Normal 2 5 2 3" xfId="12908"/>
    <cellStyle name="Normal 2 5 2 3 2" xfId="12909"/>
    <cellStyle name="Normal 2 5 2 3 2 2" xfId="12910"/>
    <cellStyle name="Normal 2 5 2 3 2_SCH J-3" xfId="12911"/>
    <cellStyle name="Normal 2 5 2 3 3" xfId="12912"/>
    <cellStyle name="Normal 2 5 2 3 4" xfId="12913"/>
    <cellStyle name="Normal 2 5 2 3_SCH J-3" xfId="12914"/>
    <cellStyle name="Normal 2 5 2 4" xfId="12915"/>
    <cellStyle name="Normal 2 5 2 4 2" xfId="12916"/>
    <cellStyle name="Normal 2 5 2 4_SCH J-3" xfId="12917"/>
    <cellStyle name="Normal 2 5 2 5" xfId="12918"/>
    <cellStyle name="Normal 2 5 2 6" xfId="12919"/>
    <cellStyle name="Normal 2 5 2 7" xfId="12920"/>
    <cellStyle name="Normal 2 5 2_SCH J-3" xfId="12921"/>
    <cellStyle name="Normal 2 5 3" xfId="12922"/>
    <cellStyle name="Normal 2 5 3 2" xfId="12923"/>
    <cellStyle name="Normal 2 5 3 2 2" xfId="12924"/>
    <cellStyle name="Normal 2 5 3 2_SCH J-3" xfId="12925"/>
    <cellStyle name="Normal 2 5 3 3" xfId="12926"/>
    <cellStyle name="Normal 2 5 3 4" xfId="12927"/>
    <cellStyle name="Normal 2 5 3_SCH J-3" xfId="12928"/>
    <cellStyle name="Normal 2 5 4" xfId="12929"/>
    <cellStyle name="Normal 2 5 4 2" xfId="12930"/>
    <cellStyle name="Normal 2 5 4 2 2" xfId="12931"/>
    <cellStyle name="Normal 2 5 4 2_SCH J-3" xfId="12932"/>
    <cellStyle name="Normal 2 5 4 3" xfId="12933"/>
    <cellStyle name="Normal 2 5 4 4" xfId="12934"/>
    <cellStyle name="Normal 2 5 4_SCH J-3" xfId="12935"/>
    <cellStyle name="Normal 2 5 5" xfId="12936"/>
    <cellStyle name="Normal 2 5 6" xfId="12937"/>
    <cellStyle name="Normal 2 5_SCH J-3" xfId="12938"/>
    <cellStyle name="Normal 2 6" xfId="12939"/>
    <cellStyle name="Normal 2 6 2" xfId="12940"/>
    <cellStyle name="Normal 2 6 2 2" xfId="12941"/>
    <cellStyle name="Normal 2 6 2_SCH J-3" xfId="12942"/>
    <cellStyle name="Normal 2 6 3" xfId="12943"/>
    <cellStyle name="Normal 2 6 3 2" xfId="12944"/>
    <cellStyle name="Normal 2 6 4" xfId="12945"/>
    <cellStyle name="Normal 2 6_SCH J-3" xfId="12946"/>
    <cellStyle name="Normal 2 7" xfId="12947"/>
    <cellStyle name="Normal 2 7 2" xfId="12948"/>
    <cellStyle name="Normal 2 7 2 2" xfId="12949"/>
    <cellStyle name="Normal 2 7 2 2 2" xfId="12950"/>
    <cellStyle name="Normal 2 7 2 2 3" xfId="12951"/>
    <cellStyle name="Normal 2 7 2 2_SCH J-3" xfId="12952"/>
    <cellStyle name="Normal 2 7 2 3" xfId="12953"/>
    <cellStyle name="Normal 2 7 2 3 2" xfId="12954"/>
    <cellStyle name="Normal 2 7 2 3_SCH J-3" xfId="12955"/>
    <cellStyle name="Normal 2 7 2 4" xfId="12956"/>
    <cellStyle name="Normal 2 7 2 5" xfId="12957"/>
    <cellStyle name="Normal 2 7 2_SCH J-3" xfId="12958"/>
    <cellStyle name="Normal 2 7 3" xfId="12959"/>
    <cellStyle name="Normal 2 7 3 2" xfId="12960"/>
    <cellStyle name="Normal 2 7 3 2 2" xfId="12961"/>
    <cellStyle name="Normal 2 7 3 2_SCH J-3" xfId="12962"/>
    <cellStyle name="Normal 2 7 3 3" xfId="12963"/>
    <cellStyle name="Normal 2 7 3 4" xfId="12964"/>
    <cellStyle name="Normal 2 7 3 5" xfId="12965"/>
    <cellStyle name="Normal 2 7 3_SCH J-3" xfId="12966"/>
    <cellStyle name="Normal 2 7 4" xfId="12967"/>
    <cellStyle name="Normal 2 7 4 2" xfId="12968"/>
    <cellStyle name="Normal 2 7 4 2 2" xfId="12969"/>
    <cellStyle name="Normal 2 7 4 2_SCH J-3" xfId="12970"/>
    <cellStyle name="Normal 2 7 4 3" xfId="12971"/>
    <cellStyle name="Normal 2 7 4 4" xfId="12972"/>
    <cellStyle name="Normal 2 7 4 5" xfId="12973"/>
    <cellStyle name="Normal 2 7 4_SCH J-3" xfId="12974"/>
    <cellStyle name="Normal 2 7 5" xfId="12975"/>
    <cellStyle name="Normal 2 7_SCH J-3" xfId="12976"/>
    <cellStyle name="Normal 2 8" xfId="12977"/>
    <cellStyle name="Normal 2 8 2" xfId="12978"/>
    <cellStyle name="Normal 2 8 2 2" xfId="12979"/>
    <cellStyle name="Normal 2 8 2 2 2" xfId="12980"/>
    <cellStyle name="Normal 2 8 2 2_SCH J-3" xfId="12981"/>
    <cellStyle name="Normal 2 8 2 3" xfId="12982"/>
    <cellStyle name="Normal 2 8 2 4" xfId="12983"/>
    <cellStyle name="Normal 2 8 2 5" xfId="12984"/>
    <cellStyle name="Normal 2 8 2_SCH J-3" xfId="12985"/>
    <cellStyle name="Normal 2 8 3" xfId="12986"/>
    <cellStyle name="Normal 2 8 3 2" xfId="12987"/>
    <cellStyle name="Normal 2 8 3 2 2" xfId="12988"/>
    <cellStyle name="Normal 2 8 3 2_SCH J-3" xfId="12989"/>
    <cellStyle name="Normal 2 8 3 3" xfId="12990"/>
    <cellStyle name="Normal 2 8 3 4" xfId="12991"/>
    <cellStyle name="Normal 2 8 3 5" xfId="12992"/>
    <cellStyle name="Normal 2 8 3_SCH J-3" xfId="12993"/>
    <cellStyle name="Normal 2 8 4" xfId="12994"/>
    <cellStyle name="Normal 2 8_SCH J-3" xfId="12995"/>
    <cellStyle name="Normal 2 9" xfId="12996"/>
    <cellStyle name="Normal 2 9 2" xfId="12997"/>
    <cellStyle name="Normal 2 9 2 2" xfId="12998"/>
    <cellStyle name="Normal 2 9 2 2 2" xfId="12999"/>
    <cellStyle name="Normal 2 9 2 2_SCH J-3" xfId="13000"/>
    <cellStyle name="Normal 2 9 2 3" xfId="13001"/>
    <cellStyle name="Normal 2 9 2 4" xfId="13002"/>
    <cellStyle name="Normal 2 9 2 5" xfId="13003"/>
    <cellStyle name="Normal 2 9 2_SCH J-3" xfId="13004"/>
    <cellStyle name="Normal 2 9 3" xfId="13005"/>
    <cellStyle name="Normal 2 9 3 2" xfId="13006"/>
    <cellStyle name="Normal 2 9 4" xfId="13007"/>
    <cellStyle name="Normal 2 9_SCH J-3" xfId="13008"/>
    <cellStyle name="Normal 2_183302" xfId="13009"/>
    <cellStyle name="Normal 20" xfId="13010"/>
    <cellStyle name="Normal 20 10 2" xfId="13011"/>
    <cellStyle name="Normal 20 10 2 2" xfId="13012"/>
    <cellStyle name="Normal 20 2" xfId="13013"/>
    <cellStyle name="Normal 20 2 2" xfId="13014"/>
    <cellStyle name="Normal 20 2 2 2" xfId="13015"/>
    <cellStyle name="Normal 20 2 2_SCH J-3" xfId="13016"/>
    <cellStyle name="Normal 20 2 3" xfId="13017"/>
    <cellStyle name="Normal 20 2 4" xfId="13018"/>
    <cellStyle name="Normal 20 2 5" xfId="13019"/>
    <cellStyle name="Normal 20 2_SCH J-3" xfId="13020"/>
    <cellStyle name="Normal 20 3" xfId="13021"/>
    <cellStyle name="Normal 20 3 2" xfId="13022"/>
    <cellStyle name="Normal 20 3 3" xfId="13023"/>
    <cellStyle name="Normal 20 3 4" xfId="13024"/>
    <cellStyle name="Normal 20 3_SCH J-3" xfId="13025"/>
    <cellStyle name="Normal 20 4" xfId="13026"/>
    <cellStyle name="Normal 20 4 2" xfId="13027"/>
    <cellStyle name="Normal 20 5" xfId="13028"/>
    <cellStyle name="Normal 20 6" xfId="13029"/>
    <cellStyle name="Normal 20_SCH J-3" xfId="13030"/>
    <cellStyle name="Normal 21" xfId="13031"/>
    <cellStyle name="Normal 21 2" xfId="13032"/>
    <cellStyle name="Normal 21 2 2" xfId="13033"/>
    <cellStyle name="Normal 21 2_SCH J-3" xfId="13034"/>
    <cellStyle name="Normal 21 3" xfId="13035"/>
    <cellStyle name="Normal 21 3 2" xfId="13036"/>
    <cellStyle name="Normal 21 4" xfId="13037"/>
    <cellStyle name="Normal 21 4 2" xfId="13038"/>
    <cellStyle name="Normal 21 5" xfId="13039"/>
    <cellStyle name="Normal 21 5 2" xfId="13040"/>
    <cellStyle name="Normal 21 6" xfId="13041"/>
    <cellStyle name="Normal 21 6 2" xfId="13042"/>
    <cellStyle name="Normal 21 7" xfId="13043"/>
    <cellStyle name="Normal 21 7 2" xfId="13044"/>
    <cellStyle name="Normal 21 8" xfId="13045"/>
    <cellStyle name="Normal 21 9" xfId="13046"/>
    <cellStyle name="Normal 21_SCH J-3" xfId="13047"/>
    <cellStyle name="Normal 22" xfId="13048"/>
    <cellStyle name="Normal 22 2" xfId="13049"/>
    <cellStyle name="Normal 22 2 2" xfId="13050"/>
    <cellStyle name="Normal 22 2 3" xfId="13051"/>
    <cellStyle name="Normal 22 2 4" xfId="13052"/>
    <cellStyle name="Normal 22 2 5" xfId="13053"/>
    <cellStyle name="Normal 22 2_SCH J-3" xfId="13054"/>
    <cellStyle name="Normal 22 3" xfId="13055"/>
    <cellStyle name="Normal 22 3 2" xfId="13056"/>
    <cellStyle name="Normal 22 4" xfId="13057"/>
    <cellStyle name="Normal 22 4 2" xfId="13058"/>
    <cellStyle name="Normal 22 5" xfId="13059"/>
    <cellStyle name="Normal 22 5 2" xfId="13060"/>
    <cellStyle name="Normal 22 6" xfId="13061"/>
    <cellStyle name="Normal 22 6 2" xfId="13062"/>
    <cellStyle name="Normal 22 7" xfId="13063"/>
    <cellStyle name="Normal 22 7 2" xfId="13064"/>
    <cellStyle name="Normal 22 8" xfId="13065"/>
    <cellStyle name="Normal 22 9" xfId="13066"/>
    <cellStyle name="Normal 22_SCH J-3" xfId="13067"/>
    <cellStyle name="Normal 23" xfId="13068"/>
    <cellStyle name="Normal 23 2" xfId="13069"/>
    <cellStyle name="Normal 23 2 2" xfId="13070"/>
    <cellStyle name="Normal 23 2 2 2" xfId="13071"/>
    <cellStyle name="Normal 23 2 2_SCH J-3" xfId="13072"/>
    <cellStyle name="Normal 23 2 3" xfId="13073"/>
    <cellStyle name="Normal 23 2 4" xfId="13074"/>
    <cellStyle name="Normal 23 2 5" xfId="13075"/>
    <cellStyle name="Normal 23 2_SCH J-3" xfId="13076"/>
    <cellStyle name="Normal 23 3" xfId="13077"/>
    <cellStyle name="Normal 23 3 2" xfId="13078"/>
    <cellStyle name="Normal 23 3 3" xfId="13079"/>
    <cellStyle name="Normal 23 3_SCH J-3" xfId="13080"/>
    <cellStyle name="Normal 23 4" xfId="13081"/>
    <cellStyle name="Normal 23 4 2" xfId="13082"/>
    <cellStyle name="Normal 23 5" xfId="13083"/>
    <cellStyle name="Normal 23 5 2" xfId="13084"/>
    <cellStyle name="Normal 23 6" xfId="13085"/>
    <cellStyle name="Normal 23 6 2" xfId="13086"/>
    <cellStyle name="Normal 23 7" xfId="13087"/>
    <cellStyle name="Normal 23 7 2" xfId="13088"/>
    <cellStyle name="Normal 23 8" xfId="13089"/>
    <cellStyle name="Normal 23 9" xfId="13090"/>
    <cellStyle name="Normal 23_SCH J-3" xfId="13091"/>
    <cellStyle name="Normal 24" xfId="13092"/>
    <cellStyle name="Normal 24 2" xfId="13093"/>
    <cellStyle name="Normal 24 2 2" xfId="13094"/>
    <cellStyle name="Normal 24 2_SCH J-3" xfId="13095"/>
    <cellStyle name="Normal 24 3" xfId="13096"/>
    <cellStyle name="Normal 24 3 2" xfId="13097"/>
    <cellStyle name="Normal 24 4" xfId="13098"/>
    <cellStyle name="Normal 24 4 2" xfId="13099"/>
    <cellStyle name="Normal 24 5" xfId="13100"/>
    <cellStyle name="Normal 24 6" xfId="13101"/>
    <cellStyle name="Normal 24_SCH J-3" xfId="13102"/>
    <cellStyle name="Normal 25" xfId="13103"/>
    <cellStyle name="Normal 25 2" xfId="13104"/>
    <cellStyle name="Normal 25 2 2" xfId="13105"/>
    <cellStyle name="Normal 25 3" xfId="13106"/>
    <cellStyle name="Normal 25 3 2" xfId="13107"/>
    <cellStyle name="Normal 25 4" xfId="13108"/>
    <cellStyle name="Normal 25 4 2" xfId="13109"/>
    <cellStyle name="Normal 25 5" xfId="13110"/>
    <cellStyle name="Normal 25 6" xfId="13111"/>
    <cellStyle name="Normal 25_SCH J-3" xfId="13112"/>
    <cellStyle name="Normal 26" xfId="13113"/>
    <cellStyle name="Normal 26 2" xfId="13114"/>
    <cellStyle name="Normal 26 2 2" xfId="13115"/>
    <cellStyle name="Normal 26 2_SCH J-3" xfId="13116"/>
    <cellStyle name="Normal 26 3" xfId="13117"/>
    <cellStyle name="Normal 26 3 2" xfId="13118"/>
    <cellStyle name="Normal 26 3 3" xfId="13119"/>
    <cellStyle name="Normal 26 3_SCH J-3" xfId="13120"/>
    <cellStyle name="Normal 26 4" xfId="13121"/>
    <cellStyle name="Normal 26 4 2" xfId="13122"/>
    <cellStyle name="Normal 26 4 3" xfId="13123"/>
    <cellStyle name="Normal 26 4_SCH J-3" xfId="13124"/>
    <cellStyle name="Normal 26 5" xfId="13125"/>
    <cellStyle name="Normal 26 5 2" xfId="13126"/>
    <cellStyle name="Normal 26 5_SCH J-3" xfId="13127"/>
    <cellStyle name="Normal 26 6" xfId="13128"/>
    <cellStyle name="Normal 26 6 2" xfId="13129"/>
    <cellStyle name="Normal 26 7" xfId="13130"/>
    <cellStyle name="Normal 26 7 2" xfId="13131"/>
    <cellStyle name="Normal 26 8" xfId="13132"/>
    <cellStyle name="Normal 26 9" xfId="13133"/>
    <cellStyle name="Normal 26_SCH J-3" xfId="13134"/>
    <cellStyle name="Normal 27" xfId="13135"/>
    <cellStyle name="Normal 27 2" xfId="13136"/>
    <cellStyle name="Normal 27 2 2" xfId="13137"/>
    <cellStyle name="Normal 27 2 2 2" xfId="13138"/>
    <cellStyle name="Normal 27 2 2 3" xfId="13139"/>
    <cellStyle name="Normal 27 2 2_SCH J-3" xfId="13140"/>
    <cellStyle name="Normal 27 2 3" xfId="13141"/>
    <cellStyle name="Normal 27 2 4" xfId="13142"/>
    <cellStyle name="Normal 27 2_SCH J-3" xfId="13143"/>
    <cellStyle name="Normal 27 3" xfId="13144"/>
    <cellStyle name="Normal 27 3 2" xfId="13145"/>
    <cellStyle name="Normal 27 3 3" xfId="13146"/>
    <cellStyle name="Normal 27 3_SCH J-3" xfId="13147"/>
    <cellStyle name="Normal 27 4" xfId="13148"/>
    <cellStyle name="Normal 27 4 2" xfId="13149"/>
    <cellStyle name="Normal 27 5" xfId="13150"/>
    <cellStyle name="Normal 27 6" xfId="13151"/>
    <cellStyle name="Normal 27_SCH J-3" xfId="13152"/>
    <cellStyle name="Normal 28" xfId="13153"/>
    <cellStyle name="Normal 28 2" xfId="13154"/>
    <cellStyle name="Normal 28 2 2" xfId="13155"/>
    <cellStyle name="Normal 28 2 2 2" xfId="13156"/>
    <cellStyle name="Normal 28 2 2_SCH J-3" xfId="13157"/>
    <cellStyle name="Normal 28 2 3" xfId="13158"/>
    <cellStyle name="Normal 28 2 3 2" xfId="13159"/>
    <cellStyle name="Normal 28 2 3_SCH J-3" xfId="13160"/>
    <cellStyle name="Normal 28 2 4" xfId="13161"/>
    <cellStyle name="Normal 28 2_SCH J-3" xfId="13162"/>
    <cellStyle name="Normal 28 3" xfId="13163"/>
    <cellStyle name="Normal 28 3 2" xfId="13164"/>
    <cellStyle name="Normal 28 3_SCH J-3" xfId="13165"/>
    <cellStyle name="Normal 28 4" xfId="13166"/>
    <cellStyle name="Normal 28 4 2" xfId="13167"/>
    <cellStyle name="Normal 28 4 3" xfId="13168"/>
    <cellStyle name="Normal 28 4_SCH J-3" xfId="13169"/>
    <cellStyle name="Normal 28 5" xfId="13170"/>
    <cellStyle name="Normal 28 5 2" xfId="13171"/>
    <cellStyle name="Normal 28 5_SCH J-3" xfId="13172"/>
    <cellStyle name="Normal 28 6" xfId="13173"/>
    <cellStyle name="Normal 28 6 2" xfId="13174"/>
    <cellStyle name="Normal 28 7" xfId="13175"/>
    <cellStyle name="Normal 28 7 2" xfId="13176"/>
    <cellStyle name="Normal 28 8" xfId="13177"/>
    <cellStyle name="Normal 28 9" xfId="13178"/>
    <cellStyle name="Normal 28_SCH J-3" xfId="13179"/>
    <cellStyle name="Normal 29" xfId="13180"/>
    <cellStyle name="Normal 29 2" xfId="13181"/>
    <cellStyle name="Normal 29 2 2" xfId="13182"/>
    <cellStyle name="Normal 29 2 3" xfId="13183"/>
    <cellStyle name="Normal 29 2 4" xfId="13184"/>
    <cellStyle name="Normal 29 2_SCH J-3" xfId="13185"/>
    <cellStyle name="Normal 29 3" xfId="13186"/>
    <cellStyle name="Normal 29 3 2" xfId="13187"/>
    <cellStyle name="Normal 29 3_SCH J-3" xfId="13188"/>
    <cellStyle name="Normal 29 4" xfId="13189"/>
    <cellStyle name="Normal 29 4 2" xfId="13190"/>
    <cellStyle name="Normal 29 5" xfId="13191"/>
    <cellStyle name="Normal 29 5 2" xfId="13192"/>
    <cellStyle name="Normal 29 6" xfId="13193"/>
    <cellStyle name="Normal 29 6 2" xfId="13194"/>
    <cellStyle name="Normal 29 7" xfId="13195"/>
    <cellStyle name="Normal 29 7 2" xfId="13196"/>
    <cellStyle name="Normal 29 8" xfId="13197"/>
    <cellStyle name="Normal 29 9" xfId="13198"/>
    <cellStyle name="Normal 29_SCH J-3" xfId="13199"/>
    <cellStyle name="Normal 3" xfId="13200"/>
    <cellStyle name="Normal 3 10" xfId="13201"/>
    <cellStyle name="Normal 3 10 2" xfId="13202"/>
    <cellStyle name="Normal 3 10 3" xfId="13203"/>
    <cellStyle name="Normal 3 11" xfId="13204"/>
    <cellStyle name="Normal 3 11 2" xfId="13205"/>
    <cellStyle name="Normal 3 12" xfId="13206"/>
    <cellStyle name="Normal 3 12 2" xfId="13207"/>
    <cellStyle name="Normal 3 13" xfId="13208"/>
    <cellStyle name="Normal 3 13 2" xfId="13209"/>
    <cellStyle name="Normal 3 14" xfId="13210"/>
    <cellStyle name="Normal 3 15" xfId="13211"/>
    <cellStyle name="Normal 3 16" xfId="13212"/>
    <cellStyle name="Normal 3 17" xfId="13213"/>
    <cellStyle name="Normal 3 17 2" xfId="13214"/>
    <cellStyle name="Normal 3 17 2 2" xfId="13215"/>
    <cellStyle name="Normal 3 17 2_SCH J-3" xfId="13216"/>
    <cellStyle name="Normal 3 17 3" xfId="13217"/>
    <cellStyle name="Normal 3 17_SCH J-3" xfId="13218"/>
    <cellStyle name="Normal 3 18" xfId="13219"/>
    <cellStyle name="Normal 3 18 2" xfId="13220"/>
    <cellStyle name="Normal 3 18 2 2" xfId="13221"/>
    <cellStyle name="Normal 3 18 2 3" xfId="13222"/>
    <cellStyle name="Normal 3 18 2_SCH J-3" xfId="13223"/>
    <cellStyle name="Normal 3 18 3" xfId="13224"/>
    <cellStyle name="Normal 3 18 3 2" xfId="13225"/>
    <cellStyle name="Normal 3 18 3_SCH J-3" xfId="13226"/>
    <cellStyle name="Normal 3 18 4" xfId="13227"/>
    <cellStyle name="Normal 3 18 5" xfId="13228"/>
    <cellStyle name="Normal 3 18 6" xfId="13229"/>
    <cellStyle name="Normal 3 18_SCH J-3" xfId="13230"/>
    <cellStyle name="Normal 3 19" xfId="13231"/>
    <cellStyle name="Normal 3 19 2" xfId="13232"/>
    <cellStyle name="Normal 3 19 3" xfId="13233"/>
    <cellStyle name="Normal 3 19_SCH J-3" xfId="13234"/>
    <cellStyle name="Normal 3 2" xfId="13235"/>
    <cellStyle name="Normal 3 2 2" xfId="13236"/>
    <cellStyle name="Normal 3 2 2 2" xfId="13237"/>
    <cellStyle name="Normal 3 2 2 2 2" xfId="13238"/>
    <cellStyle name="Normal 3 2 2 3" xfId="13239"/>
    <cellStyle name="Normal 3 2 2 3 2" xfId="13240"/>
    <cellStyle name="Normal 3 2 2 4" xfId="13241"/>
    <cellStyle name="Normal 3 2 2 4 2" xfId="13242"/>
    <cellStyle name="Normal 3 2 2 5" xfId="13243"/>
    <cellStyle name="Normal 3 2 2_SCH J-3" xfId="13244"/>
    <cellStyle name="Normal 3 2 3" xfId="13245"/>
    <cellStyle name="Normal 3 2 3 2" xfId="13246"/>
    <cellStyle name="Normal 3 2 3 2 2" xfId="13247"/>
    <cellStyle name="Normal 3 2 3_SCH J-3" xfId="13248"/>
    <cellStyle name="Normal 3 2 4" xfId="13249"/>
    <cellStyle name="Normal 3 2 4 2" xfId="13250"/>
    <cellStyle name="Normal 3 2 4 3" xfId="13251"/>
    <cellStyle name="Normal 3 2 4 4" xfId="13252"/>
    <cellStyle name="Normal 3 2 4_SCH J-3" xfId="13253"/>
    <cellStyle name="Normal 3 2 5" xfId="13254"/>
    <cellStyle name="Normal 3 2_2D - MAY 24 2010 Ten Year ATRR Forecast for Stakeholders - Updated to SL Rev 12 for PowerPoint" xfId="13255"/>
    <cellStyle name="Normal 3 20" xfId="13256"/>
    <cellStyle name="Normal 3 20 2" xfId="13257"/>
    <cellStyle name="Normal 3 20 3" xfId="13258"/>
    <cellStyle name="Normal 3 20_SCH J-3" xfId="13259"/>
    <cellStyle name="Normal 3 21" xfId="13260"/>
    <cellStyle name="Normal 3 22" xfId="13261"/>
    <cellStyle name="Normal 3 23" xfId="13262"/>
    <cellStyle name="Normal 3 3" xfId="13263"/>
    <cellStyle name="Normal 3 3 2" xfId="13264"/>
    <cellStyle name="Normal 3 3 2 2" xfId="13265"/>
    <cellStyle name="Normal 3 3 2 2 2" xfId="13266"/>
    <cellStyle name="Normal 3 3 2 2 2 2" xfId="13267"/>
    <cellStyle name="Normal 3 3 2 2 3" xfId="13268"/>
    <cellStyle name="Normal 3 3 2 2_SCH J-3" xfId="13269"/>
    <cellStyle name="Normal 3 3 2 3" xfId="13270"/>
    <cellStyle name="Normal 3 3 2 3 2" xfId="13271"/>
    <cellStyle name="Normal 3 3 2_SCH J-3" xfId="13272"/>
    <cellStyle name="Normal 3 3 3" xfId="13273"/>
    <cellStyle name="Normal 3 3 3 2" xfId="13274"/>
    <cellStyle name="Normal 3 3 3 2 2" xfId="13275"/>
    <cellStyle name="Normal 3 3 3_SCH J-3" xfId="13276"/>
    <cellStyle name="Normal 3 3 4" xfId="13277"/>
    <cellStyle name="Normal 3 3 4 2" xfId="13278"/>
    <cellStyle name="Normal 3 3 5" xfId="13279"/>
    <cellStyle name="Normal 3 3 5 2" xfId="13280"/>
    <cellStyle name="Normal 3 3_SCH J-3" xfId="13281"/>
    <cellStyle name="Normal 3 4" xfId="13282"/>
    <cellStyle name="Normal 3 4 2" xfId="13283"/>
    <cellStyle name="Normal 3 4 2 2" xfId="13284"/>
    <cellStyle name="Normal 3 4 3" xfId="13285"/>
    <cellStyle name="Normal 3 4 3 2" xfId="13286"/>
    <cellStyle name="Normal 3 4 3_SCH J-3" xfId="13287"/>
    <cellStyle name="Normal 3 4 4" xfId="13288"/>
    <cellStyle name="Normal 3 4 4 2" xfId="13289"/>
    <cellStyle name="Normal 3 4 5" xfId="13290"/>
    <cellStyle name="Normal 3 4_SCH J-3" xfId="13291"/>
    <cellStyle name="Normal 3 5" xfId="13292"/>
    <cellStyle name="Normal 3 5 2" xfId="13293"/>
    <cellStyle name="Normal 3 5 2 2" xfId="13294"/>
    <cellStyle name="Normal 3 5 3" xfId="13295"/>
    <cellStyle name="Normal 3 5 3 2" xfId="13296"/>
    <cellStyle name="Normal 3 5_SCH J-3" xfId="13297"/>
    <cellStyle name="Normal 3 6" xfId="13298"/>
    <cellStyle name="Normal 3 6 2" xfId="13299"/>
    <cellStyle name="Normal 3 6 2 2" xfId="13300"/>
    <cellStyle name="Normal 3 7" xfId="13301"/>
    <cellStyle name="Normal 3 7 2" xfId="13302"/>
    <cellStyle name="Normal 3 7 2 2" xfId="13303"/>
    <cellStyle name="Normal 3 7 3" xfId="13304"/>
    <cellStyle name="Normal 3 8" xfId="13305"/>
    <cellStyle name="Normal 3 8 2" xfId="13306"/>
    <cellStyle name="Normal 3 8 2 2" xfId="13307"/>
    <cellStyle name="Normal 3 8 3" xfId="13308"/>
    <cellStyle name="Normal 3 9" xfId="13309"/>
    <cellStyle name="Normal 3 9 2" xfId="13310"/>
    <cellStyle name="Normal 3 9 2 2" xfId="13311"/>
    <cellStyle name="Normal 3 9 3" xfId="13312"/>
    <cellStyle name="Normal 3 9 3 2" xfId="13313"/>
    <cellStyle name="Normal 3 9 4" xfId="13314"/>
    <cellStyle name="Normal 3_108 Summary" xfId="13315"/>
    <cellStyle name="Normal 30" xfId="13316"/>
    <cellStyle name="Normal 30 2" xfId="13317"/>
    <cellStyle name="Normal 30 2 2" xfId="13318"/>
    <cellStyle name="Normal 30 2 3" xfId="13319"/>
    <cellStyle name="Normal 30 2 4" xfId="13320"/>
    <cellStyle name="Normal 30 2_SCH J-3" xfId="13321"/>
    <cellStyle name="Normal 30 3" xfId="13322"/>
    <cellStyle name="Normal 30 3 2" xfId="13323"/>
    <cellStyle name="Normal 30 3_SCH J-3" xfId="13324"/>
    <cellStyle name="Normal 30 4" xfId="13325"/>
    <cellStyle name="Normal 30 4 2" xfId="13326"/>
    <cellStyle name="Normal 30 5" xfId="13327"/>
    <cellStyle name="Normal 30 6" xfId="13328"/>
    <cellStyle name="Normal 30 7" xfId="13329"/>
    <cellStyle name="Normal 30_SCH J-3" xfId="13330"/>
    <cellStyle name="Normal 31" xfId="13331"/>
    <cellStyle name="Normal 31 10 2" xfId="13332"/>
    <cellStyle name="Normal 31 10 2 2" xfId="13333"/>
    <cellStyle name="Normal 31 2" xfId="13334"/>
    <cellStyle name="Normal 31 2 2" xfId="13335"/>
    <cellStyle name="Normal 31 2 3" xfId="13336"/>
    <cellStyle name="Normal 31 2 4" xfId="13337"/>
    <cellStyle name="Normal 31 2_SCH J-3" xfId="13338"/>
    <cellStyle name="Normal 31 3" xfId="13339"/>
    <cellStyle name="Normal 31 3 2" xfId="13340"/>
    <cellStyle name="Normal 31 3_SCH J-3" xfId="13341"/>
    <cellStyle name="Normal 31 4" xfId="13342"/>
    <cellStyle name="Normal 31 4 2" xfId="13343"/>
    <cellStyle name="Normal 31 5" xfId="13344"/>
    <cellStyle name="Normal 31 6" xfId="13345"/>
    <cellStyle name="Normal 31 7" xfId="13346"/>
    <cellStyle name="Normal 31_SCH J-3" xfId="13347"/>
    <cellStyle name="Normal 32" xfId="13348"/>
    <cellStyle name="Normal 32 10 2" xfId="13349"/>
    <cellStyle name="Normal 32 10 2 2" xfId="13350"/>
    <cellStyle name="Normal 32 2" xfId="13351"/>
    <cellStyle name="Normal 32 2 2" xfId="13352"/>
    <cellStyle name="Normal 32 2 3" xfId="13353"/>
    <cellStyle name="Normal 32 2 4" xfId="13354"/>
    <cellStyle name="Normal 32 2_SCH J-3" xfId="13355"/>
    <cellStyle name="Normal 32 3" xfId="13356"/>
    <cellStyle name="Normal 32 3 2" xfId="13357"/>
    <cellStyle name="Normal 32 3_SCH J-3" xfId="13358"/>
    <cellStyle name="Normal 32 4" xfId="13359"/>
    <cellStyle name="Normal 32 4 2" xfId="13360"/>
    <cellStyle name="Normal 32 5" xfId="13361"/>
    <cellStyle name="Normal 32 6" xfId="13362"/>
    <cellStyle name="Normal 32 7" xfId="13363"/>
    <cellStyle name="Normal 32_SCH J-3" xfId="13364"/>
    <cellStyle name="Normal 33" xfId="13365"/>
    <cellStyle name="Normal 33 2" xfId="13366"/>
    <cellStyle name="Normal 33 2 2" xfId="13367"/>
    <cellStyle name="Normal 33 2 3" xfId="13368"/>
    <cellStyle name="Normal 33 2 4" xfId="13369"/>
    <cellStyle name="Normal 33 2_SCH J-3" xfId="13370"/>
    <cellStyle name="Normal 33 3" xfId="13371"/>
    <cellStyle name="Normal 33 3 2" xfId="13372"/>
    <cellStyle name="Normal 33 4" xfId="13373"/>
    <cellStyle name="Normal 33 4 2" xfId="13374"/>
    <cellStyle name="Normal 33 5" xfId="13375"/>
    <cellStyle name="Normal 33 6" xfId="13376"/>
    <cellStyle name="Normal 33_SCH J-3" xfId="13377"/>
    <cellStyle name="Normal 34" xfId="13378"/>
    <cellStyle name="Normal 34 2" xfId="13379"/>
    <cellStyle name="Normal 34 2 2" xfId="13380"/>
    <cellStyle name="Normal 34 2_SCH J-3" xfId="13381"/>
    <cellStyle name="Normal 34 3" xfId="13382"/>
    <cellStyle name="Normal 34 3 2" xfId="13383"/>
    <cellStyle name="Normal 34 4" xfId="13384"/>
    <cellStyle name="Normal 34 4 2" xfId="13385"/>
    <cellStyle name="Normal 34 4 3" xfId="13386"/>
    <cellStyle name="Normal 34 4_SCH J-3" xfId="13387"/>
    <cellStyle name="Normal 34 5" xfId="13388"/>
    <cellStyle name="Normal 34 6" xfId="13389"/>
    <cellStyle name="Normal 34 7" xfId="13390"/>
    <cellStyle name="Normal 34_SCH J-3" xfId="13391"/>
    <cellStyle name="Normal 35" xfId="13392"/>
    <cellStyle name="Normal 35 2" xfId="13393"/>
    <cellStyle name="Normal 35 2 2" xfId="13394"/>
    <cellStyle name="Normal 35 2 2 2" xfId="13395"/>
    <cellStyle name="Normal 35 2 2 2 2" xfId="13396"/>
    <cellStyle name="Normal 35 2 2 2 2 2" xfId="13397"/>
    <cellStyle name="Normal 35 2 2 2 2 2 2" xfId="13398"/>
    <cellStyle name="Normal 35 2 2 2 2 3" xfId="13399"/>
    <cellStyle name="Normal 35 2 2 2 3" xfId="13400"/>
    <cellStyle name="Normal 35 2 2 2 3 2" xfId="13401"/>
    <cellStyle name="Normal 35 2 2 2 4" xfId="13402"/>
    <cellStyle name="Normal 35 2 2 3" xfId="13403"/>
    <cellStyle name="Normal 35 2 2 3 2" xfId="13404"/>
    <cellStyle name="Normal 35 2 2 3 2 2" xfId="13405"/>
    <cellStyle name="Normal 35 2 2 3 3" xfId="13406"/>
    <cellStyle name="Normal 35 2 2 4" xfId="13407"/>
    <cellStyle name="Normal 35 2 2 4 2" xfId="13408"/>
    <cellStyle name="Normal 35 2 2 5" xfId="13409"/>
    <cellStyle name="Normal 35 2 3" xfId="13410"/>
    <cellStyle name="Normal 35 2 3 2" xfId="13411"/>
    <cellStyle name="Normal 35 2 3 2 2" xfId="13412"/>
    <cellStyle name="Normal 35 2 3 2 2 2" xfId="13413"/>
    <cellStyle name="Normal 35 2 3 2 3" xfId="13414"/>
    <cellStyle name="Normal 35 2 3 3" xfId="13415"/>
    <cellStyle name="Normal 35 2 3 3 2" xfId="13416"/>
    <cellStyle name="Normal 35 2 3 4" xfId="13417"/>
    <cellStyle name="Normal 35 2 4" xfId="13418"/>
    <cellStyle name="Normal 35 2 4 2" xfId="13419"/>
    <cellStyle name="Normal 35 2 4 2 2" xfId="13420"/>
    <cellStyle name="Normal 35 2 4 3" xfId="13421"/>
    <cellStyle name="Normal 35 2 5" xfId="13422"/>
    <cellStyle name="Normal 35 2 5 2" xfId="13423"/>
    <cellStyle name="Normal 35 2 6" xfId="13424"/>
    <cellStyle name="Normal 35 2_SCH J-3" xfId="13425"/>
    <cellStyle name="Normal 35 3" xfId="13426"/>
    <cellStyle name="Normal 35 3 2" xfId="13427"/>
    <cellStyle name="Normal 35 3 2 2" xfId="13428"/>
    <cellStyle name="Normal 35 3 2 2 2" xfId="13429"/>
    <cellStyle name="Normal 35 3 2 2 2 2" xfId="13430"/>
    <cellStyle name="Normal 35 3 2 2 2 2 2" xfId="13431"/>
    <cellStyle name="Normal 35 3 2 2 2 3" xfId="13432"/>
    <cellStyle name="Normal 35 3 2 2 3" xfId="13433"/>
    <cellStyle name="Normal 35 3 2 2 3 2" xfId="13434"/>
    <cellStyle name="Normal 35 3 2 2 4" xfId="13435"/>
    <cellStyle name="Normal 35 3 2 3" xfId="13436"/>
    <cellStyle name="Normal 35 3 2 3 2" xfId="13437"/>
    <cellStyle name="Normal 35 3 2 3 2 2" xfId="13438"/>
    <cellStyle name="Normal 35 3 2 3 3" xfId="13439"/>
    <cellStyle name="Normal 35 3 2 4" xfId="13440"/>
    <cellStyle name="Normal 35 3 2 4 2" xfId="13441"/>
    <cellStyle name="Normal 35 3 2 5" xfId="13442"/>
    <cellStyle name="Normal 35 3 3" xfId="13443"/>
    <cellStyle name="Normal 35 3 3 2" xfId="13444"/>
    <cellStyle name="Normal 35 3 3 2 2" xfId="13445"/>
    <cellStyle name="Normal 35 3 3 2 2 2" xfId="13446"/>
    <cellStyle name="Normal 35 3 3 2 3" xfId="13447"/>
    <cellStyle name="Normal 35 3 3 3" xfId="13448"/>
    <cellStyle name="Normal 35 3 3 3 2" xfId="13449"/>
    <cellStyle name="Normal 35 3 3 4" xfId="13450"/>
    <cellStyle name="Normal 35 3 4" xfId="13451"/>
    <cellStyle name="Normal 35 3 4 2" xfId="13452"/>
    <cellStyle name="Normal 35 3 4 2 2" xfId="13453"/>
    <cellStyle name="Normal 35 3 4 3" xfId="13454"/>
    <cellStyle name="Normal 35 3 5" xfId="13455"/>
    <cellStyle name="Normal 35 3 5 2" xfId="13456"/>
    <cellStyle name="Normal 35 3 6" xfId="13457"/>
    <cellStyle name="Normal 35 4" xfId="13458"/>
    <cellStyle name="Normal 35 4 2" xfId="13459"/>
    <cellStyle name="Normal 35 4 2 2" xfId="13460"/>
    <cellStyle name="Normal 35 4 2 2 2" xfId="13461"/>
    <cellStyle name="Normal 35 4 2 2 2 2" xfId="13462"/>
    <cellStyle name="Normal 35 4 2 2 3" xfId="13463"/>
    <cellStyle name="Normal 35 4 2 3" xfId="13464"/>
    <cellStyle name="Normal 35 4 2 3 2" xfId="13465"/>
    <cellStyle name="Normal 35 4 2 4" xfId="13466"/>
    <cellStyle name="Normal 35 4 3" xfId="13467"/>
    <cellStyle name="Normal 35 4 3 2" xfId="13468"/>
    <cellStyle name="Normal 35 4 3 2 2" xfId="13469"/>
    <cellStyle name="Normal 35 4 3 3" xfId="13470"/>
    <cellStyle name="Normal 35 4 4" xfId="13471"/>
    <cellStyle name="Normal 35 4 4 2" xfId="13472"/>
    <cellStyle name="Normal 35 4 5" xfId="13473"/>
    <cellStyle name="Normal 35 5" xfId="13474"/>
    <cellStyle name="Normal 35 5 2" xfId="13475"/>
    <cellStyle name="Normal 35 5 2 2" xfId="13476"/>
    <cellStyle name="Normal 35 5 2 2 2" xfId="13477"/>
    <cellStyle name="Normal 35 5 2 3" xfId="13478"/>
    <cellStyle name="Normal 35 5 3" xfId="13479"/>
    <cellStyle name="Normal 35 5 3 2" xfId="13480"/>
    <cellStyle name="Normal 35 5 4" xfId="13481"/>
    <cellStyle name="Normal 35 6" xfId="13482"/>
    <cellStyle name="Normal 35 6 2" xfId="13483"/>
    <cellStyle name="Normal 35 6 2 2" xfId="13484"/>
    <cellStyle name="Normal 35 6 3" xfId="13485"/>
    <cellStyle name="Normal 35 7" xfId="13486"/>
    <cellStyle name="Normal 35 7 2" xfId="13487"/>
    <cellStyle name="Normal 35 8" xfId="13488"/>
    <cellStyle name="Normal 35_SCH J-3" xfId="13489"/>
    <cellStyle name="Normal 36" xfId="13490"/>
    <cellStyle name="Normal 36 2" xfId="13491"/>
    <cellStyle name="Normal 36 2 2" xfId="13492"/>
    <cellStyle name="Normal 36 2 3" xfId="13493"/>
    <cellStyle name="Normal 36 2_SCH J-3" xfId="13494"/>
    <cellStyle name="Normal 36 3" xfId="13495"/>
    <cellStyle name="Normal 36 3 2" xfId="13496"/>
    <cellStyle name="Normal 36 4" xfId="13497"/>
    <cellStyle name="Normal 36 4 2" xfId="13498"/>
    <cellStyle name="Normal 36 5" xfId="13499"/>
    <cellStyle name="Normal 36 5 2" xfId="13500"/>
    <cellStyle name="Normal 36 6" xfId="13501"/>
    <cellStyle name="Normal 36 6 2" xfId="13502"/>
    <cellStyle name="Normal 36 7" xfId="13503"/>
    <cellStyle name="Normal 36_SCH J-3" xfId="13504"/>
    <cellStyle name="Normal 37" xfId="13505"/>
    <cellStyle name="Normal 37 2" xfId="13506"/>
    <cellStyle name="Normal 37 2 2" xfId="13507"/>
    <cellStyle name="Normal 37 2_SCH J-3" xfId="13508"/>
    <cellStyle name="Normal 37 3" xfId="13509"/>
    <cellStyle name="Normal 37 3 2" xfId="13510"/>
    <cellStyle name="Normal 37 4" xfId="13511"/>
    <cellStyle name="Normal 37 5" xfId="13512"/>
    <cellStyle name="Normal 37_SCH J-3" xfId="13513"/>
    <cellStyle name="Normal 38" xfId="13514"/>
    <cellStyle name="Normal 38 2" xfId="13515"/>
    <cellStyle name="Normal 38 2 2" xfId="13516"/>
    <cellStyle name="Normal 38 2_SCH J-3" xfId="13517"/>
    <cellStyle name="Normal 38 3" xfId="13518"/>
    <cellStyle name="Normal 38 3 2" xfId="13519"/>
    <cellStyle name="Normal 38 4" xfId="13520"/>
    <cellStyle name="Normal 38 5" xfId="13521"/>
    <cellStyle name="Normal 38_SCH J-3" xfId="13522"/>
    <cellStyle name="Normal 39" xfId="13523"/>
    <cellStyle name="Normal 39 2" xfId="13524"/>
    <cellStyle name="Normal 39 2 2" xfId="13525"/>
    <cellStyle name="Normal 39 3" xfId="13526"/>
    <cellStyle name="Normal 39 3 2" xfId="13527"/>
    <cellStyle name="Normal 39 4" xfId="13528"/>
    <cellStyle name="Normal 39_SCH J-3" xfId="13529"/>
    <cellStyle name="Normal 4" xfId="13530"/>
    <cellStyle name="Normal 4 10" xfId="13531"/>
    <cellStyle name="Normal 4 11" xfId="13532"/>
    <cellStyle name="Normal 4 2" xfId="13533"/>
    <cellStyle name="Normal 4 2 10" xfId="13534"/>
    <cellStyle name="Normal 4 2 10 2" xfId="13535"/>
    <cellStyle name="Normal 4 2 10 2 2" xfId="13536"/>
    <cellStyle name="Normal 4 2 10 2_SCH J-3" xfId="13537"/>
    <cellStyle name="Normal 4 2 10 3" xfId="13538"/>
    <cellStyle name="Normal 4 2 10 4" xfId="13539"/>
    <cellStyle name="Normal 4 2 10 5" xfId="13540"/>
    <cellStyle name="Normal 4 2 10_SCH J-3" xfId="13541"/>
    <cellStyle name="Normal 4 2 11" xfId="13542"/>
    <cellStyle name="Normal 4 2 2" xfId="13543"/>
    <cellStyle name="Normal 4 2 2 10" xfId="13544"/>
    <cellStyle name="Normal 4 2 2 11" xfId="13545"/>
    <cellStyle name="Normal 4 2 2 2" xfId="13546"/>
    <cellStyle name="Normal 4 2 2 2 10" xfId="13547"/>
    <cellStyle name="Normal 4 2 2 2 2" xfId="13548"/>
    <cellStyle name="Normal 4 2 2 2 2 2" xfId="13549"/>
    <cellStyle name="Normal 4 2 2 2 2 2 2" xfId="13550"/>
    <cellStyle name="Normal 4 2 2 2 2 2 2 2" xfId="13551"/>
    <cellStyle name="Normal 4 2 2 2 2 2 2 2 2" xfId="13552"/>
    <cellStyle name="Normal 4 2 2 2 2 2 2 2 3" xfId="13553"/>
    <cellStyle name="Normal 4 2 2 2 2 2 2 2_SCH J-3" xfId="13554"/>
    <cellStyle name="Normal 4 2 2 2 2 2 2 3" xfId="13555"/>
    <cellStyle name="Normal 4 2 2 2 2 2 2 3 2" xfId="13556"/>
    <cellStyle name="Normal 4 2 2 2 2 2 2 3_SCH J-3" xfId="13557"/>
    <cellStyle name="Normal 4 2 2 2 2 2 2 4" xfId="13558"/>
    <cellStyle name="Normal 4 2 2 2 2 2 2 5" xfId="13559"/>
    <cellStyle name="Normal 4 2 2 2 2 2 2_SCH J-3" xfId="13560"/>
    <cellStyle name="Normal 4 2 2 2 2 2 3" xfId="13561"/>
    <cellStyle name="Normal 4 2 2 2 2 2 3 2" xfId="13562"/>
    <cellStyle name="Normal 4 2 2 2 2 2 3 3" xfId="13563"/>
    <cellStyle name="Normal 4 2 2 2 2 2 3_SCH J-3" xfId="13564"/>
    <cellStyle name="Normal 4 2 2 2 2 2 4" xfId="13565"/>
    <cellStyle name="Normal 4 2 2 2 2 2 4 2" xfId="13566"/>
    <cellStyle name="Normal 4 2 2 2 2 2 4_SCH J-3" xfId="13567"/>
    <cellStyle name="Normal 4 2 2 2 2 2 5" xfId="13568"/>
    <cellStyle name="Normal 4 2 2 2 2 2 6" xfId="13569"/>
    <cellStyle name="Normal 4 2 2 2 2 2_SCH J-3" xfId="13570"/>
    <cellStyle name="Normal 4 2 2 2 2 3" xfId="13571"/>
    <cellStyle name="Normal 4 2 2 2 2 3 2" xfId="13572"/>
    <cellStyle name="Normal 4 2 2 2 2 3 2 2" xfId="13573"/>
    <cellStyle name="Normal 4 2 2 2 2 3 2 2 2" xfId="13574"/>
    <cellStyle name="Normal 4 2 2 2 2 3 2 2_SCH J-3" xfId="13575"/>
    <cellStyle name="Normal 4 2 2 2 2 3 2 3" xfId="13576"/>
    <cellStyle name="Normal 4 2 2 2 2 3 2 4" xfId="13577"/>
    <cellStyle name="Normal 4 2 2 2 2 3 2 5" xfId="13578"/>
    <cellStyle name="Normal 4 2 2 2 2 3 2_SCH J-3" xfId="13579"/>
    <cellStyle name="Normal 4 2 2 2 2 3 3" xfId="13580"/>
    <cellStyle name="Normal 4 2 2 2 2 3 3 2" xfId="13581"/>
    <cellStyle name="Normal 4 2 2 2 2 3 3_SCH J-3" xfId="13582"/>
    <cellStyle name="Normal 4 2 2 2 2 3 4" xfId="13583"/>
    <cellStyle name="Normal 4 2 2 2 2 3 5" xfId="13584"/>
    <cellStyle name="Normal 4 2 2 2 2 3 6" xfId="13585"/>
    <cellStyle name="Normal 4 2 2 2 2 3_SCH J-3" xfId="13586"/>
    <cellStyle name="Normal 4 2 2 2 2 4" xfId="13587"/>
    <cellStyle name="Normal 4 2 2 2 2 4 2" xfId="13588"/>
    <cellStyle name="Normal 4 2 2 2 2 4 2 2" xfId="13589"/>
    <cellStyle name="Normal 4 2 2 2 2 4 2_SCH J-3" xfId="13590"/>
    <cellStyle name="Normal 4 2 2 2 2 4 3" xfId="13591"/>
    <cellStyle name="Normal 4 2 2 2 2 4 4" xfId="13592"/>
    <cellStyle name="Normal 4 2 2 2 2 4 5" xfId="13593"/>
    <cellStyle name="Normal 4 2 2 2 2 4_SCH J-3" xfId="13594"/>
    <cellStyle name="Normal 4 2 2 2 2 5" xfId="13595"/>
    <cellStyle name="Normal 4 2 2 2 2 5 2" xfId="13596"/>
    <cellStyle name="Normal 4 2 2 2 2 5 2 2" xfId="13597"/>
    <cellStyle name="Normal 4 2 2 2 2 5 2_SCH J-3" xfId="13598"/>
    <cellStyle name="Normal 4 2 2 2 2 5 3" xfId="13599"/>
    <cellStyle name="Normal 4 2 2 2 2 5 4" xfId="13600"/>
    <cellStyle name="Normal 4 2 2 2 2 5 5" xfId="13601"/>
    <cellStyle name="Normal 4 2 2 2 2 5_SCH J-3" xfId="13602"/>
    <cellStyle name="Normal 4 2 2 2 2 6" xfId="13603"/>
    <cellStyle name="Normal 4 2 2 2 2 6 2" xfId="13604"/>
    <cellStyle name="Normal 4 2 2 2 2 6_SCH J-3" xfId="13605"/>
    <cellStyle name="Normal 4 2 2 2 2 7" xfId="13606"/>
    <cellStyle name="Normal 4 2 2 2 2 8" xfId="13607"/>
    <cellStyle name="Normal 4 2 2 2 2 9" xfId="13608"/>
    <cellStyle name="Normal 4 2 2 2 2_SCH J-3" xfId="13609"/>
    <cellStyle name="Normal 4 2 2 2 3" xfId="13610"/>
    <cellStyle name="Normal 4 2 2 2 3 2" xfId="13611"/>
    <cellStyle name="Normal 4 2 2 2 3 2 2" xfId="13612"/>
    <cellStyle name="Normal 4 2 2 2 3 2 2 2" xfId="13613"/>
    <cellStyle name="Normal 4 2 2 2 3 2 2 3" xfId="13614"/>
    <cellStyle name="Normal 4 2 2 2 3 2 2_SCH J-3" xfId="13615"/>
    <cellStyle name="Normal 4 2 2 2 3 2 3" xfId="13616"/>
    <cellStyle name="Normal 4 2 2 2 3 2 3 2" xfId="13617"/>
    <cellStyle name="Normal 4 2 2 2 3 2 3_SCH J-3" xfId="13618"/>
    <cellStyle name="Normal 4 2 2 2 3 2 4" xfId="13619"/>
    <cellStyle name="Normal 4 2 2 2 3 2 5" xfId="13620"/>
    <cellStyle name="Normal 4 2 2 2 3 2_SCH J-3" xfId="13621"/>
    <cellStyle name="Normal 4 2 2 2 3 3" xfId="13622"/>
    <cellStyle name="Normal 4 2 2 2 3 3 2" xfId="13623"/>
    <cellStyle name="Normal 4 2 2 2 3 3 3" xfId="13624"/>
    <cellStyle name="Normal 4 2 2 2 3 3_SCH J-3" xfId="13625"/>
    <cellStyle name="Normal 4 2 2 2 3 4" xfId="13626"/>
    <cellStyle name="Normal 4 2 2 2 3 4 2" xfId="13627"/>
    <cellStyle name="Normal 4 2 2 2 3 4_SCH J-3" xfId="13628"/>
    <cellStyle name="Normal 4 2 2 2 3 5" xfId="13629"/>
    <cellStyle name="Normal 4 2 2 2 3 6" xfId="13630"/>
    <cellStyle name="Normal 4 2 2 2 3_SCH J-3" xfId="13631"/>
    <cellStyle name="Normal 4 2 2 2 4" xfId="13632"/>
    <cellStyle name="Normal 4 2 2 2 4 2" xfId="13633"/>
    <cellStyle name="Normal 4 2 2 2 4 2 2" xfId="13634"/>
    <cellStyle name="Normal 4 2 2 2 4 2 2 2" xfId="13635"/>
    <cellStyle name="Normal 4 2 2 2 4 2 2_SCH J-3" xfId="13636"/>
    <cellStyle name="Normal 4 2 2 2 4 2 3" xfId="13637"/>
    <cellStyle name="Normal 4 2 2 2 4 2 4" xfId="13638"/>
    <cellStyle name="Normal 4 2 2 2 4 2 5" xfId="13639"/>
    <cellStyle name="Normal 4 2 2 2 4 2_SCH J-3" xfId="13640"/>
    <cellStyle name="Normal 4 2 2 2 4 3" xfId="13641"/>
    <cellStyle name="Normal 4 2 2 2 4 3 2" xfId="13642"/>
    <cellStyle name="Normal 4 2 2 2 4 3_SCH J-3" xfId="13643"/>
    <cellStyle name="Normal 4 2 2 2 4 4" xfId="13644"/>
    <cellStyle name="Normal 4 2 2 2 4 5" xfId="13645"/>
    <cellStyle name="Normal 4 2 2 2 4 6" xfId="13646"/>
    <cellStyle name="Normal 4 2 2 2 4_SCH J-3" xfId="13647"/>
    <cellStyle name="Normal 4 2 2 2 5" xfId="13648"/>
    <cellStyle name="Normal 4 2 2 2 5 2" xfId="13649"/>
    <cellStyle name="Normal 4 2 2 2 5 2 2" xfId="13650"/>
    <cellStyle name="Normal 4 2 2 2 5 2_SCH J-3" xfId="13651"/>
    <cellStyle name="Normal 4 2 2 2 5 3" xfId="13652"/>
    <cellStyle name="Normal 4 2 2 2 5 4" xfId="13653"/>
    <cellStyle name="Normal 4 2 2 2 5 5" xfId="13654"/>
    <cellStyle name="Normal 4 2 2 2 5_SCH J-3" xfId="13655"/>
    <cellStyle name="Normal 4 2 2 2 6" xfId="13656"/>
    <cellStyle name="Normal 4 2 2 2 6 2" xfId="13657"/>
    <cellStyle name="Normal 4 2 2 2 6 2 2" xfId="13658"/>
    <cellStyle name="Normal 4 2 2 2 6 2_SCH J-3" xfId="13659"/>
    <cellStyle name="Normal 4 2 2 2 6 3" xfId="13660"/>
    <cellStyle name="Normal 4 2 2 2 6 4" xfId="13661"/>
    <cellStyle name="Normal 4 2 2 2 6 5" xfId="13662"/>
    <cellStyle name="Normal 4 2 2 2 6_SCH J-3" xfId="13663"/>
    <cellStyle name="Normal 4 2 2 2 7" xfId="13664"/>
    <cellStyle name="Normal 4 2 2 2 7 2" xfId="13665"/>
    <cellStyle name="Normal 4 2 2 2 7_SCH J-3" xfId="13666"/>
    <cellStyle name="Normal 4 2 2 2 8" xfId="13667"/>
    <cellStyle name="Normal 4 2 2 2 9" xfId="13668"/>
    <cellStyle name="Normal 4 2 2 2_SCH J-3" xfId="13669"/>
    <cellStyle name="Normal 4 2 2 3" xfId="13670"/>
    <cellStyle name="Normal 4 2 2 3 2" xfId="13671"/>
    <cellStyle name="Normal 4 2 2 3 2 2" xfId="13672"/>
    <cellStyle name="Normal 4 2 2 3 2 2 2" xfId="13673"/>
    <cellStyle name="Normal 4 2 2 3 2 2 2 2" xfId="13674"/>
    <cellStyle name="Normal 4 2 2 3 2 2 2 3" xfId="13675"/>
    <cellStyle name="Normal 4 2 2 3 2 2 2_SCH J-3" xfId="13676"/>
    <cellStyle name="Normal 4 2 2 3 2 2 3" xfId="13677"/>
    <cellStyle name="Normal 4 2 2 3 2 2 3 2" xfId="13678"/>
    <cellStyle name="Normal 4 2 2 3 2 2 3_SCH J-3" xfId="13679"/>
    <cellStyle name="Normal 4 2 2 3 2 2 4" xfId="13680"/>
    <cellStyle name="Normal 4 2 2 3 2 2 5" xfId="13681"/>
    <cellStyle name="Normal 4 2 2 3 2 2_SCH J-3" xfId="13682"/>
    <cellStyle name="Normal 4 2 2 3 2 3" xfId="13683"/>
    <cellStyle name="Normal 4 2 2 3 2 3 2" xfId="13684"/>
    <cellStyle name="Normal 4 2 2 3 2 3 3" xfId="13685"/>
    <cellStyle name="Normal 4 2 2 3 2 3_SCH J-3" xfId="13686"/>
    <cellStyle name="Normal 4 2 2 3 2 4" xfId="13687"/>
    <cellStyle name="Normal 4 2 2 3 2 4 2" xfId="13688"/>
    <cellStyle name="Normal 4 2 2 3 2 4_SCH J-3" xfId="13689"/>
    <cellStyle name="Normal 4 2 2 3 2 5" xfId="13690"/>
    <cellStyle name="Normal 4 2 2 3 2 6" xfId="13691"/>
    <cellStyle name="Normal 4 2 2 3 2_SCH J-3" xfId="13692"/>
    <cellStyle name="Normal 4 2 2 3 3" xfId="13693"/>
    <cellStyle name="Normal 4 2 2 3 3 2" xfId="13694"/>
    <cellStyle name="Normal 4 2 2 3 3 2 2" xfId="13695"/>
    <cellStyle name="Normal 4 2 2 3 3 2 2 2" xfId="13696"/>
    <cellStyle name="Normal 4 2 2 3 3 2 2_SCH J-3" xfId="13697"/>
    <cellStyle name="Normal 4 2 2 3 3 2 3" xfId="13698"/>
    <cellStyle name="Normal 4 2 2 3 3 2 4" xfId="13699"/>
    <cellStyle name="Normal 4 2 2 3 3 2 5" xfId="13700"/>
    <cellStyle name="Normal 4 2 2 3 3 2_SCH J-3" xfId="13701"/>
    <cellStyle name="Normal 4 2 2 3 3 3" xfId="13702"/>
    <cellStyle name="Normal 4 2 2 3 3 3 2" xfId="13703"/>
    <cellStyle name="Normal 4 2 2 3 3 3_SCH J-3" xfId="13704"/>
    <cellStyle name="Normal 4 2 2 3 3 4" xfId="13705"/>
    <cellStyle name="Normal 4 2 2 3 3 5" xfId="13706"/>
    <cellStyle name="Normal 4 2 2 3 3 6" xfId="13707"/>
    <cellStyle name="Normal 4 2 2 3 3_SCH J-3" xfId="13708"/>
    <cellStyle name="Normal 4 2 2 3 4" xfId="13709"/>
    <cellStyle name="Normal 4 2 2 3 4 2" xfId="13710"/>
    <cellStyle name="Normal 4 2 2 3 4 2 2" xfId="13711"/>
    <cellStyle name="Normal 4 2 2 3 4 2_SCH J-3" xfId="13712"/>
    <cellStyle name="Normal 4 2 2 3 4 3" xfId="13713"/>
    <cellStyle name="Normal 4 2 2 3 4 4" xfId="13714"/>
    <cellStyle name="Normal 4 2 2 3 4 5" xfId="13715"/>
    <cellStyle name="Normal 4 2 2 3 4_SCH J-3" xfId="13716"/>
    <cellStyle name="Normal 4 2 2 3 5" xfId="13717"/>
    <cellStyle name="Normal 4 2 2 3 5 2" xfId="13718"/>
    <cellStyle name="Normal 4 2 2 3 5 2 2" xfId="13719"/>
    <cellStyle name="Normal 4 2 2 3 5 2_SCH J-3" xfId="13720"/>
    <cellStyle name="Normal 4 2 2 3 5 3" xfId="13721"/>
    <cellStyle name="Normal 4 2 2 3 5 4" xfId="13722"/>
    <cellStyle name="Normal 4 2 2 3 5 5" xfId="13723"/>
    <cellStyle name="Normal 4 2 2 3 5_SCH J-3" xfId="13724"/>
    <cellStyle name="Normal 4 2 2 3 6" xfId="13725"/>
    <cellStyle name="Normal 4 2 2 3 6 2" xfId="13726"/>
    <cellStyle name="Normal 4 2 2 3 6_SCH J-3" xfId="13727"/>
    <cellStyle name="Normal 4 2 2 3 7" xfId="13728"/>
    <cellStyle name="Normal 4 2 2 3 8" xfId="13729"/>
    <cellStyle name="Normal 4 2 2 3 9" xfId="13730"/>
    <cellStyle name="Normal 4 2 2 3_SCH J-3" xfId="13731"/>
    <cellStyle name="Normal 4 2 2 4" xfId="13732"/>
    <cellStyle name="Normal 4 2 2 4 2" xfId="13733"/>
    <cellStyle name="Normal 4 2 2 4 2 2" xfId="13734"/>
    <cellStyle name="Normal 4 2 2 4 2 2 2" xfId="13735"/>
    <cellStyle name="Normal 4 2 2 4 2 2 3" xfId="13736"/>
    <cellStyle name="Normal 4 2 2 4 2 2_SCH J-3" xfId="13737"/>
    <cellStyle name="Normal 4 2 2 4 2 3" xfId="13738"/>
    <cellStyle name="Normal 4 2 2 4 2 3 2" xfId="13739"/>
    <cellStyle name="Normal 4 2 2 4 2 3_SCH J-3" xfId="13740"/>
    <cellStyle name="Normal 4 2 2 4 2 4" xfId="13741"/>
    <cellStyle name="Normal 4 2 2 4 2 5" xfId="13742"/>
    <cellStyle name="Normal 4 2 2 4 2_SCH J-3" xfId="13743"/>
    <cellStyle name="Normal 4 2 2 4 3" xfId="13744"/>
    <cellStyle name="Normal 4 2 2 4 3 2" xfId="13745"/>
    <cellStyle name="Normal 4 2 2 4 3 3" xfId="13746"/>
    <cellStyle name="Normal 4 2 2 4 3_SCH J-3" xfId="13747"/>
    <cellStyle name="Normal 4 2 2 4 4" xfId="13748"/>
    <cellStyle name="Normal 4 2 2 4 4 2" xfId="13749"/>
    <cellStyle name="Normal 4 2 2 4 4_SCH J-3" xfId="13750"/>
    <cellStyle name="Normal 4 2 2 4 5" xfId="13751"/>
    <cellStyle name="Normal 4 2 2 4 6" xfId="13752"/>
    <cellStyle name="Normal 4 2 2 4_SCH J-3" xfId="13753"/>
    <cellStyle name="Normal 4 2 2 5" xfId="13754"/>
    <cellStyle name="Normal 4 2 2 5 2" xfId="13755"/>
    <cellStyle name="Normal 4 2 2 5 2 2" xfId="13756"/>
    <cellStyle name="Normal 4 2 2 5 2 2 2" xfId="13757"/>
    <cellStyle name="Normal 4 2 2 5 2 2_SCH J-3" xfId="13758"/>
    <cellStyle name="Normal 4 2 2 5 2 3" xfId="13759"/>
    <cellStyle name="Normal 4 2 2 5 2 4" xfId="13760"/>
    <cellStyle name="Normal 4 2 2 5 2 5" xfId="13761"/>
    <cellStyle name="Normal 4 2 2 5 2_SCH J-3" xfId="13762"/>
    <cellStyle name="Normal 4 2 2 5 3" xfId="13763"/>
    <cellStyle name="Normal 4 2 2 5 3 2" xfId="13764"/>
    <cellStyle name="Normal 4 2 2 5 3_SCH J-3" xfId="13765"/>
    <cellStyle name="Normal 4 2 2 5 4" xfId="13766"/>
    <cellStyle name="Normal 4 2 2 5 5" xfId="13767"/>
    <cellStyle name="Normal 4 2 2 5 6" xfId="13768"/>
    <cellStyle name="Normal 4 2 2 5_SCH J-3" xfId="13769"/>
    <cellStyle name="Normal 4 2 2 6" xfId="13770"/>
    <cellStyle name="Normal 4 2 2 6 2" xfId="13771"/>
    <cellStyle name="Normal 4 2 2 6 2 2" xfId="13772"/>
    <cellStyle name="Normal 4 2 2 6 2_SCH J-3" xfId="13773"/>
    <cellStyle name="Normal 4 2 2 6 3" xfId="13774"/>
    <cellStyle name="Normal 4 2 2 6 4" xfId="13775"/>
    <cellStyle name="Normal 4 2 2 6 5" xfId="13776"/>
    <cellStyle name="Normal 4 2 2 6_SCH J-3" xfId="13777"/>
    <cellStyle name="Normal 4 2 2 7" xfId="13778"/>
    <cellStyle name="Normal 4 2 2 7 2" xfId="13779"/>
    <cellStyle name="Normal 4 2 2 7 2 2" xfId="13780"/>
    <cellStyle name="Normal 4 2 2 7 2_SCH J-3" xfId="13781"/>
    <cellStyle name="Normal 4 2 2 7 3" xfId="13782"/>
    <cellStyle name="Normal 4 2 2 7 4" xfId="13783"/>
    <cellStyle name="Normal 4 2 2 7 5" xfId="13784"/>
    <cellStyle name="Normal 4 2 2 7_SCH J-3" xfId="13785"/>
    <cellStyle name="Normal 4 2 2 8" xfId="13786"/>
    <cellStyle name="Normal 4 2 2 8 2" xfId="13787"/>
    <cellStyle name="Normal 4 2 2 8_SCH J-3" xfId="13788"/>
    <cellStyle name="Normal 4 2 2 9" xfId="13789"/>
    <cellStyle name="Normal 4 2 2_SCH J-3" xfId="13790"/>
    <cellStyle name="Normal 4 2 3" xfId="13791"/>
    <cellStyle name="Normal 4 2 3 10" xfId="13792"/>
    <cellStyle name="Normal 4 2 3 11" xfId="13793"/>
    <cellStyle name="Normal 4 2 3 2" xfId="13794"/>
    <cellStyle name="Normal 4 2 3 2 10" xfId="13795"/>
    <cellStyle name="Normal 4 2 3 2 2" xfId="13796"/>
    <cellStyle name="Normal 4 2 3 2 2 2" xfId="13797"/>
    <cellStyle name="Normal 4 2 3 2 2 2 2" xfId="13798"/>
    <cellStyle name="Normal 4 2 3 2 2 2 2 2" xfId="13799"/>
    <cellStyle name="Normal 4 2 3 2 2 2 2 2 2" xfId="13800"/>
    <cellStyle name="Normal 4 2 3 2 2 2 2 2 3" xfId="13801"/>
    <cellStyle name="Normal 4 2 3 2 2 2 2 2_SCH J-3" xfId="13802"/>
    <cellStyle name="Normal 4 2 3 2 2 2 2 3" xfId="13803"/>
    <cellStyle name="Normal 4 2 3 2 2 2 2 3 2" xfId="13804"/>
    <cellStyle name="Normal 4 2 3 2 2 2 2 3_SCH J-3" xfId="13805"/>
    <cellStyle name="Normal 4 2 3 2 2 2 2 4" xfId="13806"/>
    <cellStyle name="Normal 4 2 3 2 2 2 2 5" xfId="13807"/>
    <cellStyle name="Normal 4 2 3 2 2 2 2_SCH J-3" xfId="13808"/>
    <cellStyle name="Normal 4 2 3 2 2 2 3" xfId="13809"/>
    <cellStyle name="Normal 4 2 3 2 2 2 3 2" xfId="13810"/>
    <cellStyle name="Normal 4 2 3 2 2 2 3 3" xfId="13811"/>
    <cellStyle name="Normal 4 2 3 2 2 2 3_SCH J-3" xfId="13812"/>
    <cellStyle name="Normal 4 2 3 2 2 2 4" xfId="13813"/>
    <cellStyle name="Normal 4 2 3 2 2 2 4 2" xfId="13814"/>
    <cellStyle name="Normal 4 2 3 2 2 2 4_SCH J-3" xfId="13815"/>
    <cellStyle name="Normal 4 2 3 2 2 2 5" xfId="13816"/>
    <cellStyle name="Normal 4 2 3 2 2 2 6" xfId="13817"/>
    <cellStyle name="Normal 4 2 3 2 2 2_SCH J-3" xfId="13818"/>
    <cellStyle name="Normal 4 2 3 2 2 3" xfId="13819"/>
    <cellStyle name="Normal 4 2 3 2 2 3 2" xfId="13820"/>
    <cellStyle name="Normal 4 2 3 2 2 3 2 2" xfId="13821"/>
    <cellStyle name="Normal 4 2 3 2 2 3 2 2 2" xfId="13822"/>
    <cellStyle name="Normal 4 2 3 2 2 3 2 2_SCH J-3" xfId="13823"/>
    <cellStyle name="Normal 4 2 3 2 2 3 2 3" xfId="13824"/>
    <cellStyle name="Normal 4 2 3 2 2 3 2 4" xfId="13825"/>
    <cellStyle name="Normal 4 2 3 2 2 3 2 5" xfId="13826"/>
    <cellStyle name="Normal 4 2 3 2 2 3 2_SCH J-3" xfId="13827"/>
    <cellStyle name="Normal 4 2 3 2 2 3 3" xfId="13828"/>
    <cellStyle name="Normal 4 2 3 2 2 3 3 2" xfId="13829"/>
    <cellStyle name="Normal 4 2 3 2 2 3 3_SCH J-3" xfId="13830"/>
    <cellStyle name="Normal 4 2 3 2 2 3 4" xfId="13831"/>
    <cellStyle name="Normal 4 2 3 2 2 3 5" xfId="13832"/>
    <cellStyle name="Normal 4 2 3 2 2 3 6" xfId="13833"/>
    <cellStyle name="Normal 4 2 3 2 2 3_SCH J-3" xfId="13834"/>
    <cellStyle name="Normal 4 2 3 2 2 4" xfId="13835"/>
    <cellStyle name="Normal 4 2 3 2 2 4 2" xfId="13836"/>
    <cellStyle name="Normal 4 2 3 2 2 4 2 2" xfId="13837"/>
    <cellStyle name="Normal 4 2 3 2 2 4 2_SCH J-3" xfId="13838"/>
    <cellStyle name="Normal 4 2 3 2 2 4 3" xfId="13839"/>
    <cellStyle name="Normal 4 2 3 2 2 4 4" xfId="13840"/>
    <cellStyle name="Normal 4 2 3 2 2 4 5" xfId="13841"/>
    <cellStyle name="Normal 4 2 3 2 2 4_SCH J-3" xfId="13842"/>
    <cellStyle name="Normal 4 2 3 2 2 5" xfId="13843"/>
    <cellStyle name="Normal 4 2 3 2 2 5 2" xfId="13844"/>
    <cellStyle name="Normal 4 2 3 2 2 5 2 2" xfId="13845"/>
    <cellStyle name="Normal 4 2 3 2 2 5 2_SCH J-3" xfId="13846"/>
    <cellStyle name="Normal 4 2 3 2 2 5 3" xfId="13847"/>
    <cellStyle name="Normal 4 2 3 2 2 5 4" xfId="13848"/>
    <cellStyle name="Normal 4 2 3 2 2 5 5" xfId="13849"/>
    <cellStyle name="Normal 4 2 3 2 2 5_SCH J-3" xfId="13850"/>
    <cellStyle name="Normal 4 2 3 2 2 6" xfId="13851"/>
    <cellStyle name="Normal 4 2 3 2 2 6 2" xfId="13852"/>
    <cellStyle name="Normal 4 2 3 2 2 6_SCH J-3" xfId="13853"/>
    <cellStyle name="Normal 4 2 3 2 2 7" xfId="13854"/>
    <cellStyle name="Normal 4 2 3 2 2 8" xfId="13855"/>
    <cellStyle name="Normal 4 2 3 2 2 9" xfId="13856"/>
    <cellStyle name="Normal 4 2 3 2 2_SCH J-3" xfId="13857"/>
    <cellStyle name="Normal 4 2 3 2 3" xfId="13858"/>
    <cellStyle name="Normal 4 2 3 2 3 2" xfId="13859"/>
    <cellStyle name="Normal 4 2 3 2 3 2 2" xfId="13860"/>
    <cellStyle name="Normal 4 2 3 2 3 2 2 2" xfId="13861"/>
    <cellStyle name="Normal 4 2 3 2 3 2 2 3" xfId="13862"/>
    <cellStyle name="Normal 4 2 3 2 3 2 2_SCH J-3" xfId="13863"/>
    <cellStyle name="Normal 4 2 3 2 3 2 3" xfId="13864"/>
    <cellStyle name="Normal 4 2 3 2 3 2 3 2" xfId="13865"/>
    <cellStyle name="Normal 4 2 3 2 3 2 3_SCH J-3" xfId="13866"/>
    <cellStyle name="Normal 4 2 3 2 3 2 4" xfId="13867"/>
    <cellStyle name="Normal 4 2 3 2 3 2 5" xfId="13868"/>
    <cellStyle name="Normal 4 2 3 2 3 2_SCH J-3" xfId="13869"/>
    <cellStyle name="Normal 4 2 3 2 3 3" xfId="13870"/>
    <cellStyle name="Normal 4 2 3 2 3 3 2" xfId="13871"/>
    <cellStyle name="Normal 4 2 3 2 3 3 3" xfId="13872"/>
    <cellStyle name="Normal 4 2 3 2 3 3_SCH J-3" xfId="13873"/>
    <cellStyle name="Normal 4 2 3 2 3 4" xfId="13874"/>
    <cellStyle name="Normal 4 2 3 2 3 4 2" xfId="13875"/>
    <cellStyle name="Normal 4 2 3 2 3 4_SCH J-3" xfId="13876"/>
    <cellStyle name="Normal 4 2 3 2 3 5" xfId="13877"/>
    <cellStyle name="Normal 4 2 3 2 3 6" xfId="13878"/>
    <cellStyle name="Normal 4 2 3 2 3_SCH J-3" xfId="13879"/>
    <cellStyle name="Normal 4 2 3 2 4" xfId="13880"/>
    <cellStyle name="Normal 4 2 3 2 4 2" xfId="13881"/>
    <cellStyle name="Normal 4 2 3 2 4 2 2" xfId="13882"/>
    <cellStyle name="Normal 4 2 3 2 4 2 2 2" xfId="13883"/>
    <cellStyle name="Normal 4 2 3 2 4 2 2_SCH J-3" xfId="13884"/>
    <cellStyle name="Normal 4 2 3 2 4 2 3" xfId="13885"/>
    <cellStyle name="Normal 4 2 3 2 4 2 4" xfId="13886"/>
    <cellStyle name="Normal 4 2 3 2 4 2 5" xfId="13887"/>
    <cellStyle name="Normal 4 2 3 2 4 2_SCH J-3" xfId="13888"/>
    <cellStyle name="Normal 4 2 3 2 4 3" xfId="13889"/>
    <cellStyle name="Normal 4 2 3 2 4 3 2" xfId="13890"/>
    <cellStyle name="Normal 4 2 3 2 4 3_SCH J-3" xfId="13891"/>
    <cellStyle name="Normal 4 2 3 2 4 4" xfId="13892"/>
    <cellStyle name="Normal 4 2 3 2 4 5" xfId="13893"/>
    <cellStyle name="Normal 4 2 3 2 4 6" xfId="13894"/>
    <cellStyle name="Normal 4 2 3 2 4_SCH J-3" xfId="13895"/>
    <cellStyle name="Normal 4 2 3 2 5" xfId="13896"/>
    <cellStyle name="Normal 4 2 3 2 5 2" xfId="13897"/>
    <cellStyle name="Normal 4 2 3 2 5 2 2" xfId="13898"/>
    <cellStyle name="Normal 4 2 3 2 5 2_SCH J-3" xfId="13899"/>
    <cellStyle name="Normal 4 2 3 2 5 3" xfId="13900"/>
    <cellStyle name="Normal 4 2 3 2 5 4" xfId="13901"/>
    <cellStyle name="Normal 4 2 3 2 5 5" xfId="13902"/>
    <cellStyle name="Normal 4 2 3 2 5_SCH J-3" xfId="13903"/>
    <cellStyle name="Normal 4 2 3 2 6" xfId="13904"/>
    <cellStyle name="Normal 4 2 3 2 6 2" xfId="13905"/>
    <cellStyle name="Normal 4 2 3 2 6 2 2" xfId="13906"/>
    <cellStyle name="Normal 4 2 3 2 6 2_SCH J-3" xfId="13907"/>
    <cellStyle name="Normal 4 2 3 2 6 3" xfId="13908"/>
    <cellStyle name="Normal 4 2 3 2 6 4" xfId="13909"/>
    <cellStyle name="Normal 4 2 3 2 6 5" xfId="13910"/>
    <cellStyle name="Normal 4 2 3 2 6_SCH J-3" xfId="13911"/>
    <cellStyle name="Normal 4 2 3 2 7" xfId="13912"/>
    <cellStyle name="Normal 4 2 3 2 7 2" xfId="13913"/>
    <cellStyle name="Normal 4 2 3 2 7_SCH J-3" xfId="13914"/>
    <cellStyle name="Normal 4 2 3 2 8" xfId="13915"/>
    <cellStyle name="Normal 4 2 3 2 9" xfId="13916"/>
    <cellStyle name="Normal 4 2 3 2_SCH J-3" xfId="13917"/>
    <cellStyle name="Normal 4 2 3 3" xfId="13918"/>
    <cellStyle name="Normal 4 2 3 3 2" xfId="13919"/>
    <cellStyle name="Normal 4 2 3 3 2 2" xfId="13920"/>
    <cellStyle name="Normal 4 2 3 3 2 2 2" xfId="13921"/>
    <cellStyle name="Normal 4 2 3 3 2 2 2 2" xfId="13922"/>
    <cellStyle name="Normal 4 2 3 3 2 2 2 3" xfId="13923"/>
    <cellStyle name="Normal 4 2 3 3 2 2 2_SCH J-3" xfId="13924"/>
    <cellStyle name="Normal 4 2 3 3 2 2 3" xfId="13925"/>
    <cellStyle name="Normal 4 2 3 3 2 2 3 2" xfId="13926"/>
    <cellStyle name="Normal 4 2 3 3 2 2 3_SCH J-3" xfId="13927"/>
    <cellStyle name="Normal 4 2 3 3 2 2 4" xfId="13928"/>
    <cellStyle name="Normal 4 2 3 3 2 2 5" xfId="13929"/>
    <cellStyle name="Normal 4 2 3 3 2 2_SCH J-3" xfId="13930"/>
    <cellStyle name="Normal 4 2 3 3 2 3" xfId="13931"/>
    <cellStyle name="Normal 4 2 3 3 2 3 2" xfId="13932"/>
    <cellStyle name="Normal 4 2 3 3 2 3 3" xfId="13933"/>
    <cellStyle name="Normal 4 2 3 3 2 3_SCH J-3" xfId="13934"/>
    <cellStyle name="Normal 4 2 3 3 2 4" xfId="13935"/>
    <cellStyle name="Normal 4 2 3 3 2 4 2" xfId="13936"/>
    <cellStyle name="Normal 4 2 3 3 2 4_SCH J-3" xfId="13937"/>
    <cellStyle name="Normal 4 2 3 3 2 5" xfId="13938"/>
    <cellStyle name="Normal 4 2 3 3 2 6" xfId="13939"/>
    <cellStyle name="Normal 4 2 3 3 2_SCH J-3" xfId="13940"/>
    <cellStyle name="Normal 4 2 3 3 3" xfId="13941"/>
    <cellStyle name="Normal 4 2 3 3 3 2" xfId="13942"/>
    <cellStyle name="Normal 4 2 3 3 3 2 2" xfId="13943"/>
    <cellStyle name="Normal 4 2 3 3 3 2 2 2" xfId="13944"/>
    <cellStyle name="Normal 4 2 3 3 3 2 2_SCH J-3" xfId="13945"/>
    <cellStyle name="Normal 4 2 3 3 3 2 3" xfId="13946"/>
    <cellStyle name="Normal 4 2 3 3 3 2 4" xfId="13947"/>
    <cellStyle name="Normal 4 2 3 3 3 2 5" xfId="13948"/>
    <cellStyle name="Normal 4 2 3 3 3 2_SCH J-3" xfId="13949"/>
    <cellStyle name="Normal 4 2 3 3 3 3" xfId="13950"/>
    <cellStyle name="Normal 4 2 3 3 3 3 2" xfId="13951"/>
    <cellStyle name="Normal 4 2 3 3 3 3_SCH J-3" xfId="13952"/>
    <cellStyle name="Normal 4 2 3 3 3 4" xfId="13953"/>
    <cellStyle name="Normal 4 2 3 3 3 5" xfId="13954"/>
    <cellStyle name="Normal 4 2 3 3 3 6" xfId="13955"/>
    <cellStyle name="Normal 4 2 3 3 3_SCH J-3" xfId="13956"/>
    <cellStyle name="Normal 4 2 3 3 4" xfId="13957"/>
    <cellStyle name="Normal 4 2 3 3 4 2" xfId="13958"/>
    <cellStyle name="Normal 4 2 3 3 4 2 2" xfId="13959"/>
    <cellStyle name="Normal 4 2 3 3 4 2_SCH J-3" xfId="13960"/>
    <cellStyle name="Normal 4 2 3 3 4 3" xfId="13961"/>
    <cellStyle name="Normal 4 2 3 3 4 4" xfId="13962"/>
    <cellStyle name="Normal 4 2 3 3 4 5" xfId="13963"/>
    <cellStyle name="Normal 4 2 3 3 4_SCH J-3" xfId="13964"/>
    <cellStyle name="Normal 4 2 3 3 5" xfId="13965"/>
    <cellStyle name="Normal 4 2 3 3 5 2" xfId="13966"/>
    <cellStyle name="Normal 4 2 3 3 5 2 2" xfId="13967"/>
    <cellStyle name="Normal 4 2 3 3 5 2_SCH J-3" xfId="13968"/>
    <cellStyle name="Normal 4 2 3 3 5 3" xfId="13969"/>
    <cellStyle name="Normal 4 2 3 3 5 4" xfId="13970"/>
    <cellStyle name="Normal 4 2 3 3 5 5" xfId="13971"/>
    <cellStyle name="Normal 4 2 3 3 5_SCH J-3" xfId="13972"/>
    <cellStyle name="Normal 4 2 3 3 6" xfId="13973"/>
    <cellStyle name="Normal 4 2 3 3 6 2" xfId="13974"/>
    <cellStyle name="Normal 4 2 3 3 6_SCH J-3" xfId="13975"/>
    <cellStyle name="Normal 4 2 3 3 7" xfId="13976"/>
    <cellStyle name="Normal 4 2 3 3 8" xfId="13977"/>
    <cellStyle name="Normal 4 2 3 3 9" xfId="13978"/>
    <cellStyle name="Normal 4 2 3 3_SCH J-3" xfId="13979"/>
    <cellStyle name="Normal 4 2 3 4" xfId="13980"/>
    <cellStyle name="Normal 4 2 3 4 2" xfId="13981"/>
    <cellStyle name="Normal 4 2 3 4 2 2" xfId="13982"/>
    <cellStyle name="Normal 4 2 3 4 2 2 2" xfId="13983"/>
    <cellStyle name="Normal 4 2 3 4 2 2 3" xfId="13984"/>
    <cellStyle name="Normal 4 2 3 4 2 2_SCH J-3" xfId="13985"/>
    <cellStyle name="Normal 4 2 3 4 2 3" xfId="13986"/>
    <cellStyle name="Normal 4 2 3 4 2 3 2" xfId="13987"/>
    <cellStyle name="Normal 4 2 3 4 2 3_SCH J-3" xfId="13988"/>
    <cellStyle name="Normal 4 2 3 4 2 4" xfId="13989"/>
    <cellStyle name="Normal 4 2 3 4 2 5" xfId="13990"/>
    <cellStyle name="Normal 4 2 3 4 2_SCH J-3" xfId="13991"/>
    <cellStyle name="Normal 4 2 3 4 3" xfId="13992"/>
    <cellStyle name="Normal 4 2 3 4 3 2" xfId="13993"/>
    <cellStyle name="Normal 4 2 3 4 3 3" xfId="13994"/>
    <cellStyle name="Normal 4 2 3 4 3_SCH J-3" xfId="13995"/>
    <cellStyle name="Normal 4 2 3 4 4" xfId="13996"/>
    <cellStyle name="Normal 4 2 3 4 4 2" xfId="13997"/>
    <cellStyle name="Normal 4 2 3 4 4_SCH J-3" xfId="13998"/>
    <cellStyle name="Normal 4 2 3 4 5" xfId="13999"/>
    <cellStyle name="Normal 4 2 3 4 6" xfId="14000"/>
    <cellStyle name="Normal 4 2 3 4_SCH J-3" xfId="14001"/>
    <cellStyle name="Normal 4 2 3 5" xfId="14002"/>
    <cellStyle name="Normal 4 2 3 5 2" xfId="14003"/>
    <cellStyle name="Normal 4 2 3 5 2 2" xfId="14004"/>
    <cellStyle name="Normal 4 2 3 5 2 2 2" xfId="14005"/>
    <cellStyle name="Normal 4 2 3 5 2 2_SCH J-3" xfId="14006"/>
    <cellStyle name="Normal 4 2 3 5 2 3" xfId="14007"/>
    <cellStyle name="Normal 4 2 3 5 2 4" xfId="14008"/>
    <cellStyle name="Normal 4 2 3 5 2 5" xfId="14009"/>
    <cellStyle name="Normal 4 2 3 5 2_SCH J-3" xfId="14010"/>
    <cellStyle name="Normal 4 2 3 5 3" xfId="14011"/>
    <cellStyle name="Normal 4 2 3 5 3 2" xfId="14012"/>
    <cellStyle name="Normal 4 2 3 5 3_SCH J-3" xfId="14013"/>
    <cellStyle name="Normal 4 2 3 5 4" xfId="14014"/>
    <cellStyle name="Normal 4 2 3 5 5" xfId="14015"/>
    <cellStyle name="Normal 4 2 3 5 6" xfId="14016"/>
    <cellStyle name="Normal 4 2 3 5_SCH J-3" xfId="14017"/>
    <cellStyle name="Normal 4 2 3 6" xfId="14018"/>
    <cellStyle name="Normal 4 2 3 6 2" xfId="14019"/>
    <cellStyle name="Normal 4 2 3 6 2 2" xfId="14020"/>
    <cellStyle name="Normal 4 2 3 6 2_SCH J-3" xfId="14021"/>
    <cellStyle name="Normal 4 2 3 6 3" xfId="14022"/>
    <cellStyle name="Normal 4 2 3 6 4" xfId="14023"/>
    <cellStyle name="Normal 4 2 3 6 5" xfId="14024"/>
    <cellStyle name="Normal 4 2 3 6_SCH J-3" xfId="14025"/>
    <cellStyle name="Normal 4 2 3 7" xfId="14026"/>
    <cellStyle name="Normal 4 2 3 7 2" xfId="14027"/>
    <cellStyle name="Normal 4 2 3 7 2 2" xfId="14028"/>
    <cellStyle name="Normal 4 2 3 7 2_SCH J-3" xfId="14029"/>
    <cellStyle name="Normal 4 2 3 7 3" xfId="14030"/>
    <cellStyle name="Normal 4 2 3 7 4" xfId="14031"/>
    <cellStyle name="Normal 4 2 3 7 5" xfId="14032"/>
    <cellStyle name="Normal 4 2 3 7_SCH J-3" xfId="14033"/>
    <cellStyle name="Normal 4 2 3 8" xfId="14034"/>
    <cellStyle name="Normal 4 2 3 8 2" xfId="14035"/>
    <cellStyle name="Normal 4 2 3 8_SCH J-3" xfId="14036"/>
    <cellStyle name="Normal 4 2 3 9" xfId="14037"/>
    <cellStyle name="Normal 4 2 3_SCH J-3" xfId="14038"/>
    <cellStyle name="Normal 4 2 4" xfId="14039"/>
    <cellStyle name="Normal 4 2 4 10" xfId="14040"/>
    <cellStyle name="Normal 4 2 4 2" xfId="14041"/>
    <cellStyle name="Normal 4 2 4 2 2" xfId="14042"/>
    <cellStyle name="Normal 4 2 4 2 2 2" xfId="14043"/>
    <cellStyle name="Normal 4 2 4 2 2 2 2" xfId="14044"/>
    <cellStyle name="Normal 4 2 4 2 2 2 2 2" xfId="14045"/>
    <cellStyle name="Normal 4 2 4 2 2 2 2 3" xfId="14046"/>
    <cellStyle name="Normal 4 2 4 2 2 2 2_SCH J-3" xfId="14047"/>
    <cellStyle name="Normal 4 2 4 2 2 2 3" xfId="14048"/>
    <cellStyle name="Normal 4 2 4 2 2 2 3 2" xfId="14049"/>
    <cellStyle name="Normal 4 2 4 2 2 2 3_SCH J-3" xfId="14050"/>
    <cellStyle name="Normal 4 2 4 2 2 2 4" xfId="14051"/>
    <cellStyle name="Normal 4 2 4 2 2 2 5" xfId="14052"/>
    <cellStyle name="Normal 4 2 4 2 2 2_SCH J-3" xfId="14053"/>
    <cellStyle name="Normal 4 2 4 2 2 3" xfId="14054"/>
    <cellStyle name="Normal 4 2 4 2 2 3 2" xfId="14055"/>
    <cellStyle name="Normal 4 2 4 2 2 3 3" xfId="14056"/>
    <cellStyle name="Normal 4 2 4 2 2 3_SCH J-3" xfId="14057"/>
    <cellStyle name="Normal 4 2 4 2 2 4" xfId="14058"/>
    <cellStyle name="Normal 4 2 4 2 2 4 2" xfId="14059"/>
    <cellStyle name="Normal 4 2 4 2 2 4_SCH J-3" xfId="14060"/>
    <cellStyle name="Normal 4 2 4 2 2 5" xfId="14061"/>
    <cellStyle name="Normal 4 2 4 2 2 6" xfId="14062"/>
    <cellStyle name="Normal 4 2 4 2 2_SCH J-3" xfId="14063"/>
    <cellStyle name="Normal 4 2 4 2 3" xfId="14064"/>
    <cellStyle name="Normal 4 2 4 2 3 2" xfId="14065"/>
    <cellStyle name="Normal 4 2 4 2 3 2 2" xfId="14066"/>
    <cellStyle name="Normal 4 2 4 2 3 2 2 2" xfId="14067"/>
    <cellStyle name="Normal 4 2 4 2 3 2 2_SCH J-3" xfId="14068"/>
    <cellStyle name="Normal 4 2 4 2 3 2 3" xfId="14069"/>
    <cellStyle name="Normal 4 2 4 2 3 2 4" xfId="14070"/>
    <cellStyle name="Normal 4 2 4 2 3 2 5" xfId="14071"/>
    <cellStyle name="Normal 4 2 4 2 3 2_SCH J-3" xfId="14072"/>
    <cellStyle name="Normal 4 2 4 2 3 3" xfId="14073"/>
    <cellStyle name="Normal 4 2 4 2 3 3 2" xfId="14074"/>
    <cellStyle name="Normal 4 2 4 2 3 3_SCH J-3" xfId="14075"/>
    <cellStyle name="Normal 4 2 4 2 3 4" xfId="14076"/>
    <cellStyle name="Normal 4 2 4 2 3 5" xfId="14077"/>
    <cellStyle name="Normal 4 2 4 2 3 6" xfId="14078"/>
    <cellStyle name="Normal 4 2 4 2 3_SCH J-3" xfId="14079"/>
    <cellStyle name="Normal 4 2 4 2 4" xfId="14080"/>
    <cellStyle name="Normal 4 2 4 2 4 2" xfId="14081"/>
    <cellStyle name="Normal 4 2 4 2 4 2 2" xfId="14082"/>
    <cellStyle name="Normal 4 2 4 2 4 2_SCH J-3" xfId="14083"/>
    <cellStyle name="Normal 4 2 4 2 4 3" xfId="14084"/>
    <cellStyle name="Normal 4 2 4 2 4 4" xfId="14085"/>
    <cellStyle name="Normal 4 2 4 2 4 5" xfId="14086"/>
    <cellStyle name="Normal 4 2 4 2 4_SCH J-3" xfId="14087"/>
    <cellStyle name="Normal 4 2 4 2 5" xfId="14088"/>
    <cellStyle name="Normal 4 2 4 2 5 2" xfId="14089"/>
    <cellStyle name="Normal 4 2 4 2 5 2 2" xfId="14090"/>
    <cellStyle name="Normal 4 2 4 2 5 2_SCH J-3" xfId="14091"/>
    <cellStyle name="Normal 4 2 4 2 5 3" xfId="14092"/>
    <cellStyle name="Normal 4 2 4 2 5 4" xfId="14093"/>
    <cellStyle name="Normal 4 2 4 2 5 5" xfId="14094"/>
    <cellStyle name="Normal 4 2 4 2 5_SCH J-3" xfId="14095"/>
    <cellStyle name="Normal 4 2 4 2 6" xfId="14096"/>
    <cellStyle name="Normal 4 2 4 2 6 2" xfId="14097"/>
    <cellStyle name="Normal 4 2 4 2 6_SCH J-3" xfId="14098"/>
    <cellStyle name="Normal 4 2 4 2 7" xfId="14099"/>
    <cellStyle name="Normal 4 2 4 2 8" xfId="14100"/>
    <cellStyle name="Normal 4 2 4 2 9" xfId="14101"/>
    <cellStyle name="Normal 4 2 4 2_SCH J-3" xfId="14102"/>
    <cellStyle name="Normal 4 2 4 3" xfId="14103"/>
    <cellStyle name="Normal 4 2 4 3 2" xfId="14104"/>
    <cellStyle name="Normal 4 2 4 3 2 2" xfId="14105"/>
    <cellStyle name="Normal 4 2 4 3 2 2 2" xfId="14106"/>
    <cellStyle name="Normal 4 2 4 3 2 2 3" xfId="14107"/>
    <cellStyle name="Normal 4 2 4 3 2 2_SCH J-3" xfId="14108"/>
    <cellStyle name="Normal 4 2 4 3 2 3" xfId="14109"/>
    <cellStyle name="Normal 4 2 4 3 2 3 2" xfId="14110"/>
    <cellStyle name="Normal 4 2 4 3 2 3_SCH J-3" xfId="14111"/>
    <cellStyle name="Normal 4 2 4 3 2 4" xfId="14112"/>
    <cellStyle name="Normal 4 2 4 3 2 5" xfId="14113"/>
    <cellStyle name="Normal 4 2 4 3 2_SCH J-3" xfId="14114"/>
    <cellStyle name="Normal 4 2 4 3 3" xfId="14115"/>
    <cellStyle name="Normal 4 2 4 3 3 2" xfId="14116"/>
    <cellStyle name="Normal 4 2 4 3 3 3" xfId="14117"/>
    <cellStyle name="Normal 4 2 4 3 3_SCH J-3" xfId="14118"/>
    <cellStyle name="Normal 4 2 4 3 4" xfId="14119"/>
    <cellStyle name="Normal 4 2 4 3 4 2" xfId="14120"/>
    <cellStyle name="Normal 4 2 4 3 4_SCH J-3" xfId="14121"/>
    <cellStyle name="Normal 4 2 4 3 5" xfId="14122"/>
    <cellStyle name="Normal 4 2 4 3 6" xfId="14123"/>
    <cellStyle name="Normal 4 2 4 3_SCH J-3" xfId="14124"/>
    <cellStyle name="Normal 4 2 4 4" xfId="14125"/>
    <cellStyle name="Normal 4 2 4 4 2" xfId="14126"/>
    <cellStyle name="Normal 4 2 4 4 2 2" xfId="14127"/>
    <cellStyle name="Normal 4 2 4 4 2 2 2" xfId="14128"/>
    <cellStyle name="Normal 4 2 4 4 2 2_SCH J-3" xfId="14129"/>
    <cellStyle name="Normal 4 2 4 4 2 3" xfId="14130"/>
    <cellStyle name="Normal 4 2 4 4 2 4" xfId="14131"/>
    <cellStyle name="Normal 4 2 4 4 2 5" xfId="14132"/>
    <cellStyle name="Normal 4 2 4 4 2_SCH J-3" xfId="14133"/>
    <cellStyle name="Normal 4 2 4 4 3" xfId="14134"/>
    <cellStyle name="Normal 4 2 4 4 3 2" xfId="14135"/>
    <cellStyle name="Normal 4 2 4 4 3_SCH J-3" xfId="14136"/>
    <cellStyle name="Normal 4 2 4 4 4" xfId="14137"/>
    <cellStyle name="Normal 4 2 4 4 5" xfId="14138"/>
    <cellStyle name="Normal 4 2 4 4 6" xfId="14139"/>
    <cellStyle name="Normal 4 2 4 4_SCH J-3" xfId="14140"/>
    <cellStyle name="Normal 4 2 4 5" xfId="14141"/>
    <cellStyle name="Normal 4 2 4 5 2" xfId="14142"/>
    <cellStyle name="Normal 4 2 4 5 2 2" xfId="14143"/>
    <cellStyle name="Normal 4 2 4 5 2_SCH J-3" xfId="14144"/>
    <cellStyle name="Normal 4 2 4 5 3" xfId="14145"/>
    <cellStyle name="Normal 4 2 4 5 4" xfId="14146"/>
    <cellStyle name="Normal 4 2 4 5 5" xfId="14147"/>
    <cellStyle name="Normal 4 2 4 5_SCH J-3" xfId="14148"/>
    <cellStyle name="Normal 4 2 4 6" xfId="14149"/>
    <cellStyle name="Normal 4 2 4 6 2" xfId="14150"/>
    <cellStyle name="Normal 4 2 4 6 2 2" xfId="14151"/>
    <cellStyle name="Normal 4 2 4 6 2_SCH J-3" xfId="14152"/>
    <cellStyle name="Normal 4 2 4 6 3" xfId="14153"/>
    <cellStyle name="Normal 4 2 4 6 4" xfId="14154"/>
    <cellStyle name="Normal 4 2 4 6 5" xfId="14155"/>
    <cellStyle name="Normal 4 2 4 6_SCH J-3" xfId="14156"/>
    <cellStyle name="Normal 4 2 4 7" xfId="14157"/>
    <cellStyle name="Normal 4 2 4 7 2" xfId="14158"/>
    <cellStyle name="Normal 4 2 4 7_SCH J-3" xfId="14159"/>
    <cellStyle name="Normal 4 2 4 8" xfId="14160"/>
    <cellStyle name="Normal 4 2 4 9" xfId="14161"/>
    <cellStyle name="Normal 4 2 4_SCH J-3" xfId="14162"/>
    <cellStyle name="Normal 4 2 5" xfId="14163"/>
    <cellStyle name="Normal 4 2 5 2" xfId="14164"/>
    <cellStyle name="Normal 4 2 5 2 2" xfId="14165"/>
    <cellStyle name="Normal 4 2 5 2 2 2" xfId="14166"/>
    <cellStyle name="Normal 4 2 5 2 2 2 2" xfId="14167"/>
    <cellStyle name="Normal 4 2 5 2 2 2 3" xfId="14168"/>
    <cellStyle name="Normal 4 2 5 2 2 2_SCH J-3" xfId="14169"/>
    <cellStyle name="Normal 4 2 5 2 2 3" xfId="14170"/>
    <cellStyle name="Normal 4 2 5 2 2 3 2" xfId="14171"/>
    <cellStyle name="Normal 4 2 5 2 2 3_SCH J-3" xfId="14172"/>
    <cellStyle name="Normal 4 2 5 2 2 4" xfId="14173"/>
    <cellStyle name="Normal 4 2 5 2 2 5" xfId="14174"/>
    <cellStyle name="Normal 4 2 5 2 2_SCH J-3" xfId="14175"/>
    <cellStyle name="Normal 4 2 5 2 3" xfId="14176"/>
    <cellStyle name="Normal 4 2 5 2 3 2" xfId="14177"/>
    <cellStyle name="Normal 4 2 5 2 3 3" xfId="14178"/>
    <cellStyle name="Normal 4 2 5 2 3_SCH J-3" xfId="14179"/>
    <cellStyle name="Normal 4 2 5 2 4" xfId="14180"/>
    <cellStyle name="Normal 4 2 5 2 4 2" xfId="14181"/>
    <cellStyle name="Normal 4 2 5 2 4_SCH J-3" xfId="14182"/>
    <cellStyle name="Normal 4 2 5 2 5" xfId="14183"/>
    <cellStyle name="Normal 4 2 5 2 6" xfId="14184"/>
    <cellStyle name="Normal 4 2 5 2_SCH J-3" xfId="14185"/>
    <cellStyle name="Normal 4 2 5 3" xfId="14186"/>
    <cellStyle name="Normal 4 2 5 3 2" xfId="14187"/>
    <cellStyle name="Normal 4 2 5 3 2 2" xfId="14188"/>
    <cellStyle name="Normal 4 2 5 3 2 2 2" xfId="14189"/>
    <cellStyle name="Normal 4 2 5 3 2 2_SCH J-3" xfId="14190"/>
    <cellStyle name="Normal 4 2 5 3 2 3" xfId="14191"/>
    <cellStyle name="Normal 4 2 5 3 2 4" xfId="14192"/>
    <cellStyle name="Normal 4 2 5 3 2 5" xfId="14193"/>
    <cellStyle name="Normal 4 2 5 3 2_SCH J-3" xfId="14194"/>
    <cellStyle name="Normal 4 2 5 3 3" xfId="14195"/>
    <cellStyle name="Normal 4 2 5 3 3 2" xfId="14196"/>
    <cellStyle name="Normal 4 2 5 3 3_SCH J-3" xfId="14197"/>
    <cellStyle name="Normal 4 2 5 3 4" xfId="14198"/>
    <cellStyle name="Normal 4 2 5 3 5" xfId="14199"/>
    <cellStyle name="Normal 4 2 5 3 6" xfId="14200"/>
    <cellStyle name="Normal 4 2 5 3_SCH J-3" xfId="14201"/>
    <cellStyle name="Normal 4 2 5 4" xfId="14202"/>
    <cellStyle name="Normal 4 2 5 4 2" xfId="14203"/>
    <cellStyle name="Normal 4 2 5 4 2 2" xfId="14204"/>
    <cellStyle name="Normal 4 2 5 4 2_SCH J-3" xfId="14205"/>
    <cellStyle name="Normal 4 2 5 4 3" xfId="14206"/>
    <cellStyle name="Normal 4 2 5 4 4" xfId="14207"/>
    <cellStyle name="Normal 4 2 5 4 5" xfId="14208"/>
    <cellStyle name="Normal 4 2 5 4_SCH J-3" xfId="14209"/>
    <cellStyle name="Normal 4 2 5 5" xfId="14210"/>
    <cellStyle name="Normal 4 2 5 5 2" xfId="14211"/>
    <cellStyle name="Normal 4 2 5 5 2 2" xfId="14212"/>
    <cellStyle name="Normal 4 2 5 5 2_SCH J-3" xfId="14213"/>
    <cellStyle name="Normal 4 2 5 5 3" xfId="14214"/>
    <cellStyle name="Normal 4 2 5 5 4" xfId="14215"/>
    <cellStyle name="Normal 4 2 5 5 5" xfId="14216"/>
    <cellStyle name="Normal 4 2 5 5_SCH J-3" xfId="14217"/>
    <cellStyle name="Normal 4 2 5 6" xfId="14218"/>
    <cellStyle name="Normal 4 2 5 6 2" xfId="14219"/>
    <cellStyle name="Normal 4 2 5 6_SCH J-3" xfId="14220"/>
    <cellStyle name="Normal 4 2 5 7" xfId="14221"/>
    <cellStyle name="Normal 4 2 5 8" xfId="14222"/>
    <cellStyle name="Normal 4 2 5 9" xfId="14223"/>
    <cellStyle name="Normal 4 2 5_SCH J-3" xfId="14224"/>
    <cellStyle name="Normal 4 2 6" xfId="14225"/>
    <cellStyle name="Normal 4 2 6 2" xfId="14226"/>
    <cellStyle name="Normal 4 2 6 2 2" xfId="14227"/>
    <cellStyle name="Normal 4 2 6 2 2 2" xfId="14228"/>
    <cellStyle name="Normal 4 2 6 2 2 3" xfId="14229"/>
    <cellStyle name="Normal 4 2 6 2 2_SCH J-3" xfId="14230"/>
    <cellStyle name="Normal 4 2 6 2 3" xfId="14231"/>
    <cellStyle name="Normal 4 2 6 2 3 2" xfId="14232"/>
    <cellStyle name="Normal 4 2 6 2 3_SCH J-3" xfId="14233"/>
    <cellStyle name="Normal 4 2 6 2 4" xfId="14234"/>
    <cellStyle name="Normal 4 2 6 2 5" xfId="14235"/>
    <cellStyle name="Normal 4 2 6 2_SCH J-3" xfId="14236"/>
    <cellStyle name="Normal 4 2 6 3" xfId="14237"/>
    <cellStyle name="Normal 4 2 6 3 2" xfId="14238"/>
    <cellStyle name="Normal 4 2 6 3 3" xfId="14239"/>
    <cellStyle name="Normal 4 2 6 3_SCH J-3" xfId="14240"/>
    <cellStyle name="Normal 4 2 6 4" xfId="14241"/>
    <cellStyle name="Normal 4 2 6 4 2" xfId="14242"/>
    <cellStyle name="Normal 4 2 6 4_SCH J-3" xfId="14243"/>
    <cellStyle name="Normal 4 2 6 5" xfId="14244"/>
    <cellStyle name="Normal 4 2 6 6" xfId="14245"/>
    <cellStyle name="Normal 4 2 6_SCH J-3" xfId="14246"/>
    <cellStyle name="Normal 4 2 7" xfId="14247"/>
    <cellStyle name="Normal 4 2 7 2" xfId="14248"/>
    <cellStyle name="Normal 4 2 7 2 2" xfId="14249"/>
    <cellStyle name="Normal 4 2 7 2 2 2" xfId="14250"/>
    <cellStyle name="Normal 4 2 7 2 2_SCH J-3" xfId="14251"/>
    <cellStyle name="Normal 4 2 7 2 3" xfId="14252"/>
    <cellStyle name="Normal 4 2 7 2 4" xfId="14253"/>
    <cellStyle name="Normal 4 2 7 2 5" xfId="14254"/>
    <cellStyle name="Normal 4 2 7 2_SCH J-3" xfId="14255"/>
    <cellStyle name="Normal 4 2 7 3" xfId="14256"/>
    <cellStyle name="Normal 4 2 7 3 2" xfId="14257"/>
    <cellStyle name="Normal 4 2 7 3_SCH J-3" xfId="14258"/>
    <cellStyle name="Normal 4 2 7 4" xfId="14259"/>
    <cellStyle name="Normal 4 2 7 5" xfId="14260"/>
    <cellStyle name="Normal 4 2 7 6" xfId="14261"/>
    <cellStyle name="Normal 4 2 7_SCH J-3" xfId="14262"/>
    <cellStyle name="Normal 4 2 8" xfId="14263"/>
    <cellStyle name="Normal 4 2 8 2" xfId="14264"/>
    <cellStyle name="Normal 4 2 8 2 2" xfId="14265"/>
    <cellStyle name="Normal 4 2 8 2_SCH J-3" xfId="14266"/>
    <cellStyle name="Normal 4 2 8 3" xfId="14267"/>
    <cellStyle name="Normal 4 2 8 4" xfId="14268"/>
    <cellStyle name="Normal 4 2 8 5" xfId="14269"/>
    <cellStyle name="Normal 4 2 8_SCH J-3" xfId="14270"/>
    <cellStyle name="Normal 4 2 9" xfId="14271"/>
    <cellStyle name="Normal 4 2 9 2" xfId="14272"/>
    <cellStyle name="Normal 4 2 9 2 2" xfId="14273"/>
    <cellStyle name="Normal 4 2 9 2_SCH J-3" xfId="14274"/>
    <cellStyle name="Normal 4 2 9 3" xfId="14275"/>
    <cellStyle name="Normal 4 2 9 4" xfId="14276"/>
    <cellStyle name="Normal 4 2 9 5" xfId="14277"/>
    <cellStyle name="Normal 4 2 9_SCH J-3" xfId="14278"/>
    <cellStyle name="Normal 4 2_SCH J-3" xfId="14279"/>
    <cellStyle name="Normal 4 3" xfId="14280"/>
    <cellStyle name="Normal 4 3 2" xfId="14281"/>
    <cellStyle name="Normal 4 3 2 2" xfId="14282"/>
    <cellStyle name="Normal 4 3 2 2 2" xfId="14283"/>
    <cellStyle name="Normal 4 3 2 2 2 2" xfId="14284"/>
    <cellStyle name="Normal 4 3 2 2 2_SCH J-3" xfId="14285"/>
    <cellStyle name="Normal 4 3 2 2 3" xfId="14286"/>
    <cellStyle name="Normal 4 3 2 2_SCH J-3" xfId="14287"/>
    <cellStyle name="Normal 4 3 2 3" xfId="14288"/>
    <cellStyle name="Normal 4 3 2 3 2" xfId="14289"/>
    <cellStyle name="Normal 4 3 2 3_SCH J-3" xfId="14290"/>
    <cellStyle name="Normal 4 3 2 4" xfId="14291"/>
    <cellStyle name="Normal 4 3 2 5" xfId="14292"/>
    <cellStyle name="Normal 4 3 2_SCH J-3" xfId="14293"/>
    <cellStyle name="Normal 4 3 3" xfId="14294"/>
    <cellStyle name="Normal 4 3 3 2" xfId="14295"/>
    <cellStyle name="Normal 4 3 3 2 2" xfId="14296"/>
    <cellStyle name="Normal 4 3 3 2_SCH J-3" xfId="14297"/>
    <cellStyle name="Normal 4 3 3 3" xfId="14298"/>
    <cellStyle name="Normal 4 3 3_SCH J-3" xfId="14299"/>
    <cellStyle name="Normal 4 3 4" xfId="14300"/>
    <cellStyle name="Normal 4 3 4 2" xfId="14301"/>
    <cellStyle name="Normal 4 3 4_SCH J-3" xfId="14302"/>
    <cellStyle name="Normal 4 3 5" xfId="14303"/>
    <cellStyle name="Normal 4 3 6" xfId="14304"/>
    <cellStyle name="Normal 4 3_SCH J-3" xfId="14305"/>
    <cellStyle name="Normal 4 4" xfId="14306"/>
    <cellStyle name="Normal 4 4 2" xfId="14307"/>
    <cellStyle name="Normal 4 4 2 2" xfId="14308"/>
    <cellStyle name="Normal 4 4 2 2 2" xfId="14309"/>
    <cellStyle name="Normal 4 4 2 2 3" xfId="14310"/>
    <cellStyle name="Normal 4 4 2 2_SCH J-3" xfId="14311"/>
    <cellStyle name="Normal 4 4 2 3" xfId="14312"/>
    <cellStyle name="Normal 4 4 2 4" xfId="14313"/>
    <cellStyle name="Normal 4 4 2_SCH J-3" xfId="14314"/>
    <cellStyle name="Normal 4 4 3" xfId="14315"/>
    <cellStyle name="Normal 4 4 3 2" xfId="14316"/>
    <cellStyle name="Normal 4 4 3 3" xfId="14317"/>
    <cellStyle name="Normal 4 4 3_SCH J-3" xfId="14318"/>
    <cellStyle name="Normal 4 4 4" xfId="14319"/>
    <cellStyle name="Normal 4 4 4 2" xfId="14320"/>
    <cellStyle name="Normal 4 4 5" xfId="14321"/>
    <cellStyle name="Normal 4 4 6" xfId="14322"/>
    <cellStyle name="Normal 4 4 7" xfId="14323"/>
    <cellStyle name="Normal 4 4_SCH J-3" xfId="14324"/>
    <cellStyle name="Normal 4 5" xfId="14325"/>
    <cellStyle name="Normal 4 5 2" xfId="14326"/>
    <cellStyle name="Normal 4 5 2 2" xfId="14327"/>
    <cellStyle name="Normal 4 5 2 3" xfId="14328"/>
    <cellStyle name="Normal 4 5 2_SCH J-3" xfId="14329"/>
    <cellStyle name="Normal 4 5 3" xfId="14330"/>
    <cellStyle name="Normal 4 5 3 2" xfId="14331"/>
    <cellStyle name="Normal 4 5 4" xfId="14332"/>
    <cellStyle name="Normal 4 5_SCH J-3" xfId="14333"/>
    <cellStyle name="Normal 4 6" xfId="14334"/>
    <cellStyle name="Normal 4 6 2" xfId="14335"/>
    <cellStyle name="Normal 4 6 3" xfId="14336"/>
    <cellStyle name="Normal 4 6_SCH J-3" xfId="14337"/>
    <cellStyle name="Normal 4 7" xfId="14338"/>
    <cellStyle name="Normal 4 7 2" xfId="14339"/>
    <cellStyle name="Normal 4 7_SCH J-3" xfId="14340"/>
    <cellStyle name="Normal 4 8" xfId="14341"/>
    <cellStyle name="Normal 4 9" xfId="14342"/>
    <cellStyle name="Normal 4_183302" xfId="14343"/>
    <cellStyle name="Normal 40" xfId="14344"/>
    <cellStyle name="Normal 40 2" xfId="14345"/>
    <cellStyle name="Normal 40 2 2" xfId="14346"/>
    <cellStyle name="Normal 40 3" xfId="14347"/>
    <cellStyle name="Normal 40 3 2" xfId="14348"/>
    <cellStyle name="Normal 40 4" xfId="14349"/>
    <cellStyle name="Normal 40 4 2" xfId="14350"/>
    <cellStyle name="Normal 40 5" xfId="14351"/>
    <cellStyle name="Normal 40 5 2" xfId="14352"/>
    <cellStyle name="Normal 40 6" xfId="14353"/>
    <cellStyle name="Normal 40 6 2" xfId="14354"/>
    <cellStyle name="Normal 40 7" xfId="14355"/>
    <cellStyle name="Normal 40_SCH J-3" xfId="14356"/>
    <cellStyle name="Normal 41" xfId="14357"/>
    <cellStyle name="Normal 41 2" xfId="14358"/>
    <cellStyle name="Normal 41 2 2" xfId="14359"/>
    <cellStyle name="Normal 41 2 2 2" xfId="14360"/>
    <cellStyle name="Normal 41 2 2 2 2" xfId="14361"/>
    <cellStyle name="Normal 41 2 2 3" xfId="14362"/>
    <cellStyle name="Normal 41 2 2 3 2" xfId="14363"/>
    <cellStyle name="Normal 41 2 2 4" xfId="14364"/>
    <cellStyle name="Normal 41 2 3" xfId="14365"/>
    <cellStyle name="Normal 41 2 3 2" xfId="14366"/>
    <cellStyle name="Normal 41 2 4" xfId="14367"/>
    <cellStyle name="Normal 41 2 4 2" xfId="14368"/>
    <cellStyle name="Normal 41 2 5" xfId="14369"/>
    <cellStyle name="Normal 41 3" xfId="14370"/>
    <cellStyle name="Normal 41 3 2" xfId="14371"/>
    <cellStyle name="Normal 41 4" xfId="14372"/>
    <cellStyle name="Normal 41 4 2" xfId="14373"/>
    <cellStyle name="Normal 41 5" xfId="14374"/>
    <cellStyle name="Normal 41 5 2" xfId="14375"/>
    <cellStyle name="Normal 41 6" xfId="14376"/>
    <cellStyle name="Normal 41 6 2" xfId="14377"/>
    <cellStyle name="Normal 41 7" xfId="14378"/>
    <cellStyle name="Normal 41_SCH J-3" xfId="14379"/>
    <cellStyle name="Normal 42" xfId="14380"/>
    <cellStyle name="Normal 42 2" xfId="14381"/>
    <cellStyle name="Normal 42 2 2" xfId="14382"/>
    <cellStyle name="Normal 42 3" xfId="14383"/>
    <cellStyle name="Normal 42 3 2" xfId="14384"/>
    <cellStyle name="Normal 42 4" xfId="14385"/>
    <cellStyle name="Normal 42_SCH J-3" xfId="14386"/>
    <cellStyle name="Normal 43" xfId="14387"/>
    <cellStyle name="Normal 43 2" xfId="14388"/>
    <cellStyle name="Normal 43 2 2" xfId="14389"/>
    <cellStyle name="Normal 43 3" xfId="14390"/>
    <cellStyle name="Normal 43 3 2" xfId="14391"/>
    <cellStyle name="Normal 43 4" xfId="14392"/>
    <cellStyle name="Normal 43_SCH J-3" xfId="14393"/>
    <cellStyle name="Normal 44" xfId="14394"/>
    <cellStyle name="Normal 44 2" xfId="14395"/>
    <cellStyle name="Normal 44 2 2" xfId="14396"/>
    <cellStyle name="Normal 44 3" xfId="14397"/>
    <cellStyle name="Normal 44 3 2" xfId="14398"/>
    <cellStyle name="Normal 44 4" xfId="14399"/>
    <cellStyle name="Normal 44 4 2" xfId="14400"/>
    <cellStyle name="Normal 44 5" xfId="14401"/>
    <cellStyle name="Normal 44 5 2" xfId="14402"/>
    <cellStyle name="Normal 44 6" xfId="14403"/>
    <cellStyle name="Normal 44 6 2" xfId="14404"/>
    <cellStyle name="Normal 44 7" xfId="14405"/>
    <cellStyle name="Normal 44_SCH J-3" xfId="14406"/>
    <cellStyle name="Normal 45" xfId="14407"/>
    <cellStyle name="Normal 45 2" xfId="14408"/>
    <cellStyle name="Normal 45 2 2" xfId="14409"/>
    <cellStyle name="Normal 45 3" xfId="14410"/>
    <cellStyle name="Normal 45 3 2" xfId="14411"/>
    <cellStyle name="Normal 45 4" xfId="14412"/>
    <cellStyle name="Normal 45 4 2" xfId="14413"/>
    <cellStyle name="Normal 45 5" xfId="14414"/>
    <cellStyle name="Normal 45 5 2" xfId="14415"/>
    <cellStyle name="Normal 45 6" xfId="14416"/>
    <cellStyle name="Normal 45 6 2" xfId="14417"/>
    <cellStyle name="Normal 45 7" xfId="14418"/>
    <cellStyle name="Normal 45_SCH J-3" xfId="14419"/>
    <cellStyle name="Normal 46" xfId="14420"/>
    <cellStyle name="Normal 46 2" xfId="14421"/>
    <cellStyle name="Normal 46 2 2" xfId="14422"/>
    <cellStyle name="Normal 46 2_SCH J-3" xfId="14423"/>
    <cellStyle name="Normal 46 3" xfId="14424"/>
    <cellStyle name="Normal 46 3 2" xfId="14425"/>
    <cellStyle name="Normal 46 4" xfId="14426"/>
    <cellStyle name="Normal 46_SCH J-3" xfId="14427"/>
    <cellStyle name="Normal 47" xfId="14428"/>
    <cellStyle name="Normal 47 2" xfId="14429"/>
    <cellStyle name="Normal 47 2 2" xfId="14430"/>
    <cellStyle name="Normal 47 3" xfId="14431"/>
    <cellStyle name="Normal 47 3 2" xfId="14432"/>
    <cellStyle name="Normal 47 4" xfId="14433"/>
    <cellStyle name="Normal 47_SCH J-3" xfId="14434"/>
    <cellStyle name="Normal 48" xfId="14435"/>
    <cellStyle name="Normal 48 2" xfId="14436"/>
    <cellStyle name="Normal 48 2 2" xfId="14437"/>
    <cellStyle name="Normal 48 3" xfId="14438"/>
    <cellStyle name="Normal 48 3 2" xfId="14439"/>
    <cellStyle name="Normal 48 4" xfId="14440"/>
    <cellStyle name="Normal 48_SCH J-3" xfId="14441"/>
    <cellStyle name="Normal 49" xfId="14442"/>
    <cellStyle name="Normal 49 2" xfId="14443"/>
    <cellStyle name="Normal 49 2 2" xfId="14444"/>
    <cellStyle name="Normal 49 3" xfId="14445"/>
    <cellStyle name="Normal 49 3 2" xfId="14446"/>
    <cellStyle name="Normal 49 4" xfId="14447"/>
    <cellStyle name="Normal 49_SCH J-3" xfId="14448"/>
    <cellStyle name="Normal 5" xfId="14449"/>
    <cellStyle name="Normal 5 10" xfId="14450"/>
    <cellStyle name="Normal 5 10 2" xfId="14451"/>
    <cellStyle name="Normal 5 10 2 2" xfId="14452"/>
    <cellStyle name="Normal 5 10 2 2 2" xfId="14453"/>
    <cellStyle name="Normal 5 10 2 2_SCH J-3" xfId="14454"/>
    <cellStyle name="Normal 5 10 2 3" xfId="14455"/>
    <cellStyle name="Normal 5 10 2_SCH J-3" xfId="14456"/>
    <cellStyle name="Normal 5 10 3" xfId="14457"/>
    <cellStyle name="Normal 5 10 3 2" xfId="14458"/>
    <cellStyle name="Normal 5 10 3_SCH J-3" xfId="14459"/>
    <cellStyle name="Normal 5 10 4" xfId="14460"/>
    <cellStyle name="Normal 5 10_SCH J-3" xfId="14461"/>
    <cellStyle name="Normal 5 11" xfId="14462"/>
    <cellStyle name="Normal 5 11 2" xfId="14463"/>
    <cellStyle name="Normal 5 11 2 2" xfId="14464"/>
    <cellStyle name="Normal 5 11 2_SCH J-3" xfId="14465"/>
    <cellStyle name="Normal 5 11 3" xfId="14466"/>
    <cellStyle name="Normal 5 11_SCH J-3" xfId="14467"/>
    <cellStyle name="Normal 5 12" xfId="14468"/>
    <cellStyle name="Normal 5 12 2" xfId="14469"/>
    <cellStyle name="Normal 5 12_SCH J-3" xfId="14470"/>
    <cellStyle name="Normal 5 13" xfId="14471"/>
    <cellStyle name="Normal 5 2" xfId="14472"/>
    <cellStyle name="Normal 5 2 10" xfId="14473"/>
    <cellStyle name="Normal 5 2 11" xfId="14474"/>
    <cellStyle name="Normal 5 2 2" xfId="14475"/>
    <cellStyle name="Normal 5 2 2 2" xfId="14476"/>
    <cellStyle name="Normal 5 2 2 2 2" xfId="14477"/>
    <cellStyle name="Normal 5 2 2 2 2 2" xfId="14478"/>
    <cellStyle name="Normal 5 2 2 2 2 2 2" xfId="14479"/>
    <cellStyle name="Normal 5 2 2 2 2 2 2 2" xfId="14480"/>
    <cellStyle name="Normal 5 2 2 2 2 2 2 2 2" xfId="14481"/>
    <cellStyle name="Normal 5 2 2 2 2 2 2 2_SCH J-3" xfId="14482"/>
    <cellStyle name="Normal 5 2 2 2 2 2 2 3" xfId="14483"/>
    <cellStyle name="Normal 5 2 2 2 2 2 2_SCH J-3" xfId="14484"/>
    <cellStyle name="Normal 5 2 2 2 2 2 3" xfId="14485"/>
    <cellStyle name="Normal 5 2 2 2 2 2 3 2" xfId="14486"/>
    <cellStyle name="Normal 5 2 2 2 2 2 3_SCH J-3" xfId="14487"/>
    <cellStyle name="Normal 5 2 2 2 2 2 4" xfId="14488"/>
    <cellStyle name="Normal 5 2 2 2 2 2_SCH J-3" xfId="14489"/>
    <cellStyle name="Normal 5 2 2 2 2 3" xfId="14490"/>
    <cellStyle name="Normal 5 2 2 2 2 3 2" xfId="14491"/>
    <cellStyle name="Normal 5 2 2 2 2 3 2 2" xfId="14492"/>
    <cellStyle name="Normal 5 2 2 2 2 3 2_SCH J-3" xfId="14493"/>
    <cellStyle name="Normal 5 2 2 2 2 3 3" xfId="14494"/>
    <cellStyle name="Normal 5 2 2 2 2 3_SCH J-3" xfId="14495"/>
    <cellStyle name="Normal 5 2 2 2 2 4" xfId="14496"/>
    <cellStyle name="Normal 5 2 2 2 2 4 2" xfId="14497"/>
    <cellStyle name="Normal 5 2 2 2 2 4_SCH J-3" xfId="14498"/>
    <cellStyle name="Normal 5 2 2 2 2 5" xfId="14499"/>
    <cellStyle name="Normal 5 2 2 2 2 6" xfId="14500"/>
    <cellStyle name="Normal 5 2 2 2 2_SCH J-3" xfId="14501"/>
    <cellStyle name="Normal 5 2 2 2 3" xfId="14502"/>
    <cellStyle name="Normal 5 2 2 2 3 2" xfId="14503"/>
    <cellStyle name="Normal 5 2 2 2 3 2 2" xfId="14504"/>
    <cellStyle name="Normal 5 2 2 2 3 2 2 2" xfId="14505"/>
    <cellStyle name="Normal 5 2 2 2 3 2 2_SCH J-3" xfId="14506"/>
    <cellStyle name="Normal 5 2 2 2 3 2 3" xfId="14507"/>
    <cellStyle name="Normal 5 2 2 2 3 2_SCH J-3" xfId="14508"/>
    <cellStyle name="Normal 5 2 2 2 3 3" xfId="14509"/>
    <cellStyle name="Normal 5 2 2 2 3 3 2" xfId="14510"/>
    <cellStyle name="Normal 5 2 2 2 3 3_SCH J-3" xfId="14511"/>
    <cellStyle name="Normal 5 2 2 2 3 4" xfId="14512"/>
    <cellStyle name="Normal 5 2 2 2 3_SCH J-3" xfId="14513"/>
    <cellStyle name="Normal 5 2 2 2 4" xfId="14514"/>
    <cellStyle name="Normal 5 2 2 2 4 2" xfId="14515"/>
    <cellStyle name="Normal 5 2 2 2 4 2 2" xfId="14516"/>
    <cellStyle name="Normal 5 2 2 2 4 2_SCH J-3" xfId="14517"/>
    <cellStyle name="Normal 5 2 2 2 4 3" xfId="14518"/>
    <cellStyle name="Normal 5 2 2 2 4_SCH J-3" xfId="14519"/>
    <cellStyle name="Normal 5 2 2 2 5" xfId="14520"/>
    <cellStyle name="Normal 5 2 2 2 5 2" xfId="14521"/>
    <cellStyle name="Normal 5 2 2 2 5_SCH J-3" xfId="14522"/>
    <cellStyle name="Normal 5 2 2 2 6" xfId="14523"/>
    <cellStyle name="Normal 5 2 2 2 7" xfId="14524"/>
    <cellStyle name="Normal 5 2 2 2_SCH J-3" xfId="14525"/>
    <cellStyle name="Normal 5 2 2 3" xfId="14526"/>
    <cellStyle name="Normal 5 2 2 3 2" xfId="14527"/>
    <cellStyle name="Normal 5 2 2 3 2 2" xfId="14528"/>
    <cellStyle name="Normal 5 2 2 3 2 2 2" xfId="14529"/>
    <cellStyle name="Normal 5 2 2 3 2 2 2 2" xfId="14530"/>
    <cellStyle name="Normal 5 2 2 3 2 2 2_SCH J-3" xfId="14531"/>
    <cellStyle name="Normal 5 2 2 3 2 2 3" xfId="14532"/>
    <cellStyle name="Normal 5 2 2 3 2 2_SCH J-3" xfId="14533"/>
    <cellStyle name="Normal 5 2 2 3 2 3" xfId="14534"/>
    <cellStyle name="Normal 5 2 2 3 2 3 2" xfId="14535"/>
    <cellStyle name="Normal 5 2 2 3 2 3_SCH J-3" xfId="14536"/>
    <cellStyle name="Normal 5 2 2 3 2 4" xfId="14537"/>
    <cellStyle name="Normal 5 2 2 3 2_SCH J-3" xfId="14538"/>
    <cellStyle name="Normal 5 2 2 3 3" xfId="14539"/>
    <cellStyle name="Normal 5 2 2 3 3 2" xfId="14540"/>
    <cellStyle name="Normal 5 2 2 3 3 2 2" xfId="14541"/>
    <cellStyle name="Normal 5 2 2 3 3 2_SCH J-3" xfId="14542"/>
    <cellStyle name="Normal 5 2 2 3 3 3" xfId="14543"/>
    <cellStyle name="Normal 5 2 2 3 3_SCH J-3" xfId="14544"/>
    <cellStyle name="Normal 5 2 2 3 4" xfId="14545"/>
    <cellStyle name="Normal 5 2 2 3 4 2" xfId="14546"/>
    <cellStyle name="Normal 5 2 2 3 4_SCH J-3" xfId="14547"/>
    <cellStyle name="Normal 5 2 2 3 5" xfId="14548"/>
    <cellStyle name="Normal 5 2 2 3 6" xfId="14549"/>
    <cellStyle name="Normal 5 2 2 3_SCH J-3" xfId="14550"/>
    <cellStyle name="Normal 5 2 2 4" xfId="14551"/>
    <cellStyle name="Normal 5 2 2 4 2" xfId="14552"/>
    <cellStyle name="Normal 5 2 2 4 2 2" xfId="14553"/>
    <cellStyle name="Normal 5 2 2 4 2 2 2" xfId="14554"/>
    <cellStyle name="Normal 5 2 2 4 2 2 2 2" xfId="14555"/>
    <cellStyle name="Normal 5 2 2 4 2 2 2_SCH J-3" xfId="14556"/>
    <cellStyle name="Normal 5 2 2 4 2 2 3" xfId="14557"/>
    <cellStyle name="Normal 5 2 2 4 2 2_SCH J-3" xfId="14558"/>
    <cellStyle name="Normal 5 2 2 4 2 3" xfId="14559"/>
    <cellStyle name="Normal 5 2 2 4 2 3 2" xfId="14560"/>
    <cellStyle name="Normal 5 2 2 4 2 3_SCH J-3" xfId="14561"/>
    <cellStyle name="Normal 5 2 2 4 2 4" xfId="14562"/>
    <cellStyle name="Normal 5 2 2 4 2_SCH J-3" xfId="14563"/>
    <cellStyle name="Normal 5 2 2 4 3" xfId="14564"/>
    <cellStyle name="Normal 5 2 2 4 3 2" xfId="14565"/>
    <cellStyle name="Normal 5 2 2 4 3 2 2" xfId="14566"/>
    <cellStyle name="Normal 5 2 2 4 3 2_SCH J-3" xfId="14567"/>
    <cellStyle name="Normal 5 2 2 4 3 3" xfId="14568"/>
    <cellStyle name="Normal 5 2 2 4 3_SCH J-3" xfId="14569"/>
    <cellStyle name="Normal 5 2 2 4 4" xfId="14570"/>
    <cellStyle name="Normal 5 2 2 4 4 2" xfId="14571"/>
    <cellStyle name="Normal 5 2 2 4 4_SCH J-3" xfId="14572"/>
    <cellStyle name="Normal 5 2 2 4 5" xfId="14573"/>
    <cellStyle name="Normal 5 2 2 4_SCH J-3" xfId="14574"/>
    <cellStyle name="Normal 5 2 2 5" xfId="14575"/>
    <cellStyle name="Normal 5 2 2 5 2" xfId="14576"/>
    <cellStyle name="Normal 5 2 2 5 2 2" xfId="14577"/>
    <cellStyle name="Normal 5 2 2 5 2 2 2" xfId="14578"/>
    <cellStyle name="Normal 5 2 2 5 2 2_SCH J-3" xfId="14579"/>
    <cellStyle name="Normal 5 2 2 5 2 3" xfId="14580"/>
    <cellStyle name="Normal 5 2 2 5 2_SCH J-3" xfId="14581"/>
    <cellStyle name="Normal 5 2 2 5 3" xfId="14582"/>
    <cellStyle name="Normal 5 2 2 5 3 2" xfId="14583"/>
    <cellStyle name="Normal 5 2 2 5 3_SCH J-3" xfId="14584"/>
    <cellStyle name="Normal 5 2 2 5 4" xfId="14585"/>
    <cellStyle name="Normal 5 2 2 5_SCH J-3" xfId="14586"/>
    <cellStyle name="Normal 5 2 2 6" xfId="14587"/>
    <cellStyle name="Normal 5 2 2 6 2" xfId="14588"/>
    <cellStyle name="Normal 5 2 2 6 2 2" xfId="14589"/>
    <cellStyle name="Normal 5 2 2 6 2_SCH J-3" xfId="14590"/>
    <cellStyle name="Normal 5 2 2 6 3" xfId="14591"/>
    <cellStyle name="Normal 5 2 2 6_SCH J-3" xfId="14592"/>
    <cellStyle name="Normal 5 2 2 7" xfId="14593"/>
    <cellStyle name="Normal 5 2 2 7 2" xfId="14594"/>
    <cellStyle name="Normal 5 2 2 7_SCH J-3" xfId="14595"/>
    <cellStyle name="Normal 5 2 2 8" xfId="14596"/>
    <cellStyle name="Normal 5 2 2 9" xfId="14597"/>
    <cellStyle name="Normal 5 2 2_SCH J-3" xfId="14598"/>
    <cellStyle name="Normal 5 2 3" xfId="14599"/>
    <cellStyle name="Normal 5 2 3 2" xfId="14600"/>
    <cellStyle name="Normal 5 2 3 2 2" xfId="14601"/>
    <cellStyle name="Normal 5 2 3 2 2 2" xfId="14602"/>
    <cellStyle name="Normal 5 2 3 2 2 2 2" xfId="14603"/>
    <cellStyle name="Normal 5 2 3 2 2 2 2 2" xfId="14604"/>
    <cellStyle name="Normal 5 2 3 2 2 2 2_SCH J-3" xfId="14605"/>
    <cellStyle name="Normal 5 2 3 2 2 2 3" xfId="14606"/>
    <cellStyle name="Normal 5 2 3 2 2 2_SCH J-3" xfId="14607"/>
    <cellStyle name="Normal 5 2 3 2 2 3" xfId="14608"/>
    <cellStyle name="Normal 5 2 3 2 2 3 2" xfId="14609"/>
    <cellStyle name="Normal 5 2 3 2 2 3_SCH J-3" xfId="14610"/>
    <cellStyle name="Normal 5 2 3 2 2 4" xfId="14611"/>
    <cellStyle name="Normal 5 2 3 2 2_SCH J-3" xfId="14612"/>
    <cellStyle name="Normal 5 2 3 2 3" xfId="14613"/>
    <cellStyle name="Normal 5 2 3 2 3 2" xfId="14614"/>
    <cellStyle name="Normal 5 2 3 2 3 2 2" xfId="14615"/>
    <cellStyle name="Normal 5 2 3 2 3 2_SCH J-3" xfId="14616"/>
    <cellStyle name="Normal 5 2 3 2 3 3" xfId="14617"/>
    <cellStyle name="Normal 5 2 3 2 3_SCH J-3" xfId="14618"/>
    <cellStyle name="Normal 5 2 3 2 4" xfId="14619"/>
    <cellStyle name="Normal 5 2 3 2 4 2" xfId="14620"/>
    <cellStyle name="Normal 5 2 3 2 4_SCH J-3" xfId="14621"/>
    <cellStyle name="Normal 5 2 3 2 5" xfId="14622"/>
    <cellStyle name="Normal 5 2 3 2_SCH J-3" xfId="14623"/>
    <cellStyle name="Normal 5 2 3 3" xfId="14624"/>
    <cellStyle name="Normal 5 2 3 3 2" xfId="14625"/>
    <cellStyle name="Normal 5 2 3 3 2 2" xfId="14626"/>
    <cellStyle name="Normal 5 2 3 3 2 2 2" xfId="14627"/>
    <cellStyle name="Normal 5 2 3 3 2 2_SCH J-3" xfId="14628"/>
    <cellStyle name="Normal 5 2 3 3 2 3" xfId="14629"/>
    <cellStyle name="Normal 5 2 3 3 2_SCH J-3" xfId="14630"/>
    <cellStyle name="Normal 5 2 3 3 3" xfId="14631"/>
    <cellStyle name="Normal 5 2 3 3 3 2" xfId="14632"/>
    <cellStyle name="Normal 5 2 3 3 3_SCH J-3" xfId="14633"/>
    <cellStyle name="Normal 5 2 3 3 4" xfId="14634"/>
    <cellStyle name="Normal 5 2 3 3_SCH J-3" xfId="14635"/>
    <cellStyle name="Normal 5 2 3 4" xfId="14636"/>
    <cellStyle name="Normal 5 2 3 4 2" xfId="14637"/>
    <cellStyle name="Normal 5 2 3 4 2 2" xfId="14638"/>
    <cellStyle name="Normal 5 2 3 4 2_SCH J-3" xfId="14639"/>
    <cellStyle name="Normal 5 2 3 4 3" xfId="14640"/>
    <cellStyle name="Normal 5 2 3 4_SCH J-3" xfId="14641"/>
    <cellStyle name="Normal 5 2 3 5" xfId="14642"/>
    <cellStyle name="Normal 5 2 3 5 2" xfId="14643"/>
    <cellStyle name="Normal 5 2 3 5_SCH J-3" xfId="14644"/>
    <cellStyle name="Normal 5 2 3 6" xfId="14645"/>
    <cellStyle name="Normal 5 2 3 7" xfId="14646"/>
    <cellStyle name="Normal 5 2 3_SCH J-3" xfId="14647"/>
    <cellStyle name="Normal 5 2 4" xfId="14648"/>
    <cellStyle name="Normal 5 2 4 2" xfId="14649"/>
    <cellStyle name="Normal 5 2 4 2 2" xfId="14650"/>
    <cellStyle name="Normal 5 2 4 2 2 2" xfId="14651"/>
    <cellStyle name="Normal 5 2 4 2 2 2 2" xfId="14652"/>
    <cellStyle name="Normal 5 2 4 2 2 2_SCH J-3" xfId="14653"/>
    <cellStyle name="Normal 5 2 4 2 2 3" xfId="14654"/>
    <cellStyle name="Normal 5 2 4 2 2_SCH J-3" xfId="14655"/>
    <cellStyle name="Normal 5 2 4 2 3" xfId="14656"/>
    <cellStyle name="Normal 5 2 4 2 3 2" xfId="14657"/>
    <cellStyle name="Normal 5 2 4 2 3_SCH J-3" xfId="14658"/>
    <cellStyle name="Normal 5 2 4 2 4" xfId="14659"/>
    <cellStyle name="Normal 5 2 4 2 5" xfId="14660"/>
    <cellStyle name="Normal 5 2 4 2_SCH J-3" xfId="14661"/>
    <cellStyle name="Normal 5 2 4 3" xfId="14662"/>
    <cellStyle name="Normal 5 2 4 3 2" xfId="14663"/>
    <cellStyle name="Normal 5 2 4 3 2 2" xfId="14664"/>
    <cellStyle name="Normal 5 2 4 3 2_SCH J-3" xfId="14665"/>
    <cellStyle name="Normal 5 2 4 3 3" xfId="14666"/>
    <cellStyle name="Normal 5 2 4 3_SCH J-3" xfId="14667"/>
    <cellStyle name="Normal 5 2 4 4" xfId="14668"/>
    <cellStyle name="Normal 5 2 4 4 2" xfId="14669"/>
    <cellStyle name="Normal 5 2 4 4_SCH J-3" xfId="14670"/>
    <cellStyle name="Normal 5 2 4 5" xfId="14671"/>
    <cellStyle name="Normal 5 2 4 6" xfId="14672"/>
    <cellStyle name="Normal 5 2 4_SCH J-3" xfId="14673"/>
    <cellStyle name="Normal 5 2 5" xfId="14674"/>
    <cellStyle name="Normal 5 2 5 2" xfId="14675"/>
    <cellStyle name="Normal 5 2 5 2 2" xfId="14676"/>
    <cellStyle name="Normal 5 2 5 2 2 2" xfId="14677"/>
    <cellStyle name="Normal 5 2 5 2 2 2 2" xfId="14678"/>
    <cellStyle name="Normal 5 2 5 2 2 2_SCH J-3" xfId="14679"/>
    <cellStyle name="Normal 5 2 5 2 2 3" xfId="14680"/>
    <cellStyle name="Normal 5 2 5 2 2_SCH J-3" xfId="14681"/>
    <cellStyle name="Normal 5 2 5 2 3" xfId="14682"/>
    <cellStyle name="Normal 5 2 5 2 3 2" xfId="14683"/>
    <cellStyle name="Normal 5 2 5 2 3_SCH J-3" xfId="14684"/>
    <cellStyle name="Normal 5 2 5 2 4" xfId="14685"/>
    <cellStyle name="Normal 5 2 5 2_SCH J-3" xfId="14686"/>
    <cellStyle name="Normal 5 2 5 3" xfId="14687"/>
    <cellStyle name="Normal 5 2 5 3 2" xfId="14688"/>
    <cellStyle name="Normal 5 2 5 3 2 2" xfId="14689"/>
    <cellStyle name="Normal 5 2 5 3 2_SCH J-3" xfId="14690"/>
    <cellStyle name="Normal 5 2 5 3 3" xfId="14691"/>
    <cellStyle name="Normal 5 2 5 3_SCH J-3" xfId="14692"/>
    <cellStyle name="Normal 5 2 5 4" xfId="14693"/>
    <cellStyle name="Normal 5 2 5 4 2" xfId="14694"/>
    <cellStyle name="Normal 5 2 5 4_SCH J-3" xfId="14695"/>
    <cellStyle name="Normal 5 2 5 5" xfId="14696"/>
    <cellStyle name="Normal 5 2 5 6" xfId="14697"/>
    <cellStyle name="Normal 5 2 5_SCH J-3" xfId="14698"/>
    <cellStyle name="Normal 5 2 6" xfId="14699"/>
    <cellStyle name="Normal 5 2 6 2" xfId="14700"/>
    <cellStyle name="Normal 5 2 6 2 2" xfId="14701"/>
    <cellStyle name="Normal 5 2 6 2 2 2" xfId="14702"/>
    <cellStyle name="Normal 5 2 6 2 2_SCH J-3" xfId="14703"/>
    <cellStyle name="Normal 5 2 6 2 3" xfId="14704"/>
    <cellStyle name="Normal 5 2 6 2_SCH J-3" xfId="14705"/>
    <cellStyle name="Normal 5 2 6 3" xfId="14706"/>
    <cellStyle name="Normal 5 2 6 3 2" xfId="14707"/>
    <cellStyle name="Normal 5 2 6 3_SCH J-3" xfId="14708"/>
    <cellStyle name="Normal 5 2 6 4" xfId="14709"/>
    <cellStyle name="Normal 5 2 6_SCH J-3" xfId="14710"/>
    <cellStyle name="Normal 5 2 7" xfId="14711"/>
    <cellStyle name="Normal 5 2 7 2" xfId="14712"/>
    <cellStyle name="Normal 5 2 7 2 2" xfId="14713"/>
    <cellStyle name="Normal 5 2 7 2_SCH J-3" xfId="14714"/>
    <cellStyle name="Normal 5 2 7 3" xfId="14715"/>
    <cellStyle name="Normal 5 2 7_SCH J-3" xfId="14716"/>
    <cellStyle name="Normal 5 2 8" xfId="14717"/>
    <cellStyle name="Normal 5 2 8 2" xfId="14718"/>
    <cellStyle name="Normal 5 2 8_SCH J-3" xfId="14719"/>
    <cellStyle name="Normal 5 2 9" xfId="14720"/>
    <cellStyle name="Normal 5 2_SCH J-3" xfId="14721"/>
    <cellStyle name="Normal 5 3" xfId="14722"/>
    <cellStyle name="Normal 5 3 10" xfId="14723"/>
    <cellStyle name="Normal 5 3 11" xfId="14724"/>
    <cellStyle name="Normal 5 3 2" xfId="14725"/>
    <cellStyle name="Normal 5 3 2 2" xfId="14726"/>
    <cellStyle name="Normal 5 3 2 2 2" xfId="14727"/>
    <cellStyle name="Normal 5 3 2 2 2 2" xfId="14728"/>
    <cellStyle name="Normal 5 3 2 2 2 2 2" xfId="14729"/>
    <cellStyle name="Normal 5 3 2 2 2 2 2 2" xfId="14730"/>
    <cellStyle name="Normal 5 3 2 2 2 2 2 2 2" xfId="14731"/>
    <cellStyle name="Normal 5 3 2 2 2 2 2 2_SCH J-3" xfId="14732"/>
    <cellStyle name="Normal 5 3 2 2 2 2 2 3" xfId="14733"/>
    <cellStyle name="Normal 5 3 2 2 2 2 2_SCH J-3" xfId="14734"/>
    <cellStyle name="Normal 5 3 2 2 2 2 3" xfId="14735"/>
    <cellStyle name="Normal 5 3 2 2 2 2 3 2" xfId="14736"/>
    <cellStyle name="Normal 5 3 2 2 2 2 3_SCH J-3" xfId="14737"/>
    <cellStyle name="Normal 5 3 2 2 2 2 4" xfId="14738"/>
    <cellStyle name="Normal 5 3 2 2 2 2_SCH J-3" xfId="14739"/>
    <cellStyle name="Normal 5 3 2 2 2 3" xfId="14740"/>
    <cellStyle name="Normal 5 3 2 2 2 3 2" xfId="14741"/>
    <cellStyle name="Normal 5 3 2 2 2 3 2 2" xfId="14742"/>
    <cellStyle name="Normal 5 3 2 2 2 3 2_SCH J-3" xfId="14743"/>
    <cellStyle name="Normal 5 3 2 2 2 3 3" xfId="14744"/>
    <cellStyle name="Normal 5 3 2 2 2 3_SCH J-3" xfId="14745"/>
    <cellStyle name="Normal 5 3 2 2 2 4" xfId="14746"/>
    <cellStyle name="Normal 5 3 2 2 2 4 2" xfId="14747"/>
    <cellStyle name="Normal 5 3 2 2 2 4_SCH J-3" xfId="14748"/>
    <cellStyle name="Normal 5 3 2 2 2 5" xfId="14749"/>
    <cellStyle name="Normal 5 3 2 2 2_SCH J-3" xfId="14750"/>
    <cellStyle name="Normal 5 3 2 2 3" xfId="14751"/>
    <cellStyle name="Normal 5 3 2 2 3 2" xfId="14752"/>
    <cellStyle name="Normal 5 3 2 2 3 2 2" xfId="14753"/>
    <cellStyle name="Normal 5 3 2 2 3 2 2 2" xfId="14754"/>
    <cellStyle name="Normal 5 3 2 2 3 2 2_SCH J-3" xfId="14755"/>
    <cellStyle name="Normal 5 3 2 2 3 2 3" xfId="14756"/>
    <cellStyle name="Normal 5 3 2 2 3 2_SCH J-3" xfId="14757"/>
    <cellStyle name="Normal 5 3 2 2 3 3" xfId="14758"/>
    <cellStyle name="Normal 5 3 2 2 3 3 2" xfId="14759"/>
    <cellStyle name="Normal 5 3 2 2 3 3_SCH J-3" xfId="14760"/>
    <cellStyle name="Normal 5 3 2 2 3 4" xfId="14761"/>
    <cellStyle name="Normal 5 3 2 2 3_SCH J-3" xfId="14762"/>
    <cellStyle name="Normal 5 3 2 2 4" xfId="14763"/>
    <cellStyle name="Normal 5 3 2 2 4 2" xfId="14764"/>
    <cellStyle name="Normal 5 3 2 2 4 2 2" xfId="14765"/>
    <cellStyle name="Normal 5 3 2 2 4 2_SCH J-3" xfId="14766"/>
    <cellStyle name="Normal 5 3 2 2 4 3" xfId="14767"/>
    <cellStyle name="Normal 5 3 2 2 4_SCH J-3" xfId="14768"/>
    <cellStyle name="Normal 5 3 2 2 5" xfId="14769"/>
    <cellStyle name="Normal 5 3 2 2 5 2" xfId="14770"/>
    <cellStyle name="Normal 5 3 2 2 5_SCH J-3" xfId="14771"/>
    <cellStyle name="Normal 5 3 2 2 6" xfId="14772"/>
    <cellStyle name="Normal 5 3 2 2_SCH J-3" xfId="14773"/>
    <cellStyle name="Normal 5 3 2 3" xfId="14774"/>
    <cellStyle name="Normal 5 3 2 3 2" xfId="14775"/>
    <cellStyle name="Normal 5 3 2 3 2 2" xfId="14776"/>
    <cellStyle name="Normal 5 3 2 3 2 2 2" xfId="14777"/>
    <cellStyle name="Normal 5 3 2 3 2 2 2 2" xfId="14778"/>
    <cellStyle name="Normal 5 3 2 3 2 2 2_SCH J-3" xfId="14779"/>
    <cellStyle name="Normal 5 3 2 3 2 2 3" xfId="14780"/>
    <cellStyle name="Normal 5 3 2 3 2 2_SCH J-3" xfId="14781"/>
    <cellStyle name="Normal 5 3 2 3 2 3" xfId="14782"/>
    <cellStyle name="Normal 5 3 2 3 2 3 2" xfId="14783"/>
    <cellStyle name="Normal 5 3 2 3 2 3_SCH J-3" xfId="14784"/>
    <cellStyle name="Normal 5 3 2 3 2 4" xfId="14785"/>
    <cellStyle name="Normal 5 3 2 3 2_SCH J-3" xfId="14786"/>
    <cellStyle name="Normal 5 3 2 3 3" xfId="14787"/>
    <cellStyle name="Normal 5 3 2 3 3 2" xfId="14788"/>
    <cellStyle name="Normal 5 3 2 3 3 2 2" xfId="14789"/>
    <cellStyle name="Normal 5 3 2 3 3 2_SCH J-3" xfId="14790"/>
    <cellStyle name="Normal 5 3 2 3 3 3" xfId="14791"/>
    <cellStyle name="Normal 5 3 2 3 3_SCH J-3" xfId="14792"/>
    <cellStyle name="Normal 5 3 2 3 4" xfId="14793"/>
    <cellStyle name="Normal 5 3 2 3 4 2" xfId="14794"/>
    <cellStyle name="Normal 5 3 2 3 4_SCH J-3" xfId="14795"/>
    <cellStyle name="Normal 5 3 2 3 5" xfId="14796"/>
    <cellStyle name="Normal 5 3 2 3_SCH J-3" xfId="14797"/>
    <cellStyle name="Normal 5 3 2 4" xfId="14798"/>
    <cellStyle name="Normal 5 3 2 4 2" xfId="14799"/>
    <cellStyle name="Normal 5 3 2 4 2 2" xfId="14800"/>
    <cellStyle name="Normal 5 3 2 4 2 2 2" xfId="14801"/>
    <cellStyle name="Normal 5 3 2 4 2 2 2 2" xfId="14802"/>
    <cellStyle name="Normal 5 3 2 4 2 2 2_SCH J-3" xfId="14803"/>
    <cellStyle name="Normal 5 3 2 4 2 2 3" xfId="14804"/>
    <cellStyle name="Normal 5 3 2 4 2 2_SCH J-3" xfId="14805"/>
    <cellStyle name="Normal 5 3 2 4 2 3" xfId="14806"/>
    <cellStyle name="Normal 5 3 2 4 2 3 2" xfId="14807"/>
    <cellStyle name="Normal 5 3 2 4 2 3_SCH J-3" xfId="14808"/>
    <cellStyle name="Normal 5 3 2 4 2 4" xfId="14809"/>
    <cellStyle name="Normal 5 3 2 4 2_SCH J-3" xfId="14810"/>
    <cellStyle name="Normal 5 3 2 4 3" xfId="14811"/>
    <cellStyle name="Normal 5 3 2 4 3 2" xfId="14812"/>
    <cellStyle name="Normal 5 3 2 4 3 2 2" xfId="14813"/>
    <cellStyle name="Normal 5 3 2 4 3 2_SCH J-3" xfId="14814"/>
    <cellStyle name="Normal 5 3 2 4 3 3" xfId="14815"/>
    <cellStyle name="Normal 5 3 2 4 3_SCH J-3" xfId="14816"/>
    <cellStyle name="Normal 5 3 2 4 4" xfId="14817"/>
    <cellStyle name="Normal 5 3 2 4 4 2" xfId="14818"/>
    <cellStyle name="Normal 5 3 2 4 4_SCH J-3" xfId="14819"/>
    <cellStyle name="Normal 5 3 2 4 5" xfId="14820"/>
    <cellStyle name="Normal 5 3 2 4_SCH J-3" xfId="14821"/>
    <cellStyle name="Normal 5 3 2 5" xfId="14822"/>
    <cellStyle name="Normal 5 3 2 5 2" xfId="14823"/>
    <cellStyle name="Normal 5 3 2 5 2 2" xfId="14824"/>
    <cellStyle name="Normal 5 3 2 5 2 2 2" xfId="14825"/>
    <cellStyle name="Normal 5 3 2 5 2 2_SCH J-3" xfId="14826"/>
    <cellStyle name="Normal 5 3 2 5 2 3" xfId="14827"/>
    <cellStyle name="Normal 5 3 2 5 2_SCH J-3" xfId="14828"/>
    <cellStyle name="Normal 5 3 2 5 3" xfId="14829"/>
    <cellStyle name="Normal 5 3 2 5 3 2" xfId="14830"/>
    <cellStyle name="Normal 5 3 2 5 3_SCH J-3" xfId="14831"/>
    <cellStyle name="Normal 5 3 2 5 4" xfId="14832"/>
    <cellStyle name="Normal 5 3 2 5_SCH J-3" xfId="14833"/>
    <cellStyle name="Normal 5 3 2 6" xfId="14834"/>
    <cellStyle name="Normal 5 3 2 6 2" xfId="14835"/>
    <cellStyle name="Normal 5 3 2 6 2 2" xfId="14836"/>
    <cellStyle name="Normal 5 3 2 6 2_SCH J-3" xfId="14837"/>
    <cellStyle name="Normal 5 3 2 6 3" xfId="14838"/>
    <cellStyle name="Normal 5 3 2 6_SCH J-3" xfId="14839"/>
    <cellStyle name="Normal 5 3 2 7" xfId="14840"/>
    <cellStyle name="Normal 5 3 2 7 2" xfId="14841"/>
    <cellStyle name="Normal 5 3 2 7_SCH J-3" xfId="14842"/>
    <cellStyle name="Normal 5 3 2 8" xfId="14843"/>
    <cellStyle name="Normal 5 3 2_SCH J-3" xfId="14844"/>
    <cellStyle name="Normal 5 3 3" xfId="14845"/>
    <cellStyle name="Normal 5 3 3 2" xfId="14846"/>
    <cellStyle name="Normal 5 3 3 2 2" xfId="14847"/>
    <cellStyle name="Normal 5 3 3 2 2 2" xfId="14848"/>
    <cellStyle name="Normal 5 3 3 2 2 2 2" xfId="14849"/>
    <cellStyle name="Normal 5 3 3 2 2 2 2 2" xfId="14850"/>
    <cellStyle name="Normal 5 3 3 2 2 2 2_SCH J-3" xfId="14851"/>
    <cellStyle name="Normal 5 3 3 2 2 2 3" xfId="14852"/>
    <cellStyle name="Normal 5 3 3 2 2 2_SCH J-3" xfId="14853"/>
    <cellStyle name="Normal 5 3 3 2 2 3" xfId="14854"/>
    <cellStyle name="Normal 5 3 3 2 2 3 2" xfId="14855"/>
    <cellStyle name="Normal 5 3 3 2 2 3_SCH J-3" xfId="14856"/>
    <cellStyle name="Normal 5 3 3 2 2 4" xfId="14857"/>
    <cellStyle name="Normal 5 3 3 2 2_SCH J-3" xfId="14858"/>
    <cellStyle name="Normal 5 3 3 2 3" xfId="14859"/>
    <cellStyle name="Normal 5 3 3 2 3 2" xfId="14860"/>
    <cellStyle name="Normal 5 3 3 2 3 2 2" xfId="14861"/>
    <cellStyle name="Normal 5 3 3 2 3 2_SCH J-3" xfId="14862"/>
    <cellStyle name="Normal 5 3 3 2 3 3" xfId="14863"/>
    <cellStyle name="Normal 5 3 3 2 3_SCH J-3" xfId="14864"/>
    <cellStyle name="Normal 5 3 3 2 4" xfId="14865"/>
    <cellStyle name="Normal 5 3 3 2 4 2" xfId="14866"/>
    <cellStyle name="Normal 5 3 3 2 4_SCH J-3" xfId="14867"/>
    <cellStyle name="Normal 5 3 3 2 5" xfId="14868"/>
    <cellStyle name="Normal 5 3 3 2_SCH J-3" xfId="14869"/>
    <cellStyle name="Normal 5 3 3 3" xfId="14870"/>
    <cellStyle name="Normal 5 3 3 3 2" xfId="14871"/>
    <cellStyle name="Normal 5 3 3 3 2 2" xfId="14872"/>
    <cellStyle name="Normal 5 3 3 3 2 2 2" xfId="14873"/>
    <cellStyle name="Normal 5 3 3 3 2 2_SCH J-3" xfId="14874"/>
    <cellStyle name="Normal 5 3 3 3 2 3" xfId="14875"/>
    <cellStyle name="Normal 5 3 3 3 2_SCH J-3" xfId="14876"/>
    <cellStyle name="Normal 5 3 3 3 3" xfId="14877"/>
    <cellStyle name="Normal 5 3 3 3 3 2" xfId="14878"/>
    <cellStyle name="Normal 5 3 3 3 3_SCH J-3" xfId="14879"/>
    <cellStyle name="Normal 5 3 3 3 4" xfId="14880"/>
    <cellStyle name="Normal 5 3 3 3_SCH J-3" xfId="14881"/>
    <cellStyle name="Normal 5 3 3 4" xfId="14882"/>
    <cellStyle name="Normal 5 3 3 4 2" xfId="14883"/>
    <cellStyle name="Normal 5 3 3 4 2 2" xfId="14884"/>
    <cellStyle name="Normal 5 3 3 4 2_SCH J-3" xfId="14885"/>
    <cellStyle name="Normal 5 3 3 4 3" xfId="14886"/>
    <cellStyle name="Normal 5 3 3 4_SCH J-3" xfId="14887"/>
    <cellStyle name="Normal 5 3 3 5" xfId="14888"/>
    <cellStyle name="Normal 5 3 3 5 2" xfId="14889"/>
    <cellStyle name="Normal 5 3 3 5_SCH J-3" xfId="14890"/>
    <cellStyle name="Normal 5 3 3 6" xfId="14891"/>
    <cellStyle name="Normal 5 3 3_SCH J-3" xfId="14892"/>
    <cellStyle name="Normal 5 3 4" xfId="14893"/>
    <cellStyle name="Normal 5 3 4 2" xfId="14894"/>
    <cellStyle name="Normal 5 3 4 2 2" xfId="14895"/>
    <cellStyle name="Normal 5 3 4 2 2 2" xfId="14896"/>
    <cellStyle name="Normal 5 3 4 2 2 2 2" xfId="14897"/>
    <cellStyle name="Normal 5 3 4 2 2 2_SCH J-3" xfId="14898"/>
    <cellStyle name="Normal 5 3 4 2 2 3" xfId="14899"/>
    <cellStyle name="Normal 5 3 4 2 2_SCH J-3" xfId="14900"/>
    <cellStyle name="Normal 5 3 4 2 3" xfId="14901"/>
    <cellStyle name="Normal 5 3 4 2 3 2" xfId="14902"/>
    <cellStyle name="Normal 5 3 4 2 3_SCH J-3" xfId="14903"/>
    <cellStyle name="Normal 5 3 4 2 4" xfId="14904"/>
    <cellStyle name="Normal 5 3 4 2_SCH J-3" xfId="14905"/>
    <cellStyle name="Normal 5 3 4 3" xfId="14906"/>
    <cellStyle name="Normal 5 3 4 3 2" xfId="14907"/>
    <cellStyle name="Normal 5 3 4 3 2 2" xfId="14908"/>
    <cellStyle name="Normal 5 3 4 3 2_SCH J-3" xfId="14909"/>
    <cellStyle name="Normal 5 3 4 3 3" xfId="14910"/>
    <cellStyle name="Normal 5 3 4 3_SCH J-3" xfId="14911"/>
    <cellStyle name="Normal 5 3 4 4" xfId="14912"/>
    <cellStyle name="Normal 5 3 4 4 2" xfId="14913"/>
    <cellStyle name="Normal 5 3 4 4_SCH J-3" xfId="14914"/>
    <cellStyle name="Normal 5 3 4 5" xfId="14915"/>
    <cellStyle name="Normal 5 3 4_SCH J-3" xfId="14916"/>
    <cellStyle name="Normal 5 3 5" xfId="14917"/>
    <cellStyle name="Normal 5 3 5 2" xfId="14918"/>
    <cellStyle name="Normal 5 3 5 2 2" xfId="14919"/>
    <cellStyle name="Normal 5 3 5 2 2 2" xfId="14920"/>
    <cellStyle name="Normal 5 3 5 2 2 2 2" xfId="14921"/>
    <cellStyle name="Normal 5 3 5 2 2 2_SCH J-3" xfId="14922"/>
    <cellStyle name="Normal 5 3 5 2 2 3" xfId="14923"/>
    <cellStyle name="Normal 5 3 5 2 2_SCH J-3" xfId="14924"/>
    <cellStyle name="Normal 5 3 5 2 3" xfId="14925"/>
    <cellStyle name="Normal 5 3 5 2 3 2" xfId="14926"/>
    <cellStyle name="Normal 5 3 5 2 3_SCH J-3" xfId="14927"/>
    <cellStyle name="Normal 5 3 5 2 4" xfId="14928"/>
    <cellStyle name="Normal 5 3 5 2_SCH J-3" xfId="14929"/>
    <cellStyle name="Normal 5 3 5 3" xfId="14930"/>
    <cellStyle name="Normal 5 3 5 3 2" xfId="14931"/>
    <cellStyle name="Normal 5 3 5 3 2 2" xfId="14932"/>
    <cellStyle name="Normal 5 3 5 3 2_SCH J-3" xfId="14933"/>
    <cellStyle name="Normal 5 3 5 3 3" xfId="14934"/>
    <cellStyle name="Normal 5 3 5 3_SCH J-3" xfId="14935"/>
    <cellStyle name="Normal 5 3 5 4" xfId="14936"/>
    <cellStyle name="Normal 5 3 5 4 2" xfId="14937"/>
    <cellStyle name="Normal 5 3 5 4_SCH J-3" xfId="14938"/>
    <cellStyle name="Normal 5 3 5 5" xfId="14939"/>
    <cellStyle name="Normal 5 3 5_SCH J-3" xfId="14940"/>
    <cellStyle name="Normal 5 3 6" xfId="14941"/>
    <cellStyle name="Normal 5 3 6 2" xfId="14942"/>
    <cellStyle name="Normal 5 3 6 2 2" xfId="14943"/>
    <cellStyle name="Normal 5 3 6 2 2 2" xfId="14944"/>
    <cellStyle name="Normal 5 3 6 2 2_SCH J-3" xfId="14945"/>
    <cellStyle name="Normal 5 3 6 2 3" xfId="14946"/>
    <cellStyle name="Normal 5 3 6 2_SCH J-3" xfId="14947"/>
    <cellStyle name="Normal 5 3 6 3" xfId="14948"/>
    <cellStyle name="Normal 5 3 6 3 2" xfId="14949"/>
    <cellStyle name="Normal 5 3 6 3_SCH J-3" xfId="14950"/>
    <cellStyle name="Normal 5 3 6 4" xfId="14951"/>
    <cellStyle name="Normal 5 3 6_SCH J-3" xfId="14952"/>
    <cellStyle name="Normal 5 3 7" xfId="14953"/>
    <cellStyle name="Normal 5 3 7 2" xfId="14954"/>
    <cellStyle name="Normal 5 3 7 2 2" xfId="14955"/>
    <cellStyle name="Normal 5 3 7 2_SCH J-3" xfId="14956"/>
    <cellStyle name="Normal 5 3 7 3" xfId="14957"/>
    <cellStyle name="Normal 5 3 7_SCH J-3" xfId="14958"/>
    <cellStyle name="Normal 5 3 8" xfId="14959"/>
    <cellStyle name="Normal 5 3 8 2" xfId="14960"/>
    <cellStyle name="Normal 5 3 8_SCH J-3" xfId="14961"/>
    <cellStyle name="Normal 5 3 9" xfId="14962"/>
    <cellStyle name="Normal 5 3_SCH J-3" xfId="14963"/>
    <cellStyle name="Normal 5 4" xfId="14964"/>
    <cellStyle name="Normal 5 4 10" xfId="14965"/>
    <cellStyle name="Normal 5 4 2" xfId="14966"/>
    <cellStyle name="Normal 5 4 2 2" xfId="14967"/>
    <cellStyle name="Normal 5 4 2 2 2" xfId="14968"/>
    <cellStyle name="Normal 5 4 2 2 2 2" xfId="14969"/>
    <cellStyle name="Normal 5 4 2 2 2 2 2" xfId="14970"/>
    <cellStyle name="Normal 5 4 2 2 2 2 2 2" xfId="14971"/>
    <cellStyle name="Normal 5 4 2 2 2 2 2_SCH J-3" xfId="14972"/>
    <cellStyle name="Normal 5 4 2 2 2 2 3" xfId="14973"/>
    <cellStyle name="Normal 5 4 2 2 2 2_SCH J-3" xfId="14974"/>
    <cellStyle name="Normal 5 4 2 2 2 3" xfId="14975"/>
    <cellStyle name="Normal 5 4 2 2 2 3 2" xfId="14976"/>
    <cellStyle name="Normal 5 4 2 2 2 3_SCH J-3" xfId="14977"/>
    <cellStyle name="Normal 5 4 2 2 2 4" xfId="14978"/>
    <cellStyle name="Normal 5 4 2 2 2_SCH J-3" xfId="14979"/>
    <cellStyle name="Normal 5 4 2 2 3" xfId="14980"/>
    <cellStyle name="Normal 5 4 2 2 3 2" xfId="14981"/>
    <cellStyle name="Normal 5 4 2 2 3 2 2" xfId="14982"/>
    <cellStyle name="Normal 5 4 2 2 3 2_SCH J-3" xfId="14983"/>
    <cellStyle name="Normal 5 4 2 2 3 3" xfId="14984"/>
    <cellStyle name="Normal 5 4 2 2 3_SCH J-3" xfId="14985"/>
    <cellStyle name="Normal 5 4 2 2 4" xfId="14986"/>
    <cellStyle name="Normal 5 4 2 2 4 2" xfId="14987"/>
    <cellStyle name="Normal 5 4 2 2 4_SCH J-3" xfId="14988"/>
    <cellStyle name="Normal 5 4 2 2 5" xfId="14989"/>
    <cellStyle name="Normal 5 4 2 2 6" xfId="14990"/>
    <cellStyle name="Normal 5 4 2 2_SCH J-3" xfId="14991"/>
    <cellStyle name="Normal 5 4 2 3" xfId="14992"/>
    <cellStyle name="Normal 5 4 2 3 2" xfId="14993"/>
    <cellStyle name="Normal 5 4 2 3 2 2" xfId="14994"/>
    <cellStyle name="Normal 5 4 2 3 2 2 2" xfId="14995"/>
    <cellStyle name="Normal 5 4 2 3 2 2 2 2" xfId="14996"/>
    <cellStyle name="Normal 5 4 2 3 2 2 2_SCH J-3" xfId="14997"/>
    <cellStyle name="Normal 5 4 2 3 2 2 3" xfId="14998"/>
    <cellStyle name="Normal 5 4 2 3 2 2_SCH J-3" xfId="14999"/>
    <cellStyle name="Normal 5 4 2 3 2 3" xfId="15000"/>
    <cellStyle name="Normal 5 4 2 3 2 3 2" xfId="15001"/>
    <cellStyle name="Normal 5 4 2 3 2 3_SCH J-3" xfId="15002"/>
    <cellStyle name="Normal 5 4 2 3 2 4" xfId="15003"/>
    <cellStyle name="Normal 5 4 2 3 2_SCH J-3" xfId="15004"/>
    <cellStyle name="Normal 5 4 2 3 3" xfId="15005"/>
    <cellStyle name="Normal 5 4 2 3 3 2" xfId="15006"/>
    <cellStyle name="Normal 5 4 2 3 3 2 2" xfId="15007"/>
    <cellStyle name="Normal 5 4 2 3 3 2_SCH J-3" xfId="15008"/>
    <cellStyle name="Normal 5 4 2 3 3 3" xfId="15009"/>
    <cellStyle name="Normal 5 4 2 3 3_SCH J-3" xfId="15010"/>
    <cellStyle name="Normal 5 4 2 3 4" xfId="15011"/>
    <cellStyle name="Normal 5 4 2 3 4 2" xfId="15012"/>
    <cellStyle name="Normal 5 4 2 3 4_SCH J-3" xfId="15013"/>
    <cellStyle name="Normal 5 4 2 3 5" xfId="15014"/>
    <cellStyle name="Normal 5 4 2 3_SCH J-3" xfId="15015"/>
    <cellStyle name="Normal 5 4 2 4" xfId="15016"/>
    <cellStyle name="Normal 5 4 2 4 2" xfId="15017"/>
    <cellStyle name="Normal 5 4 2 4 2 2" xfId="15018"/>
    <cellStyle name="Normal 5 4 2 4 2 2 2" xfId="15019"/>
    <cellStyle name="Normal 5 4 2 4 2 2_SCH J-3" xfId="15020"/>
    <cellStyle name="Normal 5 4 2 4 2 3" xfId="15021"/>
    <cellStyle name="Normal 5 4 2 4 2_SCH J-3" xfId="15022"/>
    <cellStyle name="Normal 5 4 2 4 3" xfId="15023"/>
    <cellStyle name="Normal 5 4 2 4 3 2" xfId="15024"/>
    <cellStyle name="Normal 5 4 2 4 3_SCH J-3" xfId="15025"/>
    <cellStyle name="Normal 5 4 2 4 4" xfId="15026"/>
    <cellStyle name="Normal 5 4 2 4_SCH J-3" xfId="15027"/>
    <cellStyle name="Normal 5 4 2 5" xfId="15028"/>
    <cellStyle name="Normal 5 4 2 5 2" xfId="15029"/>
    <cellStyle name="Normal 5 4 2 5 2 2" xfId="15030"/>
    <cellStyle name="Normal 5 4 2 5 2_SCH J-3" xfId="15031"/>
    <cellStyle name="Normal 5 4 2 5 3" xfId="15032"/>
    <cellStyle name="Normal 5 4 2 5_SCH J-3" xfId="15033"/>
    <cellStyle name="Normal 5 4 2 6" xfId="15034"/>
    <cellStyle name="Normal 5 4 2 6 2" xfId="15035"/>
    <cellStyle name="Normal 5 4 2 6_SCH J-3" xfId="15036"/>
    <cellStyle name="Normal 5 4 2 7" xfId="15037"/>
    <cellStyle name="Normal 5 4 2 8" xfId="15038"/>
    <cellStyle name="Normal 5 4 2_SCH J-3" xfId="15039"/>
    <cellStyle name="Normal 5 4 3" xfId="15040"/>
    <cellStyle name="Normal 5 4 3 2" xfId="15041"/>
    <cellStyle name="Normal 5 4 3 2 2" xfId="15042"/>
    <cellStyle name="Normal 5 4 3 2 2 2" xfId="15043"/>
    <cellStyle name="Normal 5 4 3 2 2 2 2" xfId="15044"/>
    <cellStyle name="Normal 5 4 3 2 2 2 2 2" xfId="15045"/>
    <cellStyle name="Normal 5 4 3 2 2 2 2_SCH J-3" xfId="15046"/>
    <cellStyle name="Normal 5 4 3 2 2 2 3" xfId="15047"/>
    <cellStyle name="Normal 5 4 3 2 2 2_SCH J-3" xfId="15048"/>
    <cellStyle name="Normal 5 4 3 2 2 3" xfId="15049"/>
    <cellStyle name="Normal 5 4 3 2 2 3 2" xfId="15050"/>
    <cellStyle name="Normal 5 4 3 2 2 3_SCH J-3" xfId="15051"/>
    <cellStyle name="Normal 5 4 3 2 2 4" xfId="15052"/>
    <cellStyle name="Normal 5 4 3 2 2_SCH J-3" xfId="15053"/>
    <cellStyle name="Normal 5 4 3 2 3" xfId="15054"/>
    <cellStyle name="Normal 5 4 3 2 3 2" xfId="15055"/>
    <cellStyle name="Normal 5 4 3 2 3 2 2" xfId="15056"/>
    <cellStyle name="Normal 5 4 3 2 3 2_SCH J-3" xfId="15057"/>
    <cellStyle name="Normal 5 4 3 2 3 3" xfId="15058"/>
    <cellStyle name="Normal 5 4 3 2 3_SCH J-3" xfId="15059"/>
    <cellStyle name="Normal 5 4 3 2 4" xfId="15060"/>
    <cellStyle name="Normal 5 4 3 2 4 2" xfId="15061"/>
    <cellStyle name="Normal 5 4 3 2 4_SCH J-3" xfId="15062"/>
    <cellStyle name="Normal 5 4 3 2 5" xfId="15063"/>
    <cellStyle name="Normal 5 4 3 2_SCH J-3" xfId="15064"/>
    <cellStyle name="Normal 5 4 3 3" xfId="15065"/>
    <cellStyle name="Normal 5 4 3 3 2" xfId="15066"/>
    <cellStyle name="Normal 5 4 3 3 2 2" xfId="15067"/>
    <cellStyle name="Normal 5 4 3 3 2 2 2" xfId="15068"/>
    <cellStyle name="Normal 5 4 3 3 2 2_SCH J-3" xfId="15069"/>
    <cellStyle name="Normal 5 4 3 3 2 3" xfId="15070"/>
    <cellStyle name="Normal 5 4 3 3 2_SCH J-3" xfId="15071"/>
    <cellStyle name="Normal 5 4 3 3 3" xfId="15072"/>
    <cellStyle name="Normal 5 4 3 3 3 2" xfId="15073"/>
    <cellStyle name="Normal 5 4 3 3 3_SCH J-3" xfId="15074"/>
    <cellStyle name="Normal 5 4 3 3 4" xfId="15075"/>
    <cellStyle name="Normal 5 4 3 3_SCH J-3" xfId="15076"/>
    <cellStyle name="Normal 5 4 3 4" xfId="15077"/>
    <cellStyle name="Normal 5 4 3 4 2" xfId="15078"/>
    <cellStyle name="Normal 5 4 3 4 2 2" xfId="15079"/>
    <cellStyle name="Normal 5 4 3 4 2_SCH J-3" xfId="15080"/>
    <cellStyle name="Normal 5 4 3 4 3" xfId="15081"/>
    <cellStyle name="Normal 5 4 3 4_SCH J-3" xfId="15082"/>
    <cellStyle name="Normal 5 4 3 5" xfId="15083"/>
    <cellStyle name="Normal 5 4 3 5 2" xfId="15084"/>
    <cellStyle name="Normal 5 4 3 5_SCH J-3" xfId="15085"/>
    <cellStyle name="Normal 5 4 3 6" xfId="15086"/>
    <cellStyle name="Normal 5 4 3 7" xfId="15087"/>
    <cellStyle name="Normal 5 4 3_SCH J-3" xfId="15088"/>
    <cellStyle name="Normal 5 4 4" xfId="15089"/>
    <cellStyle name="Normal 5 4 4 2" xfId="15090"/>
    <cellStyle name="Normal 5 4 4 2 2" xfId="15091"/>
    <cellStyle name="Normal 5 4 4 2 2 2" xfId="15092"/>
    <cellStyle name="Normal 5 4 4 2 2 2 2" xfId="15093"/>
    <cellStyle name="Normal 5 4 4 2 2 2_SCH J-3" xfId="15094"/>
    <cellStyle name="Normal 5 4 4 2 2 3" xfId="15095"/>
    <cellStyle name="Normal 5 4 4 2 2_SCH J-3" xfId="15096"/>
    <cellStyle name="Normal 5 4 4 2 3" xfId="15097"/>
    <cellStyle name="Normal 5 4 4 2 3 2" xfId="15098"/>
    <cellStyle name="Normal 5 4 4 2 3_SCH J-3" xfId="15099"/>
    <cellStyle name="Normal 5 4 4 2 4" xfId="15100"/>
    <cellStyle name="Normal 5 4 4 2_SCH J-3" xfId="15101"/>
    <cellStyle name="Normal 5 4 4 3" xfId="15102"/>
    <cellStyle name="Normal 5 4 4 3 2" xfId="15103"/>
    <cellStyle name="Normal 5 4 4 3 2 2" xfId="15104"/>
    <cellStyle name="Normal 5 4 4 3 2_SCH J-3" xfId="15105"/>
    <cellStyle name="Normal 5 4 4 3 3" xfId="15106"/>
    <cellStyle name="Normal 5 4 4 3_SCH J-3" xfId="15107"/>
    <cellStyle name="Normal 5 4 4 4" xfId="15108"/>
    <cellStyle name="Normal 5 4 4 4 2" xfId="15109"/>
    <cellStyle name="Normal 5 4 4 4_SCH J-3" xfId="15110"/>
    <cellStyle name="Normal 5 4 4 5" xfId="15111"/>
    <cellStyle name="Normal 5 4 4_SCH J-3" xfId="15112"/>
    <cellStyle name="Normal 5 4 5" xfId="15113"/>
    <cellStyle name="Normal 5 4 5 2" xfId="15114"/>
    <cellStyle name="Normal 5 4 5 2 2" xfId="15115"/>
    <cellStyle name="Normal 5 4 5 2 2 2" xfId="15116"/>
    <cellStyle name="Normal 5 4 5 2 2 2 2" xfId="15117"/>
    <cellStyle name="Normal 5 4 5 2 2 2_SCH J-3" xfId="15118"/>
    <cellStyle name="Normal 5 4 5 2 2 3" xfId="15119"/>
    <cellStyle name="Normal 5 4 5 2 2_SCH J-3" xfId="15120"/>
    <cellStyle name="Normal 5 4 5 2 3" xfId="15121"/>
    <cellStyle name="Normal 5 4 5 2 3 2" xfId="15122"/>
    <cellStyle name="Normal 5 4 5 2 3_SCH J-3" xfId="15123"/>
    <cellStyle name="Normal 5 4 5 2 4" xfId="15124"/>
    <cellStyle name="Normal 5 4 5 2_SCH J-3" xfId="15125"/>
    <cellStyle name="Normal 5 4 5 3" xfId="15126"/>
    <cellStyle name="Normal 5 4 5 3 2" xfId="15127"/>
    <cellStyle name="Normal 5 4 5 3 2 2" xfId="15128"/>
    <cellStyle name="Normal 5 4 5 3 2_SCH J-3" xfId="15129"/>
    <cellStyle name="Normal 5 4 5 3 3" xfId="15130"/>
    <cellStyle name="Normal 5 4 5 3_SCH J-3" xfId="15131"/>
    <cellStyle name="Normal 5 4 5 4" xfId="15132"/>
    <cellStyle name="Normal 5 4 5 4 2" xfId="15133"/>
    <cellStyle name="Normal 5 4 5 4_SCH J-3" xfId="15134"/>
    <cellStyle name="Normal 5 4 5 5" xfId="15135"/>
    <cellStyle name="Normal 5 4 5_SCH J-3" xfId="15136"/>
    <cellStyle name="Normal 5 4 6" xfId="15137"/>
    <cellStyle name="Normal 5 4 6 2" xfId="15138"/>
    <cellStyle name="Normal 5 4 6 2 2" xfId="15139"/>
    <cellStyle name="Normal 5 4 6 2 2 2" xfId="15140"/>
    <cellStyle name="Normal 5 4 6 2 2_SCH J-3" xfId="15141"/>
    <cellStyle name="Normal 5 4 6 2 3" xfId="15142"/>
    <cellStyle name="Normal 5 4 6 2_SCH J-3" xfId="15143"/>
    <cellStyle name="Normal 5 4 6 3" xfId="15144"/>
    <cellStyle name="Normal 5 4 6 3 2" xfId="15145"/>
    <cellStyle name="Normal 5 4 6 3_SCH J-3" xfId="15146"/>
    <cellStyle name="Normal 5 4 6 4" xfId="15147"/>
    <cellStyle name="Normal 5 4 6_SCH J-3" xfId="15148"/>
    <cellStyle name="Normal 5 4 7" xfId="15149"/>
    <cellStyle name="Normal 5 4 7 2" xfId="15150"/>
    <cellStyle name="Normal 5 4 7 2 2" xfId="15151"/>
    <cellStyle name="Normal 5 4 7 2_SCH J-3" xfId="15152"/>
    <cellStyle name="Normal 5 4 7 3" xfId="15153"/>
    <cellStyle name="Normal 5 4 7_SCH J-3" xfId="15154"/>
    <cellStyle name="Normal 5 4 8" xfId="15155"/>
    <cellStyle name="Normal 5 4 8 2" xfId="15156"/>
    <cellStyle name="Normal 5 4 8_SCH J-3" xfId="15157"/>
    <cellStyle name="Normal 5 4 9" xfId="15158"/>
    <cellStyle name="Normal 5 4_SCH J-3" xfId="15159"/>
    <cellStyle name="Normal 5 5" xfId="15160"/>
    <cellStyle name="Normal 5 5 2" xfId="15161"/>
    <cellStyle name="Normal 5 5 2 2" xfId="15162"/>
    <cellStyle name="Normal 5 5 2 2 2" xfId="15163"/>
    <cellStyle name="Normal 5 5 2 2 2 2" xfId="15164"/>
    <cellStyle name="Normal 5 5 2 2 2 2 2" xfId="15165"/>
    <cellStyle name="Normal 5 5 2 2 2 2_SCH J-3" xfId="15166"/>
    <cellStyle name="Normal 5 5 2 2 2 3" xfId="15167"/>
    <cellStyle name="Normal 5 5 2 2 2_SCH J-3" xfId="15168"/>
    <cellStyle name="Normal 5 5 2 2 3" xfId="15169"/>
    <cellStyle name="Normal 5 5 2 2 3 2" xfId="15170"/>
    <cellStyle name="Normal 5 5 2 2 3_SCH J-3" xfId="15171"/>
    <cellStyle name="Normal 5 5 2 2 4" xfId="15172"/>
    <cellStyle name="Normal 5 5 2 2_SCH J-3" xfId="15173"/>
    <cellStyle name="Normal 5 5 2 3" xfId="15174"/>
    <cellStyle name="Normal 5 5 2 3 2" xfId="15175"/>
    <cellStyle name="Normal 5 5 2 3 2 2" xfId="15176"/>
    <cellStyle name="Normal 5 5 2 3 2_SCH J-3" xfId="15177"/>
    <cellStyle name="Normal 5 5 2 3 3" xfId="15178"/>
    <cellStyle name="Normal 5 5 2 3_SCH J-3" xfId="15179"/>
    <cellStyle name="Normal 5 5 2 4" xfId="15180"/>
    <cellStyle name="Normal 5 5 2 4 2" xfId="15181"/>
    <cellStyle name="Normal 5 5 2 4_SCH J-3" xfId="15182"/>
    <cellStyle name="Normal 5 5 2 5" xfId="15183"/>
    <cellStyle name="Normal 5 5 2_SCH J-3" xfId="15184"/>
    <cellStyle name="Normal 5 5 3" xfId="15185"/>
    <cellStyle name="Normal 5 5 3 2" xfId="15186"/>
    <cellStyle name="Normal 5 5 3 2 2" xfId="15187"/>
    <cellStyle name="Normal 5 5 3 2 2 2" xfId="15188"/>
    <cellStyle name="Normal 5 5 3 2 2 2 2" xfId="15189"/>
    <cellStyle name="Normal 5 5 3 2 2 2_SCH J-3" xfId="15190"/>
    <cellStyle name="Normal 5 5 3 2 2 3" xfId="15191"/>
    <cellStyle name="Normal 5 5 3 2 2_SCH J-3" xfId="15192"/>
    <cellStyle name="Normal 5 5 3 2 3" xfId="15193"/>
    <cellStyle name="Normal 5 5 3 2 3 2" xfId="15194"/>
    <cellStyle name="Normal 5 5 3 2 3_SCH J-3" xfId="15195"/>
    <cellStyle name="Normal 5 5 3 2 4" xfId="15196"/>
    <cellStyle name="Normal 5 5 3 2_SCH J-3" xfId="15197"/>
    <cellStyle name="Normal 5 5 3 3" xfId="15198"/>
    <cellStyle name="Normal 5 5 3 3 2" xfId="15199"/>
    <cellStyle name="Normal 5 5 3 3 2 2" xfId="15200"/>
    <cellStyle name="Normal 5 5 3 3 2_SCH J-3" xfId="15201"/>
    <cellStyle name="Normal 5 5 3 3 3" xfId="15202"/>
    <cellStyle name="Normal 5 5 3 3_SCH J-3" xfId="15203"/>
    <cellStyle name="Normal 5 5 3 4" xfId="15204"/>
    <cellStyle name="Normal 5 5 3 4 2" xfId="15205"/>
    <cellStyle name="Normal 5 5 3 4_SCH J-3" xfId="15206"/>
    <cellStyle name="Normal 5 5 3 5" xfId="15207"/>
    <cellStyle name="Normal 5 5 3_SCH J-3" xfId="15208"/>
    <cellStyle name="Normal 5 5 4" xfId="15209"/>
    <cellStyle name="Normal 5 5 4 2" xfId="15210"/>
    <cellStyle name="Normal 5 5 4 2 2" xfId="15211"/>
    <cellStyle name="Normal 5 5 4 2 2 2" xfId="15212"/>
    <cellStyle name="Normal 5 5 4 2 2_SCH J-3" xfId="15213"/>
    <cellStyle name="Normal 5 5 4 2 3" xfId="15214"/>
    <cellStyle name="Normal 5 5 4 2_SCH J-3" xfId="15215"/>
    <cellStyle name="Normal 5 5 4 3" xfId="15216"/>
    <cellStyle name="Normal 5 5 4 3 2" xfId="15217"/>
    <cellStyle name="Normal 5 5 4 3_SCH J-3" xfId="15218"/>
    <cellStyle name="Normal 5 5 4 4" xfId="15219"/>
    <cellStyle name="Normal 5 5 4_SCH J-3" xfId="15220"/>
    <cellStyle name="Normal 5 5 5" xfId="15221"/>
    <cellStyle name="Normal 5 5 5 2" xfId="15222"/>
    <cellStyle name="Normal 5 5 5 2 2" xfId="15223"/>
    <cellStyle name="Normal 5 5 5 2_SCH J-3" xfId="15224"/>
    <cellStyle name="Normal 5 5 5 3" xfId="15225"/>
    <cellStyle name="Normal 5 5 5_SCH J-3" xfId="15226"/>
    <cellStyle name="Normal 5 5 6" xfId="15227"/>
    <cellStyle name="Normal 5 5 6 2" xfId="15228"/>
    <cellStyle name="Normal 5 5 6_SCH J-3" xfId="15229"/>
    <cellStyle name="Normal 5 5 7" xfId="15230"/>
    <cellStyle name="Normal 5 5_SCH J-3" xfId="15231"/>
    <cellStyle name="Normal 5 6" xfId="15232"/>
    <cellStyle name="Normal 5 6 2" xfId="15233"/>
    <cellStyle name="Normal 5 6 2 2" xfId="15234"/>
    <cellStyle name="Normal 5 6 2 2 2" xfId="15235"/>
    <cellStyle name="Normal 5 6 2 2 2 2" xfId="15236"/>
    <cellStyle name="Normal 5 6 2 2 2 2 2" xfId="15237"/>
    <cellStyle name="Normal 5 6 2 2 2 2_SCH J-3" xfId="15238"/>
    <cellStyle name="Normal 5 6 2 2 2 3" xfId="15239"/>
    <cellStyle name="Normal 5 6 2 2 2_SCH J-3" xfId="15240"/>
    <cellStyle name="Normal 5 6 2 2 3" xfId="15241"/>
    <cellStyle name="Normal 5 6 2 2 3 2" xfId="15242"/>
    <cellStyle name="Normal 5 6 2 2 3_SCH J-3" xfId="15243"/>
    <cellStyle name="Normal 5 6 2 2 4" xfId="15244"/>
    <cellStyle name="Normal 5 6 2 2_SCH J-3" xfId="15245"/>
    <cellStyle name="Normal 5 6 2 3" xfId="15246"/>
    <cellStyle name="Normal 5 6 2 3 2" xfId="15247"/>
    <cellStyle name="Normal 5 6 2 3 2 2" xfId="15248"/>
    <cellStyle name="Normal 5 6 2 3 2_SCH J-3" xfId="15249"/>
    <cellStyle name="Normal 5 6 2 3 3" xfId="15250"/>
    <cellStyle name="Normal 5 6 2 3_SCH J-3" xfId="15251"/>
    <cellStyle name="Normal 5 6 2 4" xfId="15252"/>
    <cellStyle name="Normal 5 6 2 4 2" xfId="15253"/>
    <cellStyle name="Normal 5 6 2 4_SCH J-3" xfId="15254"/>
    <cellStyle name="Normal 5 6 2 5" xfId="15255"/>
    <cellStyle name="Normal 5 6 2_SCH J-3" xfId="15256"/>
    <cellStyle name="Normal 5 6 3" xfId="15257"/>
    <cellStyle name="Normal 5 6 3 2" xfId="15258"/>
    <cellStyle name="Normal 5 6 3 2 2" xfId="15259"/>
    <cellStyle name="Normal 5 6 3 2 2 2" xfId="15260"/>
    <cellStyle name="Normal 5 6 3 2 2_SCH J-3" xfId="15261"/>
    <cellStyle name="Normal 5 6 3 2 3" xfId="15262"/>
    <cellStyle name="Normal 5 6 3 2_SCH J-3" xfId="15263"/>
    <cellStyle name="Normal 5 6 3 3" xfId="15264"/>
    <cellStyle name="Normal 5 6 3 3 2" xfId="15265"/>
    <cellStyle name="Normal 5 6 3 3_SCH J-3" xfId="15266"/>
    <cellStyle name="Normal 5 6 3 4" xfId="15267"/>
    <cellStyle name="Normal 5 6 3_SCH J-3" xfId="15268"/>
    <cellStyle name="Normal 5 6 4" xfId="15269"/>
    <cellStyle name="Normal 5 6 4 2" xfId="15270"/>
    <cellStyle name="Normal 5 6 4 2 2" xfId="15271"/>
    <cellStyle name="Normal 5 6 4 2_SCH J-3" xfId="15272"/>
    <cellStyle name="Normal 5 6 4 3" xfId="15273"/>
    <cellStyle name="Normal 5 6 4_SCH J-3" xfId="15274"/>
    <cellStyle name="Normal 5 6 5" xfId="15275"/>
    <cellStyle name="Normal 5 6 5 2" xfId="15276"/>
    <cellStyle name="Normal 5 6 5_SCH J-3" xfId="15277"/>
    <cellStyle name="Normal 5 6 6" xfId="15278"/>
    <cellStyle name="Normal 5 6_SCH J-3" xfId="15279"/>
    <cellStyle name="Normal 5 7" xfId="15280"/>
    <cellStyle name="Normal 5 7 2" xfId="15281"/>
    <cellStyle name="Normal 5 7 2 2" xfId="15282"/>
    <cellStyle name="Normal 5 7 2 2 2" xfId="15283"/>
    <cellStyle name="Normal 5 7 2 2 2 2" xfId="15284"/>
    <cellStyle name="Normal 5 7 2 2 2_SCH J-3" xfId="15285"/>
    <cellStyle name="Normal 5 7 2 2 3" xfId="15286"/>
    <cellStyle name="Normal 5 7 2 2_SCH J-3" xfId="15287"/>
    <cellStyle name="Normal 5 7 2 3" xfId="15288"/>
    <cellStyle name="Normal 5 7 2 3 2" xfId="15289"/>
    <cellStyle name="Normal 5 7 2 3_SCH J-3" xfId="15290"/>
    <cellStyle name="Normal 5 7 2 4" xfId="15291"/>
    <cellStyle name="Normal 5 7 2_SCH J-3" xfId="15292"/>
    <cellStyle name="Normal 5 7 3" xfId="15293"/>
    <cellStyle name="Normal 5 7 3 2" xfId="15294"/>
    <cellStyle name="Normal 5 7 3 2 2" xfId="15295"/>
    <cellStyle name="Normal 5 7 3 2_SCH J-3" xfId="15296"/>
    <cellStyle name="Normal 5 7 3 3" xfId="15297"/>
    <cellStyle name="Normal 5 7 3_SCH J-3" xfId="15298"/>
    <cellStyle name="Normal 5 7 4" xfId="15299"/>
    <cellStyle name="Normal 5 7 4 2" xfId="15300"/>
    <cellStyle name="Normal 5 7 4_SCH J-3" xfId="15301"/>
    <cellStyle name="Normal 5 7 5" xfId="15302"/>
    <cellStyle name="Normal 5 7_SCH J-3" xfId="15303"/>
    <cellStyle name="Normal 5 8" xfId="15304"/>
    <cellStyle name="Normal 5 8 2" xfId="15305"/>
    <cellStyle name="Normal 5 8 2 2" xfId="15306"/>
    <cellStyle name="Normal 5 8 2 2 2" xfId="15307"/>
    <cellStyle name="Normal 5 8 2 2 2 2" xfId="15308"/>
    <cellStyle name="Normal 5 8 2 2 2_SCH J-3" xfId="15309"/>
    <cellStyle name="Normal 5 8 2 2 3" xfId="15310"/>
    <cellStyle name="Normal 5 8 2 2_SCH J-3" xfId="15311"/>
    <cellStyle name="Normal 5 8 2 3" xfId="15312"/>
    <cellStyle name="Normal 5 8 2 3 2" xfId="15313"/>
    <cellStyle name="Normal 5 8 2 3_SCH J-3" xfId="15314"/>
    <cellStyle name="Normal 5 8 2 4" xfId="15315"/>
    <cellStyle name="Normal 5 8 2_SCH J-3" xfId="15316"/>
    <cellStyle name="Normal 5 8 3" xfId="15317"/>
    <cellStyle name="Normal 5 8 3 2" xfId="15318"/>
    <cellStyle name="Normal 5 8 3 2 2" xfId="15319"/>
    <cellStyle name="Normal 5 8 3 2_SCH J-3" xfId="15320"/>
    <cellStyle name="Normal 5 8 3 3" xfId="15321"/>
    <cellStyle name="Normal 5 8 3_SCH J-3" xfId="15322"/>
    <cellStyle name="Normal 5 8 4" xfId="15323"/>
    <cellStyle name="Normal 5 8 4 2" xfId="15324"/>
    <cellStyle name="Normal 5 8 4_SCH J-3" xfId="15325"/>
    <cellStyle name="Normal 5 8 5" xfId="15326"/>
    <cellStyle name="Normal 5 8_SCH J-3" xfId="15327"/>
    <cellStyle name="Normal 5 9" xfId="15328"/>
    <cellStyle name="Normal 5 9 2" xfId="15329"/>
    <cellStyle name="Normal 5 9 2 2" xfId="15330"/>
    <cellStyle name="Normal 5 9 2 2 2" xfId="15331"/>
    <cellStyle name="Normal 5 9 2 2_SCH J-3" xfId="15332"/>
    <cellStyle name="Normal 5 9 2 3" xfId="15333"/>
    <cellStyle name="Normal 5 9 2_SCH J-3" xfId="15334"/>
    <cellStyle name="Normal 5 9 3" xfId="15335"/>
    <cellStyle name="Normal 5 9 3 2" xfId="15336"/>
    <cellStyle name="Normal 5 9 3_SCH J-3" xfId="15337"/>
    <cellStyle name="Normal 5 9 4" xfId="15338"/>
    <cellStyle name="Normal 5 9_SCH J-3" xfId="15339"/>
    <cellStyle name="Normal 5_183302" xfId="15340"/>
    <cellStyle name="Normal 50" xfId="15341"/>
    <cellStyle name="Normal 50 2" xfId="15342"/>
    <cellStyle name="Normal 50 2 2" xfId="15343"/>
    <cellStyle name="Normal 50 3" xfId="15344"/>
    <cellStyle name="Normal 50 3 2" xfId="15345"/>
    <cellStyle name="Normal 50 4" xfId="15346"/>
    <cellStyle name="Normal 50_SCH J-3" xfId="15347"/>
    <cellStyle name="Normal 51" xfId="15348"/>
    <cellStyle name="Normal 51 2" xfId="15349"/>
    <cellStyle name="Normal 51 2 2" xfId="15350"/>
    <cellStyle name="Normal 51 3" xfId="15351"/>
    <cellStyle name="Normal 51 3 2" xfId="15352"/>
    <cellStyle name="Normal 51 4" xfId="15353"/>
    <cellStyle name="Normal 51_SCH J-3" xfId="15354"/>
    <cellStyle name="Normal 52" xfId="15355"/>
    <cellStyle name="Normal 52 2" xfId="15356"/>
    <cellStyle name="Normal 52 2 2" xfId="15357"/>
    <cellStyle name="Normal 52 3" xfId="15358"/>
    <cellStyle name="Normal 52 3 2" xfId="15359"/>
    <cellStyle name="Normal 52 4" xfId="15360"/>
    <cellStyle name="Normal 52_SCH J-3" xfId="15361"/>
    <cellStyle name="Normal 53" xfId="15362"/>
    <cellStyle name="Normal 53 2" xfId="15363"/>
    <cellStyle name="Normal 53 2 2" xfId="15364"/>
    <cellStyle name="Normal 53 3" xfId="15365"/>
    <cellStyle name="Normal 53 3 2" xfId="15366"/>
    <cellStyle name="Normal 53 4" xfId="15367"/>
    <cellStyle name="Normal 53_SCH J-3" xfId="15368"/>
    <cellStyle name="Normal 54" xfId="15369"/>
    <cellStyle name="Normal 54 2" xfId="15370"/>
    <cellStyle name="Normal 54 2 2" xfId="15371"/>
    <cellStyle name="Normal 54 3" xfId="15372"/>
    <cellStyle name="Normal 54 3 2" xfId="15373"/>
    <cellStyle name="Normal 54 4" xfId="15374"/>
    <cellStyle name="Normal 54_SCH J-3" xfId="15375"/>
    <cellStyle name="Normal 55" xfId="15376"/>
    <cellStyle name="Normal 55 2" xfId="15377"/>
    <cellStyle name="Normal 55 2 2" xfId="15378"/>
    <cellStyle name="Normal 55 3" xfId="15379"/>
    <cellStyle name="Normal 55 3 2" xfId="15380"/>
    <cellStyle name="Normal 55 4" xfId="15381"/>
    <cellStyle name="Normal 55_SCH J-3" xfId="15382"/>
    <cellStyle name="Normal 56" xfId="15383"/>
    <cellStyle name="Normal 56 2" xfId="15384"/>
    <cellStyle name="Normal 56 2 2" xfId="15385"/>
    <cellStyle name="Normal 56 3" xfId="15386"/>
    <cellStyle name="Normal 56 3 2" xfId="15387"/>
    <cellStyle name="Normal 56 4" xfId="15388"/>
    <cellStyle name="Normal 56_SCH J-3" xfId="15389"/>
    <cellStyle name="Normal 57" xfId="15390"/>
    <cellStyle name="Normal 57 2" xfId="15391"/>
    <cellStyle name="Normal 57 2 2" xfId="15392"/>
    <cellStyle name="Normal 57 3" xfId="15393"/>
    <cellStyle name="Normal 57 3 2" xfId="15394"/>
    <cellStyle name="Normal 57 4" xfId="15395"/>
    <cellStyle name="Normal 57_SCH J-3" xfId="15396"/>
    <cellStyle name="Normal 58" xfId="15397"/>
    <cellStyle name="Normal 58 2" xfId="15398"/>
    <cellStyle name="Normal 58 2 2" xfId="15399"/>
    <cellStyle name="Normal 58 3" xfId="15400"/>
    <cellStyle name="Normal 58 3 2" xfId="15401"/>
    <cellStyle name="Normal 58 4" xfId="15402"/>
    <cellStyle name="Normal 58_SCH J-3" xfId="15403"/>
    <cellStyle name="Normal 59" xfId="15404"/>
    <cellStyle name="Normal 59 2" xfId="15405"/>
    <cellStyle name="Normal 59 2 2" xfId="15406"/>
    <cellStyle name="Normal 59 3" xfId="15407"/>
    <cellStyle name="Normal 59 3 2" xfId="15408"/>
    <cellStyle name="Normal 59 4" xfId="15409"/>
    <cellStyle name="Normal 6" xfId="15410"/>
    <cellStyle name="Normal 6 10" xfId="15411"/>
    <cellStyle name="Normal 6 10 2" xfId="15412"/>
    <cellStyle name="Normal 6 10 2 2" xfId="15413"/>
    <cellStyle name="Normal 6 10 2 2 2" xfId="15414"/>
    <cellStyle name="Normal 6 10 2 2 2 2" xfId="15415"/>
    <cellStyle name="Normal 6 10 2 2 2 2 2" xfId="15416"/>
    <cellStyle name="Normal 6 10 2 2 2 3" xfId="15417"/>
    <cellStyle name="Normal 6 10 2 2 3" xfId="15418"/>
    <cellStyle name="Normal 6 10 2 2 3 2" xfId="15419"/>
    <cellStyle name="Normal 6 10 2 2 4" xfId="15420"/>
    <cellStyle name="Normal 6 10 2 3" xfId="15421"/>
    <cellStyle name="Normal 6 10 2 3 2" xfId="15422"/>
    <cellStyle name="Normal 6 10 2 3 2 2" xfId="15423"/>
    <cellStyle name="Normal 6 10 2 3 3" xfId="15424"/>
    <cellStyle name="Normal 6 10 2 4" xfId="15425"/>
    <cellStyle name="Normal 6 10 2 4 2" xfId="15426"/>
    <cellStyle name="Normal 6 10 2 5" xfId="15427"/>
    <cellStyle name="Normal 6 10 3" xfId="15428"/>
    <cellStyle name="Normal 6 10 3 2" xfId="15429"/>
    <cellStyle name="Normal 6 10 3 2 2" xfId="15430"/>
    <cellStyle name="Normal 6 10 3 2 2 2" xfId="15431"/>
    <cellStyle name="Normal 6 10 3 2 3" xfId="15432"/>
    <cellStyle name="Normal 6 10 3 3" xfId="15433"/>
    <cellStyle name="Normal 6 10 3 3 2" xfId="15434"/>
    <cellStyle name="Normal 6 10 3 4" xfId="15435"/>
    <cellStyle name="Normal 6 10 4" xfId="15436"/>
    <cellStyle name="Normal 6 10 4 2" xfId="15437"/>
    <cellStyle name="Normal 6 10 4 2 2" xfId="15438"/>
    <cellStyle name="Normal 6 10 4 3" xfId="15439"/>
    <cellStyle name="Normal 6 10 5" xfId="15440"/>
    <cellStyle name="Normal 6 10 5 2" xfId="15441"/>
    <cellStyle name="Normal 6 10 6" xfId="15442"/>
    <cellStyle name="Normal 6 11" xfId="15443"/>
    <cellStyle name="Normal 6 11 2" xfId="15444"/>
    <cellStyle name="Normal 6 11 2 2" xfId="15445"/>
    <cellStyle name="Normal 6 11 3" xfId="15446"/>
    <cellStyle name="Normal 6 11 3 2" xfId="15447"/>
    <cellStyle name="Normal 6 11 4" xfId="15448"/>
    <cellStyle name="Normal 6 12" xfId="15449"/>
    <cellStyle name="Normal 6 12 2" xfId="15450"/>
    <cellStyle name="Normal 6 12 2 2" xfId="15451"/>
    <cellStyle name="Normal 6 13" xfId="15452"/>
    <cellStyle name="Normal 6 13 2" xfId="15453"/>
    <cellStyle name="Normal 6 14" xfId="15454"/>
    <cellStyle name="Normal 6 14 2" xfId="15455"/>
    <cellStyle name="Normal 6 15" xfId="15456"/>
    <cellStyle name="Normal 6 2" xfId="15457"/>
    <cellStyle name="Normal 6 2 2" xfId="15458"/>
    <cellStyle name="Normal 6 2 2 2" xfId="15459"/>
    <cellStyle name="Normal 6 2 2 2 2" xfId="15460"/>
    <cellStyle name="Normal 6 2 2 2 2 2" xfId="15461"/>
    <cellStyle name="Normal 6 2 2 2 2 2 2" xfId="15462"/>
    <cellStyle name="Normal 6 2 2 2 2 2 2 2" xfId="15463"/>
    <cellStyle name="Normal 6 2 2 2 2 2 3" xfId="15464"/>
    <cellStyle name="Normal 6 2 2 2 2 2_SCH J-3" xfId="15465"/>
    <cellStyle name="Normal 6 2 2 2 2 3" xfId="15466"/>
    <cellStyle name="Normal 6 2 2 2 2 3 2" xfId="15467"/>
    <cellStyle name="Normal 6 2 2 2 2 4" xfId="15468"/>
    <cellStyle name="Normal 6 2 2 2 2_SCH J-3" xfId="15469"/>
    <cellStyle name="Normal 6 2 2 2 3" xfId="15470"/>
    <cellStyle name="Normal 6 2 2 2 3 2" xfId="15471"/>
    <cellStyle name="Normal 6 2 2 2 3 2 2" xfId="15472"/>
    <cellStyle name="Normal 6 2 2 2 3 3" xfId="15473"/>
    <cellStyle name="Normal 6 2 2 2 3_SCH J-3" xfId="15474"/>
    <cellStyle name="Normal 6 2 2 2 4" xfId="15475"/>
    <cellStyle name="Normal 6 2 2 2 4 2" xfId="15476"/>
    <cellStyle name="Normal 6 2 2 2 5" xfId="15477"/>
    <cellStyle name="Normal 6 2 2 2_SCH J-3" xfId="15478"/>
    <cellStyle name="Normal 6 2 2 3" xfId="15479"/>
    <cellStyle name="Normal 6 2 2 3 2" xfId="15480"/>
    <cellStyle name="Normal 6 2 2 3 2 2" xfId="15481"/>
    <cellStyle name="Normal 6 2 2 3 2 2 2" xfId="15482"/>
    <cellStyle name="Normal 6 2 2 3 2 3" xfId="15483"/>
    <cellStyle name="Normal 6 2 2 3 2_SCH J-3" xfId="15484"/>
    <cellStyle name="Normal 6 2 2 3 3" xfId="15485"/>
    <cellStyle name="Normal 6 2 2 3 3 2" xfId="15486"/>
    <cellStyle name="Normal 6 2 2 3 4" xfId="15487"/>
    <cellStyle name="Normal 6 2 2 3_SCH J-3" xfId="15488"/>
    <cellStyle name="Normal 6 2 2 4" xfId="15489"/>
    <cellStyle name="Normal 6 2 2 4 2" xfId="15490"/>
    <cellStyle name="Normal 6 2 2 4 2 2" xfId="15491"/>
    <cellStyle name="Normal 6 2 2 4 3" xfId="15492"/>
    <cellStyle name="Normal 6 2 2 4_SCH J-3" xfId="15493"/>
    <cellStyle name="Normal 6 2 2 5" xfId="15494"/>
    <cellStyle name="Normal 6 2 2 5 2" xfId="15495"/>
    <cellStyle name="Normal 6 2 2 6" xfId="15496"/>
    <cellStyle name="Normal 6 2 2_SCH J-3" xfId="15497"/>
    <cellStyle name="Normal 6 2 3" xfId="15498"/>
    <cellStyle name="Normal 6 2 3 2" xfId="15499"/>
    <cellStyle name="Normal 6 2 3 2 2" xfId="15500"/>
    <cellStyle name="Normal 6 2 3 2 2 2" xfId="15501"/>
    <cellStyle name="Normal 6 2 3 2 2 2 2" xfId="15502"/>
    <cellStyle name="Normal 6 2 3 2 2 2 2 2" xfId="15503"/>
    <cellStyle name="Normal 6 2 3 2 2 2 3" xfId="15504"/>
    <cellStyle name="Normal 6 2 3 2 2 3" xfId="15505"/>
    <cellStyle name="Normal 6 2 3 2 2 3 2" xfId="15506"/>
    <cellStyle name="Normal 6 2 3 2 2 4" xfId="15507"/>
    <cellStyle name="Normal 6 2 3 2 2_SCH J-3" xfId="15508"/>
    <cellStyle name="Normal 6 2 3 2 3" xfId="15509"/>
    <cellStyle name="Normal 6 2 3 2 3 2" xfId="15510"/>
    <cellStyle name="Normal 6 2 3 2 3 2 2" xfId="15511"/>
    <cellStyle name="Normal 6 2 3 2 3 3" xfId="15512"/>
    <cellStyle name="Normal 6 2 3 2 4" xfId="15513"/>
    <cellStyle name="Normal 6 2 3 2 4 2" xfId="15514"/>
    <cellStyle name="Normal 6 2 3 2 5" xfId="15515"/>
    <cellStyle name="Normal 6 2 3 2_SCH J-3" xfId="15516"/>
    <cellStyle name="Normal 6 2 3 3" xfId="15517"/>
    <cellStyle name="Normal 6 2 3 3 2" xfId="15518"/>
    <cellStyle name="Normal 6 2 3 3 2 2" xfId="15519"/>
    <cellStyle name="Normal 6 2 3 3 2 2 2" xfId="15520"/>
    <cellStyle name="Normal 6 2 3 3 2 3" xfId="15521"/>
    <cellStyle name="Normal 6 2 3 3 3" xfId="15522"/>
    <cellStyle name="Normal 6 2 3 3 3 2" xfId="15523"/>
    <cellStyle name="Normal 6 2 3 3 4" xfId="15524"/>
    <cellStyle name="Normal 6 2 3 3_SCH J-3" xfId="15525"/>
    <cellStyle name="Normal 6 2 3 4" xfId="15526"/>
    <cellStyle name="Normal 6 2 3 4 2" xfId="15527"/>
    <cellStyle name="Normal 6 2 3 4 2 2" xfId="15528"/>
    <cellStyle name="Normal 6 2 3 4 3" xfId="15529"/>
    <cellStyle name="Normal 6 2 3 5" xfId="15530"/>
    <cellStyle name="Normal 6 2 3 5 2" xfId="15531"/>
    <cellStyle name="Normal 6 2 3 6" xfId="15532"/>
    <cellStyle name="Normal 6 2 3_SCH J-3" xfId="15533"/>
    <cellStyle name="Normal 6 2 4" xfId="15534"/>
    <cellStyle name="Normal 6 2 4 2" xfId="15535"/>
    <cellStyle name="Normal 6 2 4 2 2" xfId="15536"/>
    <cellStyle name="Normal 6 2 4 2 2 2" xfId="15537"/>
    <cellStyle name="Normal 6 2 4 2 2 2 2" xfId="15538"/>
    <cellStyle name="Normal 6 2 4 2 2 3" xfId="15539"/>
    <cellStyle name="Normal 6 2 4 2 3" xfId="15540"/>
    <cellStyle name="Normal 6 2 4 2 3 2" xfId="15541"/>
    <cellStyle name="Normal 6 2 4 2 4" xfId="15542"/>
    <cellStyle name="Normal 6 2 4 2_SCH J-3" xfId="15543"/>
    <cellStyle name="Normal 6 2 4 3" xfId="15544"/>
    <cellStyle name="Normal 6 2 4 3 2" xfId="15545"/>
    <cellStyle name="Normal 6 2 4 3 2 2" xfId="15546"/>
    <cellStyle name="Normal 6 2 4 3 3" xfId="15547"/>
    <cellStyle name="Normal 6 2 4 4" xfId="15548"/>
    <cellStyle name="Normal 6 2 4 4 2" xfId="15549"/>
    <cellStyle name="Normal 6 2 4 5" xfId="15550"/>
    <cellStyle name="Normal 6 2 4_SCH J-3" xfId="15551"/>
    <cellStyle name="Normal 6 2 5" xfId="15552"/>
    <cellStyle name="Normal 6 2 5 2" xfId="15553"/>
    <cellStyle name="Normal 6 2 5 2 2" xfId="15554"/>
    <cellStyle name="Normal 6 2 5 2 2 2" xfId="15555"/>
    <cellStyle name="Normal 6 2 5 2 3" xfId="15556"/>
    <cellStyle name="Normal 6 2 5 3" xfId="15557"/>
    <cellStyle name="Normal 6 2 5 3 2" xfId="15558"/>
    <cellStyle name="Normal 6 2 5 4" xfId="15559"/>
    <cellStyle name="Normal 6 2 5_SCH J-3" xfId="15560"/>
    <cellStyle name="Normal 6 2 6" xfId="15561"/>
    <cellStyle name="Normal 6 2 6 2" xfId="15562"/>
    <cellStyle name="Normal 6 2 6 2 2" xfId="15563"/>
    <cellStyle name="Normal 6 2 6 3" xfId="15564"/>
    <cellStyle name="Normal 6 2 7" xfId="15565"/>
    <cellStyle name="Normal 6 2 7 2" xfId="15566"/>
    <cellStyle name="Normal 6 2 8" xfId="15567"/>
    <cellStyle name="Normal 6 2_SCH J-3" xfId="15568"/>
    <cellStyle name="Normal 6 3" xfId="15569"/>
    <cellStyle name="Normal 6 3 2" xfId="15570"/>
    <cellStyle name="Normal 6 3 2 2" xfId="15571"/>
    <cellStyle name="Normal 6 3 2 2 2" xfId="15572"/>
    <cellStyle name="Normal 6 3 2 2 2 2" xfId="15573"/>
    <cellStyle name="Normal 6 3 2 2 2 2 2" xfId="15574"/>
    <cellStyle name="Normal 6 3 2 2 2 2 2 2" xfId="15575"/>
    <cellStyle name="Normal 6 3 2 2 2 2 3" xfId="15576"/>
    <cellStyle name="Normal 6 3 2 2 2 3" xfId="15577"/>
    <cellStyle name="Normal 6 3 2 2 2 3 2" xfId="15578"/>
    <cellStyle name="Normal 6 3 2 2 2 4" xfId="15579"/>
    <cellStyle name="Normal 6 3 2 2 2_SCH J-3" xfId="15580"/>
    <cellStyle name="Normal 6 3 2 2 3" xfId="15581"/>
    <cellStyle name="Normal 6 3 2 2 3 2" xfId="15582"/>
    <cellStyle name="Normal 6 3 2 2 3 2 2" xfId="15583"/>
    <cellStyle name="Normal 6 3 2 2 3 3" xfId="15584"/>
    <cellStyle name="Normal 6 3 2 2 4" xfId="15585"/>
    <cellStyle name="Normal 6 3 2 2 4 2" xfId="15586"/>
    <cellStyle name="Normal 6 3 2 2 5" xfId="15587"/>
    <cellStyle name="Normal 6 3 2 2_SCH J-3" xfId="15588"/>
    <cellStyle name="Normal 6 3 2 3" xfId="15589"/>
    <cellStyle name="Normal 6 3 2 3 2" xfId="15590"/>
    <cellStyle name="Normal 6 3 2 3 2 2" xfId="15591"/>
    <cellStyle name="Normal 6 3 2 3 2 2 2" xfId="15592"/>
    <cellStyle name="Normal 6 3 2 3 2 3" xfId="15593"/>
    <cellStyle name="Normal 6 3 2 3 3" xfId="15594"/>
    <cellStyle name="Normal 6 3 2 3 3 2" xfId="15595"/>
    <cellStyle name="Normal 6 3 2 3 4" xfId="15596"/>
    <cellStyle name="Normal 6 3 2 3_SCH J-3" xfId="15597"/>
    <cellStyle name="Normal 6 3 2 4" xfId="15598"/>
    <cellStyle name="Normal 6 3 2 4 2" xfId="15599"/>
    <cellStyle name="Normal 6 3 2 4 2 2" xfId="15600"/>
    <cellStyle name="Normal 6 3 2 4 3" xfId="15601"/>
    <cellStyle name="Normal 6 3 2 5" xfId="15602"/>
    <cellStyle name="Normal 6 3 2 5 2" xfId="15603"/>
    <cellStyle name="Normal 6 3 2 6" xfId="15604"/>
    <cellStyle name="Normal 6 3 2_SCH J-3" xfId="15605"/>
    <cellStyle name="Normal 6 3 3" xfId="15606"/>
    <cellStyle name="Normal 6 3 3 2" xfId="15607"/>
    <cellStyle name="Normal 6 3 3 2 2" xfId="15608"/>
    <cellStyle name="Normal 6 3 3 2 2 2" xfId="15609"/>
    <cellStyle name="Normal 6 3 3 2 2 2 2" xfId="15610"/>
    <cellStyle name="Normal 6 3 3 2 2 2 2 2" xfId="15611"/>
    <cellStyle name="Normal 6 3 3 2 2 2 3" xfId="15612"/>
    <cellStyle name="Normal 6 3 3 2 2 3" xfId="15613"/>
    <cellStyle name="Normal 6 3 3 2 2 3 2" xfId="15614"/>
    <cellStyle name="Normal 6 3 3 2 2 4" xfId="15615"/>
    <cellStyle name="Normal 6 3 3 2 3" xfId="15616"/>
    <cellStyle name="Normal 6 3 3 2 3 2" xfId="15617"/>
    <cellStyle name="Normal 6 3 3 2 3 2 2" xfId="15618"/>
    <cellStyle name="Normal 6 3 3 2 3 3" xfId="15619"/>
    <cellStyle name="Normal 6 3 3 2 4" xfId="15620"/>
    <cellStyle name="Normal 6 3 3 2 4 2" xfId="15621"/>
    <cellStyle name="Normal 6 3 3 2 5" xfId="15622"/>
    <cellStyle name="Normal 6 3 3 2_SCH J-3" xfId="15623"/>
    <cellStyle name="Normal 6 3 3 3" xfId="15624"/>
    <cellStyle name="Normal 6 3 3 3 2" xfId="15625"/>
    <cellStyle name="Normal 6 3 3 3 2 2" xfId="15626"/>
    <cellStyle name="Normal 6 3 3 3 2 2 2" xfId="15627"/>
    <cellStyle name="Normal 6 3 3 3 2 3" xfId="15628"/>
    <cellStyle name="Normal 6 3 3 3 3" xfId="15629"/>
    <cellStyle name="Normal 6 3 3 3 3 2" xfId="15630"/>
    <cellStyle name="Normal 6 3 3 3 4" xfId="15631"/>
    <cellStyle name="Normal 6 3 3 4" xfId="15632"/>
    <cellStyle name="Normal 6 3 3 4 2" xfId="15633"/>
    <cellStyle name="Normal 6 3 3 4 2 2" xfId="15634"/>
    <cellStyle name="Normal 6 3 3 4 3" xfId="15635"/>
    <cellStyle name="Normal 6 3 3 5" xfId="15636"/>
    <cellStyle name="Normal 6 3 3 5 2" xfId="15637"/>
    <cellStyle name="Normal 6 3 3 6" xfId="15638"/>
    <cellStyle name="Normal 6 3 3_SCH J-3" xfId="15639"/>
    <cellStyle name="Normal 6 3 4" xfId="15640"/>
    <cellStyle name="Normal 6 3 4 2" xfId="15641"/>
    <cellStyle name="Normal 6 3 4 2 2" xfId="15642"/>
    <cellStyle name="Normal 6 3 4 2 2 2" xfId="15643"/>
    <cellStyle name="Normal 6 3 4 2 2 2 2" xfId="15644"/>
    <cellStyle name="Normal 6 3 4 2 2 3" xfId="15645"/>
    <cellStyle name="Normal 6 3 4 2 3" xfId="15646"/>
    <cellStyle name="Normal 6 3 4 2 3 2" xfId="15647"/>
    <cellStyle name="Normal 6 3 4 2 4" xfId="15648"/>
    <cellStyle name="Normal 6 3 4 3" xfId="15649"/>
    <cellStyle name="Normal 6 3 4 3 2" xfId="15650"/>
    <cellStyle name="Normal 6 3 4 3 2 2" xfId="15651"/>
    <cellStyle name="Normal 6 3 4 3 3" xfId="15652"/>
    <cellStyle name="Normal 6 3 4 4" xfId="15653"/>
    <cellStyle name="Normal 6 3 4 4 2" xfId="15654"/>
    <cellStyle name="Normal 6 3 4 5" xfId="15655"/>
    <cellStyle name="Normal 6 3 4_SCH J-3" xfId="15656"/>
    <cellStyle name="Normal 6 3 5" xfId="15657"/>
    <cellStyle name="Normal 6 3 5 2" xfId="15658"/>
    <cellStyle name="Normal 6 3 5 2 2" xfId="15659"/>
    <cellStyle name="Normal 6 3 5 2 2 2" xfId="15660"/>
    <cellStyle name="Normal 6 3 5 2 3" xfId="15661"/>
    <cellStyle name="Normal 6 3 5 3" xfId="15662"/>
    <cellStyle name="Normal 6 3 5 3 2" xfId="15663"/>
    <cellStyle name="Normal 6 3 5 4" xfId="15664"/>
    <cellStyle name="Normal 6 3 6" xfId="15665"/>
    <cellStyle name="Normal 6 3 6 2" xfId="15666"/>
    <cellStyle name="Normal 6 3 6 2 2" xfId="15667"/>
    <cellStyle name="Normal 6 3 6 3" xfId="15668"/>
    <cellStyle name="Normal 6 3 7" xfId="15669"/>
    <cellStyle name="Normal 6 3 7 2" xfId="15670"/>
    <cellStyle name="Normal 6 3 8" xfId="15671"/>
    <cellStyle name="Normal 6 3_SCH J-3" xfId="15672"/>
    <cellStyle name="Normal 6 4" xfId="15673"/>
    <cellStyle name="Normal 6 4 2" xfId="15674"/>
    <cellStyle name="Normal 6 4 2 2" xfId="15675"/>
    <cellStyle name="Normal 6 4 2 2 2" xfId="15676"/>
    <cellStyle name="Normal 6 4 2 2 2 2" xfId="15677"/>
    <cellStyle name="Normal 6 4 2 2 2 2 2" xfId="15678"/>
    <cellStyle name="Normal 6 4 2 2 2 2 2 2" xfId="15679"/>
    <cellStyle name="Normal 6 4 2 2 2 2 3" xfId="15680"/>
    <cellStyle name="Normal 6 4 2 2 2 3" xfId="15681"/>
    <cellStyle name="Normal 6 4 2 2 2 3 2" xfId="15682"/>
    <cellStyle name="Normal 6 4 2 2 2 4" xfId="15683"/>
    <cellStyle name="Normal 6 4 2 2 3" xfId="15684"/>
    <cellStyle name="Normal 6 4 2 2 3 2" xfId="15685"/>
    <cellStyle name="Normal 6 4 2 2 3 2 2" xfId="15686"/>
    <cellStyle name="Normal 6 4 2 2 3 3" xfId="15687"/>
    <cellStyle name="Normal 6 4 2 2 4" xfId="15688"/>
    <cellStyle name="Normal 6 4 2 2 4 2" xfId="15689"/>
    <cellStyle name="Normal 6 4 2 2 5" xfId="15690"/>
    <cellStyle name="Normal 6 4 2 2_SCH J-3" xfId="15691"/>
    <cellStyle name="Normal 6 4 2 3" xfId="15692"/>
    <cellStyle name="Normal 6 4 2 3 2" xfId="15693"/>
    <cellStyle name="Normal 6 4 2 3 2 2" xfId="15694"/>
    <cellStyle name="Normal 6 4 2 3 2 2 2" xfId="15695"/>
    <cellStyle name="Normal 6 4 2 3 2 3" xfId="15696"/>
    <cellStyle name="Normal 6 4 2 3 3" xfId="15697"/>
    <cellStyle name="Normal 6 4 2 3 3 2" xfId="15698"/>
    <cellStyle name="Normal 6 4 2 3 4" xfId="15699"/>
    <cellStyle name="Normal 6 4 2 3_SCH J-3" xfId="15700"/>
    <cellStyle name="Normal 6 4 2 4" xfId="15701"/>
    <cellStyle name="Normal 6 4 2 4 2" xfId="15702"/>
    <cellStyle name="Normal 6 4 2 4 2 2" xfId="15703"/>
    <cellStyle name="Normal 6 4 2 4 3" xfId="15704"/>
    <cellStyle name="Normal 6 4 2 5" xfId="15705"/>
    <cellStyle name="Normal 6 4 2 5 2" xfId="15706"/>
    <cellStyle name="Normal 6 4 2 6" xfId="15707"/>
    <cellStyle name="Normal 6 4 2_SCH J-3" xfId="15708"/>
    <cellStyle name="Normal 6 4 3" xfId="15709"/>
    <cellStyle name="Normal 6 4 3 2" xfId="15710"/>
    <cellStyle name="Normal 6 4 3 2 2" xfId="15711"/>
    <cellStyle name="Normal 6 4 3 2 2 2" xfId="15712"/>
    <cellStyle name="Normal 6 4 3 2 2 2 2" xfId="15713"/>
    <cellStyle name="Normal 6 4 3 2 2 2 2 2" xfId="15714"/>
    <cellStyle name="Normal 6 4 3 2 2 2 3" xfId="15715"/>
    <cellStyle name="Normal 6 4 3 2 2 3" xfId="15716"/>
    <cellStyle name="Normal 6 4 3 2 2 3 2" xfId="15717"/>
    <cellStyle name="Normal 6 4 3 2 2 4" xfId="15718"/>
    <cellStyle name="Normal 6 4 3 2 3" xfId="15719"/>
    <cellStyle name="Normal 6 4 3 2 3 2" xfId="15720"/>
    <cellStyle name="Normal 6 4 3 2 3 2 2" xfId="15721"/>
    <cellStyle name="Normal 6 4 3 2 3 3" xfId="15722"/>
    <cellStyle name="Normal 6 4 3 2 4" xfId="15723"/>
    <cellStyle name="Normal 6 4 3 2 4 2" xfId="15724"/>
    <cellStyle name="Normal 6 4 3 2 5" xfId="15725"/>
    <cellStyle name="Normal 6 4 3 3" xfId="15726"/>
    <cellStyle name="Normal 6 4 3 3 2" xfId="15727"/>
    <cellStyle name="Normal 6 4 3 3 2 2" xfId="15728"/>
    <cellStyle name="Normal 6 4 3 3 2 2 2" xfId="15729"/>
    <cellStyle name="Normal 6 4 3 3 2 3" xfId="15730"/>
    <cellStyle name="Normal 6 4 3 3 3" xfId="15731"/>
    <cellStyle name="Normal 6 4 3 3 3 2" xfId="15732"/>
    <cellStyle name="Normal 6 4 3 3 4" xfId="15733"/>
    <cellStyle name="Normal 6 4 3 4" xfId="15734"/>
    <cellStyle name="Normal 6 4 3 4 2" xfId="15735"/>
    <cellStyle name="Normal 6 4 3 4 2 2" xfId="15736"/>
    <cellStyle name="Normal 6 4 3 4 3" xfId="15737"/>
    <cellStyle name="Normal 6 4 3 5" xfId="15738"/>
    <cellStyle name="Normal 6 4 3 5 2" xfId="15739"/>
    <cellStyle name="Normal 6 4 3 6" xfId="15740"/>
    <cellStyle name="Normal 6 4 3_SCH J-3" xfId="15741"/>
    <cellStyle name="Normal 6 4 4" xfId="15742"/>
    <cellStyle name="Normal 6 4 4 2" xfId="15743"/>
    <cellStyle name="Normal 6 4 4 2 2" xfId="15744"/>
    <cellStyle name="Normal 6 4 4 2 2 2" xfId="15745"/>
    <cellStyle name="Normal 6 4 4 2 2 2 2" xfId="15746"/>
    <cellStyle name="Normal 6 4 4 2 2 3" xfId="15747"/>
    <cellStyle name="Normal 6 4 4 2 3" xfId="15748"/>
    <cellStyle name="Normal 6 4 4 2 3 2" xfId="15749"/>
    <cellStyle name="Normal 6 4 4 2 4" xfId="15750"/>
    <cellStyle name="Normal 6 4 4 3" xfId="15751"/>
    <cellStyle name="Normal 6 4 4 3 2" xfId="15752"/>
    <cellStyle name="Normal 6 4 4 3 2 2" xfId="15753"/>
    <cellStyle name="Normal 6 4 4 3 3" xfId="15754"/>
    <cellStyle name="Normal 6 4 4 4" xfId="15755"/>
    <cellStyle name="Normal 6 4 4 4 2" xfId="15756"/>
    <cellStyle name="Normal 6 4 4 5" xfId="15757"/>
    <cellStyle name="Normal 6 4 4_SCH J-3" xfId="15758"/>
    <cellStyle name="Normal 6 4 5" xfId="15759"/>
    <cellStyle name="Normal 6 4 5 2" xfId="15760"/>
    <cellStyle name="Normal 6 4 5 2 2" xfId="15761"/>
    <cellStyle name="Normal 6 4 5 2 2 2" xfId="15762"/>
    <cellStyle name="Normal 6 4 5 2 3" xfId="15763"/>
    <cellStyle name="Normal 6 4 5 3" xfId="15764"/>
    <cellStyle name="Normal 6 4 5 3 2" xfId="15765"/>
    <cellStyle name="Normal 6 4 5 4" xfId="15766"/>
    <cellStyle name="Normal 6 4 5_SCH J-3" xfId="15767"/>
    <cellStyle name="Normal 6 4 6" xfId="15768"/>
    <cellStyle name="Normal 6 4 6 2" xfId="15769"/>
    <cellStyle name="Normal 6 4 6 2 2" xfId="15770"/>
    <cellStyle name="Normal 6 4 6 3" xfId="15771"/>
    <cellStyle name="Normal 6 4 7" xfId="15772"/>
    <cellStyle name="Normal 6 4 7 2" xfId="15773"/>
    <cellStyle name="Normal 6 4 8" xfId="15774"/>
    <cellStyle name="Normal 6 4_SCH J-3" xfId="15775"/>
    <cellStyle name="Normal 6 5" xfId="15776"/>
    <cellStyle name="Normal 6 5 2" xfId="15777"/>
    <cellStyle name="Normal 6 5 2 2" xfId="15778"/>
    <cellStyle name="Normal 6 5 2 2 2" xfId="15779"/>
    <cellStyle name="Normal 6 5 2 2 2 2" xfId="15780"/>
    <cellStyle name="Normal 6 5 2 2 2 2 2" xfId="15781"/>
    <cellStyle name="Normal 6 5 2 2 2 2 2 2" xfId="15782"/>
    <cellStyle name="Normal 6 5 2 2 2 2 3" xfId="15783"/>
    <cellStyle name="Normal 6 5 2 2 2 3" xfId="15784"/>
    <cellStyle name="Normal 6 5 2 2 2 3 2" xfId="15785"/>
    <cellStyle name="Normal 6 5 2 2 2 4" xfId="15786"/>
    <cellStyle name="Normal 6 5 2 2 3" xfId="15787"/>
    <cellStyle name="Normal 6 5 2 2 3 2" xfId="15788"/>
    <cellStyle name="Normal 6 5 2 2 3 2 2" xfId="15789"/>
    <cellStyle name="Normal 6 5 2 2 3 3" xfId="15790"/>
    <cellStyle name="Normal 6 5 2 2 4" xfId="15791"/>
    <cellStyle name="Normal 6 5 2 2 4 2" xfId="15792"/>
    <cellStyle name="Normal 6 5 2 2 5" xfId="15793"/>
    <cellStyle name="Normal 6 5 2 2_SCH J-3" xfId="15794"/>
    <cellStyle name="Normal 6 5 2 3" xfId="15795"/>
    <cellStyle name="Normal 6 5 2 3 2" xfId="15796"/>
    <cellStyle name="Normal 6 5 2 3 2 2" xfId="15797"/>
    <cellStyle name="Normal 6 5 2 3 2 2 2" xfId="15798"/>
    <cellStyle name="Normal 6 5 2 3 2 3" xfId="15799"/>
    <cellStyle name="Normal 6 5 2 3 3" xfId="15800"/>
    <cellStyle name="Normal 6 5 2 3 3 2" xfId="15801"/>
    <cellStyle name="Normal 6 5 2 3 4" xfId="15802"/>
    <cellStyle name="Normal 6 5 2 4" xfId="15803"/>
    <cellStyle name="Normal 6 5 2 4 2" xfId="15804"/>
    <cellStyle name="Normal 6 5 2 4 2 2" xfId="15805"/>
    <cellStyle name="Normal 6 5 2 4 3" xfId="15806"/>
    <cellStyle name="Normal 6 5 2 5" xfId="15807"/>
    <cellStyle name="Normal 6 5 2 5 2" xfId="15808"/>
    <cellStyle name="Normal 6 5 2 6" xfId="15809"/>
    <cellStyle name="Normal 6 5 2_SCH J-3" xfId="15810"/>
    <cellStyle name="Normal 6 5 3" xfId="15811"/>
    <cellStyle name="Normal 6 5 3 2" xfId="15812"/>
    <cellStyle name="Normal 6 5 3 2 2" xfId="15813"/>
    <cellStyle name="Normal 6 5 3 2 2 2" xfId="15814"/>
    <cellStyle name="Normal 6 5 3 2 2 2 2" xfId="15815"/>
    <cellStyle name="Normal 6 5 3 2 2 2 2 2" xfId="15816"/>
    <cellStyle name="Normal 6 5 3 2 2 2 3" xfId="15817"/>
    <cellStyle name="Normal 6 5 3 2 2 3" xfId="15818"/>
    <cellStyle name="Normal 6 5 3 2 2 3 2" xfId="15819"/>
    <cellStyle name="Normal 6 5 3 2 2 4" xfId="15820"/>
    <cellStyle name="Normal 6 5 3 2 3" xfId="15821"/>
    <cellStyle name="Normal 6 5 3 2 3 2" xfId="15822"/>
    <cellStyle name="Normal 6 5 3 2 3 2 2" xfId="15823"/>
    <cellStyle name="Normal 6 5 3 2 3 3" xfId="15824"/>
    <cellStyle name="Normal 6 5 3 2 4" xfId="15825"/>
    <cellStyle name="Normal 6 5 3 2 4 2" xfId="15826"/>
    <cellStyle name="Normal 6 5 3 2 5" xfId="15827"/>
    <cellStyle name="Normal 6 5 3 3" xfId="15828"/>
    <cellStyle name="Normal 6 5 3 3 2" xfId="15829"/>
    <cellStyle name="Normal 6 5 3 3 2 2" xfId="15830"/>
    <cellStyle name="Normal 6 5 3 3 2 2 2" xfId="15831"/>
    <cellStyle name="Normal 6 5 3 3 2 3" xfId="15832"/>
    <cellStyle name="Normal 6 5 3 3 3" xfId="15833"/>
    <cellStyle name="Normal 6 5 3 3 3 2" xfId="15834"/>
    <cellStyle name="Normal 6 5 3 3 4" xfId="15835"/>
    <cellStyle name="Normal 6 5 3 4" xfId="15836"/>
    <cellStyle name="Normal 6 5 3 4 2" xfId="15837"/>
    <cellStyle name="Normal 6 5 3 4 2 2" xfId="15838"/>
    <cellStyle name="Normal 6 5 3 4 3" xfId="15839"/>
    <cellStyle name="Normal 6 5 3 5" xfId="15840"/>
    <cellStyle name="Normal 6 5 3 5 2" xfId="15841"/>
    <cellStyle name="Normal 6 5 3 6" xfId="15842"/>
    <cellStyle name="Normal 6 5 3_SCH J-3" xfId="15843"/>
    <cellStyle name="Normal 6 5 4" xfId="15844"/>
    <cellStyle name="Normal 6 5 4 2" xfId="15845"/>
    <cellStyle name="Normal 6 5 4 2 2" xfId="15846"/>
    <cellStyle name="Normal 6 5 4 2 2 2" xfId="15847"/>
    <cellStyle name="Normal 6 5 4 2 2 2 2" xfId="15848"/>
    <cellStyle name="Normal 6 5 4 2 2 3" xfId="15849"/>
    <cellStyle name="Normal 6 5 4 2 3" xfId="15850"/>
    <cellStyle name="Normal 6 5 4 2 3 2" xfId="15851"/>
    <cellStyle name="Normal 6 5 4 2 4" xfId="15852"/>
    <cellStyle name="Normal 6 5 4 3" xfId="15853"/>
    <cellStyle name="Normal 6 5 4 3 2" xfId="15854"/>
    <cellStyle name="Normal 6 5 4 3 2 2" xfId="15855"/>
    <cellStyle name="Normal 6 5 4 3 3" xfId="15856"/>
    <cellStyle name="Normal 6 5 4 4" xfId="15857"/>
    <cellStyle name="Normal 6 5 4 4 2" xfId="15858"/>
    <cellStyle name="Normal 6 5 4 5" xfId="15859"/>
    <cellStyle name="Normal 6 5 5" xfId="15860"/>
    <cellStyle name="Normal 6 5 5 2" xfId="15861"/>
    <cellStyle name="Normal 6 5 5 2 2" xfId="15862"/>
    <cellStyle name="Normal 6 5 5 2 2 2" xfId="15863"/>
    <cellStyle name="Normal 6 5 5 2 3" xfId="15864"/>
    <cellStyle name="Normal 6 5 5 3" xfId="15865"/>
    <cellStyle name="Normal 6 5 5 3 2" xfId="15866"/>
    <cellStyle name="Normal 6 5 5 4" xfId="15867"/>
    <cellStyle name="Normal 6 5 6" xfId="15868"/>
    <cellStyle name="Normal 6 5 6 2" xfId="15869"/>
    <cellStyle name="Normal 6 5 6 2 2" xfId="15870"/>
    <cellStyle name="Normal 6 5 6 3" xfId="15871"/>
    <cellStyle name="Normal 6 5 7" xfId="15872"/>
    <cellStyle name="Normal 6 5 7 2" xfId="15873"/>
    <cellStyle name="Normal 6 5 8" xfId="15874"/>
    <cellStyle name="Normal 6 5_SCH J-3" xfId="15875"/>
    <cellStyle name="Normal 6 6" xfId="15876"/>
    <cellStyle name="Normal 6 6 2" xfId="15877"/>
    <cellStyle name="Normal 6 6 2 2" xfId="15878"/>
    <cellStyle name="Normal 6 6 2 2 2" xfId="15879"/>
    <cellStyle name="Normal 6 6 2 2 2 2" xfId="15880"/>
    <cellStyle name="Normal 6 6 2 2 2 2 2" xfId="15881"/>
    <cellStyle name="Normal 6 6 2 2 2 2 2 2" xfId="15882"/>
    <cellStyle name="Normal 6 6 2 2 2 2 3" xfId="15883"/>
    <cellStyle name="Normal 6 6 2 2 2 3" xfId="15884"/>
    <cellStyle name="Normal 6 6 2 2 2 3 2" xfId="15885"/>
    <cellStyle name="Normal 6 6 2 2 2 4" xfId="15886"/>
    <cellStyle name="Normal 6 6 2 2 3" xfId="15887"/>
    <cellStyle name="Normal 6 6 2 2 3 2" xfId="15888"/>
    <cellStyle name="Normal 6 6 2 2 3 2 2" xfId="15889"/>
    <cellStyle name="Normal 6 6 2 2 3 3" xfId="15890"/>
    <cellStyle name="Normal 6 6 2 2 4" xfId="15891"/>
    <cellStyle name="Normal 6 6 2 2 4 2" xfId="15892"/>
    <cellStyle name="Normal 6 6 2 2 5" xfId="15893"/>
    <cellStyle name="Normal 6 6 2 3" xfId="15894"/>
    <cellStyle name="Normal 6 6 2 3 2" xfId="15895"/>
    <cellStyle name="Normal 6 6 2 3 2 2" xfId="15896"/>
    <cellStyle name="Normal 6 6 2 3 2 2 2" xfId="15897"/>
    <cellStyle name="Normal 6 6 2 3 2 3" xfId="15898"/>
    <cellStyle name="Normal 6 6 2 3 3" xfId="15899"/>
    <cellStyle name="Normal 6 6 2 3 3 2" xfId="15900"/>
    <cellStyle name="Normal 6 6 2 3 4" xfId="15901"/>
    <cellStyle name="Normal 6 6 2 4" xfId="15902"/>
    <cellStyle name="Normal 6 6 2 4 2" xfId="15903"/>
    <cellStyle name="Normal 6 6 2 4 2 2" xfId="15904"/>
    <cellStyle name="Normal 6 6 2 4 3" xfId="15905"/>
    <cellStyle name="Normal 6 6 2 5" xfId="15906"/>
    <cellStyle name="Normal 6 6 2 5 2" xfId="15907"/>
    <cellStyle name="Normal 6 6 2 6" xfId="15908"/>
    <cellStyle name="Normal 6 6 2_SCH J-3" xfId="15909"/>
    <cellStyle name="Normal 6 6 3" xfId="15910"/>
    <cellStyle name="Normal 6 6 3 2" xfId="15911"/>
    <cellStyle name="Normal 6 6 3 2 2" xfId="15912"/>
    <cellStyle name="Normal 6 6 3 2 2 2" xfId="15913"/>
    <cellStyle name="Normal 6 6 3 2 2 2 2" xfId="15914"/>
    <cellStyle name="Normal 6 6 3 2 2 2 2 2" xfId="15915"/>
    <cellStyle name="Normal 6 6 3 2 2 2 3" xfId="15916"/>
    <cellStyle name="Normal 6 6 3 2 2 3" xfId="15917"/>
    <cellStyle name="Normal 6 6 3 2 2 3 2" xfId="15918"/>
    <cellStyle name="Normal 6 6 3 2 2 4" xfId="15919"/>
    <cellStyle name="Normal 6 6 3 2 3" xfId="15920"/>
    <cellStyle name="Normal 6 6 3 2 3 2" xfId="15921"/>
    <cellStyle name="Normal 6 6 3 2 3 2 2" xfId="15922"/>
    <cellStyle name="Normal 6 6 3 2 3 3" xfId="15923"/>
    <cellStyle name="Normal 6 6 3 2 4" xfId="15924"/>
    <cellStyle name="Normal 6 6 3 2 4 2" xfId="15925"/>
    <cellStyle name="Normal 6 6 3 2 5" xfId="15926"/>
    <cellStyle name="Normal 6 6 3 3" xfId="15927"/>
    <cellStyle name="Normal 6 6 3 3 2" xfId="15928"/>
    <cellStyle name="Normal 6 6 3 3 2 2" xfId="15929"/>
    <cellStyle name="Normal 6 6 3 3 2 2 2" xfId="15930"/>
    <cellStyle name="Normal 6 6 3 3 2 3" xfId="15931"/>
    <cellStyle name="Normal 6 6 3 3 3" xfId="15932"/>
    <cellStyle name="Normal 6 6 3 3 3 2" xfId="15933"/>
    <cellStyle name="Normal 6 6 3 3 4" xfId="15934"/>
    <cellStyle name="Normal 6 6 3 4" xfId="15935"/>
    <cellStyle name="Normal 6 6 3 4 2" xfId="15936"/>
    <cellStyle name="Normal 6 6 3 4 2 2" xfId="15937"/>
    <cellStyle name="Normal 6 6 3 4 3" xfId="15938"/>
    <cellStyle name="Normal 6 6 3 5" xfId="15939"/>
    <cellStyle name="Normal 6 6 3 5 2" xfId="15940"/>
    <cellStyle name="Normal 6 6 3 6" xfId="15941"/>
    <cellStyle name="Normal 6 6 4" xfId="15942"/>
    <cellStyle name="Normal 6 6 4 2" xfId="15943"/>
    <cellStyle name="Normal 6 6 4 2 2" xfId="15944"/>
    <cellStyle name="Normal 6 6 4 2 2 2" xfId="15945"/>
    <cellStyle name="Normal 6 6 4 2 2 2 2" xfId="15946"/>
    <cellStyle name="Normal 6 6 4 2 2 3" xfId="15947"/>
    <cellStyle name="Normal 6 6 4 2 3" xfId="15948"/>
    <cellStyle name="Normal 6 6 4 2 3 2" xfId="15949"/>
    <cellStyle name="Normal 6 6 4 2 4" xfId="15950"/>
    <cellStyle name="Normal 6 6 4 3" xfId="15951"/>
    <cellStyle name="Normal 6 6 4 3 2" xfId="15952"/>
    <cellStyle name="Normal 6 6 4 3 2 2" xfId="15953"/>
    <cellStyle name="Normal 6 6 4 3 3" xfId="15954"/>
    <cellStyle name="Normal 6 6 4 4" xfId="15955"/>
    <cellStyle name="Normal 6 6 4 4 2" xfId="15956"/>
    <cellStyle name="Normal 6 6 4 5" xfId="15957"/>
    <cellStyle name="Normal 6 6 5" xfId="15958"/>
    <cellStyle name="Normal 6 6 5 2" xfId="15959"/>
    <cellStyle name="Normal 6 6 5 2 2" xfId="15960"/>
    <cellStyle name="Normal 6 6 5 2 2 2" xfId="15961"/>
    <cellStyle name="Normal 6 6 5 2 3" xfId="15962"/>
    <cellStyle name="Normal 6 6 5 3" xfId="15963"/>
    <cellStyle name="Normal 6 6 5 3 2" xfId="15964"/>
    <cellStyle name="Normal 6 6 5 4" xfId="15965"/>
    <cellStyle name="Normal 6 6 6" xfId="15966"/>
    <cellStyle name="Normal 6 6 6 2" xfId="15967"/>
    <cellStyle name="Normal 6 6 6 2 2" xfId="15968"/>
    <cellStyle name="Normal 6 6 6 3" xfId="15969"/>
    <cellStyle name="Normal 6 6 7" xfId="15970"/>
    <cellStyle name="Normal 6 6 7 2" xfId="15971"/>
    <cellStyle name="Normal 6 6 8" xfId="15972"/>
    <cellStyle name="Normal 6 6_SCH J-3" xfId="15973"/>
    <cellStyle name="Normal 6 7" xfId="15974"/>
    <cellStyle name="Normal 6 7 2" xfId="15975"/>
    <cellStyle name="Normal 6 7 2 2" xfId="15976"/>
    <cellStyle name="Normal 6 7 2 2 2" xfId="15977"/>
    <cellStyle name="Normal 6 7 2 2 2 2" xfId="15978"/>
    <cellStyle name="Normal 6 7 2 2 2 2 2" xfId="15979"/>
    <cellStyle name="Normal 6 7 2 2 2 2 2 2" xfId="15980"/>
    <cellStyle name="Normal 6 7 2 2 2 2 3" xfId="15981"/>
    <cellStyle name="Normal 6 7 2 2 2 3" xfId="15982"/>
    <cellStyle name="Normal 6 7 2 2 2 3 2" xfId="15983"/>
    <cellStyle name="Normal 6 7 2 2 2 4" xfId="15984"/>
    <cellStyle name="Normal 6 7 2 2 3" xfId="15985"/>
    <cellStyle name="Normal 6 7 2 2 3 2" xfId="15986"/>
    <cellStyle name="Normal 6 7 2 2 3 2 2" xfId="15987"/>
    <cellStyle name="Normal 6 7 2 2 3 3" xfId="15988"/>
    <cellStyle name="Normal 6 7 2 2 4" xfId="15989"/>
    <cellStyle name="Normal 6 7 2 2 4 2" xfId="15990"/>
    <cellStyle name="Normal 6 7 2 2 5" xfId="15991"/>
    <cellStyle name="Normal 6 7 2 3" xfId="15992"/>
    <cellStyle name="Normal 6 7 2 3 2" xfId="15993"/>
    <cellStyle name="Normal 6 7 2 3 2 2" xfId="15994"/>
    <cellStyle name="Normal 6 7 2 3 2 2 2" xfId="15995"/>
    <cellStyle name="Normal 6 7 2 3 2 3" xfId="15996"/>
    <cellStyle name="Normal 6 7 2 3 3" xfId="15997"/>
    <cellStyle name="Normal 6 7 2 3 3 2" xfId="15998"/>
    <cellStyle name="Normal 6 7 2 3 4" xfId="15999"/>
    <cellStyle name="Normal 6 7 2 4" xfId="16000"/>
    <cellStyle name="Normal 6 7 2 4 2" xfId="16001"/>
    <cellStyle name="Normal 6 7 2 4 2 2" xfId="16002"/>
    <cellStyle name="Normal 6 7 2 4 3" xfId="16003"/>
    <cellStyle name="Normal 6 7 2 5" xfId="16004"/>
    <cellStyle name="Normal 6 7 2 5 2" xfId="16005"/>
    <cellStyle name="Normal 6 7 2 6" xfId="16006"/>
    <cellStyle name="Normal 6 7 3" xfId="16007"/>
    <cellStyle name="Normal 6 7 3 2" xfId="16008"/>
    <cellStyle name="Normal 6 7 3 2 2" xfId="16009"/>
    <cellStyle name="Normal 6 7 3 2 2 2" xfId="16010"/>
    <cellStyle name="Normal 6 7 3 2 2 2 2" xfId="16011"/>
    <cellStyle name="Normal 6 7 3 2 2 2 2 2" xfId="16012"/>
    <cellStyle name="Normal 6 7 3 2 2 2 3" xfId="16013"/>
    <cellStyle name="Normal 6 7 3 2 2 3" xfId="16014"/>
    <cellStyle name="Normal 6 7 3 2 2 3 2" xfId="16015"/>
    <cellStyle name="Normal 6 7 3 2 2 4" xfId="16016"/>
    <cellStyle name="Normal 6 7 3 2 3" xfId="16017"/>
    <cellStyle name="Normal 6 7 3 2 3 2" xfId="16018"/>
    <cellStyle name="Normal 6 7 3 2 3 2 2" xfId="16019"/>
    <cellStyle name="Normal 6 7 3 2 3 3" xfId="16020"/>
    <cellStyle name="Normal 6 7 3 2 4" xfId="16021"/>
    <cellStyle name="Normal 6 7 3 2 4 2" xfId="16022"/>
    <cellStyle name="Normal 6 7 3 2 5" xfId="16023"/>
    <cellStyle name="Normal 6 7 3 3" xfId="16024"/>
    <cellStyle name="Normal 6 7 3 3 2" xfId="16025"/>
    <cellStyle name="Normal 6 7 3 3 2 2" xfId="16026"/>
    <cellStyle name="Normal 6 7 3 3 2 2 2" xfId="16027"/>
    <cellStyle name="Normal 6 7 3 3 2 3" xfId="16028"/>
    <cellStyle name="Normal 6 7 3 3 3" xfId="16029"/>
    <cellStyle name="Normal 6 7 3 3 3 2" xfId="16030"/>
    <cellStyle name="Normal 6 7 3 3 4" xfId="16031"/>
    <cellStyle name="Normal 6 7 3 4" xfId="16032"/>
    <cellStyle name="Normal 6 7 3 4 2" xfId="16033"/>
    <cellStyle name="Normal 6 7 3 4 2 2" xfId="16034"/>
    <cellStyle name="Normal 6 7 3 4 3" xfId="16035"/>
    <cellStyle name="Normal 6 7 3 5" xfId="16036"/>
    <cellStyle name="Normal 6 7 3 5 2" xfId="16037"/>
    <cellStyle name="Normal 6 7 3 6" xfId="16038"/>
    <cellStyle name="Normal 6 7 4" xfId="16039"/>
    <cellStyle name="Normal 6 7 4 2" xfId="16040"/>
    <cellStyle name="Normal 6 7 4 2 2" xfId="16041"/>
    <cellStyle name="Normal 6 7 4 2 2 2" xfId="16042"/>
    <cellStyle name="Normal 6 7 4 2 2 2 2" xfId="16043"/>
    <cellStyle name="Normal 6 7 4 2 2 3" xfId="16044"/>
    <cellStyle name="Normal 6 7 4 2 3" xfId="16045"/>
    <cellStyle name="Normal 6 7 4 2 3 2" xfId="16046"/>
    <cellStyle name="Normal 6 7 4 2 4" xfId="16047"/>
    <cellStyle name="Normal 6 7 4 3" xfId="16048"/>
    <cellStyle name="Normal 6 7 4 3 2" xfId="16049"/>
    <cellStyle name="Normal 6 7 4 3 2 2" xfId="16050"/>
    <cellStyle name="Normal 6 7 4 3 3" xfId="16051"/>
    <cellStyle name="Normal 6 7 4 4" xfId="16052"/>
    <cellStyle name="Normal 6 7 4 4 2" xfId="16053"/>
    <cellStyle name="Normal 6 7 4 5" xfId="16054"/>
    <cellStyle name="Normal 6 7 5" xfId="16055"/>
    <cellStyle name="Normal 6 7 5 2" xfId="16056"/>
    <cellStyle name="Normal 6 7 5 2 2" xfId="16057"/>
    <cellStyle name="Normal 6 7 5 2 2 2" xfId="16058"/>
    <cellStyle name="Normal 6 7 5 2 3" xfId="16059"/>
    <cellStyle name="Normal 6 7 5 3" xfId="16060"/>
    <cellStyle name="Normal 6 7 5 3 2" xfId="16061"/>
    <cellStyle name="Normal 6 7 5 4" xfId="16062"/>
    <cellStyle name="Normal 6 7 6" xfId="16063"/>
    <cellStyle name="Normal 6 7 6 2" xfId="16064"/>
    <cellStyle name="Normal 6 7 6 2 2" xfId="16065"/>
    <cellStyle name="Normal 6 7 6 3" xfId="16066"/>
    <cellStyle name="Normal 6 7 7" xfId="16067"/>
    <cellStyle name="Normal 6 7 7 2" xfId="16068"/>
    <cellStyle name="Normal 6 7 8" xfId="16069"/>
    <cellStyle name="Normal 6 7_SCH J-3" xfId="16070"/>
    <cellStyle name="Normal 6 8" xfId="16071"/>
    <cellStyle name="Normal 6 8 2" xfId="16072"/>
    <cellStyle name="Normal 6 8 2 2" xfId="16073"/>
    <cellStyle name="Normal 6 8 2 2 2" xfId="16074"/>
    <cellStyle name="Normal 6 8 2 2 2 2" xfId="16075"/>
    <cellStyle name="Normal 6 8 2 2 2 2 2" xfId="16076"/>
    <cellStyle name="Normal 6 8 2 2 2 2 2 2" xfId="16077"/>
    <cellStyle name="Normal 6 8 2 2 2 2 3" xfId="16078"/>
    <cellStyle name="Normal 6 8 2 2 2 3" xfId="16079"/>
    <cellStyle name="Normal 6 8 2 2 2 3 2" xfId="16080"/>
    <cellStyle name="Normal 6 8 2 2 2 4" xfId="16081"/>
    <cellStyle name="Normal 6 8 2 2 3" xfId="16082"/>
    <cellStyle name="Normal 6 8 2 2 3 2" xfId="16083"/>
    <cellStyle name="Normal 6 8 2 2 3 2 2" xfId="16084"/>
    <cellStyle name="Normal 6 8 2 2 3 3" xfId="16085"/>
    <cellStyle name="Normal 6 8 2 2 4" xfId="16086"/>
    <cellStyle name="Normal 6 8 2 2 4 2" xfId="16087"/>
    <cellStyle name="Normal 6 8 2 2 5" xfId="16088"/>
    <cellStyle name="Normal 6 8 2 3" xfId="16089"/>
    <cellStyle name="Normal 6 8 2 3 2" xfId="16090"/>
    <cellStyle name="Normal 6 8 2 3 2 2" xfId="16091"/>
    <cellStyle name="Normal 6 8 2 3 2 2 2" xfId="16092"/>
    <cellStyle name="Normal 6 8 2 3 2 3" xfId="16093"/>
    <cellStyle name="Normal 6 8 2 3 3" xfId="16094"/>
    <cellStyle name="Normal 6 8 2 3 3 2" xfId="16095"/>
    <cellStyle name="Normal 6 8 2 3 4" xfId="16096"/>
    <cellStyle name="Normal 6 8 2 4" xfId="16097"/>
    <cellStyle name="Normal 6 8 2 4 2" xfId="16098"/>
    <cellStyle name="Normal 6 8 2 4 2 2" xfId="16099"/>
    <cellStyle name="Normal 6 8 2 4 3" xfId="16100"/>
    <cellStyle name="Normal 6 8 2 5" xfId="16101"/>
    <cellStyle name="Normal 6 8 2 5 2" xfId="16102"/>
    <cellStyle name="Normal 6 8 2 6" xfId="16103"/>
    <cellStyle name="Normal 6 8 3" xfId="16104"/>
    <cellStyle name="Normal 6 8 3 2" xfId="16105"/>
    <cellStyle name="Normal 6 8 3 2 2" xfId="16106"/>
    <cellStyle name="Normal 6 8 3 2 2 2" xfId="16107"/>
    <cellStyle name="Normal 6 8 3 2 2 2 2" xfId="16108"/>
    <cellStyle name="Normal 6 8 3 2 2 2 2 2" xfId="16109"/>
    <cellStyle name="Normal 6 8 3 2 2 2 3" xfId="16110"/>
    <cellStyle name="Normal 6 8 3 2 2 3" xfId="16111"/>
    <cellStyle name="Normal 6 8 3 2 2 3 2" xfId="16112"/>
    <cellStyle name="Normal 6 8 3 2 2 4" xfId="16113"/>
    <cellStyle name="Normal 6 8 3 2 3" xfId="16114"/>
    <cellStyle name="Normal 6 8 3 2 3 2" xfId="16115"/>
    <cellStyle name="Normal 6 8 3 2 3 2 2" xfId="16116"/>
    <cellStyle name="Normal 6 8 3 2 3 3" xfId="16117"/>
    <cellStyle name="Normal 6 8 3 2 4" xfId="16118"/>
    <cellStyle name="Normal 6 8 3 2 4 2" xfId="16119"/>
    <cellStyle name="Normal 6 8 3 2 5" xfId="16120"/>
    <cellStyle name="Normal 6 8 3 3" xfId="16121"/>
    <cellStyle name="Normal 6 8 3 3 2" xfId="16122"/>
    <cellStyle name="Normal 6 8 3 3 2 2" xfId="16123"/>
    <cellStyle name="Normal 6 8 3 3 2 2 2" xfId="16124"/>
    <cellStyle name="Normal 6 8 3 3 2 3" xfId="16125"/>
    <cellStyle name="Normal 6 8 3 3 3" xfId="16126"/>
    <cellStyle name="Normal 6 8 3 3 3 2" xfId="16127"/>
    <cellStyle name="Normal 6 8 3 3 4" xfId="16128"/>
    <cellStyle name="Normal 6 8 3 4" xfId="16129"/>
    <cellStyle name="Normal 6 8 3 4 2" xfId="16130"/>
    <cellStyle name="Normal 6 8 3 4 2 2" xfId="16131"/>
    <cellStyle name="Normal 6 8 3 4 3" xfId="16132"/>
    <cellStyle name="Normal 6 8 3 5" xfId="16133"/>
    <cellStyle name="Normal 6 8 3 5 2" xfId="16134"/>
    <cellStyle name="Normal 6 8 3 6" xfId="16135"/>
    <cellStyle name="Normal 6 8 4" xfId="16136"/>
    <cellStyle name="Normal 6 8 4 2" xfId="16137"/>
    <cellStyle name="Normal 6 8 4 2 2" xfId="16138"/>
    <cellStyle name="Normal 6 8 4 2 2 2" xfId="16139"/>
    <cellStyle name="Normal 6 8 4 2 2 2 2" xfId="16140"/>
    <cellStyle name="Normal 6 8 4 2 2 3" xfId="16141"/>
    <cellStyle name="Normal 6 8 4 2 3" xfId="16142"/>
    <cellStyle name="Normal 6 8 4 2 3 2" xfId="16143"/>
    <cellStyle name="Normal 6 8 4 2 4" xfId="16144"/>
    <cellStyle name="Normal 6 8 4 3" xfId="16145"/>
    <cellStyle name="Normal 6 8 4 3 2" xfId="16146"/>
    <cellStyle name="Normal 6 8 4 3 2 2" xfId="16147"/>
    <cellStyle name="Normal 6 8 4 3 3" xfId="16148"/>
    <cellStyle name="Normal 6 8 4 4" xfId="16149"/>
    <cellStyle name="Normal 6 8 4 4 2" xfId="16150"/>
    <cellStyle name="Normal 6 8 4 5" xfId="16151"/>
    <cellStyle name="Normal 6 8 5" xfId="16152"/>
    <cellStyle name="Normal 6 8 5 2" xfId="16153"/>
    <cellStyle name="Normal 6 8 5 2 2" xfId="16154"/>
    <cellStyle name="Normal 6 8 5 2 2 2" xfId="16155"/>
    <cellStyle name="Normal 6 8 5 2 3" xfId="16156"/>
    <cellStyle name="Normal 6 8 5 3" xfId="16157"/>
    <cellStyle name="Normal 6 8 5 3 2" xfId="16158"/>
    <cellStyle name="Normal 6 8 5 4" xfId="16159"/>
    <cellStyle name="Normal 6 8 6" xfId="16160"/>
    <cellStyle name="Normal 6 8 6 2" xfId="16161"/>
    <cellStyle name="Normal 6 8 6 2 2" xfId="16162"/>
    <cellStyle name="Normal 6 8 6 3" xfId="16163"/>
    <cellStyle name="Normal 6 8 7" xfId="16164"/>
    <cellStyle name="Normal 6 8 7 2" xfId="16165"/>
    <cellStyle name="Normal 6 8 8" xfId="16166"/>
    <cellStyle name="Normal 6 8_SCH J-3" xfId="16167"/>
    <cellStyle name="Normal 6 9" xfId="16168"/>
    <cellStyle name="Normal 6 9 2" xfId="16169"/>
    <cellStyle name="Normal 6 9 2 2" xfId="16170"/>
    <cellStyle name="Normal 6 9 3" xfId="16171"/>
    <cellStyle name="Normal 6 9 3 2" xfId="16172"/>
    <cellStyle name="Normal 6 9 4" xfId="16173"/>
    <cellStyle name="Normal 6 9 5" xfId="16174"/>
    <cellStyle name="Normal 6_183302" xfId="16175"/>
    <cellStyle name="Normal 60" xfId="16176"/>
    <cellStyle name="Normal 60 2" xfId="16177"/>
    <cellStyle name="Normal 60 2 2" xfId="16178"/>
    <cellStyle name="Normal 60 3" xfId="16179"/>
    <cellStyle name="Normal 60 3 2" xfId="16180"/>
    <cellStyle name="Normal 60 4" xfId="16181"/>
    <cellStyle name="Normal 61" xfId="16182"/>
    <cellStyle name="Normal 61 2" xfId="16183"/>
    <cellStyle name="Normal 61 2 2" xfId="16184"/>
    <cellStyle name="Normal 61 3" xfId="16185"/>
    <cellStyle name="Normal 61 3 2" xfId="16186"/>
    <cellStyle name="Normal 61 4" xfId="16187"/>
    <cellStyle name="Normal 62" xfId="16188"/>
    <cellStyle name="Normal 62 2" xfId="16189"/>
    <cellStyle name="Normal 62 2 2" xfId="16190"/>
    <cellStyle name="Normal 62 3" xfId="16191"/>
    <cellStyle name="Normal 62 3 2" xfId="16192"/>
    <cellStyle name="Normal 62 4" xfId="16193"/>
    <cellStyle name="Normal 63" xfId="16194"/>
    <cellStyle name="Normal 63 2" xfId="16195"/>
    <cellStyle name="Normal 63 2 2" xfId="16196"/>
    <cellStyle name="Normal 63 3" xfId="16197"/>
    <cellStyle name="Normal 63 3 2" xfId="16198"/>
    <cellStyle name="Normal 63 4" xfId="16199"/>
    <cellStyle name="Normal 64" xfId="16200"/>
    <cellStyle name="Normal 64 2" xfId="16201"/>
    <cellStyle name="Normal 65" xfId="16202"/>
    <cellStyle name="Normal 65 2" xfId="16203"/>
    <cellStyle name="Normal 65 2 2" xfId="16204"/>
    <cellStyle name="Normal 65 3" xfId="16205"/>
    <cellStyle name="Normal 66" xfId="16206"/>
    <cellStyle name="Normal 66 2" xfId="16207"/>
    <cellStyle name="Normal 66 2 2" xfId="16208"/>
    <cellStyle name="Normal 66 3" xfId="16209"/>
    <cellStyle name="Normal 67" xfId="16210"/>
    <cellStyle name="Normal 67 2" xfId="16211"/>
    <cellStyle name="Normal 68" xfId="16212"/>
    <cellStyle name="Normal 68 2" xfId="16213"/>
    <cellStyle name="Normal 69" xfId="16214"/>
    <cellStyle name="Normal 69 2" xfId="16215"/>
    <cellStyle name="Normal 69 2 2" xfId="16216"/>
    <cellStyle name="Normal 69 3" xfId="16217"/>
    <cellStyle name="Normal 7" xfId="16218"/>
    <cellStyle name="Normal 7 10" xfId="16219"/>
    <cellStyle name="Normal 7 10 2" xfId="16220"/>
    <cellStyle name="Normal 7 11" xfId="16221"/>
    <cellStyle name="Normal 7 11 2" xfId="16222"/>
    <cellStyle name="Normal 7 12" xfId="16223"/>
    <cellStyle name="Normal 7 12 2" xfId="16224"/>
    <cellStyle name="Normal 7 13" xfId="16225"/>
    <cellStyle name="Normal 7 13 2" xfId="16226"/>
    <cellStyle name="Normal 7 14" xfId="16227"/>
    <cellStyle name="Normal 7 14 2" xfId="16228"/>
    <cellStyle name="Normal 7 15" xfId="16229"/>
    <cellStyle name="Normal 7 2" xfId="16230"/>
    <cellStyle name="Normal 7 2 2" xfId="16231"/>
    <cellStyle name="Normal 7 2 2 2" xfId="16232"/>
    <cellStyle name="Normal 7 2 2 2 2" xfId="16233"/>
    <cellStyle name="Normal 7 2 2 2 2 2" xfId="16234"/>
    <cellStyle name="Normal 7 2 2 2 2 2 2" xfId="16235"/>
    <cellStyle name="Normal 7 2 2 2 2 2 2 2" xfId="16236"/>
    <cellStyle name="Normal 7 2 2 2 2 2 2_SCH J-3" xfId="16237"/>
    <cellStyle name="Normal 7 2 2 2 2 2 3" xfId="16238"/>
    <cellStyle name="Normal 7 2 2 2 2 2_SCH J-3" xfId="16239"/>
    <cellStyle name="Normal 7 2 2 2 2 3" xfId="16240"/>
    <cellStyle name="Normal 7 2 2 2 2 3 2" xfId="16241"/>
    <cellStyle name="Normal 7 2 2 2 2 3_SCH J-3" xfId="16242"/>
    <cellStyle name="Normal 7 2 2 2 2 4" xfId="16243"/>
    <cellStyle name="Normal 7 2 2 2 2_SCH J-3" xfId="16244"/>
    <cellStyle name="Normal 7 2 2 2 3" xfId="16245"/>
    <cellStyle name="Normal 7 2 2 2 3 2" xfId="16246"/>
    <cellStyle name="Normal 7 2 2 2 3 2 2" xfId="16247"/>
    <cellStyle name="Normal 7 2 2 2 3 2_SCH J-3" xfId="16248"/>
    <cellStyle name="Normal 7 2 2 2 3 3" xfId="16249"/>
    <cellStyle name="Normal 7 2 2 2 3_SCH J-3" xfId="16250"/>
    <cellStyle name="Normal 7 2 2 2 4" xfId="16251"/>
    <cellStyle name="Normal 7 2 2 2 4 2" xfId="16252"/>
    <cellStyle name="Normal 7 2 2 2 4_SCH J-3" xfId="16253"/>
    <cellStyle name="Normal 7 2 2 2 5" xfId="16254"/>
    <cellStyle name="Normal 7 2 2 2 6" xfId="16255"/>
    <cellStyle name="Normal 7 2 2 2_SCH J-3" xfId="16256"/>
    <cellStyle name="Normal 7 2 2 3" xfId="16257"/>
    <cellStyle name="Normal 7 2 2 3 2" xfId="16258"/>
    <cellStyle name="Normal 7 2 2 3 2 2" xfId="16259"/>
    <cellStyle name="Normal 7 2 2 3 2 2 2" xfId="16260"/>
    <cellStyle name="Normal 7 2 2 3 2 2_SCH J-3" xfId="16261"/>
    <cellStyle name="Normal 7 2 2 3 2 3" xfId="16262"/>
    <cellStyle name="Normal 7 2 2 3 2_SCH J-3" xfId="16263"/>
    <cellStyle name="Normal 7 2 2 3 3" xfId="16264"/>
    <cellStyle name="Normal 7 2 2 3 3 2" xfId="16265"/>
    <cellStyle name="Normal 7 2 2 3 3_SCH J-3" xfId="16266"/>
    <cellStyle name="Normal 7 2 2 3 4" xfId="16267"/>
    <cellStyle name="Normal 7 2 2 3_SCH J-3" xfId="16268"/>
    <cellStyle name="Normal 7 2 2 4" xfId="16269"/>
    <cellStyle name="Normal 7 2 2 4 2" xfId="16270"/>
    <cellStyle name="Normal 7 2 2 4 2 2" xfId="16271"/>
    <cellStyle name="Normal 7 2 2 4 2_SCH J-3" xfId="16272"/>
    <cellStyle name="Normal 7 2 2 4 3" xfId="16273"/>
    <cellStyle name="Normal 7 2 2 4_SCH J-3" xfId="16274"/>
    <cellStyle name="Normal 7 2 2 5" xfId="16275"/>
    <cellStyle name="Normal 7 2 2 5 2" xfId="16276"/>
    <cellStyle name="Normal 7 2 2 5_SCH J-3" xfId="16277"/>
    <cellStyle name="Normal 7 2 2 6" xfId="16278"/>
    <cellStyle name="Normal 7 2 2 7" xfId="16279"/>
    <cellStyle name="Normal 7 2 2_SCH J-3" xfId="16280"/>
    <cellStyle name="Normal 7 2 3" xfId="16281"/>
    <cellStyle name="Normal 7 2 3 2" xfId="16282"/>
    <cellStyle name="Normal 7 2 3 2 2" xfId="16283"/>
    <cellStyle name="Normal 7 2 3 2 2 2" xfId="16284"/>
    <cellStyle name="Normal 7 2 3 2 2 2 2" xfId="16285"/>
    <cellStyle name="Normal 7 2 3 2 2 2_SCH J-3" xfId="16286"/>
    <cellStyle name="Normal 7 2 3 2 2 3" xfId="16287"/>
    <cellStyle name="Normal 7 2 3 2 2_SCH J-3" xfId="16288"/>
    <cellStyle name="Normal 7 2 3 2 3" xfId="16289"/>
    <cellStyle name="Normal 7 2 3 2 3 2" xfId="16290"/>
    <cellStyle name="Normal 7 2 3 2 3_SCH J-3" xfId="16291"/>
    <cellStyle name="Normal 7 2 3 2 4" xfId="16292"/>
    <cellStyle name="Normal 7 2 3 2_SCH J-3" xfId="16293"/>
    <cellStyle name="Normal 7 2 3 3" xfId="16294"/>
    <cellStyle name="Normal 7 2 3 3 2" xfId="16295"/>
    <cellStyle name="Normal 7 2 3 3 2 2" xfId="16296"/>
    <cellStyle name="Normal 7 2 3 3 2_SCH J-3" xfId="16297"/>
    <cellStyle name="Normal 7 2 3 3 3" xfId="16298"/>
    <cellStyle name="Normal 7 2 3 3_SCH J-3" xfId="16299"/>
    <cellStyle name="Normal 7 2 3 4" xfId="16300"/>
    <cellStyle name="Normal 7 2 3 4 2" xfId="16301"/>
    <cellStyle name="Normal 7 2 3 4_SCH J-3" xfId="16302"/>
    <cellStyle name="Normal 7 2 3 5" xfId="16303"/>
    <cellStyle name="Normal 7 2 3 6" xfId="16304"/>
    <cellStyle name="Normal 7 2 3_SCH J-3" xfId="16305"/>
    <cellStyle name="Normal 7 2 4" xfId="16306"/>
    <cellStyle name="Normal 7 2 4 2" xfId="16307"/>
    <cellStyle name="Normal 7 2 4 2 2" xfId="16308"/>
    <cellStyle name="Normal 7 2 4 2 2 2" xfId="16309"/>
    <cellStyle name="Normal 7 2 4 2 2 2 2" xfId="16310"/>
    <cellStyle name="Normal 7 2 4 2 2 2_SCH J-3" xfId="16311"/>
    <cellStyle name="Normal 7 2 4 2 2 3" xfId="16312"/>
    <cellStyle name="Normal 7 2 4 2 2_SCH J-3" xfId="16313"/>
    <cellStyle name="Normal 7 2 4 2 3" xfId="16314"/>
    <cellStyle name="Normal 7 2 4 2 3 2" xfId="16315"/>
    <cellStyle name="Normal 7 2 4 2 3_SCH J-3" xfId="16316"/>
    <cellStyle name="Normal 7 2 4 2 4" xfId="16317"/>
    <cellStyle name="Normal 7 2 4 2_SCH J-3" xfId="16318"/>
    <cellStyle name="Normal 7 2 4 3" xfId="16319"/>
    <cellStyle name="Normal 7 2 4 3 2" xfId="16320"/>
    <cellStyle name="Normal 7 2 4 3 2 2" xfId="16321"/>
    <cellStyle name="Normal 7 2 4 3 2_SCH J-3" xfId="16322"/>
    <cellStyle name="Normal 7 2 4 3 3" xfId="16323"/>
    <cellStyle name="Normal 7 2 4 3_SCH J-3" xfId="16324"/>
    <cellStyle name="Normal 7 2 4 4" xfId="16325"/>
    <cellStyle name="Normal 7 2 4 4 2" xfId="16326"/>
    <cellStyle name="Normal 7 2 4 4_SCH J-3" xfId="16327"/>
    <cellStyle name="Normal 7 2 4 5" xfId="16328"/>
    <cellStyle name="Normal 7 2 4_SCH J-3" xfId="16329"/>
    <cellStyle name="Normal 7 2 5" xfId="16330"/>
    <cellStyle name="Normal 7 2 5 2" xfId="16331"/>
    <cellStyle name="Normal 7 2 5 2 2" xfId="16332"/>
    <cellStyle name="Normal 7 2 5 2 2 2" xfId="16333"/>
    <cellStyle name="Normal 7 2 5 2 2_SCH J-3" xfId="16334"/>
    <cellStyle name="Normal 7 2 5 2 3" xfId="16335"/>
    <cellStyle name="Normal 7 2 5 2_SCH J-3" xfId="16336"/>
    <cellStyle name="Normal 7 2 5 3" xfId="16337"/>
    <cellStyle name="Normal 7 2 5 3 2" xfId="16338"/>
    <cellStyle name="Normal 7 2 5 3_SCH J-3" xfId="16339"/>
    <cellStyle name="Normal 7 2 5 4" xfId="16340"/>
    <cellStyle name="Normal 7 2 5_SCH J-3" xfId="16341"/>
    <cellStyle name="Normal 7 2 6" xfId="16342"/>
    <cellStyle name="Normal 7 2 6 2" xfId="16343"/>
    <cellStyle name="Normal 7 2 6 2 2" xfId="16344"/>
    <cellStyle name="Normal 7 2 6 2_SCH J-3" xfId="16345"/>
    <cellStyle name="Normal 7 2 6 3" xfId="16346"/>
    <cellStyle name="Normal 7 2 6_SCH J-3" xfId="16347"/>
    <cellStyle name="Normal 7 2 7" xfId="16348"/>
    <cellStyle name="Normal 7 2 7 2" xfId="16349"/>
    <cellStyle name="Normal 7 2 7_SCH J-3" xfId="16350"/>
    <cellStyle name="Normal 7 2 8" xfId="16351"/>
    <cellStyle name="Normal 7 2 9" xfId="16352"/>
    <cellStyle name="Normal 7 2_SCH J-3" xfId="16353"/>
    <cellStyle name="Normal 7 3" xfId="16354"/>
    <cellStyle name="Normal 7 3 2" xfId="16355"/>
    <cellStyle name="Normal 7 3 2 2" xfId="16356"/>
    <cellStyle name="Normal 7 3 2 2 2" xfId="16357"/>
    <cellStyle name="Normal 7 3 2 2 2 2" xfId="16358"/>
    <cellStyle name="Normal 7 3 2 2 2 2 2" xfId="16359"/>
    <cellStyle name="Normal 7 3 2 2 2 2_SCH J-3" xfId="16360"/>
    <cellStyle name="Normal 7 3 2 2 2 3" xfId="16361"/>
    <cellStyle name="Normal 7 3 2 2 2_SCH J-3" xfId="16362"/>
    <cellStyle name="Normal 7 3 2 2 3" xfId="16363"/>
    <cellStyle name="Normal 7 3 2 2 3 2" xfId="16364"/>
    <cellStyle name="Normal 7 3 2 2 3_SCH J-3" xfId="16365"/>
    <cellStyle name="Normal 7 3 2 2 4" xfId="16366"/>
    <cellStyle name="Normal 7 3 2 2_SCH J-3" xfId="16367"/>
    <cellStyle name="Normal 7 3 2 3" xfId="16368"/>
    <cellStyle name="Normal 7 3 2 3 2" xfId="16369"/>
    <cellStyle name="Normal 7 3 2 3 2 2" xfId="16370"/>
    <cellStyle name="Normal 7 3 2 3 2_SCH J-3" xfId="16371"/>
    <cellStyle name="Normal 7 3 2 3 3" xfId="16372"/>
    <cellStyle name="Normal 7 3 2 3_SCH J-3" xfId="16373"/>
    <cellStyle name="Normal 7 3 2 4" xfId="16374"/>
    <cellStyle name="Normal 7 3 2 4 2" xfId="16375"/>
    <cellStyle name="Normal 7 3 2 4_SCH J-3" xfId="16376"/>
    <cellStyle name="Normal 7 3 2 5" xfId="16377"/>
    <cellStyle name="Normal 7 3 2 6" xfId="16378"/>
    <cellStyle name="Normal 7 3 2_SCH J-3" xfId="16379"/>
    <cellStyle name="Normal 7 3 3" xfId="16380"/>
    <cellStyle name="Normal 7 3 3 2" xfId="16381"/>
    <cellStyle name="Normal 7 3 3 2 2" xfId="16382"/>
    <cellStyle name="Normal 7 3 3 2 2 2" xfId="16383"/>
    <cellStyle name="Normal 7 3 3 2 2_SCH J-3" xfId="16384"/>
    <cellStyle name="Normal 7 3 3 2 3" xfId="16385"/>
    <cellStyle name="Normal 7 3 3 2_SCH J-3" xfId="16386"/>
    <cellStyle name="Normal 7 3 3 3" xfId="16387"/>
    <cellStyle name="Normal 7 3 3 3 2" xfId="16388"/>
    <cellStyle name="Normal 7 3 3 3_SCH J-3" xfId="16389"/>
    <cellStyle name="Normal 7 3 3 4" xfId="16390"/>
    <cellStyle name="Normal 7 3 3_SCH J-3" xfId="16391"/>
    <cellStyle name="Normal 7 3 4" xfId="16392"/>
    <cellStyle name="Normal 7 3 4 2" xfId="16393"/>
    <cellStyle name="Normal 7 3 4 2 2" xfId="16394"/>
    <cellStyle name="Normal 7 3 4 2_SCH J-3" xfId="16395"/>
    <cellStyle name="Normal 7 3 4 3" xfId="16396"/>
    <cellStyle name="Normal 7 3 4_SCH J-3" xfId="16397"/>
    <cellStyle name="Normal 7 3 5" xfId="16398"/>
    <cellStyle name="Normal 7 3 5 2" xfId="16399"/>
    <cellStyle name="Normal 7 3 5_SCH J-3" xfId="16400"/>
    <cellStyle name="Normal 7 3 6" xfId="16401"/>
    <cellStyle name="Normal 7 3 7" xfId="16402"/>
    <cellStyle name="Normal 7 3_SCH J-3" xfId="16403"/>
    <cellStyle name="Normal 7 4" xfId="16404"/>
    <cellStyle name="Normal 7 4 2" xfId="16405"/>
    <cellStyle name="Normal 7 4 2 2" xfId="16406"/>
    <cellStyle name="Normal 7 4 2 2 2" xfId="16407"/>
    <cellStyle name="Normal 7 4 2 2 2 2" xfId="16408"/>
    <cellStyle name="Normal 7 4 2 2 2_SCH J-3" xfId="16409"/>
    <cellStyle name="Normal 7 4 2 2 3" xfId="16410"/>
    <cellStyle name="Normal 7 4 2 2_SCH J-3" xfId="16411"/>
    <cellStyle name="Normal 7 4 2 3" xfId="16412"/>
    <cellStyle name="Normal 7 4 2 3 2" xfId="16413"/>
    <cellStyle name="Normal 7 4 2 3_SCH J-3" xfId="16414"/>
    <cellStyle name="Normal 7 4 2 4" xfId="16415"/>
    <cellStyle name="Normal 7 4 2 5" xfId="16416"/>
    <cellStyle name="Normal 7 4 2_SCH J-3" xfId="16417"/>
    <cellStyle name="Normal 7 4 3" xfId="16418"/>
    <cellStyle name="Normal 7 4 3 2" xfId="16419"/>
    <cellStyle name="Normal 7 4 3 2 2" xfId="16420"/>
    <cellStyle name="Normal 7 4 3 2_SCH J-3" xfId="16421"/>
    <cellStyle name="Normal 7 4 3 3" xfId="16422"/>
    <cellStyle name="Normal 7 4 3_SCH J-3" xfId="16423"/>
    <cellStyle name="Normal 7 4 4" xfId="16424"/>
    <cellStyle name="Normal 7 4 4 2" xfId="16425"/>
    <cellStyle name="Normal 7 4 4_SCH J-3" xfId="16426"/>
    <cellStyle name="Normal 7 4 5" xfId="16427"/>
    <cellStyle name="Normal 7 4 6" xfId="16428"/>
    <cellStyle name="Normal 7 4 7" xfId="16429"/>
    <cellStyle name="Normal 7 4_SCH J-3" xfId="16430"/>
    <cellStyle name="Normal 7 5" xfId="16431"/>
    <cellStyle name="Normal 7 5 2" xfId="16432"/>
    <cellStyle name="Normal 7 5 2 2" xfId="16433"/>
    <cellStyle name="Normal 7 5 2 2 2" xfId="16434"/>
    <cellStyle name="Normal 7 5 2 2 2 2" xfId="16435"/>
    <cellStyle name="Normal 7 5 2 2 2_SCH J-3" xfId="16436"/>
    <cellStyle name="Normal 7 5 2 2 3" xfId="16437"/>
    <cellStyle name="Normal 7 5 2 2_SCH J-3" xfId="16438"/>
    <cellStyle name="Normal 7 5 2 3" xfId="16439"/>
    <cellStyle name="Normal 7 5 2 3 2" xfId="16440"/>
    <cellStyle name="Normal 7 5 2 3_SCH J-3" xfId="16441"/>
    <cellStyle name="Normal 7 5 2 4" xfId="16442"/>
    <cellStyle name="Normal 7 5 2_SCH J-3" xfId="16443"/>
    <cellStyle name="Normal 7 5 3" xfId="16444"/>
    <cellStyle name="Normal 7 5 3 2" xfId="16445"/>
    <cellStyle name="Normal 7 5 3 2 2" xfId="16446"/>
    <cellStyle name="Normal 7 5 3 2_SCH J-3" xfId="16447"/>
    <cellStyle name="Normal 7 5 3 3" xfId="16448"/>
    <cellStyle name="Normal 7 5 3_SCH J-3" xfId="16449"/>
    <cellStyle name="Normal 7 5 4" xfId="16450"/>
    <cellStyle name="Normal 7 5 4 2" xfId="16451"/>
    <cellStyle name="Normal 7 5 4_SCH J-3" xfId="16452"/>
    <cellStyle name="Normal 7 5 5" xfId="16453"/>
    <cellStyle name="Normal 7 5 6" xfId="16454"/>
    <cellStyle name="Normal 7 5_SCH J-3" xfId="16455"/>
    <cellStyle name="Normal 7 6" xfId="16456"/>
    <cellStyle name="Normal 7 6 2" xfId="16457"/>
    <cellStyle name="Normal 7 6 2 2" xfId="16458"/>
    <cellStyle name="Normal 7 6 2 2 2" xfId="16459"/>
    <cellStyle name="Normal 7 6 2 2_SCH J-3" xfId="16460"/>
    <cellStyle name="Normal 7 6 2 3" xfId="16461"/>
    <cellStyle name="Normal 7 6 2_SCH J-3" xfId="16462"/>
    <cellStyle name="Normal 7 6 3" xfId="16463"/>
    <cellStyle name="Normal 7 6 3 2" xfId="16464"/>
    <cellStyle name="Normal 7 6 3_SCH J-3" xfId="16465"/>
    <cellStyle name="Normal 7 6 4" xfId="16466"/>
    <cellStyle name="Normal 7 6_SCH J-3" xfId="16467"/>
    <cellStyle name="Normal 7 7" xfId="16468"/>
    <cellStyle name="Normal 7 7 2" xfId="16469"/>
    <cellStyle name="Normal 7 7 2 2" xfId="16470"/>
    <cellStyle name="Normal 7 7 2_SCH J-3" xfId="16471"/>
    <cellStyle name="Normal 7 7 3" xfId="16472"/>
    <cellStyle name="Normal 7 7_SCH J-3" xfId="16473"/>
    <cellStyle name="Normal 7 8" xfId="16474"/>
    <cellStyle name="Normal 7 8 2" xfId="16475"/>
    <cellStyle name="Normal 7 8 2 2" xfId="16476"/>
    <cellStyle name="Normal 7 8 2_SCH J-3" xfId="16477"/>
    <cellStyle name="Normal 7 8 3" xfId="16478"/>
    <cellStyle name="Normal 7 8_SCH J-3" xfId="16479"/>
    <cellStyle name="Normal 7 9" xfId="16480"/>
    <cellStyle name="Normal 7 9 2" xfId="16481"/>
    <cellStyle name="Normal 7 9 2 2" xfId="16482"/>
    <cellStyle name="Normal 7 9 3" xfId="16483"/>
    <cellStyle name="Normal 7 9 3 2" xfId="16484"/>
    <cellStyle name="Normal 7 9 4" xfId="16485"/>
    <cellStyle name="Normal 7 9_SCH J-3" xfId="16486"/>
    <cellStyle name="Normal 7_183302" xfId="16487"/>
    <cellStyle name="Normal 70" xfId="16488"/>
    <cellStyle name="Normal 70 2" xfId="16489"/>
    <cellStyle name="Normal 70 2 2" xfId="16490"/>
    <cellStyle name="Normal 70 3" xfId="16491"/>
    <cellStyle name="Normal 71" xfId="16492"/>
    <cellStyle name="Normal 71 2" xfId="16493"/>
    <cellStyle name="Normal 72" xfId="16494"/>
    <cellStyle name="Normal 72 2" xfId="16495"/>
    <cellStyle name="Normal 73" xfId="16496"/>
    <cellStyle name="Normal 73 2" xfId="16497"/>
    <cellStyle name="Normal 74" xfId="16498"/>
    <cellStyle name="Normal 74 2" xfId="16499"/>
    <cellStyle name="Normal 75" xfId="16500"/>
    <cellStyle name="Normal 75 2" xfId="16501"/>
    <cellStyle name="Normal 76" xfId="16502"/>
    <cellStyle name="Normal 76 2" xfId="16503"/>
    <cellStyle name="Normal 77" xfId="16504"/>
    <cellStyle name="Normal 77 2" xfId="16505"/>
    <cellStyle name="Normal 78" xfId="16506"/>
    <cellStyle name="Normal 78 2" xfId="16507"/>
    <cellStyle name="Normal 79" xfId="16508"/>
    <cellStyle name="Normal 79 2" xfId="16509"/>
    <cellStyle name="Normal 8" xfId="16510"/>
    <cellStyle name="Normal 8 10" xfId="16511"/>
    <cellStyle name="Normal 8 10 2" xfId="16512"/>
    <cellStyle name="Normal 8 11" xfId="16513"/>
    <cellStyle name="Normal 8 11 2" xfId="16514"/>
    <cellStyle name="Normal 8 12" xfId="16515"/>
    <cellStyle name="Normal 8 12 2" xfId="16516"/>
    <cellStyle name="Normal 8 13" xfId="16517"/>
    <cellStyle name="Normal 8 13 2" xfId="16518"/>
    <cellStyle name="Normal 8 14" xfId="16519"/>
    <cellStyle name="Normal 8 14 2" xfId="16520"/>
    <cellStyle name="Normal 8 2" xfId="16521"/>
    <cellStyle name="Normal 8 2 2" xfId="16522"/>
    <cellStyle name="Normal 8 2 2 2" xfId="16523"/>
    <cellStyle name="Normal 8 2 2 2 2" xfId="16524"/>
    <cellStyle name="Normal 8 2 2 2 2 2" xfId="16525"/>
    <cellStyle name="Normal 8 2 2 2 2 2 2" xfId="16526"/>
    <cellStyle name="Normal 8 2 2 2 2 2_SCH J-3" xfId="16527"/>
    <cellStyle name="Normal 8 2 2 2 2 3" xfId="16528"/>
    <cellStyle name="Normal 8 2 2 2 2_SCH J-3" xfId="16529"/>
    <cellStyle name="Normal 8 2 2 2 3" xfId="16530"/>
    <cellStyle name="Normal 8 2 2 2 3 2" xfId="16531"/>
    <cellStyle name="Normal 8 2 2 2 3_SCH J-3" xfId="16532"/>
    <cellStyle name="Normal 8 2 2 2 4" xfId="16533"/>
    <cellStyle name="Normal 8 2 2 2 5" xfId="16534"/>
    <cellStyle name="Normal 8 2 2 2_SCH J-3" xfId="16535"/>
    <cellStyle name="Normal 8 2 2 3" xfId="16536"/>
    <cellStyle name="Normal 8 2 2 3 2" xfId="16537"/>
    <cellStyle name="Normal 8 2 2 3 2 2" xfId="16538"/>
    <cellStyle name="Normal 8 2 2 3 2_SCH J-3" xfId="16539"/>
    <cellStyle name="Normal 8 2 2 3 3" xfId="16540"/>
    <cellStyle name="Normal 8 2 2 3_SCH J-3" xfId="16541"/>
    <cellStyle name="Normal 8 2 2 4" xfId="16542"/>
    <cellStyle name="Normal 8 2 2 4 2" xfId="16543"/>
    <cellStyle name="Normal 8 2 2 4_SCH J-3" xfId="16544"/>
    <cellStyle name="Normal 8 2 2 5" xfId="16545"/>
    <cellStyle name="Normal 8 2 2 6" xfId="16546"/>
    <cellStyle name="Normal 8 2 2_SCH J-3" xfId="16547"/>
    <cellStyle name="Normal 8 2 3" xfId="16548"/>
    <cellStyle name="Normal 8 2 3 2" xfId="16549"/>
    <cellStyle name="Normal 8 2 3 2 2" xfId="16550"/>
    <cellStyle name="Normal 8 2 3 2 2 2" xfId="16551"/>
    <cellStyle name="Normal 8 2 3 2 2_SCH J-3" xfId="16552"/>
    <cellStyle name="Normal 8 2 3 2 3" xfId="16553"/>
    <cellStyle name="Normal 8 2 3 2_SCH J-3" xfId="16554"/>
    <cellStyle name="Normal 8 2 3 3" xfId="16555"/>
    <cellStyle name="Normal 8 2 3 3 2" xfId="16556"/>
    <cellStyle name="Normal 8 2 3 3_SCH J-3" xfId="16557"/>
    <cellStyle name="Normal 8 2 3 4" xfId="16558"/>
    <cellStyle name="Normal 8 2 3 5" xfId="16559"/>
    <cellStyle name="Normal 8 2 3_SCH J-3" xfId="16560"/>
    <cellStyle name="Normal 8 2 4" xfId="16561"/>
    <cellStyle name="Normal 8 2 4 2" xfId="16562"/>
    <cellStyle name="Normal 8 2 4 2 2" xfId="16563"/>
    <cellStyle name="Normal 8 2 4 2_SCH J-3" xfId="16564"/>
    <cellStyle name="Normal 8 2 4 3" xfId="16565"/>
    <cellStyle name="Normal 8 2 4_SCH J-3" xfId="16566"/>
    <cellStyle name="Normal 8 2 5" xfId="16567"/>
    <cellStyle name="Normal 8 2 5 2" xfId="16568"/>
    <cellStyle name="Normal 8 2 5_SCH J-3" xfId="16569"/>
    <cellStyle name="Normal 8 2 6" xfId="16570"/>
    <cellStyle name="Normal 8 2 7" xfId="16571"/>
    <cellStyle name="Normal 8 2 8" xfId="16572"/>
    <cellStyle name="Normal 8 2_SCH J-3" xfId="16573"/>
    <cellStyle name="Normal 8 3" xfId="16574"/>
    <cellStyle name="Normal 8 3 2" xfId="16575"/>
    <cellStyle name="Normal 8 3 2 2" xfId="16576"/>
    <cellStyle name="Normal 8 3 2 2 2" xfId="16577"/>
    <cellStyle name="Normal 8 3 2 2 2 2" xfId="16578"/>
    <cellStyle name="Normal 8 3 2 2 2_SCH J-3" xfId="16579"/>
    <cellStyle name="Normal 8 3 2 2 3" xfId="16580"/>
    <cellStyle name="Normal 8 3 2 2_SCH J-3" xfId="16581"/>
    <cellStyle name="Normal 8 3 2 3" xfId="16582"/>
    <cellStyle name="Normal 8 3 2 3 2" xfId="16583"/>
    <cellStyle name="Normal 8 3 2 3_SCH J-3" xfId="16584"/>
    <cellStyle name="Normal 8 3 2 4" xfId="16585"/>
    <cellStyle name="Normal 8 3 2 5" xfId="16586"/>
    <cellStyle name="Normal 8 3 2_SCH J-3" xfId="16587"/>
    <cellStyle name="Normal 8 3 3" xfId="16588"/>
    <cellStyle name="Normal 8 3 3 2" xfId="16589"/>
    <cellStyle name="Normal 8 3 3 2 2" xfId="16590"/>
    <cellStyle name="Normal 8 3 3 2_SCH J-3" xfId="16591"/>
    <cellStyle name="Normal 8 3 3 3" xfId="16592"/>
    <cellStyle name="Normal 8 3 3_SCH J-3" xfId="16593"/>
    <cellStyle name="Normal 8 3 4" xfId="16594"/>
    <cellStyle name="Normal 8 3 4 2" xfId="16595"/>
    <cellStyle name="Normal 8 3 4_SCH J-3" xfId="16596"/>
    <cellStyle name="Normal 8 3 5" xfId="16597"/>
    <cellStyle name="Normal 8 3 5 2" xfId="16598"/>
    <cellStyle name="Normal 8 3 6" xfId="16599"/>
    <cellStyle name="Normal 8 3_SCH J-3" xfId="16600"/>
    <cellStyle name="Normal 8 4" xfId="16601"/>
    <cellStyle name="Normal 8 4 2" xfId="16602"/>
    <cellStyle name="Normal 8 4 2 2" xfId="16603"/>
    <cellStyle name="Normal 8 4 2 2 2" xfId="16604"/>
    <cellStyle name="Normal 8 4 2 2_SCH J-3" xfId="16605"/>
    <cellStyle name="Normal 8 4 2 3" xfId="16606"/>
    <cellStyle name="Normal 8 4 2_SCH J-3" xfId="16607"/>
    <cellStyle name="Normal 8 4 3" xfId="16608"/>
    <cellStyle name="Normal 8 4 3 2" xfId="16609"/>
    <cellStyle name="Normal 8 4 3_SCH J-3" xfId="16610"/>
    <cellStyle name="Normal 8 4 4" xfId="16611"/>
    <cellStyle name="Normal 8 4 5" xfId="16612"/>
    <cellStyle name="Normal 8 4_SCH J-3" xfId="16613"/>
    <cellStyle name="Normal 8 5" xfId="16614"/>
    <cellStyle name="Normal 8 5 2" xfId="16615"/>
    <cellStyle name="Normal 8 5 2 2" xfId="16616"/>
    <cellStyle name="Normal 8 5 2_SCH J-3" xfId="16617"/>
    <cellStyle name="Normal 8 5 3" xfId="16618"/>
    <cellStyle name="Normal 8 5_SCH J-3" xfId="16619"/>
    <cellStyle name="Normal 8 6" xfId="16620"/>
    <cellStyle name="Normal 8 6 2" xfId="16621"/>
    <cellStyle name="Normal 8 6_SCH J-3" xfId="16622"/>
    <cellStyle name="Normal 8 7" xfId="16623"/>
    <cellStyle name="Normal 8 7 2" xfId="16624"/>
    <cellStyle name="Normal 8 8" xfId="16625"/>
    <cellStyle name="Normal 8 8 2" xfId="16626"/>
    <cellStyle name="Normal 8 9" xfId="16627"/>
    <cellStyle name="Normal 8 9 2" xfId="16628"/>
    <cellStyle name="Normal 8 9 2 2" xfId="16629"/>
    <cellStyle name="Normal 8 9 3" xfId="16630"/>
    <cellStyle name="Normal 8 9 3 2" xfId="16631"/>
    <cellStyle name="Normal 8 9 4" xfId="16632"/>
    <cellStyle name="Normal 8_183302" xfId="16633"/>
    <cellStyle name="Normal 80" xfId="16634"/>
    <cellStyle name="Normal 80 2" xfId="16635"/>
    <cellStyle name="Normal 81" xfId="16636"/>
    <cellStyle name="Normal 81 2" xfId="16637"/>
    <cellStyle name="Normal 82" xfId="16638"/>
    <cellStyle name="Normal 82 2" xfId="16639"/>
    <cellStyle name="Normal 83" xfId="16640"/>
    <cellStyle name="Normal 83 2" xfId="16641"/>
    <cellStyle name="Normal 84" xfId="16642"/>
    <cellStyle name="Normal 84 2" xfId="16643"/>
    <cellStyle name="Normal 85" xfId="16644"/>
    <cellStyle name="Normal 85 2" xfId="16645"/>
    <cellStyle name="Normal 86" xfId="16646"/>
    <cellStyle name="Normal 86 2" xfId="16647"/>
    <cellStyle name="Normal 87" xfId="16648"/>
    <cellStyle name="Normal 87 2" xfId="16649"/>
    <cellStyle name="Normal 88" xfId="16650"/>
    <cellStyle name="Normal 88 2" xfId="16651"/>
    <cellStyle name="Normal 89" xfId="16652"/>
    <cellStyle name="Normal 89 2" xfId="16653"/>
    <cellStyle name="Normal 9" xfId="16654"/>
    <cellStyle name="Normal 9 2" xfId="16655"/>
    <cellStyle name="Normal 9 2 2" xfId="16656"/>
    <cellStyle name="Normal 9 2 2 2" xfId="16657"/>
    <cellStyle name="Normal 9 2 2 2 2" xfId="16658"/>
    <cellStyle name="Normal 9 2 2 2 2 2" xfId="16659"/>
    <cellStyle name="Normal 9 2 2 2 2 2 2" xfId="16660"/>
    <cellStyle name="Normal 9 2 2 2 2 2_SCH J-3" xfId="16661"/>
    <cellStyle name="Normal 9 2 2 2 2 3" xfId="16662"/>
    <cellStyle name="Normal 9 2 2 2 2 4" xfId="16663"/>
    <cellStyle name="Normal 9 2 2 2 2_SCH J-3" xfId="16664"/>
    <cellStyle name="Normal 9 2 2 2 3" xfId="16665"/>
    <cellStyle name="Normal 9 2 2 2 3 2" xfId="16666"/>
    <cellStyle name="Normal 9 2 2 2 3_SCH J-3" xfId="16667"/>
    <cellStyle name="Normal 9 2 2 2 4" xfId="16668"/>
    <cellStyle name="Normal 9 2 2 2 5" xfId="16669"/>
    <cellStyle name="Normal 9 2 2 2 6" xfId="16670"/>
    <cellStyle name="Normal 9 2 2 2_SCH J-3" xfId="16671"/>
    <cellStyle name="Normal 9 2 2 3" xfId="16672"/>
    <cellStyle name="Normal 9 2 2 3 2" xfId="16673"/>
    <cellStyle name="Normal 9 2 2 3 2 2" xfId="16674"/>
    <cellStyle name="Normal 9 2 2 3 2_SCH J-3" xfId="16675"/>
    <cellStyle name="Normal 9 2 2 3 3" xfId="16676"/>
    <cellStyle name="Normal 9 2 2 3 4" xfId="16677"/>
    <cellStyle name="Normal 9 2 2 3_SCH J-3" xfId="16678"/>
    <cellStyle name="Normal 9 2 2 4" xfId="16679"/>
    <cellStyle name="Normal 9 2 2 4 2" xfId="16680"/>
    <cellStyle name="Normal 9 2 2 4_SCH J-3" xfId="16681"/>
    <cellStyle name="Normal 9 2 2 5" xfId="16682"/>
    <cellStyle name="Normal 9 2 2 6" xfId="16683"/>
    <cellStyle name="Normal 9 2 2 7" xfId="16684"/>
    <cellStyle name="Normal 9 2 2_SCH J-3" xfId="16685"/>
    <cellStyle name="Normal 9 2 3" xfId="16686"/>
    <cellStyle name="Normal 9 2 3 2" xfId="16687"/>
    <cellStyle name="Normal 9 2 3 2 2" xfId="16688"/>
    <cellStyle name="Normal 9 2 3 2 2 2" xfId="16689"/>
    <cellStyle name="Normal 9 2 3 2 2_SCH J-3" xfId="16690"/>
    <cellStyle name="Normal 9 2 3 2 3" xfId="16691"/>
    <cellStyle name="Normal 9 2 3 2 4" xfId="16692"/>
    <cellStyle name="Normal 9 2 3 2_SCH J-3" xfId="16693"/>
    <cellStyle name="Normal 9 2 3 3" xfId="16694"/>
    <cellStyle name="Normal 9 2 3 3 2" xfId="16695"/>
    <cellStyle name="Normal 9 2 3 3_SCH J-3" xfId="16696"/>
    <cellStyle name="Normal 9 2 3 4" xfId="16697"/>
    <cellStyle name="Normal 9 2 3 5" xfId="16698"/>
    <cellStyle name="Normal 9 2 3 6" xfId="16699"/>
    <cellStyle name="Normal 9 2 3_SCH J-3" xfId="16700"/>
    <cellStyle name="Normal 9 2 4" xfId="16701"/>
    <cellStyle name="Normal 9 2 4 2" xfId="16702"/>
    <cellStyle name="Normal 9 2 4 2 2" xfId="16703"/>
    <cellStyle name="Normal 9 2 4 2_SCH J-3" xfId="16704"/>
    <cellStyle name="Normal 9 2 4 3" xfId="16705"/>
    <cellStyle name="Normal 9 2 4 4" xfId="16706"/>
    <cellStyle name="Normal 9 2 4_SCH J-3" xfId="16707"/>
    <cellStyle name="Normal 9 2 5" xfId="16708"/>
    <cellStyle name="Normal 9 2 5 2" xfId="16709"/>
    <cellStyle name="Normal 9 2 5_SCH J-3" xfId="16710"/>
    <cellStyle name="Normal 9 2 6" xfId="16711"/>
    <cellStyle name="Normal 9 2 7" xfId="16712"/>
    <cellStyle name="Normal 9 2 8" xfId="16713"/>
    <cellStyle name="Normal 9 2_SCH J-3" xfId="16714"/>
    <cellStyle name="Normal 9 3" xfId="16715"/>
    <cellStyle name="Normal 9 3 2" xfId="16716"/>
    <cellStyle name="Normal 9 3 2 2" xfId="16717"/>
    <cellStyle name="Normal 9 3 2 2 2" xfId="16718"/>
    <cellStyle name="Normal 9 3 2 2 2 2" xfId="16719"/>
    <cellStyle name="Normal 9 3 2 2 2_SCH J-3" xfId="16720"/>
    <cellStyle name="Normal 9 3 2 2 3" xfId="16721"/>
    <cellStyle name="Normal 9 3 2 2 4" xfId="16722"/>
    <cellStyle name="Normal 9 3 2 2_SCH J-3" xfId="16723"/>
    <cellStyle name="Normal 9 3 2 3" xfId="16724"/>
    <cellStyle name="Normal 9 3 2 3 2" xfId="16725"/>
    <cellStyle name="Normal 9 3 2 3_SCH J-3" xfId="16726"/>
    <cellStyle name="Normal 9 3 2 4" xfId="16727"/>
    <cellStyle name="Normal 9 3 2 5" xfId="16728"/>
    <cellStyle name="Normal 9 3 2 6" xfId="16729"/>
    <cellStyle name="Normal 9 3 2_SCH J-3" xfId="16730"/>
    <cellStyle name="Normal 9 3 3" xfId="16731"/>
    <cellStyle name="Normal 9 3 3 2" xfId="16732"/>
    <cellStyle name="Normal 9 3 3 2 2" xfId="16733"/>
    <cellStyle name="Normal 9 3 3 2_SCH J-3" xfId="16734"/>
    <cellStyle name="Normal 9 3 3 3" xfId="16735"/>
    <cellStyle name="Normal 9 3 3 4" xfId="16736"/>
    <cellStyle name="Normal 9 3 3_SCH J-3" xfId="16737"/>
    <cellStyle name="Normal 9 3 4" xfId="16738"/>
    <cellStyle name="Normal 9 3 4 2" xfId="16739"/>
    <cellStyle name="Normal 9 3 4_SCH J-3" xfId="16740"/>
    <cellStyle name="Normal 9 3 5" xfId="16741"/>
    <cellStyle name="Normal 9 3 6" xfId="16742"/>
    <cellStyle name="Normal 9 3 7" xfId="16743"/>
    <cellStyle name="Normal 9 3_SCH J-3" xfId="16744"/>
    <cellStyle name="Normal 9 4" xfId="16745"/>
    <cellStyle name="Normal 9 4 2" xfId="16746"/>
    <cellStyle name="Normal 9 4 2 2" xfId="16747"/>
    <cellStyle name="Normal 9 4 2 2 2" xfId="16748"/>
    <cellStyle name="Normal 9 4 2 2_SCH J-3" xfId="16749"/>
    <cellStyle name="Normal 9 4 2 3" xfId="16750"/>
    <cellStyle name="Normal 9 4 2 4" xfId="16751"/>
    <cellStyle name="Normal 9 4 2_SCH J-3" xfId="16752"/>
    <cellStyle name="Normal 9 4 3" xfId="16753"/>
    <cellStyle name="Normal 9 4 3 2" xfId="16754"/>
    <cellStyle name="Normal 9 4 3_SCH J-3" xfId="16755"/>
    <cellStyle name="Normal 9 4 4" xfId="16756"/>
    <cellStyle name="Normal 9 4 5" xfId="16757"/>
    <cellStyle name="Normal 9 4 6" xfId="16758"/>
    <cellStyle name="Normal 9 4_SCH J-3" xfId="16759"/>
    <cellStyle name="Normal 9 5" xfId="16760"/>
    <cellStyle name="Normal 9 5 2" xfId="16761"/>
    <cellStyle name="Normal 9 5 2 2" xfId="16762"/>
    <cellStyle name="Normal 9 5 2_SCH J-3" xfId="16763"/>
    <cellStyle name="Normal 9 5 3" xfId="16764"/>
    <cellStyle name="Normal 9 5 4" xfId="16765"/>
    <cellStyle name="Normal 9 5_SCH J-3" xfId="16766"/>
    <cellStyle name="Normal 9 6" xfId="16767"/>
    <cellStyle name="Normal 9 6 2" xfId="16768"/>
    <cellStyle name="Normal 9 6_SCH J-3" xfId="16769"/>
    <cellStyle name="Normal 9 7" xfId="16770"/>
    <cellStyle name="Normal 9 7 2" xfId="16771"/>
    <cellStyle name="Normal 9 8" xfId="16772"/>
    <cellStyle name="Normal 9 9" xfId="16773"/>
    <cellStyle name="Normal 9_SCH J-3" xfId="16774"/>
    <cellStyle name="Normal 90" xfId="16775"/>
    <cellStyle name="Normal 90 2" xfId="16776"/>
    <cellStyle name="Normal 91" xfId="16777"/>
    <cellStyle name="Normal 91 2" xfId="16778"/>
    <cellStyle name="Normal 92" xfId="16779"/>
    <cellStyle name="Normal 92 2" xfId="16780"/>
    <cellStyle name="Normal 93" xfId="16781"/>
    <cellStyle name="Normal 93 2" xfId="16782"/>
    <cellStyle name="Normal 94" xfId="16783"/>
    <cellStyle name="Normal 94 2" xfId="16784"/>
    <cellStyle name="Normal 95" xfId="16785"/>
    <cellStyle name="Normal 95 2" xfId="16786"/>
    <cellStyle name="Normal 96" xfId="16787"/>
    <cellStyle name="Normal 96 2" xfId="16788"/>
    <cellStyle name="Normal 97" xfId="16789"/>
    <cellStyle name="Normal 97 2" xfId="16790"/>
    <cellStyle name="Normal 98" xfId="16791"/>
    <cellStyle name="Normal 98 2" xfId="16792"/>
    <cellStyle name="Normal 99" xfId="16793"/>
    <cellStyle name="Normal 99 2" xfId="16794"/>
    <cellStyle name="Normal Bold" xfId="16795"/>
    <cellStyle name="Normal Pct" xfId="16796"/>
    <cellStyle name="Note 10" xfId="16797"/>
    <cellStyle name="Note 10 10" xfId="16798"/>
    <cellStyle name="Note 10 10 2" xfId="16799"/>
    <cellStyle name="Note 10 10_SCH J-3" xfId="16800"/>
    <cellStyle name="Note 10 11" xfId="16801"/>
    <cellStyle name="Note 10 12" xfId="16802"/>
    <cellStyle name="Note 10 13" xfId="16803"/>
    <cellStyle name="Note 10 2" xfId="16804"/>
    <cellStyle name="Note 10 2 10" xfId="16805"/>
    <cellStyle name="Note 10 2 2" xfId="16806"/>
    <cellStyle name="Note 10 2 2 2" xfId="16807"/>
    <cellStyle name="Note 10 2 2_SCH J-3" xfId="16808"/>
    <cellStyle name="Note 10 2 3" xfId="16809"/>
    <cellStyle name="Note 10 2 3 2" xfId="16810"/>
    <cellStyle name="Note 10 2 3_SCH J-3" xfId="16811"/>
    <cellStyle name="Note 10 2 4" xfId="16812"/>
    <cellStyle name="Note 10 2 4 2" xfId="16813"/>
    <cellStyle name="Note 10 2 4_SCH J-3" xfId="16814"/>
    <cellStyle name="Note 10 2 5" xfId="16815"/>
    <cellStyle name="Note 10 2 5 2" xfId="16816"/>
    <cellStyle name="Note 10 2 5_SCH J-3" xfId="16817"/>
    <cellStyle name="Note 10 2 6" xfId="16818"/>
    <cellStyle name="Note 10 2 6 2" xfId="16819"/>
    <cellStyle name="Note 10 2 6_SCH J-3" xfId="16820"/>
    <cellStyle name="Note 10 2 7" xfId="16821"/>
    <cellStyle name="Note 10 2 7 2" xfId="16822"/>
    <cellStyle name="Note 10 2 7_SCH J-3" xfId="16823"/>
    <cellStyle name="Note 10 2 8" xfId="16824"/>
    <cellStyle name="Note 10 2 8 2" xfId="16825"/>
    <cellStyle name="Note 10 2 8_SCH J-3" xfId="16826"/>
    <cellStyle name="Note 10 2 9" xfId="16827"/>
    <cellStyle name="Note 10 2 9 2" xfId="16828"/>
    <cellStyle name="Note 10 2 9_SCH J-3" xfId="16829"/>
    <cellStyle name="Note 10 2_SCH J-3" xfId="16830"/>
    <cellStyle name="Note 10 3" xfId="16831"/>
    <cellStyle name="Note 10 3 2" xfId="16832"/>
    <cellStyle name="Note 10 3_SCH J-3" xfId="16833"/>
    <cellStyle name="Note 10 4" xfId="16834"/>
    <cellStyle name="Note 10 4 2" xfId="16835"/>
    <cellStyle name="Note 10 4_SCH J-3" xfId="16836"/>
    <cellStyle name="Note 10 5" xfId="16837"/>
    <cellStyle name="Note 10 5 2" xfId="16838"/>
    <cellStyle name="Note 10 5_SCH J-3" xfId="16839"/>
    <cellStyle name="Note 10 6" xfId="16840"/>
    <cellStyle name="Note 10 6 2" xfId="16841"/>
    <cellStyle name="Note 10 6_SCH J-3" xfId="16842"/>
    <cellStyle name="Note 10 7" xfId="16843"/>
    <cellStyle name="Note 10 7 2" xfId="16844"/>
    <cellStyle name="Note 10 7_SCH J-3" xfId="16845"/>
    <cellStyle name="Note 10 8" xfId="16846"/>
    <cellStyle name="Note 10 8 2" xfId="16847"/>
    <cellStyle name="Note 10 8_SCH J-3" xfId="16848"/>
    <cellStyle name="Note 10 9" xfId="16849"/>
    <cellStyle name="Note 10 9 2" xfId="16850"/>
    <cellStyle name="Note 10 9_SCH J-3" xfId="16851"/>
    <cellStyle name="Note 10_SCH J-3" xfId="16852"/>
    <cellStyle name="Note 11" xfId="16853"/>
    <cellStyle name="Note 11 10" xfId="16854"/>
    <cellStyle name="Note 11 10 2" xfId="16855"/>
    <cellStyle name="Note 11 10_SCH J-3" xfId="16856"/>
    <cellStyle name="Note 11 11" xfId="16857"/>
    <cellStyle name="Note 11 12" xfId="16858"/>
    <cellStyle name="Note 11 13" xfId="16859"/>
    <cellStyle name="Note 11 2" xfId="16860"/>
    <cellStyle name="Note 11 2 10" xfId="16861"/>
    <cellStyle name="Note 11 2 2" xfId="16862"/>
    <cellStyle name="Note 11 2 2 2" xfId="16863"/>
    <cellStyle name="Note 11 2 2_SCH J-3" xfId="16864"/>
    <cellStyle name="Note 11 2 3" xfId="16865"/>
    <cellStyle name="Note 11 2 3 2" xfId="16866"/>
    <cellStyle name="Note 11 2 3_SCH J-3" xfId="16867"/>
    <cellStyle name="Note 11 2 4" xfId="16868"/>
    <cellStyle name="Note 11 2 4 2" xfId="16869"/>
    <cellStyle name="Note 11 2 4_SCH J-3" xfId="16870"/>
    <cellStyle name="Note 11 2 5" xfId="16871"/>
    <cellStyle name="Note 11 2 5 2" xfId="16872"/>
    <cellStyle name="Note 11 2 5_SCH J-3" xfId="16873"/>
    <cellStyle name="Note 11 2 6" xfId="16874"/>
    <cellStyle name="Note 11 2 6 2" xfId="16875"/>
    <cellStyle name="Note 11 2 6_SCH J-3" xfId="16876"/>
    <cellStyle name="Note 11 2 7" xfId="16877"/>
    <cellStyle name="Note 11 2 7 2" xfId="16878"/>
    <cellStyle name="Note 11 2 7_SCH J-3" xfId="16879"/>
    <cellStyle name="Note 11 2 8" xfId="16880"/>
    <cellStyle name="Note 11 2 8 2" xfId="16881"/>
    <cellStyle name="Note 11 2 8_SCH J-3" xfId="16882"/>
    <cellStyle name="Note 11 2 9" xfId="16883"/>
    <cellStyle name="Note 11 2 9 2" xfId="16884"/>
    <cellStyle name="Note 11 2 9_SCH J-3" xfId="16885"/>
    <cellStyle name="Note 11 2_SCH J-3" xfId="16886"/>
    <cellStyle name="Note 11 3" xfId="16887"/>
    <cellStyle name="Note 11 3 2" xfId="16888"/>
    <cellStyle name="Note 11 3_SCH J-3" xfId="16889"/>
    <cellStyle name="Note 11 4" xfId="16890"/>
    <cellStyle name="Note 11 4 2" xfId="16891"/>
    <cellStyle name="Note 11 4_SCH J-3" xfId="16892"/>
    <cellStyle name="Note 11 5" xfId="16893"/>
    <cellStyle name="Note 11 5 2" xfId="16894"/>
    <cellStyle name="Note 11 5_SCH J-3" xfId="16895"/>
    <cellStyle name="Note 11 6" xfId="16896"/>
    <cellStyle name="Note 11 6 2" xfId="16897"/>
    <cellStyle name="Note 11 6_SCH J-3" xfId="16898"/>
    <cellStyle name="Note 11 7" xfId="16899"/>
    <cellStyle name="Note 11 7 2" xfId="16900"/>
    <cellStyle name="Note 11 7_SCH J-3" xfId="16901"/>
    <cellStyle name="Note 11 8" xfId="16902"/>
    <cellStyle name="Note 11 8 2" xfId="16903"/>
    <cellStyle name="Note 11 8_SCH J-3" xfId="16904"/>
    <cellStyle name="Note 11 9" xfId="16905"/>
    <cellStyle name="Note 11 9 2" xfId="16906"/>
    <cellStyle name="Note 11 9_SCH J-3" xfId="16907"/>
    <cellStyle name="Note 11_SCH J-3" xfId="16908"/>
    <cellStyle name="Note 12" xfId="16909"/>
    <cellStyle name="Note 12 10" xfId="16910"/>
    <cellStyle name="Note 12 10 2" xfId="16911"/>
    <cellStyle name="Note 12 10_SCH J-3" xfId="16912"/>
    <cellStyle name="Note 12 11" xfId="16913"/>
    <cellStyle name="Note 12 12" xfId="16914"/>
    <cellStyle name="Note 12 13" xfId="16915"/>
    <cellStyle name="Note 12 2" xfId="16916"/>
    <cellStyle name="Note 12 2 10" xfId="16917"/>
    <cellStyle name="Note 12 2 2" xfId="16918"/>
    <cellStyle name="Note 12 2 2 2" xfId="16919"/>
    <cellStyle name="Note 12 2 2_SCH J-3" xfId="16920"/>
    <cellStyle name="Note 12 2 3" xfId="16921"/>
    <cellStyle name="Note 12 2 3 2" xfId="16922"/>
    <cellStyle name="Note 12 2 3_SCH J-3" xfId="16923"/>
    <cellStyle name="Note 12 2 4" xfId="16924"/>
    <cellStyle name="Note 12 2 4 2" xfId="16925"/>
    <cellStyle name="Note 12 2 4_SCH J-3" xfId="16926"/>
    <cellStyle name="Note 12 2 5" xfId="16927"/>
    <cellStyle name="Note 12 2 5 2" xfId="16928"/>
    <cellStyle name="Note 12 2 5_SCH J-3" xfId="16929"/>
    <cellStyle name="Note 12 2 6" xfId="16930"/>
    <cellStyle name="Note 12 2 6 2" xfId="16931"/>
    <cellStyle name="Note 12 2 6_SCH J-3" xfId="16932"/>
    <cellStyle name="Note 12 2 7" xfId="16933"/>
    <cellStyle name="Note 12 2 7 2" xfId="16934"/>
    <cellStyle name="Note 12 2 7_SCH J-3" xfId="16935"/>
    <cellStyle name="Note 12 2 8" xfId="16936"/>
    <cellStyle name="Note 12 2 8 2" xfId="16937"/>
    <cellStyle name="Note 12 2 8_SCH J-3" xfId="16938"/>
    <cellStyle name="Note 12 2 9" xfId="16939"/>
    <cellStyle name="Note 12 2 9 2" xfId="16940"/>
    <cellStyle name="Note 12 2 9_SCH J-3" xfId="16941"/>
    <cellStyle name="Note 12 2_SCH J-3" xfId="16942"/>
    <cellStyle name="Note 12 3" xfId="16943"/>
    <cellStyle name="Note 12 3 2" xfId="16944"/>
    <cellStyle name="Note 12 3_SCH J-3" xfId="16945"/>
    <cellStyle name="Note 12 4" xfId="16946"/>
    <cellStyle name="Note 12 4 2" xfId="16947"/>
    <cellStyle name="Note 12 4_SCH J-3" xfId="16948"/>
    <cellStyle name="Note 12 5" xfId="16949"/>
    <cellStyle name="Note 12 5 2" xfId="16950"/>
    <cellStyle name="Note 12 5_SCH J-3" xfId="16951"/>
    <cellStyle name="Note 12 6" xfId="16952"/>
    <cellStyle name="Note 12 6 2" xfId="16953"/>
    <cellStyle name="Note 12 6_SCH J-3" xfId="16954"/>
    <cellStyle name="Note 12 7" xfId="16955"/>
    <cellStyle name="Note 12 7 2" xfId="16956"/>
    <cellStyle name="Note 12 7_SCH J-3" xfId="16957"/>
    <cellStyle name="Note 12 8" xfId="16958"/>
    <cellStyle name="Note 12 8 2" xfId="16959"/>
    <cellStyle name="Note 12 8_SCH J-3" xfId="16960"/>
    <cellStyle name="Note 12 9" xfId="16961"/>
    <cellStyle name="Note 12 9 2" xfId="16962"/>
    <cellStyle name="Note 12 9_SCH J-3" xfId="16963"/>
    <cellStyle name="Note 12_SCH J-3" xfId="16964"/>
    <cellStyle name="Note 13" xfId="16965"/>
    <cellStyle name="Note 13 10" xfId="16966"/>
    <cellStyle name="Note 13 10 2" xfId="16967"/>
    <cellStyle name="Note 13 10_SCH J-3" xfId="16968"/>
    <cellStyle name="Note 13 11" xfId="16969"/>
    <cellStyle name="Note 13 12" xfId="16970"/>
    <cellStyle name="Note 13 13" xfId="16971"/>
    <cellStyle name="Note 13 2" xfId="16972"/>
    <cellStyle name="Note 13 2 10" xfId="16973"/>
    <cellStyle name="Note 13 2 2" xfId="16974"/>
    <cellStyle name="Note 13 2 2 2" xfId="16975"/>
    <cellStyle name="Note 13 2 2_SCH J-3" xfId="16976"/>
    <cellStyle name="Note 13 2 3" xfId="16977"/>
    <cellStyle name="Note 13 2 3 2" xfId="16978"/>
    <cellStyle name="Note 13 2 3_SCH J-3" xfId="16979"/>
    <cellStyle name="Note 13 2 4" xfId="16980"/>
    <cellStyle name="Note 13 2 4 2" xfId="16981"/>
    <cellStyle name="Note 13 2 4_SCH J-3" xfId="16982"/>
    <cellStyle name="Note 13 2 5" xfId="16983"/>
    <cellStyle name="Note 13 2 5 2" xfId="16984"/>
    <cellStyle name="Note 13 2 5_SCH J-3" xfId="16985"/>
    <cellStyle name="Note 13 2 6" xfId="16986"/>
    <cellStyle name="Note 13 2 6 2" xfId="16987"/>
    <cellStyle name="Note 13 2 6_SCH J-3" xfId="16988"/>
    <cellStyle name="Note 13 2 7" xfId="16989"/>
    <cellStyle name="Note 13 2 7 2" xfId="16990"/>
    <cellStyle name="Note 13 2 7_SCH J-3" xfId="16991"/>
    <cellStyle name="Note 13 2 8" xfId="16992"/>
    <cellStyle name="Note 13 2 8 2" xfId="16993"/>
    <cellStyle name="Note 13 2 8_SCH J-3" xfId="16994"/>
    <cellStyle name="Note 13 2 9" xfId="16995"/>
    <cellStyle name="Note 13 2 9 2" xfId="16996"/>
    <cellStyle name="Note 13 2 9_SCH J-3" xfId="16997"/>
    <cellStyle name="Note 13 2_SCH J-3" xfId="16998"/>
    <cellStyle name="Note 13 3" xfId="16999"/>
    <cellStyle name="Note 13 3 2" xfId="17000"/>
    <cellStyle name="Note 13 3_SCH J-3" xfId="17001"/>
    <cellStyle name="Note 13 4" xfId="17002"/>
    <cellStyle name="Note 13 4 2" xfId="17003"/>
    <cellStyle name="Note 13 4_SCH J-3" xfId="17004"/>
    <cellStyle name="Note 13 5" xfId="17005"/>
    <cellStyle name="Note 13 5 2" xfId="17006"/>
    <cellStyle name="Note 13 5_SCH J-3" xfId="17007"/>
    <cellStyle name="Note 13 6" xfId="17008"/>
    <cellStyle name="Note 13 6 2" xfId="17009"/>
    <cellStyle name="Note 13 6_SCH J-3" xfId="17010"/>
    <cellStyle name="Note 13 7" xfId="17011"/>
    <cellStyle name="Note 13 7 2" xfId="17012"/>
    <cellStyle name="Note 13 7_SCH J-3" xfId="17013"/>
    <cellStyle name="Note 13 8" xfId="17014"/>
    <cellStyle name="Note 13 8 2" xfId="17015"/>
    <cellStyle name="Note 13 8_SCH J-3" xfId="17016"/>
    <cellStyle name="Note 13 9" xfId="17017"/>
    <cellStyle name="Note 13 9 2" xfId="17018"/>
    <cellStyle name="Note 13 9_SCH J-3" xfId="17019"/>
    <cellStyle name="Note 13_SCH J-3" xfId="17020"/>
    <cellStyle name="Note 14" xfId="17021"/>
    <cellStyle name="Note 14 10" xfId="17022"/>
    <cellStyle name="Note 14 10 2" xfId="17023"/>
    <cellStyle name="Note 14 10_SCH J-3" xfId="17024"/>
    <cellStyle name="Note 14 11" xfId="17025"/>
    <cellStyle name="Note 14 12" xfId="17026"/>
    <cellStyle name="Note 14 13" xfId="17027"/>
    <cellStyle name="Note 14 2" xfId="17028"/>
    <cellStyle name="Note 14 2 10" xfId="17029"/>
    <cellStyle name="Note 14 2 2" xfId="17030"/>
    <cellStyle name="Note 14 2 2 2" xfId="17031"/>
    <cellStyle name="Note 14 2 2_SCH J-3" xfId="17032"/>
    <cellStyle name="Note 14 2 3" xfId="17033"/>
    <cellStyle name="Note 14 2 3 2" xfId="17034"/>
    <cellStyle name="Note 14 2 3_SCH J-3" xfId="17035"/>
    <cellStyle name="Note 14 2 4" xfId="17036"/>
    <cellStyle name="Note 14 2 4 2" xfId="17037"/>
    <cellStyle name="Note 14 2 4_SCH J-3" xfId="17038"/>
    <cellStyle name="Note 14 2 5" xfId="17039"/>
    <cellStyle name="Note 14 2 5 2" xfId="17040"/>
    <cellStyle name="Note 14 2 5_SCH J-3" xfId="17041"/>
    <cellStyle name="Note 14 2 6" xfId="17042"/>
    <cellStyle name="Note 14 2 6 2" xfId="17043"/>
    <cellStyle name="Note 14 2 6_SCH J-3" xfId="17044"/>
    <cellStyle name="Note 14 2 7" xfId="17045"/>
    <cellStyle name="Note 14 2 7 2" xfId="17046"/>
    <cellStyle name="Note 14 2 7_SCH J-3" xfId="17047"/>
    <cellStyle name="Note 14 2 8" xfId="17048"/>
    <cellStyle name="Note 14 2 8 2" xfId="17049"/>
    <cellStyle name="Note 14 2 8_SCH J-3" xfId="17050"/>
    <cellStyle name="Note 14 2 9" xfId="17051"/>
    <cellStyle name="Note 14 2 9 2" xfId="17052"/>
    <cellStyle name="Note 14 2 9_SCH J-3" xfId="17053"/>
    <cellStyle name="Note 14 2_SCH J-3" xfId="17054"/>
    <cellStyle name="Note 14 3" xfId="17055"/>
    <cellStyle name="Note 14 3 2" xfId="17056"/>
    <cellStyle name="Note 14 3_SCH J-3" xfId="17057"/>
    <cellStyle name="Note 14 4" xfId="17058"/>
    <cellStyle name="Note 14 4 2" xfId="17059"/>
    <cellStyle name="Note 14 4_SCH J-3" xfId="17060"/>
    <cellStyle name="Note 14 5" xfId="17061"/>
    <cellStyle name="Note 14 5 2" xfId="17062"/>
    <cellStyle name="Note 14 5_SCH J-3" xfId="17063"/>
    <cellStyle name="Note 14 6" xfId="17064"/>
    <cellStyle name="Note 14 6 2" xfId="17065"/>
    <cellStyle name="Note 14 6_SCH J-3" xfId="17066"/>
    <cellStyle name="Note 14 7" xfId="17067"/>
    <cellStyle name="Note 14 7 2" xfId="17068"/>
    <cellStyle name="Note 14 7_SCH J-3" xfId="17069"/>
    <cellStyle name="Note 14 8" xfId="17070"/>
    <cellStyle name="Note 14 8 2" xfId="17071"/>
    <cellStyle name="Note 14 8_SCH J-3" xfId="17072"/>
    <cellStyle name="Note 14 9" xfId="17073"/>
    <cellStyle name="Note 14 9 2" xfId="17074"/>
    <cellStyle name="Note 14 9_SCH J-3" xfId="17075"/>
    <cellStyle name="Note 14_SCH J-3" xfId="17076"/>
    <cellStyle name="Note 15" xfId="17077"/>
    <cellStyle name="Note 15 10" xfId="17078"/>
    <cellStyle name="Note 15 10 2" xfId="17079"/>
    <cellStyle name="Note 15 10_SCH J-3" xfId="17080"/>
    <cellStyle name="Note 15 11" xfId="17081"/>
    <cellStyle name="Note 15 12" xfId="17082"/>
    <cellStyle name="Note 15 2" xfId="17083"/>
    <cellStyle name="Note 15 2 10" xfId="17084"/>
    <cellStyle name="Note 15 2 2" xfId="17085"/>
    <cellStyle name="Note 15 2 2 2" xfId="17086"/>
    <cellStyle name="Note 15 2 2_SCH J-3" xfId="17087"/>
    <cellStyle name="Note 15 2 3" xfId="17088"/>
    <cellStyle name="Note 15 2 3 2" xfId="17089"/>
    <cellStyle name="Note 15 2 3_SCH J-3" xfId="17090"/>
    <cellStyle name="Note 15 2 4" xfId="17091"/>
    <cellStyle name="Note 15 2 4 2" xfId="17092"/>
    <cellStyle name="Note 15 2 4_SCH J-3" xfId="17093"/>
    <cellStyle name="Note 15 2 5" xfId="17094"/>
    <cellStyle name="Note 15 2 5 2" xfId="17095"/>
    <cellStyle name="Note 15 2 5_SCH J-3" xfId="17096"/>
    <cellStyle name="Note 15 2 6" xfId="17097"/>
    <cellStyle name="Note 15 2 6 2" xfId="17098"/>
    <cellStyle name="Note 15 2 6_SCH J-3" xfId="17099"/>
    <cellStyle name="Note 15 2 7" xfId="17100"/>
    <cellStyle name="Note 15 2 7 2" xfId="17101"/>
    <cellStyle name="Note 15 2 7_SCH J-3" xfId="17102"/>
    <cellStyle name="Note 15 2 8" xfId="17103"/>
    <cellStyle name="Note 15 2 8 2" xfId="17104"/>
    <cellStyle name="Note 15 2 8_SCH J-3" xfId="17105"/>
    <cellStyle name="Note 15 2 9" xfId="17106"/>
    <cellStyle name="Note 15 2 9 2" xfId="17107"/>
    <cellStyle name="Note 15 2 9_SCH J-3" xfId="17108"/>
    <cellStyle name="Note 15 2_SCH J-3" xfId="17109"/>
    <cellStyle name="Note 15 3" xfId="17110"/>
    <cellStyle name="Note 15 3 2" xfId="17111"/>
    <cellStyle name="Note 15 3_SCH J-3" xfId="17112"/>
    <cellStyle name="Note 15 4" xfId="17113"/>
    <cellStyle name="Note 15 4 2" xfId="17114"/>
    <cellStyle name="Note 15 4_SCH J-3" xfId="17115"/>
    <cellStyle name="Note 15 5" xfId="17116"/>
    <cellStyle name="Note 15 5 2" xfId="17117"/>
    <cellStyle name="Note 15 5_SCH J-3" xfId="17118"/>
    <cellStyle name="Note 15 6" xfId="17119"/>
    <cellStyle name="Note 15 6 2" xfId="17120"/>
    <cellStyle name="Note 15 6_SCH J-3" xfId="17121"/>
    <cellStyle name="Note 15 7" xfId="17122"/>
    <cellStyle name="Note 15 7 2" xfId="17123"/>
    <cellStyle name="Note 15 7_SCH J-3" xfId="17124"/>
    <cellStyle name="Note 15 8" xfId="17125"/>
    <cellStyle name="Note 15 8 2" xfId="17126"/>
    <cellStyle name="Note 15 8_SCH J-3" xfId="17127"/>
    <cellStyle name="Note 15 9" xfId="17128"/>
    <cellStyle name="Note 15 9 2" xfId="17129"/>
    <cellStyle name="Note 15 9_SCH J-3" xfId="17130"/>
    <cellStyle name="Note 15_SCH J-3" xfId="17131"/>
    <cellStyle name="Note 16" xfId="17132"/>
    <cellStyle name="Note 16 10" xfId="17133"/>
    <cellStyle name="Note 16 10 2" xfId="17134"/>
    <cellStyle name="Note 16 10_SCH J-3" xfId="17135"/>
    <cellStyle name="Note 16 11" xfId="17136"/>
    <cellStyle name="Note 16 2" xfId="17137"/>
    <cellStyle name="Note 16 2 10" xfId="17138"/>
    <cellStyle name="Note 16 2 2" xfId="17139"/>
    <cellStyle name="Note 16 2 2 2" xfId="17140"/>
    <cellStyle name="Note 16 2 2_SCH J-3" xfId="17141"/>
    <cellStyle name="Note 16 2 3" xfId="17142"/>
    <cellStyle name="Note 16 2 3 2" xfId="17143"/>
    <cellStyle name="Note 16 2 3_SCH J-3" xfId="17144"/>
    <cellStyle name="Note 16 2 4" xfId="17145"/>
    <cellStyle name="Note 16 2 4 2" xfId="17146"/>
    <cellStyle name="Note 16 2 4_SCH J-3" xfId="17147"/>
    <cellStyle name="Note 16 2 5" xfId="17148"/>
    <cellStyle name="Note 16 2 5 2" xfId="17149"/>
    <cellStyle name="Note 16 2 5_SCH J-3" xfId="17150"/>
    <cellStyle name="Note 16 2 6" xfId="17151"/>
    <cellStyle name="Note 16 2 6 2" xfId="17152"/>
    <cellStyle name="Note 16 2 6_SCH J-3" xfId="17153"/>
    <cellStyle name="Note 16 2 7" xfId="17154"/>
    <cellStyle name="Note 16 2 7 2" xfId="17155"/>
    <cellStyle name="Note 16 2 7_SCH J-3" xfId="17156"/>
    <cellStyle name="Note 16 2 8" xfId="17157"/>
    <cellStyle name="Note 16 2 8 2" xfId="17158"/>
    <cellStyle name="Note 16 2 8_SCH J-3" xfId="17159"/>
    <cellStyle name="Note 16 2 9" xfId="17160"/>
    <cellStyle name="Note 16 2 9 2" xfId="17161"/>
    <cellStyle name="Note 16 2 9_SCH J-3" xfId="17162"/>
    <cellStyle name="Note 16 2_SCH J-3" xfId="17163"/>
    <cellStyle name="Note 16 3" xfId="17164"/>
    <cellStyle name="Note 16 3 2" xfId="17165"/>
    <cellStyle name="Note 16 3_SCH J-3" xfId="17166"/>
    <cellStyle name="Note 16 4" xfId="17167"/>
    <cellStyle name="Note 16 4 2" xfId="17168"/>
    <cellStyle name="Note 16 4_SCH J-3" xfId="17169"/>
    <cellStyle name="Note 16 5" xfId="17170"/>
    <cellStyle name="Note 16 5 2" xfId="17171"/>
    <cellStyle name="Note 16 5_SCH J-3" xfId="17172"/>
    <cellStyle name="Note 16 6" xfId="17173"/>
    <cellStyle name="Note 16 6 2" xfId="17174"/>
    <cellStyle name="Note 16 6_SCH J-3" xfId="17175"/>
    <cellStyle name="Note 16 7" xfId="17176"/>
    <cellStyle name="Note 16 7 2" xfId="17177"/>
    <cellStyle name="Note 16 7_SCH J-3" xfId="17178"/>
    <cellStyle name="Note 16 8" xfId="17179"/>
    <cellStyle name="Note 16 8 2" xfId="17180"/>
    <cellStyle name="Note 16 8_SCH J-3" xfId="17181"/>
    <cellStyle name="Note 16 9" xfId="17182"/>
    <cellStyle name="Note 16 9 2" xfId="17183"/>
    <cellStyle name="Note 16 9_SCH J-3" xfId="17184"/>
    <cellStyle name="Note 16_SCH J-3" xfId="17185"/>
    <cellStyle name="Note 17" xfId="17186"/>
    <cellStyle name="Note 17 10" xfId="17187"/>
    <cellStyle name="Note 17 10 2" xfId="17188"/>
    <cellStyle name="Note 17 10_SCH J-3" xfId="17189"/>
    <cellStyle name="Note 17 11" xfId="17190"/>
    <cellStyle name="Note 17 2" xfId="17191"/>
    <cellStyle name="Note 17 2 10" xfId="17192"/>
    <cellStyle name="Note 17 2 2" xfId="17193"/>
    <cellStyle name="Note 17 2 2 2" xfId="17194"/>
    <cellStyle name="Note 17 2 2_SCH J-3" xfId="17195"/>
    <cellStyle name="Note 17 2 3" xfId="17196"/>
    <cellStyle name="Note 17 2 3 2" xfId="17197"/>
    <cellStyle name="Note 17 2 3_SCH J-3" xfId="17198"/>
    <cellStyle name="Note 17 2 4" xfId="17199"/>
    <cellStyle name="Note 17 2 4 2" xfId="17200"/>
    <cellStyle name="Note 17 2 4_SCH J-3" xfId="17201"/>
    <cellStyle name="Note 17 2 5" xfId="17202"/>
    <cellStyle name="Note 17 2 5 2" xfId="17203"/>
    <cellStyle name="Note 17 2 5_SCH J-3" xfId="17204"/>
    <cellStyle name="Note 17 2 6" xfId="17205"/>
    <cellStyle name="Note 17 2 6 2" xfId="17206"/>
    <cellStyle name="Note 17 2 6_SCH J-3" xfId="17207"/>
    <cellStyle name="Note 17 2 7" xfId="17208"/>
    <cellStyle name="Note 17 2 7 2" xfId="17209"/>
    <cellStyle name="Note 17 2 7_SCH J-3" xfId="17210"/>
    <cellStyle name="Note 17 2 8" xfId="17211"/>
    <cellStyle name="Note 17 2 8 2" xfId="17212"/>
    <cellStyle name="Note 17 2 8_SCH J-3" xfId="17213"/>
    <cellStyle name="Note 17 2 9" xfId="17214"/>
    <cellStyle name="Note 17 2 9 2" xfId="17215"/>
    <cellStyle name="Note 17 2 9_SCH J-3" xfId="17216"/>
    <cellStyle name="Note 17 2_SCH J-3" xfId="17217"/>
    <cellStyle name="Note 17 3" xfId="17218"/>
    <cellStyle name="Note 17 3 2" xfId="17219"/>
    <cellStyle name="Note 17 3_SCH J-3" xfId="17220"/>
    <cellStyle name="Note 17 4" xfId="17221"/>
    <cellStyle name="Note 17 4 2" xfId="17222"/>
    <cellStyle name="Note 17 4_SCH J-3" xfId="17223"/>
    <cellStyle name="Note 17 5" xfId="17224"/>
    <cellStyle name="Note 17 5 2" xfId="17225"/>
    <cellStyle name="Note 17 5_SCH J-3" xfId="17226"/>
    <cellStyle name="Note 17 6" xfId="17227"/>
    <cellStyle name="Note 17 6 2" xfId="17228"/>
    <cellStyle name="Note 17 6_SCH J-3" xfId="17229"/>
    <cellStyle name="Note 17 7" xfId="17230"/>
    <cellStyle name="Note 17 7 2" xfId="17231"/>
    <cellStyle name="Note 17 7_SCH J-3" xfId="17232"/>
    <cellStyle name="Note 17 8" xfId="17233"/>
    <cellStyle name="Note 17 8 2" xfId="17234"/>
    <cellStyle name="Note 17 8_SCH J-3" xfId="17235"/>
    <cellStyle name="Note 17 9" xfId="17236"/>
    <cellStyle name="Note 17 9 2" xfId="17237"/>
    <cellStyle name="Note 17 9_SCH J-3" xfId="17238"/>
    <cellStyle name="Note 17_SCH J-3" xfId="17239"/>
    <cellStyle name="Note 18" xfId="17240"/>
    <cellStyle name="Note 18 10" xfId="17241"/>
    <cellStyle name="Note 18 10 2" xfId="17242"/>
    <cellStyle name="Note 18 10_SCH J-3" xfId="17243"/>
    <cellStyle name="Note 18 11" xfId="17244"/>
    <cellStyle name="Note 18 2" xfId="17245"/>
    <cellStyle name="Note 18 2 10" xfId="17246"/>
    <cellStyle name="Note 18 2 2" xfId="17247"/>
    <cellStyle name="Note 18 2 2 2" xfId="17248"/>
    <cellStyle name="Note 18 2 2_SCH J-3" xfId="17249"/>
    <cellStyle name="Note 18 2 3" xfId="17250"/>
    <cellStyle name="Note 18 2 3 2" xfId="17251"/>
    <cellStyle name="Note 18 2 3_SCH J-3" xfId="17252"/>
    <cellStyle name="Note 18 2 4" xfId="17253"/>
    <cellStyle name="Note 18 2 4 2" xfId="17254"/>
    <cellStyle name="Note 18 2 4_SCH J-3" xfId="17255"/>
    <cellStyle name="Note 18 2 5" xfId="17256"/>
    <cellStyle name="Note 18 2 5 2" xfId="17257"/>
    <cellStyle name="Note 18 2 5_SCH J-3" xfId="17258"/>
    <cellStyle name="Note 18 2 6" xfId="17259"/>
    <cellStyle name="Note 18 2 6 2" xfId="17260"/>
    <cellStyle name="Note 18 2 6_SCH J-3" xfId="17261"/>
    <cellStyle name="Note 18 2 7" xfId="17262"/>
    <cellStyle name="Note 18 2 7 2" xfId="17263"/>
    <cellStyle name="Note 18 2 7_SCH J-3" xfId="17264"/>
    <cellStyle name="Note 18 2 8" xfId="17265"/>
    <cellStyle name="Note 18 2 8 2" xfId="17266"/>
    <cellStyle name="Note 18 2 8_SCH J-3" xfId="17267"/>
    <cellStyle name="Note 18 2 9" xfId="17268"/>
    <cellStyle name="Note 18 2 9 2" xfId="17269"/>
    <cellStyle name="Note 18 2 9_SCH J-3" xfId="17270"/>
    <cellStyle name="Note 18 2_SCH J-3" xfId="17271"/>
    <cellStyle name="Note 18 3" xfId="17272"/>
    <cellStyle name="Note 18 3 2" xfId="17273"/>
    <cellStyle name="Note 18 3_SCH J-3" xfId="17274"/>
    <cellStyle name="Note 18 4" xfId="17275"/>
    <cellStyle name="Note 18 4 2" xfId="17276"/>
    <cellStyle name="Note 18 4_SCH J-3" xfId="17277"/>
    <cellStyle name="Note 18 5" xfId="17278"/>
    <cellStyle name="Note 18 5 2" xfId="17279"/>
    <cellStyle name="Note 18 5_SCH J-3" xfId="17280"/>
    <cellStyle name="Note 18 6" xfId="17281"/>
    <cellStyle name="Note 18 6 2" xfId="17282"/>
    <cellStyle name="Note 18 6_SCH J-3" xfId="17283"/>
    <cellStyle name="Note 18 7" xfId="17284"/>
    <cellStyle name="Note 18 7 2" xfId="17285"/>
    <cellStyle name="Note 18 7_SCH J-3" xfId="17286"/>
    <cellStyle name="Note 18 8" xfId="17287"/>
    <cellStyle name="Note 18 8 2" xfId="17288"/>
    <cellStyle name="Note 18 8_SCH J-3" xfId="17289"/>
    <cellStyle name="Note 18 9" xfId="17290"/>
    <cellStyle name="Note 18 9 2" xfId="17291"/>
    <cellStyle name="Note 18 9_SCH J-3" xfId="17292"/>
    <cellStyle name="Note 18_SCH J-3" xfId="17293"/>
    <cellStyle name="Note 19" xfId="17294"/>
    <cellStyle name="Note 19 10" xfId="17295"/>
    <cellStyle name="Note 19 10 2" xfId="17296"/>
    <cellStyle name="Note 19 10_SCH J-3" xfId="17297"/>
    <cellStyle name="Note 19 11" xfId="17298"/>
    <cellStyle name="Note 19 2" xfId="17299"/>
    <cellStyle name="Note 19 2 10" xfId="17300"/>
    <cellStyle name="Note 19 2 2" xfId="17301"/>
    <cellStyle name="Note 19 2 2 2" xfId="17302"/>
    <cellStyle name="Note 19 2 2_SCH J-3" xfId="17303"/>
    <cellStyle name="Note 19 2 3" xfId="17304"/>
    <cellStyle name="Note 19 2 3 2" xfId="17305"/>
    <cellStyle name="Note 19 2 3_SCH J-3" xfId="17306"/>
    <cellStyle name="Note 19 2 4" xfId="17307"/>
    <cellStyle name="Note 19 2 4 2" xfId="17308"/>
    <cellStyle name="Note 19 2 4_SCH J-3" xfId="17309"/>
    <cellStyle name="Note 19 2 5" xfId="17310"/>
    <cellStyle name="Note 19 2 5 2" xfId="17311"/>
    <cellStyle name="Note 19 2 5_SCH J-3" xfId="17312"/>
    <cellStyle name="Note 19 2 6" xfId="17313"/>
    <cellStyle name="Note 19 2 6 2" xfId="17314"/>
    <cellStyle name="Note 19 2 6_SCH J-3" xfId="17315"/>
    <cellStyle name="Note 19 2 7" xfId="17316"/>
    <cellStyle name="Note 19 2 7 2" xfId="17317"/>
    <cellStyle name="Note 19 2 7_SCH J-3" xfId="17318"/>
    <cellStyle name="Note 19 2 8" xfId="17319"/>
    <cellStyle name="Note 19 2 8 2" xfId="17320"/>
    <cellStyle name="Note 19 2 8_SCH J-3" xfId="17321"/>
    <cellStyle name="Note 19 2 9" xfId="17322"/>
    <cellStyle name="Note 19 2 9 2" xfId="17323"/>
    <cellStyle name="Note 19 2 9_SCH J-3" xfId="17324"/>
    <cellStyle name="Note 19 2_SCH J-3" xfId="17325"/>
    <cellStyle name="Note 19 3" xfId="17326"/>
    <cellStyle name="Note 19 3 2" xfId="17327"/>
    <cellStyle name="Note 19 3_SCH J-3" xfId="17328"/>
    <cellStyle name="Note 19 4" xfId="17329"/>
    <cellStyle name="Note 19 4 2" xfId="17330"/>
    <cellStyle name="Note 19 4_SCH J-3" xfId="17331"/>
    <cellStyle name="Note 19 5" xfId="17332"/>
    <cellStyle name="Note 19 5 2" xfId="17333"/>
    <cellStyle name="Note 19 5_SCH J-3" xfId="17334"/>
    <cellStyle name="Note 19 6" xfId="17335"/>
    <cellStyle name="Note 19 6 2" xfId="17336"/>
    <cellStyle name="Note 19 6_SCH J-3" xfId="17337"/>
    <cellStyle name="Note 19 7" xfId="17338"/>
    <cellStyle name="Note 19 7 2" xfId="17339"/>
    <cellStyle name="Note 19 7_SCH J-3" xfId="17340"/>
    <cellStyle name="Note 19 8" xfId="17341"/>
    <cellStyle name="Note 19 8 2" xfId="17342"/>
    <cellStyle name="Note 19 8_SCH J-3" xfId="17343"/>
    <cellStyle name="Note 19 9" xfId="17344"/>
    <cellStyle name="Note 19 9 2" xfId="17345"/>
    <cellStyle name="Note 19 9_SCH J-3" xfId="17346"/>
    <cellStyle name="Note 19_SCH J-3" xfId="17347"/>
    <cellStyle name="Note 2" xfId="17348"/>
    <cellStyle name="Note 2 10" xfId="17349"/>
    <cellStyle name="Note 2 10 2" xfId="17350"/>
    <cellStyle name="Note 2 10_SCH J-3" xfId="17351"/>
    <cellStyle name="Note 2 11" xfId="17352"/>
    <cellStyle name="Note 2 12" xfId="17353"/>
    <cellStyle name="Note 2 12 2" xfId="17354"/>
    <cellStyle name="Note 2 12 3" xfId="17355"/>
    <cellStyle name="Note 2 12 4" xfId="17356"/>
    <cellStyle name="Note 2 12_SCH J-3" xfId="17357"/>
    <cellStyle name="Note 2 13" xfId="17358"/>
    <cellStyle name="Note 2 14" xfId="17359"/>
    <cellStyle name="Note 2 15" xfId="17360"/>
    <cellStyle name="Note 2 16" xfId="17361"/>
    <cellStyle name="Note 2 2" xfId="17362"/>
    <cellStyle name="Note 2 2 10" xfId="17363"/>
    <cellStyle name="Note 2 2 11" xfId="17364"/>
    <cellStyle name="Note 2 2 12" xfId="17365"/>
    <cellStyle name="Note 2 2 2" xfId="17366"/>
    <cellStyle name="Note 2 2 2 2" xfId="17367"/>
    <cellStyle name="Note 2 2 2 2 2" xfId="17368"/>
    <cellStyle name="Note 2 2 2 2 2 2" xfId="17369"/>
    <cellStyle name="Note 2 2 2 2 2 2 2" xfId="17370"/>
    <cellStyle name="Note 2 2 2 2 2 2_SCH J-3" xfId="17371"/>
    <cellStyle name="Note 2 2 2 2 2 3" xfId="17372"/>
    <cellStyle name="Note 2 2 2 2 2 4" xfId="17373"/>
    <cellStyle name="Note 2 2 2 2 2_SCH J-3" xfId="17374"/>
    <cellStyle name="Note 2 2 2 2 3" xfId="17375"/>
    <cellStyle name="Note 2 2 2 2 3 2" xfId="17376"/>
    <cellStyle name="Note 2 2 2 2 3_SCH J-3" xfId="17377"/>
    <cellStyle name="Note 2 2 2 2 4" xfId="17378"/>
    <cellStyle name="Note 2 2 2 2 5" xfId="17379"/>
    <cellStyle name="Note 2 2 2 2_SCH J-3" xfId="17380"/>
    <cellStyle name="Note 2 2 2 3" xfId="17381"/>
    <cellStyle name="Note 2 2 2 3 2" xfId="17382"/>
    <cellStyle name="Note 2 2 2 3 2 2" xfId="17383"/>
    <cellStyle name="Note 2 2 2 3 2_SCH J-3" xfId="17384"/>
    <cellStyle name="Note 2 2 2 3 3" xfId="17385"/>
    <cellStyle name="Note 2 2 2 3 4" xfId="17386"/>
    <cellStyle name="Note 2 2 2 3_SCH J-3" xfId="17387"/>
    <cellStyle name="Note 2 2 2 4" xfId="17388"/>
    <cellStyle name="Note 2 2 2 4 2" xfId="17389"/>
    <cellStyle name="Note 2 2 2 4_SCH J-3" xfId="17390"/>
    <cellStyle name="Note 2 2 2 5" xfId="17391"/>
    <cellStyle name="Note 2 2 2 6" xfId="17392"/>
    <cellStyle name="Note 2 2 2 7" xfId="17393"/>
    <cellStyle name="Note 2 2 2_SCH J-3" xfId="17394"/>
    <cellStyle name="Note 2 2 3" xfId="17395"/>
    <cellStyle name="Note 2 2 3 2" xfId="17396"/>
    <cellStyle name="Note 2 2 3 2 2" xfId="17397"/>
    <cellStyle name="Note 2 2 3 2 2 2" xfId="17398"/>
    <cellStyle name="Note 2 2 3 2 2_SCH J-3" xfId="17399"/>
    <cellStyle name="Note 2 2 3 2 3" xfId="17400"/>
    <cellStyle name="Note 2 2 3 2 4" xfId="17401"/>
    <cellStyle name="Note 2 2 3 2 5" xfId="17402"/>
    <cellStyle name="Note 2 2 3 2_SCH J-3" xfId="17403"/>
    <cellStyle name="Note 2 2 3 3" xfId="17404"/>
    <cellStyle name="Note 2 2 3 3 2" xfId="17405"/>
    <cellStyle name="Note 2 2 3 3_SCH J-3" xfId="17406"/>
    <cellStyle name="Note 2 2 3 4" xfId="17407"/>
    <cellStyle name="Note 2 2 3 5" xfId="17408"/>
    <cellStyle name="Note 2 2 3 6" xfId="17409"/>
    <cellStyle name="Note 2 2 3_SCH J-3" xfId="17410"/>
    <cellStyle name="Note 2 2 4" xfId="17411"/>
    <cellStyle name="Note 2 2 4 2" xfId="17412"/>
    <cellStyle name="Note 2 2 4 2 2" xfId="17413"/>
    <cellStyle name="Note 2 2 4 2 3" xfId="17414"/>
    <cellStyle name="Note 2 2 4 2 4" xfId="17415"/>
    <cellStyle name="Note 2 2 4 2_SCH J-3" xfId="17416"/>
    <cellStyle name="Note 2 2 4 3" xfId="17417"/>
    <cellStyle name="Note 2 2 4 4" xfId="17418"/>
    <cellStyle name="Note 2 2 4 5" xfId="17419"/>
    <cellStyle name="Note 2 2 4_SCH J-3" xfId="17420"/>
    <cellStyle name="Note 2 2 5" xfId="17421"/>
    <cellStyle name="Note 2 2 5 2" xfId="17422"/>
    <cellStyle name="Note 2 2 5 3" xfId="17423"/>
    <cellStyle name="Note 2 2 5_SCH J-3" xfId="17424"/>
    <cellStyle name="Note 2 2 6" xfId="17425"/>
    <cellStyle name="Note 2 2 6 2" xfId="17426"/>
    <cellStyle name="Note 2 2 6_SCH J-3" xfId="17427"/>
    <cellStyle name="Note 2 2 7" xfId="17428"/>
    <cellStyle name="Note 2 2 7 2" xfId="17429"/>
    <cellStyle name="Note 2 2 7_SCH J-3" xfId="17430"/>
    <cellStyle name="Note 2 2 8" xfId="17431"/>
    <cellStyle name="Note 2 2 8 2" xfId="17432"/>
    <cellStyle name="Note 2 2 8_SCH J-3" xfId="17433"/>
    <cellStyle name="Note 2 2 9" xfId="17434"/>
    <cellStyle name="Note 2 2 9 2" xfId="17435"/>
    <cellStyle name="Note 2 2 9_SCH J-3" xfId="17436"/>
    <cellStyle name="Note 2 2_SCH J-3" xfId="17437"/>
    <cellStyle name="Note 2 3" xfId="17438"/>
    <cellStyle name="Note 2 3 2" xfId="17439"/>
    <cellStyle name="Note 2 3 2 2" xfId="17440"/>
    <cellStyle name="Note 2 3 2 2 2" xfId="17441"/>
    <cellStyle name="Note 2 3 2 2 2 2" xfId="17442"/>
    <cellStyle name="Note 2 3 2 2 2_SCH J-3" xfId="17443"/>
    <cellStyle name="Note 2 3 2 2 3" xfId="17444"/>
    <cellStyle name="Note 2 3 2 2 4" xfId="17445"/>
    <cellStyle name="Note 2 3 2 2_SCH J-3" xfId="17446"/>
    <cellStyle name="Note 2 3 2 3" xfId="17447"/>
    <cellStyle name="Note 2 3 2 3 2" xfId="17448"/>
    <cellStyle name="Note 2 3 2 3_SCH J-3" xfId="17449"/>
    <cellStyle name="Note 2 3 2 4" xfId="17450"/>
    <cellStyle name="Note 2 3 2 5" xfId="17451"/>
    <cellStyle name="Note 2 3 2_SCH J-3" xfId="17452"/>
    <cellStyle name="Note 2 3 3" xfId="17453"/>
    <cellStyle name="Note 2 3 3 2" xfId="17454"/>
    <cellStyle name="Note 2 3 3 2 2" xfId="17455"/>
    <cellStyle name="Note 2 3 3 2_SCH J-3" xfId="17456"/>
    <cellStyle name="Note 2 3 3 3" xfId="17457"/>
    <cellStyle name="Note 2 3 3 4" xfId="17458"/>
    <cellStyle name="Note 2 3 3 5" xfId="17459"/>
    <cellStyle name="Note 2 3 3_SCH J-3" xfId="17460"/>
    <cellStyle name="Note 2 3 4" xfId="17461"/>
    <cellStyle name="Note 2 3 4 2" xfId="17462"/>
    <cellStyle name="Note 2 3 4_SCH J-3" xfId="17463"/>
    <cellStyle name="Note 2 3 5" xfId="17464"/>
    <cellStyle name="Note 2 3 6" xfId="17465"/>
    <cellStyle name="Note 2 3 7" xfId="17466"/>
    <cellStyle name="Note 2 3_SCH J-3" xfId="17467"/>
    <cellStyle name="Note 2 4" xfId="17468"/>
    <cellStyle name="Note 2 4 2" xfId="17469"/>
    <cellStyle name="Note 2 4 2 2" xfId="17470"/>
    <cellStyle name="Note 2 4 2 2 2" xfId="17471"/>
    <cellStyle name="Note 2 4 2 2 3" xfId="17472"/>
    <cellStyle name="Note 2 4 2 2_SCH J-3" xfId="17473"/>
    <cellStyle name="Note 2 4 2 3" xfId="17474"/>
    <cellStyle name="Note 2 4 2 4" xfId="17475"/>
    <cellStyle name="Note 2 4 2 5" xfId="17476"/>
    <cellStyle name="Note 2 4 2_SCH J-3" xfId="17477"/>
    <cellStyle name="Note 2 4 3" xfId="17478"/>
    <cellStyle name="Note 2 4 3 2" xfId="17479"/>
    <cellStyle name="Note 2 4 3 3" xfId="17480"/>
    <cellStyle name="Note 2 4 3_SCH J-3" xfId="17481"/>
    <cellStyle name="Note 2 4 4" xfId="17482"/>
    <cellStyle name="Note 2 4 4 2" xfId="17483"/>
    <cellStyle name="Note 2 4 4_SCH J-3" xfId="17484"/>
    <cellStyle name="Note 2 4 5" xfId="17485"/>
    <cellStyle name="Note 2 4 6" xfId="17486"/>
    <cellStyle name="Note 2 4 7" xfId="17487"/>
    <cellStyle name="Note 2 4_SCH J-3" xfId="17488"/>
    <cellStyle name="Note 2 5" xfId="17489"/>
    <cellStyle name="Note 2 5 2" xfId="17490"/>
    <cellStyle name="Note 2 5 2 2" xfId="17491"/>
    <cellStyle name="Note 2 5 2 3" xfId="17492"/>
    <cellStyle name="Note 2 5 2 4" xfId="17493"/>
    <cellStyle name="Note 2 5 2 5" xfId="17494"/>
    <cellStyle name="Note 2 5 2_SCH J-3" xfId="17495"/>
    <cellStyle name="Note 2 5 3" xfId="17496"/>
    <cellStyle name="Note 2 5 4" xfId="17497"/>
    <cellStyle name="Note 2 5 5" xfId="17498"/>
    <cellStyle name="Note 2 5_SCH J-3" xfId="17499"/>
    <cellStyle name="Note 2 6" xfId="17500"/>
    <cellStyle name="Note 2 6 2" xfId="17501"/>
    <cellStyle name="Note 2 6 2 2" xfId="17502"/>
    <cellStyle name="Note 2 6 2 3" xfId="17503"/>
    <cellStyle name="Note 2 6 2 4" xfId="17504"/>
    <cellStyle name="Note 2 6 2_SCH J-3" xfId="17505"/>
    <cellStyle name="Note 2 6 3" xfId="17506"/>
    <cellStyle name="Note 2 6 4" xfId="17507"/>
    <cellStyle name="Note 2 6 5" xfId="17508"/>
    <cellStyle name="Note 2 6_SCH J-3" xfId="17509"/>
    <cellStyle name="Note 2 7" xfId="17510"/>
    <cellStyle name="Note 2 7 2" xfId="17511"/>
    <cellStyle name="Note 2 7 2 2" xfId="17512"/>
    <cellStyle name="Note 2 7 2 3" xfId="17513"/>
    <cellStyle name="Note 2 7 2 4" xfId="17514"/>
    <cellStyle name="Note 2 7 2_SCH J-3" xfId="17515"/>
    <cellStyle name="Note 2 7 3" xfId="17516"/>
    <cellStyle name="Note 2 7 4" xfId="17517"/>
    <cellStyle name="Note 2 7 5" xfId="17518"/>
    <cellStyle name="Note 2 7_SCH J-3" xfId="17519"/>
    <cellStyle name="Note 2 8" xfId="17520"/>
    <cellStyle name="Note 2 8 2" xfId="17521"/>
    <cellStyle name="Note 2 8_SCH J-3" xfId="17522"/>
    <cellStyle name="Note 2 9" xfId="17523"/>
    <cellStyle name="Note 2 9 2" xfId="17524"/>
    <cellStyle name="Note 2 9_SCH J-3" xfId="17525"/>
    <cellStyle name="Note 2_Allocators" xfId="17526"/>
    <cellStyle name="Note 20" xfId="17527"/>
    <cellStyle name="Note 20 10" xfId="17528"/>
    <cellStyle name="Note 20 10 2" xfId="17529"/>
    <cellStyle name="Note 20 10_SCH J-3" xfId="17530"/>
    <cellStyle name="Note 20 11" xfId="17531"/>
    <cellStyle name="Note 20 2" xfId="17532"/>
    <cellStyle name="Note 20 2 10" xfId="17533"/>
    <cellStyle name="Note 20 2 2" xfId="17534"/>
    <cellStyle name="Note 20 2 2 2" xfId="17535"/>
    <cellStyle name="Note 20 2 2_SCH J-3" xfId="17536"/>
    <cellStyle name="Note 20 2 3" xfId="17537"/>
    <cellStyle name="Note 20 2 3 2" xfId="17538"/>
    <cellStyle name="Note 20 2 3_SCH J-3" xfId="17539"/>
    <cellStyle name="Note 20 2 4" xfId="17540"/>
    <cellStyle name="Note 20 2 4 2" xfId="17541"/>
    <cellStyle name="Note 20 2 4_SCH J-3" xfId="17542"/>
    <cellStyle name="Note 20 2 5" xfId="17543"/>
    <cellStyle name="Note 20 2 5 2" xfId="17544"/>
    <cellStyle name="Note 20 2 5_SCH J-3" xfId="17545"/>
    <cellStyle name="Note 20 2 6" xfId="17546"/>
    <cellStyle name="Note 20 2 6 2" xfId="17547"/>
    <cellStyle name="Note 20 2 6_SCH J-3" xfId="17548"/>
    <cellStyle name="Note 20 2 7" xfId="17549"/>
    <cellStyle name="Note 20 2 7 2" xfId="17550"/>
    <cellStyle name="Note 20 2 7_SCH J-3" xfId="17551"/>
    <cellStyle name="Note 20 2 8" xfId="17552"/>
    <cellStyle name="Note 20 2 8 2" xfId="17553"/>
    <cellStyle name="Note 20 2 8_SCH J-3" xfId="17554"/>
    <cellStyle name="Note 20 2 9" xfId="17555"/>
    <cellStyle name="Note 20 2 9 2" xfId="17556"/>
    <cellStyle name="Note 20 2 9_SCH J-3" xfId="17557"/>
    <cellStyle name="Note 20 2_SCH J-3" xfId="17558"/>
    <cellStyle name="Note 20 3" xfId="17559"/>
    <cellStyle name="Note 20 3 2" xfId="17560"/>
    <cellStyle name="Note 20 3_SCH J-3" xfId="17561"/>
    <cellStyle name="Note 20 4" xfId="17562"/>
    <cellStyle name="Note 20 4 2" xfId="17563"/>
    <cellStyle name="Note 20 4_SCH J-3" xfId="17564"/>
    <cellStyle name="Note 20 5" xfId="17565"/>
    <cellStyle name="Note 20 5 2" xfId="17566"/>
    <cellStyle name="Note 20 5_SCH J-3" xfId="17567"/>
    <cellStyle name="Note 20 6" xfId="17568"/>
    <cellStyle name="Note 20 6 2" xfId="17569"/>
    <cellStyle name="Note 20 6_SCH J-3" xfId="17570"/>
    <cellStyle name="Note 20 7" xfId="17571"/>
    <cellStyle name="Note 20 7 2" xfId="17572"/>
    <cellStyle name="Note 20 7_SCH J-3" xfId="17573"/>
    <cellStyle name="Note 20 8" xfId="17574"/>
    <cellStyle name="Note 20 8 2" xfId="17575"/>
    <cellStyle name="Note 20 8_SCH J-3" xfId="17576"/>
    <cellStyle name="Note 20 9" xfId="17577"/>
    <cellStyle name="Note 20 9 2" xfId="17578"/>
    <cellStyle name="Note 20 9_SCH J-3" xfId="17579"/>
    <cellStyle name="Note 20_SCH J-3" xfId="17580"/>
    <cellStyle name="Note 21" xfId="17581"/>
    <cellStyle name="Note 21 10" xfId="17582"/>
    <cellStyle name="Note 21 10 2" xfId="17583"/>
    <cellStyle name="Note 21 10_SCH J-3" xfId="17584"/>
    <cellStyle name="Note 21 11" xfId="17585"/>
    <cellStyle name="Note 21 2" xfId="17586"/>
    <cellStyle name="Note 21 2 10" xfId="17587"/>
    <cellStyle name="Note 21 2 2" xfId="17588"/>
    <cellStyle name="Note 21 2 2 2" xfId="17589"/>
    <cellStyle name="Note 21 2 2_SCH J-3" xfId="17590"/>
    <cellStyle name="Note 21 2 3" xfId="17591"/>
    <cellStyle name="Note 21 2 3 2" xfId="17592"/>
    <cellStyle name="Note 21 2 3_SCH J-3" xfId="17593"/>
    <cellStyle name="Note 21 2 4" xfId="17594"/>
    <cellStyle name="Note 21 2 4 2" xfId="17595"/>
    <cellStyle name="Note 21 2 4_SCH J-3" xfId="17596"/>
    <cellStyle name="Note 21 2 5" xfId="17597"/>
    <cellStyle name="Note 21 2 5 2" xfId="17598"/>
    <cellStyle name="Note 21 2 5_SCH J-3" xfId="17599"/>
    <cellStyle name="Note 21 2 6" xfId="17600"/>
    <cellStyle name="Note 21 2 6 2" xfId="17601"/>
    <cellStyle name="Note 21 2 6_SCH J-3" xfId="17602"/>
    <cellStyle name="Note 21 2 7" xfId="17603"/>
    <cellStyle name="Note 21 2 7 2" xfId="17604"/>
    <cellStyle name="Note 21 2 7_SCH J-3" xfId="17605"/>
    <cellStyle name="Note 21 2 8" xfId="17606"/>
    <cellStyle name="Note 21 2 8 2" xfId="17607"/>
    <cellStyle name="Note 21 2 8_SCH J-3" xfId="17608"/>
    <cellStyle name="Note 21 2 9" xfId="17609"/>
    <cellStyle name="Note 21 2 9 2" xfId="17610"/>
    <cellStyle name="Note 21 2 9_SCH J-3" xfId="17611"/>
    <cellStyle name="Note 21 2_SCH J-3" xfId="17612"/>
    <cellStyle name="Note 21 3" xfId="17613"/>
    <cellStyle name="Note 21 3 2" xfId="17614"/>
    <cellStyle name="Note 21 3_SCH J-3" xfId="17615"/>
    <cellStyle name="Note 21 4" xfId="17616"/>
    <cellStyle name="Note 21 4 2" xfId="17617"/>
    <cellStyle name="Note 21 4_SCH J-3" xfId="17618"/>
    <cellStyle name="Note 21 5" xfId="17619"/>
    <cellStyle name="Note 21 5 2" xfId="17620"/>
    <cellStyle name="Note 21 5_SCH J-3" xfId="17621"/>
    <cellStyle name="Note 21 6" xfId="17622"/>
    <cellStyle name="Note 21 6 2" xfId="17623"/>
    <cellStyle name="Note 21 6_SCH J-3" xfId="17624"/>
    <cellStyle name="Note 21 7" xfId="17625"/>
    <cellStyle name="Note 21 7 2" xfId="17626"/>
    <cellStyle name="Note 21 7_SCH J-3" xfId="17627"/>
    <cellStyle name="Note 21 8" xfId="17628"/>
    <cellStyle name="Note 21 8 2" xfId="17629"/>
    <cellStyle name="Note 21 8_SCH J-3" xfId="17630"/>
    <cellStyle name="Note 21 9" xfId="17631"/>
    <cellStyle name="Note 21 9 2" xfId="17632"/>
    <cellStyle name="Note 21 9_SCH J-3" xfId="17633"/>
    <cellStyle name="Note 21_SCH J-3" xfId="17634"/>
    <cellStyle name="Note 22" xfId="17635"/>
    <cellStyle name="Note 22 10" xfId="17636"/>
    <cellStyle name="Note 22 2" xfId="17637"/>
    <cellStyle name="Note 22 2 2" xfId="17638"/>
    <cellStyle name="Note 22 2_SCH J-3" xfId="17639"/>
    <cellStyle name="Note 22 3" xfId="17640"/>
    <cellStyle name="Note 22 3 2" xfId="17641"/>
    <cellStyle name="Note 22 3_SCH J-3" xfId="17642"/>
    <cellStyle name="Note 22 4" xfId="17643"/>
    <cellStyle name="Note 22 4 2" xfId="17644"/>
    <cellStyle name="Note 22 4_SCH J-3" xfId="17645"/>
    <cellStyle name="Note 22 5" xfId="17646"/>
    <cellStyle name="Note 22 5 2" xfId="17647"/>
    <cellStyle name="Note 22 5_SCH J-3" xfId="17648"/>
    <cellStyle name="Note 22 6" xfId="17649"/>
    <cellStyle name="Note 22 6 2" xfId="17650"/>
    <cellStyle name="Note 22 6_SCH J-3" xfId="17651"/>
    <cellStyle name="Note 22 7" xfId="17652"/>
    <cellStyle name="Note 22 7 2" xfId="17653"/>
    <cellStyle name="Note 22 7_SCH J-3" xfId="17654"/>
    <cellStyle name="Note 22 8" xfId="17655"/>
    <cellStyle name="Note 22 8 2" xfId="17656"/>
    <cellStyle name="Note 22 8_SCH J-3" xfId="17657"/>
    <cellStyle name="Note 22 9" xfId="17658"/>
    <cellStyle name="Note 22 9 2" xfId="17659"/>
    <cellStyle name="Note 22 9_SCH J-3" xfId="17660"/>
    <cellStyle name="Note 22_SCH J-3" xfId="17661"/>
    <cellStyle name="Note 23" xfId="17662"/>
    <cellStyle name="Note 23 2" xfId="17663"/>
    <cellStyle name="Note 23 2 2" xfId="17664"/>
    <cellStyle name="Note 23 2_SCH J-3" xfId="17665"/>
    <cellStyle name="Note 23 3" xfId="17666"/>
    <cellStyle name="Note 23 4" xfId="17667"/>
    <cellStyle name="Note 23_SCH J-3" xfId="17668"/>
    <cellStyle name="Note 24" xfId="17669"/>
    <cellStyle name="Note 3" xfId="17670"/>
    <cellStyle name="Note 3 10" xfId="17671"/>
    <cellStyle name="Note 3 10 2" xfId="17672"/>
    <cellStyle name="Note 3 10_SCH J-3" xfId="17673"/>
    <cellStyle name="Note 3 11" xfId="17674"/>
    <cellStyle name="Note 3 12" xfId="17675"/>
    <cellStyle name="Note 3 13" xfId="17676"/>
    <cellStyle name="Note 3 2" xfId="17677"/>
    <cellStyle name="Note 3 2 10" xfId="17678"/>
    <cellStyle name="Note 3 2 11" xfId="17679"/>
    <cellStyle name="Note 3 2 12" xfId="17680"/>
    <cellStyle name="Note 3 2 2" xfId="17681"/>
    <cellStyle name="Note 3 2 2 2" xfId="17682"/>
    <cellStyle name="Note 3 2 2 2 2" xfId="17683"/>
    <cellStyle name="Note 3 2 2 2 2 2" xfId="17684"/>
    <cellStyle name="Note 3 2 2 2 2 2 2" xfId="17685"/>
    <cellStyle name="Note 3 2 2 2 2 2_SCH J-3" xfId="17686"/>
    <cellStyle name="Note 3 2 2 2 2 3" xfId="17687"/>
    <cellStyle name="Note 3 2 2 2 2_SCH J-3" xfId="17688"/>
    <cellStyle name="Note 3 2 2 2 3" xfId="17689"/>
    <cellStyle name="Note 3 2 2 2 3 2" xfId="17690"/>
    <cellStyle name="Note 3 2 2 2 3_SCH J-3" xfId="17691"/>
    <cellStyle name="Note 3 2 2 2 4" xfId="17692"/>
    <cellStyle name="Note 3 2 2 2_SCH J-3" xfId="17693"/>
    <cellStyle name="Note 3 2 2 3" xfId="17694"/>
    <cellStyle name="Note 3 2 2 3 2" xfId="17695"/>
    <cellStyle name="Note 3 2 2 3 2 2" xfId="17696"/>
    <cellStyle name="Note 3 2 2 3 2_SCH J-3" xfId="17697"/>
    <cellStyle name="Note 3 2 2 3 3" xfId="17698"/>
    <cellStyle name="Note 3 2 2 3_SCH J-3" xfId="17699"/>
    <cellStyle name="Note 3 2 2 4" xfId="17700"/>
    <cellStyle name="Note 3 2 2 4 2" xfId="17701"/>
    <cellStyle name="Note 3 2 2 4_SCH J-3" xfId="17702"/>
    <cellStyle name="Note 3 2 2 5" xfId="17703"/>
    <cellStyle name="Note 3 2 2 6" xfId="17704"/>
    <cellStyle name="Note 3 2 2_SCH J-3" xfId="17705"/>
    <cellStyle name="Note 3 2 3" xfId="17706"/>
    <cellStyle name="Note 3 2 3 2" xfId="17707"/>
    <cellStyle name="Note 3 2 3 2 2" xfId="17708"/>
    <cellStyle name="Note 3 2 3 2 2 2" xfId="17709"/>
    <cellStyle name="Note 3 2 3 2 2_SCH J-3" xfId="17710"/>
    <cellStyle name="Note 3 2 3 2 3" xfId="17711"/>
    <cellStyle name="Note 3 2 3 2_SCH J-3" xfId="17712"/>
    <cellStyle name="Note 3 2 3 3" xfId="17713"/>
    <cellStyle name="Note 3 2 3 3 2" xfId="17714"/>
    <cellStyle name="Note 3 2 3 3_SCH J-3" xfId="17715"/>
    <cellStyle name="Note 3 2 3 4" xfId="17716"/>
    <cellStyle name="Note 3 2 3 5" xfId="17717"/>
    <cellStyle name="Note 3 2 3_SCH J-3" xfId="17718"/>
    <cellStyle name="Note 3 2 4" xfId="17719"/>
    <cellStyle name="Note 3 2 4 2" xfId="17720"/>
    <cellStyle name="Note 3 2 4 2 2" xfId="17721"/>
    <cellStyle name="Note 3 2 4 2_SCH J-3" xfId="17722"/>
    <cellStyle name="Note 3 2 4 3" xfId="17723"/>
    <cellStyle name="Note 3 2 4 4" xfId="17724"/>
    <cellStyle name="Note 3 2 4_SCH J-3" xfId="17725"/>
    <cellStyle name="Note 3 2 5" xfId="17726"/>
    <cellStyle name="Note 3 2 5 2" xfId="17727"/>
    <cellStyle name="Note 3 2 5 3" xfId="17728"/>
    <cellStyle name="Note 3 2 5_SCH J-3" xfId="17729"/>
    <cellStyle name="Note 3 2 6" xfId="17730"/>
    <cellStyle name="Note 3 2 6 2" xfId="17731"/>
    <cellStyle name="Note 3 2 6_SCH J-3" xfId="17732"/>
    <cellStyle name="Note 3 2 7" xfId="17733"/>
    <cellStyle name="Note 3 2 7 2" xfId="17734"/>
    <cellStyle name="Note 3 2 7_SCH J-3" xfId="17735"/>
    <cellStyle name="Note 3 2 8" xfId="17736"/>
    <cellStyle name="Note 3 2 8 2" xfId="17737"/>
    <cellStyle name="Note 3 2 8_SCH J-3" xfId="17738"/>
    <cellStyle name="Note 3 2 9" xfId="17739"/>
    <cellStyle name="Note 3 2 9 2" xfId="17740"/>
    <cellStyle name="Note 3 2 9_SCH J-3" xfId="17741"/>
    <cellStyle name="Note 3 2_SCH J-3" xfId="17742"/>
    <cellStyle name="Note 3 3" xfId="17743"/>
    <cellStyle name="Note 3 3 2" xfId="17744"/>
    <cellStyle name="Note 3 3 2 2" xfId="17745"/>
    <cellStyle name="Note 3 3 2 2 2" xfId="17746"/>
    <cellStyle name="Note 3 3 2 2 2 2" xfId="17747"/>
    <cellStyle name="Note 3 3 2 2 2_SCH J-3" xfId="17748"/>
    <cellStyle name="Note 3 3 2 2 3" xfId="17749"/>
    <cellStyle name="Note 3 3 2 2_SCH J-3" xfId="17750"/>
    <cellStyle name="Note 3 3 2 3" xfId="17751"/>
    <cellStyle name="Note 3 3 2 3 2" xfId="17752"/>
    <cellStyle name="Note 3 3 2 3_SCH J-3" xfId="17753"/>
    <cellStyle name="Note 3 3 2 4" xfId="17754"/>
    <cellStyle name="Note 3 3 2_SCH J-3" xfId="17755"/>
    <cellStyle name="Note 3 3 3" xfId="17756"/>
    <cellStyle name="Note 3 3 3 2" xfId="17757"/>
    <cellStyle name="Note 3 3 3 2 2" xfId="17758"/>
    <cellStyle name="Note 3 3 3 2_SCH J-3" xfId="17759"/>
    <cellStyle name="Note 3 3 3 3" xfId="17760"/>
    <cellStyle name="Note 3 3 3_SCH J-3" xfId="17761"/>
    <cellStyle name="Note 3 3 4" xfId="17762"/>
    <cellStyle name="Note 3 3 4 2" xfId="17763"/>
    <cellStyle name="Note 3 3 4_SCH J-3" xfId="17764"/>
    <cellStyle name="Note 3 3 5" xfId="17765"/>
    <cellStyle name="Note 3 3 6" xfId="17766"/>
    <cellStyle name="Note 3 3 7" xfId="17767"/>
    <cellStyle name="Note 3 3_SCH J-3" xfId="17768"/>
    <cellStyle name="Note 3 4" xfId="17769"/>
    <cellStyle name="Note 3 4 2" xfId="17770"/>
    <cellStyle name="Note 3 4 2 2" xfId="17771"/>
    <cellStyle name="Note 3 4 2 2 2" xfId="17772"/>
    <cellStyle name="Note 3 4 2 2_SCH J-3" xfId="17773"/>
    <cellStyle name="Note 3 4 2 3" xfId="17774"/>
    <cellStyle name="Note 3 4 2 4" xfId="17775"/>
    <cellStyle name="Note 3 4 2_SCH J-3" xfId="17776"/>
    <cellStyle name="Note 3 4 3" xfId="17777"/>
    <cellStyle name="Note 3 4 3 2" xfId="17778"/>
    <cellStyle name="Note 3 4 3_SCH J-3" xfId="17779"/>
    <cellStyle name="Note 3 4 4" xfId="17780"/>
    <cellStyle name="Note 3 4 5" xfId="17781"/>
    <cellStyle name="Note 3 4_SCH J-3" xfId="17782"/>
    <cellStyle name="Note 3 5" xfId="17783"/>
    <cellStyle name="Note 3 5 2" xfId="17784"/>
    <cellStyle name="Note 3 5 2 2" xfId="17785"/>
    <cellStyle name="Note 3 5 2_SCH J-3" xfId="17786"/>
    <cellStyle name="Note 3 5 3" xfId="17787"/>
    <cellStyle name="Note 3 5 4" xfId="17788"/>
    <cellStyle name="Note 3 5_SCH J-3" xfId="17789"/>
    <cellStyle name="Note 3 6" xfId="17790"/>
    <cellStyle name="Note 3 6 2" xfId="17791"/>
    <cellStyle name="Note 3 6 3" xfId="17792"/>
    <cellStyle name="Note 3 6_SCH J-3" xfId="17793"/>
    <cellStyle name="Note 3 7" xfId="17794"/>
    <cellStyle name="Note 3 7 2" xfId="17795"/>
    <cellStyle name="Note 3 7_SCH J-3" xfId="17796"/>
    <cellStyle name="Note 3 8" xfId="17797"/>
    <cellStyle name="Note 3 8 2" xfId="17798"/>
    <cellStyle name="Note 3 8_SCH J-3" xfId="17799"/>
    <cellStyle name="Note 3 9" xfId="17800"/>
    <cellStyle name="Note 3 9 2" xfId="17801"/>
    <cellStyle name="Note 3 9_SCH J-3" xfId="17802"/>
    <cellStyle name="Note 3_Allocators" xfId="17803"/>
    <cellStyle name="Note 4" xfId="17804"/>
    <cellStyle name="Note 4 10" xfId="17805"/>
    <cellStyle name="Note 4 10 2" xfId="17806"/>
    <cellStyle name="Note 4 10_SCH J-3" xfId="17807"/>
    <cellStyle name="Note 4 11" xfId="17808"/>
    <cellStyle name="Note 4 12" xfId="17809"/>
    <cellStyle name="Note 4 13" xfId="17810"/>
    <cellStyle name="Note 4 2" xfId="17811"/>
    <cellStyle name="Note 4 2 10" xfId="17812"/>
    <cellStyle name="Note 4 2 11" xfId="17813"/>
    <cellStyle name="Note 4 2 12" xfId="17814"/>
    <cellStyle name="Note 4 2 2" xfId="17815"/>
    <cellStyle name="Note 4 2 2 2" xfId="17816"/>
    <cellStyle name="Note 4 2 2 2 2" xfId="17817"/>
    <cellStyle name="Note 4 2 2 2 2 2" xfId="17818"/>
    <cellStyle name="Note 4 2 2 2 2 2 2" xfId="17819"/>
    <cellStyle name="Note 4 2 2 2 2 2_SCH J-3" xfId="17820"/>
    <cellStyle name="Note 4 2 2 2 2 3" xfId="17821"/>
    <cellStyle name="Note 4 2 2 2 2_SCH J-3" xfId="17822"/>
    <cellStyle name="Note 4 2 2 2 3" xfId="17823"/>
    <cellStyle name="Note 4 2 2 2 3 2" xfId="17824"/>
    <cellStyle name="Note 4 2 2 2 3_SCH J-3" xfId="17825"/>
    <cellStyle name="Note 4 2 2 2 4" xfId="17826"/>
    <cellStyle name="Note 4 2 2 2 5" xfId="17827"/>
    <cellStyle name="Note 4 2 2 2_SCH J-3" xfId="17828"/>
    <cellStyle name="Note 4 2 2 3" xfId="17829"/>
    <cellStyle name="Note 4 2 2 3 2" xfId="17830"/>
    <cellStyle name="Note 4 2 2 3 2 2" xfId="17831"/>
    <cellStyle name="Note 4 2 2 3 2_SCH J-3" xfId="17832"/>
    <cellStyle name="Note 4 2 2 3 3" xfId="17833"/>
    <cellStyle name="Note 4 2 2 3_SCH J-3" xfId="17834"/>
    <cellStyle name="Note 4 2 2 4" xfId="17835"/>
    <cellStyle name="Note 4 2 2 4 2" xfId="17836"/>
    <cellStyle name="Note 4 2 2 4_SCH J-3" xfId="17837"/>
    <cellStyle name="Note 4 2 2 5" xfId="17838"/>
    <cellStyle name="Note 4 2 2 6" xfId="17839"/>
    <cellStyle name="Note 4 2 2 7" xfId="17840"/>
    <cellStyle name="Note 4 2 2_SCH J-3" xfId="17841"/>
    <cellStyle name="Note 4 2 3" xfId="17842"/>
    <cellStyle name="Note 4 2 3 2" xfId="17843"/>
    <cellStyle name="Note 4 2 3 2 2" xfId="17844"/>
    <cellStyle name="Note 4 2 3 2 2 2" xfId="17845"/>
    <cellStyle name="Note 4 2 3 2 2_SCH J-3" xfId="17846"/>
    <cellStyle name="Note 4 2 3 2 3" xfId="17847"/>
    <cellStyle name="Note 4 2 3 2_SCH J-3" xfId="17848"/>
    <cellStyle name="Note 4 2 3 3" xfId="17849"/>
    <cellStyle name="Note 4 2 3 3 2" xfId="17850"/>
    <cellStyle name="Note 4 2 3 3_SCH J-3" xfId="17851"/>
    <cellStyle name="Note 4 2 3 4" xfId="17852"/>
    <cellStyle name="Note 4 2 3 5" xfId="17853"/>
    <cellStyle name="Note 4 2 3 6" xfId="17854"/>
    <cellStyle name="Note 4 2 3_SCH J-3" xfId="17855"/>
    <cellStyle name="Note 4 2 4" xfId="17856"/>
    <cellStyle name="Note 4 2 4 2" xfId="17857"/>
    <cellStyle name="Note 4 2 4 2 2" xfId="17858"/>
    <cellStyle name="Note 4 2 4 2_SCH J-3" xfId="17859"/>
    <cellStyle name="Note 4 2 4 3" xfId="17860"/>
    <cellStyle name="Note 4 2 4 4" xfId="17861"/>
    <cellStyle name="Note 4 2 4_SCH J-3" xfId="17862"/>
    <cellStyle name="Note 4 2 5" xfId="17863"/>
    <cellStyle name="Note 4 2 5 2" xfId="17864"/>
    <cellStyle name="Note 4 2 5 3" xfId="17865"/>
    <cellStyle name="Note 4 2 5_SCH J-3" xfId="17866"/>
    <cellStyle name="Note 4 2 6" xfId="17867"/>
    <cellStyle name="Note 4 2 6 2" xfId="17868"/>
    <cellStyle name="Note 4 2 6_SCH J-3" xfId="17869"/>
    <cellStyle name="Note 4 2 7" xfId="17870"/>
    <cellStyle name="Note 4 2 7 2" xfId="17871"/>
    <cellStyle name="Note 4 2 7_SCH J-3" xfId="17872"/>
    <cellStyle name="Note 4 2 8" xfId="17873"/>
    <cellStyle name="Note 4 2 8 2" xfId="17874"/>
    <cellStyle name="Note 4 2 8_SCH J-3" xfId="17875"/>
    <cellStyle name="Note 4 2 9" xfId="17876"/>
    <cellStyle name="Note 4 2 9 2" xfId="17877"/>
    <cellStyle name="Note 4 2 9_SCH J-3" xfId="17878"/>
    <cellStyle name="Note 4 2_SCH J-3" xfId="17879"/>
    <cellStyle name="Note 4 3" xfId="17880"/>
    <cellStyle name="Note 4 3 2" xfId="17881"/>
    <cellStyle name="Note 4 3 2 2" xfId="17882"/>
    <cellStyle name="Note 4 3 2 2 2" xfId="17883"/>
    <cellStyle name="Note 4 3 2 2 2 2" xfId="17884"/>
    <cellStyle name="Note 4 3 2 2 2_SCH J-3" xfId="17885"/>
    <cellStyle name="Note 4 3 2 2 3" xfId="17886"/>
    <cellStyle name="Note 4 3 2 2_SCH J-3" xfId="17887"/>
    <cellStyle name="Note 4 3 2 3" xfId="17888"/>
    <cellStyle name="Note 4 3 2 3 2" xfId="17889"/>
    <cellStyle name="Note 4 3 2 3_SCH J-3" xfId="17890"/>
    <cellStyle name="Note 4 3 2 4" xfId="17891"/>
    <cellStyle name="Note 4 3 2 5" xfId="17892"/>
    <cellStyle name="Note 4 3 2_SCH J-3" xfId="17893"/>
    <cellStyle name="Note 4 3 3" xfId="17894"/>
    <cellStyle name="Note 4 3 3 2" xfId="17895"/>
    <cellStyle name="Note 4 3 3 2 2" xfId="17896"/>
    <cellStyle name="Note 4 3 3 2_SCH J-3" xfId="17897"/>
    <cellStyle name="Note 4 3 3 3" xfId="17898"/>
    <cellStyle name="Note 4 3 3_SCH J-3" xfId="17899"/>
    <cellStyle name="Note 4 3 4" xfId="17900"/>
    <cellStyle name="Note 4 3 4 2" xfId="17901"/>
    <cellStyle name="Note 4 3 4_SCH J-3" xfId="17902"/>
    <cellStyle name="Note 4 3 5" xfId="17903"/>
    <cellStyle name="Note 4 3 6" xfId="17904"/>
    <cellStyle name="Note 4 3 7" xfId="17905"/>
    <cellStyle name="Note 4 3_SCH J-3" xfId="17906"/>
    <cellStyle name="Note 4 4" xfId="17907"/>
    <cellStyle name="Note 4 4 2" xfId="17908"/>
    <cellStyle name="Note 4 4 2 2" xfId="17909"/>
    <cellStyle name="Note 4 4 2 2 2" xfId="17910"/>
    <cellStyle name="Note 4 4 2 2_SCH J-3" xfId="17911"/>
    <cellStyle name="Note 4 4 2 3" xfId="17912"/>
    <cellStyle name="Note 4 4 2_SCH J-3" xfId="17913"/>
    <cellStyle name="Note 4 4 3" xfId="17914"/>
    <cellStyle name="Note 4 4 3 2" xfId="17915"/>
    <cellStyle name="Note 4 4 3_SCH J-3" xfId="17916"/>
    <cellStyle name="Note 4 4 4" xfId="17917"/>
    <cellStyle name="Note 4 4 5" xfId="17918"/>
    <cellStyle name="Note 4 4 6" xfId="17919"/>
    <cellStyle name="Note 4 4_SCH J-3" xfId="17920"/>
    <cellStyle name="Note 4 5" xfId="17921"/>
    <cellStyle name="Note 4 5 2" xfId="17922"/>
    <cellStyle name="Note 4 5 2 2" xfId="17923"/>
    <cellStyle name="Note 4 5 2_SCH J-3" xfId="17924"/>
    <cellStyle name="Note 4 5 3" xfId="17925"/>
    <cellStyle name="Note 4 5 4" xfId="17926"/>
    <cellStyle name="Note 4 5_SCH J-3" xfId="17927"/>
    <cellStyle name="Note 4 6" xfId="17928"/>
    <cellStyle name="Note 4 6 2" xfId="17929"/>
    <cellStyle name="Note 4 6 3" xfId="17930"/>
    <cellStyle name="Note 4 6_SCH J-3" xfId="17931"/>
    <cellStyle name="Note 4 7" xfId="17932"/>
    <cellStyle name="Note 4 7 2" xfId="17933"/>
    <cellStyle name="Note 4 7_SCH J-3" xfId="17934"/>
    <cellStyle name="Note 4 8" xfId="17935"/>
    <cellStyle name="Note 4 8 2" xfId="17936"/>
    <cellStyle name="Note 4 8_SCH J-3" xfId="17937"/>
    <cellStyle name="Note 4 9" xfId="17938"/>
    <cellStyle name="Note 4 9 2" xfId="17939"/>
    <cellStyle name="Note 4 9_SCH J-3" xfId="17940"/>
    <cellStyle name="Note 4_Allocators" xfId="17941"/>
    <cellStyle name="Note 5" xfId="17942"/>
    <cellStyle name="Note 5 10" xfId="17943"/>
    <cellStyle name="Note 5 10 2" xfId="17944"/>
    <cellStyle name="Note 5 10_SCH J-3" xfId="17945"/>
    <cellStyle name="Note 5 11" xfId="17946"/>
    <cellStyle name="Note 5 12" xfId="17947"/>
    <cellStyle name="Note 5 13" xfId="17948"/>
    <cellStyle name="Note 5 2" xfId="17949"/>
    <cellStyle name="Note 5 2 10" xfId="17950"/>
    <cellStyle name="Note 5 2 11" xfId="17951"/>
    <cellStyle name="Note 5 2 12" xfId="17952"/>
    <cellStyle name="Note 5 2 2" xfId="17953"/>
    <cellStyle name="Note 5 2 2 2" xfId="17954"/>
    <cellStyle name="Note 5 2 2 2 2" xfId="17955"/>
    <cellStyle name="Note 5 2 2 2_SCH J-3" xfId="17956"/>
    <cellStyle name="Note 5 2 2 3" xfId="17957"/>
    <cellStyle name="Note 5 2 2 4" xfId="17958"/>
    <cellStyle name="Note 5 2 2_SCH J-3" xfId="17959"/>
    <cellStyle name="Note 5 2 3" xfId="17960"/>
    <cellStyle name="Note 5 2 3 2" xfId="17961"/>
    <cellStyle name="Note 5 2 3 3" xfId="17962"/>
    <cellStyle name="Note 5 2 3_SCH J-3" xfId="17963"/>
    <cellStyle name="Note 5 2 4" xfId="17964"/>
    <cellStyle name="Note 5 2 4 2" xfId="17965"/>
    <cellStyle name="Note 5 2 4_SCH J-3" xfId="17966"/>
    <cellStyle name="Note 5 2 5" xfId="17967"/>
    <cellStyle name="Note 5 2 5 2" xfId="17968"/>
    <cellStyle name="Note 5 2 5_SCH J-3" xfId="17969"/>
    <cellStyle name="Note 5 2 6" xfId="17970"/>
    <cellStyle name="Note 5 2 6 2" xfId="17971"/>
    <cellStyle name="Note 5 2 6_SCH J-3" xfId="17972"/>
    <cellStyle name="Note 5 2 7" xfId="17973"/>
    <cellStyle name="Note 5 2 7 2" xfId="17974"/>
    <cellStyle name="Note 5 2 7_SCH J-3" xfId="17975"/>
    <cellStyle name="Note 5 2 8" xfId="17976"/>
    <cellStyle name="Note 5 2 8 2" xfId="17977"/>
    <cellStyle name="Note 5 2 8_SCH J-3" xfId="17978"/>
    <cellStyle name="Note 5 2 9" xfId="17979"/>
    <cellStyle name="Note 5 2 9 2" xfId="17980"/>
    <cellStyle name="Note 5 2 9_SCH J-3" xfId="17981"/>
    <cellStyle name="Note 5 2_SCH J-3" xfId="17982"/>
    <cellStyle name="Note 5 3" xfId="17983"/>
    <cellStyle name="Note 5 3 2" xfId="17984"/>
    <cellStyle name="Note 5 3 2 2" xfId="17985"/>
    <cellStyle name="Note 5 3 2_SCH J-3" xfId="17986"/>
    <cellStyle name="Note 5 3 3" xfId="17987"/>
    <cellStyle name="Note 5 3 4" xfId="17988"/>
    <cellStyle name="Note 5 3_SCH J-3" xfId="17989"/>
    <cellStyle name="Note 5 4" xfId="17990"/>
    <cellStyle name="Note 5 4 2" xfId="17991"/>
    <cellStyle name="Note 5 4 3" xfId="17992"/>
    <cellStyle name="Note 5 4_SCH J-3" xfId="17993"/>
    <cellStyle name="Note 5 5" xfId="17994"/>
    <cellStyle name="Note 5 5 2" xfId="17995"/>
    <cellStyle name="Note 5 5_SCH J-3" xfId="17996"/>
    <cellStyle name="Note 5 6" xfId="17997"/>
    <cellStyle name="Note 5 6 2" xfId="17998"/>
    <cellStyle name="Note 5 6_SCH J-3" xfId="17999"/>
    <cellStyle name="Note 5 7" xfId="18000"/>
    <cellStyle name="Note 5 7 2" xfId="18001"/>
    <cellStyle name="Note 5 7_SCH J-3" xfId="18002"/>
    <cellStyle name="Note 5 8" xfId="18003"/>
    <cellStyle name="Note 5 8 2" xfId="18004"/>
    <cellStyle name="Note 5 8_SCH J-3" xfId="18005"/>
    <cellStyle name="Note 5 9" xfId="18006"/>
    <cellStyle name="Note 5 9 2" xfId="18007"/>
    <cellStyle name="Note 5 9_SCH J-3" xfId="18008"/>
    <cellStyle name="Note 5_SCH J-3" xfId="18009"/>
    <cellStyle name="Note 6" xfId="18010"/>
    <cellStyle name="Note 6 10" xfId="18011"/>
    <cellStyle name="Note 6 10 2" xfId="18012"/>
    <cellStyle name="Note 6 10_SCH J-3" xfId="18013"/>
    <cellStyle name="Note 6 11" xfId="18014"/>
    <cellStyle name="Note 6 12" xfId="18015"/>
    <cellStyle name="Note 6 13" xfId="18016"/>
    <cellStyle name="Note 6 2" xfId="18017"/>
    <cellStyle name="Note 6 2 10" xfId="18018"/>
    <cellStyle name="Note 6 2 11" xfId="18019"/>
    <cellStyle name="Note 6 2 12" xfId="18020"/>
    <cellStyle name="Note 6 2 2" xfId="18021"/>
    <cellStyle name="Note 6 2 2 2" xfId="18022"/>
    <cellStyle name="Note 6 2 2 3" xfId="18023"/>
    <cellStyle name="Note 6 2 2_SCH J-3" xfId="18024"/>
    <cellStyle name="Note 6 2 3" xfId="18025"/>
    <cellStyle name="Note 6 2 3 2" xfId="18026"/>
    <cellStyle name="Note 6 2 3_SCH J-3" xfId="18027"/>
    <cellStyle name="Note 6 2 4" xfId="18028"/>
    <cellStyle name="Note 6 2 4 2" xfId="18029"/>
    <cellStyle name="Note 6 2 4_SCH J-3" xfId="18030"/>
    <cellStyle name="Note 6 2 5" xfId="18031"/>
    <cellStyle name="Note 6 2 5 2" xfId="18032"/>
    <cellStyle name="Note 6 2 5_SCH J-3" xfId="18033"/>
    <cellStyle name="Note 6 2 6" xfId="18034"/>
    <cellStyle name="Note 6 2 6 2" xfId="18035"/>
    <cellStyle name="Note 6 2 6_SCH J-3" xfId="18036"/>
    <cellStyle name="Note 6 2 7" xfId="18037"/>
    <cellStyle name="Note 6 2 7 2" xfId="18038"/>
    <cellStyle name="Note 6 2 7_SCH J-3" xfId="18039"/>
    <cellStyle name="Note 6 2 8" xfId="18040"/>
    <cellStyle name="Note 6 2 8 2" xfId="18041"/>
    <cellStyle name="Note 6 2 8_SCH J-3" xfId="18042"/>
    <cellStyle name="Note 6 2 9" xfId="18043"/>
    <cellStyle name="Note 6 2 9 2" xfId="18044"/>
    <cellStyle name="Note 6 2 9_SCH J-3" xfId="18045"/>
    <cellStyle name="Note 6 2_SCH J-3" xfId="18046"/>
    <cellStyle name="Note 6 3" xfId="18047"/>
    <cellStyle name="Note 6 3 2" xfId="18048"/>
    <cellStyle name="Note 6 3 3" xfId="18049"/>
    <cellStyle name="Note 6 3 4" xfId="18050"/>
    <cellStyle name="Note 6 3_SCH J-3" xfId="18051"/>
    <cellStyle name="Note 6 4" xfId="18052"/>
    <cellStyle name="Note 6 4 2" xfId="18053"/>
    <cellStyle name="Note 6 4_SCH J-3" xfId="18054"/>
    <cellStyle name="Note 6 5" xfId="18055"/>
    <cellStyle name="Note 6 5 2" xfId="18056"/>
    <cellStyle name="Note 6 5_SCH J-3" xfId="18057"/>
    <cellStyle name="Note 6 6" xfId="18058"/>
    <cellStyle name="Note 6 6 2" xfId="18059"/>
    <cellStyle name="Note 6 6_SCH J-3" xfId="18060"/>
    <cellStyle name="Note 6 7" xfId="18061"/>
    <cellStyle name="Note 6 7 2" xfId="18062"/>
    <cellStyle name="Note 6 7_SCH J-3" xfId="18063"/>
    <cellStyle name="Note 6 8" xfId="18064"/>
    <cellStyle name="Note 6 8 2" xfId="18065"/>
    <cellStyle name="Note 6 8_SCH J-3" xfId="18066"/>
    <cellStyle name="Note 6 9" xfId="18067"/>
    <cellStyle name="Note 6 9 2" xfId="18068"/>
    <cellStyle name="Note 6 9_SCH J-3" xfId="18069"/>
    <cellStyle name="Note 6_Allocators" xfId="18070"/>
    <cellStyle name="Note 7" xfId="18071"/>
    <cellStyle name="Note 7 10" xfId="18072"/>
    <cellStyle name="Note 7 10 2" xfId="18073"/>
    <cellStyle name="Note 7 10_SCH J-3" xfId="18074"/>
    <cellStyle name="Note 7 11" xfId="18075"/>
    <cellStyle name="Note 7 12" xfId="18076"/>
    <cellStyle name="Note 7 13" xfId="18077"/>
    <cellStyle name="Note 7 2" xfId="18078"/>
    <cellStyle name="Note 7 2 10" xfId="18079"/>
    <cellStyle name="Note 7 2 11" xfId="18080"/>
    <cellStyle name="Note 7 2 12" xfId="18081"/>
    <cellStyle name="Note 7 2 2" xfId="18082"/>
    <cellStyle name="Note 7 2 2 2" xfId="18083"/>
    <cellStyle name="Note 7 2 2_SCH J-3" xfId="18084"/>
    <cellStyle name="Note 7 2 3" xfId="18085"/>
    <cellStyle name="Note 7 2 3 2" xfId="18086"/>
    <cellStyle name="Note 7 2 3_SCH J-3" xfId="18087"/>
    <cellStyle name="Note 7 2 4" xfId="18088"/>
    <cellStyle name="Note 7 2 4 2" xfId="18089"/>
    <cellStyle name="Note 7 2 4_SCH J-3" xfId="18090"/>
    <cellStyle name="Note 7 2 5" xfId="18091"/>
    <cellStyle name="Note 7 2 5 2" xfId="18092"/>
    <cellStyle name="Note 7 2 5_SCH J-3" xfId="18093"/>
    <cellStyle name="Note 7 2 6" xfId="18094"/>
    <cellStyle name="Note 7 2 6 2" xfId="18095"/>
    <cellStyle name="Note 7 2 6_SCH J-3" xfId="18096"/>
    <cellStyle name="Note 7 2 7" xfId="18097"/>
    <cellStyle name="Note 7 2 7 2" xfId="18098"/>
    <cellStyle name="Note 7 2 7_SCH J-3" xfId="18099"/>
    <cellStyle name="Note 7 2 8" xfId="18100"/>
    <cellStyle name="Note 7 2 8 2" xfId="18101"/>
    <cellStyle name="Note 7 2 8_SCH J-3" xfId="18102"/>
    <cellStyle name="Note 7 2 9" xfId="18103"/>
    <cellStyle name="Note 7 2 9 2" xfId="18104"/>
    <cellStyle name="Note 7 2 9_SCH J-3" xfId="18105"/>
    <cellStyle name="Note 7 2_SCH J-3" xfId="18106"/>
    <cellStyle name="Note 7 3" xfId="18107"/>
    <cellStyle name="Note 7 3 2" xfId="18108"/>
    <cellStyle name="Note 7 3 3" xfId="18109"/>
    <cellStyle name="Note 7 3_SCH J-3" xfId="18110"/>
    <cellStyle name="Note 7 4" xfId="18111"/>
    <cellStyle name="Note 7 4 2" xfId="18112"/>
    <cellStyle name="Note 7 4_SCH J-3" xfId="18113"/>
    <cellStyle name="Note 7 5" xfId="18114"/>
    <cellStyle name="Note 7 5 2" xfId="18115"/>
    <cellStyle name="Note 7 5_SCH J-3" xfId="18116"/>
    <cellStyle name="Note 7 6" xfId="18117"/>
    <cellStyle name="Note 7 6 2" xfId="18118"/>
    <cellStyle name="Note 7 6_SCH J-3" xfId="18119"/>
    <cellStyle name="Note 7 7" xfId="18120"/>
    <cellStyle name="Note 7 7 2" xfId="18121"/>
    <cellStyle name="Note 7 7_SCH J-3" xfId="18122"/>
    <cellStyle name="Note 7 8" xfId="18123"/>
    <cellStyle name="Note 7 8 2" xfId="18124"/>
    <cellStyle name="Note 7 8_SCH J-3" xfId="18125"/>
    <cellStyle name="Note 7 9" xfId="18126"/>
    <cellStyle name="Note 7 9 2" xfId="18127"/>
    <cellStyle name="Note 7 9_SCH J-3" xfId="18128"/>
    <cellStyle name="Note 7_SCH J-3" xfId="18129"/>
    <cellStyle name="Note 8" xfId="18130"/>
    <cellStyle name="Note 8 10" xfId="18131"/>
    <cellStyle name="Note 8 10 2" xfId="18132"/>
    <cellStyle name="Note 8 10_SCH J-3" xfId="18133"/>
    <cellStyle name="Note 8 11" xfId="18134"/>
    <cellStyle name="Note 8 12" xfId="18135"/>
    <cellStyle name="Note 8 13" xfId="18136"/>
    <cellStyle name="Note 8 2" xfId="18137"/>
    <cellStyle name="Note 8 2 10" xfId="18138"/>
    <cellStyle name="Note 8 2 11" xfId="18139"/>
    <cellStyle name="Note 8 2 12" xfId="18140"/>
    <cellStyle name="Note 8 2 2" xfId="18141"/>
    <cellStyle name="Note 8 2 2 2" xfId="18142"/>
    <cellStyle name="Note 8 2 2_SCH J-3" xfId="18143"/>
    <cellStyle name="Note 8 2 3" xfId="18144"/>
    <cellStyle name="Note 8 2 3 2" xfId="18145"/>
    <cellStyle name="Note 8 2 3_SCH J-3" xfId="18146"/>
    <cellStyle name="Note 8 2 4" xfId="18147"/>
    <cellStyle name="Note 8 2 4 2" xfId="18148"/>
    <cellStyle name="Note 8 2 4_SCH J-3" xfId="18149"/>
    <cellStyle name="Note 8 2 5" xfId="18150"/>
    <cellStyle name="Note 8 2 5 2" xfId="18151"/>
    <cellStyle name="Note 8 2 5_SCH J-3" xfId="18152"/>
    <cellStyle name="Note 8 2 6" xfId="18153"/>
    <cellStyle name="Note 8 2 6 2" xfId="18154"/>
    <cellStyle name="Note 8 2 6_SCH J-3" xfId="18155"/>
    <cellStyle name="Note 8 2 7" xfId="18156"/>
    <cellStyle name="Note 8 2 7 2" xfId="18157"/>
    <cellStyle name="Note 8 2 7_SCH J-3" xfId="18158"/>
    <cellStyle name="Note 8 2 8" xfId="18159"/>
    <cellStyle name="Note 8 2 8 2" xfId="18160"/>
    <cellStyle name="Note 8 2 8_SCH J-3" xfId="18161"/>
    <cellStyle name="Note 8 2 9" xfId="18162"/>
    <cellStyle name="Note 8 2 9 2" xfId="18163"/>
    <cellStyle name="Note 8 2 9_SCH J-3" xfId="18164"/>
    <cellStyle name="Note 8 2_SCH J-3" xfId="18165"/>
    <cellStyle name="Note 8 3" xfId="18166"/>
    <cellStyle name="Note 8 3 2" xfId="18167"/>
    <cellStyle name="Note 8 3 3" xfId="18168"/>
    <cellStyle name="Note 8 3_SCH J-3" xfId="18169"/>
    <cellStyle name="Note 8 4" xfId="18170"/>
    <cellStyle name="Note 8 4 2" xfId="18171"/>
    <cellStyle name="Note 8 4_SCH J-3" xfId="18172"/>
    <cellStyle name="Note 8 5" xfId="18173"/>
    <cellStyle name="Note 8 5 2" xfId="18174"/>
    <cellStyle name="Note 8 5_SCH J-3" xfId="18175"/>
    <cellStyle name="Note 8 6" xfId="18176"/>
    <cellStyle name="Note 8 6 2" xfId="18177"/>
    <cellStyle name="Note 8 6_SCH J-3" xfId="18178"/>
    <cellStyle name="Note 8 7" xfId="18179"/>
    <cellStyle name="Note 8 7 2" xfId="18180"/>
    <cellStyle name="Note 8 7_SCH J-3" xfId="18181"/>
    <cellStyle name="Note 8 8" xfId="18182"/>
    <cellStyle name="Note 8 8 2" xfId="18183"/>
    <cellStyle name="Note 8 8_SCH J-3" xfId="18184"/>
    <cellStyle name="Note 8 9" xfId="18185"/>
    <cellStyle name="Note 8 9 2" xfId="18186"/>
    <cellStyle name="Note 8 9_SCH J-3" xfId="18187"/>
    <cellStyle name="Note 8_SCH J-3" xfId="18188"/>
    <cellStyle name="Note 9" xfId="18189"/>
    <cellStyle name="Note 9 10" xfId="18190"/>
    <cellStyle name="Note 9 10 2" xfId="18191"/>
    <cellStyle name="Note 9 10_SCH J-3" xfId="18192"/>
    <cellStyle name="Note 9 11" xfId="18193"/>
    <cellStyle name="Note 9 12" xfId="18194"/>
    <cellStyle name="Note 9 13" xfId="18195"/>
    <cellStyle name="Note 9 2" xfId="18196"/>
    <cellStyle name="Note 9 2 10" xfId="18197"/>
    <cellStyle name="Note 9 2 11" xfId="18198"/>
    <cellStyle name="Note 9 2 2" xfId="18199"/>
    <cellStyle name="Note 9 2 2 2" xfId="18200"/>
    <cellStyle name="Note 9 2 2_SCH J-3" xfId="18201"/>
    <cellStyle name="Note 9 2 3" xfId="18202"/>
    <cellStyle name="Note 9 2 3 2" xfId="18203"/>
    <cellStyle name="Note 9 2 3_SCH J-3" xfId="18204"/>
    <cellStyle name="Note 9 2 4" xfId="18205"/>
    <cellStyle name="Note 9 2 4 2" xfId="18206"/>
    <cellStyle name="Note 9 2 4_SCH J-3" xfId="18207"/>
    <cellStyle name="Note 9 2 5" xfId="18208"/>
    <cellStyle name="Note 9 2 5 2" xfId="18209"/>
    <cellStyle name="Note 9 2 5_SCH J-3" xfId="18210"/>
    <cellStyle name="Note 9 2 6" xfId="18211"/>
    <cellStyle name="Note 9 2 6 2" xfId="18212"/>
    <cellStyle name="Note 9 2 6_SCH J-3" xfId="18213"/>
    <cellStyle name="Note 9 2 7" xfId="18214"/>
    <cellStyle name="Note 9 2 7 2" xfId="18215"/>
    <cellStyle name="Note 9 2 7_SCH J-3" xfId="18216"/>
    <cellStyle name="Note 9 2 8" xfId="18217"/>
    <cellStyle name="Note 9 2 8 2" xfId="18218"/>
    <cellStyle name="Note 9 2 8_SCH J-3" xfId="18219"/>
    <cellStyle name="Note 9 2 9" xfId="18220"/>
    <cellStyle name="Note 9 2 9 2" xfId="18221"/>
    <cellStyle name="Note 9 2 9_SCH J-3" xfId="18222"/>
    <cellStyle name="Note 9 2_SCH J-3" xfId="18223"/>
    <cellStyle name="Note 9 3" xfId="18224"/>
    <cellStyle name="Note 9 3 2" xfId="18225"/>
    <cellStyle name="Note 9 3_SCH J-3" xfId="18226"/>
    <cellStyle name="Note 9 4" xfId="18227"/>
    <cellStyle name="Note 9 4 2" xfId="18228"/>
    <cellStyle name="Note 9 4_SCH J-3" xfId="18229"/>
    <cellStyle name="Note 9 5" xfId="18230"/>
    <cellStyle name="Note 9 5 2" xfId="18231"/>
    <cellStyle name="Note 9 5_SCH J-3" xfId="18232"/>
    <cellStyle name="Note 9 6" xfId="18233"/>
    <cellStyle name="Note 9 6 2" xfId="18234"/>
    <cellStyle name="Note 9 6_SCH J-3" xfId="18235"/>
    <cellStyle name="Note 9 7" xfId="18236"/>
    <cellStyle name="Note 9 7 2" xfId="18237"/>
    <cellStyle name="Note 9 7_SCH J-3" xfId="18238"/>
    <cellStyle name="Note 9 8" xfId="18239"/>
    <cellStyle name="Note 9 8 2" xfId="18240"/>
    <cellStyle name="Note 9 8_SCH J-3" xfId="18241"/>
    <cellStyle name="Note 9 9" xfId="18242"/>
    <cellStyle name="Note 9 9 2" xfId="18243"/>
    <cellStyle name="Note 9 9_SCH J-3" xfId="18244"/>
    <cellStyle name="Note 9_SCH J-3" xfId="18245"/>
    <cellStyle name="nPlosion" xfId="18246"/>
    <cellStyle name="NPPESalesPct" xfId="18247"/>
    <cellStyle name="ntec" xfId="18248"/>
    <cellStyle name="nvision" xfId="18249"/>
    <cellStyle name="NWI%S" xfId="18250"/>
    <cellStyle name="Output 10" xfId="18251"/>
    <cellStyle name="Output 11" xfId="18252"/>
    <cellStyle name="Output 12" xfId="18253"/>
    <cellStyle name="Output 13" xfId="18254"/>
    <cellStyle name="Output 14" xfId="18255"/>
    <cellStyle name="Output 15" xfId="18256"/>
    <cellStyle name="Output 16" xfId="18257"/>
    <cellStyle name="Output 17" xfId="18258"/>
    <cellStyle name="Output 17 2" xfId="18259"/>
    <cellStyle name="Output 17_SCH J-3" xfId="18260"/>
    <cellStyle name="Output 2" xfId="18261"/>
    <cellStyle name="Output 2 2" xfId="18262"/>
    <cellStyle name="Output 2 2 2" xfId="18263"/>
    <cellStyle name="Output 2 2 3" xfId="18264"/>
    <cellStyle name="Output 2 2_SCH J-3" xfId="18265"/>
    <cellStyle name="Output 2 3" xfId="18266"/>
    <cellStyle name="Output 2 3 2" xfId="18267"/>
    <cellStyle name="Output 2 3_SCH J-3" xfId="18268"/>
    <cellStyle name="Output 2 4" xfId="18269"/>
    <cellStyle name="Output 2 4 2" xfId="18270"/>
    <cellStyle name="Output 2 4_SCH J-3" xfId="18271"/>
    <cellStyle name="Output 2 5" xfId="18272"/>
    <cellStyle name="Output 2 5 2" xfId="18273"/>
    <cellStyle name="Output 2 5_SCH J-3" xfId="18274"/>
    <cellStyle name="Output 2 6" xfId="18275"/>
    <cellStyle name="Output 2 6 2" xfId="18276"/>
    <cellStyle name="Output 2 6_SCH J-3" xfId="18277"/>
    <cellStyle name="Output 2 7" xfId="18278"/>
    <cellStyle name="Output 2 8" xfId="18279"/>
    <cellStyle name="Output 2 9" xfId="18280"/>
    <cellStyle name="Output 2_SCH J-3" xfId="18281"/>
    <cellStyle name="Output 3" xfId="18282"/>
    <cellStyle name="Output 3 2" xfId="18283"/>
    <cellStyle name="Output 3 3" xfId="18284"/>
    <cellStyle name="Output 3_SCH J-3" xfId="18285"/>
    <cellStyle name="Output 4" xfId="18286"/>
    <cellStyle name="Output 4 2" xfId="18287"/>
    <cellStyle name="Output 5" xfId="18288"/>
    <cellStyle name="Output 5 2" xfId="18289"/>
    <cellStyle name="Output 6" xfId="18290"/>
    <cellStyle name="Output 6 2" xfId="18291"/>
    <cellStyle name="Output 7" xfId="18292"/>
    <cellStyle name="Output 8" xfId="18293"/>
    <cellStyle name="Output 9" xfId="18294"/>
    <cellStyle name="Output Amounts" xfId="18295"/>
    <cellStyle name="OUTPUT AMOUNTS 10" xfId="18296"/>
    <cellStyle name="Output Amounts 11" xfId="18297"/>
    <cellStyle name="Output Amounts 2" xfId="18298"/>
    <cellStyle name="Output Amounts 2 10" xfId="18299"/>
    <cellStyle name="OUTPUT AMOUNTS 2 11" xfId="18300"/>
    <cellStyle name="OUTPUT AMOUNTS 2 2" xfId="18301"/>
    <cellStyle name="OUTPUT AMOUNTS 2 3" xfId="18302"/>
    <cellStyle name="Output Amounts 2 3 2" xfId="18303"/>
    <cellStyle name="OUTPUT AMOUNTS 2 3_SCH J-3" xfId="18304"/>
    <cellStyle name="Output Amounts 2 4" xfId="18305"/>
    <cellStyle name="Output Amounts 2 5" xfId="18306"/>
    <cellStyle name="Output Amounts 2 6" xfId="18307"/>
    <cellStyle name="Output Amounts 2 7" xfId="18308"/>
    <cellStyle name="Output Amounts 2 8" xfId="18309"/>
    <cellStyle name="Output Amounts 2 9" xfId="18310"/>
    <cellStyle name="Output Amounts 2_SCH J-3" xfId="18311"/>
    <cellStyle name="OUTPUT AMOUNTS 3" xfId="18312"/>
    <cellStyle name="OUTPUT AMOUNTS 3 2" xfId="18313"/>
    <cellStyle name="Output Amounts 3 3" xfId="18314"/>
    <cellStyle name="Output Amounts 3 4" xfId="18315"/>
    <cellStyle name="Output Amounts 3 5" xfId="18316"/>
    <cellStyle name="Output Amounts 3 6" xfId="18317"/>
    <cellStyle name="Output Amounts 3 7" xfId="18318"/>
    <cellStyle name="Output Amounts 3 8" xfId="18319"/>
    <cellStyle name="Output Amounts 3 9" xfId="18320"/>
    <cellStyle name="Output Amounts 3_SCH J-3" xfId="18321"/>
    <cellStyle name="Output Amounts 4" xfId="18322"/>
    <cellStyle name="OUTPUT AMOUNTS 5" xfId="18323"/>
    <cellStyle name="OUTPUT AMOUNTS 6" xfId="18324"/>
    <cellStyle name="OUTPUT AMOUNTS 7" xfId="18325"/>
    <cellStyle name="OUTPUT AMOUNTS 8" xfId="18326"/>
    <cellStyle name="OUTPUT AMOUNTS 9" xfId="18327"/>
    <cellStyle name="Output Amounts_d1" xfId="18328"/>
    <cellStyle name="Output Column Headings" xfId="18329"/>
    <cellStyle name="OUTPUT COLUMN HEADINGS 10" xfId="18330"/>
    <cellStyle name="OUTPUT COLUMN HEADINGS 10 2" xfId="18331"/>
    <cellStyle name="OUTPUT COLUMN HEADINGS 10 3" xfId="18332"/>
    <cellStyle name="OUTPUT COLUMN HEADINGS 10_SCH J-3" xfId="18333"/>
    <cellStyle name="Output Column Headings 11" xfId="18334"/>
    <cellStyle name="Output Column Headings 2" xfId="18335"/>
    <cellStyle name="Output Column Headings 2 2" xfId="18336"/>
    <cellStyle name="OUTPUT COLUMN HEADINGS 2 2 2" xfId="18337"/>
    <cellStyle name="Output Column Headings 2 2 3" xfId="18338"/>
    <cellStyle name="Output Column Headings 2 2 4" xfId="18339"/>
    <cellStyle name="Output Column Headings 2 2 5" xfId="18340"/>
    <cellStyle name="Output Column Headings 2 2 6" xfId="18341"/>
    <cellStyle name="Output Column Headings 2 2 7" xfId="18342"/>
    <cellStyle name="Output Column Headings 2 2_SCH J-3" xfId="18343"/>
    <cellStyle name="OUTPUT COLUMN HEADINGS 2 3" xfId="18344"/>
    <cellStyle name="OUTPUT COLUMN HEADINGS 2 3 2" xfId="18345"/>
    <cellStyle name="OUTPUT COLUMN HEADINGS 2 3_SCH J-3" xfId="18346"/>
    <cellStyle name="Output Column Headings 2 4" xfId="18347"/>
    <cellStyle name="Output Column Headings 2 5" xfId="18348"/>
    <cellStyle name="Output Column Headings 2 6" xfId="18349"/>
    <cellStyle name="Output Column Headings 2_SCH J-3" xfId="18350"/>
    <cellStyle name="OUTPUT COLUMN HEADINGS 3" xfId="18351"/>
    <cellStyle name="Output Column Headings 3 2" xfId="18352"/>
    <cellStyle name="Output Column Headings 3_SCH J-3" xfId="18353"/>
    <cellStyle name="Output Column Headings 4" xfId="18354"/>
    <cellStyle name="Output Column Headings 4 2" xfId="18355"/>
    <cellStyle name="Output Column Headings 4_SCH J-3" xfId="18356"/>
    <cellStyle name="Output Column Headings 5" xfId="18357"/>
    <cellStyle name="Output Column Headings 6" xfId="18358"/>
    <cellStyle name="Output Column Headings 7" xfId="18359"/>
    <cellStyle name="Output Column Headings 8" xfId="18360"/>
    <cellStyle name="Output Column Headings 9" xfId="18361"/>
    <cellStyle name="Output Column Headings_d1" xfId="18362"/>
    <cellStyle name="Output Line Items" xfId="18363"/>
    <cellStyle name="OUTPUT LINE ITEMS 10" xfId="18364"/>
    <cellStyle name="OUTPUT LINE ITEMS 10 2" xfId="18365"/>
    <cellStyle name="OUTPUT LINE ITEMS 10 3" xfId="18366"/>
    <cellStyle name="OUTPUT LINE ITEMS 10_SCH J-3" xfId="18367"/>
    <cellStyle name="Output Line Items 11" xfId="18368"/>
    <cellStyle name="Output Line Items 2" xfId="18369"/>
    <cellStyle name="Output Line Items 2 2" xfId="18370"/>
    <cellStyle name="Output Line Items 2 2 2" xfId="18371"/>
    <cellStyle name="Output Line Items 2 2 3" xfId="18372"/>
    <cellStyle name="Output Line Items 2 2_SCH J-3" xfId="18373"/>
    <cellStyle name="Output Line Items 2 3" xfId="18374"/>
    <cellStyle name="OUTPUT LINE ITEMS 2 3 2" xfId="18375"/>
    <cellStyle name="Output Line Items 2 3 3" xfId="18376"/>
    <cellStyle name="Output Line Items 2 3 4" xfId="18377"/>
    <cellStyle name="Output Line Items 2 3 5" xfId="18378"/>
    <cellStyle name="Output Line Items 2 3 6" xfId="18379"/>
    <cellStyle name="Output Line Items 2 3 7" xfId="18380"/>
    <cellStyle name="Output Line Items 2 3_SCH J-3" xfId="18381"/>
    <cellStyle name="OUTPUT LINE ITEMS 2 4" xfId="18382"/>
    <cellStyle name="Output Line Items 2 5" xfId="18383"/>
    <cellStyle name="Output Line Items 2 6" xfId="18384"/>
    <cellStyle name="Output Line Items 2 7" xfId="18385"/>
    <cellStyle name="Output Line Items 2_SCH J-3" xfId="18386"/>
    <cellStyle name="OUTPUT LINE ITEMS 3" xfId="18387"/>
    <cellStyle name="Output Line Items 3 2" xfId="18388"/>
    <cellStyle name="Output Line Items 3_SCH J-3" xfId="18389"/>
    <cellStyle name="Output Line Items 4" xfId="18390"/>
    <cellStyle name="Output Line Items 4 2" xfId="18391"/>
    <cellStyle name="Output Line Items 4_SCH J-3" xfId="18392"/>
    <cellStyle name="Output Line Items 5" xfId="18393"/>
    <cellStyle name="Output Line Items 6" xfId="18394"/>
    <cellStyle name="Output Line Items 7" xfId="18395"/>
    <cellStyle name="Output Line Items 8" xfId="18396"/>
    <cellStyle name="Output Line Items 9" xfId="18397"/>
    <cellStyle name="Output Line Items_d1" xfId="18398"/>
    <cellStyle name="Output Report Heading" xfId="18399"/>
    <cellStyle name="OUTPUT REPORT HEADING 10" xfId="18400"/>
    <cellStyle name="OUTPUT REPORT HEADING 10 2" xfId="18401"/>
    <cellStyle name="OUTPUT REPORT HEADING 10 3" xfId="18402"/>
    <cellStyle name="OUTPUT REPORT HEADING 10_SCH J-3" xfId="18403"/>
    <cellStyle name="Output Report Heading 11" xfId="18404"/>
    <cellStyle name="Output Report Heading 2" xfId="18405"/>
    <cellStyle name="Output Report Heading 2 2" xfId="18406"/>
    <cellStyle name="OUTPUT REPORT HEADING 2 2 2" xfId="18407"/>
    <cellStyle name="Output Report Heading 2 2 3" xfId="18408"/>
    <cellStyle name="Output Report Heading 2 2 4" xfId="18409"/>
    <cellStyle name="Output Report Heading 2 2 5" xfId="18410"/>
    <cellStyle name="Output Report Heading 2 2 6" xfId="18411"/>
    <cellStyle name="Output Report Heading 2 2 7" xfId="18412"/>
    <cellStyle name="Output Report Heading 2 2_SCH J-3" xfId="18413"/>
    <cellStyle name="OUTPUT REPORT HEADING 2 3" xfId="18414"/>
    <cellStyle name="OUTPUT REPORT HEADING 2 3 2" xfId="18415"/>
    <cellStyle name="OUTPUT REPORT HEADING 2 3_SCH J-3" xfId="18416"/>
    <cellStyle name="Output Report Heading 2 4" xfId="18417"/>
    <cellStyle name="Output Report Heading 2 5" xfId="18418"/>
    <cellStyle name="Output Report Heading 2 6" xfId="18419"/>
    <cellStyle name="Output Report Heading 2_SCH J-3" xfId="18420"/>
    <cellStyle name="OUTPUT REPORT HEADING 3" xfId="18421"/>
    <cellStyle name="Output Report Heading 3 2" xfId="18422"/>
    <cellStyle name="Output Report Heading 3_SCH J-3" xfId="18423"/>
    <cellStyle name="Output Report Heading 4" xfId="18424"/>
    <cellStyle name="Output Report Heading 4 2" xfId="18425"/>
    <cellStyle name="Output Report Heading 4_SCH J-3" xfId="18426"/>
    <cellStyle name="Output Report Heading 5" xfId="18427"/>
    <cellStyle name="Output Report Heading 6" xfId="18428"/>
    <cellStyle name="Output Report Heading 7" xfId="18429"/>
    <cellStyle name="Output Report Heading 8" xfId="18430"/>
    <cellStyle name="Output Report Heading 9" xfId="18431"/>
    <cellStyle name="Output Report Heading_d1" xfId="18432"/>
    <cellStyle name="Output Report Title" xfId="18433"/>
    <cellStyle name="OUTPUT REPORT TITLE 10" xfId="18434"/>
    <cellStyle name="OUTPUT REPORT TITLE 10 2" xfId="18435"/>
    <cellStyle name="OUTPUT REPORT TITLE 10 3" xfId="18436"/>
    <cellStyle name="OUTPUT REPORT TITLE 10_SCH J-3" xfId="18437"/>
    <cellStyle name="OUTPUT REPORT TITLE 11" xfId="18438"/>
    <cellStyle name="Output Report Title 12" xfId="18439"/>
    <cellStyle name="Output Report Title 2" xfId="18440"/>
    <cellStyle name="Output Report Title 2 2" xfId="18441"/>
    <cellStyle name="OUTPUT REPORT TITLE 2 2 2" xfId="18442"/>
    <cellStyle name="Output Report Title 2 2 3" xfId="18443"/>
    <cellStyle name="Output Report Title 2 2 4" xfId="18444"/>
    <cellStyle name="Output Report Title 2 2 5" xfId="18445"/>
    <cellStyle name="Output Report Title 2 2 6" xfId="18446"/>
    <cellStyle name="Output Report Title 2 2 7" xfId="18447"/>
    <cellStyle name="Output Report Title 2 2_SCH J-3" xfId="18448"/>
    <cellStyle name="OUTPUT REPORT TITLE 2 3" xfId="18449"/>
    <cellStyle name="OUTPUT REPORT TITLE 2 3 2" xfId="18450"/>
    <cellStyle name="OUTPUT REPORT TITLE 2 3_SCH J-3" xfId="18451"/>
    <cellStyle name="Output Report Title 2 4" xfId="18452"/>
    <cellStyle name="Output Report Title 2 5" xfId="18453"/>
    <cellStyle name="Output Report Title 2 6" xfId="18454"/>
    <cellStyle name="Output Report Title 2_SCH J-3" xfId="18455"/>
    <cellStyle name="OUTPUT REPORT TITLE 3" xfId="18456"/>
    <cellStyle name="Output Report Title 3 2" xfId="18457"/>
    <cellStyle name="Output Report Title 3_SCH J-3" xfId="18458"/>
    <cellStyle name="Output Report Title 4" xfId="18459"/>
    <cellStyle name="Output Report Title 4 2" xfId="18460"/>
    <cellStyle name="Output Report Title 4_SCH J-3" xfId="18461"/>
    <cellStyle name="Output Report Title 5" xfId="18462"/>
    <cellStyle name="Output Report Title 6" xfId="18463"/>
    <cellStyle name="Output Report Title 7" xfId="18464"/>
    <cellStyle name="Output Report Title 8" xfId="18465"/>
    <cellStyle name="Output Report Title 9" xfId="18466"/>
    <cellStyle name="Output Report Title_d1" xfId="18467"/>
    <cellStyle name="Page Heading Large" xfId="18468"/>
    <cellStyle name="Page Heading Small" xfId="18469"/>
    <cellStyle name="Percen - Style1" xfId="18470"/>
    <cellStyle name="Percen - Style2" xfId="18471"/>
    <cellStyle name="Percent" xfId="3" builtinId="5"/>
    <cellStyle name="Percent [0]" xfId="18472"/>
    <cellStyle name="Percent [0] 2" xfId="18473"/>
    <cellStyle name="Percent [1]" xfId="18474"/>
    <cellStyle name="Percent [2]" xfId="18475"/>
    <cellStyle name="Percent [2] 2" xfId="18476"/>
    <cellStyle name="Percent 10" xfId="18477"/>
    <cellStyle name="Percent 10 2" xfId="18478"/>
    <cellStyle name="Percent 10 2 2" xfId="18479"/>
    <cellStyle name="Percent 10 2 3" xfId="18480"/>
    <cellStyle name="Percent 10 2_SCH J-3" xfId="18481"/>
    <cellStyle name="Percent 10 3" xfId="18482"/>
    <cellStyle name="Percent 10 3 2" xfId="18483"/>
    <cellStyle name="Percent 10 3 3" xfId="18484"/>
    <cellStyle name="Percent 10 3 3 2" xfId="18485"/>
    <cellStyle name="Percent 10 3 4" xfId="18486"/>
    <cellStyle name="Percent 10 3_SCH J-3" xfId="18487"/>
    <cellStyle name="Percent 10 4" xfId="18488"/>
    <cellStyle name="Percent 10 5" xfId="18489"/>
    <cellStyle name="Percent 10 6" xfId="18490"/>
    <cellStyle name="Percent 10_SCH J-3" xfId="18491"/>
    <cellStyle name="Percent 11" xfId="18492"/>
    <cellStyle name="Percent 11 10" xfId="18493"/>
    <cellStyle name="Percent 11 2" xfId="18494"/>
    <cellStyle name="Percent 11 2 2" xfId="18495"/>
    <cellStyle name="Percent 11 2 2 2" xfId="18496"/>
    <cellStyle name="Percent 11 2 2 2 2" xfId="18497"/>
    <cellStyle name="Percent 11 2 2 3" xfId="18498"/>
    <cellStyle name="Percent 11 2 3" xfId="18499"/>
    <cellStyle name="Percent 11 2 3 2" xfId="18500"/>
    <cellStyle name="Percent 11 2 4" xfId="18501"/>
    <cellStyle name="Percent 11 3" xfId="18502"/>
    <cellStyle name="Percent 11 3 2" xfId="18503"/>
    <cellStyle name="Percent 11 3 2 2" xfId="18504"/>
    <cellStyle name="Percent 11 3 3" xfId="18505"/>
    <cellStyle name="Percent 11 4" xfId="18506"/>
    <cellStyle name="Percent 11 4 2" xfId="18507"/>
    <cellStyle name="Percent 11 4 2 2" xfId="18508"/>
    <cellStyle name="Percent 11 4 3" xfId="18509"/>
    <cellStyle name="Percent 11 5" xfId="18510"/>
    <cellStyle name="Percent 11 5 2" xfId="18511"/>
    <cellStyle name="Percent 11 6" xfId="18512"/>
    <cellStyle name="Percent 11 6 2" xfId="18513"/>
    <cellStyle name="Percent 11 7" xfId="18514"/>
    <cellStyle name="Percent 11 7 2" xfId="18515"/>
    <cellStyle name="Percent 11 7 2 2" xfId="18516"/>
    <cellStyle name="Percent 11 7 3" xfId="18517"/>
    <cellStyle name="Percent 11 8" xfId="18518"/>
    <cellStyle name="Percent 11 8 2" xfId="18519"/>
    <cellStyle name="Percent 11 9" xfId="18520"/>
    <cellStyle name="Percent 11_SCH J-3" xfId="18521"/>
    <cellStyle name="Percent 12" xfId="18522"/>
    <cellStyle name="Percent 12 2" xfId="18523"/>
    <cellStyle name="Percent 12 2 2" xfId="18524"/>
    <cellStyle name="Percent 12 2 2 2" xfId="18525"/>
    <cellStyle name="Percent 12 2 3" xfId="18526"/>
    <cellStyle name="Percent 12 3" xfId="18527"/>
    <cellStyle name="Percent 12 3 2" xfId="18528"/>
    <cellStyle name="Percent 12 3 3" xfId="18529"/>
    <cellStyle name="Percent 12 4" xfId="18530"/>
    <cellStyle name="Percent 12 5" xfId="18531"/>
    <cellStyle name="Percent 13" xfId="18532"/>
    <cellStyle name="Percent 13 2" xfId="18533"/>
    <cellStyle name="Percent 13 2 2" xfId="18534"/>
    <cellStyle name="Percent 13 2 2 2" xfId="18535"/>
    <cellStyle name="Percent 13 2 2 2 2" xfId="18536"/>
    <cellStyle name="Percent 13 2 2 2 2 2" xfId="18537"/>
    <cellStyle name="Percent 13 2 2 2 2 2 2" xfId="18538"/>
    <cellStyle name="Percent 13 2 2 2 2 3" xfId="18539"/>
    <cellStyle name="Percent 13 2 2 2 3" xfId="18540"/>
    <cellStyle name="Percent 13 2 2 2 3 2" xfId="18541"/>
    <cellStyle name="Percent 13 2 2 2 4" xfId="18542"/>
    <cellStyle name="Percent 13 2 2 3" xfId="18543"/>
    <cellStyle name="Percent 13 2 2 3 2" xfId="18544"/>
    <cellStyle name="Percent 13 2 2 3 2 2" xfId="18545"/>
    <cellStyle name="Percent 13 2 2 3 3" xfId="18546"/>
    <cellStyle name="Percent 13 2 2 4" xfId="18547"/>
    <cellStyle name="Percent 13 2 2 4 2" xfId="18548"/>
    <cellStyle name="Percent 13 2 2 5" xfId="18549"/>
    <cellStyle name="Percent 13 2 3" xfId="18550"/>
    <cellStyle name="Percent 13 2 3 2" xfId="18551"/>
    <cellStyle name="Percent 13 2 3 2 2" xfId="18552"/>
    <cellStyle name="Percent 13 2 3 2 2 2" xfId="18553"/>
    <cellStyle name="Percent 13 2 3 2 3" xfId="18554"/>
    <cellStyle name="Percent 13 2 3 3" xfId="18555"/>
    <cellStyle name="Percent 13 2 3 3 2" xfId="18556"/>
    <cellStyle name="Percent 13 2 3 4" xfId="18557"/>
    <cellStyle name="Percent 13 2 4" xfId="18558"/>
    <cellStyle name="Percent 13 2 4 2" xfId="18559"/>
    <cellStyle name="Percent 13 2 4 2 2" xfId="18560"/>
    <cellStyle name="Percent 13 2 4 3" xfId="18561"/>
    <cellStyle name="Percent 13 2 5" xfId="18562"/>
    <cellStyle name="Percent 13 2 5 2" xfId="18563"/>
    <cellStyle name="Percent 13 2 6" xfId="18564"/>
    <cellStyle name="Percent 13 3" xfId="18565"/>
    <cellStyle name="Percent 13 3 2" xfId="18566"/>
    <cellStyle name="Percent 13 3 2 2" xfId="18567"/>
    <cellStyle name="Percent 13 3 2 2 2" xfId="18568"/>
    <cellStyle name="Percent 13 3 2 2 2 2" xfId="18569"/>
    <cellStyle name="Percent 13 3 2 2 2 2 2" xfId="18570"/>
    <cellStyle name="Percent 13 3 2 2 2 3" xfId="18571"/>
    <cellStyle name="Percent 13 3 2 2 3" xfId="18572"/>
    <cellStyle name="Percent 13 3 2 2 3 2" xfId="18573"/>
    <cellStyle name="Percent 13 3 2 2 4" xfId="18574"/>
    <cellStyle name="Percent 13 3 2 3" xfId="18575"/>
    <cellStyle name="Percent 13 3 2 3 2" xfId="18576"/>
    <cellStyle name="Percent 13 3 2 3 2 2" xfId="18577"/>
    <cellStyle name="Percent 13 3 2 3 3" xfId="18578"/>
    <cellStyle name="Percent 13 3 2 4" xfId="18579"/>
    <cellStyle name="Percent 13 3 2 4 2" xfId="18580"/>
    <cellStyle name="Percent 13 3 2 5" xfId="18581"/>
    <cellStyle name="Percent 13 3 3" xfId="18582"/>
    <cellStyle name="Percent 13 3 3 2" xfId="18583"/>
    <cellStyle name="Percent 13 3 3 2 2" xfId="18584"/>
    <cellStyle name="Percent 13 3 3 2 2 2" xfId="18585"/>
    <cellStyle name="Percent 13 3 3 2 3" xfId="18586"/>
    <cellStyle name="Percent 13 3 3 3" xfId="18587"/>
    <cellStyle name="Percent 13 3 3 3 2" xfId="18588"/>
    <cellStyle name="Percent 13 3 3 4" xfId="18589"/>
    <cellStyle name="Percent 13 3 4" xfId="18590"/>
    <cellStyle name="Percent 13 3 4 2" xfId="18591"/>
    <cellStyle name="Percent 13 3 4 2 2" xfId="18592"/>
    <cellStyle name="Percent 13 3 4 3" xfId="18593"/>
    <cellStyle name="Percent 13 3 5" xfId="18594"/>
    <cellStyle name="Percent 13 3 5 2" xfId="18595"/>
    <cellStyle name="Percent 13 3 6" xfId="18596"/>
    <cellStyle name="Percent 13 4" xfId="18597"/>
    <cellStyle name="Percent 13 4 2" xfId="18598"/>
    <cellStyle name="Percent 13 4 2 2" xfId="18599"/>
    <cellStyle name="Percent 13 4 2 2 2" xfId="18600"/>
    <cellStyle name="Percent 13 4 2 2 2 2" xfId="18601"/>
    <cellStyle name="Percent 13 4 2 2 3" xfId="18602"/>
    <cellStyle name="Percent 13 4 2 3" xfId="18603"/>
    <cellStyle name="Percent 13 4 2 3 2" xfId="18604"/>
    <cellStyle name="Percent 13 4 2 4" xfId="18605"/>
    <cellStyle name="Percent 13 4 3" xfId="18606"/>
    <cellStyle name="Percent 13 4 3 2" xfId="18607"/>
    <cellStyle name="Percent 13 4 3 2 2" xfId="18608"/>
    <cellStyle name="Percent 13 4 3 3" xfId="18609"/>
    <cellStyle name="Percent 13 4 4" xfId="18610"/>
    <cellStyle name="Percent 13 4 4 2" xfId="18611"/>
    <cellStyle name="Percent 13 4 5" xfId="18612"/>
    <cellStyle name="Percent 13 5" xfId="18613"/>
    <cellStyle name="Percent 13 5 2" xfId="18614"/>
    <cellStyle name="Percent 13 5 2 2" xfId="18615"/>
    <cellStyle name="Percent 13 5 2 2 2" xfId="18616"/>
    <cellStyle name="Percent 13 5 2 3" xfId="18617"/>
    <cellStyle name="Percent 13 5 3" xfId="18618"/>
    <cellStyle name="Percent 13 5 3 2" xfId="18619"/>
    <cellStyle name="Percent 13 5 4" xfId="18620"/>
    <cellStyle name="Percent 13 6" xfId="18621"/>
    <cellStyle name="Percent 13 6 2" xfId="18622"/>
    <cellStyle name="Percent 13 6 2 2" xfId="18623"/>
    <cellStyle name="Percent 13 6 3" xfId="18624"/>
    <cellStyle name="Percent 13 7" xfId="18625"/>
    <cellStyle name="Percent 13 7 2" xfId="18626"/>
    <cellStyle name="Percent 13 8" xfId="18627"/>
    <cellStyle name="Percent 13_SCH J-3" xfId="18628"/>
    <cellStyle name="Percent 14" xfId="18629"/>
    <cellStyle name="Percent 14 2" xfId="18630"/>
    <cellStyle name="Percent 14 2 2" xfId="18631"/>
    <cellStyle name="Percent 14 2 2 2" xfId="18632"/>
    <cellStyle name="Percent 14 2 3" xfId="18633"/>
    <cellStyle name="Percent 14 3" xfId="18634"/>
    <cellStyle name="Percent 14 3 2" xfId="18635"/>
    <cellStyle name="Percent 14 3 3" xfId="18636"/>
    <cellStyle name="Percent 14 4" xfId="18637"/>
    <cellStyle name="Percent 14 4 2" xfId="18638"/>
    <cellStyle name="Percent 15" xfId="5"/>
    <cellStyle name="Percent 15 2" xfId="18639"/>
    <cellStyle name="Percent 15 3" xfId="18640"/>
    <cellStyle name="Percent 15 3 2" xfId="18641"/>
    <cellStyle name="Percent 16" xfId="18642"/>
    <cellStyle name="Percent 16 2" xfId="18643"/>
    <cellStyle name="Percent 16 3" xfId="18644"/>
    <cellStyle name="Percent 16 3 2" xfId="18645"/>
    <cellStyle name="Percent 16 4" xfId="18646"/>
    <cellStyle name="Percent 17" xfId="18647"/>
    <cellStyle name="Percent 17 2" xfId="18648"/>
    <cellStyle name="Percent 17 3" xfId="18649"/>
    <cellStyle name="Percent 17 3 2" xfId="18650"/>
    <cellStyle name="Percent 18" xfId="18651"/>
    <cellStyle name="Percent 18 2" xfId="18652"/>
    <cellStyle name="Percent 18 3" xfId="18653"/>
    <cellStyle name="Percent 18 3 2" xfId="18654"/>
    <cellStyle name="Percent 19" xfId="18655"/>
    <cellStyle name="Percent 19 2" xfId="18656"/>
    <cellStyle name="Percent 19 3" xfId="18657"/>
    <cellStyle name="Percent 19 3 2" xfId="18658"/>
    <cellStyle name="Percent 2" xfId="18659"/>
    <cellStyle name="Percent 2 2" xfId="18660"/>
    <cellStyle name="Percent 2 2 2" xfId="18661"/>
    <cellStyle name="Percent 2 2 2 2" xfId="18662"/>
    <cellStyle name="Percent 2 2 2 2 2" xfId="18663"/>
    <cellStyle name="Percent 2 2 2 2 2 2" xfId="18664"/>
    <cellStyle name="Percent 2 2 2 2 2 2 2" xfId="18665"/>
    <cellStyle name="Percent 2 2 2 2 2 2_SCH J-3" xfId="18666"/>
    <cellStyle name="Percent 2 2 2 2 2 3" xfId="18667"/>
    <cellStyle name="Percent 2 2 2 2 2_SCH J-3" xfId="18668"/>
    <cellStyle name="Percent 2 2 2 2 3" xfId="18669"/>
    <cellStyle name="Percent 2 2 2 2 3 2" xfId="18670"/>
    <cellStyle name="Percent 2 2 2 2 3_SCH J-3" xfId="18671"/>
    <cellStyle name="Percent 2 2 2 2 4" xfId="18672"/>
    <cellStyle name="Percent 2 2 2 2_SCH J-3" xfId="18673"/>
    <cellStyle name="Percent 2 2 2 3" xfId="18674"/>
    <cellStyle name="Percent 2 2 2 3 2" xfId="18675"/>
    <cellStyle name="Percent 2 2 2 3 2 2" xfId="18676"/>
    <cellStyle name="Percent 2 2 2 3 2_SCH J-3" xfId="18677"/>
    <cellStyle name="Percent 2 2 2 3 3" xfId="18678"/>
    <cellStyle name="Percent 2 2 2 3 3 2" xfId="18679"/>
    <cellStyle name="Percent 2 2 2 3 3 3" xfId="18680"/>
    <cellStyle name="Percent 2 2 2 3 3 4" xfId="18681"/>
    <cellStyle name="Percent 2 2 2 3 4" xfId="18682"/>
    <cellStyle name="Percent 2 2 2 3 4 2" xfId="18683"/>
    <cellStyle name="Percent 2 2 2 3 4 2 2" xfId="18684"/>
    <cellStyle name="Percent 2 2 2 3 4 2 3" xfId="18685"/>
    <cellStyle name="Percent 2 2 2 3 4 2 3 2" xfId="18686"/>
    <cellStyle name="Percent 2 2 2 3 4 3" xfId="18687"/>
    <cellStyle name="Percent 2 2 2 3 5" xfId="18688"/>
    <cellStyle name="Percent 2 2 2 3 5 2" xfId="18689"/>
    <cellStyle name="Percent 2 2 2 3 5 3" xfId="18690"/>
    <cellStyle name="Percent 2 2 2 3 5 3 2" xfId="18691"/>
    <cellStyle name="Percent 2 2 2 3 6" xfId="18692"/>
    <cellStyle name="Percent 2 2 2 3 7" xfId="18693"/>
    <cellStyle name="Percent 2 2 2 3 7 2" xfId="18694"/>
    <cellStyle name="Percent 2 2 2 3_SCH J-3" xfId="18695"/>
    <cellStyle name="Percent 2 2 2 4" xfId="18696"/>
    <cellStyle name="Percent 2 2 2 4 2" xfId="18697"/>
    <cellStyle name="Percent 2 2 2 4 2 2" xfId="18698"/>
    <cellStyle name="Percent 2 2 2 4 2 3" xfId="18699"/>
    <cellStyle name="Percent 2 2 2 4 2 3 2" xfId="18700"/>
    <cellStyle name="Percent 2 2 2 4 3" xfId="18701"/>
    <cellStyle name="Percent 2 2 2 4_SCH J-3" xfId="18702"/>
    <cellStyle name="Percent 2 2 2 5" xfId="18703"/>
    <cellStyle name="Percent 2 2 2 5 2" xfId="18704"/>
    <cellStyle name="Percent 2 2 2 5 3" xfId="18705"/>
    <cellStyle name="Percent 2 2 2 5 3 2" xfId="18706"/>
    <cellStyle name="Percent 2 2 2 6" xfId="18707"/>
    <cellStyle name="Percent 2 2 2 6 2" xfId="18708"/>
    <cellStyle name="Percent 2 2 2 7" xfId="18709"/>
    <cellStyle name="Percent 2 2 2_SCH J-3" xfId="18710"/>
    <cellStyle name="Percent 2 2 3" xfId="18711"/>
    <cellStyle name="Percent 2 2 3 2" xfId="18712"/>
    <cellStyle name="Percent 2 2 3 2 2" xfId="18713"/>
    <cellStyle name="Percent 2 2 3 2 2 2" xfId="18714"/>
    <cellStyle name="Percent 2 2 3 2 2_SCH J-3" xfId="18715"/>
    <cellStyle name="Percent 2 2 3 2 3" xfId="18716"/>
    <cellStyle name="Percent 2 2 3 2_SCH J-3" xfId="18717"/>
    <cellStyle name="Percent 2 2 3 3" xfId="18718"/>
    <cellStyle name="Percent 2 2 3 3 2" xfId="18719"/>
    <cellStyle name="Percent 2 2 3 3_SCH J-3" xfId="18720"/>
    <cellStyle name="Percent 2 2 3 4" xfId="18721"/>
    <cellStyle name="Percent 2 2 3_SCH J-3" xfId="18722"/>
    <cellStyle name="Percent 2 2 4" xfId="18723"/>
    <cellStyle name="Percent 2 2 4 2" xfId="18724"/>
    <cellStyle name="Percent 2 2 4 2 2" xfId="18725"/>
    <cellStyle name="Percent 2 2 4 2_SCH J-3" xfId="18726"/>
    <cellStyle name="Percent 2 2 4 3" xfId="18727"/>
    <cellStyle name="Percent 2 2 4_SCH J-3" xfId="18728"/>
    <cellStyle name="Percent 2 2 5" xfId="18729"/>
    <cellStyle name="Percent 2 2 5 2" xfId="18730"/>
    <cellStyle name="Percent 2 2 5 2 2" xfId="18731"/>
    <cellStyle name="Percent 2 2 5_SCH J-3" xfId="18732"/>
    <cellStyle name="Percent 2 2 6" xfId="18733"/>
    <cellStyle name="Percent 2 2 6 2" xfId="18734"/>
    <cellStyle name="Percent 2 2 6 2 2" xfId="18735"/>
    <cellStyle name="Percent 2 2 6 3" xfId="18736"/>
    <cellStyle name="Percent 2 2 7" xfId="18737"/>
    <cellStyle name="Percent 2 2_SCH J-3" xfId="18738"/>
    <cellStyle name="Percent 2 3" xfId="18739"/>
    <cellStyle name="Percent 2 3 2" xfId="18740"/>
    <cellStyle name="Percent 2 3 2 2" xfId="18741"/>
    <cellStyle name="Percent 2 3 2 2 2" xfId="18742"/>
    <cellStyle name="Percent 2 3 2 2_SCH J-3" xfId="18743"/>
    <cellStyle name="Percent 2 3 2 3" xfId="18744"/>
    <cellStyle name="Percent 2 3 2 4" xfId="18745"/>
    <cellStyle name="Percent 2 3 2_SCH J-3" xfId="18746"/>
    <cellStyle name="Percent 2 3 3" xfId="18747"/>
    <cellStyle name="Percent 2 3 3 2" xfId="18748"/>
    <cellStyle name="Percent 2 3 3 2 2" xfId="18749"/>
    <cellStyle name="Percent 2 3 3 3" xfId="18750"/>
    <cellStyle name="Percent 2 3 3_SCH J-3" xfId="18751"/>
    <cellStyle name="Percent 2 3 4" xfId="18752"/>
    <cellStyle name="Percent 2 3 4 2" xfId="18753"/>
    <cellStyle name="Percent 2 3 4 2 2" xfId="18754"/>
    <cellStyle name="Percent 2 3 4 3" xfId="18755"/>
    <cellStyle name="Percent 2 3 5" xfId="18756"/>
    <cellStyle name="Percent 2 3_SCH J-3" xfId="18757"/>
    <cellStyle name="Percent 2 4" xfId="18758"/>
    <cellStyle name="Percent 2 4 10" xfId="18759"/>
    <cellStyle name="Percent 2 4 11" xfId="18760"/>
    <cellStyle name="Percent 2 4 11 2" xfId="18761"/>
    <cellStyle name="Percent 2 4 11 2 2" xfId="18762"/>
    <cellStyle name="Percent 2 4 11 2 3" xfId="18763"/>
    <cellStyle name="Percent 2 4 11 2 3 2" xfId="18764"/>
    <cellStyle name="Percent 2 4 12" xfId="18765"/>
    <cellStyle name="Percent 2 4 2" xfId="18766"/>
    <cellStyle name="Percent 2 4 2 2" xfId="18767"/>
    <cellStyle name="Percent 2 4 2 2 2" xfId="18768"/>
    <cellStyle name="Percent 2 4 2 3" xfId="18769"/>
    <cellStyle name="Percent 2 4 2 3 2" xfId="18770"/>
    <cellStyle name="Percent 2 4 2 4" xfId="18771"/>
    <cellStyle name="Percent 2 4 3" xfId="18772"/>
    <cellStyle name="Percent 2 4 3 2" xfId="18773"/>
    <cellStyle name="Percent 2 4 3 2 2" xfId="18774"/>
    <cellStyle name="Percent 2 4 4" xfId="18775"/>
    <cellStyle name="Percent 2 4 4 2" xfId="18776"/>
    <cellStyle name="Percent 2 4 5" xfId="18777"/>
    <cellStyle name="Percent 2 4 5 2" xfId="18778"/>
    <cellStyle name="Percent 2 4 5 2 2" xfId="18779"/>
    <cellStyle name="Percent 2 4 5 2 3" xfId="18780"/>
    <cellStyle name="Percent 2 4 6" xfId="18781"/>
    <cellStyle name="Percent 2 4 7" xfId="18782"/>
    <cellStyle name="Percent 2 4 8" xfId="18783"/>
    <cellStyle name="Percent 2 4 9" xfId="18784"/>
    <cellStyle name="Percent 2 4 9 2" xfId="18785"/>
    <cellStyle name="Percent 2 4 9 2 2" xfId="18786"/>
    <cellStyle name="Percent 2 4 9 2 3" xfId="18787"/>
    <cellStyle name="Percent 2 4 9 2 3 2" xfId="18788"/>
    <cellStyle name="Percent 2 4_SCH J-3" xfId="18789"/>
    <cellStyle name="Percent 2 5" xfId="18790"/>
    <cellStyle name="Percent 2 5 2" xfId="18791"/>
    <cellStyle name="Percent 2 5 2 2" xfId="18792"/>
    <cellStyle name="Percent 2 5 2 2 2" xfId="18793"/>
    <cellStyle name="Percent 2 5 2 3" xfId="18794"/>
    <cellStyle name="Percent 2 5 2 3 2" xfId="18795"/>
    <cellStyle name="Percent 2 5 2 4" xfId="18796"/>
    <cellStyle name="Percent 2 5 3" xfId="18797"/>
    <cellStyle name="Percent 2 5 3 2" xfId="18798"/>
    <cellStyle name="Percent 2 5 3 2 2" xfId="18799"/>
    <cellStyle name="Percent 2 5 4" xfId="18800"/>
    <cellStyle name="Percent 2 5 4 2" xfId="18801"/>
    <cellStyle name="Percent 2 5 5" xfId="18802"/>
    <cellStyle name="Percent 2 6" xfId="18803"/>
    <cellStyle name="Percent 2 6 2" xfId="18804"/>
    <cellStyle name="Percent 2 6 2 2" xfId="18805"/>
    <cellStyle name="Percent 2 6 2 2 2" xfId="18806"/>
    <cellStyle name="Percent 2 6 2 3" xfId="18807"/>
    <cellStyle name="Percent 2 6 2 3 2" xfId="18808"/>
    <cellStyle name="Percent 2 6 2 4" xfId="18809"/>
    <cellStyle name="Percent 2 6 3" xfId="18810"/>
    <cellStyle name="Percent 2 6 3 2" xfId="18811"/>
    <cellStyle name="Percent 2 6 4" xfId="18812"/>
    <cellStyle name="Percent 2 6 4 2" xfId="18813"/>
    <cellStyle name="Percent 2 6 5" xfId="18814"/>
    <cellStyle name="Percent 2 7" xfId="18815"/>
    <cellStyle name="Percent 2 7 2" xfId="18816"/>
    <cellStyle name="Percent 2 7 2 2" xfId="18817"/>
    <cellStyle name="Percent 2 7 2 2 2" xfId="18818"/>
    <cellStyle name="Percent 2 7 2 3" xfId="18819"/>
    <cellStyle name="Percent 2 7 3" xfId="18820"/>
    <cellStyle name="Percent 2 7 3 2" xfId="18821"/>
    <cellStyle name="Percent 2 7 4" xfId="18822"/>
    <cellStyle name="Percent 2 7 4 2" xfId="18823"/>
    <cellStyle name="Percent 2 7 5" xfId="18824"/>
    <cellStyle name="Percent 2 8" xfId="18825"/>
    <cellStyle name="Percent 2 8 2" xfId="18826"/>
    <cellStyle name="Percent 2 9" xfId="18827"/>
    <cellStyle name="Percent 2_SCH J-3" xfId="18828"/>
    <cellStyle name="Percent 20" xfId="18829"/>
    <cellStyle name="Percent 20 2" xfId="18830"/>
    <cellStyle name="Percent 20 3" xfId="18831"/>
    <cellStyle name="Percent 20 3 2" xfId="18832"/>
    <cellStyle name="Percent 21" xfId="18833"/>
    <cellStyle name="Percent 21 2" xfId="18834"/>
    <cellStyle name="Percent 21 3" xfId="18835"/>
    <cellStyle name="Percent 21 3 2" xfId="18836"/>
    <cellStyle name="Percent 22" xfId="18837"/>
    <cellStyle name="Percent 22 2" xfId="18838"/>
    <cellStyle name="Percent 23" xfId="18839"/>
    <cellStyle name="Percent 23 2" xfId="18840"/>
    <cellStyle name="Percent 24" xfId="18841"/>
    <cellStyle name="Percent 25" xfId="18842"/>
    <cellStyle name="Percent 25 2" xfId="18843"/>
    <cellStyle name="Percent 25 3" xfId="18844"/>
    <cellStyle name="Percent 25 3 2" xfId="18845"/>
    <cellStyle name="Percent 26" xfId="18846"/>
    <cellStyle name="Percent 27" xfId="18847"/>
    <cellStyle name="Percent 27 2" xfId="18848"/>
    <cellStyle name="Percent 28" xfId="18849"/>
    <cellStyle name="Percent 28 2" xfId="18850"/>
    <cellStyle name="Percent 28 3" xfId="18851"/>
    <cellStyle name="Percent 29" xfId="18852"/>
    <cellStyle name="Percent 3" xfId="18853"/>
    <cellStyle name="Percent 3 10" xfId="18854"/>
    <cellStyle name="Percent 3 2" xfId="18855"/>
    <cellStyle name="Percent 3 2 2" xfId="18856"/>
    <cellStyle name="Percent 3 2 2 2" xfId="18857"/>
    <cellStyle name="Percent 3 2 2 2 2" xfId="18858"/>
    <cellStyle name="Percent 3 2 2 2 2 2" xfId="18859"/>
    <cellStyle name="Percent 3 2 2 2 2 2 2" xfId="18860"/>
    <cellStyle name="Percent 3 2 2 2 2 2 2 2" xfId="18861"/>
    <cellStyle name="Percent 3 2 2 2 2 2 2_SCH J-3" xfId="18862"/>
    <cellStyle name="Percent 3 2 2 2 2 2 3" xfId="18863"/>
    <cellStyle name="Percent 3 2 2 2 2 2_SCH J-3" xfId="18864"/>
    <cellStyle name="Percent 3 2 2 2 2 3" xfId="18865"/>
    <cellStyle name="Percent 3 2 2 2 2 3 2" xfId="18866"/>
    <cellStyle name="Percent 3 2 2 2 2 3_SCH J-3" xfId="18867"/>
    <cellStyle name="Percent 3 2 2 2 2 4" xfId="18868"/>
    <cellStyle name="Percent 3 2 2 2 2_SCH J-3" xfId="18869"/>
    <cellStyle name="Percent 3 2 2 2 3" xfId="18870"/>
    <cellStyle name="Percent 3 2 2 2 3 2" xfId="18871"/>
    <cellStyle name="Percent 3 2 2 2 3 2 2" xfId="18872"/>
    <cellStyle name="Percent 3 2 2 2 3 2_SCH J-3" xfId="18873"/>
    <cellStyle name="Percent 3 2 2 2 3 3" xfId="18874"/>
    <cellStyle name="Percent 3 2 2 2 3_SCH J-3" xfId="18875"/>
    <cellStyle name="Percent 3 2 2 2 4" xfId="18876"/>
    <cellStyle name="Percent 3 2 2 2 4 2" xfId="18877"/>
    <cellStyle name="Percent 3 2 2 2 4_SCH J-3" xfId="18878"/>
    <cellStyle name="Percent 3 2 2 2 5" xfId="18879"/>
    <cellStyle name="Percent 3 2 2 2 6" xfId="18880"/>
    <cellStyle name="Percent 3 2 2 2_SCH J-3" xfId="18881"/>
    <cellStyle name="Percent 3 2 2 3" xfId="18882"/>
    <cellStyle name="Percent 3 2 2 3 2" xfId="18883"/>
    <cellStyle name="Percent 3 2 2 3 2 2" xfId="18884"/>
    <cellStyle name="Percent 3 2 2 3 2 2 2" xfId="18885"/>
    <cellStyle name="Percent 3 2 2 3 2 2_SCH J-3" xfId="18886"/>
    <cellStyle name="Percent 3 2 2 3 2 3" xfId="18887"/>
    <cellStyle name="Percent 3 2 2 3 2_SCH J-3" xfId="18888"/>
    <cellStyle name="Percent 3 2 2 3 3" xfId="18889"/>
    <cellStyle name="Percent 3 2 2 3 3 2" xfId="18890"/>
    <cellStyle name="Percent 3 2 2 3 3_SCH J-3" xfId="18891"/>
    <cellStyle name="Percent 3 2 2 3 4" xfId="18892"/>
    <cellStyle name="Percent 3 2 2 3_SCH J-3" xfId="18893"/>
    <cellStyle name="Percent 3 2 2 4" xfId="18894"/>
    <cellStyle name="Percent 3 2 2 4 2" xfId="18895"/>
    <cellStyle name="Percent 3 2 2 4 2 2" xfId="18896"/>
    <cellStyle name="Percent 3 2 2 4 2_SCH J-3" xfId="18897"/>
    <cellStyle name="Percent 3 2 2 4 3" xfId="18898"/>
    <cellStyle name="Percent 3 2 2 4_SCH J-3" xfId="18899"/>
    <cellStyle name="Percent 3 2 2 5" xfId="18900"/>
    <cellStyle name="Percent 3 2 2 5 2" xfId="18901"/>
    <cellStyle name="Percent 3 2 2 5_SCH J-3" xfId="18902"/>
    <cellStyle name="Percent 3 2 2 6" xfId="18903"/>
    <cellStyle name="Percent 3 2 2 7" xfId="18904"/>
    <cellStyle name="Percent 3 2 2_SCH J-3" xfId="18905"/>
    <cellStyle name="Percent 3 2 3" xfId="18906"/>
    <cellStyle name="Percent 3 2 3 2" xfId="18907"/>
    <cellStyle name="Percent 3 2 3 2 2" xfId="18908"/>
    <cellStyle name="Percent 3 2 3 2 2 2" xfId="18909"/>
    <cellStyle name="Percent 3 2 3 2 2 2 2" xfId="18910"/>
    <cellStyle name="Percent 3 2 3 2 2 2_SCH J-3" xfId="18911"/>
    <cellStyle name="Percent 3 2 3 2 2 3" xfId="18912"/>
    <cellStyle name="Percent 3 2 3 2 2_SCH J-3" xfId="18913"/>
    <cellStyle name="Percent 3 2 3 2 3" xfId="18914"/>
    <cellStyle name="Percent 3 2 3 2 3 2" xfId="18915"/>
    <cellStyle name="Percent 3 2 3 2 3_SCH J-3" xfId="18916"/>
    <cellStyle name="Percent 3 2 3 2 4" xfId="18917"/>
    <cellStyle name="Percent 3 2 3 2_SCH J-3" xfId="18918"/>
    <cellStyle name="Percent 3 2 3 3" xfId="18919"/>
    <cellStyle name="Percent 3 2 3 3 2" xfId="18920"/>
    <cellStyle name="Percent 3 2 3 3 2 2" xfId="18921"/>
    <cellStyle name="Percent 3 2 3 3 2_SCH J-3" xfId="18922"/>
    <cellStyle name="Percent 3 2 3 3 3" xfId="18923"/>
    <cellStyle name="Percent 3 2 3 3_SCH J-3" xfId="18924"/>
    <cellStyle name="Percent 3 2 3 4" xfId="18925"/>
    <cellStyle name="Percent 3 2 3 4 2" xfId="18926"/>
    <cellStyle name="Percent 3 2 3 4_SCH J-3" xfId="18927"/>
    <cellStyle name="Percent 3 2 3 5" xfId="18928"/>
    <cellStyle name="Percent 3 2 3 6" xfId="18929"/>
    <cellStyle name="Percent 3 2 3_SCH J-3" xfId="18930"/>
    <cellStyle name="Percent 3 2 4" xfId="18931"/>
    <cellStyle name="Percent 3 2 4 2" xfId="18932"/>
    <cellStyle name="Percent 3 2 4 2 2" xfId="18933"/>
    <cellStyle name="Percent 3 2 4 2 2 2" xfId="18934"/>
    <cellStyle name="Percent 3 2 4 2 2 2 2" xfId="18935"/>
    <cellStyle name="Percent 3 2 4 2 2 2_SCH J-3" xfId="18936"/>
    <cellStyle name="Percent 3 2 4 2 2 3" xfId="18937"/>
    <cellStyle name="Percent 3 2 4 2 2_SCH J-3" xfId="18938"/>
    <cellStyle name="Percent 3 2 4 2 3" xfId="18939"/>
    <cellStyle name="Percent 3 2 4 2 3 2" xfId="18940"/>
    <cellStyle name="Percent 3 2 4 2 3_SCH J-3" xfId="18941"/>
    <cellStyle name="Percent 3 2 4 2 4" xfId="18942"/>
    <cellStyle name="Percent 3 2 4 2_SCH J-3" xfId="18943"/>
    <cellStyle name="Percent 3 2 4 3" xfId="18944"/>
    <cellStyle name="Percent 3 2 4 3 2" xfId="18945"/>
    <cellStyle name="Percent 3 2 4 3 2 2" xfId="18946"/>
    <cellStyle name="Percent 3 2 4 3 2_SCH J-3" xfId="18947"/>
    <cellStyle name="Percent 3 2 4 3 3" xfId="18948"/>
    <cellStyle name="Percent 3 2 4 3_SCH J-3" xfId="18949"/>
    <cellStyle name="Percent 3 2 4 4" xfId="18950"/>
    <cellStyle name="Percent 3 2 4 4 2" xfId="18951"/>
    <cellStyle name="Percent 3 2 4 4_SCH J-3" xfId="18952"/>
    <cellStyle name="Percent 3 2 4 5" xfId="18953"/>
    <cellStyle name="Percent 3 2 4_SCH J-3" xfId="18954"/>
    <cellStyle name="Percent 3 2 5" xfId="18955"/>
    <cellStyle name="Percent 3 2 5 2" xfId="18956"/>
    <cellStyle name="Percent 3 2 5 2 2" xfId="18957"/>
    <cellStyle name="Percent 3 2 5 2 2 2" xfId="18958"/>
    <cellStyle name="Percent 3 2 5 2 2_SCH J-3" xfId="18959"/>
    <cellStyle name="Percent 3 2 5 2 3" xfId="18960"/>
    <cellStyle name="Percent 3 2 5 2_SCH J-3" xfId="18961"/>
    <cellStyle name="Percent 3 2 5 3" xfId="18962"/>
    <cellStyle name="Percent 3 2 5 3 2" xfId="18963"/>
    <cellStyle name="Percent 3 2 5 3_SCH J-3" xfId="18964"/>
    <cellStyle name="Percent 3 2 5 4" xfId="18965"/>
    <cellStyle name="Percent 3 2 5_SCH J-3" xfId="18966"/>
    <cellStyle name="Percent 3 2 6" xfId="18967"/>
    <cellStyle name="Percent 3 2 6 2" xfId="18968"/>
    <cellStyle name="Percent 3 2 6 2 2" xfId="18969"/>
    <cellStyle name="Percent 3 2 6 2_SCH J-3" xfId="18970"/>
    <cellStyle name="Percent 3 2 6 3" xfId="18971"/>
    <cellStyle name="Percent 3 2 6_SCH J-3" xfId="18972"/>
    <cellStyle name="Percent 3 2 7" xfId="18973"/>
    <cellStyle name="Percent 3 2 7 2" xfId="18974"/>
    <cellStyle name="Percent 3 2 7_SCH J-3" xfId="18975"/>
    <cellStyle name="Percent 3 2 8" xfId="18976"/>
    <cellStyle name="Percent 3 2 9" xfId="18977"/>
    <cellStyle name="Percent 3 2_SCH J-3" xfId="18978"/>
    <cellStyle name="Percent 3 3" xfId="18979"/>
    <cellStyle name="Percent 3 3 2" xfId="18980"/>
    <cellStyle name="Percent 3 3 2 2" xfId="18981"/>
    <cellStyle name="Percent 3 3 2 2 2" xfId="18982"/>
    <cellStyle name="Percent 3 3 2 2 2 2" xfId="18983"/>
    <cellStyle name="Percent 3 3 2 2 2 2 2" xfId="18984"/>
    <cellStyle name="Percent 3 3 2 2 2 2_SCH J-3" xfId="18985"/>
    <cellStyle name="Percent 3 3 2 2 2 3" xfId="18986"/>
    <cellStyle name="Percent 3 3 2 2 2_SCH J-3" xfId="18987"/>
    <cellStyle name="Percent 3 3 2 2 3" xfId="18988"/>
    <cellStyle name="Percent 3 3 2 2 3 2" xfId="18989"/>
    <cellStyle name="Percent 3 3 2 2 3_SCH J-3" xfId="18990"/>
    <cellStyle name="Percent 3 3 2 2 4" xfId="18991"/>
    <cellStyle name="Percent 3 3 2 2_SCH J-3" xfId="18992"/>
    <cellStyle name="Percent 3 3 2 3" xfId="18993"/>
    <cellStyle name="Percent 3 3 2 3 2" xfId="18994"/>
    <cellStyle name="Percent 3 3 2 3 2 2" xfId="18995"/>
    <cellStyle name="Percent 3 3 2 3 2_SCH J-3" xfId="18996"/>
    <cellStyle name="Percent 3 3 2 3 3" xfId="18997"/>
    <cellStyle name="Percent 3 3 2 3_SCH J-3" xfId="18998"/>
    <cellStyle name="Percent 3 3 2 4" xfId="18999"/>
    <cellStyle name="Percent 3 3 2 4 2" xfId="19000"/>
    <cellStyle name="Percent 3 3 2 4_SCH J-3" xfId="19001"/>
    <cellStyle name="Percent 3 3 2 5" xfId="19002"/>
    <cellStyle name="Percent 3 3 2_SCH J-3" xfId="19003"/>
    <cellStyle name="Percent 3 3 3" xfId="19004"/>
    <cellStyle name="Percent 3 3 3 2" xfId="19005"/>
    <cellStyle name="Percent 3 3 3 2 2" xfId="19006"/>
    <cellStyle name="Percent 3 3 3 2 2 2" xfId="19007"/>
    <cellStyle name="Percent 3 3 3 2 2_SCH J-3" xfId="19008"/>
    <cellStyle name="Percent 3 3 3 2 3" xfId="19009"/>
    <cellStyle name="Percent 3 3 3 2_SCH J-3" xfId="19010"/>
    <cellStyle name="Percent 3 3 3 3" xfId="19011"/>
    <cellStyle name="Percent 3 3 3 3 2" xfId="19012"/>
    <cellStyle name="Percent 3 3 3 3_SCH J-3" xfId="19013"/>
    <cellStyle name="Percent 3 3 3 4" xfId="19014"/>
    <cellStyle name="Percent 3 3 3_SCH J-3" xfId="19015"/>
    <cellStyle name="Percent 3 3 4" xfId="19016"/>
    <cellStyle name="Percent 3 3 4 2" xfId="19017"/>
    <cellStyle name="Percent 3 3 4 2 2" xfId="19018"/>
    <cellStyle name="Percent 3 3 4 2_SCH J-3" xfId="19019"/>
    <cellStyle name="Percent 3 3 4 3" xfId="19020"/>
    <cellStyle name="Percent 3 3 4_SCH J-3" xfId="19021"/>
    <cellStyle name="Percent 3 3 5" xfId="19022"/>
    <cellStyle name="Percent 3 3 5 2" xfId="19023"/>
    <cellStyle name="Percent 3 3 5_SCH J-3" xfId="19024"/>
    <cellStyle name="Percent 3 3 6" xfId="19025"/>
    <cellStyle name="Percent 3 3 7" xfId="19026"/>
    <cellStyle name="Percent 3 3_SCH J-3" xfId="19027"/>
    <cellStyle name="Percent 3 4" xfId="19028"/>
    <cellStyle name="Percent 3 4 2" xfId="19029"/>
    <cellStyle name="Percent 3 4 2 2" xfId="19030"/>
    <cellStyle name="Percent 3 4 2 2 2" xfId="19031"/>
    <cellStyle name="Percent 3 4 2 2 2 2" xfId="19032"/>
    <cellStyle name="Percent 3 4 2 2 2_SCH J-3" xfId="19033"/>
    <cellStyle name="Percent 3 4 2 2 3" xfId="19034"/>
    <cellStyle name="Percent 3 4 2 2_SCH J-3" xfId="19035"/>
    <cellStyle name="Percent 3 4 2 3" xfId="19036"/>
    <cellStyle name="Percent 3 4 2 3 2" xfId="19037"/>
    <cellStyle name="Percent 3 4 2 3_SCH J-3" xfId="19038"/>
    <cellStyle name="Percent 3 4 2 4" xfId="19039"/>
    <cellStyle name="Percent 3 4 2 5" xfId="19040"/>
    <cellStyle name="Percent 3 4 2_SCH J-3" xfId="19041"/>
    <cellStyle name="Percent 3 4 3" xfId="19042"/>
    <cellStyle name="Percent 3 4 3 2" xfId="19043"/>
    <cellStyle name="Percent 3 4 3 2 2" xfId="19044"/>
    <cellStyle name="Percent 3 4 3 2_SCH J-3" xfId="19045"/>
    <cellStyle name="Percent 3 4 3 3" xfId="19046"/>
    <cellStyle name="Percent 3 4 3_SCH J-3" xfId="19047"/>
    <cellStyle name="Percent 3 4 4" xfId="19048"/>
    <cellStyle name="Percent 3 4 4 2" xfId="19049"/>
    <cellStyle name="Percent 3 4 4_SCH J-3" xfId="19050"/>
    <cellStyle name="Percent 3 4 5" xfId="19051"/>
    <cellStyle name="Percent 3 4 6" xfId="19052"/>
    <cellStyle name="Percent 3 4_SCH J-3" xfId="19053"/>
    <cellStyle name="Percent 3 5" xfId="19054"/>
    <cellStyle name="Percent 3 5 2" xfId="19055"/>
    <cellStyle name="Percent 3 5 2 2" xfId="19056"/>
    <cellStyle name="Percent 3 5 2 2 2" xfId="19057"/>
    <cellStyle name="Percent 3 5 2 2 2 2" xfId="19058"/>
    <cellStyle name="Percent 3 5 2 2 2_SCH J-3" xfId="19059"/>
    <cellStyle name="Percent 3 5 2 2 3" xfId="19060"/>
    <cellStyle name="Percent 3 5 2 2_SCH J-3" xfId="19061"/>
    <cellStyle name="Percent 3 5 2 3" xfId="19062"/>
    <cellStyle name="Percent 3 5 2 3 2" xfId="19063"/>
    <cellStyle name="Percent 3 5 2 3_SCH J-3" xfId="19064"/>
    <cellStyle name="Percent 3 5 2 4" xfId="19065"/>
    <cellStyle name="Percent 3 5 2_SCH J-3" xfId="19066"/>
    <cellStyle name="Percent 3 5 3" xfId="19067"/>
    <cellStyle name="Percent 3 5 3 2" xfId="19068"/>
    <cellStyle name="Percent 3 5 3 2 2" xfId="19069"/>
    <cellStyle name="Percent 3 5 3 2_SCH J-3" xfId="19070"/>
    <cellStyle name="Percent 3 5 3 3" xfId="19071"/>
    <cellStyle name="Percent 3 5 3_SCH J-3" xfId="19072"/>
    <cellStyle name="Percent 3 5 4" xfId="19073"/>
    <cellStyle name="Percent 3 5 4 2" xfId="19074"/>
    <cellStyle name="Percent 3 5 4_SCH J-3" xfId="19075"/>
    <cellStyle name="Percent 3 5 5" xfId="19076"/>
    <cellStyle name="Percent 3 5 6" xfId="19077"/>
    <cellStyle name="Percent 3 5_SCH J-3" xfId="19078"/>
    <cellStyle name="Percent 3 6" xfId="19079"/>
    <cellStyle name="Percent 3 6 2" xfId="19080"/>
    <cellStyle name="Percent 3 6 2 2" xfId="19081"/>
    <cellStyle name="Percent 3 6 2 2 2" xfId="19082"/>
    <cellStyle name="Percent 3 6 2 2_SCH J-3" xfId="19083"/>
    <cellStyle name="Percent 3 6 2 3" xfId="19084"/>
    <cellStyle name="Percent 3 6 2_SCH J-3" xfId="19085"/>
    <cellStyle name="Percent 3 6 3" xfId="19086"/>
    <cellStyle name="Percent 3 6 3 2" xfId="19087"/>
    <cellStyle name="Percent 3 6 3_SCH J-3" xfId="19088"/>
    <cellStyle name="Percent 3 6 4" xfId="19089"/>
    <cellStyle name="Percent 3 6_SCH J-3" xfId="19090"/>
    <cellStyle name="Percent 3 7" xfId="19091"/>
    <cellStyle name="Percent 3 7 2" xfId="19092"/>
    <cellStyle name="Percent 3 7 2 2" xfId="19093"/>
    <cellStyle name="Percent 3 7 2_SCH J-3" xfId="19094"/>
    <cellStyle name="Percent 3 7 3" xfId="19095"/>
    <cellStyle name="Percent 3 7_SCH J-3" xfId="19096"/>
    <cellStyle name="Percent 3 8" xfId="19097"/>
    <cellStyle name="Percent 3 8 2" xfId="19098"/>
    <cellStyle name="Percent 3 8_SCH J-3" xfId="19099"/>
    <cellStyle name="Percent 3 9" xfId="19100"/>
    <cellStyle name="Percent 3_SCH J-3" xfId="19101"/>
    <cellStyle name="Percent 30" xfId="19102"/>
    <cellStyle name="Percent 31" xfId="19103"/>
    <cellStyle name="Percent 32" xfId="19104"/>
    <cellStyle name="Percent 33" xfId="19105"/>
    <cellStyle name="Percent 4" xfId="19106"/>
    <cellStyle name="Percent 4 2" xfId="19107"/>
    <cellStyle name="Percent 4 2 2" xfId="19108"/>
    <cellStyle name="Percent 4 2 2 2" xfId="19109"/>
    <cellStyle name="Percent 4 2 2 2 2" xfId="19110"/>
    <cellStyle name="Percent 4 2 2 2 2 2" xfId="19111"/>
    <cellStyle name="Percent 4 2 2 2 2_SCH J-3" xfId="19112"/>
    <cellStyle name="Percent 4 2 2 2 3" xfId="19113"/>
    <cellStyle name="Percent 4 2 2 2 4" xfId="19114"/>
    <cellStyle name="Percent 4 2 2 2_SCH J-3" xfId="19115"/>
    <cellStyle name="Percent 4 2 2 3" xfId="19116"/>
    <cellStyle name="Percent 4 2 2 3 2" xfId="19117"/>
    <cellStyle name="Percent 4 2 2 3_SCH J-3" xfId="19118"/>
    <cellStyle name="Percent 4 2 2 4" xfId="19119"/>
    <cellStyle name="Percent 4 2 2 5" xfId="19120"/>
    <cellStyle name="Percent 4 2 2_SCH J-3" xfId="19121"/>
    <cellStyle name="Percent 4 2 3" xfId="19122"/>
    <cellStyle name="Percent 4 2 3 2" xfId="19123"/>
    <cellStyle name="Percent 4 2 3 2 2" xfId="19124"/>
    <cellStyle name="Percent 4 2 3 2_SCH J-3" xfId="19125"/>
    <cellStyle name="Percent 4 2 3 3" xfId="19126"/>
    <cellStyle name="Percent 4 2 3 4" xfId="19127"/>
    <cellStyle name="Percent 4 2 3_SCH J-3" xfId="19128"/>
    <cellStyle name="Percent 4 2 4" xfId="19129"/>
    <cellStyle name="Percent 4 2 4 2" xfId="19130"/>
    <cellStyle name="Percent 4 2 4_SCH J-3" xfId="19131"/>
    <cellStyle name="Percent 4 2 5" xfId="19132"/>
    <cellStyle name="Percent 4 2 6" xfId="19133"/>
    <cellStyle name="Percent 4 2_SCH J-3" xfId="19134"/>
    <cellStyle name="Percent 4 3" xfId="19135"/>
    <cellStyle name="Percent 4 3 2" xfId="19136"/>
    <cellStyle name="Percent 4 3 2 2" xfId="19137"/>
    <cellStyle name="Percent 4 3 2 2 2" xfId="19138"/>
    <cellStyle name="Percent 4 3 2 2_SCH J-3" xfId="19139"/>
    <cellStyle name="Percent 4 3 2 3" xfId="19140"/>
    <cellStyle name="Percent 4 3 2_SCH J-3" xfId="19141"/>
    <cellStyle name="Percent 4 3 3" xfId="19142"/>
    <cellStyle name="Percent 4 3 3 2" xfId="19143"/>
    <cellStyle name="Percent 4 3 3_SCH J-3" xfId="19144"/>
    <cellStyle name="Percent 4 3 4" xfId="19145"/>
    <cellStyle name="Percent 4 3 4 2" xfId="19146"/>
    <cellStyle name="Percent 4 3 5" xfId="19147"/>
    <cellStyle name="Percent 4 3 6" xfId="19148"/>
    <cellStyle name="Percent 4 3_SCH J-3" xfId="19149"/>
    <cellStyle name="Percent 4 4" xfId="19150"/>
    <cellStyle name="Percent 4 4 2" xfId="19151"/>
    <cellStyle name="Percent 4 4 2 2" xfId="19152"/>
    <cellStyle name="Percent 4 4 2 2 2" xfId="19153"/>
    <cellStyle name="Percent 4 4 2 3" xfId="19154"/>
    <cellStyle name="Percent 4 4 2 3 2" xfId="19155"/>
    <cellStyle name="Percent 4 4 2_SCH J-3" xfId="19156"/>
    <cellStyle name="Percent 4 4 3" xfId="19157"/>
    <cellStyle name="Percent 4 4 3 2" xfId="19158"/>
    <cellStyle name="Percent 4 4 4" xfId="19159"/>
    <cellStyle name="Percent 4 4 4 2" xfId="19160"/>
    <cellStyle name="Percent 4 4_SCH J-3" xfId="19161"/>
    <cellStyle name="Percent 4 5" xfId="19162"/>
    <cellStyle name="Percent 4 5 2" xfId="19163"/>
    <cellStyle name="Percent 4 5 2 2" xfId="19164"/>
    <cellStyle name="Percent 4 5 2 2 2" xfId="19165"/>
    <cellStyle name="Percent 4 5 2 3" xfId="19166"/>
    <cellStyle name="Percent 4 5 3" xfId="19167"/>
    <cellStyle name="Percent 4 5 3 2" xfId="19168"/>
    <cellStyle name="Percent 4 5 4" xfId="19169"/>
    <cellStyle name="Percent 4 5 4 2" xfId="19170"/>
    <cellStyle name="Percent 4 5_SCH J-3" xfId="19171"/>
    <cellStyle name="Percent 4 6" xfId="19172"/>
    <cellStyle name="Percent 4 6 2" xfId="19173"/>
    <cellStyle name="Percent 4 6 2 2" xfId="19174"/>
    <cellStyle name="Percent 4 6 3" xfId="19175"/>
    <cellStyle name="Percent 4 7" xfId="19176"/>
    <cellStyle name="Percent 4 7 2" xfId="19177"/>
    <cellStyle name="Percent 4 8" xfId="19178"/>
    <cellStyle name="Percent 4 8 2" xfId="19179"/>
    <cellStyle name="Percent 4 9" xfId="19180"/>
    <cellStyle name="Percent 4_SCH J-3" xfId="19181"/>
    <cellStyle name="Percent 44" xfId="19182"/>
    <cellStyle name="Percent 45" xfId="19183"/>
    <cellStyle name="Percent 5" xfId="19184"/>
    <cellStyle name="Percent 5 10" xfId="19185"/>
    <cellStyle name="Percent 5 2" xfId="19186"/>
    <cellStyle name="Percent 5 2 2" xfId="19187"/>
    <cellStyle name="Percent 5 2 2 2" xfId="19188"/>
    <cellStyle name="Percent 5 2 3" xfId="19189"/>
    <cellStyle name="Percent 5 2 3 2" xfId="19190"/>
    <cellStyle name="Percent 5 2 4" xfId="19191"/>
    <cellStyle name="Percent 5 2 5" xfId="19192"/>
    <cellStyle name="Percent 5 2_SCH J-3" xfId="19193"/>
    <cellStyle name="Percent 5 3" xfId="19194"/>
    <cellStyle name="Percent 5 3 2" xfId="19195"/>
    <cellStyle name="Percent 5 3 3" xfId="19196"/>
    <cellStyle name="Percent 5 4" xfId="19197"/>
    <cellStyle name="Percent 5 4 2" xfId="19198"/>
    <cellStyle name="Percent 5 4 3" xfId="19199"/>
    <cellStyle name="Percent 5 4 4" xfId="19200"/>
    <cellStyle name="Percent 5 5" xfId="19201"/>
    <cellStyle name="Percent 5 5 2" xfId="19202"/>
    <cellStyle name="Percent 5 5 2 2" xfId="19203"/>
    <cellStyle name="Percent 5 5 2 3" xfId="19204"/>
    <cellStyle name="Percent 5 5 2 3 2" xfId="19205"/>
    <cellStyle name="Percent 5 5 3" xfId="19206"/>
    <cellStyle name="Percent 5 6" xfId="19207"/>
    <cellStyle name="Percent 5 6 2" xfId="19208"/>
    <cellStyle name="Percent 5 6 3" xfId="19209"/>
    <cellStyle name="Percent 5 6 3 2" xfId="19210"/>
    <cellStyle name="Percent 5 7" xfId="19211"/>
    <cellStyle name="Percent 5 8" xfId="19212"/>
    <cellStyle name="Percent 5 8 2" xfId="19213"/>
    <cellStyle name="Percent 5 9" xfId="19214"/>
    <cellStyle name="Percent 5 9 2" xfId="19215"/>
    <cellStyle name="Percent 5 9 3" xfId="19216"/>
    <cellStyle name="Percent 5 9 3 2" xfId="19217"/>
    <cellStyle name="Percent 5_SCH J-3" xfId="19218"/>
    <cellStyle name="Percent 6" xfId="19219"/>
    <cellStyle name="Percent 6 10" xfId="19220"/>
    <cellStyle name="Percent 6 11" xfId="19221"/>
    <cellStyle name="Percent 6 11 2" xfId="19222"/>
    <cellStyle name="Percent 6 11 2 2" xfId="19223"/>
    <cellStyle name="Percent 6 11 2 3" xfId="19224"/>
    <cellStyle name="Percent 6 11 2 3 2" xfId="19225"/>
    <cellStyle name="Percent 6 12" xfId="19226"/>
    <cellStyle name="Percent 6 13" xfId="19227"/>
    <cellStyle name="Percent 6 13 2" xfId="19228"/>
    <cellStyle name="Percent 6 13 2 2" xfId="19229"/>
    <cellStyle name="Percent 6 13 2 3" xfId="19230"/>
    <cellStyle name="Percent 6 13 2 3 2" xfId="19231"/>
    <cellStyle name="Percent 6 14" xfId="19232"/>
    <cellStyle name="Percent 6 14 2" xfId="19233"/>
    <cellStyle name="Percent 6 15" xfId="19234"/>
    <cellStyle name="Percent 6 16" xfId="19235"/>
    <cellStyle name="Percent 6 16 2" xfId="19236"/>
    <cellStyle name="Percent 6 17" xfId="19237"/>
    <cellStyle name="Percent 6 2" xfId="19238"/>
    <cellStyle name="Percent 6 2 2" xfId="19239"/>
    <cellStyle name="Percent 6 2 2 2" xfId="19240"/>
    <cellStyle name="Percent 6 2 3" xfId="19241"/>
    <cellStyle name="Percent 6 2 3 2" xfId="19242"/>
    <cellStyle name="Percent 6 2 4" xfId="19243"/>
    <cellStyle name="Percent 6 2 5" xfId="19244"/>
    <cellStyle name="Percent 6 3" xfId="19245"/>
    <cellStyle name="Percent 6 3 2" xfId="19246"/>
    <cellStyle name="Percent 6 4" xfId="19247"/>
    <cellStyle name="Percent 6 4 2" xfId="19248"/>
    <cellStyle name="Percent 6 5" xfId="19249"/>
    <cellStyle name="Percent 6 6" xfId="19250"/>
    <cellStyle name="Percent 6 7" xfId="19251"/>
    <cellStyle name="Percent 6 7 2" xfId="19252"/>
    <cellStyle name="Percent 6 7 2 2" xfId="19253"/>
    <cellStyle name="Percent 6 7 2 3" xfId="19254"/>
    <cellStyle name="Percent 6 8" xfId="19255"/>
    <cellStyle name="Percent 6 9" xfId="19256"/>
    <cellStyle name="Percent 6_SCH J-3" xfId="19257"/>
    <cellStyle name="Percent 7" xfId="19258"/>
    <cellStyle name="Percent 7 10" xfId="19259"/>
    <cellStyle name="Percent 7 11" xfId="19260"/>
    <cellStyle name="Percent 7 11 2" xfId="19261"/>
    <cellStyle name="Percent 7 11 2 2" xfId="19262"/>
    <cellStyle name="Percent 7 11 2 3" xfId="19263"/>
    <cellStyle name="Percent 7 11 2 3 2" xfId="19264"/>
    <cellStyle name="Percent 7 12" xfId="19265"/>
    <cellStyle name="Percent 7 12 2" xfId="19266"/>
    <cellStyle name="Percent 7 13" xfId="19267"/>
    <cellStyle name="Percent 7 14" xfId="19268"/>
    <cellStyle name="Percent 7 14 2" xfId="19269"/>
    <cellStyle name="Percent 7 15" xfId="19270"/>
    <cellStyle name="Percent 7 2" xfId="19271"/>
    <cellStyle name="Percent 7 2 2" xfId="19272"/>
    <cellStyle name="Percent 7 2 2 2" xfId="19273"/>
    <cellStyle name="Percent 7 2 2 3" xfId="19274"/>
    <cellStyle name="Percent 7 2 2_SCH J-3" xfId="19275"/>
    <cellStyle name="Percent 7 2 3" xfId="19276"/>
    <cellStyle name="Percent 7 2 4" xfId="19277"/>
    <cellStyle name="Percent 7 2_SCH J-3" xfId="19278"/>
    <cellStyle name="Percent 7 3" xfId="19279"/>
    <cellStyle name="Percent 7 3 2" xfId="19280"/>
    <cellStyle name="Percent 7 3 3" xfId="19281"/>
    <cellStyle name="Percent 7 3_SCH J-3" xfId="19282"/>
    <cellStyle name="Percent 7 4" xfId="19283"/>
    <cellStyle name="Percent 7 5" xfId="19284"/>
    <cellStyle name="Percent 7 5 2" xfId="19285"/>
    <cellStyle name="Percent 7 5 2 2" xfId="19286"/>
    <cellStyle name="Percent 7 5 2 3" xfId="19287"/>
    <cellStyle name="Percent 7 5 2 4" xfId="19288"/>
    <cellStyle name="Percent 7 6" xfId="19289"/>
    <cellStyle name="Percent 7 7" xfId="19290"/>
    <cellStyle name="Percent 7 8" xfId="19291"/>
    <cellStyle name="Percent 7 9" xfId="19292"/>
    <cellStyle name="Percent 7 9 2" xfId="19293"/>
    <cellStyle name="Percent 7 9 2 2" xfId="19294"/>
    <cellStyle name="Percent 7 9 2 3" xfId="19295"/>
    <cellStyle name="Percent 7 9 2 3 2" xfId="19296"/>
    <cellStyle name="Percent 7_SCH J-3" xfId="19297"/>
    <cellStyle name="Percent 8" xfId="19298"/>
    <cellStyle name="Percent 8 2" xfId="19299"/>
    <cellStyle name="Percent 8 2 2" xfId="19300"/>
    <cellStyle name="Percent 8 2 2 2" xfId="19301"/>
    <cellStyle name="Percent 8 2 2_SCH J-3" xfId="19302"/>
    <cellStyle name="Percent 8 2 3" xfId="19303"/>
    <cellStyle name="Percent 8 2_SCH J-3" xfId="19304"/>
    <cellStyle name="Percent 8 3" xfId="19305"/>
    <cellStyle name="Percent 8 3 2" xfId="19306"/>
    <cellStyle name="Percent 8 3_SCH J-3" xfId="19307"/>
    <cellStyle name="Percent 8 4" xfId="19308"/>
    <cellStyle name="Percent 8 5" xfId="19309"/>
    <cellStyle name="Percent 8 6" xfId="19310"/>
    <cellStyle name="Percent 8_SCH J-3" xfId="19311"/>
    <cellStyle name="Percent 9" xfId="19312"/>
    <cellStyle name="Percent 9 2" xfId="19313"/>
    <cellStyle name="Percent 9 2 2" xfId="19314"/>
    <cellStyle name="Percent 9 2 3" xfId="19315"/>
    <cellStyle name="Percent 9 2_SCH J-3" xfId="19316"/>
    <cellStyle name="Percent 9 3" xfId="19317"/>
    <cellStyle name="Percent 9 3 2" xfId="19318"/>
    <cellStyle name="Percent 9 3_SCH J-3" xfId="19319"/>
    <cellStyle name="Percent 9 4" xfId="19320"/>
    <cellStyle name="Percent 9 5" xfId="19321"/>
    <cellStyle name="Percent 9 6" xfId="19322"/>
    <cellStyle name="Percent 9_SCH J-3" xfId="19323"/>
    <cellStyle name="Percent Hard" xfId="19324"/>
    <cellStyle name="PercentSales" xfId="19325"/>
    <cellStyle name="Project Overview Data Entry" xfId="19326"/>
    <cellStyle name="Project Overview Data Entry 2" xfId="19327"/>
    <cellStyle name="Project Overview Data Entry_SCH J-3" xfId="19328"/>
    <cellStyle name="PSChar" xfId="19329"/>
    <cellStyle name="PSChar 10" xfId="19330"/>
    <cellStyle name="PSChar 11" xfId="19331"/>
    <cellStyle name="PSChar 12" xfId="19332"/>
    <cellStyle name="PSChar 13" xfId="19333"/>
    <cellStyle name="PSChar 14" xfId="19334"/>
    <cellStyle name="PSChar 15" xfId="19335"/>
    <cellStyle name="PSChar 16" xfId="19336"/>
    <cellStyle name="PSChar 2" xfId="19337"/>
    <cellStyle name="PSChar 2 2" xfId="19338"/>
    <cellStyle name="PSChar 2 2 2" xfId="19339"/>
    <cellStyle name="PSChar 2 3" xfId="19340"/>
    <cellStyle name="PSChar 3" xfId="19341"/>
    <cellStyle name="PSChar 3 2" xfId="19342"/>
    <cellStyle name="PSChar 3 3" xfId="19343"/>
    <cellStyle name="PSChar 4" xfId="19344"/>
    <cellStyle name="PSChar 4 2" xfId="19345"/>
    <cellStyle name="PSChar 5" xfId="19346"/>
    <cellStyle name="PSChar 5 2" xfId="19347"/>
    <cellStyle name="PSChar 5 3" xfId="19348"/>
    <cellStyle name="PSChar 5 3 2" xfId="19349"/>
    <cellStyle name="PSChar 6" xfId="19350"/>
    <cellStyle name="PSChar 6 2" xfId="19351"/>
    <cellStyle name="PSChar 7" xfId="19352"/>
    <cellStyle name="PSChar 7 2" xfId="19353"/>
    <cellStyle name="PSChar 8" xfId="19354"/>
    <cellStyle name="PSChar 8 2" xfId="19355"/>
    <cellStyle name="PSChar 9" xfId="19356"/>
    <cellStyle name="PSChar 9 2" xfId="19357"/>
    <cellStyle name="PSChar_SCH J-3" xfId="19358"/>
    <cellStyle name="PSDate" xfId="19359"/>
    <cellStyle name="PSDate 10" xfId="19360"/>
    <cellStyle name="PSDate 11" xfId="19361"/>
    <cellStyle name="PSDate 12" xfId="19362"/>
    <cellStyle name="PSDate 13" xfId="19363"/>
    <cellStyle name="PSDate 14" xfId="19364"/>
    <cellStyle name="PSDate 15" xfId="19365"/>
    <cellStyle name="PSDate 16" xfId="19366"/>
    <cellStyle name="PSDate 2" xfId="19367"/>
    <cellStyle name="PSDate 2 2" xfId="19368"/>
    <cellStyle name="PSDate 2 2 2" xfId="19369"/>
    <cellStyle name="PSDate 2 3" xfId="19370"/>
    <cellStyle name="PSDate 2 4" xfId="19371"/>
    <cellStyle name="PSDate 3" xfId="19372"/>
    <cellStyle name="PSDate 3 2" xfId="19373"/>
    <cellStyle name="PSDate 4" xfId="19374"/>
    <cellStyle name="PSDate 4 2" xfId="19375"/>
    <cellStyle name="PSDate 5" xfId="19376"/>
    <cellStyle name="PSDate 5 2" xfId="19377"/>
    <cellStyle name="PSDate 5 3" xfId="19378"/>
    <cellStyle name="PSDate 5 3 2" xfId="19379"/>
    <cellStyle name="PSDate 6" xfId="19380"/>
    <cellStyle name="PSDate 6 2" xfId="19381"/>
    <cellStyle name="PSDate 7" xfId="19382"/>
    <cellStyle name="PSDate 8" xfId="19383"/>
    <cellStyle name="PSDate 8 2" xfId="19384"/>
    <cellStyle name="PSDate 9" xfId="19385"/>
    <cellStyle name="PSDec" xfId="19386"/>
    <cellStyle name="PSDec 10" xfId="19387"/>
    <cellStyle name="PSDec 11" xfId="19388"/>
    <cellStyle name="PSDec 12" xfId="19389"/>
    <cellStyle name="PSDec 13" xfId="19390"/>
    <cellStyle name="PSDec 14" xfId="19391"/>
    <cellStyle name="PSDec 15" xfId="19392"/>
    <cellStyle name="PSDec 16" xfId="19393"/>
    <cellStyle name="PSDec 2" xfId="19394"/>
    <cellStyle name="PSDec 2 2" xfId="19395"/>
    <cellStyle name="PSDec 2 2 2" xfId="19396"/>
    <cellStyle name="PSDec 2 3" xfId="19397"/>
    <cellStyle name="PSDec 3" xfId="19398"/>
    <cellStyle name="PSDec 3 2" xfId="19399"/>
    <cellStyle name="PSDec 3 3" xfId="19400"/>
    <cellStyle name="PSDec 4" xfId="19401"/>
    <cellStyle name="PSDec 4 2" xfId="19402"/>
    <cellStyle name="PSDec 5" xfId="19403"/>
    <cellStyle name="PSDec 5 2" xfId="19404"/>
    <cellStyle name="PSDec 5 3" xfId="19405"/>
    <cellStyle name="PSDec 5 3 2" xfId="19406"/>
    <cellStyle name="PSDec 6" xfId="19407"/>
    <cellStyle name="PSDec 6 2" xfId="19408"/>
    <cellStyle name="PSDec 7" xfId="19409"/>
    <cellStyle name="PSDec 7 2" xfId="19410"/>
    <cellStyle name="PSDec 8" xfId="19411"/>
    <cellStyle name="PSDec 8 2" xfId="19412"/>
    <cellStyle name="PSDec 9" xfId="19413"/>
    <cellStyle name="PSDec 9 2" xfId="19414"/>
    <cellStyle name="PSdesc" xfId="19415"/>
    <cellStyle name="PSdesc 2" xfId="19416"/>
    <cellStyle name="PSHeading" xfId="19417"/>
    <cellStyle name="PSHeading 10" xfId="19418"/>
    <cellStyle name="PSHeading 11" xfId="19419"/>
    <cellStyle name="PSHeading 12" xfId="19420"/>
    <cellStyle name="PSHeading 13" xfId="19421"/>
    <cellStyle name="PSHeading 14" xfId="19422"/>
    <cellStyle name="PSHeading 15" xfId="19423"/>
    <cellStyle name="PSHeading 16" xfId="19424"/>
    <cellStyle name="PSHeading 2" xfId="19425"/>
    <cellStyle name="PSHeading 2 2" xfId="19426"/>
    <cellStyle name="PSHeading 2 2 2" xfId="19427"/>
    <cellStyle name="PSHeading 2 2 3" xfId="19428"/>
    <cellStyle name="PSHeading 2 2 3 2" xfId="19429"/>
    <cellStyle name="PSHeading 2 3" xfId="19430"/>
    <cellStyle name="PSHeading 2 4" xfId="19431"/>
    <cellStyle name="PSHeading 2_108 Summary" xfId="19432"/>
    <cellStyle name="PSHeading 3" xfId="19433"/>
    <cellStyle name="PSHeading 3 2" xfId="19434"/>
    <cellStyle name="PSHeading 3 3" xfId="19435"/>
    <cellStyle name="PSHeading 3 3 2" xfId="19436"/>
    <cellStyle name="PSHeading 3_108 Summary" xfId="19437"/>
    <cellStyle name="PSHeading 4" xfId="19438"/>
    <cellStyle name="PSHeading 4 2" xfId="19439"/>
    <cellStyle name="PSHeading 5" xfId="19440"/>
    <cellStyle name="PSHeading 5 2" xfId="19441"/>
    <cellStyle name="PSHeading 6" xfId="19442"/>
    <cellStyle name="PSHeading 6 2" xfId="19443"/>
    <cellStyle name="PSHeading 7" xfId="19444"/>
    <cellStyle name="PSHeading 7 2" xfId="19445"/>
    <cellStyle name="PSHeading 8" xfId="19446"/>
    <cellStyle name="PSHeading 9" xfId="19447"/>
    <cellStyle name="PSHeading_101 check" xfId="19448"/>
    <cellStyle name="PSInt" xfId="19449"/>
    <cellStyle name="PSInt 10" xfId="19450"/>
    <cellStyle name="PSInt 11" xfId="19451"/>
    <cellStyle name="PSInt 12" xfId="19452"/>
    <cellStyle name="PSInt 13" xfId="19453"/>
    <cellStyle name="PSInt 14" xfId="19454"/>
    <cellStyle name="PSInt 15" xfId="19455"/>
    <cellStyle name="PSInt 16" xfId="19456"/>
    <cellStyle name="PSInt 2" xfId="19457"/>
    <cellStyle name="PSInt 2 2" xfId="19458"/>
    <cellStyle name="PSInt 2 2 2" xfId="19459"/>
    <cellStyle name="PSInt 2 3" xfId="19460"/>
    <cellStyle name="PSInt 2 4" xfId="19461"/>
    <cellStyle name="PSInt 3" xfId="19462"/>
    <cellStyle name="PSInt 3 2" xfId="19463"/>
    <cellStyle name="PSInt 4" xfId="19464"/>
    <cellStyle name="PSInt 4 2" xfId="19465"/>
    <cellStyle name="PSInt 5" xfId="19466"/>
    <cellStyle name="PSInt 5 2" xfId="19467"/>
    <cellStyle name="PSInt 5 3" xfId="19468"/>
    <cellStyle name="PSInt 5 3 2" xfId="19469"/>
    <cellStyle name="PSInt 6" xfId="19470"/>
    <cellStyle name="PSInt 6 2" xfId="19471"/>
    <cellStyle name="PSInt 7" xfId="19472"/>
    <cellStyle name="PSInt 7 2" xfId="19473"/>
    <cellStyle name="PSInt 8" xfId="19474"/>
    <cellStyle name="PSInt 8 2" xfId="19475"/>
    <cellStyle name="PSInt 9" xfId="19476"/>
    <cellStyle name="PSInt 9 2" xfId="19477"/>
    <cellStyle name="PSSpacer" xfId="19478"/>
    <cellStyle name="PSSpacer 10" xfId="19479"/>
    <cellStyle name="PSSpacer 11" xfId="19480"/>
    <cellStyle name="PSSpacer 12" xfId="19481"/>
    <cellStyle name="PSSpacer 13" xfId="19482"/>
    <cellStyle name="PSSpacer 14" xfId="19483"/>
    <cellStyle name="PSSpacer 15" xfId="19484"/>
    <cellStyle name="PSSpacer 2" xfId="19485"/>
    <cellStyle name="PSSpacer 2 2" xfId="19486"/>
    <cellStyle name="PSSpacer 2 3" xfId="19487"/>
    <cellStyle name="PSSpacer 2 4" xfId="19488"/>
    <cellStyle name="PSSpacer 3" xfId="19489"/>
    <cellStyle name="PSSpacer 3 2" xfId="19490"/>
    <cellStyle name="PSSpacer 4" xfId="19491"/>
    <cellStyle name="PSSpacer 4 2" xfId="19492"/>
    <cellStyle name="PSSpacer 5" xfId="19493"/>
    <cellStyle name="PSSpacer 5 2" xfId="19494"/>
    <cellStyle name="PSSpacer 5 3" xfId="19495"/>
    <cellStyle name="PSSpacer 5 3 2" xfId="19496"/>
    <cellStyle name="PSSpacer 6" xfId="19497"/>
    <cellStyle name="PSSpacer 6 2" xfId="19498"/>
    <cellStyle name="PSSpacer 7" xfId="19499"/>
    <cellStyle name="PSSpacer 7 2" xfId="19500"/>
    <cellStyle name="PSSpacer 8" xfId="19501"/>
    <cellStyle name="PSSpacer 8 2" xfId="19502"/>
    <cellStyle name="PSSpacer 9" xfId="19503"/>
    <cellStyle name="PStest" xfId="19504"/>
    <cellStyle name="PStest 2" xfId="19505"/>
    <cellStyle name="R00A" xfId="19506"/>
    <cellStyle name="R00B" xfId="19507"/>
    <cellStyle name="R00L" xfId="19508"/>
    <cellStyle name="R01A" xfId="19509"/>
    <cellStyle name="R01B" xfId="19510"/>
    <cellStyle name="R01H" xfId="19511"/>
    <cellStyle name="R01L" xfId="19512"/>
    <cellStyle name="R02A" xfId="19513"/>
    <cellStyle name="R02B" xfId="19514"/>
    <cellStyle name="R02B 2" xfId="19515"/>
    <cellStyle name="R02H" xfId="19516"/>
    <cellStyle name="R02L" xfId="19517"/>
    <cellStyle name="R03A" xfId="19518"/>
    <cellStyle name="R03B" xfId="19519"/>
    <cellStyle name="R03B 2" xfId="19520"/>
    <cellStyle name="R03H" xfId="19521"/>
    <cellStyle name="R03L" xfId="19522"/>
    <cellStyle name="R04A" xfId="19523"/>
    <cellStyle name="R04B" xfId="19524"/>
    <cellStyle name="R04B 2" xfId="19525"/>
    <cellStyle name="R04H" xfId="19526"/>
    <cellStyle name="R04L" xfId="19527"/>
    <cellStyle name="R05A" xfId="19528"/>
    <cellStyle name="R05B" xfId="19529"/>
    <cellStyle name="R05B 2" xfId="19530"/>
    <cellStyle name="R05H" xfId="19531"/>
    <cellStyle name="R05L" xfId="19532"/>
    <cellStyle name="R05L 2" xfId="19533"/>
    <cellStyle name="R06A" xfId="19534"/>
    <cellStyle name="R06B" xfId="19535"/>
    <cellStyle name="R06B 2" xfId="19536"/>
    <cellStyle name="R06H" xfId="19537"/>
    <cellStyle name="R06L" xfId="19538"/>
    <cellStyle name="R07A" xfId="19539"/>
    <cellStyle name="R07B" xfId="19540"/>
    <cellStyle name="R07B 2" xfId="19541"/>
    <cellStyle name="R07H" xfId="19542"/>
    <cellStyle name="R07L" xfId="19543"/>
    <cellStyle name="Red font" xfId="19544"/>
    <cellStyle name="Relative" xfId="19545"/>
    <cellStyle name="ReportTitlePrompt" xfId="19546"/>
    <cellStyle name="ReportTitlePrompt 2" xfId="19547"/>
    <cellStyle name="ReportTitlePrompt 2 2" xfId="19548"/>
    <cellStyle name="ReportTitlePrompt 2 3" xfId="19549"/>
    <cellStyle name="ReportTitlePrompt 2_SCH J-3" xfId="19550"/>
    <cellStyle name="ReportTitlePrompt 3" xfId="19551"/>
    <cellStyle name="ReportTitlePrompt 4" xfId="19552"/>
    <cellStyle name="ReportTitlePrompt 5" xfId="19553"/>
    <cellStyle name="ReportTitlePrompt_SCH J-3" xfId="19554"/>
    <cellStyle name="ReportTitleValue" xfId="19555"/>
    <cellStyle name="ReportTitleValue 2" xfId="19556"/>
    <cellStyle name="ReportTitleValue 2 2" xfId="19557"/>
    <cellStyle name="ReportTitleValue 2_SCH J-3" xfId="19558"/>
    <cellStyle name="ReportTitleValue_SCH J-3" xfId="19559"/>
    <cellStyle name="Reset  - Style4" xfId="19560"/>
    <cellStyle name="RowAcctAbovePrompt" xfId="19561"/>
    <cellStyle name="RowAcctAbovePrompt 2" xfId="19562"/>
    <cellStyle name="RowAcctAbovePrompt 2 2" xfId="19563"/>
    <cellStyle name="RowAcctAbovePrompt 2 3" xfId="19564"/>
    <cellStyle name="RowAcctAbovePrompt 2_SCH J-3" xfId="19565"/>
    <cellStyle name="RowAcctAbovePrompt 3" xfId="19566"/>
    <cellStyle name="RowAcctAbovePrompt 4" xfId="19567"/>
    <cellStyle name="RowAcctAbovePrompt_SCH J-3" xfId="19568"/>
    <cellStyle name="RowAcctSOBAbovePrompt" xfId="19569"/>
    <cellStyle name="RowAcctSOBAbovePrompt 2" xfId="19570"/>
    <cellStyle name="RowAcctSOBAbovePrompt 2 2" xfId="19571"/>
    <cellStyle name="RowAcctSOBAbovePrompt 2 3" xfId="19572"/>
    <cellStyle name="RowAcctSOBAbovePrompt 2_SCH J-3" xfId="19573"/>
    <cellStyle name="RowAcctSOBAbovePrompt 3" xfId="19574"/>
    <cellStyle name="RowAcctSOBAbovePrompt 4" xfId="19575"/>
    <cellStyle name="RowAcctSOBAbovePrompt_SCH J-3" xfId="19576"/>
    <cellStyle name="RowAcctSOBValue" xfId="19577"/>
    <cellStyle name="RowAcctSOBValue 2" xfId="19578"/>
    <cellStyle name="RowAcctSOBValue 2 2" xfId="19579"/>
    <cellStyle name="RowAcctSOBValue 2 3" xfId="19580"/>
    <cellStyle name="RowAcctSOBValue 2_SCH J-3" xfId="19581"/>
    <cellStyle name="RowAcctSOBValue 3" xfId="19582"/>
    <cellStyle name="RowAcctSOBValue 4" xfId="19583"/>
    <cellStyle name="RowAcctSOBValue_SCH J-3" xfId="19584"/>
    <cellStyle name="RowAcctValue" xfId="19585"/>
    <cellStyle name="RowAcctValue 2" xfId="19586"/>
    <cellStyle name="RowAcctValue 2 2" xfId="19587"/>
    <cellStyle name="RowAcctValue 2_SCH J-3" xfId="19588"/>
    <cellStyle name="RowAcctValue_SCH J-3" xfId="19589"/>
    <cellStyle name="RowAttrAbovePrompt" xfId="19590"/>
    <cellStyle name="RowAttrAbovePrompt 2" xfId="19591"/>
    <cellStyle name="RowAttrAbovePrompt 2 2" xfId="19592"/>
    <cellStyle name="RowAttrAbovePrompt 2 3" xfId="19593"/>
    <cellStyle name="RowAttrAbovePrompt 2_SCH J-3" xfId="19594"/>
    <cellStyle name="RowAttrAbovePrompt 3" xfId="19595"/>
    <cellStyle name="RowAttrAbovePrompt 4" xfId="19596"/>
    <cellStyle name="RowAttrAbovePrompt_SCH J-3" xfId="19597"/>
    <cellStyle name="RowAttrValue" xfId="19598"/>
    <cellStyle name="RowAttrValue 2" xfId="19599"/>
    <cellStyle name="RowAttrValue 2 2" xfId="19600"/>
    <cellStyle name="RowAttrValue 2_SCH J-3" xfId="19601"/>
    <cellStyle name="RowAttrValue_SCH J-3" xfId="19602"/>
    <cellStyle name="RowColSetAbovePrompt" xfId="19603"/>
    <cellStyle name="RowColSetAbovePrompt 2" xfId="19604"/>
    <cellStyle name="RowColSetAbovePrompt 2 2" xfId="19605"/>
    <cellStyle name="RowColSetAbovePrompt 2 3" xfId="19606"/>
    <cellStyle name="RowColSetAbovePrompt 2_SCH J-3" xfId="19607"/>
    <cellStyle name="RowColSetAbovePrompt 3" xfId="19608"/>
    <cellStyle name="RowColSetAbovePrompt 4" xfId="19609"/>
    <cellStyle name="RowColSetAbovePrompt_SCH J-3" xfId="19610"/>
    <cellStyle name="RowColSetLeftPrompt" xfId="19611"/>
    <cellStyle name="RowColSetLeftPrompt 2" xfId="19612"/>
    <cellStyle name="RowColSetLeftPrompt 2 2" xfId="19613"/>
    <cellStyle name="RowColSetLeftPrompt 2 3" xfId="19614"/>
    <cellStyle name="RowColSetLeftPrompt 2_SCH J-3" xfId="19615"/>
    <cellStyle name="RowColSetLeftPrompt 3" xfId="19616"/>
    <cellStyle name="RowColSetLeftPrompt 4" xfId="19617"/>
    <cellStyle name="RowColSetLeftPrompt_SCH J-3" xfId="19618"/>
    <cellStyle name="RowColSetValue" xfId="19619"/>
    <cellStyle name="RowColSetValue 2" xfId="19620"/>
    <cellStyle name="RowColSetValue 2 2" xfId="19621"/>
    <cellStyle name="RowColSetValue 2_SCH J-3" xfId="19622"/>
    <cellStyle name="RowColSetValue 3" xfId="19623"/>
    <cellStyle name="RowColSetValue_SCH J-3" xfId="19624"/>
    <cellStyle name="RowLeftPrompt" xfId="19625"/>
    <cellStyle name="RowLeftPrompt 2" xfId="19626"/>
    <cellStyle name="RowLeftPrompt 2 2" xfId="19627"/>
    <cellStyle name="RowLeftPrompt 2 3" xfId="19628"/>
    <cellStyle name="RowLeftPrompt 2_SCH J-3" xfId="19629"/>
    <cellStyle name="RowLeftPrompt 3" xfId="19630"/>
    <cellStyle name="RowLeftPrompt 4" xfId="19631"/>
    <cellStyle name="RowLeftPrompt_SCH J-3" xfId="19632"/>
    <cellStyle name="SampleUsingFormatMask" xfId="19633"/>
    <cellStyle name="SampleUsingFormatMask 2" xfId="19634"/>
    <cellStyle name="SampleUsingFormatMask 2 2" xfId="19635"/>
    <cellStyle name="SampleUsingFormatMask 2 3" xfId="19636"/>
    <cellStyle name="SampleUsingFormatMask 2_SCH J-3" xfId="19637"/>
    <cellStyle name="SampleUsingFormatMask 3" xfId="19638"/>
    <cellStyle name="SampleUsingFormatMask 4" xfId="19639"/>
    <cellStyle name="SampleUsingFormatMask_SCH J-3" xfId="19640"/>
    <cellStyle name="SampleWithNoFormatMask" xfId="19641"/>
    <cellStyle name="SampleWithNoFormatMask 2" xfId="19642"/>
    <cellStyle name="SampleWithNoFormatMask 2 2" xfId="19643"/>
    <cellStyle name="SampleWithNoFormatMask 2 3" xfId="19644"/>
    <cellStyle name="SampleWithNoFormatMask 2_SCH J-3" xfId="19645"/>
    <cellStyle name="SampleWithNoFormatMask 3" xfId="19646"/>
    <cellStyle name="SampleWithNoFormatMask 4" xfId="19647"/>
    <cellStyle name="SampleWithNoFormatMask_SCH J-3" xfId="19648"/>
    <cellStyle name="SAPBEXaggData" xfId="19649"/>
    <cellStyle name="SAPBEXaggData 10" xfId="19650"/>
    <cellStyle name="SAPBEXaggData 10 2" xfId="19651"/>
    <cellStyle name="SAPBEXaggData 10_SCH J-3" xfId="19652"/>
    <cellStyle name="SAPBEXaggData 11" xfId="19653"/>
    <cellStyle name="SAPBEXaggData 11 2" xfId="19654"/>
    <cellStyle name="SAPBEXaggData 11_SCH J-3" xfId="19655"/>
    <cellStyle name="SAPBEXaggData 12" xfId="19656"/>
    <cellStyle name="SAPBEXaggData 2" xfId="19657"/>
    <cellStyle name="SAPBEXaggData 2 10" xfId="19658"/>
    <cellStyle name="SAPBEXaggData 2 10 2" xfId="19659"/>
    <cellStyle name="SAPBEXaggData 2 10_SCH J-3" xfId="19660"/>
    <cellStyle name="SAPBEXaggData 2 11" xfId="19661"/>
    <cellStyle name="SAPBEXaggData 2 2" xfId="19662"/>
    <cellStyle name="SAPBEXaggData 2 2 2" xfId="19663"/>
    <cellStyle name="SAPBEXaggData 2 2_SCH J-3" xfId="19664"/>
    <cellStyle name="SAPBEXaggData 2 3" xfId="19665"/>
    <cellStyle name="SAPBEXaggData 2 3 2" xfId="19666"/>
    <cellStyle name="SAPBEXaggData 2 3_SCH J-3" xfId="19667"/>
    <cellStyle name="SAPBEXaggData 2 4" xfId="19668"/>
    <cellStyle name="SAPBEXaggData 2 4 2" xfId="19669"/>
    <cellStyle name="SAPBEXaggData 2 4_SCH J-3" xfId="19670"/>
    <cellStyle name="SAPBEXaggData 2 5" xfId="19671"/>
    <cellStyle name="SAPBEXaggData 2 5 2" xfId="19672"/>
    <cellStyle name="SAPBEXaggData 2 5_SCH J-3" xfId="19673"/>
    <cellStyle name="SAPBEXaggData 2 6" xfId="19674"/>
    <cellStyle name="SAPBEXaggData 2 6 2" xfId="19675"/>
    <cellStyle name="SAPBEXaggData 2 6_SCH J-3" xfId="19676"/>
    <cellStyle name="SAPBEXaggData 2 7" xfId="19677"/>
    <cellStyle name="SAPBEXaggData 2 7 2" xfId="19678"/>
    <cellStyle name="SAPBEXaggData 2 7_SCH J-3" xfId="19679"/>
    <cellStyle name="SAPBEXaggData 2 8" xfId="19680"/>
    <cellStyle name="SAPBEXaggData 2 8 2" xfId="19681"/>
    <cellStyle name="SAPBEXaggData 2 8_SCH J-3" xfId="19682"/>
    <cellStyle name="SAPBEXaggData 2 9" xfId="19683"/>
    <cellStyle name="SAPBEXaggData 2 9 2" xfId="19684"/>
    <cellStyle name="SAPBEXaggData 2 9_SCH J-3" xfId="19685"/>
    <cellStyle name="SAPBEXaggData 2_SCH J-3" xfId="19686"/>
    <cellStyle name="SAPBEXaggData 3" xfId="19687"/>
    <cellStyle name="SAPBEXaggData 3 2" xfId="19688"/>
    <cellStyle name="SAPBEXaggData 3_SCH J-3" xfId="19689"/>
    <cellStyle name="SAPBEXaggData 4" xfId="19690"/>
    <cellStyle name="SAPBEXaggData 4 2" xfId="19691"/>
    <cellStyle name="SAPBEXaggData 4_SCH J-3" xfId="19692"/>
    <cellStyle name="SAPBEXaggData 5" xfId="19693"/>
    <cellStyle name="SAPBEXaggData 5 2" xfId="19694"/>
    <cellStyle name="SAPBEXaggData 5_SCH J-3" xfId="19695"/>
    <cellStyle name="SAPBEXaggData 6" xfId="19696"/>
    <cellStyle name="SAPBEXaggData 6 2" xfId="19697"/>
    <cellStyle name="SAPBEXaggData 6_SCH J-3" xfId="19698"/>
    <cellStyle name="SAPBEXaggData 7" xfId="19699"/>
    <cellStyle name="SAPBEXaggData 7 2" xfId="19700"/>
    <cellStyle name="SAPBEXaggData 7_SCH J-3" xfId="19701"/>
    <cellStyle name="SAPBEXaggData 8" xfId="19702"/>
    <cellStyle name="SAPBEXaggData 8 2" xfId="19703"/>
    <cellStyle name="SAPBEXaggData 8_SCH J-3" xfId="19704"/>
    <cellStyle name="SAPBEXaggData 9" xfId="19705"/>
    <cellStyle name="SAPBEXaggData 9 2" xfId="19706"/>
    <cellStyle name="SAPBEXaggData 9_SCH J-3" xfId="19707"/>
    <cellStyle name="SAPBEXaggData_SCH J-3" xfId="19708"/>
    <cellStyle name="SAPBEXaggDataEmph" xfId="19709"/>
    <cellStyle name="SAPBEXaggDataEmph 10" xfId="19710"/>
    <cellStyle name="SAPBEXaggDataEmph 10 2" xfId="19711"/>
    <cellStyle name="SAPBEXaggDataEmph 10_SCH J-3" xfId="19712"/>
    <cellStyle name="SAPBEXaggDataEmph 11" xfId="19713"/>
    <cellStyle name="SAPBEXaggDataEmph 2" xfId="19714"/>
    <cellStyle name="SAPBEXaggDataEmph 2 2" xfId="19715"/>
    <cellStyle name="SAPBEXaggDataEmph 2_SCH J-3" xfId="19716"/>
    <cellStyle name="SAPBEXaggDataEmph 3" xfId="19717"/>
    <cellStyle name="SAPBEXaggDataEmph 3 2" xfId="19718"/>
    <cellStyle name="SAPBEXaggDataEmph 3_SCH J-3" xfId="19719"/>
    <cellStyle name="SAPBEXaggDataEmph 4" xfId="19720"/>
    <cellStyle name="SAPBEXaggDataEmph 4 2" xfId="19721"/>
    <cellStyle name="SAPBEXaggDataEmph 4_SCH J-3" xfId="19722"/>
    <cellStyle name="SAPBEXaggDataEmph 5" xfId="19723"/>
    <cellStyle name="SAPBEXaggDataEmph 5 2" xfId="19724"/>
    <cellStyle name="SAPBEXaggDataEmph 5_SCH J-3" xfId="19725"/>
    <cellStyle name="SAPBEXaggDataEmph 6" xfId="19726"/>
    <cellStyle name="SAPBEXaggDataEmph 6 2" xfId="19727"/>
    <cellStyle name="SAPBEXaggDataEmph 6_SCH J-3" xfId="19728"/>
    <cellStyle name="SAPBEXaggDataEmph 7" xfId="19729"/>
    <cellStyle name="SAPBEXaggDataEmph 7 2" xfId="19730"/>
    <cellStyle name="SAPBEXaggDataEmph 7_SCH J-3" xfId="19731"/>
    <cellStyle name="SAPBEXaggDataEmph 8" xfId="19732"/>
    <cellStyle name="SAPBEXaggDataEmph 8 2" xfId="19733"/>
    <cellStyle name="SAPBEXaggDataEmph 8_SCH J-3" xfId="19734"/>
    <cellStyle name="SAPBEXaggDataEmph 9" xfId="19735"/>
    <cellStyle name="SAPBEXaggDataEmph 9 2" xfId="19736"/>
    <cellStyle name="SAPBEXaggDataEmph 9_SCH J-3" xfId="19737"/>
    <cellStyle name="SAPBEXaggDataEmph_SCH J-3" xfId="19738"/>
    <cellStyle name="SAPBEXaggItem" xfId="19739"/>
    <cellStyle name="SAPBEXaggItem 10" xfId="19740"/>
    <cellStyle name="SAPBEXaggItem 10 2" xfId="19741"/>
    <cellStyle name="SAPBEXaggItem 10_SCH J-3" xfId="19742"/>
    <cellStyle name="SAPBEXaggItem 11" xfId="19743"/>
    <cellStyle name="SAPBEXaggItem 11 2" xfId="19744"/>
    <cellStyle name="SAPBEXaggItem 11_SCH J-3" xfId="19745"/>
    <cellStyle name="SAPBEXaggItem 12" xfId="19746"/>
    <cellStyle name="SAPBEXaggItem 2" xfId="19747"/>
    <cellStyle name="SAPBEXaggItem 2 10" xfId="19748"/>
    <cellStyle name="SAPBEXaggItem 2 10 2" xfId="19749"/>
    <cellStyle name="SAPBEXaggItem 2 10_SCH J-3" xfId="19750"/>
    <cellStyle name="SAPBEXaggItem 2 11" xfId="19751"/>
    <cellStyle name="SAPBEXaggItem 2 2" xfId="19752"/>
    <cellStyle name="SAPBEXaggItem 2 2 2" xfId="19753"/>
    <cellStyle name="SAPBEXaggItem 2 2_SCH J-3" xfId="19754"/>
    <cellStyle name="SAPBEXaggItem 2 3" xfId="19755"/>
    <cellStyle name="SAPBEXaggItem 2 3 2" xfId="19756"/>
    <cellStyle name="SAPBEXaggItem 2 3_SCH J-3" xfId="19757"/>
    <cellStyle name="SAPBEXaggItem 2 4" xfId="19758"/>
    <cellStyle name="SAPBEXaggItem 2 4 2" xfId="19759"/>
    <cellStyle name="SAPBEXaggItem 2 4_SCH J-3" xfId="19760"/>
    <cellStyle name="SAPBEXaggItem 2 5" xfId="19761"/>
    <cellStyle name="SAPBEXaggItem 2 5 2" xfId="19762"/>
    <cellStyle name="SAPBEXaggItem 2 5_SCH J-3" xfId="19763"/>
    <cellStyle name="SAPBEXaggItem 2 6" xfId="19764"/>
    <cellStyle name="SAPBEXaggItem 2 6 2" xfId="19765"/>
    <cellStyle name="SAPBEXaggItem 2 6_SCH J-3" xfId="19766"/>
    <cellStyle name="SAPBEXaggItem 2 7" xfId="19767"/>
    <cellStyle name="SAPBEXaggItem 2 7 2" xfId="19768"/>
    <cellStyle name="SAPBEXaggItem 2 7_SCH J-3" xfId="19769"/>
    <cellStyle name="SAPBEXaggItem 2 8" xfId="19770"/>
    <cellStyle name="SAPBEXaggItem 2 8 2" xfId="19771"/>
    <cellStyle name="SAPBEXaggItem 2 8_SCH J-3" xfId="19772"/>
    <cellStyle name="SAPBEXaggItem 2 9" xfId="19773"/>
    <cellStyle name="SAPBEXaggItem 2 9 2" xfId="19774"/>
    <cellStyle name="SAPBEXaggItem 2 9_SCH J-3" xfId="19775"/>
    <cellStyle name="SAPBEXaggItem 2_SCH J-3" xfId="19776"/>
    <cellStyle name="SAPBEXaggItem 3" xfId="19777"/>
    <cellStyle name="SAPBEXaggItem 3 2" xfId="19778"/>
    <cellStyle name="SAPBEXaggItem 3_SCH J-3" xfId="19779"/>
    <cellStyle name="SAPBEXaggItem 4" xfId="19780"/>
    <cellStyle name="SAPBEXaggItem 4 2" xfId="19781"/>
    <cellStyle name="SAPBEXaggItem 4_SCH J-3" xfId="19782"/>
    <cellStyle name="SAPBEXaggItem 5" xfId="19783"/>
    <cellStyle name="SAPBEXaggItem 5 2" xfId="19784"/>
    <cellStyle name="SAPBEXaggItem 5_SCH J-3" xfId="19785"/>
    <cellStyle name="SAPBEXaggItem 6" xfId="19786"/>
    <cellStyle name="SAPBEXaggItem 6 2" xfId="19787"/>
    <cellStyle name="SAPBEXaggItem 6_SCH J-3" xfId="19788"/>
    <cellStyle name="SAPBEXaggItem 7" xfId="19789"/>
    <cellStyle name="SAPBEXaggItem 7 2" xfId="19790"/>
    <cellStyle name="SAPBEXaggItem 7_SCH J-3" xfId="19791"/>
    <cellStyle name="SAPBEXaggItem 8" xfId="19792"/>
    <cellStyle name="SAPBEXaggItem 8 2" xfId="19793"/>
    <cellStyle name="SAPBEXaggItem 8_SCH J-3" xfId="19794"/>
    <cellStyle name="SAPBEXaggItem 9" xfId="19795"/>
    <cellStyle name="SAPBEXaggItem 9 2" xfId="19796"/>
    <cellStyle name="SAPBEXaggItem 9_SCH J-3" xfId="19797"/>
    <cellStyle name="SAPBEXaggItem_SCH J-3" xfId="19798"/>
    <cellStyle name="SAPBEXaggItemX" xfId="19799"/>
    <cellStyle name="SAPBEXaggItemX 10" xfId="19800"/>
    <cellStyle name="SAPBEXaggItemX 10 2" xfId="19801"/>
    <cellStyle name="SAPBEXaggItemX 10_SCH J-3" xfId="19802"/>
    <cellStyle name="SAPBEXaggItemX 11" xfId="19803"/>
    <cellStyle name="SAPBEXaggItemX 11 2" xfId="19804"/>
    <cellStyle name="SAPBEXaggItemX 11_SCH J-3" xfId="19805"/>
    <cellStyle name="SAPBEXaggItemX 12" xfId="19806"/>
    <cellStyle name="SAPBEXaggItemX 2" xfId="19807"/>
    <cellStyle name="SAPBEXaggItemX 2 10" xfId="19808"/>
    <cellStyle name="SAPBEXaggItemX 2 10 2" xfId="19809"/>
    <cellStyle name="SAPBEXaggItemX 2 10_SCH J-3" xfId="19810"/>
    <cellStyle name="SAPBEXaggItemX 2 11" xfId="19811"/>
    <cellStyle name="SAPBEXaggItemX 2 2" xfId="19812"/>
    <cellStyle name="SAPBEXaggItemX 2 2 2" xfId="19813"/>
    <cellStyle name="SAPBEXaggItemX 2 2_SCH J-3" xfId="19814"/>
    <cellStyle name="SAPBEXaggItemX 2 3" xfId="19815"/>
    <cellStyle name="SAPBEXaggItemX 2 3 2" xfId="19816"/>
    <cellStyle name="SAPBEXaggItemX 2 3_SCH J-3" xfId="19817"/>
    <cellStyle name="SAPBEXaggItemX 2 4" xfId="19818"/>
    <cellStyle name="SAPBEXaggItemX 2 4 2" xfId="19819"/>
    <cellStyle name="SAPBEXaggItemX 2 4_SCH J-3" xfId="19820"/>
    <cellStyle name="SAPBEXaggItemX 2 5" xfId="19821"/>
    <cellStyle name="SAPBEXaggItemX 2 5 2" xfId="19822"/>
    <cellStyle name="SAPBEXaggItemX 2 5_SCH J-3" xfId="19823"/>
    <cellStyle name="SAPBEXaggItemX 2 6" xfId="19824"/>
    <cellStyle name="SAPBEXaggItemX 2 6 2" xfId="19825"/>
    <cellStyle name="SAPBEXaggItemX 2 6_SCH J-3" xfId="19826"/>
    <cellStyle name="SAPBEXaggItemX 2 7" xfId="19827"/>
    <cellStyle name="SAPBEXaggItemX 2 7 2" xfId="19828"/>
    <cellStyle name="SAPBEXaggItemX 2 7_SCH J-3" xfId="19829"/>
    <cellStyle name="SAPBEXaggItemX 2 8" xfId="19830"/>
    <cellStyle name="SAPBEXaggItemX 2 8 2" xfId="19831"/>
    <cellStyle name="SAPBEXaggItemX 2 8_SCH J-3" xfId="19832"/>
    <cellStyle name="SAPBEXaggItemX 2 9" xfId="19833"/>
    <cellStyle name="SAPBEXaggItemX 2 9 2" xfId="19834"/>
    <cellStyle name="SAPBEXaggItemX 2 9_SCH J-3" xfId="19835"/>
    <cellStyle name="SAPBEXaggItemX 2_SCH J-3" xfId="19836"/>
    <cellStyle name="SAPBEXaggItemX 3" xfId="19837"/>
    <cellStyle name="SAPBEXaggItemX 3 2" xfId="19838"/>
    <cellStyle name="SAPBEXaggItemX 3_SCH J-3" xfId="19839"/>
    <cellStyle name="SAPBEXaggItemX 4" xfId="19840"/>
    <cellStyle name="SAPBEXaggItemX 4 2" xfId="19841"/>
    <cellStyle name="SAPBEXaggItemX 4_SCH J-3" xfId="19842"/>
    <cellStyle name="SAPBEXaggItemX 5" xfId="19843"/>
    <cellStyle name="SAPBEXaggItemX 5 2" xfId="19844"/>
    <cellStyle name="SAPBEXaggItemX 5_SCH J-3" xfId="19845"/>
    <cellStyle name="SAPBEXaggItemX 6" xfId="19846"/>
    <cellStyle name="SAPBEXaggItemX 6 2" xfId="19847"/>
    <cellStyle name="SAPBEXaggItemX 6_SCH J-3" xfId="19848"/>
    <cellStyle name="SAPBEXaggItemX 7" xfId="19849"/>
    <cellStyle name="SAPBEXaggItemX 7 2" xfId="19850"/>
    <cellStyle name="SAPBEXaggItemX 7_SCH J-3" xfId="19851"/>
    <cellStyle name="SAPBEXaggItemX 8" xfId="19852"/>
    <cellStyle name="SAPBEXaggItemX 8 2" xfId="19853"/>
    <cellStyle name="SAPBEXaggItemX 8_SCH J-3" xfId="19854"/>
    <cellStyle name="SAPBEXaggItemX 9" xfId="19855"/>
    <cellStyle name="SAPBEXaggItemX 9 2" xfId="19856"/>
    <cellStyle name="SAPBEXaggItemX 9_SCH J-3" xfId="19857"/>
    <cellStyle name="SAPBEXaggItemX_SCH J-3" xfId="19858"/>
    <cellStyle name="SAPBEXchaText" xfId="19859"/>
    <cellStyle name="SAPBEXchaText 2" xfId="19860"/>
    <cellStyle name="SAPBEXchaText_SCH J-3" xfId="19861"/>
    <cellStyle name="SAPBEXexcBad7" xfId="19862"/>
    <cellStyle name="SAPBEXexcBad7 10" xfId="19863"/>
    <cellStyle name="SAPBEXexcBad7 10 2" xfId="19864"/>
    <cellStyle name="SAPBEXexcBad7 10_SCH J-3" xfId="19865"/>
    <cellStyle name="SAPBEXexcBad7 11" xfId="19866"/>
    <cellStyle name="SAPBEXexcBad7 11 2" xfId="19867"/>
    <cellStyle name="SAPBEXexcBad7 11_SCH J-3" xfId="19868"/>
    <cellStyle name="SAPBEXexcBad7 12" xfId="19869"/>
    <cellStyle name="SAPBEXexcBad7 2" xfId="19870"/>
    <cellStyle name="SAPBEXexcBad7 2 10" xfId="19871"/>
    <cellStyle name="SAPBEXexcBad7 2 10 2" xfId="19872"/>
    <cellStyle name="SAPBEXexcBad7 2 10_SCH J-3" xfId="19873"/>
    <cellStyle name="SAPBEXexcBad7 2 11" xfId="19874"/>
    <cellStyle name="SAPBEXexcBad7 2 2" xfId="19875"/>
    <cellStyle name="SAPBEXexcBad7 2 2 2" xfId="19876"/>
    <cellStyle name="SAPBEXexcBad7 2 2_SCH J-3" xfId="19877"/>
    <cellStyle name="SAPBEXexcBad7 2 3" xfId="19878"/>
    <cellStyle name="SAPBEXexcBad7 2 3 2" xfId="19879"/>
    <cellStyle name="SAPBEXexcBad7 2 3_SCH J-3" xfId="19880"/>
    <cellStyle name="SAPBEXexcBad7 2 4" xfId="19881"/>
    <cellStyle name="SAPBEXexcBad7 2 4 2" xfId="19882"/>
    <cellStyle name="SAPBEXexcBad7 2 4_SCH J-3" xfId="19883"/>
    <cellStyle name="SAPBEXexcBad7 2 5" xfId="19884"/>
    <cellStyle name="SAPBEXexcBad7 2 5 2" xfId="19885"/>
    <cellStyle name="SAPBEXexcBad7 2 5_SCH J-3" xfId="19886"/>
    <cellStyle name="SAPBEXexcBad7 2 6" xfId="19887"/>
    <cellStyle name="SAPBEXexcBad7 2 6 2" xfId="19888"/>
    <cellStyle name="SAPBEXexcBad7 2 6_SCH J-3" xfId="19889"/>
    <cellStyle name="SAPBEXexcBad7 2 7" xfId="19890"/>
    <cellStyle name="SAPBEXexcBad7 2 7 2" xfId="19891"/>
    <cellStyle name="SAPBEXexcBad7 2 7_SCH J-3" xfId="19892"/>
    <cellStyle name="SAPBEXexcBad7 2 8" xfId="19893"/>
    <cellStyle name="SAPBEXexcBad7 2 8 2" xfId="19894"/>
    <cellStyle name="SAPBEXexcBad7 2 8_SCH J-3" xfId="19895"/>
    <cellStyle name="SAPBEXexcBad7 2 9" xfId="19896"/>
    <cellStyle name="SAPBEXexcBad7 2 9 2" xfId="19897"/>
    <cellStyle name="SAPBEXexcBad7 2 9_SCH J-3" xfId="19898"/>
    <cellStyle name="SAPBEXexcBad7 2_SCH J-3" xfId="19899"/>
    <cellStyle name="SAPBEXexcBad7 3" xfId="19900"/>
    <cellStyle name="SAPBEXexcBad7 3 2" xfId="19901"/>
    <cellStyle name="SAPBEXexcBad7 3_SCH J-3" xfId="19902"/>
    <cellStyle name="SAPBEXexcBad7 4" xfId="19903"/>
    <cellStyle name="SAPBEXexcBad7 4 2" xfId="19904"/>
    <cellStyle name="SAPBEXexcBad7 4_SCH J-3" xfId="19905"/>
    <cellStyle name="SAPBEXexcBad7 5" xfId="19906"/>
    <cellStyle name="SAPBEXexcBad7 5 2" xfId="19907"/>
    <cellStyle name="SAPBEXexcBad7 5_SCH J-3" xfId="19908"/>
    <cellStyle name="SAPBEXexcBad7 6" xfId="19909"/>
    <cellStyle name="SAPBEXexcBad7 6 2" xfId="19910"/>
    <cellStyle name="SAPBEXexcBad7 6_SCH J-3" xfId="19911"/>
    <cellStyle name="SAPBEXexcBad7 7" xfId="19912"/>
    <cellStyle name="SAPBEXexcBad7 7 2" xfId="19913"/>
    <cellStyle name="SAPBEXexcBad7 7_SCH J-3" xfId="19914"/>
    <cellStyle name="SAPBEXexcBad7 8" xfId="19915"/>
    <cellStyle name="SAPBEXexcBad7 8 2" xfId="19916"/>
    <cellStyle name="SAPBEXexcBad7 8_SCH J-3" xfId="19917"/>
    <cellStyle name="SAPBEXexcBad7 9" xfId="19918"/>
    <cellStyle name="SAPBEXexcBad7 9 2" xfId="19919"/>
    <cellStyle name="SAPBEXexcBad7 9_SCH J-3" xfId="19920"/>
    <cellStyle name="SAPBEXexcBad7_SCH J-3" xfId="19921"/>
    <cellStyle name="SAPBEXexcBad8" xfId="19922"/>
    <cellStyle name="SAPBEXexcBad8 10" xfId="19923"/>
    <cellStyle name="SAPBEXexcBad8 10 2" xfId="19924"/>
    <cellStyle name="SAPBEXexcBad8 10_SCH J-3" xfId="19925"/>
    <cellStyle name="SAPBEXexcBad8 11" xfId="19926"/>
    <cellStyle name="SAPBEXexcBad8 2" xfId="19927"/>
    <cellStyle name="SAPBEXexcBad8 2 2" xfId="19928"/>
    <cellStyle name="SAPBEXexcBad8 2_SCH J-3" xfId="19929"/>
    <cellStyle name="SAPBEXexcBad8 3" xfId="19930"/>
    <cellStyle name="SAPBEXexcBad8 3 2" xfId="19931"/>
    <cellStyle name="SAPBEXexcBad8 3_SCH J-3" xfId="19932"/>
    <cellStyle name="SAPBEXexcBad8 4" xfId="19933"/>
    <cellStyle name="SAPBEXexcBad8 4 2" xfId="19934"/>
    <cellStyle name="SAPBEXexcBad8 4_SCH J-3" xfId="19935"/>
    <cellStyle name="SAPBEXexcBad8 5" xfId="19936"/>
    <cellStyle name="SAPBEXexcBad8 5 2" xfId="19937"/>
    <cellStyle name="SAPBEXexcBad8 5_SCH J-3" xfId="19938"/>
    <cellStyle name="SAPBEXexcBad8 6" xfId="19939"/>
    <cellStyle name="SAPBEXexcBad8 6 2" xfId="19940"/>
    <cellStyle name="SAPBEXexcBad8 6_SCH J-3" xfId="19941"/>
    <cellStyle name="SAPBEXexcBad8 7" xfId="19942"/>
    <cellStyle name="SAPBEXexcBad8 7 2" xfId="19943"/>
    <cellStyle name="SAPBEXexcBad8 7_SCH J-3" xfId="19944"/>
    <cellStyle name="SAPBEXexcBad8 8" xfId="19945"/>
    <cellStyle name="SAPBEXexcBad8 8 2" xfId="19946"/>
    <cellStyle name="SAPBEXexcBad8 8_SCH J-3" xfId="19947"/>
    <cellStyle name="SAPBEXexcBad8 9" xfId="19948"/>
    <cellStyle name="SAPBEXexcBad8 9 2" xfId="19949"/>
    <cellStyle name="SAPBEXexcBad8 9_SCH J-3" xfId="19950"/>
    <cellStyle name="SAPBEXexcBad8_SCH J-3" xfId="19951"/>
    <cellStyle name="SAPBEXexcBad9" xfId="19952"/>
    <cellStyle name="SAPBEXexcBad9 10" xfId="19953"/>
    <cellStyle name="SAPBEXexcBad9 10 2" xfId="19954"/>
    <cellStyle name="SAPBEXexcBad9 10_SCH J-3" xfId="19955"/>
    <cellStyle name="SAPBEXexcBad9 11" xfId="19956"/>
    <cellStyle name="SAPBEXexcBad9 2" xfId="19957"/>
    <cellStyle name="SAPBEXexcBad9 2 2" xfId="19958"/>
    <cellStyle name="SAPBEXexcBad9 2_SCH J-3" xfId="19959"/>
    <cellStyle name="SAPBEXexcBad9 3" xfId="19960"/>
    <cellStyle name="SAPBEXexcBad9 3 2" xfId="19961"/>
    <cellStyle name="SAPBEXexcBad9 3_SCH J-3" xfId="19962"/>
    <cellStyle name="SAPBEXexcBad9 4" xfId="19963"/>
    <cellStyle name="SAPBEXexcBad9 4 2" xfId="19964"/>
    <cellStyle name="SAPBEXexcBad9 4_SCH J-3" xfId="19965"/>
    <cellStyle name="SAPBEXexcBad9 5" xfId="19966"/>
    <cellStyle name="SAPBEXexcBad9 5 2" xfId="19967"/>
    <cellStyle name="SAPBEXexcBad9 5_SCH J-3" xfId="19968"/>
    <cellStyle name="SAPBEXexcBad9 6" xfId="19969"/>
    <cellStyle name="SAPBEXexcBad9 6 2" xfId="19970"/>
    <cellStyle name="SAPBEXexcBad9 6_SCH J-3" xfId="19971"/>
    <cellStyle name="SAPBEXexcBad9 7" xfId="19972"/>
    <cellStyle name="SAPBEXexcBad9 7 2" xfId="19973"/>
    <cellStyle name="SAPBEXexcBad9 7_SCH J-3" xfId="19974"/>
    <cellStyle name="SAPBEXexcBad9 8" xfId="19975"/>
    <cellStyle name="SAPBEXexcBad9 8 2" xfId="19976"/>
    <cellStyle name="SAPBEXexcBad9 8_SCH J-3" xfId="19977"/>
    <cellStyle name="SAPBEXexcBad9 9" xfId="19978"/>
    <cellStyle name="SAPBEXexcBad9 9 2" xfId="19979"/>
    <cellStyle name="SAPBEXexcBad9 9_SCH J-3" xfId="19980"/>
    <cellStyle name="SAPBEXexcBad9_SCH J-3" xfId="19981"/>
    <cellStyle name="SAPBEXexcCritical4" xfId="19982"/>
    <cellStyle name="SAPBEXexcCritical4 10" xfId="19983"/>
    <cellStyle name="SAPBEXexcCritical4 10 2" xfId="19984"/>
    <cellStyle name="SAPBEXexcCritical4 10_SCH J-3" xfId="19985"/>
    <cellStyle name="SAPBEXexcCritical4 11" xfId="19986"/>
    <cellStyle name="SAPBEXexcCritical4 11 2" xfId="19987"/>
    <cellStyle name="SAPBEXexcCritical4 11_SCH J-3" xfId="19988"/>
    <cellStyle name="SAPBEXexcCritical4 12" xfId="19989"/>
    <cellStyle name="SAPBEXexcCritical4 2" xfId="19990"/>
    <cellStyle name="SAPBEXexcCritical4 2 10" xfId="19991"/>
    <cellStyle name="SAPBEXexcCritical4 2 10 2" xfId="19992"/>
    <cellStyle name="SAPBEXexcCritical4 2 10_SCH J-3" xfId="19993"/>
    <cellStyle name="SAPBEXexcCritical4 2 11" xfId="19994"/>
    <cellStyle name="SAPBEXexcCritical4 2 2" xfId="19995"/>
    <cellStyle name="SAPBEXexcCritical4 2 2 2" xfId="19996"/>
    <cellStyle name="SAPBEXexcCritical4 2 2_SCH J-3" xfId="19997"/>
    <cellStyle name="SAPBEXexcCritical4 2 3" xfId="19998"/>
    <cellStyle name="SAPBEXexcCritical4 2 3 2" xfId="19999"/>
    <cellStyle name="SAPBEXexcCritical4 2 3_SCH J-3" xfId="20000"/>
    <cellStyle name="SAPBEXexcCritical4 2 4" xfId="20001"/>
    <cellStyle name="SAPBEXexcCritical4 2 4 2" xfId="20002"/>
    <cellStyle name="SAPBEXexcCritical4 2 4_SCH J-3" xfId="20003"/>
    <cellStyle name="SAPBEXexcCritical4 2 5" xfId="20004"/>
    <cellStyle name="SAPBEXexcCritical4 2 5 2" xfId="20005"/>
    <cellStyle name="SAPBEXexcCritical4 2 5_SCH J-3" xfId="20006"/>
    <cellStyle name="SAPBEXexcCritical4 2 6" xfId="20007"/>
    <cellStyle name="SAPBEXexcCritical4 2 6 2" xfId="20008"/>
    <cellStyle name="SAPBEXexcCritical4 2 6_SCH J-3" xfId="20009"/>
    <cellStyle name="SAPBEXexcCritical4 2 7" xfId="20010"/>
    <cellStyle name="SAPBEXexcCritical4 2 7 2" xfId="20011"/>
    <cellStyle name="SAPBEXexcCritical4 2 7_SCH J-3" xfId="20012"/>
    <cellStyle name="SAPBEXexcCritical4 2 8" xfId="20013"/>
    <cellStyle name="SAPBEXexcCritical4 2 8 2" xfId="20014"/>
    <cellStyle name="SAPBEXexcCritical4 2 8_SCH J-3" xfId="20015"/>
    <cellStyle name="SAPBEXexcCritical4 2 9" xfId="20016"/>
    <cellStyle name="SAPBEXexcCritical4 2 9 2" xfId="20017"/>
    <cellStyle name="SAPBEXexcCritical4 2 9_SCH J-3" xfId="20018"/>
    <cellStyle name="SAPBEXexcCritical4 2_SCH J-3" xfId="20019"/>
    <cellStyle name="SAPBEXexcCritical4 3" xfId="20020"/>
    <cellStyle name="SAPBEXexcCritical4 3 2" xfId="20021"/>
    <cellStyle name="SAPBEXexcCritical4 3_SCH J-3" xfId="20022"/>
    <cellStyle name="SAPBEXexcCritical4 4" xfId="20023"/>
    <cellStyle name="SAPBEXexcCritical4 4 2" xfId="20024"/>
    <cellStyle name="SAPBEXexcCritical4 4_SCH J-3" xfId="20025"/>
    <cellStyle name="SAPBEXexcCritical4 5" xfId="20026"/>
    <cellStyle name="SAPBEXexcCritical4 5 2" xfId="20027"/>
    <cellStyle name="SAPBEXexcCritical4 5_SCH J-3" xfId="20028"/>
    <cellStyle name="SAPBEXexcCritical4 6" xfId="20029"/>
    <cellStyle name="SAPBEXexcCritical4 6 2" xfId="20030"/>
    <cellStyle name="SAPBEXexcCritical4 6_SCH J-3" xfId="20031"/>
    <cellStyle name="SAPBEXexcCritical4 7" xfId="20032"/>
    <cellStyle name="SAPBEXexcCritical4 7 2" xfId="20033"/>
    <cellStyle name="SAPBEXexcCritical4 7_SCH J-3" xfId="20034"/>
    <cellStyle name="SAPBEXexcCritical4 8" xfId="20035"/>
    <cellStyle name="SAPBEXexcCritical4 8 2" xfId="20036"/>
    <cellStyle name="SAPBEXexcCritical4 8_SCH J-3" xfId="20037"/>
    <cellStyle name="SAPBEXexcCritical4 9" xfId="20038"/>
    <cellStyle name="SAPBEXexcCritical4 9 2" xfId="20039"/>
    <cellStyle name="SAPBEXexcCritical4 9_SCH J-3" xfId="20040"/>
    <cellStyle name="SAPBEXexcCritical4_SCH J-3" xfId="20041"/>
    <cellStyle name="SAPBEXexcCritical5" xfId="20042"/>
    <cellStyle name="SAPBEXexcCritical5 10" xfId="20043"/>
    <cellStyle name="SAPBEXexcCritical5 10 2" xfId="20044"/>
    <cellStyle name="SAPBEXexcCritical5 10_SCH J-3" xfId="20045"/>
    <cellStyle name="SAPBEXexcCritical5 11" xfId="20046"/>
    <cellStyle name="SAPBEXexcCritical5 11 2" xfId="20047"/>
    <cellStyle name="SAPBEXexcCritical5 11_SCH J-3" xfId="20048"/>
    <cellStyle name="SAPBEXexcCritical5 12" xfId="20049"/>
    <cellStyle name="SAPBEXexcCritical5 2" xfId="20050"/>
    <cellStyle name="SAPBEXexcCritical5 2 10" xfId="20051"/>
    <cellStyle name="SAPBEXexcCritical5 2 10 2" xfId="20052"/>
    <cellStyle name="SAPBEXexcCritical5 2 10_SCH J-3" xfId="20053"/>
    <cellStyle name="SAPBEXexcCritical5 2 11" xfId="20054"/>
    <cellStyle name="SAPBEXexcCritical5 2 2" xfId="20055"/>
    <cellStyle name="SAPBEXexcCritical5 2 2 2" xfId="20056"/>
    <cellStyle name="SAPBEXexcCritical5 2 2_SCH J-3" xfId="20057"/>
    <cellStyle name="SAPBEXexcCritical5 2 3" xfId="20058"/>
    <cellStyle name="SAPBEXexcCritical5 2 3 2" xfId="20059"/>
    <cellStyle name="SAPBEXexcCritical5 2 3_SCH J-3" xfId="20060"/>
    <cellStyle name="SAPBEXexcCritical5 2 4" xfId="20061"/>
    <cellStyle name="SAPBEXexcCritical5 2 4 2" xfId="20062"/>
    <cellStyle name="SAPBEXexcCritical5 2 4_SCH J-3" xfId="20063"/>
    <cellStyle name="SAPBEXexcCritical5 2 5" xfId="20064"/>
    <cellStyle name="SAPBEXexcCritical5 2 5 2" xfId="20065"/>
    <cellStyle name="SAPBEXexcCritical5 2 5_SCH J-3" xfId="20066"/>
    <cellStyle name="SAPBEXexcCritical5 2 6" xfId="20067"/>
    <cellStyle name="SAPBEXexcCritical5 2 6 2" xfId="20068"/>
    <cellStyle name="SAPBEXexcCritical5 2 6_SCH J-3" xfId="20069"/>
    <cellStyle name="SAPBEXexcCritical5 2 7" xfId="20070"/>
    <cellStyle name="SAPBEXexcCritical5 2 7 2" xfId="20071"/>
    <cellStyle name="SAPBEXexcCritical5 2 7_SCH J-3" xfId="20072"/>
    <cellStyle name="SAPBEXexcCritical5 2 8" xfId="20073"/>
    <cellStyle name="SAPBEXexcCritical5 2 8 2" xfId="20074"/>
    <cellStyle name="SAPBEXexcCritical5 2 8_SCH J-3" xfId="20075"/>
    <cellStyle name="SAPBEXexcCritical5 2 9" xfId="20076"/>
    <cellStyle name="SAPBEXexcCritical5 2 9 2" xfId="20077"/>
    <cellStyle name="SAPBEXexcCritical5 2 9_SCH J-3" xfId="20078"/>
    <cellStyle name="SAPBEXexcCritical5 2_SCH J-3" xfId="20079"/>
    <cellStyle name="SAPBEXexcCritical5 3" xfId="20080"/>
    <cellStyle name="SAPBEXexcCritical5 3 2" xfId="20081"/>
    <cellStyle name="SAPBEXexcCritical5 3_SCH J-3" xfId="20082"/>
    <cellStyle name="SAPBEXexcCritical5 4" xfId="20083"/>
    <cellStyle name="SAPBEXexcCritical5 4 2" xfId="20084"/>
    <cellStyle name="SAPBEXexcCritical5 4_SCH J-3" xfId="20085"/>
    <cellStyle name="SAPBEXexcCritical5 5" xfId="20086"/>
    <cellStyle name="SAPBEXexcCritical5 5 2" xfId="20087"/>
    <cellStyle name="SAPBEXexcCritical5 5_SCH J-3" xfId="20088"/>
    <cellStyle name="SAPBEXexcCritical5 6" xfId="20089"/>
    <cellStyle name="SAPBEXexcCritical5 6 2" xfId="20090"/>
    <cellStyle name="SAPBEXexcCritical5 6_SCH J-3" xfId="20091"/>
    <cellStyle name="SAPBEXexcCritical5 7" xfId="20092"/>
    <cellStyle name="SAPBEXexcCritical5 7 2" xfId="20093"/>
    <cellStyle name="SAPBEXexcCritical5 7_SCH J-3" xfId="20094"/>
    <cellStyle name="SAPBEXexcCritical5 8" xfId="20095"/>
    <cellStyle name="SAPBEXexcCritical5 8 2" xfId="20096"/>
    <cellStyle name="SAPBEXexcCritical5 8_SCH J-3" xfId="20097"/>
    <cellStyle name="SAPBEXexcCritical5 9" xfId="20098"/>
    <cellStyle name="SAPBEXexcCritical5 9 2" xfId="20099"/>
    <cellStyle name="SAPBEXexcCritical5 9_SCH J-3" xfId="20100"/>
    <cellStyle name="SAPBEXexcCritical5_SCH J-3" xfId="20101"/>
    <cellStyle name="SAPBEXexcCritical6" xfId="20102"/>
    <cellStyle name="SAPBEXexcCritical6 10" xfId="20103"/>
    <cellStyle name="SAPBEXexcCritical6 10 2" xfId="20104"/>
    <cellStyle name="SAPBEXexcCritical6 10_SCH J-3" xfId="20105"/>
    <cellStyle name="SAPBEXexcCritical6 11" xfId="20106"/>
    <cellStyle name="SAPBEXexcCritical6 11 2" xfId="20107"/>
    <cellStyle name="SAPBEXexcCritical6 11_SCH J-3" xfId="20108"/>
    <cellStyle name="SAPBEXexcCritical6 12" xfId="20109"/>
    <cellStyle name="SAPBEXexcCritical6 2" xfId="20110"/>
    <cellStyle name="SAPBEXexcCritical6 2 10" xfId="20111"/>
    <cellStyle name="SAPBEXexcCritical6 2 10 2" xfId="20112"/>
    <cellStyle name="SAPBEXexcCritical6 2 10_SCH J-3" xfId="20113"/>
    <cellStyle name="SAPBEXexcCritical6 2 11" xfId="20114"/>
    <cellStyle name="SAPBEXexcCritical6 2 2" xfId="20115"/>
    <cellStyle name="SAPBEXexcCritical6 2 2 2" xfId="20116"/>
    <cellStyle name="SAPBEXexcCritical6 2 2_SCH J-3" xfId="20117"/>
    <cellStyle name="SAPBEXexcCritical6 2 3" xfId="20118"/>
    <cellStyle name="SAPBEXexcCritical6 2 3 2" xfId="20119"/>
    <cellStyle name="SAPBEXexcCritical6 2 3_SCH J-3" xfId="20120"/>
    <cellStyle name="SAPBEXexcCritical6 2 4" xfId="20121"/>
    <cellStyle name="SAPBEXexcCritical6 2 4 2" xfId="20122"/>
    <cellStyle name="SAPBEXexcCritical6 2 4_SCH J-3" xfId="20123"/>
    <cellStyle name="SAPBEXexcCritical6 2 5" xfId="20124"/>
    <cellStyle name="SAPBEXexcCritical6 2 5 2" xfId="20125"/>
    <cellStyle name="SAPBEXexcCritical6 2 5_SCH J-3" xfId="20126"/>
    <cellStyle name="SAPBEXexcCritical6 2 6" xfId="20127"/>
    <cellStyle name="SAPBEXexcCritical6 2 6 2" xfId="20128"/>
    <cellStyle name="SAPBEXexcCritical6 2 6_SCH J-3" xfId="20129"/>
    <cellStyle name="SAPBEXexcCritical6 2 7" xfId="20130"/>
    <cellStyle name="SAPBEXexcCritical6 2 7 2" xfId="20131"/>
    <cellStyle name="SAPBEXexcCritical6 2 7_SCH J-3" xfId="20132"/>
    <cellStyle name="SAPBEXexcCritical6 2 8" xfId="20133"/>
    <cellStyle name="SAPBEXexcCritical6 2 8 2" xfId="20134"/>
    <cellStyle name="SAPBEXexcCritical6 2 8_SCH J-3" xfId="20135"/>
    <cellStyle name="SAPBEXexcCritical6 2 9" xfId="20136"/>
    <cellStyle name="SAPBEXexcCritical6 2 9 2" xfId="20137"/>
    <cellStyle name="SAPBEXexcCritical6 2 9_SCH J-3" xfId="20138"/>
    <cellStyle name="SAPBEXexcCritical6 2_SCH J-3" xfId="20139"/>
    <cellStyle name="SAPBEXexcCritical6 3" xfId="20140"/>
    <cellStyle name="SAPBEXexcCritical6 3 2" xfId="20141"/>
    <cellStyle name="SAPBEXexcCritical6 3_SCH J-3" xfId="20142"/>
    <cellStyle name="SAPBEXexcCritical6 4" xfId="20143"/>
    <cellStyle name="SAPBEXexcCritical6 4 2" xfId="20144"/>
    <cellStyle name="SAPBEXexcCritical6 4_SCH J-3" xfId="20145"/>
    <cellStyle name="SAPBEXexcCritical6 5" xfId="20146"/>
    <cellStyle name="SAPBEXexcCritical6 5 2" xfId="20147"/>
    <cellStyle name="SAPBEXexcCritical6 5_SCH J-3" xfId="20148"/>
    <cellStyle name="SAPBEXexcCritical6 6" xfId="20149"/>
    <cellStyle name="SAPBEXexcCritical6 6 2" xfId="20150"/>
    <cellStyle name="SAPBEXexcCritical6 6_SCH J-3" xfId="20151"/>
    <cellStyle name="SAPBEXexcCritical6 7" xfId="20152"/>
    <cellStyle name="SAPBEXexcCritical6 7 2" xfId="20153"/>
    <cellStyle name="SAPBEXexcCritical6 7_SCH J-3" xfId="20154"/>
    <cellStyle name="SAPBEXexcCritical6 8" xfId="20155"/>
    <cellStyle name="SAPBEXexcCritical6 8 2" xfId="20156"/>
    <cellStyle name="SAPBEXexcCritical6 8_SCH J-3" xfId="20157"/>
    <cellStyle name="SAPBEXexcCritical6 9" xfId="20158"/>
    <cellStyle name="SAPBEXexcCritical6 9 2" xfId="20159"/>
    <cellStyle name="SAPBEXexcCritical6 9_SCH J-3" xfId="20160"/>
    <cellStyle name="SAPBEXexcCritical6_SCH J-3" xfId="20161"/>
    <cellStyle name="SAPBEXexcGood1" xfId="20162"/>
    <cellStyle name="SAPBEXexcGood1 10" xfId="20163"/>
    <cellStyle name="SAPBEXexcGood1 10 2" xfId="20164"/>
    <cellStyle name="SAPBEXexcGood1 10_SCH J-3" xfId="20165"/>
    <cellStyle name="SAPBEXexcGood1 11" xfId="20166"/>
    <cellStyle name="SAPBEXexcGood1 2" xfId="20167"/>
    <cellStyle name="SAPBEXexcGood1 2 2" xfId="20168"/>
    <cellStyle name="SAPBEXexcGood1 2_SCH J-3" xfId="20169"/>
    <cellStyle name="SAPBEXexcGood1 3" xfId="20170"/>
    <cellStyle name="SAPBEXexcGood1 3 2" xfId="20171"/>
    <cellStyle name="SAPBEXexcGood1 3_SCH J-3" xfId="20172"/>
    <cellStyle name="SAPBEXexcGood1 4" xfId="20173"/>
    <cellStyle name="SAPBEXexcGood1 4 2" xfId="20174"/>
    <cellStyle name="SAPBEXexcGood1 4_SCH J-3" xfId="20175"/>
    <cellStyle name="SAPBEXexcGood1 5" xfId="20176"/>
    <cellStyle name="SAPBEXexcGood1 5 2" xfId="20177"/>
    <cellStyle name="SAPBEXexcGood1 5_SCH J-3" xfId="20178"/>
    <cellStyle name="SAPBEXexcGood1 6" xfId="20179"/>
    <cellStyle name="SAPBEXexcGood1 6 2" xfId="20180"/>
    <cellStyle name="SAPBEXexcGood1 6_SCH J-3" xfId="20181"/>
    <cellStyle name="SAPBEXexcGood1 7" xfId="20182"/>
    <cellStyle name="SAPBEXexcGood1 7 2" xfId="20183"/>
    <cellStyle name="SAPBEXexcGood1 7_SCH J-3" xfId="20184"/>
    <cellStyle name="SAPBEXexcGood1 8" xfId="20185"/>
    <cellStyle name="SAPBEXexcGood1 8 2" xfId="20186"/>
    <cellStyle name="SAPBEXexcGood1 8_SCH J-3" xfId="20187"/>
    <cellStyle name="SAPBEXexcGood1 9" xfId="20188"/>
    <cellStyle name="SAPBEXexcGood1 9 2" xfId="20189"/>
    <cellStyle name="SAPBEXexcGood1 9_SCH J-3" xfId="20190"/>
    <cellStyle name="SAPBEXexcGood1_SCH J-3" xfId="20191"/>
    <cellStyle name="SAPBEXexcGood2" xfId="20192"/>
    <cellStyle name="SAPBEXexcGood2 10" xfId="20193"/>
    <cellStyle name="SAPBEXexcGood2 10 2" xfId="20194"/>
    <cellStyle name="SAPBEXexcGood2 10_SCH J-3" xfId="20195"/>
    <cellStyle name="SAPBEXexcGood2 11" xfId="20196"/>
    <cellStyle name="SAPBEXexcGood2 2" xfId="20197"/>
    <cellStyle name="SAPBEXexcGood2 2 2" xfId="20198"/>
    <cellStyle name="SAPBEXexcGood2 2_SCH J-3" xfId="20199"/>
    <cellStyle name="SAPBEXexcGood2 3" xfId="20200"/>
    <cellStyle name="SAPBEXexcGood2 3 2" xfId="20201"/>
    <cellStyle name="SAPBEXexcGood2 3_SCH J-3" xfId="20202"/>
    <cellStyle name="SAPBEXexcGood2 4" xfId="20203"/>
    <cellStyle name="SAPBEXexcGood2 4 2" xfId="20204"/>
    <cellStyle name="SAPBEXexcGood2 4_SCH J-3" xfId="20205"/>
    <cellStyle name="SAPBEXexcGood2 5" xfId="20206"/>
    <cellStyle name="SAPBEXexcGood2 5 2" xfId="20207"/>
    <cellStyle name="SAPBEXexcGood2 5_SCH J-3" xfId="20208"/>
    <cellStyle name="SAPBEXexcGood2 6" xfId="20209"/>
    <cellStyle name="SAPBEXexcGood2 6 2" xfId="20210"/>
    <cellStyle name="SAPBEXexcGood2 6_SCH J-3" xfId="20211"/>
    <cellStyle name="SAPBEXexcGood2 7" xfId="20212"/>
    <cellStyle name="SAPBEXexcGood2 7 2" xfId="20213"/>
    <cellStyle name="SAPBEXexcGood2 7_SCH J-3" xfId="20214"/>
    <cellStyle name="SAPBEXexcGood2 8" xfId="20215"/>
    <cellStyle name="SAPBEXexcGood2 8 2" xfId="20216"/>
    <cellStyle name="SAPBEXexcGood2 8_SCH J-3" xfId="20217"/>
    <cellStyle name="SAPBEXexcGood2 9" xfId="20218"/>
    <cellStyle name="SAPBEXexcGood2 9 2" xfId="20219"/>
    <cellStyle name="SAPBEXexcGood2 9_SCH J-3" xfId="20220"/>
    <cellStyle name="SAPBEXexcGood2_SCH J-3" xfId="20221"/>
    <cellStyle name="SAPBEXexcGood3" xfId="20222"/>
    <cellStyle name="SAPBEXexcGood3 10" xfId="20223"/>
    <cellStyle name="SAPBEXexcGood3 10 2" xfId="20224"/>
    <cellStyle name="SAPBEXexcGood3 10_SCH J-3" xfId="20225"/>
    <cellStyle name="SAPBEXexcGood3 11" xfId="20226"/>
    <cellStyle name="SAPBEXexcGood3 11 2" xfId="20227"/>
    <cellStyle name="SAPBEXexcGood3 11_SCH J-3" xfId="20228"/>
    <cellStyle name="SAPBEXexcGood3 12" xfId="20229"/>
    <cellStyle name="SAPBEXexcGood3 2" xfId="20230"/>
    <cellStyle name="SAPBEXexcGood3 2 10" xfId="20231"/>
    <cellStyle name="SAPBEXexcGood3 2 10 2" xfId="20232"/>
    <cellStyle name="SAPBEXexcGood3 2 10_SCH J-3" xfId="20233"/>
    <cellStyle name="SAPBEXexcGood3 2 11" xfId="20234"/>
    <cellStyle name="SAPBEXexcGood3 2 2" xfId="20235"/>
    <cellStyle name="SAPBEXexcGood3 2 2 2" xfId="20236"/>
    <cellStyle name="SAPBEXexcGood3 2 2_SCH J-3" xfId="20237"/>
    <cellStyle name="SAPBEXexcGood3 2 3" xfId="20238"/>
    <cellStyle name="SAPBEXexcGood3 2 3 2" xfId="20239"/>
    <cellStyle name="SAPBEXexcGood3 2 3_SCH J-3" xfId="20240"/>
    <cellStyle name="SAPBEXexcGood3 2 4" xfId="20241"/>
    <cellStyle name="SAPBEXexcGood3 2 4 2" xfId="20242"/>
    <cellStyle name="SAPBEXexcGood3 2 4_SCH J-3" xfId="20243"/>
    <cellStyle name="SAPBEXexcGood3 2 5" xfId="20244"/>
    <cellStyle name="SAPBEXexcGood3 2 5 2" xfId="20245"/>
    <cellStyle name="SAPBEXexcGood3 2 5_SCH J-3" xfId="20246"/>
    <cellStyle name="SAPBEXexcGood3 2 6" xfId="20247"/>
    <cellStyle name="SAPBEXexcGood3 2 6 2" xfId="20248"/>
    <cellStyle name="SAPBEXexcGood3 2 6_SCH J-3" xfId="20249"/>
    <cellStyle name="SAPBEXexcGood3 2 7" xfId="20250"/>
    <cellStyle name="SAPBEXexcGood3 2 7 2" xfId="20251"/>
    <cellStyle name="SAPBEXexcGood3 2 7_SCH J-3" xfId="20252"/>
    <cellStyle name="SAPBEXexcGood3 2 8" xfId="20253"/>
    <cellStyle name="SAPBEXexcGood3 2 8 2" xfId="20254"/>
    <cellStyle name="SAPBEXexcGood3 2 8_SCH J-3" xfId="20255"/>
    <cellStyle name="SAPBEXexcGood3 2 9" xfId="20256"/>
    <cellStyle name="SAPBEXexcGood3 2 9 2" xfId="20257"/>
    <cellStyle name="SAPBEXexcGood3 2 9_SCH J-3" xfId="20258"/>
    <cellStyle name="SAPBEXexcGood3 2_SCH J-3" xfId="20259"/>
    <cellStyle name="SAPBEXexcGood3 3" xfId="20260"/>
    <cellStyle name="SAPBEXexcGood3 3 2" xfId="20261"/>
    <cellStyle name="SAPBEXexcGood3 3_SCH J-3" xfId="20262"/>
    <cellStyle name="SAPBEXexcGood3 4" xfId="20263"/>
    <cellStyle name="SAPBEXexcGood3 4 2" xfId="20264"/>
    <cellStyle name="SAPBEXexcGood3 4_SCH J-3" xfId="20265"/>
    <cellStyle name="SAPBEXexcGood3 5" xfId="20266"/>
    <cellStyle name="SAPBEXexcGood3 5 2" xfId="20267"/>
    <cellStyle name="SAPBEXexcGood3 5_SCH J-3" xfId="20268"/>
    <cellStyle name="SAPBEXexcGood3 6" xfId="20269"/>
    <cellStyle name="SAPBEXexcGood3 6 2" xfId="20270"/>
    <cellStyle name="SAPBEXexcGood3 6_SCH J-3" xfId="20271"/>
    <cellStyle name="SAPBEXexcGood3 7" xfId="20272"/>
    <cellStyle name="SAPBEXexcGood3 7 2" xfId="20273"/>
    <cellStyle name="SAPBEXexcGood3 7_SCH J-3" xfId="20274"/>
    <cellStyle name="SAPBEXexcGood3 8" xfId="20275"/>
    <cellStyle name="SAPBEXexcGood3 8 2" xfId="20276"/>
    <cellStyle name="SAPBEXexcGood3 8_SCH J-3" xfId="20277"/>
    <cellStyle name="SAPBEXexcGood3 9" xfId="20278"/>
    <cellStyle name="SAPBEXexcGood3 9 2" xfId="20279"/>
    <cellStyle name="SAPBEXexcGood3 9_SCH J-3" xfId="20280"/>
    <cellStyle name="SAPBEXexcGood3_SCH J-3" xfId="20281"/>
    <cellStyle name="SAPBEXfilterDrill" xfId="20282"/>
    <cellStyle name="SAPBEXfilterDrill 2" xfId="20283"/>
    <cellStyle name="SAPBEXfilterDrill_SCH J-3" xfId="20284"/>
    <cellStyle name="SAPBEXfilterItem" xfId="20285"/>
    <cellStyle name="SAPBEXfilterItem 2" xfId="20286"/>
    <cellStyle name="SAPBEXfilterItem_SCH J-3" xfId="20287"/>
    <cellStyle name="SAPBEXfilterText" xfId="20288"/>
    <cellStyle name="SAPBEXfilterText 2" xfId="20289"/>
    <cellStyle name="SAPBEXfilterText_SCH J-3" xfId="20290"/>
    <cellStyle name="SAPBEXformats" xfId="20291"/>
    <cellStyle name="SAPBEXformats 10" xfId="20292"/>
    <cellStyle name="SAPBEXformats 10 2" xfId="20293"/>
    <cellStyle name="SAPBEXformats 10_SCH J-3" xfId="20294"/>
    <cellStyle name="SAPBEXformats 11" xfId="20295"/>
    <cellStyle name="SAPBEXformats 11 2" xfId="20296"/>
    <cellStyle name="SAPBEXformats 11_SCH J-3" xfId="20297"/>
    <cellStyle name="SAPBEXformats 12" xfId="20298"/>
    <cellStyle name="SAPBEXformats 2" xfId="20299"/>
    <cellStyle name="SAPBEXformats 2 10" xfId="20300"/>
    <cellStyle name="SAPBEXformats 2 10 2" xfId="20301"/>
    <cellStyle name="SAPBEXformats 2 10_SCH J-3" xfId="20302"/>
    <cellStyle name="SAPBEXformats 2 11" xfId="20303"/>
    <cellStyle name="SAPBEXformats 2 2" xfId="20304"/>
    <cellStyle name="SAPBEXformats 2 2 2" xfId="20305"/>
    <cellStyle name="SAPBEXformats 2 2_SCH J-3" xfId="20306"/>
    <cellStyle name="SAPBEXformats 2 3" xfId="20307"/>
    <cellStyle name="SAPBEXformats 2 3 2" xfId="20308"/>
    <cellStyle name="SAPBEXformats 2 3_SCH J-3" xfId="20309"/>
    <cellStyle name="SAPBEXformats 2 4" xfId="20310"/>
    <cellStyle name="SAPBEXformats 2 4 2" xfId="20311"/>
    <cellStyle name="SAPBEXformats 2 4_SCH J-3" xfId="20312"/>
    <cellStyle name="SAPBEXformats 2 5" xfId="20313"/>
    <cellStyle name="SAPBEXformats 2 5 2" xfId="20314"/>
    <cellStyle name="SAPBEXformats 2 5_SCH J-3" xfId="20315"/>
    <cellStyle name="SAPBEXformats 2 6" xfId="20316"/>
    <cellStyle name="SAPBEXformats 2 6 2" xfId="20317"/>
    <cellStyle name="SAPBEXformats 2 6_SCH J-3" xfId="20318"/>
    <cellStyle name="SAPBEXformats 2 7" xfId="20319"/>
    <cellStyle name="SAPBEXformats 2 7 2" xfId="20320"/>
    <cellStyle name="SAPBEXformats 2 7_SCH J-3" xfId="20321"/>
    <cellStyle name="SAPBEXformats 2 8" xfId="20322"/>
    <cellStyle name="SAPBEXformats 2 8 2" xfId="20323"/>
    <cellStyle name="SAPBEXformats 2 8_SCH J-3" xfId="20324"/>
    <cellStyle name="SAPBEXformats 2 9" xfId="20325"/>
    <cellStyle name="SAPBEXformats 2 9 2" xfId="20326"/>
    <cellStyle name="SAPBEXformats 2 9_SCH J-3" xfId="20327"/>
    <cellStyle name="SAPBEXformats 2_SCH J-3" xfId="20328"/>
    <cellStyle name="SAPBEXformats 3" xfId="20329"/>
    <cellStyle name="SAPBEXformats 3 2" xfId="20330"/>
    <cellStyle name="SAPBEXformats 3_SCH J-3" xfId="20331"/>
    <cellStyle name="SAPBEXformats 4" xfId="20332"/>
    <cellStyle name="SAPBEXformats 4 2" xfId="20333"/>
    <cellStyle name="SAPBEXformats 4_SCH J-3" xfId="20334"/>
    <cellStyle name="SAPBEXformats 5" xfId="20335"/>
    <cellStyle name="SAPBEXformats 5 2" xfId="20336"/>
    <cellStyle name="SAPBEXformats 5_SCH J-3" xfId="20337"/>
    <cellStyle name="SAPBEXformats 6" xfId="20338"/>
    <cellStyle name="SAPBEXformats 6 2" xfId="20339"/>
    <cellStyle name="SAPBEXformats 6_SCH J-3" xfId="20340"/>
    <cellStyle name="SAPBEXformats 7" xfId="20341"/>
    <cellStyle name="SAPBEXformats 7 2" xfId="20342"/>
    <cellStyle name="SAPBEXformats 7_SCH J-3" xfId="20343"/>
    <cellStyle name="SAPBEXformats 8" xfId="20344"/>
    <cellStyle name="SAPBEXformats 8 2" xfId="20345"/>
    <cellStyle name="SAPBEXformats 8_SCH J-3" xfId="20346"/>
    <cellStyle name="SAPBEXformats 9" xfId="20347"/>
    <cellStyle name="SAPBEXformats 9 2" xfId="20348"/>
    <cellStyle name="SAPBEXformats 9_SCH J-3" xfId="20349"/>
    <cellStyle name="SAPBEXformats_SCH J-3" xfId="20350"/>
    <cellStyle name="SAPBEXheaderItem" xfId="20351"/>
    <cellStyle name="SAPBEXheaderItem 2" xfId="20352"/>
    <cellStyle name="SAPBEXheaderItem_SCH J-3" xfId="20353"/>
    <cellStyle name="SAPBEXheaderText" xfId="20354"/>
    <cellStyle name="SAPBEXheaderText 2" xfId="20355"/>
    <cellStyle name="SAPBEXheaderText_SCH J-3" xfId="20356"/>
    <cellStyle name="SAPBEXHLevel0" xfId="20357"/>
    <cellStyle name="SAPBEXHLevel0 10" xfId="20358"/>
    <cellStyle name="SAPBEXHLevel0 10 2" xfId="20359"/>
    <cellStyle name="SAPBEXHLevel0 10_SCH J-3" xfId="20360"/>
    <cellStyle name="SAPBEXHLevel0 11" xfId="20361"/>
    <cellStyle name="SAPBEXHLevel0 11 2" xfId="20362"/>
    <cellStyle name="SAPBEXHLevel0 11_SCH J-3" xfId="20363"/>
    <cellStyle name="SAPBEXHLevel0 12" xfId="20364"/>
    <cellStyle name="SAPBEXHLevel0 2" xfId="20365"/>
    <cellStyle name="SAPBEXHLevel0 2 10" xfId="20366"/>
    <cellStyle name="SAPBEXHLevel0 2 10 2" xfId="20367"/>
    <cellStyle name="SAPBEXHLevel0 2 10_SCH J-3" xfId="20368"/>
    <cellStyle name="SAPBEXHLevel0 2 11" xfId="20369"/>
    <cellStyle name="SAPBEXHLevel0 2 2" xfId="20370"/>
    <cellStyle name="SAPBEXHLevel0 2 2 2" xfId="20371"/>
    <cellStyle name="SAPBEXHLevel0 2 2_SCH J-3" xfId="20372"/>
    <cellStyle name="SAPBEXHLevel0 2 3" xfId="20373"/>
    <cellStyle name="SAPBEXHLevel0 2 3 2" xfId="20374"/>
    <cellStyle name="SAPBEXHLevel0 2 3_SCH J-3" xfId="20375"/>
    <cellStyle name="SAPBEXHLevel0 2 4" xfId="20376"/>
    <cellStyle name="SAPBEXHLevel0 2 4 2" xfId="20377"/>
    <cellStyle name="SAPBEXHLevel0 2 4_SCH J-3" xfId="20378"/>
    <cellStyle name="SAPBEXHLevel0 2 5" xfId="20379"/>
    <cellStyle name="SAPBEXHLevel0 2 5 2" xfId="20380"/>
    <cellStyle name="SAPBEXHLevel0 2 5_SCH J-3" xfId="20381"/>
    <cellStyle name="SAPBEXHLevel0 2 6" xfId="20382"/>
    <cellStyle name="SAPBEXHLevel0 2 6 2" xfId="20383"/>
    <cellStyle name="SAPBEXHLevel0 2 6_SCH J-3" xfId="20384"/>
    <cellStyle name="SAPBEXHLevel0 2 7" xfId="20385"/>
    <cellStyle name="SAPBEXHLevel0 2 7 2" xfId="20386"/>
    <cellStyle name="SAPBEXHLevel0 2 7_SCH J-3" xfId="20387"/>
    <cellStyle name="SAPBEXHLevel0 2 8" xfId="20388"/>
    <cellStyle name="SAPBEXHLevel0 2 8 2" xfId="20389"/>
    <cellStyle name="SAPBEXHLevel0 2 8_SCH J-3" xfId="20390"/>
    <cellStyle name="SAPBEXHLevel0 2 9" xfId="20391"/>
    <cellStyle name="SAPBEXHLevel0 2 9 2" xfId="20392"/>
    <cellStyle name="SAPBEXHLevel0 2 9_SCH J-3" xfId="20393"/>
    <cellStyle name="SAPBEXHLevel0 2_SCH J-3" xfId="20394"/>
    <cellStyle name="SAPBEXHLevel0 3" xfId="20395"/>
    <cellStyle name="SAPBEXHLevel0 3 2" xfId="20396"/>
    <cellStyle name="SAPBEXHLevel0 3_SCH J-3" xfId="20397"/>
    <cellStyle name="SAPBEXHLevel0 4" xfId="20398"/>
    <cellStyle name="SAPBEXHLevel0 4 2" xfId="20399"/>
    <cellStyle name="SAPBEXHLevel0 4_SCH J-3" xfId="20400"/>
    <cellStyle name="SAPBEXHLevel0 5" xfId="20401"/>
    <cellStyle name="SAPBEXHLevel0 5 2" xfId="20402"/>
    <cellStyle name="SAPBEXHLevel0 5_SCH J-3" xfId="20403"/>
    <cellStyle name="SAPBEXHLevel0 6" xfId="20404"/>
    <cellStyle name="SAPBEXHLevel0 6 2" xfId="20405"/>
    <cellStyle name="SAPBEXHLevel0 6_SCH J-3" xfId="20406"/>
    <cellStyle name="SAPBEXHLevel0 7" xfId="20407"/>
    <cellStyle name="SAPBEXHLevel0 7 2" xfId="20408"/>
    <cellStyle name="SAPBEXHLevel0 7_SCH J-3" xfId="20409"/>
    <cellStyle name="SAPBEXHLevel0 8" xfId="20410"/>
    <cellStyle name="SAPBEXHLevel0 8 2" xfId="20411"/>
    <cellStyle name="SAPBEXHLevel0 8_SCH J-3" xfId="20412"/>
    <cellStyle name="SAPBEXHLevel0 9" xfId="20413"/>
    <cellStyle name="SAPBEXHLevel0 9 2" xfId="20414"/>
    <cellStyle name="SAPBEXHLevel0 9_SCH J-3" xfId="20415"/>
    <cellStyle name="SAPBEXHLevel0_SCH J-3" xfId="20416"/>
    <cellStyle name="SAPBEXHLevel0X" xfId="20417"/>
    <cellStyle name="SAPBEXHLevel0X 10" xfId="20418"/>
    <cellStyle name="SAPBEXHLevel0X 10 2" xfId="20419"/>
    <cellStyle name="SAPBEXHLevel0X 10_SCH J-3" xfId="20420"/>
    <cellStyle name="SAPBEXHLevel0X 11" xfId="20421"/>
    <cellStyle name="SAPBEXHLevel0X 11 2" xfId="20422"/>
    <cellStyle name="SAPBEXHLevel0X 11_SCH J-3" xfId="20423"/>
    <cellStyle name="SAPBEXHLevel0X 12" xfId="20424"/>
    <cellStyle name="SAPBEXHLevel0X 2" xfId="20425"/>
    <cellStyle name="SAPBEXHLevel0X 2 10" xfId="20426"/>
    <cellStyle name="SAPBEXHLevel0X 2 10 2" xfId="20427"/>
    <cellStyle name="SAPBEXHLevel0X 2 10_SCH J-3" xfId="20428"/>
    <cellStyle name="SAPBEXHLevel0X 2 11" xfId="20429"/>
    <cellStyle name="SAPBEXHLevel0X 2 2" xfId="20430"/>
    <cellStyle name="SAPBEXHLevel0X 2 2 2" xfId="20431"/>
    <cellStyle name="SAPBEXHLevel0X 2 2_SCH J-3" xfId="20432"/>
    <cellStyle name="SAPBEXHLevel0X 2 3" xfId="20433"/>
    <cellStyle name="SAPBEXHLevel0X 2 3 2" xfId="20434"/>
    <cellStyle name="SAPBEXHLevel0X 2 3_SCH J-3" xfId="20435"/>
    <cellStyle name="SAPBEXHLevel0X 2 4" xfId="20436"/>
    <cellStyle name="SAPBEXHLevel0X 2 4 2" xfId="20437"/>
    <cellStyle name="SAPBEXHLevel0X 2 4_SCH J-3" xfId="20438"/>
    <cellStyle name="SAPBEXHLevel0X 2 5" xfId="20439"/>
    <cellStyle name="SAPBEXHLevel0X 2 5 2" xfId="20440"/>
    <cellStyle name="SAPBEXHLevel0X 2 5_SCH J-3" xfId="20441"/>
    <cellStyle name="SAPBEXHLevel0X 2 6" xfId="20442"/>
    <cellStyle name="SAPBEXHLevel0X 2 6 2" xfId="20443"/>
    <cellStyle name="SAPBEXHLevel0X 2 6_SCH J-3" xfId="20444"/>
    <cellStyle name="SAPBEXHLevel0X 2 7" xfId="20445"/>
    <cellStyle name="SAPBEXHLevel0X 2 7 2" xfId="20446"/>
    <cellStyle name="SAPBEXHLevel0X 2 7_SCH J-3" xfId="20447"/>
    <cellStyle name="SAPBEXHLevel0X 2 8" xfId="20448"/>
    <cellStyle name="SAPBEXHLevel0X 2 8 2" xfId="20449"/>
    <cellStyle name="SAPBEXHLevel0X 2 8_SCH J-3" xfId="20450"/>
    <cellStyle name="SAPBEXHLevel0X 2 9" xfId="20451"/>
    <cellStyle name="SAPBEXHLevel0X 2 9 2" xfId="20452"/>
    <cellStyle name="SAPBEXHLevel0X 2 9_SCH J-3" xfId="20453"/>
    <cellStyle name="SAPBEXHLevel0X 2_SCH J-3" xfId="20454"/>
    <cellStyle name="SAPBEXHLevel0X 3" xfId="20455"/>
    <cellStyle name="SAPBEXHLevel0X 3 2" xfId="20456"/>
    <cellStyle name="SAPBEXHLevel0X 3_SCH J-3" xfId="20457"/>
    <cellStyle name="SAPBEXHLevel0X 4" xfId="20458"/>
    <cellStyle name="SAPBEXHLevel0X 4 2" xfId="20459"/>
    <cellStyle name="SAPBEXHLevel0X 4_SCH J-3" xfId="20460"/>
    <cellStyle name="SAPBEXHLevel0X 5" xfId="20461"/>
    <cellStyle name="SAPBEXHLevel0X 5 2" xfId="20462"/>
    <cellStyle name="SAPBEXHLevel0X 5_SCH J-3" xfId="20463"/>
    <cellStyle name="SAPBEXHLevel0X 6" xfId="20464"/>
    <cellStyle name="SAPBEXHLevel0X 6 2" xfId="20465"/>
    <cellStyle name="SAPBEXHLevel0X 6_SCH J-3" xfId="20466"/>
    <cellStyle name="SAPBEXHLevel0X 7" xfId="20467"/>
    <cellStyle name="SAPBEXHLevel0X 7 2" xfId="20468"/>
    <cellStyle name="SAPBEXHLevel0X 7_SCH J-3" xfId="20469"/>
    <cellStyle name="SAPBEXHLevel0X 8" xfId="20470"/>
    <cellStyle name="SAPBEXHLevel0X 8 2" xfId="20471"/>
    <cellStyle name="SAPBEXHLevel0X 8_SCH J-3" xfId="20472"/>
    <cellStyle name="SAPBEXHLevel0X 9" xfId="20473"/>
    <cellStyle name="SAPBEXHLevel0X 9 2" xfId="20474"/>
    <cellStyle name="SAPBEXHLevel0X 9_SCH J-3" xfId="20475"/>
    <cellStyle name="SAPBEXHLevel0X_SCH J-3" xfId="20476"/>
    <cellStyle name="SAPBEXHLevel1" xfId="20477"/>
    <cellStyle name="SAPBEXHLevel1 10" xfId="20478"/>
    <cellStyle name="SAPBEXHLevel1 10 2" xfId="20479"/>
    <cellStyle name="SAPBEXHLevel1 10_SCH J-3" xfId="20480"/>
    <cellStyle name="SAPBEXHLevel1 11" xfId="20481"/>
    <cellStyle name="SAPBEXHLevel1 11 2" xfId="20482"/>
    <cellStyle name="SAPBEXHLevel1 11_SCH J-3" xfId="20483"/>
    <cellStyle name="SAPBEXHLevel1 12" xfId="20484"/>
    <cellStyle name="SAPBEXHLevel1 2" xfId="20485"/>
    <cellStyle name="SAPBEXHLevel1 2 10" xfId="20486"/>
    <cellStyle name="SAPBEXHLevel1 2 10 2" xfId="20487"/>
    <cellStyle name="SAPBEXHLevel1 2 10_SCH J-3" xfId="20488"/>
    <cellStyle name="SAPBEXHLevel1 2 11" xfId="20489"/>
    <cellStyle name="SAPBEXHLevel1 2 2" xfId="20490"/>
    <cellStyle name="SAPBEXHLevel1 2 2 2" xfId="20491"/>
    <cellStyle name="SAPBEXHLevel1 2 2_SCH J-3" xfId="20492"/>
    <cellStyle name="SAPBEXHLevel1 2 3" xfId="20493"/>
    <cellStyle name="SAPBEXHLevel1 2 3 2" xfId="20494"/>
    <cellStyle name="SAPBEXHLevel1 2 3_SCH J-3" xfId="20495"/>
    <cellStyle name="SAPBEXHLevel1 2 4" xfId="20496"/>
    <cellStyle name="SAPBEXHLevel1 2 4 2" xfId="20497"/>
    <cellStyle name="SAPBEXHLevel1 2 4_SCH J-3" xfId="20498"/>
    <cellStyle name="SAPBEXHLevel1 2 5" xfId="20499"/>
    <cellStyle name="SAPBEXHLevel1 2 5 2" xfId="20500"/>
    <cellStyle name="SAPBEXHLevel1 2 5_SCH J-3" xfId="20501"/>
    <cellStyle name="SAPBEXHLevel1 2 6" xfId="20502"/>
    <cellStyle name="SAPBEXHLevel1 2 6 2" xfId="20503"/>
    <cellStyle name="SAPBEXHLevel1 2 6_SCH J-3" xfId="20504"/>
    <cellStyle name="SAPBEXHLevel1 2 7" xfId="20505"/>
    <cellStyle name="SAPBEXHLevel1 2 7 2" xfId="20506"/>
    <cellStyle name="SAPBEXHLevel1 2 7_SCH J-3" xfId="20507"/>
    <cellStyle name="SAPBEXHLevel1 2 8" xfId="20508"/>
    <cellStyle name="SAPBEXHLevel1 2 8 2" xfId="20509"/>
    <cellStyle name="SAPBEXHLevel1 2 8_SCH J-3" xfId="20510"/>
    <cellStyle name="SAPBEXHLevel1 2 9" xfId="20511"/>
    <cellStyle name="SAPBEXHLevel1 2 9 2" xfId="20512"/>
    <cellStyle name="SAPBEXHLevel1 2 9_SCH J-3" xfId="20513"/>
    <cellStyle name="SAPBEXHLevel1 2_SCH J-3" xfId="20514"/>
    <cellStyle name="SAPBEXHLevel1 3" xfId="20515"/>
    <cellStyle name="SAPBEXHLevel1 3 2" xfId="20516"/>
    <cellStyle name="SAPBEXHLevel1 3_SCH J-3" xfId="20517"/>
    <cellStyle name="SAPBEXHLevel1 4" xfId="20518"/>
    <cellStyle name="SAPBEXHLevel1 4 2" xfId="20519"/>
    <cellStyle name="SAPBEXHLevel1 4_SCH J-3" xfId="20520"/>
    <cellStyle name="SAPBEXHLevel1 5" xfId="20521"/>
    <cellStyle name="SAPBEXHLevel1 5 2" xfId="20522"/>
    <cellStyle name="SAPBEXHLevel1 5_SCH J-3" xfId="20523"/>
    <cellStyle name="SAPBEXHLevel1 6" xfId="20524"/>
    <cellStyle name="SAPBEXHLevel1 6 2" xfId="20525"/>
    <cellStyle name="SAPBEXHLevel1 6_SCH J-3" xfId="20526"/>
    <cellStyle name="SAPBEXHLevel1 7" xfId="20527"/>
    <cellStyle name="SAPBEXHLevel1 7 2" xfId="20528"/>
    <cellStyle name="SAPBEXHLevel1 7_SCH J-3" xfId="20529"/>
    <cellStyle name="SAPBEXHLevel1 8" xfId="20530"/>
    <cellStyle name="SAPBEXHLevel1 8 2" xfId="20531"/>
    <cellStyle name="SAPBEXHLevel1 8_SCH J-3" xfId="20532"/>
    <cellStyle name="SAPBEXHLevel1 9" xfId="20533"/>
    <cellStyle name="SAPBEXHLevel1 9 2" xfId="20534"/>
    <cellStyle name="SAPBEXHLevel1 9_SCH J-3" xfId="20535"/>
    <cellStyle name="SAPBEXHLevel1_SCH J-3" xfId="20536"/>
    <cellStyle name="SAPBEXHLevel1X" xfId="20537"/>
    <cellStyle name="SAPBEXHLevel1X 10" xfId="20538"/>
    <cellStyle name="SAPBEXHLevel1X 10 2" xfId="20539"/>
    <cellStyle name="SAPBEXHLevel1X 10_SCH J-3" xfId="20540"/>
    <cellStyle name="SAPBEXHLevel1X 11" xfId="20541"/>
    <cellStyle name="SAPBEXHLevel1X 11 2" xfId="20542"/>
    <cellStyle name="SAPBEXHLevel1X 11_SCH J-3" xfId="20543"/>
    <cellStyle name="SAPBEXHLevel1X 12" xfId="20544"/>
    <cellStyle name="SAPBEXHLevel1X 2" xfId="20545"/>
    <cellStyle name="SAPBEXHLevel1X 2 10" xfId="20546"/>
    <cellStyle name="SAPBEXHLevel1X 2 10 2" xfId="20547"/>
    <cellStyle name="SAPBEXHLevel1X 2 10_SCH J-3" xfId="20548"/>
    <cellStyle name="SAPBEXHLevel1X 2 11" xfId="20549"/>
    <cellStyle name="SAPBEXHLevel1X 2 2" xfId="20550"/>
    <cellStyle name="SAPBEXHLevel1X 2 2 2" xfId="20551"/>
    <cellStyle name="SAPBEXHLevel1X 2 2_SCH J-3" xfId="20552"/>
    <cellStyle name="SAPBEXHLevel1X 2 3" xfId="20553"/>
    <cellStyle name="SAPBEXHLevel1X 2 3 2" xfId="20554"/>
    <cellStyle name="SAPBEXHLevel1X 2 3_SCH J-3" xfId="20555"/>
    <cellStyle name="SAPBEXHLevel1X 2 4" xfId="20556"/>
    <cellStyle name="SAPBEXHLevel1X 2 4 2" xfId="20557"/>
    <cellStyle name="SAPBEXHLevel1X 2 4_SCH J-3" xfId="20558"/>
    <cellStyle name="SAPBEXHLevel1X 2 5" xfId="20559"/>
    <cellStyle name="SAPBEXHLevel1X 2 5 2" xfId="20560"/>
    <cellStyle name="SAPBEXHLevel1X 2 5_SCH J-3" xfId="20561"/>
    <cellStyle name="SAPBEXHLevel1X 2 6" xfId="20562"/>
    <cellStyle name="SAPBEXHLevel1X 2 6 2" xfId="20563"/>
    <cellStyle name="SAPBEXHLevel1X 2 6_SCH J-3" xfId="20564"/>
    <cellStyle name="SAPBEXHLevel1X 2 7" xfId="20565"/>
    <cellStyle name="SAPBEXHLevel1X 2 7 2" xfId="20566"/>
    <cellStyle name="SAPBEXHLevel1X 2 7_SCH J-3" xfId="20567"/>
    <cellStyle name="SAPBEXHLevel1X 2 8" xfId="20568"/>
    <cellStyle name="SAPBEXHLevel1X 2 8 2" xfId="20569"/>
    <cellStyle name="SAPBEXHLevel1X 2 8_SCH J-3" xfId="20570"/>
    <cellStyle name="SAPBEXHLevel1X 2 9" xfId="20571"/>
    <cellStyle name="SAPBEXHLevel1X 2 9 2" xfId="20572"/>
    <cellStyle name="SAPBEXHLevel1X 2 9_SCH J-3" xfId="20573"/>
    <cellStyle name="SAPBEXHLevel1X 2_SCH J-3" xfId="20574"/>
    <cellStyle name="SAPBEXHLevel1X 3" xfId="20575"/>
    <cellStyle name="SAPBEXHLevel1X 3 2" xfId="20576"/>
    <cellStyle name="SAPBEXHLevel1X 3_SCH J-3" xfId="20577"/>
    <cellStyle name="SAPBEXHLevel1X 4" xfId="20578"/>
    <cellStyle name="SAPBEXHLevel1X 4 2" xfId="20579"/>
    <cellStyle name="SAPBEXHLevel1X 4_SCH J-3" xfId="20580"/>
    <cellStyle name="SAPBEXHLevel1X 5" xfId="20581"/>
    <cellStyle name="SAPBEXHLevel1X 5 2" xfId="20582"/>
    <cellStyle name="SAPBEXHLevel1X 5_SCH J-3" xfId="20583"/>
    <cellStyle name="SAPBEXHLevel1X 6" xfId="20584"/>
    <cellStyle name="SAPBEXHLevel1X 6 2" xfId="20585"/>
    <cellStyle name="SAPBEXHLevel1X 6_SCH J-3" xfId="20586"/>
    <cellStyle name="SAPBEXHLevel1X 7" xfId="20587"/>
    <cellStyle name="SAPBEXHLevel1X 7 2" xfId="20588"/>
    <cellStyle name="SAPBEXHLevel1X 7_SCH J-3" xfId="20589"/>
    <cellStyle name="SAPBEXHLevel1X 8" xfId="20590"/>
    <cellStyle name="SAPBEXHLevel1X 8 2" xfId="20591"/>
    <cellStyle name="SAPBEXHLevel1X 8_SCH J-3" xfId="20592"/>
    <cellStyle name="SAPBEXHLevel1X 9" xfId="20593"/>
    <cellStyle name="SAPBEXHLevel1X 9 2" xfId="20594"/>
    <cellStyle name="SAPBEXHLevel1X 9_SCH J-3" xfId="20595"/>
    <cellStyle name="SAPBEXHLevel1X_SCH J-3" xfId="20596"/>
    <cellStyle name="SAPBEXHLevel2" xfId="20597"/>
    <cellStyle name="SAPBEXHLevel2 10" xfId="20598"/>
    <cellStyle name="SAPBEXHLevel2 10 2" xfId="20599"/>
    <cellStyle name="SAPBEXHLevel2 10_SCH J-3" xfId="20600"/>
    <cellStyle name="SAPBEXHLevel2 11" xfId="20601"/>
    <cellStyle name="SAPBEXHLevel2 11 2" xfId="20602"/>
    <cellStyle name="SAPBEXHLevel2 11_SCH J-3" xfId="20603"/>
    <cellStyle name="SAPBEXHLevel2 12" xfId="20604"/>
    <cellStyle name="SAPBEXHLevel2 2" xfId="20605"/>
    <cellStyle name="SAPBEXHLevel2 2 10" xfId="20606"/>
    <cellStyle name="SAPBEXHLevel2 2 10 2" xfId="20607"/>
    <cellStyle name="SAPBEXHLevel2 2 10_SCH J-3" xfId="20608"/>
    <cellStyle name="SAPBEXHLevel2 2 11" xfId="20609"/>
    <cellStyle name="SAPBEXHLevel2 2 2" xfId="20610"/>
    <cellStyle name="SAPBEXHLevel2 2 2 2" xfId="20611"/>
    <cellStyle name="SAPBEXHLevel2 2 2_SCH J-3" xfId="20612"/>
    <cellStyle name="SAPBEXHLevel2 2 3" xfId="20613"/>
    <cellStyle name="SAPBEXHLevel2 2 3 2" xfId="20614"/>
    <cellStyle name="SAPBEXHLevel2 2 3_SCH J-3" xfId="20615"/>
    <cellStyle name="SAPBEXHLevel2 2 4" xfId="20616"/>
    <cellStyle name="SAPBEXHLevel2 2 4 2" xfId="20617"/>
    <cellStyle name="SAPBEXHLevel2 2 4_SCH J-3" xfId="20618"/>
    <cellStyle name="SAPBEXHLevel2 2 5" xfId="20619"/>
    <cellStyle name="SAPBEXHLevel2 2 5 2" xfId="20620"/>
    <cellStyle name="SAPBEXHLevel2 2 5_SCH J-3" xfId="20621"/>
    <cellStyle name="SAPBEXHLevel2 2 6" xfId="20622"/>
    <cellStyle name="SAPBEXHLevel2 2 6 2" xfId="20623"/>
    <cellStyle name="SAPBEXHLevel2 2 6_SCH J-3" xfId="20624"/>
    <cellStyle name="SAPBEXHLevel2 2 7" xfId="20625"/>
    <cellStyle name="SAPBEXHLevel2 2 7 2" xfId="20626"/>
    <cellStyle name="SAPBEXHLevel2 2 7_SCH J-3" xfId="20627"/>
    <cellStyle name="SAPBEXHLevel2 2 8" xfId="20628"/>
    <cellStyle name="SAPBEXHLevel2 2 8 2" xfId="20629"/>
    <cellStyle name="SAPBEXHLevel2 2 8_SCH J-3" xfId="20630"/>
    <cellStyle name="SAPBEXHLevel2 2 9" xfId="20631"/>
    <cellStyle name="SAPBEXHLevel2 2 9 2" xfId="20632"/>
    <cellStyle name="SAPBEXHLevel2 2 9_SCH J-3" xfId="20633"/>
    <cellStyle name="SAPBEXHLevel2 2_SCH J-3" xfId="20634"/>
    <cellStyle name="SAPBEXHLevel2 3" xfId="20635"/>
    <cellStyle name="SAPBEXHLevel2 3 2" xfId="20636"/>
    <cellStyle name="SAPBEXHLevel2 3_SCH J-3" xfId="20637"/>
    <cellStyle name="SAPBEXHLevel2 4" xfId="20638"/>
    <cellStyle name="SAPBEXHLevel2 4 2" xfId="20639"/>
    <cellStyle name="SAPBEXHLevel2 4_SCH J-3" xfId="20640"/>
    <cellStyle name="SAPBEXHLevel2 5" xfId="20641"/>
    <cellStyle name="SAPBEXHLevel2 5 2" xfId="20642"/>
    <cellStyle name="SAPBEXHLevel2 5_SCH J-3" xfId="20643"/>
    <cellStyle name="SAPBEXHLevel2 6" xfId="20644"/>
    <cellStyle name="SAPBEXHLevel2 6 2" xfId="20645"/>
    <cellStyle name="SAPBEXHLevel2 6_SCH J-3" xfId="20646"/>
    <cellStyle name="SAPBEXHLevel2 7" xfId="20647"/>
    <cellStyle name="SAPBEXHLevel2 7 2" xfId="20648"/>
    <cellStyle name="SAPBEXHLevel2 7_SCH J-3" xfId="20649"/>
    <cellStyle name="SAPBEXHLevel2 8" xfId="20650"/>
    <cellStyle name="SAPBEXHLevel2 8 2" xfId="20651"/>
    <cellStyle name="SAPBEXHLevel2 8_SCH J-3" xfId="20652"/>
    <cellStyle name="SAPBEXHLevel2 9" xfId="20653"/>
    <cellStyle name="SAPBEXHLevel2 9 2" xfId="20654"/>
    <cellStyle name="SAPBEXHLevel2 9_SCH J-3" xfId="20655"/>
    <cellStyle name="SAPBEXHLevel2_SCH J-3" xfId="20656"/>
    <cellStyle name="SAPBEXHLevel2X" xfId="20657"/>
    <cellStyle name="SAPBEXHLevel2X 10" xfId="20658"/>
    <cellStyle name="SAPBEXHLevel2X 10 2" xfId="20659"/>
    <cellStyle name="SAPBEXHLevel2X 10_SCH J-3" xfId="20660"/>
    <cellStyle name="SAPBEXHLevel2X 11" xfId="20661"/>
    <cellStyle name="SAPBEXHLevel2X 11 2" xfId="20662"/>
    <cellStyle name="SAPBEXHLevel2X 11_SCH J-3" xfId="20663"/>
    <cellStyle name="SAPBEXHLevel2X 12" xfId="20664"/>
    <cellStyle name="SAPBEXHLevel2X 2" xfId="20665"/>
    <cellStyle name="SAPBEXHLevel2X 2 10" xfId="20666"/>
    <cellStyle name="SAPBEXHLevel2X 2 10 2" xfId="20667"/>
    <cellStyle name="SAPBEXHLevel2X 2 10_SCH J-3" xfId="20668"/>
    <cellStyle name="SAPBEXHLevel2X 2 11" xfId="20669"/>
    <cellStyle name="SAPBEXHLevel2X 2 2" xfId="20670"/>
    <cellStyle name="SAPBEXHLevel2X 2 2 2" xfId="20671"/>
    <cellStyle name="SAPBEXHLevel2X 2 2_SCH J-3" xfId="20672"/>
    <cellStyle name="SAPBEXHLevel2X 2 3" xfId="20673"/>
    <cellStyle name="SAPBEXHLevel2X 2 3 2" xfId="20674"/>
    <cellStyle name="SAPBEXHLevel2X 2 3_SCH J-3" xfId="20675"/>
    <cellStyle name="SAPBEXHLevel2X 2 4" xfId="20676"/>
    <cellStyle name="SAPBEXHLevel2X 2 4 2" xfId="20677"/>
    <cellStyle name="SAPBEXHLevel2X 2 4_SCH J-3" xfId="20678"/>
    <cellStyle name="SAPBEXHLevel2X 2 5" xfId="20679"/>
    <cellStyle name="SAPBEXHLevel2X 2 5 2" xfId="20680"/>
    <cellStyle name="SAPBEXHLevel2X 2 5_SCH J-3" xfId="20681"/>
    <cellStyle name="SAPBEXHLevel2X 2 6" xfId="20682"/>
    <cellStyle name="SAPBEXHLevel2X 2 6 2" xfId="20683"/>
    <cellStyle name="SAPBEXHLevel2X 2 6_SCH J-3" xfId="20684"/>
    <cellStyle name="SAPBEXHLevel2X 2 7" xfId="20685"/>
    <cellStyle name="SAPBEXHLevel2X 2 7 2" xfId="20686"/>
    <cellStyle name="SAPBEXHLevel2X 2 7_SCH J-3" xfId="20687"/>
    <cellStyle name="SAPBEXHLevel2X 2 8" xfId="20688"/>
    <cellStyle name="SAPBEXHLevel2X 2 8 2" xfId="20689"/>
    <cellStyle name="SAPBEXHLevel2X 2 8_SCH J-3" xfId="20690"/>
    <cellStyle name="SAPBEXHLevel2X 2 9" xfId="20691"/>
    <cellStyle name="SAPBEXHLevel2X 2 9 2" xfId="20692"/>
    <cellStyle name="SAPBEXHLevel2X 2 9_SCH J-3" xfId="20693"/>
    <cellStyle name="SAPBEXHLevel2X 2_SCH J-3" xfId="20694"/>
    <cellStyle name="SAPBEXHLevel2X 3" xfId="20695"/>
    <cellStyle name="SAPBEXHLevel2X 3 2" xfId="20696"/>
    <cellStyle name="SAPBEXHLevel2X 3_SCH J-3" xfId="20697"/>
    <cellStyle name="SAPBEXHLevel2X 4" xfId="20698"/>
    <cellStyle name="SAPBEXHLevel2X 4 2" xfId="20699"/>
    <cellStyle name="SAPBEXHLevel2X 4_SCH J-3" xfId="20700"/>
    <cellStyle name="SAPBEXHLevel2X 5" xfId="20701"/>
    <cellStyle name="SAPBEXHLevel2X 5 2" xfId="20702"/>
    <cellStyle name="SAPBEXHLevel2X 5_SCH J-3" xfId="20703"/>
    <cellStyle name="SAPBEXHLevel2X 6" xfId="20704"/>
    <cellStyle name="SAPBEXHLevel2X 6 2" xfId="20705"/>
    <cellStyle name="SAPBEXHLevel2X 6_SCH J-3" xfId="20706"/>
    <cellStyle name="SAPBEXHLevel2X 7" xfId="20707"/>
    <cellStyle name="SAPBEXHLevel2X 7 2" xfId="20708"/>
    <cellStyle name="SAPBEXHLevel2X 7_SCH J-3" xfId="20709"/>
    <cellStyle name="SAPBEXHLevel2X 8" xfId="20710"/>
    <cellStyle name="SAPBEXHLevel2X 8 2" xfId="20711"/>
    <cellStyle name="SAPBEXHLevel2X 8_SCH J-3" xfId="20712"/>
    <cellStyle name="SAPBEXHLevel2X 9" xfId="20713"/>
    <cellStyle name="SAPBEXHLevel2X 9 2" xfId="20714"/>
    <cellStyle name="SAPBEXHLevel2X 9_SCH J-3" xfId="20715"/>
    <cellStyle name="SAPBEXHLevel2X_SCH J-3" xfId="20716"/>
    <cellStyle name="SAPBEXHLevel3" xfId="20717"/>
    <cellStyle name="SAPBEXHLevel3 10" xfId="20718"/>
    <cellStyle name="SAPBEXHLevel3 10 2" xfId="20719"/>
    <cellStyle name="SAPBEXHLevel3 10_SCH J-3" xfId="20720"/>
    <cellStyle name="SAPBEXHLevel3 11" xfId="20721"/>
    <cellStyle name="SAPBEXHLevel3 11 2" xfId="20722"/>
    <cellStyle name="SAPBEXHLevel3 11_SCH J-3" xfId="20723"/>
    <cellStyle name="SAPBEXHLevel3 12" xfId="20724"/>
    <cellStyle name="SAPBEXHLevel3 2" xfId="20725"/>
    <cellStyle name="SAPBEXHLevel3 2 10" xfId="20726"/>
    <cellStyle name="SAPBEXHLevel3 2 10 2" xfId="20727"/>
    <cellStyle name="SAPBEXHLevel3 2 10_SCH J-3" xfId="20728"/>
    <cellStyle name="SAPBEXHLevel3 2 11" xfId="20729"/>
    <cellStyle name="SAPBEXHLevel3 2 2" xfId="20730"/>
    <cellStyle name="SAPBEXHLevel3 2 2 2" xfId="20731"/>
    <cellStyle name="SAPBEXHLevel3 2 2_SCH J-3" xfId="20732"/>
    <cellStyle name="SAPBEXHLevel3 2 3" xfId="20733"/>
    <cellStyle name="SAPBEXHLevel3 2 3 2" xfId="20734"/>
    <cellStyle name="SAPBEXHLevel3 2 3_SCH J-3" xfId="20735"/>
    <cellStyle name="SAPBEXHLevel3 2 4" xfId="20736"/>
    <cellStyle name="SAPBEXHLevel3 2 4 2" xfId="20737"/>
    <cellStyle name="SAPBEXHLevel3 2 4_SCH J-3" xfId="20738"/>
    <cellStyle name="SAPBEXHLevel3 2 5" xfId="20739"/>
    <cellStyle name="SAPBEXHLevel3 2 5 2" xfId="20740"/>
    <cellStyle name="SAPBEXHLevel3 2 5_SCH J-3" xfId="20741"/>
    <cellStyle name="SAPBEXHLevel3 2 6" xfId="20742"/>
    <cellStyle name="SAPBEXHLevel3 2 6 2" xfId="20743"/>
    <cellStyle name="SAPBEXHLevel3 2 6_SCH J-3" xfId="20744"/>
    <cellStyle name="SAPBEXHLevel3 2 7" xfId="20745"/>
    <cellStyle name="SAPBEXHLevel3 2 7 2" xfId="20746"/>
    <cellStyle name="SAPBEXHLevel3 2 7_SCH J-3" xfId="20747"/>
    <cellStyle name="SAPBEXHLevel3 2 8" xfId="20748"/>
    <cellStyle name="SAPBEXHLevel3 2 8 2" xfId="20749"/>
    <cellStyle name="SAPBEXHLevel3 2 8_SCH J-3" xfId="20750"/>
    <cellStyle name="SAPBEXHLevel3 2 9" xfId="20751"/>
    <cellStyle name="SAPBEXHLevel3 2 9 2" xfId="20752"/>
    <cellStyle name="SAPBEXHLevel3 2 9_SCH J-3" xfId="20753"/>
    <cellStyle name="SAPBEXHLevel3 2_SCH J-3" xfId="20754"/>
    <cellStyle name="SAPBEXHLevel3 3" xfId="20755"/>
    <cellStyle name="SAPBEXHLevel3 3 2" xfId="20756"/>
    <cellStyle name="SAPBEXHLevel3 3_SCH J-3" xfId="20757"/>
    <cellStyle name="SAPBEXHLevel3 4" xfId="20758"/>
    <cellStyle name="SAPBEXHLevel3 4 2" xfId="20759"/>
    <cellStyle name="SAPBEXHLevel3 4_SCH J-3" xfId="20760"/>
    <cellStyle name="SAPBEXHLevel3 5" xfId="20761"/>
    <cellStyle name="SAPBEXHLevel3 5 2" xfId="20762"/>
    <cellStyle name="SAPBEXHLevel3 5_SCH J-3" xfId="20763"/>
    <cellStyle name="SAPBEXHLevel3 6" xfId="20764"/>
    <cellStyle name="SAPBEXHLevel3 6 2" xfId="20765"/>
    <cellStyle name="SAPBEXHLevel3 6_SCH J-3" xfId="20766"/>
    <cellStyle name="SAPBEXHLevel3 7" xfId="20767"/>
    <cellStyle name="SAPBEXHLevel3 7 2" xfId="20768"/>
    <cellStyle name="SAPBEXHLevel3 7_SCH J-3" xfId="20769"/>
    <cellStyle name="SAPBEXHLevel3 8" xfId="20770"/>
    <cellStyle name="SAPBEXHLevel3 8 2" xfId="20771"/>
    <cellStyle name="SAPBEXHLevel3 8_SCH J-3" xfId="20772"/>
    <cellStyle name="SAPBEXHLevel3 9" xfId="20773"/>
    <cellStyle name="SAPBEXHLevel3 9 2" xfId="20774"/>
    <cellStyle name="SAPBEXHLevel3 9_SCH J-3" xfId="20775"/>
    <cellStyle name="SAPBEXHLevel3_SCH J-3" xfId="20776"/>
    <cellStyle name="SAPBEXHLevel3X" xfId="20777"/>
    <cellStyle name="SAPBEXHLevel3X 10" xfId="20778"/>
    <cellStyle name="SAPBEXHLevel3X 10 2" xfId="20779"/>
    <cellStyle name="SAPBEXHLevel3X 10_SCH J-3" xfId="20780"/>
    <cellStyle name="SAPBEXHLevel3X 11" xfId="20781"/>
    <cellStyle name="SAPBEXHLevel3X 11 2" xfId="20782"/>
    <cellStyle name="SAPBEXHLevel3X 11_SCH J-3" xfId="20783"/>
    <cellStyle name="SAPBEXHLevel3X 12" xfId="20784"/>
    <cellStyle name="SAPBEXHLevel3X 2" xfId="20785"/>
    <cellStyle name="SAPBEXHLevel3X 2 10" xfId="20786"/>
    <cellStyle name="SAPBEXHLevel3X 2 10 2" xfId="20787"/>
    <cellStyle name="SAPBEXHLevel3X 2 10_SCH J-3" xfId="20788"/>
    <cellStyle name="SAPBEXHLevel3X 2 11" xfId="20789"/>
    <cellStyle name="SAPBEXHLevel3X 2 2" xfId="20790"/>
    <cellStyle name="SAPBEXHLevel3X 2 2 2" xfId="20791"/>
    <cellStyle name="SAPBEXHLevel3X 2 2_SCH J-3" xfId="20792"/>
    <cellStyle name="SAPBEXHLevel3X 2 3" xfId="20793"/>
    <cellStyle name="SAPBEXHLevel3X 2 3 2" xfId="20794"/>
    <cellStyle name="SAPBEXHLevel3X 2 3_SCH J-3" xfId="20795"/>
    <cellStyle name="SAPBEXHLevel3X 2 4" xfId="20796"/>
    <cellStyle name="SAPBEXHLevel3X 2 4 2" xfId="20797"/>
    <cellStyle name="SAPBEXHLevel3X 2 4_SCH J-3" xfId="20798"/>
    <cellStyle name="SAPBEXHLevel3X 2 5" xfId="20799"/>
    <cellStyle name="SAPBEXHLevel3X 2 5 2" xfId="20800"/>
    <cellStyle name="SAPBEXHLevel3X 2 5_SCH J-3" xfId="20801"/>
    <cellStyle name="SAPBEXHLevel3X 2 6" xfId="20802"/>
    <cellStyle name="SAPBEXHLevel3X 2 6 2" xfId="20803"/>
    <cellStyle name="SAPBEXHLevel3X 2 6_SCH J-3" xfId="20804"/>
    <cellStyle name="SAPBEXHLevel3X 2 7" xfId="20805"/>
    <cellStyle name="SAPBEXHLevel3X 2 7 2" xfId="20806"/>
    <cellStyle name="SAPBEXHLevel3X 2 7_SCH J-3" xfId="20807"/>
    <cellStyle name="SAPBEXHLevel3X 2 8" xfId="20808"/>
    <cellStyle name="SAPBEXHLevel3X 2 8 2" xfId="20809"/>
    <cellStyle name="SAPBEXHLevel3X 2 8_SCH J-3" xfId="20810"/>
    <cellStyle name="SAPBEXHLevel3X 2 9" xfId="20811"/>
    <cellStyle name="SAPBEXHLevel3X 2 9 2" xfId="20812"/>
    <cellStyle name="SAPBEXHLevel3X 2 9_SCH J-3" xfId="20813"/>
    <cellStyle name="SAPBEXHLevel3X 2_SCH J-3" xfId="20814"/>
    <cellStyle name="SAPBEXHLevel3X 3" xfId="20815"/>
    <cellStyle name="SAPBEXHLevel3X 3 2" xfId="20816"/>
    <cellStyle name="SAPBEXHLevel3X 3_SCH J-3" xfId="20817"/>
    <cellStyle name="SAPBEXHLevel3X 4" xfId="20818"/>
    <cellStyle name="SAPBEXHLevel3X 4 2" xfId="20819"/>
    <cellStyle name="SAPBEXHLevel3X 4_SCH J-3" xfId="20820"/>
    <cellStyle name="SAPBEXHLevel3X 5" xfId="20821"/>
    <cellStyle name="SAPBEXHLevel3X 5 2" xfId="20822"/>
    <cellStyle name="SAPBEXHLevel3X 5_SCH J-3" xfId="20823"/>
    <cellStyle name="SAPBEXHLevel3X 6" xfId="20824"/>
    <cellStyle name="SAPBEXHLevel3X 6 2" xfId="20825"/>
    <cellStyle name="SAPBEXHLevel3X 6_SCH J-3" xfId="20826"/>
    <cellStyle name="SAPBEXHLevel3X 7" xfId="20827"/>
    <cellStyle name="SAPBEXHLevel3X 7 2" xfId="20828"/>
    <cellStyle name="SAPBEXHLevel3X 7_SCH J-3" xfId="20829"/>
    <cellStyle name="SAPBEXHLevel3X 8" xfId="20830"/>
    <cellStyle name="SAPBEXHLevel3X 8 2" xfId="20831"/>
    <cellStyle name="SAPBEXHLevel3X 8_SCH J-3" xfId="20832"/>
    <cellStyle name="SAPBEXHLevel3X 9" xfId="20833"/>
    <cellStyle name="SAPBEXHLevel3X 9 2" xfId="20834"/>
    <cellStyle name="SAPBEXHLevel3X 9_SCH J-3" xfId="20835"/>
    <cellStyle name="SAPBEXHLevel3X_SCH J-3" xfId="20836"/>
    <cellStyle name="SAPBEXresData" xfId="20837"/>
    <cellStyle name="SAPBEXresData 10" xfId="20838"/>
    <cellStyle name="SAPBEXresData 10 2" xfId="20839"/>
    <cellStyle name="SAPBEXresData 10_SCH J-3" xfId="20840"/>
    <cellStyle name="SAPBEXresData 11" xfId="20841"/>
    <cellStyle name="SAPBEXresData 2" xfId="20842"/>
    <cellStyle name="SAPBEXresData 2 2" xfId="20843"/>
    <cellStyle name="SAPBEXresData 2_SCH J-3" xfId="20844"/>
    <cellStyle name="SAPBEXresData 3" xfId="20845"/>
    <cellStyle name="SAPBEXresData 3 2" xfId="20846"/>
    <cellStyle name="SAPBEXresData 3_SCH J-3" xfId="20847"/>
    <cellStyle name="SAPBEXresData 4" xfId="20848"/>
    <cellStyle name="SAPBEXresData 4 2" xfId="20849"/>
    <cellStyle name="SAPBEXresData 4_SCH J-3" xfId="20850"/>
    <cellStyle name="SAPBEXresData 5" xfId="20851"/>
    <cellStyle name="SAPBEXresData 5 2" xfId="20852"/>
    <cellStyle name="SAPBEXresData 5_SCH J-3" xfId="20853"/>
    <cellStyle name="SAPBEXresData 6" xfId="20854"/>
    <cellStyle name="SAPBEXresData 6 2" xfId="20855"/>
    <cellStyle name="SAPBEXresData 6_SCH J-3" xfId="20856"/>
    <cellStyle name="SAPBEXresData 7" xfId="20857"/>
    <cellStyle name="SAPBEXresData 7 2" xfId="20858"/>
    <cellStyle name="SAPBEXresData 7_SCH J-3" xfId="20859"/>
    <cellStyle name="SAPBEXresData 8" xfId="20860"/>
    <cellStyle name="SAPBEXresData 8 2" xfId="20861"/>
    <cellStyle name="SAPBEXresData 8_SCH J-3" xfId="20862"/>
    <cellStyle name="SAPBEXresData 9" xfId="20863"/>
    <cellStyle name="SAPBEXresData 9 2" xfId="20864"/>
    <cellStyle name="SAPBEXresData 9_SCH J-3" xfId="20865"/>
    <cellStyle name="SAPBEXresData_SCH J-3" xfId="20866"/>
    <cellStyle name="SAPBEXresDataEmph" xfId="20867"/>
    <cellStyle name="SAPBEXresDataEmph 10" xfId="20868"/>
    <cellStyle name="SAPBEXresDataEmph 10 2" xfId="20869"/>
    <cellStyle name="SAPBEXresDataEmph 10_SCH J-3" xfId="20870"/>
    <cellStyle name="SAPBEXresDataEmph 11" xfId="20871"/>
    <cellStyle name="SAPBEXresDataEmph 2" xfId="20872"/>
    <cellStyle name="SAPBEXresDataEmph 2 2" xfId="20873"/>
    <cellStyle name="SAPBEXresDataEmph 2_SCH J-3" xfId="20874"/>
    <cellStyle name="SAPBEXresDataEmph 3" xfId="20875"/>
    <cellStyle name="SAPBEXresDataEmph 3 2" xfId="20876"/>
    <cellStyle name="SAPBEXresDataEmph 3_SCH J-3" xfId="20877"/>
    <cellStyle name="SAPBEXresDataEmph 4" xfId="20878"/>
    <cellStyle name="SAPBEXresDataEmph 4 2" xfId="20879"/>
    <cellStyle name="SAPBEXresDataEmph 4_SCH J-3" xfId="20880"/>
    <cellStyle name="SAPBEXresDataEmph 5" xfId="20881"/>
    <cellStyle name="SAPBEXresDataEmph 5 2" xfId="20882"/>
    <cellStyle name="SAPBEXresDataEmph 5_SCH J-3" xfId="20883"/>
    <cellStyle name="SAPBEXresDataEmph 6" xfId="20884"/>
    <cellStyle name="SAPBEXresDataEmph 6 2" xfId="20885"/>
    <cellStyle name="SAPBEXresDataEmph 6_SCH J-3" xfId="20886"/>
    <cellStyle name="SAPBEXresDataEmph 7" xfId="20887"/>
    <cellStyle name="SAPBEXresDataEmph 7 2" xfId="20888"/>
    <cellStyle name="SAPBEXresDataEmph 7_SCH J-3" xfId="20889"/>
    <cellStyle name="SAPBEXresDataEmph 8" xfId="20890"/>
    <cellStyle name="SAPBEXresDataEmph 8 2" xfId="20891"/>
    <cellStyle name="SAPBEXresDataEmph 8_SCH J-3" xfId="20892"/>
    <cellStyle name="SAPBEXresDataEmph 9" xfId="20893"/>
    <cellStyle name="SAPBEXresDataEmph 9 2" xfId="20894"/>
    <cellStyle name="SAPBEXresDataEmph 9_SCH J-3" xfId="20895"/>
    <cellStyle name="SAPBEXresDataEmph_SCH J-3" xfId="20896"/>
    <cellStyle name="SAPBEXresItem" xfId="20897"/>
    <cellStyle name="SAPBEXresItem 10" xfId="20898"/>
    <cellStyle name="SAPBEXresItem 10 2" xfId="20899"/>
    <cellStyle name="SAPBEXresItem 10_SCH J-3" xfId="20900"/>
    <cellStyle name="SAPBEXresItem 11" xfId="20901"/>
    <cellStyle name="SAPBEXresItem 11 2" xfId="20902"/>
    <cellStyle name="SAPBEXresItem 11_SCH J-3" xfId="20903"/>
    <cellStyle name="SAPBEXresItem 12" xfId="20904"/>
    <cellStyle name="SAPBEXresItem 2" xfId="20905"/>
    <cellStyle name="SAPBEXresItem 2 10" xfId="20906"/>
    <cellStyle name="SAPBEXresItem 2 10 2" xfId="20907"/>
    <cellStyle name="SAPBEXresItem 2 10_SCH J-3" xfId="20908"/>
    <cellStyle name="SAPBEXresItem 2 11" xfId="20909"/>
    <cellStyle name="SAPBEXresItem 2 2" xfId="20910"/>
    <cellStyle name="SAPBEXresItem 2 2 2" xfId="20911"/>
    <cellStyle name="SAPBEXresItem 2 2_SCH J-3" xfId="20912"/>
    <cellStyle name="SAPBEXresItem 2 3" xfId="20913"/>
    <cellStyle name="SAPBEXresItem 2 3 2" xfId="20914"/>
    <cellStyle name="SAPBEXresItem 2 3_SCH J-3" xfId="20915"/>
    <cellStyle name="SAPBEXresItem 2 4" xfId="20916"/>
    <cellStyle name="SAPBEXresItem 2 4 2" xfId="20917"/>
    <cellStyle name="SAPBEXresItem 2 4_SCH J-3" xfId="20918"/>
    <cellStyle name="SAPBEXresItem 2 5" xfId="20919"/>
    <cellStyle name="SAPBEXresItem 2 5 2" xfId="20920"/>
    <cellStyle name="SAPBEXresItem 2 5_SCH J-3" xfId="20921"/>
    <cellStyle name="SAPBEXresItem 2 6" xfId="20922"/>
    <cellStyle name="SAPBEXresItem 2 6 2" xfId="20923"/>
    <cellStyle name="SAPBEXresItem 2 6_SCH J-3" xfId="20924"/>
    <cellStyle name="SAPBEXresItem 2 7" xfId="20925"/>
    <cellStyle name="SAPBEXresItem 2 7 2" xfId="20926"/>
    <cellStyle name="SAPBEXresItem 2 7_SCH J-3" xfId="20927"/>
    <cellStyle name="SAPBEXresItem 2 8" xfId="20928"/>
    <cellStyle name="SAPBEXresItem 2 8 2" xfId="20929"/>
    <cellStyle name="SAPBEXresItem 2 8_SCH J-3" xfId="20930"/>
    <cellStyle name="SAPBEXresItem 2 9" xfId="20931"/>
    <cellStyle name="SAPBEXresItem 2 9 2" xfId="20932"/>
    <cellStyle name="SAPBEXresItem 2 9_SCH J-3" xfId="20933"/>
    <cellStyle name="SAPBEXresItem 2_SCH J-3" xfId="20934"/>
    <cellStyle name="SAPBEXresItem 3" xfId="20935"/>
    <cellStyle name="SAPBEXresItem 3 2" xfId="20936"/>
    <cellStyle name="SAPBEXresItem 3_SCH J-3" xfId="20937"/>
    <cellStyle name="SAPBEXresItem 4" xfId="20938"/>
    <cellStyle name="SAPBEXresItem 4 2" xfId="20939"/>
    <cellStyle name="SAPBEXresItem 4_SCH J-3" xfId="20940"/>
    <cellStyle name="SAPBEXresItem 5" xfId="20941"/>
    <cellStyle name="SAPBEXresItem 5 2" xfId="20942"/>
    <cellStyle name="SAPBEXresItem 5_SCH J-3" xfId="20943"/>
    <cellStyle name="SAPBEXresItem 6" xfId="20944"/>
    <cellStyle name="SAPBEXresItem 6 2" xfId="20945"/>
    <cellStyle name="SAPBEXresItem 6_SCH J-3" xfId="20946"/>
    <cellStyle name="SAPBEXresItem 7" xfId="20947"/>
    <cellStyle name="SAPBEXresItem 7 2" xfId="20948"/>
    <cellStyle name="SAPBEXresItem 7_SCH J-3" xfId="20949"/>
    <cellStyle name="SAPBEXresItem 8" xfId="20950"/>
    <cellStyle name="SAPBEXresItem 8 2" xfId="20951"/>
    <cellStyle name="SAPBEXresItem 8_SCH J-3" xfId="20952"/>
    <cellStyle name="SAPBEXresItem 9" xfId="20953"/>
    <cellStyle name="SAPBEXresItem 9 2" xfId="20954"/>
    <cellStyle name="SAPBEXresItem 9_SCH J-3" xfId="20955"/>
    <cellStyle name="SAPBEXresItem_SCH J-3" xfId="20956"/>
    <cellStyle name="SAPBEXresItemX" xfId="20957"/>
    <cellStyle name="SAPBEXresItemX 10" xfId="20958"/>
    <cellStyle name="SAPBEXresItemX 10 2" xfId="20959"/>
    <cellStyle name="SAPBEXresItemX 10_SCH J-3" xfId="20960"/>
    <cellStyle name="SAPBEXresItemX 11" xfId="20961"/>
    <cellStyle name="SAPBEXresItemX 11 2" xfId="20962"/>
    <cellStyle name="SAPBEXresItemX 11_SCH J-3" xfId="20963"/>
    <cellStyle name="SAPBEXresItemX 12" xfId="20964"/>
    <cellStyle name="SAPBEXresItemX 2" xfId="20965"/>
    <cellStyle name="SAPBEXresItemX 2 10" xfId="20966"/>
    <cellStyle name="SAPBEXresItemX 2 10 2" xfId="20967"/>
    <cellStyle name="SAPBEXresItemX 2 10_SCH J-3" xfId="20968"/>
    <cellStyle name="SAPBEXresItemX 2 11" xfId="20969"/>
    <cellStyle name="SAPBEXresItemX 2 2" xfId="20970"/>
    <cellStyle name="SAPBEXresItemX 2 2 2" xfId="20971"/>
    <cellStyle name="SAPBEXresItemX 2 2_SCH J-3" xfId="20972"/>
    <cellStyle name="SAPBEXresItemX 2 3" xfId="20973"/>
    <cellStyle name="SAPBEXresItemX 2 3 2" xfId="20974"/>
    <cellStyle name="SAPBEXresItemX 2 3_SCH J-3" xfId="20975"/>
    <cellStyle name="SAPBEXresItemX 2 4" xfId="20976"/>
    <cellStyle name="SAPBEXresItemX 2 4 2" xfId="20977"/>
    <cellStyle name="SAPBEXresItemX 2 4_SCH J-3" xfId="20978"/>
    <cellStyle name="SAPBEXresItemX 2 5" xfId="20979"/>
    <cellStyle name="SAPBEXresItemX 2 5 2" xfId="20980"/>
    <cellStyle name="SAPBEXresItemX 2 5_SCH J-3" xfId="20981"/>
    <cellStyle name="SAPBEXresItemX 2 6" xfId="20982"/>
    <cellStyle name="SAPBEXresItemX 2 6 2" xfId="20983"/>
    <cellStyle name="SAPBEXresItemX 2 6_SCH J-3" xfId="20984"/>
    <cellStyle name="SAPBEXresItemX 2 7" xfId="20985"/>
    <cellStyle name="SAPBEXresItemX 2 7 2" xfId="20986"/>
    <cellStyle name="SAPBEXresItemX 2 7_SCH J-3" xfId="20987"/>
    <cellStyle name="SAPBEXresItemX 2 8" xfId="20988"/>
    <cellStyle name="SAPBEXresItemX 2 8 2" xfId="20989"/>
    <cellStyle name="SAPBEXresItemX 2 8_SCH J-3" xfId="20990"/>
    <cellStyle name="SAPBEXresItemX 2 9" xfId="20991"/>
    <cellStyle name="SAPBEXresItemX 2 9 2" xfId="20992"/>
    <cellStyle name="SAPBEXresItemX 2 9_SCH J-3" xfId="20993"/>
    <cellStyle name="SAPBEXresItemX 2_SCH J-3" xfId="20994"/>
    <cellStyle name="SAPBEXresItemX 3" xfId="20995"/>
    <cellStyle name="SAPBEXresItemX 3 2" xfId="20996"/>
    <cellStyle name="SAPBEXresItemX 3_SCH J-3" xfId="20997"/>
    <cellStyle name="SAPBEXresItemX 4" xfId="20998"/>
    <cellStyle name="SAPBEXresItemX 4 2" xfId="20999"/>
    <cellStyle name="SAPBEXresItemX 4_SCH J-3" xfId="21000"/>
    <cellStyle name="SAPBEXresItemX 5" xfId="21001"/>
    <cellStyle name="SAPBEXresItemX 5 2" xfId="21002"/>
    <cellStyle name="SAPBEXresItemX 5_SCH J-3" xfId="21003"/>
    <cellStyle name="SAPBEXresItemX 6" xfId="21004"/>
    <cellStyle name="SAPBEXresItemX 6 2" xfId="21005"/>
    <cellStyle name="SAPBEXresItemX 6_SCH J-3" xfId="21006"/>
    <cellStyle name="SAPBEXresItemX 7" xfId="21007"/>
    <cellStyle name="SAPBEXresItemX 7 2" xfId="21008"/>
    <cellStyle name="SAPBEXresItemX 7_SCH J-3" xfId="21009"/>
    <cellStyle name="SAPBEXresItemX 8" xfId="21010"/>
    <cellStyle name="SAPBEXresItemX 8 2" xfId="21011"/>
    <cellStyle name="SAPBEXresItemX 8_SCH J-3" xfId="21012"/>
    <cellStyle name="SAPBEXresItemX 9" xfId="21013"/>
    <cellStyle name="SAPBEXresItemX 9 2" xfId="21014"/>
    <cellStyle name="SAPBEXresItemX 9_SCH J-3" xfId="21015"/>
    <cellStyle name="SAPBEXresItemX_SCH J-3" xfId="21016"/>
    <cellStyle name="SAPBEXstdData" xfId="21017"/>
    <cellStyle name="SAPBEXstdData 10" xfId="21018"/>
    <cellStyle name="SAPBEXstdData 10 2" xfId="21019"/>
    <cellStyle name="SAPBEXstdData 10_SCH J-3" xfId="21020"/>
    <cellStyle name="SAPBEXstdData 11" xfId="21021"/>
    <cellStyle name="SAPBEXstdData 11 2" xfId="21022"/>
    <cellStyle name="SAPBEXstdData 11_SCH J-3" xfId="21023"/>
    <cellStyle name="SAPBEXstdData 12" xfId="21024"/>
    <cellStyle name="SAPBEXstdData 2" xfId="21025"/>
    <cellStyle name="SAPBEXstdData 2 10" xfId="21026"/>
    <cellStyle name="SAPBEXstdData 2 10 2" xfId="21027"/>
    <cellStyle name="SAPBEXstdData 2 10_SCH J-3" xfId="21028"/>
    <cellStyle name="SAPBEXstdData 2 11" xfId="21029"/>
    <cellStyle name="SAPBEXstdData 2 2" xfId="21030"/>
    <cellStyle name="SAPBEXstdData 2 2 2" xfId="21031"/>
    <cellStyle name="SAPBEXstdData 2 2_SCH J-3" xfId="21032"/>
    <cellStyle name="SAPBEXstdData 2 3" xfId="21033"/>
    <cellStyle name="SAPBEXstdData 2 3 2" xfId="21034"/>
    <cellStyle name="SAPBEXstdData 2 3_SCH J-3" xfId="21035"/>
    <cellStyle name="SAPBEXstdData 2 4" xfId="21036"/>
    <cellStyle name="SAPBEXstdData 2 4 2" xfId="21037"/>
    <cellStyle name="SAPBEXstdData 2 4_SCH J-3" xfId="21038"/>
    <cellStyle name="SAPBEXstdData 2 5" xfId="21039"/>
    <cellStyle name="SAPBEXstdData 2 5 2" xfId="21040"/>
    <cellStyle name="SAPBEXstdData 2 5_SCH J-3" xfId="21041"/>
    <cellStyle name="SAPBEXstdData 2 6" xfId="21042"/>
    <cellStyle name="SAPBEXstdData 2 6 2" xfId="21043"/>
    <cellStyle name="SAPBEXstdData 2 6_SCH J-3" xfId="21044"/>
    <cellStyle name="SAPBEXstdData 2 7" xfId="21045"/>
    <cellStyle name="SAPBEXstdData 2 7 2" xfId="21046"/>
    <cellStyle name="SAPBEXstdData 2 7_SCH J-3" xfId="21047"/>
    <cellStyle name="SAPBEXstdData 2 8" xfId="21048"/>
    <cellStyle name="SAPBEXstdData 2 8 2" xfId="21049"/>
    <cellStyle name="SAPBEXstdData 2 8_SCH J-3" xfId="21050"/>
    <cellStyle name="SAPBEXstdData 2 9" xfId="21051"/>
    <cellStyle name="SAPBEXstdData 2 9 2" xfId="21052"/>
    <cellStyle name="SAPBEXstdData 2 9_SCH J-3" xfId="21053"/>
    <cellStyle name="SAPBEXstdData 2_SCH J-3" xfId="21054"/>
    <cellStyle name="SAPBEXstdData 3" xfId="21055"/>
    <cellStyle name="SAPBEXstdData 3 2" xfId="21056"/>
    <cellStyle name="SAPBEXstdData 3_SCH J-3" xfId="21057"/>
    <cellStyle name="SAPBEXstdData 4" xfId="21058"/>
    <cellStyle name="SAPBEXstdData 4 2" xfId="21059"/>
    <cellStyle name="SAPBEXstdData 4_SCH J-3" xfId="21060"/>
    <cellStyle name="SAPBEXstdData 5" xfId="21061"/>
    <cellStyle name="SAPBEXstdData 5 2" xfId="21062"/>
    <cellStyle name="SAPBEXstdData 5_SCH J-3" xfId="21063"/>
    <cellStyle name="SAPBEXstdData 6" xfId="21064"/>
    <cellStyle name="SAPBEXstdData 6 2" xfId="21065"/>
    <cellStyle name="SAPBEXstdData 6_SCH J-3" xfId="21066"/>
    <cellStyle name="SAPBEXstdData 7" xfId="21067"/>
    <cellStyle name="SAPBEXstdData 7 2" xfId="21068"/>
    <cellStyle name="SAPBEXstdData 7_SCH J-3" xfId="21069"/>
    <cellStyle name="SAPBEXstdData 8" xfId="21070"/>
    <cellStyle name="SAPBEXstdData 8 2" xfId="21071"/>
    <cellStyle name="SAPBEXstdData 8_SCH J-3" xfId="21072"/>
    <cellStyle name="SAPBEXstdData 9" xfId="21073"/>
    <cellStyle name="SAPBEXstdData 9 2" xfId="21074"/>
    <cellStyle name="SAPBEXstdData 9_SCH J-3" xfId="21075"/>
    <cellStyle name="SAPBEXstdData_SCH J-3" xfId="21076"/>
    <cellStyle name="SAPBEXstdDataEmph" xfId="21077"/>
    <cellStyle name="SAPBEXstdDataEmph 10" xfId="21078"/>
    <cellStyle name="SAPBEXstdDataEmph 10 2" xfId="21079"/>
    <cellStyle name="SAPBEXstdDataEmph 10_SCH J-3" xfId="21080"/>
    <cellStyle name="SAPBEXstdDataEmph 11" xfId="21081"/>
    <cellStyle name="SAPBEXstdDataEmph 11 2" xfId="21082"/>
    <cellStyle name="SAPBEXstdDataEmph 11_SCH J-3" xfId="21083"/>
    <cellStyle name="SAPBEXstdDataEmph 12" xfId="21084"/>
    <cellStyle name="SAPBEXstdDataEmph 2" xfId="21085"/>
    <cellStyle name="SAPBEXstdDataEmph 2 10" xfId="21086"/>
    <cellStyle name="SAPBEXstdDataEmph 2 10 2" xfId="21087"/>
    <cellStyle name="SAPBEXstdDataEmph 2 10_SCH J-3" xfId="21088"/>
    <cellStyle name="SAPBEXstdDataEmph 2 11" xfId="21089"/>
    <cellStyle name="SAPBEXstdDataEmph 2 2" xfId="21090"/>
    <cellStyle name="SAPBEXstdDataEmph 2 2 2" xfId="21091"/>
    <cellStyle name="SAPBEXstdDataEmph 2 2_SCH J-3" xfId="21092"/>
    <cellStyle name="SAPBEXstdDataEmph 2 3" xfId="21093"/>
    <cellStyle name="SAPBEXstdDataEmph 2 3 2" xfId="21094"/>
    <cellStyle name="SAPBEXstdDataEmph 2 3_SCH J-3" xfId="21095"/>
    <cellStyle name="SAPBEXstdDataEmph 2 4" xfId="21096"/>
    <cellStyle name="SAPBEXstdDataEmph 2 4 2" xfId="21097"/>
    <cellStyle name="SAPBEXstdDataEmph 2 4_SCH J-3" xfId="21098"/>
    <cellStyle name="SAPBEXstdDataEmph 2 5" xfId="21099"/>
    <cellStyle name="SAPBEXstdDataEmph 2 5 2" xfId="21100"/>
    <cellStyle name="SAPBEXstdDataEmph 2 5_SCH J-3" xfId="21101"/>
    <cellStyle name="SAPBEXstdDataEmph 2 6" xfId="21102"/>
    <cellStyle name="SAPBEXstdDataEmph 2 6 2" xfId="21103"/>
    <cellStyle name="SAPBEXstdDataEmph 2 6_SCH J-3" xfId="21104"/>
    <cellStyle name="SAPBEXstdDataEmph 2 7" xfId="21105"/>
    <cellStyle name="SAPBEXstdDataEmph 2 7 2" xfId="21106"/>
    <cellStyle name="SAPBEXstdDataEmph 2 7_SCH J-3" xfId="21107"/>
    <cellStyle name="SAPBEXstdDataEmph 2 8" xfId="21108"/>
    <cellStyle name="SAPBEXstdDataEmph 2 8 2" xfId="21109"/>
    <cellStyle name="SAPBEXstdDataEmph 2 8_SCH J-3" xfId="21110"/>
    <cellStyle name="SAPBEXstdDataEmph 2 9" xfId="21111"/>
    <cellStyle name="SAPBEXstdDataEmph 2 9 2" xfId="21112"/>
    <cellStyle name="SAPBEXstdDataEmph 2 9_SCH J-3" xfId="21113"/>
    <cellStyle name="SAPBEXstdDataEmph 2_SCH J-3" xfId="21114"/>
    <cellStyle name="SAPBEXstdDataEmph 3" xfId="21115"/>
    <cellStyle name="SAPBEXstdDataEmph 3 2" xfId="21116"/>
    <cellStyle name="SAPBEXstdDataEmph 3_SCH J-3" xfId="21117"/>
    <cellStyle name="SAPBEXstdDataEmph 4" xfId="21118"/>
    <cellStyle name="SAPBEXstdDataEmph 4 2" xfId="21119"/>
    <cellStyle name="SAPBEXstdDataEmph 4_SCH J-3" xfId="21120"/>
    <cellStyle name="SAPBEXstdDataEmph 5" xfId="21121"/>
    <cellStyle name="SAPBEXstdDataEmph 5 2" xfId="21122"/>
    <cellStyle name="SAPBEXstdDataEmph 5_SCH J-3" xfId="21123"/>
    <cellStyle name="SAPBEXstdDataEmph 6" xfId="21124"/>
    <cellStyle name="SAPBEXstdDataEmph 6 2" xfId="21125"/>
    <cellStyle name="SAPBEXstdDataEmph 6_SCH J-3" xfId="21126"/>
    <cellStyle name="SAPBEXstdDataEmph 7" xfId="21127"/>
    <cellStyle name="SAPBEXstdDataEmph 7 2" xfId="21128"/>
    <cellStyle name="SAPBEXstdDataEmph 7_SCH J-3" xfId="21129"/>
    <cellStyle name="SAPBEXstdDataEmph 8" xfId="21130"/>
    <cellStyle name="SAPBEXstdDataEmph 8 2" xfId="21131"/>
    <cellStyle name="SAPBEXstdDataEmph 8_SCH J-3" xfId="21132"/>
    <cellStyle name="SAPBEXstdDataEmph 9" xfId="21133"/>
    <cellStyle name="SAPBEXstdDataEmph 9 2" xfId="21134"/>
    <cellStyle name="SAPBEXstdDataEmph 9_SCH J-3" xfId="21135"/>
    <cellStyle name="SAPBEXstdDataEmph_SCH J-3" xfId="21136"/>
    <cellStyle name="SAPBEXstdItem" xfId="21137"/>
    <cellStyle name="SAPBEXstdItem 10" xfId="21138"/>
    <cellStyle name="SAPBEXstdItem 10 2" xfId="21139"/>
    <cellStyle name="SAPBEXstdItem 10_SCH J-3" xfId="21140"/>
    <cellStyle name="SAPBEXstdItem 11" xfId="21141"/>
    <cellStyle name="SAPBEXstdItem 11 2" xfId="21142"/>
    <cellStyle name="SAPBEXstdItem 11_SCH J-3" xfId="21143"/>
    <cellStyle name="SAPBEXstdItem 12" xfId="21144"/>
    <cellStyle name="SAPBEXstdItem 2" xfId="21145"/>
    <cellStyle name="SAPBEXstdItem 2 10" xfId="21146"/>
    <cellStyle name="SAPBEXstdItem 2 10 2" xfId="21147"/>
    <cellStyle name="SAPBEXstdItem 2 10_SCH J-3" xfId="21148"/>
    <cellStyle name="SAPBEXstdItem 2 11" xfId="21149"/>
    <cellStyle name="SAPBEXstdItem 2 2" xfId="21150"/>
    <cellStyle name="SAPBEXstdItem 2 2 2" xfId="21151"/>
    <cellStyle name="SAPBEXstdItem 2 2_SCH J-3" xfId="21152"/>
    <cellStyle name="SAPBEXstdItem 2 3" xfId="21153"/>
    <cellStyle name="SAPBEXstdItem 2 3 2" xfId="21154"/>
    <cellStyle name="SAPBEXstdItem 2 3_SCH J-3" xfId="21155"/>
    <cellStyle name="SAPBEXstdItem 2 4" xfId="21156"/>
    <cellStyle name="SAPBEXstdItem 2 4 2" xfId="21157"/>
    <cellStyle name="SAPBEXstdItem 2 4_SCH J-3" xfId="21158"/>
    <cellStyle name="SAPBEXstdItem 2 5" xfId="21159"/>
    <cellStyle name="SAPBEXstdItem 2 5 2" xfId="21160"/>
    <cellStyle name="SAPBEXstdItem 2 5_SCH J-3" xfId="21161"/>
    <cellStyle name="SAPBEXstdItem 2 6" xfId="21162"/>
    <cellStyle name="SAPBEXstdItem 2 6 2" xfId="21163"/>
    <cellStyle name="SAPBEXstdItem 2 6_SCH J-3" xfId="21164"/>
    <cellStyle name="SAPBEXstdItem 2 7" xfId="21165"/>
    <cellStyle name="SAPBEXstdItem 2 7 2" xfId="21166"/>
    <cellStyle name="SAPBEXstdItem 2 7_SCH J-3" xfId="21167"/>
    <cellStyle name="SAPBEXstdItem 2 8" xfId="21168"/>
    <cellStyle name="SAPBEXstdItem 2 8 2" xfId="21169"/>
    <cellStyle name="SAPBEXstdItem 2 8_SCH J-3" xfId="21170"/>
    <cellStyle name="SAPBEXstdItem 2 9" xfId="21171"/>
    <cellStyle name="SAPBEXstdItem 2 9 2" xfId="21172"/>
    <cellStyle name="SAPBEXstdItem 2 9_SCH J-3" xfId="21173"/>
    <cellStyle name="SAPBEXstdItem 2_SCH J-3" xfId="21174"/>
    <cellStyle name="SAPBEXstdItem 3" xfId="21175"/>
    <cellStyle name="SAPBEXstdItem 3 2" xfId="21176"/>
    <cellStyle name="SAPBEXstdItem 3_SCH J-3" xfId="21177"/>
    <cellStyle name="SAPBEXstdItem 4" xfId="21178"/>
    <cellStyle name="SAPBEXstdItem 4 2" xfId="21179"/>
    <cellStyle name="SAPBEXstdItem 4_SCH J-3" xfId="21180"/>
    <cellStyle name="SAPBEXstdItem 5" xfId="21181"/>
    <cellStyle name="SAPBEXstdItem 5 2" xfId="21182"/>
    <cellStyle name="SAPBEXstdItem 5_SCH J-3" xfId="21183"/>
    <cellStyle name="SAPBEXstdItem 6" xfId="21184"/>
    <cellStyle name="SAPBEXstdItem 6 2" xfId="21185"/>
    <cellStyle name="SAPBEXstdItem 6_SCH J-3" xfId="21186"/>
    <cellStyle name="SAPBEXstdItem 7" xfId="21187"/>
    <cellStyle name="SAPBEXstdItem 7 2" xfId="21188"/>
    <cellStyle name="SAPBEXstdItem 7_SCH J-3" xfId="21189"/>
    <cellStyle name="SAPBEXstdItem 8" xfId="21190"/>
    <cellStyle name="SAPBEXstdItem 8 2" xfId="21191"/>
    <cellStyle name="SAPBEXstdItem 8_SCH J-3" xfId="21192"/>
    <cellStyle name="SAPBEXstdItem 9" xfId="21193"/>
    <cellStyle name="SAPBEXstdItem 9 2" xfId="21194"/>
    <cellStyle name="SAPBEXstdItem 9_SCH J-3" xfId="21195"/>
    <cellStyle name="SAPBEXstdItem_SCH J-3" xfId="21196"/>
    <cellStyle name="SAPBEXstdItemX" xfId="21197"/>
    <cellStyle name="SAPBEXstdItemX 10" xfId="21198"/>
    <cellStyle name="SAPBEXstdItemX 10 2" xfId="21199"/>
    <cellStyle name="SAPBEXstdItemX 10_SCH J-3" xfId="21200"/>
    <cellStyle name="SAPBEXstdItemX 11" xfId="21201"/>
    <cellStyle name="SAPBEXstdItemX 11 2" xfId="21202"/>
    <cellStyle name="SAPBEXstdItemX 11_SCH J-3" xfId="21203"/>
    <cellStyle name="SAPBEXstdItemX 12" xfId="21204"/>
    <cellStyle name="SAPBEXstdItemX 2" xfId="21205"/>
    <cellStyle name="SAPBEXstdItemX 2 10" xfId="21206"/>
    <cellStyle name="SAPBEXstdItemX 2 10 2" xfId="21207"/>
    <cellStyle name="SAPBEXstdItemX 2 10_SCH J-3" xfId="21208"/>
    <cellStyle name="SAPBEXstdItemX 2 11" xfId="21209"/>
    <cellStyle name="SAPBEXstdItemX 2 2" xfId="21210"/>
    <cellStyle name="SAPBEXstdItemX 2 2 2" xfId="21211"/>
    <cellStyle name="SAPBEXstdItemX 2 2_SCH J-3" xfId="21212"/>
    <cellStyle name="SAPBEXstdItemX 2 3" xfId="21213"/>
    <cellStyle name="SAPBEXstdItemX 2 3 2" xfId="21214"/>
    <cellStyle name="SAPBEXstdItemX 2 3_SCH J-3" xfId="21215"/>
    <cellStyle name="SAPBEXstdItemX 2 4" xfId="21216"/>
    <cellStyle name="SAPBEXstdItemX 2 4 2" xfId="21217"/>
    <cellStyle name="SAPBEXstdItemX 2 4_SCH J-3" xfId="21218"/>
    <cellStyle name="SAPBEXstdItemX 2 5" xfId="21219"/>
    <cellStyle name="SAPBEXstdItemX 2 5 2" xfId="21220"/>
    <cellStyle name="SAPBEXstdItemX 2 5_SCH J-3" xfId="21221"/>
    <cellStyle name="SAPBEXstdItemX 2 6" xfId="21222"/>
    <cellStyle name="SAPBEXstdItemX 2 6 2" xfId="21223"/>
    <cellStyle name="SAPBEXstdItemX 2 6_SCH J-3" xfId="21224"/>
    <cellStyle name="SAPBEXstdItemX 2 7" xfId="21225"/>
    <cellStyle name="SAPBEXstdItemX 2 7 2" xfId="21226"/>
    <cellStyle name="SAPBEXstdItemX 2 7_SCH J-3" xfId="21227"/>
    <cellStyle name="SAPBEXstdItemX 2 8" xfId="21228"/>
    <cellStyle name="SAPBEXstdItemX 2 8 2" xfId="21229"/>
    <cellStyle name="SAPBEXstdItemX 2 8_SCH J-3" xfId="21230"/>
    <cellStyle name="SAPBEXstdItemX 2 9" xfId="21231"/>
    <cellStyle name="SAPBEXstdItemX 2 9 2" xfId="21232"/>
    <cellStyle name="SAPBEXstdItemX 2 9_SCH J-3" xfId="21233"/>
    <cellStyle name="SAPBEXstdItemX 2_SCH J-3" xfId="21234"/>
    <cellStyle name="SAPBEXstdItemX 3" xfId="21235"/>
    <cellStyle name="SAPBEXstdItemX 3 2" xfId="21236"/>
    <cellStyle name="SAPBEXstdItemX 3_SCH J-3" xfId="21237"/>
    <cellStyle name="SAPBEXstdItemX 4" xfId="21238"/>
    <cellStyle name="SAPBEXstdItemX 4 2" xfId="21239"/>
    <cellStyle name="SAPBEXstdItemX 4_SCH J-3" xfId="21240"/>
    <cellStyle name="SAPBEXstdItemX 5" xfId="21241"/>
    <cellStyle name="SAPBEXstdItemX 5 2" xfId="21242"/>
    <cellStyle name="SAPBEXstdItemX 5_SCH J-3" xfId="21243"/>
    <cellStyle name="SAPBEXstdItemX 6" xfId="21244"/>
    <cellStyle name="SAPBEXstdItemX 6 2" xfId="21245"/>
    <cellStyle name="SAPBEXstdItemX 6_SCH J-3" xfId="21246"/>
    <cellStyle name="SAPBEXstdItemX 7" xfId="21247"/>
    <cellStyle name="SAPBEXstdItemX 7 2" xfId="21248"/>
    <cellStyle name="SAPBEXstdItemX 7_SCH J-3" xfId="21249"/>
    <cellStyle name="SAPBEXstdItemX 8" xfId="21250"/>
    <cellStyle name="SAPBEXstdItemX 8 2" xfId="21251"/>
    <cellStyle name="SAPBEXstdItemX 8_SCH J-3" xfId="21252"/>
    <cellStyle name="SAPBEXstdItemX 9" xfId="21253"/>
    <cellStyle name="SAPBEXstdItemX 9 2" xfId="21254"/>
    <cellStyle name="SAPBEXstdItemX 9_SCH J-3" xfId="21255"/>
    <cellStyle name="SAPBEXstdItemX_SCH J-3" xfId="21256"/>
    <cellStyle name="SAPBEXtitle" xfId="21257"/>
    <cellStyle name="SAPBEXundefined" xfId="21258"/>
    <cellStyle name="SAPBEXundefined 10" xfId="21259"/>
    <cellStyle name="SAPBEXundefined 10 2" xfId="21260"/>
    <cellStyle name="SAPBEXundefined 10_SCH J-3" xfId="21261"/>
    <cellStyle name="SAPBEXundefined 11" xfId="21262"/>
    <cellStyle name="SAPBEXundefined 11 2" xfId="21263"/>
    <cellStyle name="SAPBEXundefined 11_SCH J-3" xfId="21264"/>
    <cellStyle name="SAPBEXundefined 12" xfId="21265"/>
    <cellStyle name="SAPBEXundefined 2" xfId="21266"/>
    <cellStyle name="SAPBEXundefined 2 10" xfId="21267"/>
    <cellStyle name="SAPBEXundefined 2 10 2" xfId="21268"/>
    <cellStyle name="SAPBEXundefined 2 10_SCH J-3" xfId="21269"/>
    <cellStyle name="SAPBEXundefined 2 11" xfId="21270"/>
    <cellStyle name="SAPBEXundefined 2 2" xfId="21271"/>
    <cellStyle name="SAPBEXundefined 2 2 2" xfId="21272"/>
    <cellStyle name="SAPBEXundefined 2 2_SCH J-3" xfId="21273"/>
    <cellStyle name="SAPBEXundefined 2 3" xfId="21274"/>
    <cellStyle name="SAPBEXundefined 2 3 2" xfId="21275"/>
    <cellStyle name="SAPBEXundefined 2 3_SCH J-3" xfId="21276"/>
    <cellStyle name="SAPBEXundefined 2 4" xfId="21277"/>
    <cellStyle name="SAPBEXundefined 2 4 2" xfId="21278"/>
    <cellStyle name="SAPBEXundefined 2 4_SCH J-3" xfId="21279"/>
    <cellStyle name="SAPBEXundefined 2 5" xfId="21280"/>
    <cellStyle name="SAPBEXundefined 2 5 2" xfId="21281"/>
    <cellStyle name="SAPBEXundefined 2 5_SCH J-3" xfId="21282"/>
    <cellStyle name="SAPBEXundefined 2 6" xfId="21283"/>
    <cellStyle name="SAPBEXundefined 2 6 2" xfId="21284"/>
    <cellStyle name="SAPBEXundefined 2 6_SCH J-3" xfId="21285"/>
    <cellStyle name="SAPBEXundefined 2 7" xfId="21286"/>
    <cellStyle name="SAPBEXundefined 2 7 2" xfId="21287"/>
    <cellStyle name="SAPBEXundefined 2 7_SCH J-3" xfId="21288"/>
    <cellStyle name="SAPBEXundefined 2 8" xfId="21289"/>
    <cellStyle name="SAPBEXundefined 2 8 2" xfId="21290"/>
    <cellStyle name="SAPBEXundefined 2 8_SCH J-3" xfId="21291"/>
    <cellStyle name="SAPBEXundefined 2 9" xfId="21292"/>
    <cellStyle name="SAPBEXundefined 2 9 2" xfId="21293"/>
    <cellStyle name="SAPBEXundefined 2 9_SCH J-3" xfId="21294"/>
    <cellStyle name="SAPBEXundefined 2_SCH J-3" xfId="21295"/>
    <cellStyle name="SAPBEXundefined 3" xfId="21296"/>
    <cellStyle name="SAPBEXundefined 3 2" xfId="21297"/>
    <cellStyle name="SAPBEXundefined 3_SCH J-3" xfId="21298"/>
    <cellStyle name="SAPBEXundefined 4" xfId="21299"/>
    <cellStyle name="SAPBEXundefined 4 2" xfId="21300"/>
    <cellStyle name="SAPBEXundefined 4_SCH J-3" xfId="21301"/>
    <cellStyle name="SAPBEXundefined 5" xfId="21302"/>
    <cellStyle name="SAPBEXundefined 5 2" xfId="21303"/>
    <cellStyle name="SAPBEXundefined 5_SCH J-3" xfId="21304"/>
    <cellStyle name="SAPBEXundefined 6" xfId="21305"/>
    <cellStyle name="SAPBEXundefined 6 2" xfId="21306"/>
    <cellStyle name="SAPBEXundefined 6_SCH J-3" xfId="21307"/>
    <cellStyle name="SAPBEXundefined 7" xfId="21308"/>
    <cellStyle name="SAPBEXundefined 7 2" xfId="21309"/>
    <cellStyle name="SAPBEXundefined 7_SCH J-3" xfId="21310"/>
    <cellStyle name="SAPBEXundefined 8" xfId="21311"/>
    <cellStyle name="SAPBEXundefined 8 2" xfId="21312"/>
    <cellStyle name="SAPBEXundefined 8_SCH J-3" xfId="21313"/>
    <cellStyle name="SAPBEXundefined 9" xfId="21314"/>
    <cellStyle name="SAPBEXundefined 9 2" xfId="21315"/>
    <cellStyle name="SAPBEXundefined 9_SCH J-3" xfId="21316"/>
    <cellStyle name="SAPBEXundefined_SCH J-3" xfId="21317"/>
    <cellStyle name="SAPDataCell" xfId="21318"/>
    <cellStyle name="SAPDataTotalCell" xfId="21319"/>
    <cellStyle name="SAPDimensionCell" xfId="21320"/>
    <cellStyle name="SAPEmphasized" xfId="21321"/>
    <cellStyle name="SAPHierarchyCell0" xfId="21322"/>
    <cellStyle name="SAPHierarchyCell1" xfId="21323"/>
    <cellStyle name="SAPHierarchyCell2" xfId="21324"/>
    <cellStyle name="SAPHierarchyCell3" xfId="21325"/>
    <cellStyle name="SAPHierarchyCell4" xfId="21326"/>
    <cellStyle name="SAPLocked" xfId="21327"/>
    <cellStyle name="SAPLocked 10" xfId="21328"/>
    <cellStyle name="SAPLocked 10 10" xfId="21329"/>
    <cellStyle name="SAPLocked 10 10 2" xfId="21330"/>
    <cellStyle name="SAPLocked 10 10_SCH J-3" xfId="21331"/>
    <cellStyle name="SAPLocked 10 11" xfId="21332"/>
    <cellStyle name="SAPLocked 10 11 2" xfId="21333"/>
    <cellStyle name="SAPLocked 10 11_SCH J-3" xfId="21334"/>
    <cellStyle name="SAPLocked 10 12" xfId="21335"/>
    <cellStyle name="SAPLocked 10 12 2" xfId="21336"/>
    <cellStyle name="SAPLocked 10 12_SCH J-3" xfId="21337"/>
    <cellStyle name="SAPLocked 10 13" xfId="21338"/>
    <cellStyle name="SAPLocked 10 2" xfId="21339"/>
    <cellStyle name="SAPLocked 10 2 10" xfId="21340"/>
    <cellStyle name="SAPLocked 10 2 10 2" xfId="21341"/>
    <cellStyle name="SAPLocked 10 2 10_SCH J-3" xfId="21342"/>
    <cellStyle name="SAPLocked 10 2 11" xfId="21343"/>
    <cellStyle name="SAPLocked 10 2 11 2" xfId="21344"/>
    <cellStyle name="SAPLocked 10 2 11_SCH J-3" xfId="21345"/>
    <cellStyle name="SAPLocked 10 2 12" xfId="21346"/>
    <cellStyle name="SAPLocked 10 2 2" xfId="21347"/>
    <cellStyle name="SAPLocked 10 2 2 2" xfId="21348"/>
    <cellStyle name="SAPLocked 10 2 2_SCH J-3" xfId="21349"/>
    <cellStyle name="SAPLocked 10 2 3" xfId="21350"/>
    <cellStyle name="SAPLocked 10 2 3 2" xfId="21351"/>
    <cellStyle name="SAPLocked 10 2 3_SCH J-3" xfId="21352"/>
    <cellStyle name="SAPLocked 10 2 4" xfId="21353"/>
    <cellStyle name="SAPLocked 10 2 4 2" xfId="21354"/>
    <cellStyle name="SAPLocked 10 2 4_SCH J-3" xfId="21355"/>
    <cellStyle name="SAPLocked 10 2 5" xfId="21356"/>
    <cellStyle name="SAPLocked 10 2 5 2" xfId="21357"/>
    <cellStyle name="SAPLocked 10 2 5_SCH J-3" xfId="21358"/>
    <cellStyle name="SAPLocked 10 2 6" xfId="21359"/>
    <cellStyle name="SAPLocked 10 2 6 2" xfId="21360"/>
    <cellStyle name="SAPLocked 10 2 6_SCH J-3" xfId="21361"/>
    <cellStyle name="SAPLocked 10 2 7" xfId="21362"/>
    <cellStyle name="SAPLocked 10 2 7 2" xfId="21363"/>
    <cellStyle name="SAPLocked 10 2 7_SCH J-3" xfId="21364"/>
    <cellStyle name="SAPLocked 10 2 8" xfId="21365"/>
    <cellStyle name="SAPLocked 10 2 8 2" xfId="21366"/>
    <cellStyle name="SAPLocked 10 2 8_SCH J-3" xfId="21367"/>
    <cellStyle name="SAPLocked 10 2 9" xfId="21368"/>
    <cellStyle name="SAPLocked 10 2 9 2" xfId="21369"/>
    <cellStyle name="SAPLocked 10 2 9_SCH J-3" xfId="21370"/>
    <cellStyle name="SAPLocked 10 2_SCH J-3" xfId="21371"/>
    <cellStyle name="SAPLocked 10 3" xfId="21372"/>
    <cellStyle name="SAPLocked 10 3 2" xfId="21373"/>
    <cellStyle name="SAPLocked 10 3_SCH J-3" xfId="21374"/>
    <cellStyle name="SAPLocked 10 4" xfId="21375"/>
    <cellStyle name="SAPLocked 10 4 2" xfId="21376"/>
    <cellStyle name="SAPLocked 10 4_SCH J-3" xfId="21377"/>
    <cellStyle name="SAPLocked 10 5" xfId="21378"/>
    <cellStyle name="SAPLocked 10 5 2" xfId="21379"/>
    <cellStyle name="SAPLocked 10 5_SCH J-3" xfId="21380"/>
    <cellStyle name="SAPLocked 10 6" xfId="21381"/>
    <cellStyle name="SAPLocked 10 6 2" xfId="21382"/>
    <cellStyle name="SAPLocked 10 6_SCH J-3" xfId="21383"/>
    <cellStyle name="SAPLocked 10 7" xfId="21384"/>
    <cellStyle name="SAPLocked 10 7 2" xfId="21385"/>
    <cellStyle name="SAPLocked 10 7_SCH J-3" xfId="21386"/>
    <cellStyle name="SAPLocked 10 8" xfId="21387"/>
    <cellStyle name="SAPLocked 10 8 2" xfId="21388"/>
    <cellStyle name="SAPLocked 10 8_SCH J-3" xfId="21389"/>
    <cellStyle name="SAPLocked 10 9" xfId="21390"/>
    <cellStyle name="SAPLocked 10 9 2" xfId="21391"/>
    <cellStyle name="SAPLocked 10 9_SCH J-3" xfId="21392"/>
    <cellStyle name="SAPLocked 10_SCH J-3" xfId="21393"/>
    <cellStyle name="SAPLocked 11" xfId="21394"/>
    <cellStyle name="SAPLocked 11 10" xfId="21395"/>
    <cellStyle name="SAPLocked 11 10 2" xfId="21396"/>
    <cellStyle name="SAPLocked 11 10_SCH J-3" xfId="21397"/>
    <cellStyle name="SAPLocked 11 11" xfId="21398"/>
    <cellStyle name="SAPLocked 11 11 2" xfId="21399"/>
    <cellStyle name="SAPLocked 11 11_SCH J-3" xfId="21400"/>
    <cellStyle name="SAPLocked 11 12" xfId="21401"/>
    <cellStyle name="SAPLocked 11 12 2" xfId="21402"/>
    <cellStyle name="SAPLocked 11 12_SCH J-3" xfId="21403"/>
    <cellStyle name="SAPLocked 11 13" xfId="21404"/>
    <cellStyle name="SAPLocked 11 2" xfId="21405"/>
    <cellStyle name="SAPLocked 11 2 10" xfId="21406"/>
    <cellStyle name="SAPLocked 11 2 10 2" xfId="21407"/>
    <cellStyle name="SAPLocked 11 2 10_SCH J-3" xfId="21408"/>
    <cellStyle name="SAPLocked 11 2 11" xfId="21409"/>
    <cellStyle name="SAPLocked 11 2 11 2" xfId="21410"/>
    <cellStyle name="SAPLocked 11 2 11_SCH J-3" xfId="21411"/>
    <cellStyle name="SAPLocked 11 2 12" xfId="21412"/>
    <cellStyle name="SAPLocked 11 2 2" xfId="21413"/>
    <cellStyle name="SAPLocked 11 2 2 2" xfId="21414"/>
    <cellStyle name="SAPLocked 11 2 2_SCH J-3" xfId="21415"/>
    <cellStyle name="SAPLocked 11 2 3" xfId="21416"/>
    <cellStyle name="SAPLocked 11 2 3 2" xfId="21417"/>
    <cellStyle name="SAPLocked 11 2 3_SCH J-3" xfId="21418"/>
    <cellStyle name="SAPLocked 11 2 4" xfId="21419"/>
    <cellStyle name="SAPLocked 11 2 4 2" xfId="21420"/>
    <cellStyle name="SAPLocked 11 2 4_SCH J-3" xfId="21421"/>
    <cellStyle name="SAPLocked 11 2 5" xfId="21422"/>
    <cellStyle name="SAPLocked 11 2 5 2" xfId="21423"/>
    <cellStyle name="SAPLocked 11 2 5_SCH J-3" xfId="21424"/>
    <cellStyle name="SAPLocked 11 2 6" xfId="21425"/>
    <cellStyle name="SAPLocked 11 2 6 2" xfId="21426"/>
    <cellStyle name="SAPLocked 11 2 6_SCH J-3" xfId="21427"/>
    <cellStyle name="SAPLocked 11 2 7" xfId="21428"/>
    <cellStyle name="SAPLocked 11 2 7 2" xfId="21429"/>
    <cellStyle name="SAPLocked 11 2 7_SCH J-3" xfId="21430"/>
    <cellStyle name="SAPLocked 11 2 8" xfId="21431"/>
    <cellStyle name="SAPLocked 11 2 8 2" xfId="21432"/>
    <cellStyle name="SAPLocked 11 2 8_SCH J-3" xfId="21433"/>
    <cellStyle name="SAPLocked 11 2 9" xfId="21434"/>
    <cellStyle name="SAPLocked 11 2 9 2" xfId="21435"/>
    <cellStyle name="SAPLocked 11 2 9_SCH J-3" xfId="21436"/>
    <cellStyle name="SAPLocked 11 2_SCH J-3" xfId="21437"/>
    <cellStyle name="SAPLocked 11 3" xfId="21438"/>
    <cellStyle name="SAPLocked 11 3 2" xfId="21439"/>
    <cellStyle name="SAPLocked 11 3_SCH J-3" xfId="21440"/>
    <cellStyle name="SAPLocked 11 4" xfId="21441"/>
    <cellStyle name="SAPLocked 11 4 2" xfId="21442"/>
    <cellStyle name="SAPLocked 11 4_SCH J-3" xfId="21443"/>
    <cellStyle name="SAPLocked 11 5" xfId="21444"/>
    <cellStyle name="SAPLocked 11 5 2" xfId="21445"/>
    <cellStyle name="SAPLocked 11 5_SCH J-3" xfId="21446"/>
    <cellStyle name="SAPLocked 11 6" xfId="21447"/>
    <cellStyle name="SAPLocked 11 6 2" xfId="21448"/>
    <cellStyle name="SAPLocked 11 6_SCH J-3" xfId="21449"/>
    <cellStyle name="SAPLocked 11 7" xfId="21450"/>
    <cellStyle name="SAPLocked 11 7 2" xfId="21451"/>
    <cellStyle name="SAPLocked 11 7_SCH J-3" xfId="21452"/>
    <cellStyle name="SAPLocked 11 8" xfId="21453"/>
    <cellStyle name="SAPLocked 11 8 2" xfId="21454"/>
    <cellStyle name="SAPLocked 11 8_SCH J-3" xfId="21455"/>
    <cellStyle name="SAPLocked 11 9" xfId="21456"/>
    <cellStyle name="SAPLocked 11 9 2" xfId="21457"/>
    <cellStyle name="SAPLocked 11 9_SCH J-3" xfId="21458"/>
    <cellStyle name="SAPLocked 11_SCH J-3" xfId="21459"/>
    <cellStyle name="SAPLocked 12" xfId="21460"/>
    <cellStyle name="SAPLocked 12 10" xfId="21461"/>
    <cellStyle name="SAPLocked 12 10 2" xfId="21462"/>
    <cellStyle name="SAPLocked 12 10_SCH J-3" xfId="21463"/>
    <cellStyle name="SAPLocked 12 11" xfId="21464"/>
    <cellStyle name="SAPLocked 12 11 2" xfId="21465"/>
    <cellStyle name="SAPLocked 12 11_SCH J-3" xfId="21466"/>
    <cellStyle name="SAPLocked 12 12" xfId="21467"/>
    <cellStyle name="SAPLocked 12 12 2" xfId="21468"/>
    <cellStyle name="SAPLocked 12 12_SCH J-3" xfId="21469"/>
    <cellStyle name="SAPLocked 12 13" xfId="21470"/>
    <cellStyle name="SAPLocked 12 2" xfId="21471"/>
    <cellStyle name="SAPLocked 12 2 10" xfId="21472"/>
    <cellStyle name="SAPLocked 12 2 10 2" xfId="21473"/>
    <cellStyle name="SAPLocked 12 2 10_SCH J-3" xfId="21474"/>
    <cellStyle name="SAPLocked 12 2 11" xfId="21475"/>
    <cellStyle name="SAPLocked 12 2 11 2" xfId="21476"/>
    <cellStyle name="SAPLocked 12 2 11_SCH J-3" xfId="21477"/>
    <cellStyle name="SAPLocked 12 2 12" xfId="21478"/>
    <cellStyle name="SAPLocked 12 2 2" xfId="21479"/>
    <cellStyle name="SAPLocked 12 2 2 2" xfId="21480"/>
    <cellStyle name="SAPLocked 12 2 2_SCH J-3" xfId="21481"/>
    <cellStyle name="SAPLocked 12 2 3" xfId="21482"/>
    <cellStyle name="SAPLocked 12 2 3 2" xfId="21483"/>
    <cellStyle name="SAPLocked 12 2 3_SCH J-3" xfId="21484"/>
    <cellStyle name="SAPLocked 12 2 4" xfId="21485"/>
    <cellStyle name="SAPLocked 12 2 4 2" xfId="21486"/>
    <cellStyle name="SAPLocked 12 2 4_SCH J-3" xfId="21487"/>
    <cellStyle name="SAPLocked 12 2 5" xfId="21488"/>
    <cellStyle name="SAPLocked 12 2 5 2" xfId="21489"/>
    <cellStyle name="SAPLocked 12 2 5_SCH J-3" xfId="21490"/>
    <cellStyle name="SAPLocked 12 2 6" xfId="21491"/>
    <cellStyle name="SAPLocked 12 2 6 2" xfId="21492"/>
    <cellStyle name="SAPLocked 12 2 6_SCH J-3" xfId="21493"/>
    <cellStyle name="SAPLocked 12 2 7" xfId="21494"/>
    <cellStyle name="SAPLocked 12 2 7 2" xfId="21495"/>
    <cellStyle name="SAPLocked 12 2 7_SCH J-3" xfId="21496"/>
    <cellStyle name="SAPLocked 12 2 8" xfId="21497"/>
    <cellStyle name="SAPLocked 12 2 8 2" xfId="21498"/>
    <cellStyle name="SAPLocked 12 2 8_SCH J-3" xfId="21499"/>
    <cellStyle name="SAPLocked 12 2 9" xfId="21500"/>
    <cellStyle name="SAPLocked 12 2 9 2" xfId="21501"/>
    <cellStyle name="SAPLocked 12 2 9_SCH J-3" xfId="21502"/>
    <cellStyle name="SAPLocked 12 2_SCH J-3" xfId="21503"/>
    <cellStyle name="SAPLocked 12 3" xfId="21504"/>
    <cellStyle name="SAPLocked 12 3 2" xfId="21505"/>
    <cellStyle name="SAPLocked 12 3_SCH J-3" xfId="21506"/>
    <cellStyle name="SAPLocked 12 4" xfId="21507"/>
    <cellStyle name="SAPLocked 12 4 2" xfId="21508"/>
    <cellStyle name="SAPLocked 12 4_SCH J-3" xfId="21509"/>
    <cellStyle name="SAPLocked 12 5" xfId="21510"/>
    <cellStyle name="SAPLocked 12 5 2" xfId="21511"/>
    <cellStyle name="SAPLocked 12 5_SCH J-3" xfId="21512"/>
    <cellStyle name="SAPLocked 12 6" xfId="21513"/>
    <cellStyle name="SAPLocked 12 6 2" xfId="21514"/>
    <cellStyle name="SAPLocked 12 6_SCH J-3" xfId="21515"/>
    <cellStyle name="SAPLocked 12 7" xfId="21516"/>
    <cellStyle name="SAPLocked 12 7 2" xfId="21517"/>
    <cellStyle name="SAPLocked 12 7_SCH J-3" xfId="21518"/>
    <cellStyle name="SAPLocked 12 8" xfId="21519"/>
    <cellStyle name="SAPLocked 12 8 2" xfId="21520"/>
    <cellStyle name="SAPLocked 12 8_SCH J-3" xfId="21521"/>
    <cellStyle name="SAPLocked 12 9" xfId="21522"/>
    <cellStyle name="SAPLocked 12 9 2" xfId="21523"/>
    <cellStyle name="SAPLocked 12 9_SCH J-3" xfId="21524"/>
    <cellStyle name="SAPLocked 12_SCH J-3" xfId="21525"/>
    <cellStyle name="SAPLocked 13" xfId="21526"/>
    <cellStyle name="SAPLocked 13 10" xfId="21527"/>
    <cellStyle name="SAPLocked 13 10 2" xfId="21528"/>
    <cellStyle name="SAPLocked 13 10_SCH J-3" xfId="21529"/>
    <cellStyle name="SAPLocked 13 11" xfId="21530"/>
    <cellStyle name="SAPLocked 13 11 2" xfId="21531"/>
    <cellStyle name="SAPLocked 13 11_SCH J-3" xfId="21532"/>
    <cellStyle name="SAPLocked 13 12" xfId="21533"/>
    <cellStyle name="SAPLocked 13 12 2" xfId="21534"/>
    <cellStyle name="SAPLocked 13 12_SCH J-3" xfId="21535"/>
    <cellStyle name="SAPLocked 13 13" xfId="21536"/>
    <cellStyle name="SAPLocked 13 2" xfId="21537"/>
    <cellStyle name="SAPLocked 13 2 10" xfId="21538"/>
    <cellStyle name="SAPLocked 13 2 10 2" xfId="21539"/>
    <cellStyle name="SAPLocked 13 2 10_SCH J-3" xfId="21540"/>
    <cellStyle name="SAPLocked 13 2 11" xfId="21541"/>
    <cellStyle name="SAPLocked 13 2 11 2" xfId="21542"/>
    <cellStyle name="SAPLocked 13 2 11_SCH J-3" xfId="21543"/>
    <cellStyle name="SAPLocked 13 2 12" xfId="21544"/>
    <cellStyle name="SAPLocked 13 2 2" xfId="21545"/>
    <cellStyle name="SAPLocked 13 2 2 2" xfId="21546"/>
    <cellStyle name="SAPLocked 13 2 2_SCH J-3" xfId="21547"/>
    <cellStyle name="SAPLocked 13 2 3" xfId="21548"/>
    <cellStyle name="SAPLocked 13 2 3 2" xfId="21549"/>
    <cellStyle name="SAPLocked 13 2 3_SCH J-3" xfId="21550"/>
    <cellStyle name="SAPLocked 13 2 4" xfId="21551"/>
    <cellStyle name="SAPLocked 13 2 4 2" xfId="21552"/>
    <cellStyle name="SAPLocked 13 2 4_SCH J-3" xfId="21553"/>
    <cellStyle name="SAPLocked 13 2 5" xfId="21554"/>
    <cellStyle name="SAPLocked 13 2 5 2" xfId="21555"/>
    <cellStyle name="SAPLocked 13 2 5_SCH J-3" xfId="21556"/>
    <cellStyle name="SAPLocked 13 2 6" xfId="21557"/>
    <cellStyle name="SAPLocked 13 2 6 2" xfId="21558"/>
    <cellStyle name="SAPLocked 13 2 6_SCH J-3" xfId="21559"/>
    <cellStyle name="SAPLocked 13 2 7" xfId="21560"/>
    <cellStyle name="SAPLocked 13 2 7 2" xfId="21561"/>
    <cellStyle name="SAPLocked 13 2 7_SCH J-3" xfId="21562"/>
    <cellStyle name="SAPLocked 13 2 8" xfId="21563"/>
    <cellStyle name="SAPLocked 13 2 8 2" xfId="21564"/>
    <cellStyle name="SAPLocked 13 2 8_SCH J-3" xfId="21565"/>
    <cellStyle name="SAPLocked 13 2 9" xfId="21566"/>
    <cellStyle name="SAPLocked 13 2 9 2" xfId="21567"/>
    <cellStyle name="SAPLocked 13 2 9_SCH J-3" xfId="21568"/>
    <cellStyle name="SAPLocked 13 2_SCH J-3" xfId="21569"/>
    <cellStyle name="SAPLocked 13 3" xfId="21570"/>
    <cellStyle name="SAPLocked 13 3 2" xfId="21571"/>
    <cellStyle name="SAPLocked 13 3_SCH J-3" xfId="21572"/>
    <cellStyle name="SAPLocked 13 4" xfId="21573"/>
    <cellStyle name="SAPLocked 13 4 2" xfId="21574"/>
    <cellStyle name="SAPLocked 13 4_SCH J-3" xfId="21575"/>
    <cellStyle name="SAPLocked 13 5" xfId="21576"/>
    <cellStyle name="SAPLocked 13 5 2" xfId="21577"/>
    <cellStyle name="SAPLocked 13 5_SCH J-3" xfId="21578"/>
    <cellStyle name="SAPLocked 13 6" xfId="21579"/>
    <cellStyle name="SAPLocked 13 6 2" xfId="21580"/>
    <cellStyle name="SAPLocked 13 6_SCH J-3" xfId="21581"/>
    <cellStyle name="SAPLocked 13 7" xfId="21582"/>
    <cellStyle name="SAPLocked 13 7 2" xfId="21583"/>
    <cellStyle name="SAPLocked 13 7_SCH J-3" xfId="21584"/>
    <cellStyle name="SAPLocked 13 8" xfId="21585"/>
    <cellStyle name="SAPLocked 13 8 2" xfId="21586"/>
    <cellStyle name="SAPLocked 13 8_SCH J-3" xfId="21587"/>
    <cellStyle name="SAPLocked 13 9" xfId="21588"/>
    <cellStyle name="SAPLocked 13 9 2" xfId="21589"/>
    <cellStyle name="SAPLocked 13 9_SCH J-3" xfId="21590"/>
    <cellStyle name="SAPLocked 13_SCH J-3" xfId="21591"/>
    <cellStyle name="SAPLocked 14" xfId="21592"/>
    <cellStyle name="SAPLocked 14 10" xfId="21593"/>
    <cellStyle name="SAPLocked 14 10 2" xfId="21594"/>
    <cellStyle name="SAPLocked 14 10_SCH J-3" xfId="21595"/>
    <cellStyle name="SAPLocked 14 11" xfId="21596"/>
    <cellStyle name="SAPLocked 14 11 2" xfId="21597"/>
    <cellStyle name="SAPLocked 14 11_SCH J-3" xfId="21598"/>
    <cellStyle name="SAPLocked 14 12" xfId="21599"/>
    <cellStyle name="SAPLocked 14 12 2" xfId="21600"/>
    <cellStyle name="SAPLocked 14 12_SCH J-3" xfId="21601"/>
    <cellStyle name="SAPLocked 14 13" xfId="21602"/>
    <cellStyle name="SAPLocked 14 2" xfId="21603"/>
    <cellStyle name="SAPLocked 14 2 10" xfId="21604"/>
    <cellStyle name="SAPLocked 14 2 10 2" xfId="21605"/>
    <cellStyle name="SAPLocked 14 2 10_SCH J-3" xfId="21606"/>
    <cellStyle name="SAPLocked 14 2 11" xfId="21607"/>
    <cellStyle name="SAPLocked 14 2 11 2" xfId="21608"/>
    <cellStyle name="SAPLocked 14 2 11_SCH J-3" xfId="21609"/>
    <cellStyle name="SAPLocked 14 2 12" xfId="21610"/>
    <cellStyle name="SAPLocked 14 2 2" xfId="21611"/>
    <cellStyle name="SAPLocked 14 2 2 2" xfId="21612"/>
    <cellStyle name="SAPLocked 14 2 2_SCH J-3" xfId="21613"/>
    <cellStyle name="SAPLocked 14 2 3" xfId="21614"/>
    <cellStyle name="SAPLocked 14 2 3 2" xfId="21615"/>
    <cellStyle name="SAPLocked 14 2 3_SCH J-3" xfId="21616"/>
    <cellStyle name="SAPLocked 14 2 4" xfId="21617"/>
    <cellStyle name="SAPLocked 14 2 4 2" xfId="21618"/>
    <cellStyle name="SAPLocked 14 2 4_SCH J-3" xfId="21619"/>
    <cellStyle name="SAPLocked 14 2 5" xfId="21620"/>
    <cellStyle name="SAPLocked 14 2 5 2" xfId="21621"/>
    <cellStyle name="SAPLocked 14 2 5_SCH J-3" xfId="21622"/>
    <cellStyle name="SAPLocked 14 2 6" xfId="21623"/>
    <cellStyle name="SAPLocked 14 2 6 2" xfId="21624"/>
    <cellStyle name="SAPLocked 14 2 6_SCH J-3" xfId="21625"/>
    <cellStyle name="SAPLocked 14 2 7" xfId="21626"/>
    <cellStyle name="SAPLocked 14 2 7 2" xfId="21627"/>
    <cellStyle name="SAPLocked 14 2 7_SCH J-3" xfId="21628"/>
    <cellStyle name="SAPLocked 14 2 8" xfId="21629"/>
    <cellStyle name="SAPLocked 14 2 8 2" xfId="21630"/>
    <cellStyle name="SAPLocked 14 2 8_SCH J-3" xfId="21631"/>
    <cellStyle name="SAPLocked 14 2 9" xfId="21632"/>
    <cellStyle name="SAPLocked 14 2 9 2" xfId="21633"/>
    <cellStyle name="SAPLocked 14 2 9_SCH J-3" xfId="21634"/>
    <cellStyle name="SAPLocked 14 2_SCH J-3" xfId="21635"/>
    <cellStyle name="SAPLocked 14 3" xfId="21636"/>
    <cellStyle name="SAPLocked 14 3 2" xfId="21637"/>
    <cellStyle name="SAPLocked 14 3_SCH J-3" xfId="21638"/>
    <cellStyle name="SAPLocked 14 4" xfId="21639"/>
    <cellStyle name="SAPLocked 14 4 2" xfId="21640"/>
    <cellStyle name="SAPLocked 14 4_SCH J-3" xfId="21641"/>
    <cellStyle name="SAPLocked 14 5" xfId="21642"/>
    <cellStyle name="SAPLocked 14 5 2" xfId="21643"/>
    <cellStyle name="SAPLocked 14 5_SCH J-3" xfId="21644"/>
    <cellStyle name="SAPLocked 14 6" xfId="21645"/>
    <cellStyle name="SAPLocked 14 6 2" xfId="21646"/>
    <cellStyle name="SAPLocked 14 6_SCH J-3" xfId="21647"/>
    <cellStyle name="SAPLocked 14 7" xfId="21648"/>
    <cellStyle name="SAPLocked 14 7 2" xfId="21649"/>
    <cellStyle name="SAPLocked 14 7_SCH J-3" xfId="21650"/>
    <cellStyle name="SAPLocked 14 8" xfId="21651"/>
    <cellStyle name="SAPLocked 14 8 2" xfId="21652"/>
    <cellStyle name="SAPLocked 14 8_SCH J-3" xfId="21653"/>
    <cellStyle name="SAPLocked 14 9" xfId="21654"/>
    <cellStyle name="SAPLocked 14 9 2" xfId="21655"/>
    <cellStyle name="SAPLocked 14 9_SCH J-3" xfId="21656"/>
    <cellStyle name="SAPLocked 14_SCH J-3" xfId="21657"/>
    <cellStyle name="SAPLocked 15" xfId="21658"/>
    <cellStyle name="SAPLocked 15 10" xfId="21659"/>
    <cellStyle name="SAPLocked 15 10 2" xfId="21660"/>
    <cellStyle name="SAPLocked 15 10_SCH J-3" xfId="21661"/>
    <cellStyle name="SAPLocked 15 11" xfId="21662"/>
    <cellStyle name="SAPLocked 15 11 2" xfId="21663"/>
    <cellStyle name="SAPLocked 15 11_SCH J-3" xfId="21664"/>
    <cellStyle name="SAPLocked 15 12" xfId="21665"/>
    <cellStyle name="SAPLocked 15 12 2" xfId="21666"/>
    <cellStyle name="SAPLocked 15 12_SCH J-3" xfId="21667"/>
    <cellStyle name="SAPLocked 15 13" xfId="21668"/>
    <cellStyle name="SAPLocked 15 2" xfId="21669"/>
    <cellStyle name="SAPLocked 15 2 10" xfId="21670"/>
    <cellStyle name="SAPLocked 15 2 10 2" xfId="21671"/>
    <cellStyle name="SAPLocked 15 2 10_SCH J-3" xfId="21672"/>
    <cellStyle name="SAPLocked 15 2 11" xfId="21673"/>
    <cellStyle name="SAPLocked 15 2 11 2" xfId="21674"/>
    <cellStyle name="SAPLocked 15 2 11_SCH J-3" xfId="21675"/>
    <cellStyle name="SAPLocked 15 2 12" xfId="21676"/>
    <cellStyle name="SAPLocked 15 2 2" xfId="21677"/>
    <cellStyle name="SAPLocked 15 2 2 2" xfId="21678"/>
    <cellStyle name="SAPLocked 15 2 2_SCH J-3" xfId="21679"/>
    <cellStyle name="SAPLocked 15 2 3" xfId="21680"/>
    <cellStyle name="SAPLocked 15 2 3 2" xfId="21681"/>
    <cellStyle name="SAPLocked 15 2 3_SCH J-3" xfId="21682"/>
    <cellStyle name="SAPLocked 15 2 4" xfId="21683"/>
    <cellStyle name="SAPLocked 15 2 4 2" xfId="21684"/>
    <cellStyle name="SAPLocked 15 2 4_SCH J-3" xfId="21685"/>
    <cellStyle name="SAPLocked 15 2 5" xfId="21686"/>
    <cellStyle name="SAPLocked 15 2 5 2" xfId="21687"/>
    <cellStyle name="SAPLocked 15 2 5_SCH J-3" xfId="21688"/>
    <cellStyle name="SAPLocked 15 2 6" xfId="21689"/>
    <cellStyle name="SAPLocked 15 2 6 2" xfId="21690"/>
    <cellStyle name="SAPLocked 15 2 6_SCH J-3" xfId="21691"/>
    <cellStyle name="SAPLocked 15 2 7" xfId="21692"/>
    <cellStyle name="SAPLocked 15 2 7 2" xfId="21693"/>
    <cellStyle name="SAPLocked 15 2 7_SCH J-3" xfId="21694"/>
    <cellStyle name="SAPLocked 15 2 8" xfId="21695"/>
    <cellStyle name="SAPLocked 15 2 8 2" xfId="21696"/>
    <cellStyle name="SAPLocked 15 2 8_SCH J-3" xfId="21697"/>
    <cellStyle name="SAPLocked 15 2 9" xfId="21698"/>
    <cellStyle name="SAPLocked 15 2 9 2" xfId="21699"/>
    <cellStyle name="SAPLocked 15 2 9_SCH J-3" xfId="21700"/>
    <cellStyle name="SAPLocked 15 2_SCH J-3" xfId="21701"/>
    <cellStyle name="SAPLocked 15 3" xfId="21702"/>
    <cellStyle name="SAPLocked 15 3 2" xfId="21703"/>
    <cellStyle name="SAPLocked 15 3_SCH J-3" xfId="21704"/>
    <cellStyle name="SAPLocked 15 4" xfId="21705"/>
    <cellStyle name="SAPLocked 15 4 2" xfId="21706"/>
    <cellStyle name="SAPLocked 15 4_SCH J-3" xfId="21707"/>
    <cellStyle name="SAPLocked 15 5" xfId="21708"/>
    <cellStyle name="SAPLocked 15 5 2" xfId="21709"/>
    <cellStyle name="SAPLocked 15 5_SCH J-3" xfId="21710"/>
    <cellStyle name="SAPLocked 15 6" xfId="21711"/>
    <cellStyle name="SAPLocked 15 6 2" xfId="21712"/>
    <cellStyle name="SAPLocked 15 6_SCH J-3" xfId="21713"/>
    <cellStyle name="SAPLocked 15 7" xfId="21714"/>
    <cellStyle name="SAPLocked 15 7 2" xfId="21715"/>
    <cellStyle name="SAPLocked 15 7_SCH J-3" xfId="21716"/>
    <cellStyle name="SAPLocked 15 8" xfId="21717"/>
    <cellStyle name="SAPLocked 15 8 2" xfId="21718"/>
    <cellStyle name="SAPLocked 15 8_SCH J-3" xfId="21719"/>
    <cellStyle name="SAPLocked 15 9" xfId="21720"/>
    <cellStyle name="SAPLocked 15 9 2" xfId="21721"/>
    <cellStyle name="SAPLocked 15 9_SCH J-3" xfId="21722"/>
    <cellStyle name="SAPLocked 15_SCH J-3" xfId="21723"/>
    <cellStyle name="SAPLocked 16" xfId="21724"/>
    <cellStyle name="SAPLocked 16 10" xfId="21725"/>
    <cellStyle name="SAPLocked 16 10 2" xfId="21726"/>
    <cellStyle name="SAPLocked 16 10_SCH J-3" xfId="21727"/>
    <cellStyle name="SAPLocked 16 11" xfId="21728"/>
    <cellStyle name="SAPLocked 16 11 2" xfId="21729"/>
    <cellStyle name="SAPLocked 16 11_SCH J-3" xfId="21730"/>
    <cellStyle name="SAPLocked 16 12" xfId="21731"/>
    <cellStyle name="SAPLocked 16 12 2" xfId="21732"/>
    <cellStyle name="SAPLocked 16 12_SCH J-3" xfId="21733"/>
    <cellStyle name="SAPLocked 16 13" xfId="21734"/>
    <cellStyle name="SAPLocked 16 2" xfId="21735"/>
    <cellStyle name="SAPLocked 16 2 10" xfId="21736"/>
    <cellStyle name="SAPLocked 16 2 10 2" xfId="21737"/>
    <cellStyle name="SAPLocked 16 2 10_SCH J-3" xfId="21738"/>
    <cellStyle name="SAPLocked 16 2 11" xfId="21739"/>
    <cellStyle name="SAPLocked 16 2 11 2" xfId="21740"/>
    <cellStyle name="SAPLocked 16 2 11_SCH J-3" xfId="21741"/>
    <cellStyle name="SAPLocked 16 2 12" xfId="21742"/>
    <cellStyle name="SAPLocked 16 2 2" xfId="21743"/>
    <cellStyle name="SAPLocked 16 2 2 2" xfId="21744"/>
    <cellStyle name="SAPLocked 16 2 2_SCH J-3" xfId="21745"/>
    <cellStyle name="SAPLocked 16 2 3" xfId="21746"/>
    <cellStyle name="SAPLocked 16 2 3 2" xfId="21747"/>
    <cellStyle name="SAPLocked 16 2 3_SCH J-3" xfId="21748"/>
    <cellStyle name="SAPLocked 16 2 4" xfId="21749"/>
    <cellStyle name="SAPLocked 16 2 4 2" xfId="21750"/>
    <cellStyle name="SAPLocked 16 2 4_SCH J-3" xfId="21751"/>
    <cellStyle name="SAPLocked 16 2 5" xfId="21752"/>
    <cellStyle name="SAPLocked 16 2 5 2" xfId="21753"/>
    <cellStyle name="SAPLocked 16 2 5_SCH J-3" xfId="21754"/>
    <cellStyle name="SAPLocked 16 2 6" xfId="21755"/>
    <cellStyle name="SAPLocked 16 2 6 2" xfId="21756"/>
    <cellStyle name="SAPLocked 16 2 6_SCH J-3" xfId="21757"/>
    <cellStyle name="SAPLocked 16 2 7" xfId="21758"/>
    <cellStyle name="SAPLocked 16 2 7 2" xfId="21759"/>
    <cellStyle name="SAPLocked 16 2 7_SCH J-3" xfId="21760"/>
    <cellStyle name="SAPLocked 16 2 8" xfId="21761"/>
    <cellStyle name="SAPLocked 16 2 8 2" xfId="21762"/>
    <cellStyle name="SAPLocked 16 2 8_SCH J-3" xfId="21763"/>
    <cellStyle name="SAPLocked 16 2 9" xfId="21764"/>
    <cellStyle name="SAPLocked 16 2 9 2" xfId="21765"/>
    <cellStyle name="SAPLocked 16 2 9_SCH J-3" xfId="21766"/>
    <cellStyle name="SAPLocked 16 2_SCH J-3" xfId="21767"/>
    <cellStyle name="SAPLocked 16 3" xfId="21768"/>
    <cellStyle name="SAPLocked 16 3 2" xfId="21769"/>
    <cellStyle name="SAPLocked 16 3_SCH J-3" xfId="21770"/>
    <cellStyle name="SAPLocked 16 4" xfId="21771"/>
    <cellStyle name="SAPLocked 16 4 2" xfId="21772"/>
    <cellStyle name="SAPLocked 16 4_SCH J-3" xfId="21773"/>
    <cellStyle name="SAPLocked 16 5" xfId="21774"/>
    <cellStyle name="SAPLocked 16 5 2" xfId="21775"/>
    <cellStyle name="SAPLocked 16 5_SCH J-3" xfId="21776"/>
    <cellStyle name="SAPLocked 16 6" xfId="21777"/>
    <cellStyle name="SAPLocked 16 6 2" xfId="21778"/>
    <cellStyle name="SAPLocked 16 6_SCH J-3" xfId="21779"/>
    <cellStyle name="SAPLocked 16 7" xfId="21780"/>
    <cellStyle name="SAPLocked 16 7 2" xfId="21781"/>
    <cellStyle name="SAPLocked 16 7_SCH J-3" xfId="21782"/>
    <cellStyle name="SAPLocked 16 8" xfId="21783"/>
    <cellStyle name="SAPLocked 16 8 2" xfId="21784"/>
    <cellStyle name="SAPLocked 16 8_SCH J-3" xfId="21785"/>
    <cellStyle name="SAPLocked 16 9" xfId="21786"/>
    <cellStyle name="SAPLocked 16 9 2" xfId="21787"/>
    <cellStyle name="SAPLocked 16 9_SCH J-3" xfId="21788"/>
    <cellStyle name="SAPLocked 16_SCH J-3" xfId="21789"/>
    <cellStyle name="SAPLocked 17" xfId="21790"/>
    <cellStyle name="SAPLocked 17 10" xfId="21791"/>
    <cellStyle name="SAPLocked 17 10 2" xfId="21792"/>
    <cellStyle name="SAPLocked 17 10_SCH J-3" xfId="21793"/>
    <cellStyle name="SAPLocked 17 11" xfId="21794"/>
    <cellStyle name="SAPLocked 17 11 2" xfId="21795"/>
    <cellStyle name="SAPLocked 17 11_SCH J-3" xfId="21796"/>
    <cellStyle name="SAPLocked 17 12" xfId="21797"/>
    <cellStyle name="SAPLocked 17 12 2" xfId="21798"/>
    <cellStyle name="SAPLocked 17 12_SCH J-3" xfId="21799"/>
    <cellStyle name="SAPLocked 17 13" xfId="21800"/>
    <cellStyle name="SAPLocked 17 2" xfId="21801"/>
    <cellStyle name="SAPLocked 17 2 10" xfId="21802"/>
    <cellStyle name="SAPLocked 17 2 10 2" xfId="21803"/>
    <cellStyle name="SAPLocked 17 2 10_SCH J-3" xfId="21804"/>
    <cellStyle name="SAPLocked 17 2 11" xfId="21805"/>
    <cellStyle name="SAPLocked 17 2 11 2" xfId="21806"/>
    <cellStyle name="SAPLocked 17 2 11_SCH J-3" xfId="21807"/>
    <cellStyle name="SAPLocked 17 2 12" xfId="21808"/>
    <cellStyle name="SAPLocked 17 2 2" xfId="21809"/>
    <cellStyle name="SAPLocked 17 2 2 2" xfId="21810"/>
    <cellStyle name="SAPLocked 17 2 2_SCH J-3" xfId="21811"/>
    <cellStyle name="SAPLocked 17 2 3" xfId="21812"/>
    <cellStyle name="SAPLocked 17 2 3 2" xfId="21813"/>
    <cellStyle name="SAPLocked 17 2 3_SCH J-3" xfId="21814"/>
    <cellStyle name="SAPLocked 17 2 4" xfId="21815"/>
    <cellStyle name="SAPLocked 17 2 4 2" xfId="21816"/>
    <cellStyle name="SAPLocked 17 2 4_SCH J-3" xfId="21817"/>
    <cellStyle name="SAPLocked 17 2 5" xfId="21818"/>
    <cellStyle name="SAPLocked 17 2 5 2" xfId="21819"/>
    <cellStyle name="SAPLocked 17 2 5_SCH J-3" xfId="21820"/>
    <cellStyle name="SAPLocked 17 2 6" xfId="21821"/>
    <cellStyle name="SAPLocked 17 2 6 2" xfId="21822"/>
    <cellStyle name="SAPLocked 17 2 6_SCH J-3" xfId="21823"/>
    <cellStyle name="SAPLocked 17 2 7" xfId="21824"/>
    <cellStyle name="SAPLocked 17 2 7 2" xfId="21825"/>
    <cellStyle name="SAPLocked 17 2 7_SCH J-3" xfId="21826"/>
    <cellStyle name="SAPLocked 17 2 8" xfId="21827"/>
    <cellStyle name="SAPLocked 17 2 8 2" xfId="21828"/>
    <cellStyle name="SAPLocked 17 2 8_SCH J-3" xfId="21829"/>
    <cellStyle name="SAPLocked 17 2 9" xfId="21830"/>
    <cellStyle name="SAPLocked 17 2 9 2" xfId="21831"/>
    <cellStyle name="SAPLocked 17 2 9_SCH J-3" xfId="21832"/>
    <cellStyle name="SAPLocked 17 2_SCH J-3" xfId="21833"/>
    <cellStyle name="SAPLocked 17 3" xfId="21834"/>
    <cellStyle name="SAPLocked 17 3 2" xfId="21835"/>
    <cellStyle name="SAPLocked 17 3_SCH J-3" xfId="21836"/>
    <cellStyle name="SAPLocked 17 4" xfId="21837"/>
    <cellStyle name="SAPLocked 17 4 2" xfId="21838"/>
    <cellStyle name="SAPLocked 17 4_SCH J-3" xfId="21839"/>
    <cellStyle name="SAPLocked 17 5" xfId="21840"/>
    <cellStyle name="SAPLocked 17 5 2" xfId="21841"/>
    <cellStyle name="SAPLocked 17 5_SCH J-3" xfId="21842"/>
    <cellStyle name="SAPLocked 17 6" xfId="21843"/>
    <cellStyle name="SAPLocked 17 6 2" xfId="21844"/>
    <cellStyle name="SAPLocked 17 6_SCH J-3" xfId="21845"/>
    <cellStyle name="SAPLocked 17 7" xfId="21846"/>
    <cellStyle name="SAPLocked 17 7 2" xfId="21847"/>
    <cellStyle name="SAPLocked 17 7_SCH J-3" xfId="21848"/>
    <cellStyle name="SAPLocked 17 8" xfId="21849"/>
    <cellStyle name="SAPLocked 17 8 2" xfId="21850"/>
    <cellStyle name="SAPLocked 17 8_SCH J-3" xfId="21851"/>
    <cellStyle name="SAPLocked 17 9" xfId="21852"/>
    <cellStyle name="SAPLocked 17 9 2" xfId="21853"/>
    <cellStyle name="SAPLocked 17 9_SCH J-3" xfId="21854"/>
    <cellStyle name="SAPLocked 17_SCH J-3" xfId="21855"/>
    <cellStyle name="SAPLocked 18" xfId="21856"/>
    <cellStyle name="SAPLocked 18 10" xfId="21857"/>
    <cellStyle name="SAPLocked 18 10 2" xfId="21858"/>
    <cellStyle name="SAPLocked 18 10_SCH J-3" xfId="21859"/>
    <cellStyle name="SAPLocked 18 11" xfId="21860"/>
    <cellStyle name="SAPLocked 18 11 2" xfId="21861"/>
    <cellStyle name="SAPLocked 18 11_SCH J-3" xfId="21862"/>
    <cellStyle name="SAPLocked 18 12" xfId="21863"/>
    <cellStyle name="SAPLocked 18 12 2" xfId="21864"/>
    <cellStyle name="SAPLocked 18 12_SCH J-3" xfId="21865"/>
    <cellStyle name="SAPLocked 18 13" xfId="21866"/>
    <cellStyle name="SAPLocked 18 2" xfId="21867"/>
    <cellStyle name="SAPLocked 18 2 10" xfId="21868"/>
    <cellStyle name="SAPLocked 18 2 10 2" xfId="21869"/>
    <cellStyle name="SAPLocked 18 2 10_SCH J-3" xfId="21870"/>
    <cellStyle name="SAPLocked 18 2 11" xfId="21871"/>
    <cellStyle name="SAPLocked 18 2 11 2" xfId="21872"/>
    <cellStyle name="SAPLocked 18 2 11_SCH J-3" xfId="21873"/>
    <cellStyle name="SAPLocked 18 2 12" xfId="21874"/>
    <cellStyle name="SAPLocked 18 2 2" xfId="21875"/>
    <cellStyle name="SAPLocked 18 2 2 2" xfId="21876"/>
    <cellStyle name="SAPLocked 18 2 2_SCH J-3" xfId="21877"/>
    <cellStyle name="SAPLocked 18 2 3" xfId="21878"/>
    <cellStyle name="SAPLocked 18 2 3 2" xfId="21879"/>
    <cellStyle name="SAPLocked 18 2 3_SCH J-3" xfId="21880"/>
    <cellStyle name="SAPLocked 18 2 4" xfId="21881"/>
    <cellStyle name="SAPLocked 18 2 4 2" xfId="21882"/>
    <cellStyle name="SAPLocked 18 2 4_SCH J-3" xfId="21883"/>
    <cellStyle name="SAPLocked 18 2 5" xfId="21884"/>
    <cellStyle name="SAPLocked 18 2 5 2" xfId="21885"/>
    <cellStyle name="SAPLocked 18 2 5_SCH J-3" xfId="21886"/>
    <cellStyle name="SAPLocked 18 2 6" xfId="21887"/>
    <cellStyle name="SAPLocked 18 2 6 2" xfId="21888"/>
    <cellStyle name="SAPLocked 18 2 6_SCH J-3" xfId="21889"/>
    <cellStyle name="SAPLocked 18 2 7" xfId="21890"/>
    <cellStyle name="SAPLocked 18 2 7 2" xfId="21891"/>
    <cellStyle name="SAPLocked 18 2 7_SCH J-3" xfId="21892"/>
    <cellStyle name="SAPLocked 18 2 8" xfId="21893"/>
    <cellStyle name="SAPLocked 18 2 8 2" xfId="21894"/>
    <cellStyle name="SAPLocked 18 2 8_SCH J-3" xfId="21895"/>
    <cellStyle name="SAPLocked 18 2 9" xfId="21896"/>
    <cellStyle name="SAPLocked 18 2 9 2" xfId="21897"/>
    <cellStyle name="SAPLocked 18 2 9_SCH J-3" xfId="21898"/>
    <cellStyle name="SAPLocked 18 2_SCH J-3" xfId="21899"/>
    <cellStyle name="SAPLocked 18 3" xfId="21900"/>
    <cellStyle name="SAPLocked 18 3 2" xfId="21901"/>
    <cellStyle name="SAPLocked 18 3_SCH J-3" xfId="21902"/>
    <cellStyle name="SAPLocked 18 4" xfId="21903"/>
    <cellStyle name="SAPLocked 18 4 2" xfId="21904"/>
    <cellStyle name="SAPLocked 18 4_SCH J-3" xfId="21905"/>
    <cellStyle name="SAPLocked 18 5" xfId="21906"/>
    <cellStyle name="SAPLocked 18 5 2" xfId="21907"/>
    <cellStyle name="SAPLocked 18 5_SCH J-3" xfId="21908"/>
    <cellStyle name="SAPLocked 18 6" xfId="21909"/>
    <cellStyle name="SAPLocked 18 6 2" xfId="21910"/>
    <cellStyle name="SAPLocked 18 6_SCH J-3" xfId="21911"/>
    <cellStyle name="SAPLocked 18 7" xfId="21912"/>
    <cellStyle name="SAPLocked 18 7 2" xfId="21913"/>
    <cellStyle name="SAPLocked 18 7_SCH J-3" xfId="21914"/>
    <cellStyle name="SAPLocked 18 8" xfId="21915"/>
    <cellStyle name="SAPLocked 18 8 2" xfId="21916"/>
    <cellStyle name="SAPLocked 18 8_SCH J-3" xfId="21917"/>
    <cellStyle name="SAPLocked 18 9" xfId="21918"/>
    <cellStyle name="SAPLocked 18 9 2" xfId="21919"/>
    <cellStyle name="SAPLocked 18 9_SCH J-3" xfId="21920"/>
    <cellStyle name="SAPLocked 18_SCH J-3" xfId="21921"/>
    <cellStyle name="SAPLocked 19" xfId="21922"/>
    <cellStyle name="SAPLocked 19 10" xfId="21923"/>
    <cellStyle name="SAPLocked 19 10 2" xfId="21924"/>
    <cellStyle name="SAPLocked 19 10_SCH J-3" xfId="21925"/>
    <cellStyle name="SAPLocked 19 11" xfId="21926"/>
    <cellStyle name="SAPLocked 19 11 2" xfId="21927"/>
    <cellStyle name="SAPLocked 19 11_SCH J-3" xfId="21928"/>
    <cellStyle name="SAPLocked 19 12" xfId="21929"/>
    <cellStyle name="SAPLocked 19 12 2" xfId="21930"/>
    <cellStyle name="SAPLocked 19 12_SCH J-3" xfId="21931"/>
    <cellStyle name="SAPLocked 19 13" xfId="21932"/>
    <cellStyle name="SAPLocked 19 2" xfId="21933"/>
    <cellStyle name="SAPLocked 19 2 10" xfId="21934"/>
    <cellStyle name="SAPLocked 19 2 10 2" xfId="21935"/>
    <cellStyle name="SAPLocked 19 2 10_SCH J-3" xfId="21936"/>
    <cellStyle name="SAPLocked 19 2 11" xfId="21937"/>
    <cellStyle name="SAPLocked 19 2 11 2" xfId="21938"/>
    <cellStyle name="SAPLocked 19 2 11_SCH J-3" xfId="21939"/>
    <cellStyle name="SAPLocked 19 2 12" xfId="21940"/>
    <cellStyle name="SAPLocked 19 2 2" xfId="21941"/>
    <cellStyle name="SAPLocked 19 2 2 2" xfId="21942"/>
    <cellStyle name="SAPLocked 19 2 2_SCH J-3" xfId="21943"/>
    <cellStyle name="SAPLocked 19 2 3" xfId="21944"/>
    <cellStyle name="SAPLocked 19 2 3 2" xfId="21945"/>
    <cellStyle name="SAPLocked 19 2 3_SCH J-3" xfId="21946"/>
    <cellStyle name="SAPLocked 19 2 4" xfId="21947"/>
    <cellStyle name="SAPLocked 19 2 4 2" xfId="21948"/>
    <cellStyle name="SAPLocked 19 2 4_SCH J-3" xfId="21949"/>
    <cellStyle name="SAPLocked 19 2 5" xfId="21950"/>
    <cellStyle name="SAPLocked 19 2 5 2" xfId="21951"/>
    <cellStyle name="SAPLocked 19 2 5_SCH J-3" xfId="21952"/>
    <cellStyle name="SAPLocked 19 2 6" xfId="21953"/>
    <cellStyle name="SAPLocked 19 2 6 2" xfId="21954"/>
    <cellStyle name="SAPLocked 19 2 6_SCH J-3" xfId="21955"/>
    <cellStyle name="SAPLocked 19 2 7" xfId="21956"/>
    <cellStyle name="SAPLocked 19 2 7 2" xfId="21957"/>
    <cellStyle name="SAPLocked 19 2 7_SCH J-3" xfId="21958"/>
    <cellStyle name="SAPLocked 19 2 8" xfId="21959"/>
    <cellStyle name="SAPLocked 19 2 8 2" xfId="21960"/>
    <cellStyle name="SAPLocked 19 2 8_SCH J-3" xfId="21961"/>
    <cellStyle name="SAPLocked 19 2 9" xfId="21962"/>
    <cellStyle name="SAPLocked 19 2 9 2" xfId="21963"/>
    <cellStyle name="SAPLocked 19 2 9_SCH J-3" xfId="21964"/>
    <cellStyle name="SAPLocked 19 2_SCH J-3" xfId="21965"/>
    <cellStyle name="SAPLocked 19 3" xfId="21966"/>
    <cellStyle name="SAPLocked 19 3 2" xfId="21967"/>
    <cellStyle name="SAPLocked 19 3_SCH J-3" xfId="21968"/>
    <cellStyle name="SAPLocked 19 4" xfId="21969"/>
    <cellStyle name="SAPLocked 19 4 2" xfId="21970"/>
    <cellStyle name="SAPLocked 19 4_SCH J-3" xfId="21971"/>
    <cellStyle name="SAPLocked 19 5" xfId="21972"/>
    <cellStyle name="SAPLocked 19 5 2" xfId="21973"/>
    <cellStyle name="SAPLocked 19 5_SCH J-3" xfId="21974"/>
    <cellStyle name="SAPLocked 19 6" xfId="21975"/>
    <cellStyle name="SAPLocked 19 6 2" xfId="21976"/>
    <cellStyle name="SAPLocked 19 6_SCH J-3" xfId="21977"/>
    <cellStyle name="SAPLocked 19 7" xfId="21978"/>
    <cellStyle name="SAPLocked 19 7 2" xfId="21979"/>
    <cellStyle name="SAPLocked 19 7_SCH J-3" xfId="21980"/>
    <cellStyle name="SAPLocked 19 8" xfId="21981"/>
    <cellStyle name="SAPLocked 19 8 2" xfId="21982"/>
    <cellStyle name="SAPLocked 19 8_SCH J-3" xfId="21983"/>
    <cellStyle name="SAPLocked 19 9" xfId="21984"/>
    <cellStyle name="SAPLocked 19 9 2" xfId="21985"/>
    <cellStyle name="SAPLocked 19 9_SCH J-3" xfId="21986"/>
    <cellStyle name="SAPLocked 19_SCH J-3" xfId="21987"/>
    <cellStyle name="SAPLocked 2" xfId="21988"/>
    <cellStyle name="SAPLocked 2 10" xfId="21989"/>
    <cellStyle name="SAPLocked 2 10 10" xfId="21990"/>
    <cellStyle name="SAPLocked 2 10 10 2" xfId="21991"/>
    <cellStyle name="SAPLocked 2 10 10_SCH J-3" xfId="21992"/>
    <cellStyle name="SAPLocked 2 10 11" xfId="21993"/>
    <cellStyle name="SAPLocked 2 10 11 2" xfId="21994"/>
    <cellStyle name="SAPLocked 2 10 11_SCH J-3" xfId="21995"/>
    <cellStyle name="SAPLocked 2 10 12" xfId="21996"/>
    <cellStyle name="SAPLocked 2 10 12 2" xfId="21997"/>
    <cellStyle name="SAPLocked 2 10 12_SCH J-3" xfId="21998"/>
    <cellStyle name="SAPLocked 2 10 13" xfId="21999"/>
    <cellStyle name="SAPLocked 2 10 2" xfId="22000"/>
    <cellStyle name="SAPLocked 2 10 2 10" xfId="22001"/>
    <cellStyle name="SAPLocked 2 10 2 10 2" xfId="22002"/>
    <cellStyle name="SAPLocked 2 10 2 10_SCH J-3" xfId="22003"/>
    <cellStyle name="SAPLocked 2 10 2 11" xfId="22004"/>
    <cellStyle name="SAPLocked 2 10 2 11 2" xfId="22005"/>
    <cellStyle name="SAPLocked 2 10 2 11_SCH J-3" xfId="22006"/>
    <cellStyle name="SAPLocked 2 10 2 12" xfId="22007"/>
    <cellStyle name="SAPLocked 2 10 2 2" xfId="22008"/>
    <cellStyle name="SAPLocked 2 10 2 2 2" xfId="22009"/>
    <cellStyle name="SAPLocked 2 10 2 2_SCH J-3" xfId="22010"/>
    <cellStyle name="SAPLocked 2 10 2 3" xfId="22011"/>
    <cellStyle name="SAPLocked 2 10 2 3 2" xfId="22012"/>
    <cellStyle name="SAPLocked 2 10 2 3_SCH J-3" xfId="22013"/>
    <cellStyle name="SAPLocked 2 10 2 4" xfId="22014"/>
    <cellStyle name="SAPLocked 2 10 2 4 2" xfId="22015"/>
    <cellStyle name="SAPLocked 2 10 2 4_SCH J-3" xfId="22016"/>
    <cellStyle name="SAPLocked 2 10 2 5" xfId="22017"/>
    <cellStyle name="SAPLocked 2 10 2 5 2" xfId="22018"/>
    <cellStyle name="SAPLocked 2 10 2 5_SCH J-3" xfId="22019"/>
    <cellStyle name="SAPLocked 2 10 2 6" xfId="22020"/>
    <cellStyle name="SAPLocked 2 10 2 6 2" xfId="22021"/>
    <cellStyle name="SAPLocked 2 10 2 6_SCH J-3" xfId="22022"/>
    <cellStyle name="SAPLocked 2 10 2 7" xfId="22023"/>
    <cellStyle name="SAPLocked 2 10 2 7 2" xfId="22024"/>
    <cellStyle name="SAPLocked 2 10 2 7_SCH J-3" xfId="22025"/>
    <cellStyle name="SAPLocked 2 10 2 8" xfId="22026"/>
    <cellStyle name="SAPLocked 2 10 2 8 2" xfId="22027"/>
    <cellStyle name="SAPLocked 2 10 2 8_SCH J-3" xfId="22028"/>
    <cellStyle name="SAPLocked 2 10 2 9" xfId="22029"/>
    <cellStyle name="SAPLocked 2 10 2 9 2" xfId="22030"/>
    <cellStyle name="SAPLocked 2 10 2 9_SCH J-3" xfId="22031"/>
    <cellStyle name="SAPLocked 2 10 2_SCH J-3" xfId="22032"/>
    <cellStyle name="SAPLocked 2 10 3" xfId="22033"/>
    <cellStyle name="SAPLocked 2 10 3 2" xfId="22034"/>
    <cellStyle name="SAPLocked 2 10 3_SCH J-3" xfId="22035"/>
    <cellStyle name="SAPLocked 2 10 4" xfId="22036"/>
    <cellStyle name="SAPLocked 2 10 4 2" xfId="22037"/>
    <cellStyle name="SAPLocked 2 10 4_SCH J-3" xfId="22038"/>
    <cellStyle name="SAPLocked 2 10 5" xfId="22039"/>
    <cellStyle name="SAPLocked 2 10 5 2" xfId="22040"/>
    <cellStyle name="SAPLocked 2 10 5_SCH J-3" xfId="22041"/>
    <cellStyle name="SAPLocked 2 10 6" xfId="22042"/>
    <cellStyle name="SAPLocked 2 10 6 2" xfId="22043"/>
    <cellStyle name="SAPLocked 2 10 6_SCH J-3" xfId="22044"/>
    <cellStyle name="SAPLocked 2 10 7" xfId="22045"/>
    <cellStyle name="SAPLocked 2 10 7 2" xfId="22046"/>
    <cellStyle name="SAPLocked 2 10 7_SCH J-3" xfId="22047"/>
    <cellStyle name="SAPLocked 2 10 8" xfId="22048"/>
    <cellStyle name="SAPLocked 2 10 8 2" xfId="22049"/>
    <cellStyle name="SAPLocked 2 10 8_SCH J-3" xfId="22050"/>
    <cellStyle name="SAPLocked 2 10 9" xfId="22051"/>
    <cellStyle name="SAPLocked 2 10 9 2" xfId="22052"/>
    <cellStyle name="SAPLocked 2 10 9_SCH J-3" xfId="22053"/>
    <cellStyle name="SAPLocked 2 10_SCH J-3" xfId="22054"/>
    <cellStyle name="SAPLocked 2 11" xfId="22055"/>
    <cellStyle name="SAPLocked 2 11 10" xfId="22056"/>
    <cellStyle name="SAPLocked 2 11 10 2" xfId="22057"/>
    <cellStyle name="SAPLocked 2 11 10_SCH J-3" xfId="22058"/>
    <cellStyle name="SAPLocked 2 11 11" xfId="22059"/>
    <cellStyle name="SAPLocked 2 11 11 2" xfId="22060"/>
    <cellStyle name="SAPLocked 2 11 11_SCH J-3" xfId="22061"/>
    <cellStyle name="SAPLocked 2 11 12" xfId="22062"/>
    <cellStyle name="SAPLocked 2 11 12 2" xfId="22063"/>
    <cellStyle name="SAPLocked 2 11 12_SCH J-3" xfId="22064"/>
    <cellStyle name="SAPLocked 2 11 13" xfId="22065"/>
    <cellStyle name="SAPLocked 2 11 2" xfId="22066"/>
    <cellStyle name="SAPLocked 2 11 2 10" xfId="22067"/>
    <cellStyle name="SAPLocked 2 11 2 10 2" xfId="22068"/>
    <cellStyle name="SAPLocked 2 11 2 10_SCH J-3" xfId="22069"/>
    <cellStyle name="SAPLocked 2 11 2 11" xfId="22070"/>
    <cellStyle name="SAPLocked 2 11 2 11 2" xfId="22071"/>
    <cellStyle name="SAPLocked 2 11 2 11_SCH J-3" xfId="22072"/>
    <cellStyle name="SAPLocked 2 11 2 12" xfId="22073"/>
    <cellStyle name="SAPLocked 2 11 2 2" xfId="22074"/>
    <cellStyle name="SAPLocked 2 11 2 2 2" xfId="22075"/>
    <cellStyle name="SAPLocked 2 11 2 2_SCH J-3" xfId="22076"/>
    <cellStyle name="SAPLocked 2 11 2 3" xfId="22077"/>
    <cellStyle name="SAPLocked 2 11 2 3 2" xfId="22078"/>
    <cellStyle name="SAPLocked 2 11 2 3_SCH J-3" xfId="22079"/>
    <cellStyle name="SAPLocked 2 11 2 4" xfId="22080"/>
    <cellStyle name="SAPLocked 2 11 2 4 2" xfId="22081"/>
    <cellStyle name="SAPLocked 2 11 2 4_SCH J-3" xfId="22082"/>
    <cellStyle name="SAPLocked 2 11 2 5" xfId="22083"/>
    <cellStyle name="SAPLocked 2 11 2 5 2" xfId="22084"/>
    <cellStyle name="SAPLocked 2 11 2 5_SCH J-3" xfId="22085"/>
    <cellStyle name="SAPLocked 2 11 2 6" xfId="22086"/>
    <cellStyle name="SAPLocked 2 11 2 6 2" xfId="22087"/>
    <cellStyle name="SAPLocked 2 11 2 6_SCH J-3" xfId="22088"/>
    <cellStyle name="SAPLocked 2 11 2 7" xfId="22089"/>
    <cellStyle name="SAPLocked 2 11 2 7 2" xfId="22090"/>
    <cellStyle name="SAPLocked 2 11 2 7_SCH J-3" xfId="22091"/>
    <cellStyle name="SAPLocked 2 11 2 8" xfId="22092"/>
    <cellStyle name="SAPLocked 2 11 2 8 2" xfId="22093"/>
    <cellStyle name="SAPLocked 2 11 2 8_SCH J-3" xfId="22094"/>
    <cellStyle name="SAPLocked 2 11 2 9" xfId="22095"/>
    <cellStyle name="SAPLocked 2 11 2 9 2" xfId="22096"/>
    <cellStyle name="SAPLocked 2 11 2 9_SCH J-3" xfId="22097"/>
    <cellStyle name="SAPLocked 2 11 2_SCH J-3" xfId="22098"/>
    <cellStyle name="SAPLocked 2 11 3" xfId="22099"/>
    <cellStyle name="SAPLocked 2 11 3 2" xfId="22100"/>
    <cellStyle name="SAPLocked 2 11 3_SCH J-3" xfId="22101"/>
    <cellStyle name="SAPLocked 2 11 4" xfId="22102"/>
    <cellStyle name="SAPLocked 2 11 4 2" xfId="22103"/>
    <cellStyle name="SAPLocked 2 11 4_SCH J-3" xfId="22104"/>
    <cellStyle name="SAPLocked 2 11 5" xfId="22105"/>
    <cellStyle name="SAPLocked 2 11 5 2" xfId="22106"/>
    <cellStyle name="SAPLocked 2 11 5_SCH J-3" xfId="22107"/>
    <cellStyle name="SAPLocked 2 11 6" xfId="22108"/>
    <cellStyle name="SAPLocked 2 11 6 2" xfId="22109"/>
    <cellStyle name="SAPLocked 2 11 6_SCH J-3" xfId="22110"/>
    <cellStyle name="SAPLocked 2 11 7" xfId="22111"/>
    <cellStyle name="SAPLocked 2 11 7 2" xfId="22112"/>
    <cellStyle name="SAPLocked 2 11 7_SCH J-3" xfId="22113"/>
    <cellStyle name="SAPLocked 2 11 8" xfId="22114"/>
    <cellStyle name="SAPLocked 2 11 8 2" xfId="22115"/>
    <cellStyle name="SAPLocked 2 11 8_SCH J-3" xfId="22116"/>
    <cellStyle name="SAPLocked 2 11 9" xfId="22117"/>
    <cellStyle name="SAPLocked 2 11 9 2" xfId="22118"/>
    <cellStyle name="SAPLocked 2 11 9_SCH J-3" xfId="22119"/>
    <cellStyle name="SAPLocked 2 11_SCH J-3" xfId="22120"/>
    <cellStyle name="SAPLocked 2 12" xfId="22121"/>
    <cellStyle name="SAPLocked 2 12 10" xfId="22122"/>
    <cellStyle name="SAPLocked 2 12 10 2" xfId="22123"/>
    <cellStyle name="SAPLocked 2 12 10_SCH J-3" xfId="22124"/>
    <cellStyle name="SAPLocked 2 12 11" xfId="22125"/>
    <cellStyle name="SAPLocked 2 12 11 2" xfId="22126"/>
    <cellStyle name="SAPLocked 2 12 11_SCH J-3" xfId="22127"/>
    <cellStyle name="SAPLocked 2 12 12" xfId="22128"/>
    <cellStyle name="SAPLocked 2 12 12 2" xfId="22129"/>
    <cellStyle name="SAPLocked 2 12 12_SCH J-3" xfId="22130"/>
    <cellStyle name="SAPLocked 2 12 13" xfId="22131"/>
    <cellStyle name="SAPLocked 2 12 2" xfId="22132"/>
    <cellStyle name="SAPLocked 2 12 2 10" xfId="22133"/>
    <cellStyle name="SAPLocked 2 12 2 10 2" xfId="22134"/>
    <cellStyle name="SAPLocked 2 12 2 10_SCH J-3" xfId="22135"/>
    <cellStyle name="SAPLocked 2 12 2 11" xfId="22136"/>
    <cellStyle name="SAPLocked 2 12 2 11 2" xfId="22137"/>
    <cellStyle name="SAPLocked 2 12 2 11_SCH J-3" xfId="22138"/>
    <cellStyle name="SAPLocked 2 12 2 12" xfId="22139"/>
    <cellStyle name="SAPLocked 2 12 2 2" xfId="22140"/>
    <cellStyle name="SAPLocked 2 12 2 2 2" xfId="22141"/>
    <cellStyle name="SAPLocked 2 12 2 2_SCH J-3" xfId="22142"/>
    <cellStyle name="SAPLocked 2 12 2 3" xfId="22143"/>
    <cellStyle name="SAPLocked 2 12 2 3 2" xfId="22144"/>
    <cellStyle name="SAPLocked 2 12 2 3_SCH J-3" xfId="22145"/>
    <cellStyle name="SAPLocked 2 12 2 4" xfId="22146"/>
    <cellStyle name="SAPLocked 2 12 2 4 2" xfId="22147"/>
    <cellStyle name="SAPLocked 2 12 2 4_SCH J-3" xfId="22148"/>
    <cellStyle name="SAPLocked 2 12 2 5" xfId="22149"/>
    <cellStyle name="SAPLocked 2 12 2 5 2" xfId="22150"/>
    <cellStyle name="SAPLocked 2 12 2 5_SCH J-3" xfId="22151"/>
    <cellStyle name="SAPLocked 2 12 2 6" xfId="22152"/>
    <cellStyle name="SAPLocked 2 12 2 6 2" xfId="22153"/>
    <cellStyle name="SAPLocked 2 12 2 6_SCH J-3" xfId="22154"/>
    <cellStyle name="SAPLocked 2 12 2 7" xfId="22155"/>
    <cellStyle name="SAPLocked 2 12 2 7 2" xfId="22156"/>
    <cellStyle name="SAPLocked 2 12 2 7_SCH J-3" xfId="22157"/>
    <cellStyle name="SAPLocked 2 12 2 8" xfId="22158"/>
    <cellStyle name="SAPLocked 2 12 2 8 2" xfId="22159"/>
    <cellStyle name="SAPLocked 2 12 2 8_SCH J-3" xfId="22160"/>
    <cellStyle name="SAPLocked 2 12 2 9" xfId="22161"/>
    <cellStyle name="SAPLocked 2 12 2 9 2" xfId="22162"/>
    <cellStyle name="SAPLocked 2 12 2 9_SCH J-3" xfId="22163"/>
    <cellStyle name="SAPLocked 2 12 2_SCH J-3" xfId="22164"/>
    <cellStyle name="SAPLocked 2 12 3" xfId="22165"/>
    <cellStyle name="SAPLocked 2 12 3 2" xfId="22166"/>
    <cellStyle name="SAPLocked 2 12 3_SCH J-3" xfId="22167"/>
    <cellStyle name="SAPLocked 2 12 4" xfId="22168"/>
    <cellStyle name="SAPLocked 2 12 4 2" xfId="22169"/>
    <cellStyle name="SAPLocked 2 12 4_SCH J-3" xfId="22170"/>
    <cellStyle name="SAPLocked 2 12 5" xfId="22171"/>
    <cellStyle name="SAPLocked 2 12 5 2" xfId="22172"/>
    <cellStyle name="SAPLocked 2 12 5_SCH J-3" xfId="22173"/>
    <cellStyle name="SAPLocked 2 12 6" xfId="22174"/>
    <cellStyle name="SAPLocked 2 12 6 2" xfId="22175"/>
    <cellStyle name="SAPLocked 2 12 6_SCH J-3" xfId="22176"/>
    <cellStyle name="SAPLocked 2 12 7" xfId="22177"/>
    <cellStyle name="SAPLocked 2 12 7 2" xfId="22178"/>
    <cellStyle name="SAPLocked 2 12 7_SCH J-3" xfId="22179"/>
    <cellStyle name="SAPLocked 2 12 8" xfId="22180"/>
    <cellStyle name="SAPLocked 2 12 8 2" xfId="22181"/>
    <cellStyle name="SAPLocked 2 12 8_SCH J-3" xfId="22182"/>
    <cellStyle name="SAPLocked 2 12 9" xfId="22183"/>
    <cellStyle name="SAPLocked 2 12 9 2" xfId="22184"/>
    <cellStyle name="SAPLocked 2 12 9_SCH J-3" xfId="22185"/>
    <cellStyle name="SAPLocked 2 12_SCH J-3" xfId="22186"/>
    <cellStyle name="SAPLocked 2 13" xfId="22187"/>
    <cellStyle name="SAPLocked 2 13 10" xfId="22188"/>
    <cellStyle name="SAPLocked 2 13 10 2" xfId="22189"/>
    <cellStyle name="SAPLocked 2 13 10_SCH J-3" xfId="22190"/>
    <cellStyle name="SAPLocked 2 13 11" xfId="22191"/>
    <cellStyle name="SAPLocked 2 13 11 2" xfId="22192"/>
    <cellStyle name="SAPLocked 2 13 11_SCH J-3" xfId="22193"/>
    <cellStyle name="SAPLocked 2 13 12" xfId="22194"/>
    <cellStyle name="SAPLocked 2 13 12 2" xfId="22195"/>
    <cellStyle name="SAPLocked 2 13 12_SCH J-3" xfId="22196"/>
    <cellStyle name="SAPLocked 2 13 13" xfId="22197"/>
    <cellStyle name="SAPLocked 2 13 2" xfId="22198"/>
    <cellStyle name="SAPLocked 2 13 2 10" xfId="22199"/>
    <cellStyle name="SAPLocked 2 13 2 10 2" xfId="22200"/>
    <cellStyle name="SAPLocked 2 13 2 10_SCH J-3" xfId="22201"/>
    <cellStyle name="SAPLocked 2 13 2 11" xfId="22202"/>
    <cellStyle name="SAPLocked 2 13 2 11 2" xfId="22203"/>
    <cellStyle name="SAPLocked 2 13 2 11_SCH J-3" xfId="22204"/>
    <cellStyle name="SAPLocked 2 13 2 12" xfId="22205"/>
    <cellStyle name="SAPLocked 2 13 2 2" xfId="22206"/>
    <cellStyle name="SAPLocked 2 13 2 2 2" xfId="22207"/>
    <cellStyle name="SAPLocked 2 13 2 2_SCH J-3" xfId="22208"/>
    <cellStyle name="SAPLocked 2 13 2 3" xfId="22209"/>
    <cellStyle name="SAPLocked 2 13 2 3 2" xfId="22210"/>
    <cellStyle name="SAPLocked 2 13 2 3_SCH J-3" xfId="22211"/>
    <cellStyle name="SAPLocked 2 13 2 4" xfId="22212"/>
    <cellStyle name="SAPLocked 2 13 2 4 2" xfId="22213"/>
    <cellStyle name="SAPLocked 2 13 2 4_SCH J-3" xfId="22214"/>
    <cellStyle name="SAPLocked 2 13 2 5" xfId="22215"/>
    <cellStyle name="SAPLocked 2 13 2 5 2" xfId="22216"/>
    <cellStyle name="SAPLocked 2 13 2 5_SCH J-3" xfId="22217"/>
    <cellStyle name="SAPLocked 2 13 2 6" xfId="22218"/>
    <cellStyle name="SAPLocked 2 13 2 6 2" xfId="22219"/>
    <cellStyle name="SAPLocked 2 13 2 6_SCH J-3" xfId="22220"/>
    <cellStyle name="SAPLocked 2 13 2 7" xfId="22221"/>
    <cellStyle name="SAPLocked 2 13 2 7 2" xfId="22222"/>
    <cellStyle name="SAPLocked 2 13 2 7_SCH J-3" xfId="22223"/>
    <cellStyle name="SAPLocked 2 13 2 8" xfId="22224"/>
    <cellStyle name="SAPLocked 2 13 2 8 2" xfId="22225"/>
    <cellStyle name="SAPLocked 2 13 2 8_SCH J-3" xfId="22226"/>
    <cellStyle name="SAPLocked 2 13 2 9" xfId="22227"/>
    <cellStyle name="SAPLocked 2 13 2 9 2" xfId="22228"/>
    <cellStyle name="SAPLocked 2 13 2 9_SCH J-3" xfId="22229"/>
    <cellStyle name="SAPLocked 2 13 2_SCH J-3" xfId="22230"/>
    <cellStyle name="SAPLocked 2 13 3" xfId="22231"/>
    <cellStyle name="SAPLocked 2 13 3 2" xfId="22232"/>
    <cellStyle name="SAPLocked 2 13 3_SCH J-3" xfId="22233"/>
    <cellStyle name="SAPLocked 2 13 4" xfId="22234"/>
    <cellStyle name="SAPLocked 2 13 4 2" xfId="22235"/>
    <cellStyle name="SAPLocked 2 13 4_SCH J-3" xfId="22236"/>
    <cellStyle name="SAPLocked 2 13 5" xfId="22237"/>
    <cellStyle name="SAPLocked 2 13 5 2" xfId="22238"/>
    <cellStyle name="SAPLocked 2 13 5_SCH J-3" xfId="22239"/>
    <cellStyle name="SAPLocked 2 13 6" xfId="22240"/>
    <cellStyle name="SAPLocked 2 13 6 2" xfId="22241"/>
    <cellStyle name="SAPLocked 2 13 6_SCH J-3" xfId="22242"/>
    <cellStyle name="SAPLocked 2 13 7" xfId="22243"/>
    <cellStyle name="SAPLocked 2 13 7 2" xfId="22244"/>
    <cellStyle name="SAPLocked 2 13 7_SCH J-3" xfId="22245"/>
    <cellStyle name="SAPLocked 2 13 8" xfId="22246"/>
    <cellStyle name="SAPLocked 2 13 8 2" xfId="22247"/>
    <cellStyle name="SAPLocked 2 13 8_SCH J-3" xfId="22248"/>
    <cellStyle name="SAPLocked 2 13 9" xfId="22249"/>
    <cellStyle name="SAPLocked 2 13 9 2" xfId="22250"/>
    <cellStyle name="SAPLocked 2 13 9_SCH J-3" xfId="22251"/>
    <cellStyle name="SAPLocked 2 13_SCH J-3" xfId="22252"/>
    <cellStyle name="SAPLocked 2 14" xfId="22253"/>
    <cellStyle name="SAPLocked 2 14 10" xfId="22254"/>
    <cellStyle name="SAPLocked 2 14 10 2" xfId="22255"/>
    <cellStyle name="SAPLocked 2 14 10_SCH J-3" xfId="22256"/>
    <cellStyle name="SAPLocked 2 14 11" xfId="22257"/>
    <cellStyle name="SAPLocked 2 14 11 2" xfId="22258"/>
    <cellStyle name="SAPLocked 2 14 11_SCH J-3" xfId="22259"/>
    <cellStyle name="SAPLocked 2 14 12" xfId="22260"/>
    <cellStyle name="SAPLocked 2 14 12 2" xfId="22261"/>
    <cellStyle name="SAPLocked 2 14 12_SCH J-3" xfId="22262"/>
    <cellStyle name="SAPLocked 2 14 13" xfId="22263"/>
    <cellStyle name="SAPLocked 2 14 2" xfId="22264"/>
    <cellStyle name="SAPLocked 2 14 2 10" xfId="22265"/>
    <cellStyle name="SAPLocked 2 14 2 10 2" xfId="22266"/>
    <cellStyle name="SAPLocked 2 14 2 10_SCH J-3" xfId="22267"/>
    <cellStyle name="SAPLocked 2 14 2 11" xfId="22268"/>
    <cellStyle name="SAPLocked 2 14 2 11 2" xfId="22269"/>
    <cellStyle name="SAPLocked 2 14 2 11_SCH J-3" xfId="22270"/>
    <cellStyle name="SAPLocked 2 14 2 12" xfId="22271"/>
    <cellStyle name="SAPLocked 2 14 2 2" xfId="22272"/>
    <cellStyle name="SAPLocked 2 14 2 2 2" xfId="22273"/>
    <cellStyle name="SAPLocked 2 14 2 2_SCH J-3" xfId="22274"/>
    <cellStyle name="SAPLocked 2 14 2 3" xfId="22275"/>
    <cellStyle name="SAPLocked 2 14 2 3 2" xfId="22276"/>
    <cellStyle name="SAPLocked 2 14 2 3_SCH J-3" xfId="22277"/>
    <cellStyle name="SAPLocked 2 14 2 4" xfId="22278"/>
    <cellStyle name="SAPLocked 2 14 2 4 2" xfId="22279"/>
    <cellStyle name="SAPLocked 2 14 2 4_SCH J-3" xfId="22280"/>
    <cellStyle name="SAPLocked 2 14 2 5" xfId="22281"/>
    <cellStyle name="SAPLocked 2 14 2 5 2" xfId="22282"/>
    <cellStyle name="SAPLocked 2 14 2 5_SCH J-3" xfId="22283"/>
    <cellStyle name="SAPLocked 2 14 2 6" xfId="22284"/>
    <cellStyle name="SAPLocked 2 14 2 6 2" xfId="22285"/>
    <cellStyle name="SAPLocked 2 14 2 6_SCH J-3" xfId="22286"/>
    <cellStyle name="SAPLocked 2 14 2 7" xfId="22287"/>
    <cellStyle name="SAPLocked 2 14 2 7 2" xfId="22288"/>
    <cellStyle name="SAPLocked 2 14 2 7_SCH J-3" xfId="22289"/>
    <cellStyle name="SAPLocked 2 14 2 8" xfId="22290"/>
    <cellStyle name="SAPLocked 2 14 2 8 2" xfId="22291"/>
    <cellStyle name="SAPLocked 2 14 2 8_SCH J-3" xfId="22292"/>
    <cellStyle name="SAPLocked 2 14 2 9" xfId="22293"/>
    <cellStyle name="SAPLocked 2 14 2 9 2" xfId="22294"/>
    <cellStyle name="SAPLocked 2 14 2 9_SCH J-3" xfId="22295"/>
    <cellStyle name="SAPLocked 2 14 2_SCH J-3" xfId="22296"/>
    <cellStyle name="SAPLocked 2 14 3" xfId="22297"/>
    <cellStyle name="SAPLocked 2 14 3 2" xfId="22298"/>
    <cellStyle name="SAPLocked 2 14 3_SCH J-3" xfId="22299"/>
    <cellStyle name="SAPLocked 2 14 4" xfId="22300"/>
    <cellStyle name="SAPLocked 2 14 4 2" xfId="22301"/>
    <cellStyle name="SAPLocked 2 14 4_SCH J-3" xfId="22302"/>
    <cellStyle name="SAPLocked 2 14 5" xfId="22303"/>
    <cellStyle name="SAPLocked 2 14 5 2" xfId="22304"/>
    <cellStyle name="SAPLocked 2 14 5_SCH J-3" xfId="22305"/>
    <cellStyle name="SAPLocked 2 14 6" xfId="22306"/>
    <cellStyle name="SAPLocked 2 14 6 2" xfId="22307"/>
    <cellStyle name="SAPLocked 2 14 6_SCH J-3" xfId="22308"/>
    <cellStyle name="SAPLocked 2 14 7" xfId="22309"/>
    <cellStyle name="SAPLocked 2 14 7 2" xfId="22310"/>
    <cellStyle name="SAPLocked 2 14 7_SCH J-3" xfId="22311"/>
    <cellStyle name="SAPLocked 2 14 8" xfId="22312"/>
    <cellStyle name="SAPLocked 2 14 8 2" xfId="22313"/>
    <cellStyle name="SAPLocked 2 14 8_SCH J-3" xfId="22314"/>
    <cellStyle name="SAPLocked 2 14 9" xfId="22315"/>
    <cellStyle name="SAPLocked 2 14 9 2" xfId="22316"/>
    <cellStyle name="SAPLocked 2 14 9_SCH J-3" xfId="22317"/>
    <cellStyle name="SAPLocked 2 14_SCH J-3" xfId="22318"/>
    <cellStyle name="SAPLocked 2 15" xfId="22319"/>
    <cellStyle name="SAPLocked 2 15 10" xfId="22320"/>
    <cellStyle name="SAPLocked 2 15 10 2" xfId="22321"/>
    <cellStyle name="SAPLocked 2 15 10_SCH J-3" xfId="22322"/>
    <cellStyle name="SAPLocked 2 15 11" xfId="22323"/>
    <cellStyle name="SAPLocked 2 15 11 2" xfId="22324"/>
    <cellStyle name="SAPLocked 2 15 11_SCH J-3" xfId="22325"/>
    <cellStyle name="SAPLocked 2 15 12" xfId="22326"/>
    <cellStyle name="SAPLocked 2 15 12 2" xfId="22327"/>
    <cellStyle name="SAPLocked 2 15 12_SCH J-3" xfId="22328"/>
    <cellStyle name="SAPLocked 2 15 13" xfId="22329"/>
    <cellStyle name="SAPLocked 2 15 2" xfId="22330"/>
    <cellStyle name="SAPLocked 2 15 2 10" xfId="22331"/>
    <cellStyle name="SAPLocked 2 15 2 10 2" xfId="22332"/>
    <cellStyle name="SAPLocked 2 15 2 10_SCH J-3" xfId="22333"/>
    <cellStyle name="SAPLocked 2 15 2 11" xfId="22334"/>
    <cellStyle name="SAPLocked 2 15 2 11 2" xfId="22335"/>
    <cellStyle name="SAPLocked 2 15 2 11_SCH J-3" xfId="22336"/>
    <cellStyle name="SAPLocked 2 15 2 12" xfId="22337"/>
    <cellStyle name="SAPLocked 2 15 2 2" xfId="22338"/>
    <cellStyle name="SAPLocked 2 15 2 2 2" xfId="22339"/>
    <cellStyle name="SAPLocked 2 15 2 2_SCH J-3" xfId="22340"/>
    <cellStyle name="SAPLocked 2 15 2 3" xfId="22341"/>
    <cellStyle name="SAPLocked 2 15 2 3 2" xfId="22342"/>
    <cellStyle name="SAPLocked 2 15 2 3_SCH J-3" xfId="22343"/>
    <cellStyle name="SAPLocked 2 15 2 4" xfId="22344"/>
    <cellStyle name="SAPLocked 2 15 2 4 2" xfId="22345"/>
    <cellStyle name="SAPLocked 2 15 2 4_SCH J-3" xfId="22346"/>
    <cellStyle name="SAPLocked 2 15 2 5" xfId="22347"/>
    <cellStyle name="SAPLocked 2 15 2 5 2" xfId="22348"/>
    <cellStyle name="SAPLocked 2 15 2 5_SCH J-3" xfId="22349"/>
    <cellStyle name="SAPLocked 2 15 2 6" xfId="22350"/>
    <cellStyle name="SAPLocked 2 15 2 6 2" xfId="22351"/>
    <cellStyle name="SAPLocked 2 15 2 6_SCH J-3" xfId="22352"/>
    <cellStyle name="SAPLocked 2 15 2 7" xfId="22353"/>
    <cellStyle name="SAPLocked 2 15 2 7 2" xfId="22354"/>
    <cellStyle name="SAPLocked 2 15 2 7_SCH J-3" xfId="22355"/>
    <cellStyle name="SAPLocked 2 15 2 8" xfId="22356"/>
    <cellStyle name="SAPLocked 2 15 2 8 2" xfId="22357"/>
    <cellStyle name="SAPLocked 2 15 2 8_SCH J-3" xfId="22358"/>
    <cellStyle name="SAPLocked 2 15 2 9" xfId="22359"/>
    <cellStyle name="SAPLocked 2 15 2 9 2" xfId="22360"/>
    <cellStyle name="SAPLocked 2 15 2 9_SCH J-3" xfId="22361"/>
    <cellStyle name="SAPLocked 2 15 2_SCH J-3" xfId="22362"/>
    <cellStyle name="SAPLocked 2 15 3" xfId="22363"/>
    <cellStyle name="SAPLocked 2 15 3 2" xfId="22364"/>
    <cellStyle name="SAPLocked 2 15 3_SCH J-3" xfId="22365"/>
    <cellStyle name="SAPLocked 2 15 4" xfId="22366"/>
    <cellStyle name="SAPLocked 2 15 4 2" xfId="22367"/>
    <cellStyle name="SAPLocked 2 15 4_SCH J-3" xfId="22368"/>
    <cellStyle name="SAPLocked 2 15 5" xfId="22369"/>
    <cellStyle name="SAPLocked 2 15 5 2" xfId="22370"/>
    <cellStyle name="SAPLocked 2 15 5_SCH J-3" xfId="22371"/>
    <cellStyle name="SAPLocked 2 15 6" xfId="22372"/>
    <cellStyle name="SAPLocked 2 15 6 2" xfId="22373"/>
    <cellStyle name="SAPLocked 2 15 6_SCH J-3" xfId="22374"/>
    <cellStyle name="SAPLocked 2 15 7" xfId="22375"/>
    <cellStyle name="SAPLocked 2 15 7 2" xfId="22376"/>
    <cellStyle name="SAPLocked 2 15 7_SCH J-3" xfId="22377"/>
    <cellStyle name="SAPLocked 2 15 8" xfId="22378"/>
    <cellStyle name="SAPLocked 2 15 8 2" xfId="22379"/>
    <cellStyle name="SAPLocked 2 15 8_SCH J-3" xfId="22380"/>
    <cellStyle name="SAPLocked 2 15 9" xfId="22381"/>
    <cellStyle name="SAPLocked 2 15 9 2" xfId="22382"/>
    <cellStyle name="SAPLocked 2 15 9_SCH J-3" xfId="22383"/>
    <cellStyle name="SAPLocked 2 15_SCH J-3" xfId="22384"/>
    <cellStyle name="SAPLocked 2 16" xfId="22385"/>
    <cellStyle name="SAPLocked 2 16 10" xfId="22386"/>
    <cellStyle name="SAPLocked 2 16 10 2" xfId="22387"/>
    <cellStyle name="SAPLocked 2 16 10_SCH J-3" xfId="22388"/>
    <cellStyle name="SAPLocked 2 16 11" xfId="22389"/>
    <cellStyle name="SAPLocked 2 16 11 2" xfId="22390"/>
    <cellStyle name="SAPLocked 2 16 11_SCH J-3" xfId="22391"/>
    <cellStyle name="SAPLocked 2 16 12" xfId="22392"/>
    <cellStyle name="SAPLocked 2 16 12 2" xfId="22393"/>
    <cellStyle name="SAPLocked 2 16 12_SCH J-3" xfId="22394"/>
    <cellStyle name="SAPLocked 2 16 13" xfId="22395"/>
    <cellStyle name="SAPLocked 2 16 2" xfId="22396"/>
    <cellStyle name="SAPLocked 2 16 2 10" xfId="22397"/>
    <cellStyle name="SAPLocked 2 16 2 10 2" xfId="22398"/>
    <cellStyle name="SAPLocked 2 16 2 10_SCH J-3" xfId="22399"/>
    <cellStyle name="SAPLocked 2 16 2 11" xfId="22400"/>
    <cellStyle name="SAPLocked 2 16 2 11 2" xfId="22401"/>
    <cellStyle name="SAPLocked 2 16 2 11_SCH J-3" xfId="22402"/>
    <cellStyle name="SAPLocked 2 16 2 12" xfId="22403"/>
    <cellStyle name="SAPLocked 2 16 2 2" xfId="22404"/>
    <cellStyle name="SAPLocked 2 16 2 2 2" xfId="22405"/>
    <cellStyle name="SAPLocked 2 16 2 2_SCH J-3" xfId="22406"/>
    <cellStyle name="SAPLocked 2 16 2 3" xfId="22407"/>
    <cellStyle name="SAPLocked 2 16 2 3 2" xfId="22408"/>
    <cellStyle name="SAPLocked 2 16 2 3_SCH J-3" xfId="22409"/>
    <cellStyle name="SAPLocked 2 16 2 4" xfId="22410"/>
    <cellStyle name="SAPLocked 2 16 2 4 2" xfId="22411"/>
    <cellStyle name="SAPLocked 2 16 2 4_SCH J-3" xfId="22412"/>
    <cellStyle name="SAPLocked 2 16 2 5" xfId="22413"/>
    <cellStyle name="SAPLocked 2 16 2 5 2" xfId="22414"/>
    <cellStyle name="SAPLocked 2 16 2 5_SCH J-3" xfId="22415"/>
    <cellStyle name="SAPLocked 2 16 2 6" xfId="22416"/>
    <cellStyle name="SAPLocked 2 16 2 6 2" xfId="22417"/>
    <cellStyle name="SAPLocked 2 16 2 6_SCH J-3" xfId="22418"/>
    <cellStyle name="SAPLocked 2 16 2 7" xfId="22419"/>
    <cellStyle name="SAPLocked 2 16 2 7 2" xfId="22420"/>
    <cellStyle name="SAPLocked 2 16 2 7_SCH J-3" xfId="22421"/>
    <cellStyle name="SAPLocked 2 16 2 8" xfId="22422"/>
    <cellStyle name="SAPLocked 2 16 2 8 2" xfId="22423"/>
    <cellStyle name="SAPLocked 2 16 2 8_SCH J-3" xfId="22424"/>
    <cellStyle name="SAPLocked 2 16 2 9" xfId="22425"/>
    <cellStyle name="SAPLocked 2 16 2 9 2" xfId="22426"/>
    <cellStyle name="SAPLocked 2 16 2 9_SCH J-3" xfId="22427"/>
    <cellStyle name="SAPLocked 2 16 2_SCH J-3" xfId="22428"/>
    <cellStyle name="SAPLocked 2 16 3" xfId="22429"/>
    <cellStyle name="SAPLocked 2 16 3 2" xfId="22430"/>
    <cellStyle name="SAPLocked 2 16 3_SCH J-3" xfId="22431"/>
    <cellStyle name="SAPLocked 2 16 4" xfId="22432"/>
    <cellStyle name="SAPLocked 2 16 4 2" xfId="22433"/>
    <cellStyle name="SAPLocked 2 16 4_SCH J-3" xfId="22434"/>
    <cellStyle name="SAPLocked 2 16 5" xfId="22435"/>
    <cellStyle name="SAPLocked 2 16 5 2" xfId="22436"/>
    <cellStyle name="SAPLocked 2 16 5_SCH J-3" xfId="22437"/>
    <cellStyle name="SAPLocked 2 16 6" xfId="22438"/>
    <cellStyle name="SAPLocked 2 16 6 2" xfId="22439"/>
    <cellStyle name="SAPLocked 2 16 6_SCH J-3" xfId="22440"/>
    <cellStyle name="SAPLocked 2 16 7" xfId="22441"/>
    <cellStyle name="SAPLocked 2 16 7 2" xfId="22442"/>
    <cellStyle name="SAPLocked 2 16 7_SCH J-3" xfId="22443"/>
    <cellStyle name="SAPLocked 2 16 8" xfId="22444"/>
    <cellStyle name="SAPLocked 2 16 8 2" xfId="22445"/>
    <cellStyle name="SAPLocked 2 16 8_SCH J-3" xfId="22446"/>
    <cellStyle name="SAPLocked 2 16 9" xfId="22447"/>
    <cellStyle name="SAPLocked 2 16 9 2" xfId="22448"/>
    <cellStyle name="SAPLocked 2 16 9_SCH J-3" xfId="22449"/>
    <cellStyle name="SAPLocked 2 16_SCH J-3" xfId="22450"/>
    <cellStyle name="SAPLocked 2 17" xfId="22451"/>
    <cellStyle name="SAPLocked 2 17 10" xfId="22452"/>
    <cellStyle name="SAPLocked 2 17 10 2" xfId="22453"/>
    <cellStyle name="SAPLocked 2 17 10_SCH J-3" xfId="22454"/>
    <cellStyle name="SAPLocked 2 17 11" xfId="22455"/>
    <cellStyle name="SAPLocked 2 17 11 2" xfId="22456"/>
    <cellStyle name="SAPLocked 2 17 11_SCH J-3" xfId="22457"/>
    <cellStyle name="SAPLocked 2 17 12" xfId="22458"/>
    <cellStyle name="SAPLocked 2 17 12 2" xfId="22459"/>
    <cellStyle name="SAPLocked 2 17 12_SCH J-3" xfId="22460"/>
    <cellStyle name="SAPLocked 2 17 13" xfId="22461"/>
    <cellStyle name="SAPLocked 2 17 2" xfId="22462"/>
    <cellStyle name="SAPLocked 2 17 2 10" xfId="22463"/>
    <cellStyle name="SAPLocked 2 17 2 10 2" xfId="22464"/>
    <cellStyle name="SAPLocked 2 17 2 10_SCH J-3" xfId="22465"/>
    <cellStyle name="SAPLocked 2 17 2 11" xfId="22466"/>
    <cellStyle name="SAPLocked 2 17 2 11 2" xfId="22467"/>
    <cellStyle name="SAPLocked 2 17 2 11_SCH J-3" xfId="22468"/>
    <cellStyle name="SAPLocked 2 17 2 12" xfId="22469"/>
    <cellStyle name="SAPLocked 2 17 2 2" xfId="22470"/>
    <cellStyle name="SAPLocked 2 17 2 2 2" xfId="22471"/>
    <cellStyle name="SAPLocked 2 17 2 2_SCH J-3" xfId="22472"/>
    <cellStyle name="SAPLocked 2 17 2 3" xfId="22473"/>
    <cellStyle name="SAPLocked 2 17 2 3 2" xfId="22474"/>
    <cellStyle name="SAPLocked 2 17 2 3_SCH J-3" xfId="22475"/>
    <cellStyle name="SAPLocked 2 17 2 4" xfId="22476"/>
    <cellStyle name="SAPLocked 2 17 2 4 2" xfId="22477"/>
    <cellStyle name="SAPLocked 2 17 2 4_SCH J-3" xfId="22478"/>
    <cellStyle name="SAPLocked 2 17 2 5" xfId="22479"/>
    <cellStyle name="SAPLocked 2 17 2 5 2" xfId="22480"/>
    <cellStyle name="SAPLocked 2 17 2 5_SCH J-3" xfId="22481"/>
    <cellStyle name="SAPLocked 2 17 2 6" xfId="22482"/>
    <cellStyle name="SAPLocked 2 17 2 6 2" xfId="22483"/>
    <cellStyle name="SAPLocked 2 17 2 6_SCH J-3" xfId="22484"/>
    <cellStyle name="SAPLocked 2 17 2 7" xfId="22485"/>
    <cellStyle name="SAPLocked 2 17 2 7 2" xfId="22486"/>
    <cellStyle name="SAPLocked 2 17 2 7_SCH J-3" xfId="22487"/>
    <cellStyle name="SAPLocked 2 17 2 8" xfId="22488"/>
    <cellStyle name="SAPLocked 2 17 2 8 2" xfId="22489"/>
    <cellStyle name="SAPLocked 2 17 2 8_SCH J-3" xfId="22490"/>
    <cellStyle name="SAPLocked 2 17 2 9" xfId="22491"/>
    <cellStyle name="SAPLocked 2 17 2 9 2" xfId="22492"/>
    <cellStyle name="SAPLocked 2 17 2 9_SCH J-3" xfId="22493"/>
    <cellStyle name="SAPLocked 2 17 2_SCH J-3" xfId="22494"/>
    <cellStyle name="SAPLocked 2 17 3" xfId="22495"/>
    <cellStyle name="SAPLocked 2 17 3 2" xfId="22496"/>
    <cellStyle name="SAPLocked 2 17 3_SCH J-3" xfId="22497"/>
    <cellStyle name="SAPLocked 2 17 4" xfId="22498"/>
    <cellStyle name="SAPLocked 2 17 4 2" xfId="22499"/>
    <cellStyle name="SAPLocked 2 17 4_SCH J-3" xfId="22500"/>
    <cellStyle name="SAPLocked 2 17 5" xfId="22501"/>
    <cellStyle name="SAPLocked 2 17 5 2" xfId="22502"/>
    <cellStyle name="SAPLocked 2 17 5_SCH J-3" xfId="22503"/>
    <cellStyle name="SAPLocked 2 17 6" xfId="22504"/>
    <cellStyle name="SAPLocked 2 17 6 2" xfId="22505"/>
    <cellStyle name="SAPLocked 2 17 6_SCH J-3" xfId="22506"/>
    <cellStyle name="SAPLocked 2 17 7" xfId="22507"/>
    <cellStyle name="SAPLocked 2 17 7 2" xfId="22508"/>
    <cellStyle name="SAPLocked 2 17 7_SCH J-3" xfId="22509"/>
    <cellStyle name="SAPLocked 2 17 8" xfId="22510"/>
    <cellStyle name="SAPLocked 2 17 8 2" xfId="22511"/>
    <cellStyle name="SAPLocked 2 17 8_SCH J-3" xfId="22512"/>
    <cellStyle name="SAPLocked 2 17 9" xfId="22513"/>
    <cellStyle name="SAPLocked 2 17 9 2" xfId="22514"/>
    <cellStyle name="SAPLocked 2 17 9_SCH J-3" xfId="22515"/>
    <cellStyle name="SAPLocked 2 17_SCH J-3" xfId="22516"/>
    <cellStyle name="SAPLocked 2 18" xfId="22517"/>
    <cellStyle name="SAPLocked 2 18 10" xfId="22518"/>
    <cellStyle name="SAPLocked 2 18 10 2" xfId="22519"/>
    <cellStyle name="SAPLocked 2 18 10_SCH J-3" xfId="22520"/>
    <cellStyle name="SAPLocked 2 18 11" xfId="22521"/>
    <cellStyle name="SAPLocked 2 18 11 2" xfId="22522"/>
    <cellStyle name="SAPLocked 2 18 11_SCH J-3" xfId="22523"/>
    <cellStyle name="SAPLocked 2 18 12" xfId="22524"/>
    <cellStyle name="SAPLocked 2 18 12 2" xfId="22525"/>
    <cellStyle name="SAPLocked 2 18 12_SCH J-3" xfId="22526"/>
    <cellStyle name="SAPLocked 2 18 13" xfId="22527"/>
    <cellStyle name="SAPLocked 2 18 2" xfId="22528"/>
    <cellStyle name="SAPLocked 2 18 2 10" xfId="22529"/>
    <cellStyle name="SAPLocked 2 18 2 10 2" xfId="22530"/>
    <cellStyle name="SAPLocked 2 18 2 10_SCH J-3" xfId="22531"/>
    <cellStyle name="SAPLocked 2 18 2 11" xfId="22532"/>
    <cellStyle name="SAPLocked 2 18 2 11 2" xfId="22533"/>
    <cellStyle name="SAPLocked 2 18 2 11_SCH J-3" xfId="22534"/>
    <cellStyle name="SAPLocked 2 18 2 12" xfId="22535"/>
    <cellStyle name="SAPLocked 2 18 2 2" xfId="22536"/>
    <cellStyle name="SAPLocked 2 18 2 2 2" xfId="22537"/>
    <cellStyle name="SAPLocked 2 18 2 2_SCH J-3" xfId="22538"/>
    <cellStyle name="SAPLocked 2 18 2 3" xfId="22539"/>
    <cellStyle name="SAPLocked 2 18 2 3 2" xfId="22540"/>
    <cellStyle name="SAPLocked 2 18 2 3_SCH J-3" xfId="22541"/>
    <cellStyle name="SAPLocked 2 18 2 4" xfId="22542"/>
    <cellStyle name="SAPLocked 2 18 2 4 2" xfId="22543"/>
    <cellStyle name="SAPLocked 2 18 2 4_SCH J-3" xfId="22544"/>
    <cellStyle name="SAPLocked 2 18 2 5" xfId="22545"/>
    <cellStyle name="SAPLocked 2 18 2 5 2" xfId="22546"/>
    <cellStyle name="SAPLocked 2 18 2 5_SCH J-3" xfId="22547"/>
    <cellStyle name="SAPLocked 2 18 2 6" xfId="22548"/>
    <cellStyle name="SAPLocked 2 18 2 6 2" xfId="22549"/>
    <cellStyle name="SAPLocked 2 18 2 6_SCH J-3" xfId="22550"/>
    <cellStyle name="SAPLocked 2 18 2 7" xfId="22551"/>
    <cellStyle name="SAPLocked 2 18 2 7 2" xfId="22552"/>
    <cellStyle name="SAPLocked 2 18 2 7_SCH J-3" xfId="22553"/>
    <cellStyle name="SAPLocked 2 18 2 8" xfId="22554"/>
    <cellStyle name="SAPLocked 2 18 2 8 2" xfId="22555"/>
    <cellStyle name="SAPLocked 2 18 2 8_SCH J-3" xfId="22556"/>
    <cellStyle name="SAPLocked 2 18 2 9" xfId="22557"/>
    <cellStyle name="SAPLocked 2 18 2 9 2" xfId="22558"/>
    <cellStyle name="SAPLocked 2 18 2 9_SCH J-3" xfId="22559"/>
    <cellStyle name="SAPLocked 2 18 2_SCH J-3" xfId="22560"/>
    <cellStyle name="SAPLocked 2 18 3" xfId="22561"/>
    <cellStyle name="SAPLocked 2 18 3 2" xfId="22562"/>
    <cellStyle name="SAPLocked 2 18 3_SCH J-3" xfId="22563"/>
    <cellStyle name="SAPLocked 2 18 4" xfId="22564"/>
    <cellStyle name="SAPLocked 2 18 4 2" xfId="22565"/>
    <cellStyle name="SAPLocked 2 18 4_SCH J-3" xfId="22566"/>
    <cellStyle name="SAPLocked 2 18 5" xfId="22567"/>
    <cellStyle name="SAPLocked 2 18 5 2" xfId="22568"/>
    <cellStyle name="SAPLocked 2 18 5_SCH J-3" xfId="22569"/>
    <cellStyle name="SAPLocked 2 18 6" xfId="22570"/>
    <cellStyle name="SAPLocked 2 18 6 2" xfId="22571"/>
    <cellStyle name="SAPLocked 2 18 6_SCH J-3" xfId="22572"/>
    <cellStyle name="SAPLocked 2 18 7" xfId="22573"/>
    <cellStyle name="SAPLocked 2 18 7 2" xfId="22574"/>
    <cellStyle name="SAPLocked 2 18 7_SCH J-3" xfId="22575"/>
    <cellStyle name="SAPLocked 2 18 8" xfId="22576"/>
    <cellStyle name="SAPLocked 2 18 8 2" xfId="22577"/>
    <cellStyle name="SAPLocked 2 18 8_SCH J-3" xfId="22578"/>
    <cellStyle name="SAPLocked 2 18 9" xfId="22579"/>
    <cellStyle name="SAPLocked 2 18 9 2" xfId="22580"/>
    <cellStyle name="SAPLocked 2 18 9_SCH J-3" xfId="22581"/>
    <cellStyle name="SAPLocked 2 18_SCH J-3" xfId="22582"/>
    <cellStyle name="SAPLocked 2 19" xfId="22583"/>
    <cellStyle name="SAPLocked 2 19 10" xfId="22584"/>
    <cellStyle name="SAPLocked 2 19 10 2" xfId="22585"/>
    <cellStyle name="SAPLocked 2 19 10_SCH J-3" xfId="22586"/>
    <cellStyle name="SAPLocked 2 19 11" xfId="22587"/>
    <cellStyle name="SAPLocked 2 19 11 2" xfId="22588"/>
    <cellStyle name="SAPLocked 2 19 11_SCH J-3" xfId="22589"/>
    <cellStyle name="SAPLocked 2 19 12" xfId="22590"/>
    <cellStyle name="SAPLocked 2 19 12 2" xfId="22591"/>
    <cellStyle name="SAPLocked 2 19 12_SCH J-3" xfId="22592"/>
    <cellStyle name="SAPLocked 2 19 13" xfId="22593"/>
    <cellStyle name="SAPLocked 2 19 2" xfId="22594"/>
    <cellStyle name="SAPLocked 2 19 2 10" xfId="22595"/>
    <cellStyle name="SAPLocked 2 19 2 10 2" xfId="22596"/>
    <cellStyle name="SAPLocked 2 19 2 10_SCH J-3" xfId="22597"/>
    <cellStyle name="SAPLocked 2 19 2 11" xfId="22598"/>
    <cellStyle name="SAPLocked 2 19 2 11 2" xfId="22599"/>
    <cellStyle name="SAPLocked 2 19 2 11_SCH J-3" xfId="22600"/>
    <cellStyle name="SAPLocked 2 19 2 12" xfId="22601"/>
    <cellStyle name="SAPLocked 2 19 2 2" xfId="22602"/>
    <cellStyle name="SAPLocked 2 19 2 2 2" xfId="22603"/>
    <cellStyle name="SAPLocked 2 19 2 2_SCH J-3" xfId="22604"/>
    <cellStyle name="SAPLocked 2 19 2 3" xfId="22605"/>
    <cellStyle name="SAPLocked 2 19 2 3 2" xfId="22606"/>
    <cellStyle name="SAPLocked 2 19 2 3_SCH J-3" xfId="22607"/>
    <cellStyle name="SAPLocked 2 19 2 4" xfId="22608"/>
    <cellStyle name="SAPLocked 2 19 2 4 2" xfId="22609"/>
    <cellStyle name="SAPLocked 2 19 2 4_SCH J-3" xfId="22610"/>
    <cellStyle name="SAPLocked 2 19 2 5" xfId="22611"/>
    <cellStyle name="SAPLocked 2 19 2 5 2" xfId="22612"/>
    <cellStyle name="SAPLocked 2 19 2 5_SCH J-3" xfId="22613"/>
    <cellStyle name="SAPLocked 2 19 2 6" xfId="22614"/>
    <cellStyle name="SAPLocked 2 19 2 6 2" xfId="22615"/>
    <cellStyle name="SAPLocked 2 19 2 6_SCH J-3" xfId="22616"/>
    <cellStyle name="SAPLocked 2 19 2 7" xfId="22617"/>
    <cellStyle name="SAPLocked 2 19 2 7 2" xfId="22618"/>
    <cellStyle name="SAPLocked 2 19 2 7_SCH J-3" xfId="22619"/>
    <cellStyle name="SAPLocked 2 19 2 8" xfId="22620"/>
    <cellStyle name="SAPLocked 2 19 2 8 2" xfId="22621"/>
    <cellStyle name="SAPLocked 2 19 2 8_SCH J-3" xfId="22622"/>
    <cellStyle name="SAPLocked 2 19 2 9" xfId="22623"/>
    <cellStyle name="SAPLocked 2 19 2 9 2" xfId="22624"/>
    <cellStyle name="SAPLocked 2 19 2 9_SCH J-3" xfId="22625"/>
    <cellStyle name="SAPLocked 2 19 2_SCH J-3" xfId="22626"/>
    <cellStyle name="SAPLocked 2 19 3" xfId="22627"/>
    <cellStyle name="SAPLocked 2 19 3 2" xfId="22628"/>
    <cellStyle name="SAPLocked 2 19 3_SCH J-3" xfId="22629"/>
    <cellStyle name="SAPLocked 2 19 4" xfId="22630"/>
    <cellStyle name="SAPLocked 2 19 4 2" xfId="22631"/>
    <cellStyle name="SAPLocked 2 19 4_SCH J-3" xfId="22632"/>
    <cellStyle name="SAPLocked 2 19 5" xfId="22633"/>
    <cellStyle name="SAPLocked 2 19 5 2" xfId="22634"/>
    <cellStyle name="SAPLocked 2 19 5_SCH J-3" xfId="22635"/>
    <cellStyle name="SAPLocked 2 19 6" xfId="22636"/>
    <cellStyle name="SAPLocked 2 19 6 2" xfId="22637"/>
    <cellStyle name="SAPLocked 2 19 6_SCH J-3" xfId="22638"/>
    <cellStyle name="SAPLocked 2 19 7" xfId="22639"/>
    <cellStyle name="SAPLocked 2 19 7 2" xfId="22640"/>
    <cellStyle name="SAPLocked 2 19 7_SCH J-3" xfId="22641"/>
    <cellStyle name="SAPLocked 2 19 8" xfId="22642"/>
    <cellStyle name="SAPLocked 2 19 8 2" xfId="22643"/>
    <cellStyle name="SAPLocked 2 19 8_SCH J-3" xfId="22644"/>
    <cellStyle name="SAPLocked 2 19 9" xfId="22645"/>
    <cellStyle name="SAPLocked 2 19 9 2" xfId="22646"/>
    <cellStyle name="SAPLocked 2 19 9_SCH J-3" xfId="22647"/>
    <cellStyle name="SAPLocked 2 19_SCH J-3" xfId="22648"/>
    <cellStyle name="SAPLocked 2 2" xfId="22649"/>
    <cellStyle name="SAPLocked 2 2 10" xfId="22650"/>
    <cellStyle name="SAPLocked 2 2 10 2" xfId="22651"/>
    <cellStyle name="SAPLocked 2 2 10_SCH J-3" xfId="22652"/>
    <cellStyle name="SAPLocked 2 2 11" xfId="22653"/>
    <cellStyle name="SAPLocked 2 2 11 2" xfId="22654"/>
    <cellStyle name="SAPLocked 2 2 11_SCH J-3" xfId="22655"/>
    <cellStyle name="SAPLocked 2 2 12" xfId="22656"/>
    <cellStyle name="SAPLocked 2 2 12 2" xfId="22657"/>
    <cellStyle name="SAPLocked 2 2 12_SCH J-3" xfId="22658"/>
    <cellStyle name="SAPLocked 2 2 13" xfId="22659"/>
    <cellStyle name="SAPLocked 2 2 2" xfId="22660"/>
    <cellStyle name="SAPLocked 2 2 2 10" xfId="22661"/>
    <cellStyle name="SAPLocked 2 2 2 10 2" xfId="22662"/>
    <cellStyle name="SAPLocked 2 2 2 10_SCH J-3" xfId="22663"/>
    <cellStyle name="SAPLocked 2 2 2 11" xfId="22664"/>
    <cellStyle name="SAPLocked 2 2 2 11 2" xfId="22665"/>
    <cellStyle name="SAPLocked 2 2 2 11_SCH J-3" xfId="22666"/>
    <cellStyle name="SAPLocked 2 2 2 12" xfId="22667"/>
    <cellStyle name="SAPLocked 2 2 2 2" xfId="22668"/>
    <cellStyle name="SAPLocked 2 2 2 2 2" xfId="22669"/>
    <cellStyle name="SAPLocked 2 2 2 2_SCH J-3" xfId="22670"/>
    <cellStyle name="SAPLocked 2 2 2 3" xfId="22671"/>
    <cellStyle name="SAPLocked 2 2 2 3 2" xfId="22672"/>
    <cellStyle name="SAPLocked 2 2 2 3_SCH J-3" xfId="22673"/>
    <cellStyle name="SAPLocked 2 2 2 4" xfId="22674"/>
    <cellStyle name="SAPLocked 2 2 2 4 2" xfId="22675"/>
    <cellStyle name="SAPLocked 2 2 2 4_SCH J-3" xfId="22676"/>
    <cellStyle name="SAPLocked 2 2 2 5" xfId="22677"/>
    <cellStyle name="SAPLocked 2 2 2 5 2" xfId="22678"/>
    <cellStyle name="SAPLocked 2 2 2 5_SCH J-3" xfId="22679"/>
    <cellStyle name="SAPLocked 2 2 2 6" xfId="22680"/>
    <cellStyle name="SAPLocked 2 2 2 6 2" xfId="22681"/>
    <cellStyle name="SAPLocked 2 2 2 6_SCH J-3" xfId="22682"/>
    <cellStyle name="SAPLocked 2 2 2 7" xfId="22683"/>
    <cellStyle name="SAPLocked 2 2 2 7 2" xfId="22684"/>
    <cellStyle name="SAPLocked 2 2 2 7_SCH J-3" xfId="22685"/>
    <cellStyle name="SAPLocked 2 2 2 8" xfId="22686"/>
    <cellStyle name="SAPLocked 2 2 2 8 2" xfId="22687"/>
    <cellStyle name="SAPLocked 2 2 2 8_SCH J-3" xfId="22688"/>
    <cellStyle name="SAPLocked 2 2 2 9" xfId="22689"/>
    <cellStyle name="SAPLocked 2 2 2 9 2" xfId="22690"/>
    <cellStyle name="SAPLocked 2 2 2 9_SCH J-3" xfId="22691"/>
    <cellStyle name="SAPLocked 2 2 2_SCH J-3" xfId="22692"/>
    <cellStyle name="SAPLocked 2 2 3" xfId="22693"/>
    <cellStyle name="SAPLocked 2 2 3 2" xfId="22694"/>
    <cellStyle name="SAPLocked 2 2 3_SCH J-3" xfId="22695"/>
    <cellStyle name="SAPLocked 2 2 4" xfId="22696"/>
    <cellStyle name="SAPLocked 2 2 4 2" xfId="22697"/>
    <cellStyle name="SAPLocked 2 2 4_SCH J-3" xfId="22698"/>
    <cellStyle name="SAPLocked 2 2 5" xfId="22699"/>
    <cellStyle name="SAPLocked 2 2 5 2" xfId="22700"/>
    <cellStyle name="SAPLocked 2 2 5_SCH J-3" xfId="22701"/>
    <cellStyle name="SAPLocked 2 2 6" xfId="22702"/>
    <cellStyle name="SAPLocked 2 2 6 2" xfId="22703"/>
    <cellStyle name="SAPLocked 2 2 6_SCH J-3" xfId="22704"/>
    <cellStyle name="SAPLocked 2 2 7" xfId="22705"/>
    <cellStyle name="SAPLocked 2 2 7 2" xfId="22706"/>
    <cellStyle name="SAPLocked 2 2 7_SCH J-3" xfId="22707"/>
    <cellStyle name="SAPLocked 2 2 8" xfId="22708"/>
    <cellStyle name="SAPLocked 2 2 8 2" xfId="22709"/>
    <cellStyle name="SAPLocked 2 2 8_SCH J-3" xfId="22710"/>
    <cellStyle name="SAPLocked 2 2 9" xfId="22711"/>
    <cellStyle name="SAPLocked 2 2 9 2" xfId="22712"/>
    <cellStyle name="SAPLocked 2 2 9_SCH J-3" xfId="22713"/>
    <cellStyle name="SAPLocked 2 2_SCH J-3" xfId="22714"/>
    <cellStyle name="SAPLocked 2 20" xfId="22715"/>
    <cellStyle name="SAPLocked 2 20 10" xfId="22716"/>
    <cellStyle name="SAPLocked 2 20 10 2" xfId="22717"/>
    <cellStyle name="SAPLocked 2 20 10_SCH J-3" xfId="22718"/>
    <cellStyle name="SAPLocked 2 20 11" xfId="22719"/>
    <cellStyle name="SAPLocked 2 20 11 2" xfId="22720"/>
    <cellStyle name="SAPLocked 2 20 11_SCH J-3" xfId="22721"/>
    <cellStyle name="SAPLocked 2 20 12" xfId="22722"/>
    <cellStyle name="SAPLocked 2 20 12 2" xfId="22723"/>
    <cellStyle name="SAPLocked 2 20 12_SCH J-3" xfId="22724"/>
    <cellStyle name="SAPLocked 2 20 13" xfId="22725"/>
    <cellStyle name="SAPLocked 2 20 2" xfId="22726"/>
    <cellStyle name="SAPLocked 2 20 2 10" xfId="22727"/>
    <cellStyle name="SAPLocked 2 20 2 10 2" xfId="22728"/>
    <cellStyle name="SAPLocked 2 20 2 10_SCH J-3" xfId="22729"/>
    <cellStyle name="SAPLocked 2 20 2 11" xfId="22730"/>
    <cellStyle name="SAPLocked 2 20 2 11 2" xfId="22731"/>
    <cellStyle name="SAPLocked 2 20 2 11_SCH J-3" xfId="22732"/>
    <cellStyle name="SAPLocked 2 20 2 12" xfId="22733"/>
    <cellStyle name="SAPLocked 2 20 2 2" xfId="22734"/>
    <cellStyle name="SAPLocked 2 20 2 2 2" xfId="22735"/>
    <cellStyle name="SAPLocked 2 20 2 2_SCH J-3" xfId="22736"/>
    <cellStyle name="SAPLocked 2 20 2 3" xfId="22737"/>
    <cellStyle name="SAPLocked 2 20 2 3 2" xfId="22738"/>
    <cellStyle name="SAPLocked 2 20 2 3_SCH J-3" xfId="22739"/>
    <cellStyle name="SAPLocked 2 20 2 4" xfId="22740"/>
    <cellStyle name="SAPLocked 2 20 2 4 2" xfId="22741"/>
    <cellStyle name="SAPLocked 2 20 2 4_SCH J-3" xfId="22742"/>
    <cellStyle name="SAPLocked 2 20 2 5" xfId="22743"/>
    <cellStyle name="SAPLocked 2 20 2 5 2" xfId="22744"/>
    <cellStyle name="SAPLocked 2 20 2 5_SCH J-3" xfId="22745"/>
    <cellStyle name="SAPLocked 2 20 2 6" xfId="22746"/>
    <cellStyle name="SAPLocked 2 20 2 6 2" xfId="22747"/>
    <cellStyle name="SAPLocked 2 20 2 6_SCH J-3" xfId="22748"/>
    <cellStyle name="SAPLocked 2 20 2 7" xfId="22749"/>
    <cellStyle name="SAPLocked 2 20 2 7 2" xfId="22750"/>
    <cellStyle name="SAPLocked 2 20 2 7_SCH J-3" xfId="22751"/>
    <cellStyle name="SAPLocked 2 20 2 8" xfId="22752"/>
    <cellStyle name="SAPLocked 2 20 2 8 2" xfId="22753"/>
    <cellStyle name="SAPLocked 2 20 2 8_SCH J-3" xfId="22754"/>
    <cellStyle name="SAPLocked 2 20 2 9" xfId="22755"/>
    <cellStyle name="SAPLocked 2 20 2 9 2" xfId="22756"/>
    <cellStyle name="SAPLocked 2 20 2 9_SCH J-3" xfId="22757"/>
    <cellStyle name="SAPLocked 2 20 2_SCH J-3" xfId="22758"/>
    <cellStyle name="SAPLocked 2 20 3" xfId="22759"/>
    <cellStyle name="SAPLocked 2 20 3 2" xfId="22760"/>
    <cellStyle name="SAPLocked 2 20 3_SCH J-3" xfId="22761"/>
    <cellStyle name="SAPLocked 2 20 4" xfId="22762"/>
    <cellStyle name="SAPLocked 2 20 4 2" xfId="22763"/>
    <cellStyle name="SAPLocked 2 20 4_SCH J-3" xfId="22764"/>
    <cellStyle name="SAPLocked 2 20 5" xfId="22765"/>
    <cellStyle name="SAPLocked 2 20 5 2" xfId="22766"/>
    <cellStyle name="SAPLocked 2 20 5_SCH J-3" xfId="22767"/>
    <cellStyle name="SAPLocked 2 20 6" xfId="22768"/>
    <cellStyle name="SAPLocked 2 20 6 2" xfId="22769"/>
    <cellStyle name="SAPLocked 2 20 6_SCH J-3" xfId="22770"/>
    <cellStyle name="SAPLocked 2 20 7" xfId="22771"/>
    <cellStyle name="SAPLocked 2 20 7 2" xfId="22772"/>
    <cellStyle name="SAPLocked 2 20 7_SCH J-3" xfId="22773"/>
    <cellStyle name="SAPLocked 2 20 8" xfId="22774"/>
    <cellStyle name="SAPLocked 2 20 8 2" xfId="22775"/>
    <cellStyle name="SAPLocked 2 20 8_SCH J-3" xfId="22776"/>
    <cellStyle name="SAPLocked 2 20 9" xfId="22777"/>
    <cellStyle name="SAPLocked 2 20 9 2" xfId="22778"/>
    <cellStyle name="SAPLocked 2 20 9_SCH J-3" xfId="22779"/>
    <cellStyle name="SAPLocked 2 20_SCH J-3" xfId="22780"/>
    <cellStyle name="SAPLocked 2 21" xfId="22781"/>
    <cellStyle name="SAPLocked 2 21 10" xfId="22782"/>
    <cellStyle name="SAPLocked 2 21 10 2" xfId="22783"/>
    <cellStyle name="SAPLocked 2 21 10_SCH J-3" xfId="22784"/>
    <cellStyle name="SAPLocked 2 21 11" xfId="22785"/>
    <cellStyle name="SAPLocked 2 21 11 2" xfId="22786"/>
    <cellStyle name="SAPLocked 2 21 11_SCH J-3" xfId="22787"/>
    <cellStyle name="SAPLocked 2 21 12" xfId="22788"/>
    <cellStyle name="SAPLocked 2 21 2" xfId="22789"/>
    <cellStyle name="SAPLocked 2 21 2 2" xfId="22790"/>
    <cellStyle name="SAPLocked 2 21 2_SCH J-3" xfId="22791"/>
    <cellStyle name="SAPLocked 2 21 3" xfId="22792"/>
    <cellStyle name="SAPLocked 2 21 3 2" xfId="22793"/>
    <cellStyle name="SAPLocked 2 21 3_SCH J-3" xfId="22794"/>
    <cellStyle name="SAPLocked 2 21 4" xfId="22795"/>
    <cellStyle name="SAPLocked 2 21 4 2" xfId="22796"/>
    <cellStyle name="SAPLocked 2 21 4_SCH J-3" xfId="22797"/>
    <cellStyle name="SAPLocked 2 21 5" xfId="22798"/>
    <cellStyle name="SAPLocked 2 21 5 2" xfId="22799"/>
    <cellStyle name="SAPLocked 2 21 5_SCH J-3" xfId="22800"/>
    <cellStyle name="SAPLocked 2 21 6" xfId="22801"/>
    <cellStyle name="SAPLocked 2 21 6 2" xfId="22802"/>
    <cellStyle name="SAPLocked 2 21 6_SCH J-3" xfId="22803"/>
    <cellStyle name="SAPLocked 2 21 7" xfId="22804"/>
    <cellStyle name="SAPLocked 2 21 7 2" xfId="22805"/>
    <cellStyle name="SAPLocked 2 21 7_SCH J-3" xfId="22806"/>
    <cellStyle name="SAPLocked 2 21 8" xfId="22807"/>
    <cellStyle name="SAPLocked 2 21 8 2" xfId="22808"/>
    <cellStyle name="SAPLocked 2 21 8_SCH J-3" xfId="22809"/>
    <cellStyle name="SAPLocked 2 21 9" xfId="22810"/>
    <cellStyle name="SAPLocked 2 21 9 2" xfId="22811"/>
    <cellStyle name="SAPLocked 2 21 9_SCH J-3" xfId="22812"/>
    <cellStyle name="SAPLocked 2 21_SCH J-3" xfId="22813"/>
    <cellStyle name="SAPLocked 2 22" xfId="22814"/>
    <cellStyle name="SAPLocked 2 22 2" xfId="22815"/>
    <cellStyle name="SAPLocked 2 22_SCH J-3" xfId="22816"/>
    <cellStyle name="SAPLocked 2 23" xfId="22817"/>
    <cellStyle name="SAPLocked 2 23 2" xfId="22818"/>
    <cellStyle name="SAPLocked 2 23_SCH J-3" xfId="22819"/>
    <cellStyle name="SAPLocked 2 24" xfId="22820"/>
    <cellStyle name="SAPLocked 2 24 2" xfId="22821"/>
    <cellStyle name="SAPLocked 2 24_SCH J-3" xfId="22822"/>
    <cellStyle name="SAPLocked 2 25" xfId="22823"/>
    <cellStyle name="SAPLocked 2 25 2" xfId="22824"/>
    <cellStyle name="SAPLocked 2 25_SCH J-3" xfId="22825"/>
    <cellStyle name="SAPLocked 2 26" xfId="22826"/>
    <cellStyle name="SAPLocked 2 26 2" xfId="22827"/>
    <cellStyle name="SAPLocked 2 26_SCH J-3" xfId="22828"/>
    <cellStyle name="SAPLocked 2 27" xfId="22829"/>
    <cellStyle name="SAPLocked 2 27 2" xfId="22830"/>
    <cellStyle name="SAPLocked 2 27_SCH J-3" xfId="22831"/>
    <cellStyle name="SAPLocked 2 28" xfId="22832"/>
    <cellStyle name="SAPLocked 2 28 2" xfId="22833"/>
    <cellStyle name="SAPLocked 2 28_SCH J-3" xfId="22834"/>
    <cellStyle name="SAPLocked 2 29" xfId="22835"/>
    <cellStyle name="SAPLocked 2 29 2" xfId="22836"/>
    <cellStyle name="SAPLocked 2 29_SCH J-3" xfId="22837"/>
    <cellStyle name="SAPLocked 2 3" xfId="22838"/>
    <cellStyle name="SAPLocked 2 3 10" xfId="22839"/>
    <cellStyle name="SAPLocked 2 3 10 2" xfId="22840"/>
    <cellStyle name="SAPLocked 2 3 10_SCH J-3" xfId="22841"/>
    <cellStyle name="SAPLocked 2 3 11" xfId="22842"/>
    <cellStyle name="SAPLocked 2 3 11 2" xfId="22843"/>
    <cellStyle name="SAPLocked 2 3 11_SCH J-3" xfId="22844"/>
    <cellStyle name="SAPLocked 2 3 12" xfId="22845"/>
    <cellStyle name="SAPLocked 2 3 12 2" xfId="22846"/>
    <cellStyle name="SAPLocked 2 3 12_SCH J-3" xfId="22847"/>
    <cellStyle name="SAPLocked 2 3 13" xfId="22848"/>
    <cellStyle name="SAPLocked 2 3 2" xfId="22849"/>
    <cellStyle name="SAPLocked 2 3 2 10" xfId="22850"/>
    <cellStyle name="SAPLocked 2 3 2 10 2" xfId="22851"/>
    <cellStyle name="SAPLocked 2 3 2 10_SCH J-3" xfId="22852"/>
    <cellStyle name="SAPLocked 2 3 2 11" xfId="22853"/>
    <cellStyle name="SAPLocked 2 3 2 11 2" xfId="22854"/>
    <cellStyle name="SAPLocked 2 3 2 11_SCH J-3" xfId="22855"/>
    <cellStyle name="SAPLocked 2 3 2 12" xfId="22856"/>
    <cellStyle name="SAPLocked 2 3 2 2" xfId="22857"/>
    <cellStyle name="SAPLocked 2 3 2 2 2" xfId="22858"/>
    <cellStyle name="SAPLocked 2 3 2 2_SCH J-3" xfId="22859"/>
    <cellStyle name="SAPLocked 2 3 2 3" xfId="22860"/>
    <cellStyle name="SAPLocked 2 3 2 3 2" xfId="22861"/>
    <cellStyle name="SAPLocked 2 3 2 3_SCH J-3" xfId="22862"/>
    <cellStyle name="SAPLocked 2 3 2 4" xfId="22863"/>
    <cellStyle name="SAPLocked 2 3 2 4 2" xfId="22864"/>
    <cellStyle name="SAPLocked 2 3 2 4_SCH J-3" xfId="22865"/>
    <cellStyle name="SAPLocked 2 3 2 5" xfId="22866"/>
    <cellStyle name="SAPLocked 2 3 2 5 2" xfId="22867"/>
    <cellStyle name="SAPLocked 2 3 2 5_SCH J-3" xfId="22868"/>
    <cellStyle name="SAPLocked 2 3 2 6" xfId="22869"/>
    <cellStyle name="SAPLocked 2 3 2 6 2" xfId="22870"/>
    <cellStyle name="SAPLocked 2 3 2 6_SCH J-3" xfId="22871"/>
    <cellStyle name="SAPLocked 2 3 2 7" xfId="22872"/>
    <cellStyle name="SAPLocked 2 3 2 7 2" xfId="22873"/>
    <cellStyle name="SAPLocked 2 3 2 7_SCH J-3" xfId="22874"/>
    <cellStyle name="SAPLocked 2 3 2 8" xfId="22875"/>
    <cellStyle name="SAPLocked 2 3 2 8 2" xfId="22876"/>
    <cellStyle name="SAPLocked 2 3 2 8_SCH J-3" xfId="22877"/>
    <cellStyle name="SAPLocked 2 3 2 9" xfId="22878"/>
    <cellStyle name="SAPLocked 2 3 2 9 2" xfId="22879"/>
    <cellStyle name="SAPLocked 2 3 2 9_SCH J-3" xfId="22880"/>
    <cellStyle name="SAPLocked 2 3 2_SCH J-3" xfId="22881"/>
    <cellStyle name="SAPLocked 2 3 3" xfId="22882"/>
    <cellStyle name="SAPLocked 2 3 3 2" xfId="22883"/>
    <cellStyle name="SAPLocked 2 3 3_SCH J-3" xfId="22884"/>
    <cellStyle name="SAPLocked 2 3 4" xfId="22885"/>
    <cellStyle name="SAPLocked 2 3 4 2" xfId="22886"/>
    <cellStyle name="SAPLocked 2 3 4_SCH J-3" xfId="22887"/>
    <cellStyle name="SAPLocked 2 3 5" xfId="22888"/>
    <cellStyle name="SAPLocked 2 3 5 2" xfId="22889"/>
    <cellStyle name="SAPLocked 2 3 5_SCH J-3" xfId="22890"/>
    <cellStyle name="SAPLocked 2 3 6" xfId="22891"/>
    <cellStyle name="SAPLocked 2 3 6 2" xfId="22892"/>
    <cellStyle name="SAPLocked 2 3 6_SCH J-3" xfId="22893"/>
    <cellStyle name="SAPLocked 2 3 7" xfId="22894"/>
    <cellStyle name="SAPLocked 2 3 7 2" xfId="22895"/>
    <cellStyle name="SAPLocked 2 3 7_SCH J-3" xfId="22896"/>
    <cellStyle name="SAPLocked 2 3 8" xfId="22897"/>
    <cellStyle name="SAPLocked 2 3 8 2" xfId="22898"/>
    <cellStyle name="SAPLocked 2 3 8_SCH J-3" xfId="22899"/>
    <cellStyle name="SAPLocked 2 3 9" xfId="22900"/>
    <cellStyle name="SAPLocked 2 3 9 2" xfId="22901"/>
    <cellStyle name="SAPLocked 2 3 9_SCH J-3" xfId="22902"/>
    <cellStyle name="SAPLocked 2 3_SCH J-3" xfId="22903"/>
    <cellStyle name="SAPLocked 2 30" xfId="22904"/>
    <cellStyle name="SAPLocked 2 4" xfId="22905"/>
    <cellStyle name="SAPLocked 2 4 10" xfId="22906"/>
    <cellStyle name="SAPLocked 2 4 10 2" xfId="22907"/>
    <cellStyle name="SAPLocked 2 4 10_SCH J-3" xfId="22908"/>
    <cellStyle name="SAPLocked 2 4 11" xfId="22909"/>
    <cellStyle name="SAPLocked 2 4 11 2" xfId="22910"/>
    <cellStyle name="SAPLocked 2 4 11_SCH J-3" xfId="22911"/>
    <cellStyle name="SAPLocked 2 4 12" xfId="22912"/>
    <cellStyle name="SAPLocked 2 4 12 2" xfId="22913"/>
    <cellStyle name="SAPLocked 2 4 12_SCH J-3" xfId="22914"/>
    <cellStyle name="SAPLocked 2 4 13" xfId="22915"/>
    <cellStyle name="SAPLocked 2 4 2" xfId="22916"/>
    <cellStyle name="SAPLocked 2 4 2 10" xfId="22917"/>
    <cellStyle name="SAPLocked 2 4 2 10 2" xfId="22918"/>
    <cellStyle name="SAPLocked 2 4 2 10_SCH J-3" xfId="22919"/>
    <cellStyle name="SAPLocked 2 4 2 11" xfId="22920"/>
    <cellStyle name="SAPLocked 2 4 2 11 2" xfId="22921"/>
    <cellStyle name="SAPLocked 2 4 2 11_SCH J-3" xfId="22922"/>
    <cellStyle name="SAPLocked 2 4 2 12" xfId="22923"/>
    <cellStyle name="SAPLocked 2 4 2 2" xfId="22924"/>
    <cellStyle name="SAPLocked 2 4 2 2 2" xfId="22925"/>
    <cellStyle name="SAPLocked 2 4 2 2_SCH J-3" xfId="22926"/>
    <cellStyle name="SAPLocked 2 4 2 3" xfId="22927"/>
    <cellStyle name="SAPLocked 2 4 2 3 2" xfId="22928"/>
    <cellStyle name="SAPLocked 2 4 2 3_SCH J-3" xfId="22929"/>
    <cellStyle name="SAPLocked 2 4 2 4" xfId="22930"/>
    <cellStyle name="SAPLocked 2 4 2 4 2" xfId="22931"/>
    <cellStyle name="SAPLocked 2 4 2 4_SCH J-3" xfId="22932"/>
    <cellStyle name="SAPLocked 2 4 2 5" xfId="22933"/>
    <cellStyle name="SAPLocked 2 4 2 5 2" xfId="22934"/>
    <cellStyle name="SAPLocked 2 4 2 5_SCH J-3" xfId="22935"/>
    <cellStyle name="SAPLocked 2 4 2 6" xfId="22936"/>
    <cellStyle name="SAPLocked 2 4 2 6 2" xfId="22937"/>
    <cellStyle name="SAPLocked 2 4 2 6_SCH J-3" xfId="22938"/>
    <cellStyle name="SAPLocked 2 4 2 7" xfId="22939"/>
    <cellStyle name="SAPLocked 2 4 2 7 2" xfId="22940"/>
    <cellStyle name="SAPLocked 2 4 2 7_SCH J-3" xfId="22941"/>
    <cellStyle name="SAPLocked 2 4 2 8" xfId="22942"/>
    <cellStyle name="SAPLocked 2 4 2 8 2" xfId="22943"/>
    <cellStyle name="SAPLocked 2 4 2 8_SCH J-3" xfId="22944"/>
    <cellStyle name="SAPLocked 2 4 2 9" xfId="22945"/>
    <cellStyle name="SAPLocked 2 4 2 9 2" xfId="22946"/>
    <cellStyle name="SAPLocked 2 4 2 9_SCH J-3" xfId="22947"/>
    <cellStyle name="SAPLocked 2 4 2_SCH J-3" xfId="22948"/>
    <cellStyle name="SAPLocked 2 4 3" xfId="22949"/>
    <cellStyle name="SAPLocked 2 4 3 2" xfId="22950"/>
    <cellStyle name="SAPLocked 2 4 3_SCH J-3" xfId="22951"/>
    <cellStyle name="SAPLocked 2 4 4" xfId="22952"/>
    <cellStyle name="SAPLocked 2 4 4 2" xfId="22953"/>
    <cellStyle name="SAPLocked 2 4 4_SCH J-3" xfId="22954"/>
    <cellStyle name="SAPLocked 2 4 5" xfId="22955"/>
    <cellStyle name="SAPLocked 2 4 5 2" xfId="22956"/>
    <cellStyle name="SAPLocked 2 4 5_SCH J-3" xfId="22957"/>
    <cellStyle name="SAPLocked 2 4 6" xfId="22958"/>
    <cellStyle name="SAPLocked 2 4 6 2" xfId="22959"/>
    <cellStyle name="SAPLocked 2 4 6_SCH J-3" xfId="22960"/>
    <cellStyle name="SAPLocked 2 4 7" xfId="22961"/>
    <cellStyle name="SAPLocked 2 4 7 2" xfId="22962"/>
    <cellStyle name="SAPLocked 2 4 7_SCH J-3" xfId="22963"/>
    <cellStyle name="SAPLocked 2 4 8" xfId="22964"/>
    <cellStyle name="SAPLocked 2 4 8 2" xfId="22965"/>
    <cellStyle name="SAPLocked 2 4 8_SCH J-3" xfId="22966"/>
    <cellStyle name="SAPLocked 2 4 9" xfId="22967"/>
    <cellStyle name="SAPLocked 2 4 9 2" xfId="22968"/>
    <cellStyle name="SAPLocked 2 4 9_SCH J-3" xfId="22969"/>
    <cellStyle name="SAPLocked 2 4_SCH J-3" xfId="22970"/>
    <cellStyle name="SAPLocked 2 5" xfId="22971"/>
    <cellStyle name="SAPLocked 2 5 10" xfId="22972"/>
    <cellStyle name="SAPLocked 2 5 10 2" xfId="22973"/>
    <cellStyle name="SAPLocked 2 5 10_SCH J-3" xfId="22974"/>
    <cellStyle name="SAPLocked 2 5 11" xfId="22975"/>
    <cellStyle name="SAPLocked 2 5 11 2" xfId="22976"/>
    <cellStyle name="SAPLocked 2 5 11_SCH J-3" xfId="22977"/>
    <cellStyle name="SAPLocked 2 5 12" xfId="22978"/>
    <cellStyle name="SAPLocked 2 5 12 2" xfId="22979"/>
    <cellStyle name="SAPLocked 2 5 12_SCH J-3" xfId="22980"/>
    <cellStyle name="SAPLocked 2 5 13" xfId="22981"/>
    <cellStyle name="SAPLocked 2 5 2" xfId="22982"/>
    <cellStyle name="SAPLocked 2 5 2 10" xfId="22983"/>
    <cellStyle name="SAPLocked 2 5 2 10 2" xfId="22984"/>
    <cellStyle name="SAPLocked 2 5 2 10_SCH J-3" xfId="22985"/>
    <cellStyle name="SAPLocked 2 5 2 11" xfId="22986"/>
    <cellStyle name="SAPLocked 2 5 2 11 2" xfId="22987"/>
    <cellStyle name="SAPLocked 2 5 2 11_SCH J-3" xfId="22988"/>
    <cellStyle name="SAPLocked 2 5 2 12" xfId="22989"/>
    <cellStyle name="SAPLocked 2 5 2 2" xfId="22990"/>
    <cellStyle name="SAPLocked 2 5 2 2 2" xfId="22991"/>
    <cellStyle name="SAPLocked 2 5 2 2_SCH J-3" xfId="22992"/>
    <cellStyle name="SAPLocked 2 5 2 3" xfId="22993"/>
    <cellStyle name="SAPLocked 2 5 2 3 2" xfId="22994"/>
    <cellStyle name="SAPLocked 2 5 2 3_SCH J-3" xfId="22995"/>
    <cellStyle name="SAPLocked 2 5 2 4" xfId="22996"/>
    <cellStyle name="SAPLocked 2 5 2 4 2" xfId="22997"/>
    <cellStyle name="SAPLocked 2 5 2 4_SCH J-3" xfId="22998"/>
    <cellStyle name="SAPLocked 2 5 2 5" xfId="22999"/>
    <cellStyle name="SAPLocked 2 5 2 5 2" xfId="23000"/>
    <cellStyle name="SAPLocked 2 5 2 5_SCH J-3" xfId="23001"/>
    <cellStyle name="SAPLocked 2 5 2 6" xfId="23002"/>
    <cellStyle name="SAPLocked 2 5 2 6 2" xfId="23003"/>
    <cellStyle name="SAPLocked 2 5 2 6_SCH J-3" xfId="23004"/>
    <cellStyle name="SAPLocked 2 5 2 7" xfId="23005"/>
    <cellStyle name="SAPLocked 2 5 2 7 2" xfId="23006"/>
    <cellStyle name="SAPLocked 2 5 2 7_SCH J-3" xfId="23007"/>
    <cellStyle name="SAPLocked 2 5 2 8" xfId="23008"/>
    <cellStyle name="SAPLocked 2 5 2 8 2" xfId="23009"/>
    <cellStyle name="SAPLocked 2 5 2 8_SCH J-3" xfId="23010"/>
    <cellStyle name="SAPLocked 2 5 2 9" xfId="23011"/>
    <cellStyle name="SAPLocked 2 5 2 9 2" xfId="23012"/>
    <cellStyle name="SAPLocked 2 5 2 9_SCH J-3" xfId="23013"/>
    <cellStyle name="SAPLocked 2 5 2_SCH J-3" xfId="23014"/>
    <cellStyle name="SAPLocked 2 5 3" xfId="23015"/>
    <cellStyle name="SAPLocked 2 5 3 2" xfId="23016"/>
    <cellStyle name="SAPLocked 2 5 3_SCH J-3" xfId="23017"/>
    <cellStyle name="SAPLocked 2 5 4" xfId="23018"/>
    <cellStyle name="SAPLocked 2 5 4 2" xfId="23019"/>
    <cellStyle name="SAPLocked 2 5 4_SCH J-3" xfId="23020"/>
    <cellStyle name="SAPLocked 2 5 5" xfId="23021"/>
    <cellStyle name="SAPLocked 2 5 5 2" xfId="23022"/>
    <cellStyle name="SAPLocked 2 5 5_SCH J-3" xfId="23023"/>
    <cellStyle name="SAPLocked 2 5 6" xfId="23024"/>
    <cellStyle name="SAPLocked 2 5 6 2" xfId="23025"/>
    <cellStyle name="SAPLocked 2 5 6_SCH J-3" xfId="23026"/>
    <cellStyle name="SAPLocked 2 5 7" xfId="23027"/>
    <cellStyle name="SAPLocked 2 5 7 2" xfId="23028"/>
    <cellStyle name="SAPLocked 2 5 7_SCH J-3" xfId="23029"/>
    <cellStyle name="SAPLocked 2 5 8" xfId="23030"/>
    <cellStyle name="SAPLocked 2 5 8 2" xfId="23031"/>
    <cellStyle name="SAPLocked 2 5 8_SCH J-3" xfId="23032"/>
    <cellStyle name="SAPLocked 2 5 9" xfId="23033"/>
    <cellStyle name="SAPLocked 2 5 9 2" xfId="23034"/>
    <cellStyle name="SAPLocked 2 5 9_SCH J-3" xfId="23035"/>
    <cellStyle name="SAPLocked 2 5_SCH J-3" xfId="23036"/>
    <cellStyle name="SAPLocked 2 6" xfId="23037"/>
    <cellStyle name="SAPLocked 2 6 10" xfId="23038"/>
    <cellStyle name="SAPLocked 2 6 10 2" xfId="23039"/>
    <cellStyle name="SAPLocked 2 6 10_SCH J-3" xfId="23040"/>
    <cellStyle name="SAPLocked 2 6 11" xfId="23041"/>
    <cellStyle name="SAPLocked 2 6 11 2" xfId="23042"/>
    <cellStyle name="SAPLocked 2 6 11_SCH J-3" xfId="23043"/>
    <cellStyle name="SAPLocked 2 6 12" xfId="23044"/>
    <cellStyle name="SAPLocked 2 6 12 2" xfId="23045"/>
    <cellStyle name="SAPLocked 2 6 12_SCH J-3" xfId="23046"/>
    <cellStyle name="SAPLocked 2 6 13" xfId="23047"/>
    <cellStyle name="SAPLocked 2 6 2" xfId="23048"/>
    <cellStyle name="SAPLocked 2 6 2 10" xfId="23049"/>
    <cellStyle name="SAPLocked 2 6 2 10 2" xfId="23050"/>
    <cellStyle name="SAPLocked 2 6 2 10_SCH J-3" xfId="23051"/>
    <cellStyle name="SAPLocked 2 6 2 11" xfId="23052"/>
    <cellStyle name="SAPLocked 2 6 2 11 2" xfId="23053"/>
    <cellStyle name="SAPLocked 2 6 2 11_SCH J-3" xfId="23054"/>
    <cellStyle name="SAPLocked 2 6 2 12" xfId="23055"/>
    <cellStyle name="SAPLocked 2 6 2 2" xfId="23056"/>
    <cellStyle name="SAPLocked 2 6 2 2 2" xfId="23057"/>
    <cellStyle name="SAPLocked 2 6 2 2_SCH J-3" xfId="23058"/>
    <cellStyle name="SAPLocked 2 6 2 3" xfId="23059"/>
    <cellStyle name="SAPLocked 2 6 2 3 2" xfId="23060"/>
    <cellStyle name="SAPLocked 2 6 2 3_SCH J-3" xfId="23061"/>
    <cellStyle name="SAPLocked 2 6 2 4" xfId="23062"/>
    <cellStyle name="SAPLocked 2 6 2 4 2" xfId="23063"/>
    <cellStyle name="SAPLocked 2 6 2 4_SCH J-3" xfId="23064"/>
    <cellStyle name="SAPLocked 2 6 2 5" xfId="23065"/>
    <cellStyle name="SAPLocked 2 6 2 5 2" xfId="23066"/>
    <cellStyle name="SAPLocked 2 6 2 5_SCH J-3" xfId="23067"/>
    <cellStyle name="SAPLocked 2 6 2 6" xfId="23068"/>
    <cellStyle name="SAPLocked 2 6 2 6 2" xfId="23069"/>
    <cellStyle name="SAPLocked 2 6 2 6_SCH J-3" xfId="23070"/>
    <cellStyle name="SAPLocked 2 6 2 7" xfId="23071"/>
    <cellStyle name="SAPLocked 2 6 2 7 2" xfId="23072"/>
    <cellStyle name="SAPLocked 2 6 2 7_SCH J-3" xfId="23073"/>
    <cellStyle name="SAPLocked 2 6 2 8" xfId="23074"/>
    <cellStyle name="SAPLocked 2 6 2 8 2" xfId="23075"/>
    <cellStyle name="SAPLocked 2 6 2 8_SCH J-3" xfId="23076"/>
    <cellStyle name="SAPLocked 2 6 2 9" xfId="23077"/>
    <cellStyle name="SAPLocked 2 6 2 9 2" xfId="23078"/>
    <cellStyle name="SAPLocked 2 6 2 9_SCH J-3" xfId="23079"/>
    <cellStyle name="SAPLocked 2 6 2_SCH J-3" xfId="23080"/>
    <cellStyle name="SAPLocked 2 6 3" xfId="23081"/>
    <cellStyle name="SAPLocked 2 6 3 2" xfId="23082"/>
    <cellStyle name="SAPLocked 2 6 3_SCH J-3" xfId="23083"/>
    <cellStyle name="SAPLocked 2 6 4" xfId="23084"/>
    <cellStyle name="SAPLocked 2 6 4 2" xfId="23085"/>
    <cellStyle name="SAPLocked 2 6 4_SCH J-3" xfId="23086"/>
    <cellStyle name="SAPLocked 2 6 5" xfId="23087"/>
    <cellStyle name="SAPLocked 2 6 5 2" xfId="23088"/>
    <cellStyle name="SAPLocked 2 6 5_SCH J-3" xfId="23089"/>
    <cellStyle name="SAPLocked 2 6 6" xfId="23090"/>
    <cellStyle name="SAPLocked 2 6 6 2" xfId="23091"/>
    <cellStyle name="SAPLocked 2 6 6_SCH J-3" xfId="23092"/>
    <cellStyle name="SAPLocked 2 6 7" xfId="23093"/>
    <cellStyle name="SAPLocked 2 6 7 2" xfId="23094"/>
    <cellStyle name="SAPLocked 2 6 7_SCH J-3" xfId="23095"/>
    <cellStyle name="SAPLocked 2 6 8" xfId="23096"/>
    <cellStyle name="SAPLocked 2 6 8 2" xfId="23097"/>
    <cellStyle name="SAPLocked 2 6 8_SCH J-3" xfId="23098"/>
    <cellStyle name="SAPLocked 2 6 9" xfId="23099"/>
    <cellStyle name="SAPLocked 2 6 9 2" xfId="23100"/>
    <cellStyle name="SAPLocked 2 6 9_SCH J-3" xfId="23101"/>
    <cellStyle name="SAPLocked 2 6_SCH J-3" xfId="23102"/>
    <cellStyle name="SAPLocked 2 7" xfId="23103"/>
    <cellStyle name="SAPLocked 2 7 10" xfId="23104"/>
    <cellStyle name="SAPLocked 2 7 10 2" xfId="23105"/>
    <cellStyle name="SAPLocked 2 7 10_SCH J-3" xfId="23106"/>
    <cellStyle name="SAPLocked 2 7 11" xfId="23107"/>
    <cellStyle name="SAPLocked 2 7 11 2" xfId="23108"/>
    <cellStyle name="SAPLocked 2 7 11_SCH J-3" xfId="23109"/>
    <cellStyle name="SAPLocked 2 7 12" xfId="23110"/>
    <cellStyle name="SAPLocked 2 7 12 2" xfId="23111"/>
    <cellStyle name="SAPLocked 2 7 12_SCH J-3" xfId="23112"/>
    <cellStyle name="SAPLocked 2 7 13" xfId="23113"/>
    <cellStyle name="SAPLocked 2 7 2" xfId="23114"/>
    <cellStyle name="SAPLocked 2 7 2 10" xfId="23115"/>
    <cellStyle name="SAPLocked 2 7 2 10 2" xfId="23116"/>
    <cellStyle name="SAPLocked 2 7 2 10_SCH J-3" xfId="23117"/>
    <cellStyle name="SAPLocked 2 7 2 11" xfId="23118"/>
    <cellStyle name="SAPLocked 2 7 2 11 2" xfId="23119"/>
    <cellStyle name="SAPLocked 2 7 2 11_SCH J-3" xfId="23120"/>
    <cellStyle name="SAPLocked 2 7 2 12" xfId="23121"/>
    <cellStyle name="SAPLocked 2 7 2 2" xfId="23122"/>
    <cellStyle name="SAPLocked 2 7 2 2 2" xfId="23123"/>
    <cellStyle name="SAPLocked 2 7 2 2_SCH J-3" xfId="23124"/>
    <cellStyle name="SAPLocked 2 7 2 3" xfId="23125"/>
    <cellStyle name="SAPLocked 2 7 2 3 2" xfId="23126"/>
    <cellStyle name="SAPLocked 2 7 2 3_SCH J-3" xfId="23127"/>
    <cellStyle name="SAPLocked 2 7 2 4" xfId="23128"/>
    <cellStyle name="SAPLocked 2 7 2 4 2" xfId="23129"/>
    <cellStyle name="SAPLocked 2 7 2 4_SCH J-3" xfId="23130"/>
    <cellStyle name="SAPLocked 2 7 2 5" xfId="23131"/>
    <cellStyle name="SAPLocked 2 7 2 5 2" xfId="23132"/>
    <cellStyle name="SAPLocked 2 7 2 5_SCH J-3" xfId="23133"/>
    <cellStyle name="SAPLocked 2 7 2 6" xfId="23134"/>
    <cellStyle name="SAPLocked 2 7 2 6 2" xfId="23135"/>
    <cellStyle name="SAPLocked 2 7 2 6_SCH J-3" xfId="23136"/>
    <cellStyle name="SAPLocked 2 7 2 7" xfId="23137"/>
    <cellStyle name="SAPLocked 2 7 2 7 2" xfId="23138"/>
    <cellStyle name="SAPLocked 2 7 2 7_SCH J-3" xfId="23139"/>
    <cellStyle name="SAPLocked 2 7 2 8" xfId="23140"/>
    <cellStyle name="SAPLocked 2 7 2 8 2" xfId="23141"/>
    <cellStyle name="SAPLocked 2 7 2 8_SCH J-3" xfId="23142"/>
    <cellStyle name="SAPLocked 2 7 2 9" xfId="23143"/>
    <cellStyle name="SAPLocked 2 7 2 9 2" xfId="23144"/>
    <cellStyle name="SAPLocked 2 7 2 9_SCH J-3" xfId="23145"/>
    <cellStyle name="SAPLocked 2 7 2_SCH J-3" xfId="23146"/>
    <cellStyle name="SAPLocked 2 7 3" xfId="23147"/>
    <cellStyle name="SAPLocked 2 7 3 2" xfId="23148"/>
    <cellStyle name="SAPLocked 2 7 3_SCH J-3" xfId="23149"/>
    <cellStyle name="SAPLocked 2 7 4" xfId="23150"/>
    <cellStyle name="SAPLocked 2 7 4 2" xfId="23151"/>
    <cellStyle name="SAPLocked 2 7 4_SCH J-3" xfId="23152"/>
    <cellStyle name="SAPLocked 2 7 5" xfId="23153"/>
    <cellStyle name="SAPLocked 2 7 5 2" xfId="23154"/>
    <cellStyle name="SAPLocked 2 7 5_SCH J-3" xfId="23155"/>
    <cellStyle name="SAPLocked 2 7 6" xfId="23156"/>
    <cellStyle name="SAPLocked 2 7 6 2" xfId="23157"/>
    <cellStyle name="SAPLocked 2 7 6_SCH J-3" xfId="23158"/>
    <cellStyle name="SAPLocked 2 7 7" xfId="23159"/>
    <cellStyle name="SAPLocked 2 7 7 2" xfId="23160"/>
    <cellStyle name="SAPLocked 2 7 7_SCH J-3" xfId="23161"/>
    <cellStyle name="SAPLocked 2 7 8" xfId="23162"/>
    <cellStyle name="SAPLocked 2 7 8 2" xfId="23163"/>
    <cellStyle name="SAPLocked 2 7 8_SCH J-3" xfId="23164"/>
    <cellStyle name="SAPLocked 2 7 9" xfId="23165"/>
    <cellStyle name="SAPLocked 2 7 9 2" xfId="23166"/>
    <cellStyle name="SAPLocked 2 7 9_SCH J-3" xfId="23167"/>
    <cellStyle name="SAPLocked 2 7_SCH J-3" xfId="23168"/>
    <cellStyle name="SAPLocked 2 8" xfId="23169"/>
    <cellStyle name="SAPLocked 2 8 10" xfId="23170"/>
    <cellStyle name="SAPLocked 2 8 10 2" xfId="23171"/>
    <cellStyle name="SAPLocked 2 8 10_SCH J-3" xfId="23172"/>
    <cellStyle name="SAPLocked 2 8 11" xfId="23173"/>
    <cellStyle name="SAPLocked 2 8 11 2" xfId="23174"/>
    <cellStyle name="SAPLocked 2 8 11_SCH J-3" xfId="23175"/>
    <cellStyle name="SAPLocked 2 8 12" xfId="23176"/>
    <cellStyle name="SAPLocked 2 8 12 2" xfId="23177"/>
    <cellStyle name="SAPLocked 2 8 12_SCH J-3" xfId="23178"/>
    <cellStyle name="SAPLocked 2 8 13" xfId="23179"/>
    <cellStyle name="SAPLocked 2 8 2" xfId="23180"/>
    <cellStyle name="SAPLocked 2 8 2 10" xfId="23181"/>
    <cellStyle name="SAPLocked 2 8 2 10 2" xfId="23182"/>
    <cellStyle name="SAPLocked 2 8 2 10_SCH J-3" xfId="23183"/>
    <cellStyle name="SAPLocked 2 8 2 11" xfId="23184"/>
    <cellStyle name="SAPLocked 2 8 2 11 2" xfId="23185"/>
    <cellStyle name="SAPLocked 2 8 2 11_SCH J-3" xfId="23186"/>
    <cellStyle name="SAPLocked 2 8 2 12" xfId="23187"/>
    <cellStyle name="SAPLocked 2 8 2 2" xfId="23188"/>
    <cellStyle name="SAPLocked 2 8 2 2 2" xfId="23189"/>
    <cellStyle name="SAPLocked 2 8 2 2_SCH J-3" xfId="23190"/>
    <cellStyle name="SAPLocked 2 8 2 3" xfId="23191"/>
    <cellStyle name="SAPLocked 2 8 2 3 2" xfId="23192"/>
    <cellStyle name="SAPLocked 2 8 2 3_SCH J-3" xfId="23193"/>
    <cellStyle name="SAPLocked 2 8 2 4" xfId="23194"/>
    <cellStyle name="SAPLocked 2 8 2 4 2" xfId="23195"/>
    <cellStyle name="SAPLocked 2 8 2 4_SCH J-3" xfId="23196"/>
    <cellStyle name="SAPLocked 2 8 2 5" xfId="23197"/>
    <cellStyle name="SAPLocked 2 8 2 5 2" xfId="23198"/>
    <cellStyle name="SAPLocked 2 8 2 5_SCH J-3" xfId="23199"/>
    <cellStyle name="SAPLocked 2 8 2 6" xfId="23200"/>
    <cellStyle name="SAPLocked 2 8 2 6 2" xfId="23201"/>
    <cellStyle name="SAPLocked 2 8 2 6_SCH J-3" xfId="23202"/>
    <cellStyle name="SAPLocked 2 8 2 7" xfId="23203"/>
    <cellStyle name="SAPLocked 2 8 2 7 2" xfId="23204"/>
    <cellStyle name="SAPLocked 2 8 2 7_SCH J-3" xfId="23205"/>
    <cellStyle name="SAPLocked 2 8 2 8" xfId="23206"/>
    <cellStyle name="SAPLocked 2 8 2 8 2" xfId="23207"/>
    <cellStyle name="SAPLocked 2 8 2 8_SCH J-3" xfId="23208"/>
    <cellStyle name="SAPLocked 2 8 2 9" xfId="23209"/>
    <cellStyle name="SAPLocked 2 8 2 9 2" xfId="23210"/>
    <cellStyle name="SAPLocked 2 8 2 9_SCH J-3" xfId="23211"/>
    <cellStyle name="SAPLocked 2 8 2_SCH J-3" xfId="23212"/>
    <cellStyle name="SAPLocked 2 8 3" xfId="23213"/>
    <cellStyle name="SAPLocked 2 8 3 2" xfId="23214"/>
    <cellStyle name="SAPLocked 2 8 3_SCH J-3" xfId="23215"/>
    <cellStyle name="SAPLocked 2 8 4" xfId="23216"/>
    <cellStyle name="SAPLocked 2 8 4 2" xfId="23217"/>
    <cellStyle name="SAPLocked 2 8 4_SCH J-3" xfId="23218"/>
    <cellStyle name="SAPLocked 2 8 5" xfId="23219"/>
    <cellStyle name="SAPLocked 2 8 5 2" xfId="23220"/>
    <cellStyle name="SAPLocked 2 8 5_SCH J-3" xfId="23221"/>
    <cellStyle name="SAPLocked 2 8 6" xfId="23222"/>
    <cellStyle name="SAPLocked 2 8 6 2" xfId="23223"/>
    <cellStyle name="SAPLocked 2 8 6_SCH J-3" xfId="23224"/>
    <cellStyle name="SAPLocked 2 8 7" xfId="23225"/>
    <cellStyle name="SAPLocked 2 8 7 2" xfId="23226"/>
    <cellStyle name="SAPLocked 2 8 7_SCH J-3" xfId="23227"/>
    <cellStyle name="SAPLocked 2 8 8" xfId="23228"/>
    <cellStyle name="SAPLocked 2 8 8 2" xfId="23229"/>
    <cellStyle name="SAPLocked 2 8 8_SCH J-3" xfId="23230"/>
    <cellStyle name="SAPLocked 2 8 9" xfId="23231"/>
    <cellStyle name="SAPLocked 2 8 9 2" xfId="23232"/>
    <cellStyle name="SAPLocked 2 8 9_SCH J-3" xfId="23233"/>
    <cellStyle name="SAPLocked 2 8_SCH J-3" xfId="23234"/>
    <cellStyle name="SAPLocked 2 9" xfId="23235"/>
    <cellStyle name="SAPLocked 2 9 10" xfId="23236"/>
    <cellStyle name="SAPLocked 2 9 10 2" xfId="23237"/>
    <cellStyle name="SAPLocked 2 9 10_SCH J-3" xfId="23238"/>
    <cellStyle name="SAPLocked 2 9 11" xfId="23239"/>
    <cellStyle name="SAPLocked 2 9 11 2" xfId="23240"/>
    <cellStyle name="SAPLocked 2 9 11_SCH J-3" xfId="23241"/>
    <cellStyle name="SAPLocked 2 9 12" xfId="23242"/>
    <cellStyle name="SAPLocked 2 9 12 2" xfId="23243"/>
    <cellStyle name="SAPLocked 2 9 12_SCH J-3" xfId="23244"/>
    <cellStyle name="SAPLocked 2 9 13" xfId="23245"/>
    <cellStyle name="SAPLocked 2 9 2" xfId="23246"/>
    <cellStyle name="SAPLocked 2 9 2 10" xfId="23247"/>
    <cellStyle name="SAPLocked 2 9 2 10 2" xfId="23248"/>
    <cellStyle name="SAPLocked 2 9 2 10_SCH J-3" xfId="23249"/>
    <cellStyle name="SAPLocked 2 9 2 11" xfId="23250"/>
    <cellStyle name="SAPLocked 2 9 2 11 2" xfId="23251"/>
    <cellStyle name="SAPLocked 2 9 2 11_SCH J-3" xfId="23252"/>
    <cellStyle name="SAPLocked 2 9 2 12" xfId="23253"/>
    <cellStyle name="SAPLocked 2 9 2 2" xfId="23254"/>
    <cellStyle name="SAPLocked 2 9 2 2 2" xfId="23255"/>
    <cellStyle name="SAPLocked 2 9 2 2_SCH J-3" xfId="23256"/>
    <cellStyle name="SAPLocked 2 9 2 3" xfId="23257"/>
    <cellStyle name="SAPLocked 2 9 2 3 2" xfId="23258"/>
    <cellStyle name="SAPLocked 2 9 2 3_SCH J-3" xfId="23259"/>
    <cellStyle name="SAPLocked 2 9 2 4" xfId="23260"/>
    <cellStyle name="SAPLocked 2 9 2 4 2" xfId="23261"/>
    <cellStyle name="SAPLocked 2 9 2 4_SCH J-3" xfId="23262"/>
    <cellStyle name="SAPLocked 2 9 2 5" xfId="23263"/>
    <cellStyle name="SAPLocked 2 9 2 5 2" xfId="23264"/>
    <cellStyle name="SAPLocked 2 9 2 5_SCH J-3" xfId="23265"/>
    <cellStyle name="SAPLocked 2 9 2 6" xfId="23266"/>
    <cellStyle name="SAPLocked 2 9 2 6 2" xfId="23267"/>
    <cellStyle name="SAPLocked 2 9 2 6_SCH J-3" xfId="23268"/>
    <cellStyle name="SAPLocked 2 9 2 7" xfId="23269"/>
    <cellStyle name="SAPLocked 2 9 2 7 2" xfId="23270"/>
    <cellStyle name="SAPLocked 2 9 2 7_SCH J-3" xfId="23271"/>
    <cellStyle name="SAPLocked 2 9 2 8" xfId="23272"/>
    <cellStyle name="SAPLocked 2 9 2 8 2" xfId="23273"/>
    <cellStyle name="SAPLocked 2 9 2 8_SCH J-3" xfId="23274"/>
    <cellStyle name="SAPLocked 2 9 2 9" xfId="23275"/>
    <cellStyle name="SAPLocked 2 9 2 9 2" xfId="23276"/>
    <cellStyle name="SAPLocked 2 9 2 9_SCH J-3" xfId="23277"/>
    <cellStyle name="SAPLocked 2 9 2_SCH J-3" xfId="23278"/>
    <cellStyle name="SAPLocked 2 9 3" xfId="23279"/>
    <cellStyle name="SAPLocked 2 9 3 2" xfId="23280"/>
    <cellStyle name="SAPLocked 2 9 3_SCH J-3" xfId="23281"/>
    <cellStyle name="SAPLocked 2 9 4" xfId="23282"/>
    <cellStyle name="SAPLocked 2 9 4 2" xfId="23283"/>
    <cellStyle name="SAPLocked 2 9 4_SCH J-3" xfId="23284"/>
    <cellStyle name="SAPLocked 2 9 5" xfId="23285"/>
    <cellStyle name="SAPLocked 2 9 5 2" xfId="23286"/>
    <cellStyle name="SAPLocked 2 9 5_SCH J-3" xfId="23287"/>
    <cellStyle name="SAPLocked 2 9 6" xfId="23288"/>
    <cellStyle name="SAPLocked 2 9 6 2" xfId="23289"/>
    <cellStyle name="SAPLocked 2 9 6_SCH J-3" xfId="23290"/>
    <cellStyle name="SAPLocked 2 9 7" xfId="23291"/>
    <cellStyle name="SAPLocked 2 9 7 2" xfId="23292"/>
    <cellStyle name="SAPLocked 2 9 7_SCH J-3" xfId="23293"/>
    <cellStyle name="SAPLocked 2 9 8" xfId="23294"/>
    <cellStyle name="SAPLocked 2 9 8 2" xfId="23295"/>
    <cellStyle name="SAPLocked 2 9 8_SCH J-3" xfId="23296"/>
    <cellStyle name="SAPLocked 2 9 9" xfId="23297"/>
    <cellStyle name="SAPLocked 2 9 9 2" xfId="23298"/>
    <cellStyle name="SAPLocked 2 9 9_SCH J-3" xfId="23299"/>
    <cellStyle name="SAPLocked 2 9_SCH J-3" xfId="23300"/>
    <cellStyle name="SAPLocked 2_SCH J-3" xfId="23301"/>
    <cellStyle name="SAPLocked 20" xfId="23302"/>
    <cellStyle name="SAPLocked 20 10" xfId="23303"/>
    <cellStyle name="SAPLocked 20 10 2" xfId="23304"/>
    <cellStyle name="SAPLocked 20 10_SCH J-3" xfId="23305"/>
    <cellStyle name="SAPLocked 20 11" xfId="23306"/>
    <cellStyle name="SAPLocked 20 11 2" xfId="23307"/>
    <cellStyle name="SAPLocked 20 11_SCH J-3" xfId="23308"/>
    <cellStyle name="SAPLocked 20 12" xfId="23309"/>
    <cellStyle name="SAPLocked 20 12 2" xfId="23310"/>
    <cellStyle name="SAPLocked 20 12_SCH J-3" xfId="23311"/>
    <cellStyle name="SAPLocked 20 13" xfId="23312"/>
    <cellStyle name="SAPLocked 20 2" xfId="23313"/>
    <cellStyle name="SAPLocked 20 2 10" xfId="23314"/>
    <cellStyle name="SAPLocked 20 2 10 2" xfId="23315"/>
    <cellStyle name="SAPLocked 20 2 10_SCH J-3" xfId="23316"/>
    <cellStyle name="SAPLocked 20 2 11" xfId="23317"/>
    <cellStyle name="SAPLocked 20 2 11 2" xfId="23318"/>
    <cellStyle name="SAPLocked 20 2 11_SCH J-3" xfId="23319"/>
    <cellStyle name="SAPLocked 20 2 12" xfId="23320"/>
    <cellStyle name="SAPLocked 20 2 2" xfId="23321"/>
    <cellStyle name="SAPLocked 20 2 2 2" xfId="23322"/>
    <cellStyle name="SAPLocked 20 2 2_SCH J-3" xfId="23323"/>
    <cellStyle name="SAPLocked 20 2 3" xfId="23324"/>
    <cellStyle name="SAPLocked 20 2 3 2" xfId="23325"/>
    <cellStyle name="SAPLocked 20 2 3_SCH J-3" xfId="23326"/>
    <cellStyle name="SAPLocked 20 2 4" xfId="23327"/>
    <cellStyle name="SAPLocked 20 2 4 2" xfId="23328"/>
    <cellStyle name="SAPLocked 20 2 4_SCH J-3" xfId="23329"/>
    <cellStyle name="SAPLocked 20 2 5" xfId="23330"/>
    <cellStyle name="SAPLocked 20 2 5 2" xfId="23331"/>
    <cellStyle name="SAPLocked 20 2 5_SCH J-3" xfId="23332"/>
    <cellStyle name="SAPLocked 20 2 6" xfId="23333"/>
    <cellStyle name="SAPLocked 20 2 6 2" xfId="23334"/>
    <cellStyle name="SAPLocked 20 2 6_SCH J-3" xfId="23335"/>
    <cellStyle name="SAPLocked 20 2 7" xfId="23336"/>
    <cellStyle name="SAPLocked 20 2 7 2" xfId="23337"/>
    <cellStyle name="SAPLocked 20 2 7_SCH J-3" xfId="23338"/>
    <cellStyle name="SAPLocked 20 2 8" xfId="23339"/>
    <cellStyle name="SAPLocked 20 2 8 2" xfId="23340"/>
    <cellStyle name="SAPLocked 20 2 8_SCH J-3" xfId="23341"/>
    <cellStyle name="SAPLocked 20 2 9" xfId="23342"/>
    <cellStyle name="SAPLocked 20 2 9 2" xfId="23343"/>
    <cellStyle name="SAPLocked 20 2 9_SCH J-3" xfId="23344"/>
    <cellStyle name="SAPLocked 20 2_SCH J-3" xfId="23345"/>
    <cellStyle name="SAPLocked 20 3" xfId="23346"/>
    <cellStyle name="SAPLocked 20 3 2" xfId="23347"/>
    <cellStyle name="SAPLocked 20 3_SCH J-3" xfId="23348"/>
    <cellStyle name="SAPLocked 20 4" xfId="23349"/>
    <cellStyle name="SAPLocked 20 4 2" xfId="23350"/>
    <cellStyle name="SAPLocked 20 4_SCH J-3" xfId="23351"/>
    <cellStyle name="SAPLocked 20 5" xfId="23352"/>
    <cellStyle name="SAPLocked 20 5 2" xfId="23353"/>
    <cellStyle name="SAPLocked 20 5_SCH J-3" xfId="23354"/>
    <cellStyle name="SAPLocked 20 6" xfId="23355"/>
    <cellStyle name="SAPLocked 20 6 2" xfId="23356"/>
    <cellStyle name="SAPLocked 20 6_SCH J-3" xfId="23357"/>
    <cellStyle name="SAPLocked 20 7" xfId="23358"/>
    <cellStyle name="SAPLocked 20 7 2" xfId="23359"/>
    <cellStyle name="SAPLocked 20 7_SCH J-3" xfId="23360"/>
    <cellStyle name="SAPLocked 20 8" xfId="23361"/>
    <cellStyle name="SAPLocked 20 8 2" xfId="23362"/>
    <cellStyle name="SAPLocked 20 8_SCH J-3" xfId="23363"/>
    <cellStyle name="SAPLocked 20 9" xfId="23364"/>
    <cellStyle name="SAPLocked 20 9 2" xfId="23365"/>
    <cellStyle name="SAPLocked 20 9_SCH J-3" xfId="23366"/>
    <cellStyle name="SAPLocked 20_SCH J-3" xfId="23367"/>
    <cellStyle name="SAPLocked 21" xfId="23368"/>
    <cellStyle name="SAPLocked 21 10" xfId="23369"/>
    <cellStyle name="SAPLocked 21 10 2" xfId="23370"/>
    <cellStyle name="SAPLocked 21 10_SCH J-3" xfId="23371"/>
    <cellStyle name="SAPLocked 21 11" xfId="23372"/>
    <cellStyle name="SAPLocked 21 11 2" xfId="23373"/>
    <cellStyle name="SAPLocked 21 11_SCH J-3" xfId="23374"/>
    <cellStyle name="SAPLocked 21 12" xfId="23375"/>
    <cellStyle name="SAPLocked 21 12 2" xfId="23376"/>
    <cellStyle name="SAPLocked 21 12_SCH J-3" xfId="23377"/>
    <cellStyle name="SAPLocked 21 13" xfId="23378"/>
    <cellStyle name="SAPLocked 21 2" xfId="23379"/>
    <cellStyle name="SAPLocked 21 2 10" xfId="23380"/>
    <cellStyle name="SAPLocked 21 2 10 2" xfId="23381"/>
    <cellStyle name="SAPLocked 21 2 10_SCH J-3" xfId="23382"/>
    <cellStyle name="SAPLocked 21 2 11" xfId="23383"/>
    <cellStyle name="SAPLocked 21 2 11 2" xfId="23384"/>
    <cellStyle name="SAPLocked 21 2 11_SCH J-3" xfId="23385"/>
    <cellStyle name="SAPLocked 21 2 12" xfId="23386"/>
    <cellStyle name="SAPLocked 21 2 2" xfId="23387"/>
    <cellStyle name="SAPLocked 21 2 2 2" xfId="23388"/>
    <cellStyle name="SAPLocked 21 2 2_SCH J-3" xfId="23389"/>
    <cellStyle name="SAPLocked 21 2 3" xfId="23390"/>
    <cellStyle name="SAPLocked 21 2 3 2" xfId="23391"/>
    <cellStyle name="SAPLocked 21 2 3_SCH J-3" xfId="23392"/>
    <cellStyle name="SAPLocked 21 2 4" xfId="23393"/>
    <cellStyle name="SAPLocked 21 2 4 2" xfId="23394"/>
    <cellStyle name="SAPLocked 21 2 4_SCH J-3" xfId="23395"/>
    <cellStyle name="SAPLocked 21 2 5" xfId="23396"/>
    <cellStyle name="SAPLocked 21 2 5 2" xfId="23397"/>
    <cellStyle name="SAPLocked 21 2 5_SCH J-3" xfId="23398"/>
    <cellStyle name="SAPLocked 21 2 6" xfId="23399"/>
    <cellStyle name="SAPLocked 21 2 6 2" xfId="23400"/>
    <cellStyle name="SAPLocked 21 2 6_SCH J-3" xfId="23401"/>
    <cellStyle name="SAPLocked 21 2 7" xfId="23402"/>
    <cellStyle name="SAPLocked 21 2 7 2" xfId="23403"/>
    <cellStyle name="SAPLocked 21 2 7_SCH J-3" xfId="23404"/>
    <cellStyle name="SAPLocked 21 2 8" xfId="23405"/>
    <cellStyle name="SAPLocked 21 2 8 2" xfId="23406"/>
    <cellStyle name="SAPLocked 21 2 8_SCH J-3" xfId="23407"/>
    <cellStyle name="SAPLocked 21 2 9" xfId="23408"/>
    <cellStyle name="SAPLocked 21 2 9 2" xfId="23409"/>
    <cellStyle name="SAPLocked 21 2 9_SCH J-3" xfId="23410"/>
    <cellStyle name="SAPLocked 21 2_SCH J-3" xfId="23411"/>
    <cellStyle name="SAPLocked 21 3" xfId="23412"/>
    <cellStyle name="SAPLocked 21 3 2" xfId="23413"/>
    <cellStyle name="SAPLocked 21 3_SCH J-3" xfId="23414"/>
    <cellStyle name="SAPLocked 21 4" xfId="23415"/>
    <cellStyle name="SAPLocked 21 4 2" xfId="23416"/>
    <cellStyle name="SAPLocked 21 4_SCH J-3" xfId="23417"/>
    <cellStyle name="SAPLocked 21 5" xfId="23418"/>
    <cellStyle name="SAPLocked 21 5 2" xfId="23419"/>
    <cellStyle name="SAPLocked 21 5_SCH J-3" xfId="23420"/>
    <cellStyle name="SAPLocked 21 6" xfId="23421"/>
    <cellStyle name="SAPLocked 21 6 2" xfId="23422"/>
    <cellStyle name="SAPLocked 21 6_SCH J-3" xfId="23423"/>
    <cellStyle name="SAPLocked 21 7" xfId="23424"/>
    <cellStyle name="SAPLocked 21 7 2" xfId="23425"/>
    <cellStyle name="SAPLocked 21 7_SCH J-3" xfId="23426"/>
    <cellStyle name="SAPLocked 21 8" xfId="23427"/>
    <cellStyle name="SAPLocked 21 8 2" xfId="23428"/>
    <cellStyle name="SAPLocked 21 8_SCH J-3" xfId="23429"/>
    <cellStyle name="SAPLocked 21 9" xfId="23430"/>
    <cellStyle name="SAPLocked 21 9 2" xfId="23431"/>
    <cellStyle name="SAPLocked 21 9_SCH J-3" xfId="23432"/>
    <cellStyle name="SAPLocked 21_SCH J-3" xfId="23433"/>
    <cellStyle name="SAPLocked 22" xfId="23434"/>
    <cellStyle name="SAPLocked 22 10" xfId="23435"/>
    <cellStyle name="SAPLocked 22 10 2" xfId="23436"/>
    <cellStyle name="SAPLocked 22 10_SCH J-3" xfId="23437"/>
    <cellStyle name="SAPLocked 22 11" xfId="23438"/>
    <cellStyle name="SAPLocked 22 11 2" xfId="23439"/>
    <cellStyle name="SAPLocked 22 11_SCH J-3" xfId="23440"/>
    <cellStyle name="SAPLocked 22 12" xfId="23441"/>
    <cellStyle name="SAPLocked 22 2" xfId="23442"/>
    <cellStyle name="SAPLocked 22 2 2" xfId="23443"/>
    <cellStyle name="SAPLocked 22 2_SCH J-3" xfId="23444"/>
    <cellStyle name="SAPLocked 22 3" xfId="23445"/>
    <cellStyle name="SAPLocked 22 3 2" xfId="23446"/>
    <cellStyle name="SAPLocked 22 3_SCH J-3" xfId="23447"/>
    <cellStyle name="SAPLocked 22 4" xfId="23448"/>
    <cellStyle name="SAPLocked 22 4 2" xfId="23449"/>
    <cellStyle name="SAPLocked 22 4_SCH J-3" xfId="23450"/>
    <cellStyle name="SAPLocked 22 5" xfId="23451"/>
    <cellStyle name="SAPLocked 22 5 2" xfId="23452"/>
    <cellStyle name="SAPLocked 22 5_SCH J-3" xfId="23453"/>
    <cellStyle name="SAPLocked 22 6" xfId="23454"/>
    <cellStyle name="SAPLocked 22 6 2" xfId="23455"/>
    <cellStyle name="SAPLocked 22 6_SCH J-3" xfId="23456"/>
    <cellStyle name="SAPLocked 22 7" xfId="23457"/>
    <cellStyle name="SAPLocked 22 7 2" xfId="23458"/>
    <cellStyle name="SAPLocked 22 7_SCH J-3" xfId="23459"/>
    <cellStyle name="SAPLocked 22 8" xfId="23460"/>
    <cellStyle name="SAPLocked 22 8 2" xfId="23461"/>
    <cellStyle name="SAPLocked 22 8_SCH J-3" xfId="23462"/>
    <cellStyle name="SAPLocked 22 9" xfId="23463"/>
    <cellStyle name="SAPLocked 22 9 2" xfId="23464"/>
    <cellStyle name="SAPLocked 22 9_SCH J-3" xfId="23465"/>
    <cellStyle name="SAPLocked 22_SCH J-3" xfId="23466"/>
    <cellStyle name="SAPLocked 23" xfId="23467"/>
    <cellStyle name="SAPLocked 23 2" xfId="23468"/>
    <cellStyle name="SAPLocked 23_SCH J-3" xfId="23469"/>
    <cellStyle name="SAPLocked 24" xfId="23470"/>
    <cellStyle name="SAPLocked 24 2" xfId="23471"/>
    <cellStyle name="SAPLocked 24_SCH J-3" xfId="23472"/>
    <cellStyle name="SAPLocked 25" xfId="23473"/>
    <cellStyle name="SAPLocked 25 2" xfId="23474"/>
    <cellStyle name="SAPLocked 25_SCH J-3" xfId="23475"/>
    <cellStyle name="SAPLocked 26" xfId="23476"/>
    <cellStyle name="SAPLocked 26 2" xfId="23477"/>
    <cellStyle name="SAPLocked 26_SCH J-3" xfId="23478"/>
    <cellStyle name="SAPLocked 27" xfId="23479"/>
    <cellStyle name="SAPLocked 27 2" xfId="23480"/>
    <cellStyle name="SAPLocked 27_SCH J-3" xfId="23481"/>
    <cellStyle name="SAPLocked 28" xfId="23482"/>
    <cellStyle name="SAPLocked 28 2" xfId="23483"/>
    <cellStyle name="SAPLocked 28_SCH J-3" xfId="23484"/>
    <cellStyle name="SAPLocked 29" xfId="23485"/>
    <cellStyle name="SAPLocked 29 2" xfId="23486"/>
    <cellStyle name="SAPLocked 29_SCH J-3" xfId="23487"/>
    <cellStyle name="SAPLocked 3" xfId="23488"/>
    <cellStyle name="SAPLocked 3 10" xfId="23489"/>
    <cellStyle name="SAPLocked 3 10 2" xfId="23490"/>
    <cellStyle name="SAPLocked 3 10_SCH J-3" xfId="23491"/>
    <cellStyle name="SAPLocked 3 11" xfId="23492"/>
    <cellStyle name="SAPLocked 3 11 2" xfId="23493"/>
    <cellStyle name="SAPLocked 3 11_SCH J-3" xfId="23494"/>
    <cellStyle name="SAPLocked 3 12" xfId="23495"/>
    <cellStyle name="SAPLocked 3 12 2" xfId="23496"/>
    <cellStyle name="SAPLocked 3 12_SCH J-3" xfId="23497"/>
    <cellStyle name="SAPLocked 3 13" xfId="23498"/>
    <cellStyle name="SAPLocked 3 2" xfId="23499"/>
    <cellStyle name="SAPLocked 3 2 10" xfId="23500"/>
    <cellStyle name="SAPLocked 3 2 10 2" xfId="23501"/>
    <cellStyle name="SAPLocked 3 2 10_SCH J-3" xfId="23502"/>
    <cellStyle name="SAPLocked 3 2 11" xfId="23503"/>
    <cellStyle name="SAPLocked 3 2 11 2" xfId="23504"/>
    <cellStyle name="SAPLocked 3 2 11_SCH J-3" xfId="23505"/>
    <cellStyle name="SAPLocked 3 2 12" xfId="23506"/>
    <cellStyle name="SAPLocked 3 2 2" xfId="23507"/>
    <cellStyle name="SAPLocked 3 2 2 2" xfId="23508"/>
    <cellStyle name="SAPLocked 3 2 2_SCH J-3" xfId="23509"/>
    <cellStyle name="SAPLocked 3 2 3" xfId="23510"/>
    <cellStyle name="SAPLocked 3 2 3 2" xfId="23511"/>
    <cellStyle name="SAPLocked 3 2 3_SCH J-3" xfId="23512"/>
    <cellStyle name="SAPLocked 3 2 4" xfId="23513"/>
    <cellStyle name="SAPLocked 3 2 4 2" xfId="23514"/>
    <cellStyle name="SAPLocked 3 2 4_SCH J-3" xfId="23515"/>
    <cellStyle name="SAPLocked 3 2 5" xfId="23516"/>
    <cellStyle name="SAPLocked 3 2 5 2" xfId="23517"/>
    <cellStyle name="SAPLocked 3 2 5_SCH J-3" xfId="23518"/>
    <cellStyle name="SAPLocked 3 2 6" xfId="23519"/>
    <cellStyle name="SAPLocked 3 2 6 2" xfId="23520"/>
    <cellStyle name="SAPLocked 3 2 6_SCH J-3" xfId="23521"/>
    <cellStyle name="SAPLocked 3 2 7" xfId="23522"/>
    <cellStyle name="SAPLocked 3 2 7 2" xfId="23523"/>
    <cellStyle name="SAPLocked 3 2 7_SCH J-3" xfId="23524"/>
    <cellStyle name="SAPLocked 3 2 8" xfId="23525"/>
    <cellStyle name="SAPLocked 3 2 8 2" xfId="23526"/>
    <cellStyle name="SAPLocked 3 2 8_SCH J-3" xfId="23527"/>
    <cellStyle name="SAPLocked 3 2 9" xfId="23528"/>
    <cellStyle name="SAPLocked 3 2 9 2" xfId="23529"/>
    <cellStyle name="SAPLocked 3 2 9_SCH J-3" xfId="23530"/>
    <cellStyle name="SAPLocked 3 2_SCH J-3" xfId="23531"/>
    <cellStyle name="SAPLocked 3 3" xfId="23532"/>
    <cellStyle name="SAPLocked 3 3 2" xfId="23533"/>
    <cellStyle name="SAPLocked 3 3_SCH J-3" xfId="23534"/>
    <cellStyle name="SAPLocked 3 4" xfId="23535"/>
    <cellStyle name="SAPLocked 3 4 2" xfId="23536"/>
    <cellStyle name="SAPLocked 3 4_SCH J-3" xfId="23537"/>
    <cellStyle name="SAPLocked 3 5" xfId="23538"/>
    <cellStyle name="SAPLocked 3 5 2" xfId="23539"/>
    <cellStyle name="SAPLocked 3 5_SCH J-3" xfId="23540"/>
    <cellStyle name="SAPLocked 3 6" xfId="23541"/>
    <cellStyle name="SAPLocked 3 6 2" xfId="23542"/>
    <cellStyle name="SAPLocked 3 6_SCH J-3" xfId="23543"/>
    <cellStyle name="SAPLocked 3 7" xfId="23544"/>
    <cellStyle name="SAPLocked 3 7 2" xfId="23545"/>
    <cellStyle name="SAPLocked 3 7_SCH J-3" xfId="23546"/>
    <cellStyle name="SAPLocked 3 8" xfId="23547"/>
    <cellStyle name="SAPLocked 3 8 2" xfId="23548"/>
    <cellStyle name="SAPLocked 3 8_SCH J-3" xfId="23549"/>
    <cellStyle name="SAPLocked 3 9" xfId="23550"/>
    <cellStyle name="SAPLocked 3 9 2" xfId="23551"/>
    <cellStyle name="SAPLocked 3 9_SCH J-3" xfId="23552"/>
    <cellStyle name="SAPLocked 3_SCH J-3" xfId="23553"/>
    <cellStyle name="SAPLocked 30" xfId="23554"/>
    <cellStyle name="SAPLocked 30 2" xfId="23555"/>
    <cellStyle name="SAPLocked 30_SCH J-3" xfId="23556"/>
    <cellStyle name="SAPLocked 31" xfId="23557"/>
    <cellStyle name="SAPLocked 4" xfId="23558"/>
    <cellStyle name="SAPLocked 4 10" xfId="23559"/>
    <cellStyle name="SAPLocked 4 10 2" xfId="23560"/>
    <cellStyle name="SAPLocked 4 10_SCH J-3" xfId="23561"/>
    <cellStyle name="SAPLocked 4 11" xfId="23562"/>
    <cellStyle name="SAPLocked 4 11 2" xfId="23563"/>
    <cellStyle name="SAPLocked 4 11_SCH J-3" xfId="23564"/>
    <cellStyle name="SAPLocked 4 12" xfId="23565"/>
    <cellStyle name="SAPLocked 4 12 2" xfId="23566"/>
    <cellStyle name="SAPLocked 4 12_SCH J-3" xfId="23567"/>
    <cellStyle name="SAPLocked 4 13" xfId="23568"/>
    <cellStyle name="SAPLocked 4 2" xfId="23569"/>
    <cellStyle name="SAPLocked 4 2 10" xfId="23570"/>
    <cellStyle name="SAPLocked 4 2 10 2" xfId="23571"/>
    <cellStyle name="SAPLocked 4 2 10_SCH J-3" xfId="23572"/>
    <cellStyle name="SAPLocked 4 2 11" xfId="23573"/>
    <cellStyle name="SAPLocked 4 2 11 2" xfId="23574"/>
    <cellStyle name="SAPLocked 4 2 11_SCH J-3" xfId="23575"/>
    <cellStyle name="SAPLocked 4 2 12" xfId="23576"/>
    <cellStyle name="SAPLocked 4 2 2" xfId="23577"/>
    <cellStyle name="SAPLocked 4 2 2 2" xfId="23578"/>
    <cellStyle name="SAPLocked 4 2 2_SCH J-3" xfId="23579"/>
    <cellStyle name="SAPLocked 4 2 3" xfId="23580"/>
    <cellStyle name="SAPLocked 4 2 3 2" xfId="23581"/>
    <cellStyle name="SAPLocked 4 2 3_SCH J-3" xfId="23582"/>
    <cellStyle name="SAPLocked 4 2 4" xfId="23583"/>
    <cellStyle name="SAPLocked 4 2 4 2" xfId="23584"/>
    <cellStyle name="SAPLocked 4 2 4_SCH J-3" xfId="23585"/>
    <cellStyle name="SAPLocked 4 2 5" xfId="23586"/>
    <cellStyle name="SAPLocked 4 2 5 2" xfId="23587"/>
    <cellStyle name="SAPLocked 4 2 5_SCH J-3" xfId="23588"/>
    <cellStyle name="SAPLocked 4 2 6" xfId="23589"/>
    <cellStyle name="SAPLocked 4 2 6 2" xfId="23590"/>
    <cellStyle name="SAPLocked 4 2 6_SCH J-3" xfId="23591"/>
    <cellStyle name="SAPLocked 4 2 7" xfId="23592"/>
    <cellStyle name="SAPLocked 4 2 7 2" xfId="23593"/>
    <cellStyle name="SAPLocked 4 2 7_SCH J-3" xfId="23594"/>
    <cellStyle name="SAPLocked 4 2 8" xfId="23595"/>
    <cellStyle name="SAPLocked 4 2 8 2" xfId="23596"/>
    <cellStyle name="SAPLocked 4 2 8_SCH J-3" xfId="23597"/>
    <cellStyle name="SAPLocked 4 2 9" xfId="23598"/>
    <cellStyle name="SAPLocked 4 2 9 2" xfId="23599"/>
    <cellStyle name="SAPLocked 4 2 9_SCH J-3" xfId="23600"/>
    <cellStyle name="SAPLocked 4 2_SCH J-3" xfId="23601"/>
    <cellStyle name="SAPLocked 4 3" xfId="23602"/>
    <cellStyle name="SAPLocked 4 3 2" xfId="23603"/>
    <cellStyle name="SAPLocked 4 3_SCH J-3" xfId="23604"/>
    <cellStyle name="SAPLocked 4 4" xfId="23605"/>
    <cellStyle name="SAPLocked 4 4 2" xfId="23606"/>
    <cellStyle name="SAPLocked 4 4_SCH J-3" xfId="23607"/>
    <cellStyle name="SAPLocked 4 5" xfId="23608"/>
    <cellStyle name="SAPLocked 4 5 2" xfId="23609"/>
    <cellStyle name="SAPLocked 4 5_SCH J-3" xfId="23610"/>
    <cellStyle name="SAPLocked 4 6" xfId="23611"/>
    <cellStyle name="SAPLocked 4 6 2" xfId="23612"/>
    <cellStyle name="SAPLocked 4 6_SCH J-3" xfId="23613"/>
    <cellStyle name="SAPLocked 4 7" xfId="23614"/>
    <cellStyle name="SAPLocked 4 7 2" xfId="23615"/>
    <cellStyle name="SAPLocked 4 7_SCH J-3" xfId="23616"/>
    <cellStyle name="SAPLocked 4 8" xfId="23617"/>
    <cellStyle name="SAPLocked 4 8 2" xfId="23618"/>
    <cellStyle name="SAPLocked 4 8_SCH J-3" xfId="23619"/>
    <cellStyle name="SAPLocked 4 9" xfId="23620"/>
    <cellStyle name="SAPLocked 4 9 2" xfId="23621"/>
    <cellStyle name="SAPLocked 4 9_SCH J-3" xfId="23622"/>
    <cellStyle name="SAPLocked 4_SCH J-3" xfId="23623"/>
    <cellStyle name="SAPLocked 5" xfId="23624"/>
    <cellStyle name="SAPLocked 5 10" xfId="23625"/>
    <cellStyle name="SAPLocked 5 10 2" xfId="23626"/>
    <cellStyle name="SAPLocked 5 10_SCH J-3" xfId="23627"/>
    <cellStyle name="SAPLocked 5 11" xfId="23628"/>
    <cellStyle name="SAPLocked 5 11 2" xfId="23629"/>
    <cellStyle name="SAPLocked 5 11_SCH J-3" xfId="23630"/>
    <cellStyle name="SAPLocked 5 12" xfId="23631"/>
    <cellStyle name="SAPLocked 5 12 2" xfId="23632"/>
    <cellStyle name="SAPLocked 5 12_SCH J-3" xfId="23633"/>
    <cellStyle name="SAPLocked 5 13" xfId="23634"/>
    <cellStyle name="SAPLocked 5 2" xfId="23635"/>
    <cellStyle name="SAPLocked 5 2 10" xfId="23636"/>
    <cellStyle name="SAPLocked 5 2 10 2" xfId="23637"/>
    <cellStyle name="SAPLocked 5 2 10_SCH J-3" xfId="23638"/>
    <cellStyle name="SAPLocked 5 2 11" xfId="23639"/>
    <cellStyle name="SAPLocked 5 2 11 2" xfId="23640"/>
    <cellStyle name="SAPLocked 5 2 11_SCH J-3" xfId="23641"/>
    <cellStyle name="SAPLocked 5 2 12" xfId="23642"/>
    <cellStyle name="SAPLocked 5 2 2" xfId="23643"/>
    <cellStyle name="SAPLocked 5 2 2 2" xfId="23644"/>
    <cellStyle name="SAPLocked 5 2 2_SCH J-3" xfId="23645"/>
    <cellStyle name="SAPLocked 5 2 3" xfId="23646"/>
    <cellStyle name="SAPLocked 5 2 3 2" xfId="23647"/>
    <cellStyle name="SAPLocked 5 2 3_SCH J-3" xfId="23648"/>
    <cellStyle name="SAPLocked 5 2 4" xfId="23649"/>
    <cellStyle name="SAPLocked 5 2 4 2" xfId="23650"/>
    <cellStyle name="SAPLocked 5 2 4_SCH J-3" xfId="23651"/>
    <cellStyle name="SAPLocked 5 2 5" xfId="23652"/>
    <cellStyle name="SAPLocked 5 2 5 2" xfId="23653"/>
    <cellStyle name="SAPLocked 5 2 5_SCH J-3" xfId="23654"/>
    <cellStyle name="SAPLocked 5 2 6" xfId="23655"/>
    <cellStyle name="SAPLocked 5 2 6 2" xfId="23656"/>
    <cellStyle name="SAPLocked 5 2 6_SCH J-3" xfId="23657"/>
    <cellStyle name="SAPLocked 5 2 7" xfId="23658"/>
    <cellStyle name="SAPLocked 5 2 7 2" xfId="23659"/>
    <cellStyle name="SAPLocked 5 2 7_SCH J-3" xfId="23660"/>
    <cellStyle name="SAPLocked 5 2 8" xfId="23661"/>
    <cellStyle name="SAPLocked 5 2 8 2" xfId="23662"/>
    <cellStyle name="SAPLocked 5 2 8_SCH J-3" xfId="23663"/>
    <cellStyle name="SAPLocked 5 2 9" xfId="23664"/>
    <cellStyle name="SAPLocked 5 2 9 2" xfId="23665"/>
    <cellStyle name="SAPLocked 5 2 9_SCH J-3" xfId="23666"/>
    <cellStyle name="SAPLocked 5 2_SCH J-3" xfId="23667"/>
    <cellStyle name="SAPLocked 5 3" xfId="23668"/>
    <cellStyle name="SAPLocked 5 3 2" xfId="23669"/>
    <cellStyle name="SAPLocked 5 3_SCH J-3" xfId="23670"/>
    <cellStyle name="SAPLocked 5 4" xfId="23671"/>
    <cellStyle name="SAPLocked 5 4 2" xfId="23672"/>
    <cellStyle name="SAPLocked 5 4_SCH J-3" xfId="23673"/>
    <cellStyle name="SAPLocked 5 5" xfId="23674"/>
    <cellStyle name="SAPLocked 5 5 2" xfId="23675"/>
    <cellStyle name="SAPLocked 5 5_SCH J-3" xfId="23676"/>
    <cellStyle name="SAPLocked 5 6" xfId="23677"/>
    <cellStyle name="SAPLocked 5 6 2" xfId="23678"/>
    <cellStyle name="SAPLocked 5 6_SCH J-3" xfId="23679"/>
    <cellStyle name="SAPLocked 5 7" xfId="23680"/>
    <cellStyle name="SAPLocked 5 7 2" xfId="23681"/>
    <cellStyle name="SAPLocked 5 7_SCH J-3" xfId="23682"/>
    <cellStyle name="SAPLocked 5 8" xfId="23683"/>
    <cellStyle name="SAPLocked 5 8 2" xfId="23684"/>
    <cellStyle name="SAPLocked 5 8_SCH J-3" xfId="23685"/>
    <cellStyle name="SAPLocked 5 9" xfId="23686"/>
    <cellStyle name="SAPLocked 5 9 2" xfId="23687"/>
    <cellStyle name="SAPLocked 5 9_SCH J-3" xfId="23688"/>
    <cellStyle name="SAPLocked 5_SCH J-3" xfId="23689"/>
    <cellStyle name="SAPLocked 6" xfId="23690"/>
    <cellStyle name="SAPLocked 6 10" xfId="23691"/>
    <cellStyle name="SAPLocked 6 10 2" xfId="23692"/>
    <cellStyle name="SAPLocked 6 10_SCH J-3" xfId="23693"/>
    <cellStyle name="SAPLocked 6 11" xfId="23694"/>
    <cellStyle name="SAPLocked 6 11 2" xfId="23695"/>
    <cellStyle name="SAPLocked 6 11_SCH J-3" xfId="23696"/>
    <cellStyle name="SAPLocked 6 12" xfId="23697"/>
    <cellStyle name="SAPLocked 6 12 2" xfId="23698"/>
    <cellStyle name="SAPLocked 6 12_SCH J-3" xfId="23699"/>
    <cellStyle name="SAPLocked 6 13" xfId="23700"/>
    <cellStyle name="SAPLocked 6 2" xfId="23701"/>
    <cellStyle name="SAPLocked 6 2 10" xfId="23702"/>
    <cellStyle name="SAPLocked 6 2 10 2" xfId="23703"/>
    <cellStyle name="SAPLocked 6 2 10_SCH J-3" xfId="23704"/>
    <cellStyle name="SAPLocked 6 2 11" xfId="23705"/>
    <cellStyle name="SAPLocked 6 2 11 2" xfId="23706"/>
    <cellStyle name="SAPLocked 6 2 11_SCH J-3" xfId="23707"/>
    <cellStyle name="SAPLocked 6 2 12" xfId="23708"/>
    <cellStyle name="SAPLocked 6 2 2" xfId="23709"/>
    <cellStyle name="SAPLocked 6 2 2 2" xfId="23710"/>
    <cellStyle name="SAPLocked 6 2 2_SCH J-3" xfId="23711"/>
    <cellStyle name="SAPLocked 6 2 3" xfId="23712"/>
    <cellStyle name="SAPLocked 6 2 3 2" xfId="23713"/>
    <cellStyle name="SAPLocked 6 2 3_SCH J-3" xfId="23714"/>
    <cellStyle name="SAPLocked 6 2 4" xfId="23715"/>
    <cellStyle name="SAPLocked 6 2 4 2" xfId="23716"/>
    <cellStyle name="SAPLocked 6 2 4_SCH J-3" xfId="23717"/>
    <cellStyle name="SAPLocked 6 2 5" xfId="23718"/>
    <cellStyle name="SAPLocked 6 2 5 2" xfId="23719"/>
    <cellStyle name="SAPLocked 6 2 5_SCH J-3" xfId="23720"/>
    <cellStyle name="SAPLocked 6 2 6" xfId="23721"/>
    <cellStyle name="SAPLocked 6 2 6 2" xfId="23722"/>
    <cellStyle name="SAPLocked 6 2 6_SCH J-3" xfId="23723"/>
    <cellStyle name="SAPLocked 6 2 7" xfId="23724"/>
    <cellStyle name="SAPLocked 6 2 7 2" xfId="23725"/>
    <cellStyle name="SAPLocked 6 2 7_SCH J-3" xfId="23726"/>
    <cellStyle name="SAPLocked 6 2 8" xfId="23727"/>
    <cellStyle name="SAPLocked 6 2 8 2" xfId="23728"/>
    <cellStyle name="SAPLocked 6 2 8_SCH J-3" xfId="23729"/>
    <cellStyle name="SAPLocked 6 2 9" xfId="23730"/>
    <cellStyle name="SAPLocked 6 2 9 2" xfId="23731"/>
    <cellStyle name="SAPLocked 6 2 9_SCH J-3" xfId="23732"/>
    <cellStyle name="SAPLocked 6 2_SCH J-3" xfId="23733"/>
    <cellStyle name="SAPLocked 6 3" xfId="23734"/>
    <cellStyle name="SAPLocked 6 3 2" xfId="23735"/>
    <cellStyle name="SAPLocked 6 3_SCH J-3" xfId="23736"/>
    <cellStyle name="SAPLocked 6 4" xfId="23737"/>
    <cellStyle name="SAPLocked 6 4 2" xfId="23738"/>
    <cellStyle name="SAPLocked 6 4_SCH J-3" xfId="23739"/>
    <cellStyle name="SAPLocked 6 5" xfId="23740"/>
    <cellStyle name="SAPLocked 6 5 2" xfId="23741"/>
    <cellStyle name="SAPLocked 6 5_SCH J-3" xfId="23742"/>
    <cellStyle name="SAPLocked 6 6" xfId="23743"/>
    <cellStyle name="SAPLocked 6 6 2" xfId="23744"/>
    <cellStyle name="SAPLocked 6 6_SCH J-3" xfId="23745"/>
    <cellStyle name="SAPLocked 6 7" xfId="23746"/>
    <cellStyle name="SAPLocked 6 7 2" xfId="23747"/>
    <cellStyle name="SAPLocked 6 7_SCH J-3" xfId="23748"/>
    <cellStyle name="SAPLocked 6 8" xfId="23749"/>
    <cellStyle name="SAPLocked 6 8 2" xfId="23750"/>
    <cellStyle name="SAPLocked 6 8_SCH J-3" xfId="23751"/>
    <cellStyle name="SAPLocked 6 9" xfId="23752"/>
    <cellStyle name="SAPLocked 6 9 2" xfId="23753"/>
    <cellStyle name="SAPLocked 6 9_SCH J-3" xfId="23754"/>
    <cellStyle name="SAPLocked 6_SCH J-3" xfId="23755"/>
    <cellStyle name="SAPLocked 7" xfId="23756"/>
    <cellStyle name="SAPLocked 7 10" xfId="23757"/>
    <cellStyle name="SAPLocked 7 10 2" xfId="23758"/>
    <cellStyle name="SAPLocked 7 10_SCH J-3" xfId="23759"/>
    <cellStyle name="SAPLocked 7 11" xfId="23760"/>
    <cellStyle name="SAPLocked 7 11 2" xfId="23761"/>
    <cellStyle name="SAPLocked 7 11_SCH J-3" xfId="23762"/>
    <cellStyle name="SAPLocked 7 12" xfId="23763"/>
    <cellStyle name="SAPLocked 7 12 2" xfId="23764"/>
    <cellStyle name="SAPLocked 7 12_SCH J-3" xfId="23765"/>
    <cellStyle name="SAPLocked 7 13" xfId="23766"/>
    <cellStyle name="SAPLocked 7 2" xfId="23767"/>
    <cellStyle name="SAPLocked 7 2 10" xfId="23768"/>
    <cellStyle name="SAPLocked 7 2 10 2" xfId="23769"/>
    <cellStyle name="SAPLocked 7 2 10_SCH J-3" xfId="23770"/>
    <cellStyle name="SAPLocked 7 2 11" xfId="23771"/>
    <cellStyle name="SAPLocked 7 2 11 2" xfId="23772"/>
    <cellStyle name="SAPLocked 7 2 11_SCH J-3" xfId="23773"/>
    <cellStyle name="SAPLocked 7 2 12" xfId="23774"/>
    <cellStyle name="SAPLocked 7 2 2" xfId="23775"/>
    <cellStyle name="SAPLocked 7 2 2 2" xfId="23776"/>
    <cellStyle name="SAPLocked 7 2 2_SCH J-3" xfId="23777"/>
    <cellStyle name="SAPLocked 7 2 3" xfId="23778"/>
    <cellStyle name="SAPLocked 7 2 3 2" xfId="23779"/>
    <cellStyle name="SAPLocked 7 2 3_SCH J-3" xfId="23780"/>
    <cellStyle name="SAPLocked 7 2 4" xfId="23781"/>
    <cellStyle name="SAPLocked 7 2 4 2" xfId="23782"/>
    <cellStyle name="SAPLocked 7 2 4_SCH J-3" xfId="23783"/>
    <cellStyle name="SAPLocked 7 2 5" xfId="23784"/>
    <cellStyle name="SAPLocked 7 2 5 2" xfId="23785"/>
    <cellStyle name="SAPLocked 7 2 5_SCH J-3" xfId="23786"/>
    <cellStyle name="SAPLocked 7 2 6" xfId="23787"/>
    <cellStyle name="SAPLocked 7 2 6 2" xfId="23788"/>
    <cellStyle name="SAPLocked 7 2 6_SCH J-3" xfId="23789"/>
    <cellStyle name="SAPLocked 7 2 7" xfId="23790"/>
    <cellStyle name="SAPLocked 7 2 7 2" xfId="23791"/>
    <cellStyle name="SAPLocked 7 2 7_SCH J-3" xfId="23792"/>
    <cellStyle name="SAPLocked 7 2 8" xfId="23793"/>
    <cellStyle name="SAPLocked 7 2 8 2" xfId="23794"/>
    <cellStyle name="SAPLocked 7 2 8_SCH J-3" xfId="23795"/>
    <cellStyle name="SAPLocked 7 2 9" xfId="23796"/>
    <cellStyle name="SAPLocked 7 2 9 2" xfId="23797"/>
    <cellStyle name="SAPLocked 7 2 9_SCH J-3" xfId="23798"/>
    <cellStyle name="SAPLocked 7 2_SCH J-3" xfId="23799"/>
    <cellStyle name="SAPLocked 7 3" xfId="23800"/>
    <cellStyle name="SAPLocked 7 3 2" xfId="23801"/>
    <cellStyle name="SAPLocked 7 3_SCH J-3" xfId="23802"/>
    <cellStyle name="SAPLocked 7 4" xfId="23803"/>
    <cellStyle name="SAPLocked 7 4 2" xfId="23804"/>
    <cellStyle name="SAPLocked 7 4_SCH J-3" xfId="23805"/>
    <cellStyle name="SAPLocked 7 5" xfId="23806"/>
    <cellStyle name="SAPLocked 7 5 2" xfId="23807"/>
    <cellStyle name="SAPLocked 7 5_SCH J-3" xfId="23808"/>
    <cellStyle name="SAPLocked 7 6" xfId="23809"/>
    <cellStyle name="SAPLocked 7 6 2" xfId="23810"/>
    <cellStyle name="SAPLocked 7 6_SCH J-3" xfId="23811"/>
    <cellStyle name="SAPLocked 7 7" xfId="23812"/>
    <cellStyle name="SAPLocked 7 7 2" xfId="23813"/>
    <cellStyle name="SAPLocked 7 7_SCH J-3" xfId="23814"/>
    <cellStyle name="SAPLocked 7 8" xfId="23815"/>
    <cellStyle name="SAPLocked 7 8 2" xfId="23816"/>
    <cellStyle name="SAPLocked 7 8_SCH J-3" xfId="23817"/>
    <cellStyle name="SAPLocked 7 9" xfId="23818"/>
    <cellStyle name="SAPLocked 7 9 2" xfId="23819"/>
    <cellStyle name="SAPLocked 7 9_SCH J-3" xfId="23820"/>
    <cellStyle name="SAPLocked 7_SCH J-3" xfId="23821"/>
    <cellStyle name="SAPLocked 8" xfId="23822"/>
    <cellStyle name="SAPLocked 8 10" xfId="23823"/>
    <cellStyle name="SAPLocked 8 10 2" xfId="23824"/>
    <cellStyle name="SAPLocked 8 10_SCH J-3" xfId="23825"/>
    <cellStyle name="SAPLocked 8 11" xfId="23826"/>
    <cellStyle name="SAPLocked 8 11 2" xfId="23827"/>
    <cellStyle name="SAPLocked 8 11_SCH J-3" xfId="23828"/>
    <cellStyle name="SAPLocked 8 12" xfId="23829"/>
    <cellStyle name="SAPLocked 8 12 2" xfId="23830"/>
    <cellStyle name="SAPLocked 8 12_SCH J-3" xfId="23831"/>
    <cellStyle name="SAPLocked 8 13" xfId="23832"/>
    <cellStyle name="SAPLocked 8 2" xfId="23833"/>
    <cellStyle name="SAPLocked 8 2 10" xfId="23834"/>
    <cellStyle name="SAPLocked 8 2 10 2" xfId="23835"/>
    <cellStyle name="SAPLocked 8 2 10_SCH J-3" xfId="23836"/>
    <cellStyle name="SAPLocked 8 2 11" xfId="23837"/>
    <cellStyle name="SAPLocked 8 2 11 2" xfId="23838"/>
    <cellStyle name="SAPLocked 8 2 11_SCH J-3" xfId="23839"/>
    <cellStyle name="SAPLocked 8 2 12" xfId="23840"/>
    <cellStyle name="SAPLocked 8 2 2" xfId="23841"/>
    <cellStyle name="SAPLocked 8 2 2 2" xfId="23842"/>
    <cellStyle name="SAPLocked 8 2 2_SCH J-3" xfId="23843"/>
    <cellStyle name="SAPLocked 8 2 3" xfId="23844"/>
    <cellStyle name="SAPLocked 8 2 3 2" xfId="23845"/>
    <cellStyle name="SAPLocked 8 2 3_SCH J-3" xfId="23846"/>
    <cellStyle name="SAPLocked 8 2 4" xfId="23847"/>
    <cellStyle name="SAPLocked 8 2 4 2" xfId="23848"/>
    <cellStyle name="SAPLocked 8 2 4_SCH J-3" xfId="23849"/>
    <cellStyle name="SAPLocked 8 2 5" xfId="23850"/>
    <cellStyle name="SAPLocked 8 2 5 2" xfId="23851"/>
    <cellStyle name="SAPLocked 8 2 5_SCH J-3" xfId="23852"/>
    <cellStyle name="SAPLocked 8 2 6" xfId="23853"/>
    <cellStyle name="SAPLocked 8 2 6 2" xfId="23854"/>
    <cellStyle name="SAPLocked 8 2 6_SCH J-3" xfId="23855"/>
    <cellStyle name="SAPLocked 8 2 7" xfId="23856"/>
    <cellStyle name="SAPLocked 8 2 7 2" xfId="23857"/>
    <cellStyle name="SAPLocked 8 2 7_SCH J-3" xfId="23858"/>
    <cellStyle name="SAPLocked 8 2 8" xfId="23859"/>
    <cellStyle name="SAPLocked 8 2 8 2" xfId="23860"/>
    <cellStyle name="SAPLocked 8 2 8_SCH J-3" xfId="23861"/>
    <cellStyle name="SAPLocked 8 2 9" xfId="23862"/>
    <cellStyle name="SAPLocked 8 2 9 2" xfId="23863"/>
    <cellStyle name="SAPLocked 8 2 9_SCH J-3" xfId="23864"/>
    <cellStyle name="SAPLocked 8 2_SCH J-3" xfId="23865"/>
    <cellStyle name="SAPLocked 8 3" xfId="23866"/>
    <cellStyle name="SAPLocked 8 3 2" xfId="23867"/>
    <cellStyle name="SAPLocked 8 3_SCH J-3" xfId="23868"/>
    <cellStyle name="SAPLocked 8 4" xfId="23869"/>
    <cellStyle name="SAPLocked 8 4 2" xfId="23870"/>
    <cellStyle name="SAPLocked 8 4_SCH J-3" xfId="23871"/>
    <cellStyle name="SAPLocked 8 5" xfId="23872"/>
    <cellStyle name="SAPLocked 8 5 2" xfId="23873"/>
    <cellStyle name="SAPLocked 8 5_SCH J-3" xfId="23874"/>
    <cellStyle name="SAPLocked 8 6" xfId="23875"/>
    <cellStyle name="SAPLocked 8 6 2" xfId="23876"/>
    <cellStyle name="SAPLocked 8 6_SCH J-3" xfId="23877"/>
    <cellStyle name="SAPLocked 8 7" xfId="23878"/>
    <cellStyle name="SAPLocked 8 7 2" xfId="23879"/>
    <cellStyle name="SAPLocked 8 7_SCH J-3" xfId="23880"/>
    <cellStyle name="SAPLocked 8 8" xfId="23881"/>
    <cellStyle name="SAPLocked 8 8 2" xfId="23882"/>
    <cellStyle name="SAPLocked 8 8_SCH J-3" xfId="23883"/>
    <cellStyle name="SAPLocked 8 9" xfId="23884"/>
    <cellStyle name="SAPLocked 8 9 2" xfId="23885"/>
    <cellStyle name="SAPLocked 8 9_SCH J-3" xfId="23886"/>
    <cellStyle name="SAPLocked 8_SCH J-3" xfId="23887"/>
    <cellStyle name="SAPLocked 9" xfId="23888"/>
    <cellStyle name="SAPLocked 9 10" xfId="23889"/>
    <cellStyle name="SAPLocked 9 10 2" xfId="23890"/>
    <cellStyle name="SAPLocked 9 10_SCH J-3" xfId="23891"/>
    <cellStyle name="SAPLocked 9 11" xfId="23892"/>
    <cellStyle name="SAPLocked 9 11 2" xfId="23893"/>
    <cellStyle name="SAPLocked 9 11_SCH J-3" xfId="23894"/>
    <cellStyle name="SAPLocked 9 12" xfId="23895"/>
    <cellStyle name="SAPLocked 9 12 2" xfId="23896"/>
    <cellStyle name="SAPLocked 9 12_SCH J-3" xfId="23897"/>
    <cellStyle name="SAPLocked 9 13" xfId="23898"/>
    <cellStyle name="SAPLocked 9 2" xfId="23899"/>
    <cellStyle name="SAPLocked 9 2 10" xfId="23900"/>
    <cellStyle name="SAPLocked 9 2 10 2" xfId="23901"/>
    <cellStyle name="SAPLocked 9 2 10_SCH J-3" xfId="23902"/>
    <cellStyle name="SAPLocked 9 2 11" xfId="23903"/>
    <cellStyle name="SAPLocked 9 2 11 2" xfId="23904"/>
    <cellStyle name="SAPLocked 9 2 11_SCH J-3" xfId="23905"/>
    <cellStyle name="SAPLocked 9 2 12" xfId="23906"/>
    <cellStyle name="SAPLocked 9 2 2" xfId="23907"/>
    <cellStyle name="SAPLocked 9 2 2 2" xfId="23908"/>
    <cellStyle name="SAPLocked 9 2 2_SCH J-3" xfId="23909"/>
    <cellStyle name="SAPLocked 9 2 3" xfId="23910"/>
    <cellStyle name="SAPLocked 9 2 3 2" xfId="23911"/>
    <cellStyle name="SAPLocked 9 2 3_SCH J-3" xfId="23912"/>
    <cellStyle name="SAPLocked 9 2 4" xfId="23913"/>
    <cellStyle name="SAPLocked 9 2 4 2" xfId="23914"/>
    <cellStyle name="SAPLocked 9 2 4_SCH J-3" xfId="23915"/>
    <cellStyle name="SAPLocked 9 2 5" xfId="23916"/>
    <cellStyle name="SAPLocked 9 2 5 2" xfId="23917"/>
    <cellStyle name="SAPLocked 9 2 5_SCH J-3" xfId="23918"/>
    <cellStyle name="SAPLocked 9 2 6" xfId="23919"/>
    <cellStyle name="SAPLocked 9 2 6 2" xfId="23920"/>
    <cellStyle name="SAPLocked 9 2 6_SCH J-3" xfId="23921"/>
    <cellStyle name="SAPLocked 9 2 7" xfId="23922"/>
    <cellStyle name="SAPLocked 9 2 7 2" xfId="23923"/>
    <cellStyle name="SAPLocked 9 2 7_SCH J-3" xfId="23924"/>
    <cellStyle name="SAPLocked 9 2 8" xfId="23925"/>
    <cellStyle name="SAPLocked 9 2 8 2" xfId="23926"/>
    <cellStyle name="SAPLocked 9 2 8_SCH J-3" xfId="23927"/>
    <cellStyle name="SAPLocked 9 2 9" xfId="23928"/>
    <cellStyle name="SAPLocked 9 2 9 2" xfId="23929"/>
    <cellStyle name="SAPLocked 9 2 9_SCH J-3" xfId="23930"/>
    <cellStyle name="SAPLocked 9 2_SCH J-3" xfId="23931"/>
    <cellStyle name="SAPLocked 9 3" xfId="23932"/>
    <cellStyle name="SAPLocked 9 3 2" xfId="23933"/>
    <cellStyle name="SAPLocked 9 3_SCH J-3" xfId="23934"/>
    <cellStyle name="SAPLocked 9 4" xfId="23935"/>
    <cellStyle name="SAPLocked 9 4 2" xfId="23936"/>
    <cellStyle name="SAPLocked 9 4_SCH J-3" xfId="23937"/>
    <cellStyle name="SAPLocked 9 5" xfId="23938"/>
    <cellStyle name="SAPLocked 9 5 2" xfId="23939"/>
    <cellStyle name="SAPLocked 9 5_SCH J-3" xfId="23940"/>
    <cellStyle name="SAPLocked 9 6" xfId="23941"/>
    <cellStyle name="SAPLocked 9 6 2" xfId="23942"/>
    <cellStyle name="SAPLocked 9 6_SCH J-3" xfId="23943"/>
    <cellStyle name="SAPLocked 9 7" xfId="23944"/>
    <cellStyle name="SAPLocked 9 7 2" xfId="23945"/>
    <cellStyle name="SAPLocked 9 7_SCH J-3" xfId="23946"/>
    <cellStyle name="SAPLocked 9 8" xfId="23947"/>
    <cellStyle name="SAPLocked 9 8 2" xfId="23948"/>
    <cellStyle name="SAPLocked 9 8_SCH J-3" xfId="23949"/>
    <cellStyle name="SAPLocked 9 9" xfId="23950"/>
    <cellStyle name="SAPLocked 9 9 2" xfId="23951"/>
    <cellStyle name="SAPLocked 9 9_SCH J-3" xfId="23952"/>
    <cellStyle name="SAPLocked 9_SCH J-3" xfId="23953"/>
    <cellStyle name="SAPLocked_SCH J-3" xfId="23954"/>
    <cellStyle name="SAPMemberCell" xfId="23955"/>
    <cellStyle name="SAPMemberTotalCell" xfId="23956"/>
    <cellStyle name="Shade" xfId="23957"/>
    <cellStyle name="Shaded" xfId="23958"/>
    <cellStyle name="Short Date" xfId="23959"/>
    <cellStyle name="SMALLF" xfId="23960"/>
    <cellStyle name="Standard_Anpassen der Amortisation" xfId="23961"/>
    <cellStyle name="STYL5 - Style5" xfId="23962"/>
    <cellStyle name="STYL5 - Style5 2" xfId="23963"/>
    <cellStyle name="STYL5 - Style5 2 2" xfId="23964"/>
    <cellStyle name="STYL5 - Style5 2_SCH J-3" xfId="23965"/>
    <cellStyle name="STYL5 - Style5 3" xfId="23966"/>
    <cellStyle name="STYL5 - Style5 3 2" xfId="23967"/>
    <cellStyle name="STYL5 - Style5 3_SCH J-3" xfId="23968"/>
    <cellStyle name="STYL5 - Style5_SCH J-3" xfId="23969"/>
    <cellStyle name="STYL6 - Style6" xfId="23970"/>
    <cellStyle name="STYL6 - Style6 2" xfId="23971"/>
    <cellStyle name="STYL6 - Style6 2 2" xfId="23972"/>
    <cellStyle name="STYL6 - Style6 2_SCH J-3" xfId="23973"/>
    <cellStyle name="STYL6 - Style6 3" xfId="23974"/>
    <cellStyle name="STYL6 - Style6 3 2" xfId="23975"/>
    <cellStyle name="STYL6 - Style6 3_SCH J-3" xfId="23976"/>
    <cellStyle name="STYL6 - Style6_SCH J-3" xfId="23977"/>
    <cellStyle name="Style 1" xfId="23978"/>
    <cellStyle name="Style 1 10" xfId="23979"/>
    <cellStyle name="Style 1 10 2" xfId="23980"/>
    <cellStyle name="Style 1 10 2 2" xfId="23981"/>
    <cellStyle name="Style 1 10 3" xfId="23982"/>
    <cellStyle name="Style 1 10 3 2" xfId="23983"/>
    <cellStyle name="Style 1 10 4" xfId="23984"/>
    <cellStyle name="Style 1 11" xfId="23985"/>
    <cellStyle name="Style 1 11 2" xfId="23986"/>
    <cellStyle name="Style 1 11 2 2" xfId="23987"/>
    <cellStyle name="Style 1 11 3" xfId="23988"/>
    <cellStyle name="Style 1 11 3 2" xfId="23989"/>
    <cellStyle name="Style 1 11 4" xfId="23990"/>
    <cellStyle name="Style 1 12" xfId="23991"/>
    <cellStyle name="Style 1 12 2" xfId="23992"/>
    <cellStyle name="Style 1 12 2 2" xfId="23993"/>
    <cellStyle name="Style 1 12 3" xfId="23994"/>
    <cellStyle name="Style 1 12 3 2" xfId="23995"/>
    <cellStyle name="Style 1 12 4" xfId="23996"/>
    <cellStyle name="Style 1 13" xfId="23997"/>
    <cellStyle name="Style 1 13 2" xfId="23998"/>
    <cellStyle name="Style 1 13 2 2" xfId="23999"/>
    <cellStyle name="Style 1 13 3" xfId="24000"/>
    <cellStyle name="Style 1 13 3 2" xfId="24001"/>
    <cellStyle name="Style 1 13 4" xfId="24002"/>
    <cellStyle name="Style 1 14" xfId="24003"/>
    <cellStyle name="Style 1 14 2" xfId="24004"/>
    <cellStyle name="Style 1 14 2 2" xfId="24005"/>
    <cellStyle name="Style 1 14 3" xfId="24006"/>
    <cellStyle name="Style 1 14 3 2" xfId="24007"/>
    <cellStyle name="Style 1 14 4" xfId="24008"/>
    <cellStyle name="Style 1 15" xfId="24009"/>
    <cellStyle name="Style 1 15 2" xfId="24010"/>
    <cellStyle name="Style 1 15 2 2" xfId="24011"/>
    <cellStyle name="Style 1 15 3" xfId="24012"/>
    <cellStyle name="Style 1 15 3 2" xfId="24013"/>
    <cellStyle name="Style 1 15 4" xfId="24014"/>
    <cellStyle name="Style 1 16" xfId="24015"/>
    <cellStyle name="Style 1 16 2" xfId="24016"/>
    <cellStyle name="Style 1 16 2 2" xfId="24017"/>
    <cellStyle name="Style 1 16 3" xfId="24018"/>
    <cellStyle name="Style 1 16 3 2" xfId="24019"/>
    <cellStyle name="Style 1 16 4" xfId="24020"/>
    <cellStyle name="Style 1 17" xfId="24021"/>
    <cellStyle name="Style 1 17 2" xfId="24022"/>
    <cellStyle name="Style 1 17 2 2" xfId="24023"/>
    <cellStyle name="Style 1 17 3" xfId="24024"/>
    <cellStyle name="Style 1 17 3 2" xfId="24025"/>
    <cellStyle name="Style 1 17 4" xfId="24026"/>
    <cellStyle name="Style 1 18" xfId="24027"/>
    <cellStyle name="Style 1 18 2" xfId="24028"/>
    <cellStyle name="Style 1 18 2 2" xfId="24029"/>
    <cellStyle name="Style 1 18 3" xfId="24030"/>
    <cellStyle name="Style 1 18 3 2" xfId="24031"/>
    <cellStyle name="Style 1 18 4" xfId="24032"/>
    <cellStyle name="Style 1 19" xfId="24033"/>
    <cellStyle name="Style 1 19 2" xfId="24034"/>
    <cellStyle name="Style 1 19 2 2" xfId="24035"/>
    <cellStyle name="Style 1 19 3" xfId="24036"/>
    <cellStyle name="Style 1 19 3 2" xfId="24037"/>
    <cellStyle name="Style 1 19 4" xfId="24038"/>
    <cellStyle name="Style 1 2" xfId="24039"/>
    <cellStyle name="Style 1 2 10" xfId="24040"/>
    <cellStyle name="Style 1 2 10 2" xfId="24041"/>
    <cellStyle name="Style 1 2 10 2 2" xfId="24042"/>
    <cellStyle name="Style 1 2 10 3" xfId="24043"/>
    <cellStyle name="Style 1 2 10 3 2" xfId="24044"/>
    <cellStyle name="Style 1 2 10 4" xfId="24045"/>
    <cellStyle name="Style 1 2 11" xfId="24046"/>
    <cellStyle name="Style 1 2 11 2" xfId="24047"/>
    <cellStyle name="Style 1 2 11 2 2" xfId="24048"/>
    <cellStyle name="Style 1 2 11 3" xfId="24049"/>
    <cellStyle name="Style 1 2 11 3 2" xfId="24050"/>
    <cellStyle name="Style 1 2 11 4" xfId="24051"/>
    <cellStyle name="Style 1 2 12" xfId="24052"/>
    <cellStyle name="Style 1 2 12 2" xfId="24053"/>
    <cellStyle name="Style 1 2 12 2 2" xfId="24054"/>
    <cellStyle name="Style 1 2 12 3" xfId="24055"/>
    <cellStyle name="Style 1 2 12 3 2" xfId="24056"/>
    <cellStyle name="Style 1 2 12 4" xfId="24057"/>
    <cellStyle name="Style 1 2 13" xfId="24058"/>
    <cellStyle name="Style 1 2 13 2" xfId="24059"/>
    <cellStyle name="Style 1 2 13 2 2" xfId="24060"/>
    <cellStyle name="Style 1 2 13 3" xfId="24061"/>
    <cellStyle name="Style 1 2 13 3 2" xfId="24062"/>
    <cellStyle name="Style 1 2 13 4" xfId="24063"/>
    <cellStyle name="Style 1 2 14" xfId="24064"/>
    <cellStyle name="Style 1 2 14 2" xfId="24065"/>
    <cellStyle name="Style 1 2 14 2 2" xfId="24066"/>
    <cellStyle name="Style 1 2 14 3" xfId="24067"/>
    <cellStyle name="Style 1 2 14 3 2" xfId="24068"/>
    <cellStyle name="Style 1 2 14 4" xfId="24069"/>
    <cellStyle name="Style 1 2 15" xfId="24070"/>
    <cellStyle name="Style 1 2 15 2" xfId="24071"/>
    <cellStyle name="Style 1 2 15 2 2" xfId="24072"/>
    <cellStyle name="Style 1 2 15 3" xfId="24073"/>
    <cellStyle name="Style 1 2 15 3 2" xfId="24074"/>
    <cellStyle name="Style 1 2 15 4" xfId="24075"/>
    <cellStyle name="Style 1 2 16" xfId="24076"/>
    <cellStyle name="Style 1 2 16 2" xfId="24077"/>
    <cellStyle name="Style 1 2 16 2 2" xfId="24078"/>
    <cellStyle name="Style 1 2 16 3" xfId="24079"/>
    <cellStyle name="Style 1 2 16 3 2" xfId="24080"/>
    <cellStyle name="Style 1 2 16 4" xfId="24081"/>
    <cellStyle name="Style 1 2 17" xfId="24082"/>
    <cellStyle name="Style 1 2 17 2" xfId="24083"/>
    <cellStyle name="Style 1 2 18" xfId="24084"/>
    <cellStyle name="Style 1 2 18 2" xfId="24085"/>
    <cellStyle name="Style 1 2 19" xfId="24086"/>
    <cellStyle name="Style 1 2 19 2" xfId="24087"/>
    <cellStyle name="Style 1 2 2" xfId="24088"/>
    <cellStyle name="Style 1 2 2 2" xfId="24089"/>
    <cellStyle name="Style 1 2 2 2 2" xfId="24090"/>
    <cellStyle name="Style 1 2 2 3" xfId="24091"/>
    <cellStyle name="Style 1 2 2 3 2" xfId="24092"/>
    <cellStyle name="Style 1 2 2 4" xfId="24093"/>
    <cellStyle name="Style 1 2 20" xfId="24094"/>
    <cellStyle name="Style 1 2 3" xfId="24095"/>
    <cellStyle name="Style 1 2 3 2" xfId="24096"/>
    <cellStyle name="Style 1 2 3 2 2" xfId="24097"/>
    <cellStyle name="Style 1 2 3 3" xfId="24098"/>
    <cellStyle name="Style 1 2 3 3 2" xfId="24099"/>
    <cellStyle name="Style 1 2 3 4" xfId="24100"/>
    <cellStyle name="Style 1 2 4" xfId="24101"/>
    <cellStyle name="Style 1 2 4 2" xfId="24102"/>
    <cellStyle name="Style 1 2 4 2 2" xfId="24103"/>
    <cellStyle name="Style 1 2 4 3" xfId="24104"/>
    <cellStyle name="Style 1 2 4 3 2" xfId="24105"/>
    <cellStyle name="Style 1 2 4 4" xfId="24106"/>
    <cellStyle name="Style 1 2 5" xfId="24107"/>
    <cellStyle name="Style 1 2 5 2" xfId="24108"/>
    <cellStyle name="Style 1 2 5 2 2" xfId="24109"/>
    <cellStyle name="Style 1 2 5 3" xfId="24110"/>
    <cellStyle name="Style 1 2 5 3 2" xfId="24111"/>
    <cellStyle name="Style 1 2 5 4" xfId="24112"/>
    <cellStyle name="Style 1 2 6" xfId="24113"/>
    <cellStyle name="Style 1 2 6 2" xfId="24114"/>
    <cellStyle name="Style 1 2 6 2 2" xfId="24115"/>
    <cellStyle name="Style 1 2 6 3" xfId="24116"/>
    <cellStyle name="Style 1 2 6 3 2" xfId="24117"/>
    <cellStyle name="Style 1 2 6 4" xfId="24118"/>
    <cellStyle name="Style 1 2 7" xfId="24119"/>
    <cellStyle name="Style 1 2 7 2" xfId="24120"/>
    <cellStyle name="Style 1 2 7 2 2" xfId="24121"/>
    <cellStyle name="Style 1 2 7 3" xfId="24122"/>
    <cellStyle name="Style 1 2 7 3 2" xfId="24123"/>
    <cellStyle name="Style 1 2 7 4" xfId="24124"/>
    <cellStyle name="Style 1 2 8" xfId="24125"/>
    <cellStyle name="Style 1 2 8 2" xfId="24126"/>
    <cellStyle name="Style 1 2 8 2 2" xfId="24127"/>
    <cellStyle name="Style 1 2 8 3" xfId="24128"/>
    <cellStyle name="Style 1 2 8 3 2" xfId="24129"/>
    <cellStyle name="Style 1 2 8 4" xfId="24130"/>
    <cellStyle name="Style 1 2 9" xfId="24131"/>
    <cellStyle name="Style 1 2 9 2" xfId="24132"/>
    <cellStyle name="Style 1 2 9 2 2" xfId="24133"/>
    <cellStyle name="Style 1 2 9 3" xfId="24134"/>
    <cellStyle name="Style 1 2 9 3 2" xfId="24135"/>
    <cellStyle name="Style 1 2 9 4" xfId="24136"/>
    <cellStyle name="Style 1 20" xfId="24137"/>
    <cellStyle name="Style 1 20 2" xfId="24138"/>
    <cellStyle name="Style 1 20 2 2" xfId="24139"/>
    <cellStyle name="Style 1 20 3" xfId="24140"/>
    <cellStyle name="Style 1 20 3 2" xfId="24141"/>
    <cellStyle name="Style 1 20 4" xfId="24142"/>
    <cellStyle name="Style 1 21" xfId="24143"/>
    <cellStyle name="Style 1 21 2" xfId="24144"/>
    <cellStyle name="Style 1 21 2 2" xfId="24145"/>
    <cellStyle name="Style 1 21 3" xfId="24146"/>
    <cellStyle name="Style 1 21 3 2" xfId="24147"/>
    <cellStyle name="Style 1 21 4" xfId="24148"/>
    <cellStyle name="Style 1 22" xfId="24149"/>
    <cellStyle name="Style 1 22 2" xfId="24150"/>
    <cellStyle name="Style 1 22 2 2" xfId="24151"/>
    <cellStyle name="Style 1 22 3" xfId="24152"/>
    <cellStyle name="Style 1 22 3 2" xfId="24153"/>
    <cellStyle name="Style 1 22 4" xfId="24154"/>
    <cellStyle name="Style 1 23" xfId="24155"/>
    <cellStyle name="Style 1 23 2" xfId="24156"/>
    <cellStyle name="Style 1 23 2 2" xfId="24157"/>
    <cellStyle name="Style 1 23 3" xfId="24158"/>
    <cellStyle name="Style 1 23 3 2" xfId="24159"/>
    <cellStyle name="Style 1 23 4" xfId="24160"/>
    <cellStyle name="Style 1 24" xfId="24161"/>
    <cellStyle name="Style 1 24 2" xfId="24162"/>
    <cellStyle name="Style 1 24 2 2" xfId="24163"/>
    <cellStyle name="Style 1 24 3" xfId="24164"/>
    <cellStyle name="Style 1 24 3 2" xfId="24165"/>
    <cellStyle name="Style 1 24 4" xfId="24166"/>
    <cellStyle name="Style 1 25" xfId="24167"/>
    <cellStyle name="Style 1 25 2" xfId="24168"/>
    <cellStyle name="Style 1 25 2 2" xfId="24169"/>
    <cellStyle name="Style 1 25 3" xfId="24170"/>
    <cellStyle name="Style 1 25 3 2" xfId="24171"/>
    <cellStyle name="Style 1 25 4" xfId="24172"/>
    <cellStyle name="Style 1 26" xfId="24173"/>
    <cellStyle name="Style 1 26 2" xfId="24174"/>
    <cellStyle name="Style 1 26 2 2" xfId="24175"/>
    <cellStyle name="Style 1 26 3" xfId="24176"/>
    <cellStyle name="Style 1 26 3 2" xfId="24177"/>
    <cellStyle name="Style 1 26 4" xfId="24178"/>
    <cellStyle name="Style 1 27" xfId="24179"/>
    <cellStyle name="Style 1 27 2" xfId="24180"/>
    <cellStyle name="Style 1 27 2 2" xfId="24181"/>
    <cellStyle name="Style 1 27 3" xfId="24182"/>
    <cellStyle name="Style 1 27 3 2" xfId="24183"/>
    <cellStyle name="Style 1 27 4" xfId="24184"/>
    <cellStyle name="Style 1 28" xfId="24185"/>
    <cellStyle name="Style 1 28 2" xfId="24186"/>
    <cellStyle name="Style 1 28 2 2" xfId="24187"/>
    <cellStyle name="Style 1 28 3" xfId="24188"/>
    <cellStyle name="Style 1 28 3 2" xfId="24189"/>
    <cellStyle name="Style 1 28 4" xfId="24190"/>
    <cellStyle name="Style 1 29" xfId="24191"/>
    <cellStyle name="Style 1 29 2" xfId="24192"/>
    <cellStyle name="Style 1 29 2 2" xfId="24193"/>
    <cellStyle name="Style 1 29 3" xfId="24194"/>
    <cellStyle name="Style 1 29 3 2" xfId="24195"/>
    <cellStyle name="Style 1 29 4" xfId="24196"/>
    <cellStyle name="Style 1 3" xfId="24197"/>
    <cellStyle name="Style 1 3 10" xfId="24198"/>
    <cellStyle name="Style 1 3 10 2" xfId="24199"/>
    <cellStyle name="Style 1 3 10 2 2" xfId="24200"/>
    <cellStyle name="Style 1 3 10 3" xfId="24201"/>
    <cellStyle name="Style 1 3 10 3 2" xfId="24202"/>
    <cellStyle name="Style 1 3 10 4" xfId="24203"/>
    <cellStyle name="Style 1 3 11" xfId="24204"/>
    <cellStyle name="Style 1 3 11 2" xfId="24205"/>
    <cellStyle name="Style 1 3 11 2 2" xfId="24206"/>
    <cellStyle name="Style 1 3 11 3" xfId="24207"/>
    <cellStyle name="Style 1 3 11 3 2" xfId="24208"/>
    <cellStyle name="Style 1 3 11 4" xfId="24209"/>
    <cellStyle name="Style 1 3 12" xfId="24210"/>
    <cellStyle name="Style 1 3 12 2" xfId="24211"/>
    <cellStyle name="Style 1 3 12 2 2" xfId="24212"/>
    <cellStyle name="Style 1 3 12 3" xfId="24213"/>
    <cellStyle name="Style 1 3 12 3 2" xfId="24214"/>
    <cellStyle name="Style 1 3 12 4" xfId="24215"/>
    <cellStyle name="Style 1 3 13" xfId="24216"/>
    <cellStyle name="Style 1 3 13 2" xfId="24217"/>
    <cellStyle name="Style 1 3 13 2 2" xfId="24218"/>
    <cellStyle name="Style 1 3 13 3" xfId="24219"/>
    <cellStyle name="Style 1 3 13 3 2" xfId="24220"/>
    <cellStyle name="Style 1 3 13 4" xfId="24221"/>
    <cellStyle name="Style 1 3 14" xfId="24222"/>
    <cellStyle name="Style 1 3 14 2" xfId="24223"/>
    <cellStyle name="Style 1 3 14 2 2" xfId="24224"/>
    <cellStyle name="Style 1 3 14 3" xfId="24225"/>
    <cellStyle name="Style 1 3 14 3 2" xfId="24226"/>
    <cellStyle name="Style 1 3 14 4" xfId="24227"/>
    <cellStyle name="Style 1 3 15" xfId="24228"/>
    <cellStyle name="Style 1 3 15 2" xfId="24229"/>
    <cellStyle name="Style 1 3 15 2 2" xfId="24230"/>
    <cellStyle name="Style 1 3 15 3" xfId="24231"/>
    <cellStyle name="Style 1 3 15 3 2" xfId="24232"/>
    <cellStyle name="Style 1 3 15 4" xfId="24233"/>
    <cellStyle name="Style 1 3 16" xfId="24234"/>
    <cellStyle name="Style 1 3 16 2" xfId="24235"/>
    <cellStyle name="Style 1 3 16 2 2" xfId="24236"/>
    <cellStyle name="Style 1 3 16 3" xfId="24237"/>
    <cellStyle name="Style 1 3 16 3 2" xfId="24238"/>
    <cellStyle name="Style 1 3 16 4" xfId="24239"/>
    <cellStyle name="Style 1 3 17" xfId="24240"/>
    <cellStyle name="Style 1 3 17 2" xfId="24241"/>
    <cellStyle name="Style 1 3 18" xfId="24242"/>
    <cellStyle name="Style 1 3 18 2" xfId="24243"/>
    <cellStyle name="Style 1 3 19" xfId="24244"/>
    <cellStyle name="Style 1 3 2" xfId="24245"/>
    <cellStyle name="Style 1 3 2 2" xfId="24246"/>
    <cellStyle name="Style 1 3 2 2 2" xfId="24247"/>
    <cellStyle name="Style 1 3 2 3" xfId="24248"/>
    <cellStyle name="Style 1 3 2 3 2" xfId="24249"/>
    <cellStyle name="Style 1 3 2 4" xfId="24250"/>
    <cellStyle name="Style 1 3 3" xfId="24251"/>
    <cellStyle name="Style 1 3 3 2" xfId="24252"/>
    <cellStyle name="Style 1 3 3 2 2" xfId="24253"/>
    <cellStyle name="Style 1 3 3 3" xfId="24254"/>
    <cellStyle name="Style 1 3 3 3 2" xfId="24255"/>
    <cellStyle name="Style 1 3 3 4" xfId="24256"/>
    <cellStyle name="Style 1 3 4" xfId="24257"/>
    <cellStyle name="Style 1 3 4 2" xfId="24258"/>
    <cellStyle name="Style 1 3 4 2 2" xfId="24259"/>
    <cellStyle name="Style 1 3 4 3" xfId="24260"/>
    <cellStyle name="Style 1 3 4 3 2" xfId="24261"/>
    <cellStyle name="Style 1 3 4 4" xfId="24262"/>
    <cellStyle name="Style 1 3 5" xfId="24263"/>
    <cellStyle name="Style 1 3 5 2" xfId="24264"/>
    <cellStyle name="Style 1 3 5 2 2" xfId="24265"/>
    <cellStyle name="Style 1 3 5 3" xfId="24266"/>
    <cellStyle name="Style 1 3 5 3 2" xfId="24267"/>
    <cellStyle name="Style 1 3 5 4" xfId="24268"/>
    <cellStyle name="Style 1 3 6" xfId="24269"/>
    <cellStyle name="Style 1 3 6 2" xfId="24270"/>
    <cellStyle name="Style 1 3 6 2 2" xfId="24271"/>
    <cellStyle name="Style 1 3 6 3" xfId="24272"/>
    <cellStyle name="Style 1 3 6 3 2" xfId="24273"/>
    <cellStyle name="Style 1 3 6 4" xfId="24274"/>
    <cellStyle name="Style 1 3 7" xfId="24275"/>
    <cellStyle name="Style 1 3 7 2" xfId="24276"/>
    <cellStyle name="Style 1 3 7 2 2" xfId="24277"/>
    <cellStyle name="Style 1 3 7 3" xfId="24278"/>
    <cellStyle name="Style 1 3 7 3 2" xfId="24279"/>
    <cellStyle name="Style 1 3 7 4" xfId="24280"/>
    <cellStyle name="Style 1 3 8" xfId="24281"/>
    <cellStyle name="Style 1 3 8 2" xfId="24282"/>
    <cellStyle name="Style 1 3 8 2 2" xfId="24283"/>
    <cellStyle name="Style 1 3 8 3" xfId="24284"/>
    <cellStyle name="Style 1 3 8 3 2" xfId="24285"/>
    <cellStyle name="Style 1 3 8 4" xfId="24286"/>
    <cellStyle name="Style 1 3 9" xfId="24287"/>
    <cellStyle name="Style 1 3 9 2" xfId="24288"/>
    <cellStyle name="Style 1 3 9 2 2" xfId="24289"/>
    <cellStyle name="Style 1 3 9 3" xfId="24290"/>
    <cellStyle name="Style 1 3 9 3 2" xfId="24291"/>
    <cellStyle name="Style 1 3 9 4" xfId="24292"/>
    <cellStyle name="Style 1 30" xfId="24293"/>
    <cellStyle name="Style 1 30 2" xfId="24294"/>
    <cellStyle name="Style 1 30 2 2" xfId="24295"/>
    <cellStyle name="Style 1 30 3" xfId="24296"/>
    <cellStyle name="Style 1 30 3 2" xfId="24297"/>
    <cellStyle name="Style 1 30 4" xfId="24298"/>
    <cellStyle name="Style 1 31" xfId="24299"/>
    <cellStyle name="Style 1 31 2" xfId="24300"/>
    <cellStyle name="Style 1 31 2 2" xfId="24301"/>
    <cellStyle name="Style 1 31 3" xfId="24302"/>
    <cellStyle name="Style 1 31 3 2" xfId="24303"/>
    <cellStyle name="Style 1 31 4" xfId="24304"/>
    <cellStyle name="Style 1 32" xfId="24305"/>
    <cellStyle name="Style 1 32 2" xfId="24306"/>
    <cellStyle name="Style 1 32 2 2" xfId="24307"/>
    <cellStyle name="Style 1 32 3" xfId="24308"/>
    <cellStyle name="Style 1 32 3 2" xfId="24309"/>
    <cellStyle name="Style 1 32 4" xfId="24310"/>
    <cellStyle name="Style 1 33" xfId="24311"/>
    <cellStyle name="Style 1 33 2" xfId="24312"/>
    <cellStyle name="Style 1 33 2 2" xfId="24313"/>
    <cellStyle name="Style 1 33 3" xfId="24314"/>
    <cellStyle name="Style 1 33 3 2" xfId="24315"/>
    <cellStyle name="Style 1 33 4" xfId="24316"/>
    <cellStyle name="Style 1 34" xfId="24317"/>
    <cellStyle name="Style 1 34 2" xfId="24318"/>
    <cellStyle name="Style 1 34 2 2" xfId="24319"/>
    <cellStyle name="Style 1 34 3" xfId="24320"/>
    <cellStyle name="Style 1 34 3 2" xfId="24321"/>
    <cellStyle name="Style 1 34 4" xfId="24322"/>
    <cellStyle name="Style 1 35" xfId="24323"/>
    <cellStyle name="Style 1 35 2" xfId="24324"/>
    <cellStyle name="Style 1 35 2 2" xfId="24325"/>
    <cellStyle name="Style 1 35 3" xfId="24326"/>
    <cellStyle name="Style 1 35 3 2" xfId="24327"/>
    <cellStyle name="Style 1 35 4" xfId="24328"/>
    <cellStyle name="Style 1 36" xfId="24329"/>
    <cellStyle name="Style 1 36 2" xfId="24330"/>
    <cellStyle name="Style 1 36 2 2" xfId="24331"/>
    <cellStyle name="Style 1 36 3" xfId="24332"/>
    <cellStyle name="Style 1 36 3 2" xfId="24333"/>
    <cellStyle name="Style 1 36 4" xfId="24334"/>
    <cellStyle name="Style 1 37" xfId="24335"/>
    <cellStyle name="Style 1 37 2" xfId="24336"/>
    <cellStyle name="Style 1 37 2 2" xfId="24337"/>
    <cellStyle name="Style 1 37 3" xfId="24338"/>
    <cellStyle name="Style 1 37 3 2" xfId="24339"/>
    <cellStyle name="Style 1 37 4" xfId="24340"/>
    <cellStyle name="Style 1 38" xfId="24341"/>
    <cellStyle name="Style 1 38 2" xfId="24342"/>
    <cellStyle name="Style 1 38 2 2" xfId="24343"/>
    <cellStyle name="Style 1 38 3" xfId="24344"/>
    <cellStyle name="Style 1 38 3 2" xfId="24345"/>
    <cellStyle name="Style 1 38 4" xfId="24346"/>
    <cellStyle name="Style 1 39" xfId="24347"/>
    <cellStyle name="Style 1 39 2" xfId="24348"/>
    <cellStyle name="Style 1 39 2 2" xfId="24349"/>
    <cellStyle name="Style 1 39 3" xfId="24350"/>
    <cellStyle name="Style 1 39 3 2" xfId="24351"/>
    <cellStyle name="Style 1 39 4" xfId="24352"/>
    <cellStyle name="Style 1 4" xfId="24353"/>
    <cellStyle name="Style 1 4 10" xfId="24354"/>
    <cellStyle name="Style 1 4 10 2" xfId="24355"/>
    <cellStyle name="Style 1 4 10 2 2" xfId="24356"/>
    <cellStyle name="Style 1 4 10 3" xfId="24357"/>
    <cellStyle name="Style 1 4 10 3 2" xfId="24358"/>
    <cellStyle name="Style 1 4 10 4" xfId="24359"/>
    <cellStyle name="Style 1 4 11" xfId="24360"/>
    <cellStyle name="Style 1 4 11 2" xfId="24361"/>
    <cellStyle name="Style 1 4 11 2 2" xfId="24362"/>
    <cellStyle name="Style 1 4 11 3" xfId="24363"/>
    <cellStyle name="Style 1 4 11 3 2" xfId="24364"/>
    <cellStyle name="Style 1 4 11 4" xfId="24365"/>
    <cellStyle name="Style 1 4 12" xfId="24366"/>
    <cellStyle name="Style 1 4 12 2" xfId="24367"/>
    <cellStyle name="Style 1 4 12 2 2" xfId="24368"/>
    <cellStyle name="Style 1 4 12 3" xfId="24369"/>
    <cellStyle name="Style 1 4 12 3 2" xfId="24370"/>
    <cellStyle name="Style 1 4 12 4" xfId="24371"/>
    <cellStyle name="Style 1 4 13" xfId="24372"/>
    <cellStyle name="Style 1 4 13 2" xfId="24373"/>
    <cellStyle name="Style 1 4 13 2 2" xfId="24374"/>
    <cellStyle name="Style 1 4 13 3" xfId="24375"/>
    <cellStyle name="Style 1 4 13 3 2" xfId="24376"/>
    <cellStyle name="Style 1 4 13 4" xfId="24377"/>
    <cellStyle name="Style 1 4 14" xfId="24378"/>
    <cellStyle name="Style 1 4 14 2" xfId="24379"/>
    <cellStyle name="Style 1 4 14 2 2" xfId="24380"/>
    <cellStyle name="Style 1 4 14 3" xfId="24381"/>
    <cellStyle name="Style 1 4 14 3 2" xfId="24382"/>
    <cellStyle name="Style 1 4 14 4" xfId="24383"/>
    <cellStyle name="Style 1 4 15" xfId="24384"/>
    <cellStyle name="Style 1 4 15 2" xfId="24385"/>
    <cellStyle name="Style 1 4 15 2 2" xfId="24386"/>
    <cellStyle name="Style 1 4 15 3" xfId="24387"/>
    <cellStyle name="Style 1 4 15 3 2" xfId="24388"/>
    <cellStyle name="Style 1 4 15 4" xfId="24389"/>
    <cellStyle name="Style 1 4 16" xfId="24390"/>
    <cellStyle name="Style 1 4 16 2" xfId="24391"/>
    <cellStyle name="Style 1 4 16 2 2" xfId="24392"/>
    <cellStyle name="Style 1 4 16 3" xfId="24393"/>
    <cellStyle name="Style 1 4 16 3 2" xfId="24394"/>
    <cellStyle name="Style 1 4 16 4" xfId="24395"/>
    <cellStyle name="Style 1 4 17" xfId="24396"/>
    <cellStyle name="Style 1 4 17 2" xfId="24397"/>
    <cellStyle name="Style 1 4 18" xfId="24398"/>
    <cellStyle name="Style 1 4 18 2" xfId="24399"/>
    <cellStyle name="Style 1 4 19" xfId="24400"/>
    <cellStyle name="Style 1 4 2" xfId="24401"/>
    <cellStyle name="Style 1 4 2 2" xfId="24402"/>
    <cellStyle name="Style 1 4 2 2 2" xfId="24403"/>
    <cellStyle name="Style 1 4 2 3" xfId="24404"/>
    <cellStyle name="Style 1 4 2 3 2" xfId="24405"/>
    <cellStyle name="Style 1 4 2 4" xfId="24406"/>
    <cellStyle name="Style 1 4 3" xfId="24407"/>
    <cellStyle name="Style 1 4 3 2" xfId="24408"/>
    <cellStyle name="Style 1 4 3 2 2" xfId="24409"/>
    <cellStyle name="Style 1 4 3 3" xfId="24410"/>
    <cellStyle name="Style 1 4 3 3 2" xfId="24411"/>
    <cellStyle name="Style 1 4 3 4" xfId="24412"/>
    <cellStyle name="Style 1 4 4" xfId="24413"/>
    <cellStyle name="Style 1 4 4 2" xfId="24414"/>
    <cellStyle name="Style 1 4 4 2 2" xfId="24415"/>
    <cellStyle name="Style 1 4 4 3" xfId="24416"/>
    <cellStyle name="Style 1 4 4 3 2" xfId="24417"/>
    <cellStyle name="Style 1 4 4 4" xfId="24418"/>
    <cellStyle name="Style 1 4 5" xfId="24419"/>
    <cellStyle name="Style 1 4 5 2" xfId="24420"/>
    <cellStyle name="Style 1 4 5 2 2" xfId="24421"/>
    <cellStyle name="Style 1 4 5 3" xfId="24422"/>
    <cellStyle name="Style 1 4 5 3 2" xfId="24423"/>
    <cellStyle name="Style 1 4 5 4" xfId="24424"/>
    <cellStyle name="Style 1 4 6" xfId="24425"/>
    <cellStyle name="Style 1 4 6 2" xfId="24426"/>
    <cellStyle name="Style 1 4 6 2 2" xfId="24427"/>
    <cellStyle name="Style 1 4 6 3" xfId="24428"/>
    <cellStyle name="Style 1 4 6 3 2" xfId="24429"/>
    <cellStyle name="Style 1 4 6 4" xfId="24430"/>
    <cellStyle name="Style 1 4 7" xfId="24431"/>
    <cellStyle name="Style 1 4 7 2" xfId="24432"/>
    <cellStyle name="Style 1 4 7 2 2" xfId="24433"/>
    <cellStyle name="Style 1 4 7 3" xfId="24434"/>
    <cellStyle name="Style 1 4 7 3 2" xfId="24435"/>
    <cellStyle name="Style 1 4 7 4" xfId="24436"/>
    <cellStyle name="Style 1 4 8" xfId="24437"/>
    <cellStyle name="Style 1 4 8 2" xfId="24438"/>
    <cellStyle name="Style 1 4 8 2 2" xfId="24439"/>
    <cellStyle name="Style 1 4 8 3" xfId="24440"/>
    <cellStyle name="Style 1 4 8 3 2" xfId="24441"/>
    <cellStyle name="Style 1 4 8 4" xfId="24442"/>
    <cellStyle name="Style 1 4 9" xfId="24443"/>
    <cellStyle name="Style 1 4 9 2" xfId="24444"/>
    <cellStyle name="Style 1 4 9 2 2" xfId="24445"/>
    <cellStyle name="Style 1 4 9 3" xfId="24446"/>
    <cellStyle name="Style 1 4 9 3 2" xfId="24447"/>
    <cellStyle name="Style 1 4 9 4" xfId="24448"/>
    <cellStyle name="Style 1 40" xfId="24449"/>
    <cellStyle name="Style 1 40 2" xfId="24450"/>
    <cellStyle name="Style 1 40 2 2" xfId="24451"/>
    <cellStyle name="Style 1 40 3" xfId="24452"/>
    <cellStyle name="Style 1 40 3 2" xfId="24453"/>
    <cellStyle name="Style 1 40 4" xfId="24454"/>
    <cellStyle name="Style 1 41" xfId="24455"/>
    <cellStyle name="Style 1 41 2" xfId="24456"/>
    <cellStyle name="Style 1 41 2 2" xfId="24457"/>
    <cellStyle name="Style 1 41 3" xfId="24458"/>
    <cellStyle name="Style 1 41 3 2" xfId="24459"/>
    <cellStyle name="Style 1 41 4" xfId="24460"/>
    <cellStyle name="Style 1 42" xfId="24461"/>
    <cellStyle name="Style 1 42 2" xfId="24462"/>
    <cellStyle name="Style 1 42 2 2" xfId="24463"/>
    <cellStyle name="Style 1 42 3" xfId="24464"/>
    <cellStyle name="Style 1 42 3 2" xfId="24465"/>
    <cellStyle name="Style 1 42 4" xfId="24466"/>
    <cellStyle name="Style 1 43" xfId="24467"/>
    <cellStyle name="Style 1 43 2" xfId="24468"/>
    <cellStyle name="Style 1 43 2 2" xfId="24469"/>
    <cellStyle name="Style 1 43 3" xfId="24470"/>
    <cellStyle name="Style 1 43 3 2" xfId="24471"/>
    <cellStyle name="Style 1 43 4" xfId="24472"/>
    <cellStyle name="Style 1 44" xfId="24473"/>
    <cellStyle name="Style 1 44 2" xfId="24474"/>
    <cellStyle name="Style 1 44 2 2" xfId="24475"/>
    <cellStyle name="Style 1 44 3" xfId="24476"/>
    <cellStyle name="Style 1 44 3 2" xfId="24477"/>
    <cellStyle name="Style 1 44 4" xfId="24478"/>
    <cellStyle name="Style 1 45" xfId="24479"/>
    <cellStyle name="Style 1 45 2" xfId="24480"/>
    <cellStyle name="Style 1 45 2 2" xfId="24481"/>
    <cellStyle name="Style 1 45 3" xfId="24482"/>
    <cellStyle name="Style 1 45 3 2" xfId="24483"/>
    <cellStyle name="Style 1 45 4" xfId="24484"/>
    <cellStyle name="Style 1 46" xfId="24485"/>
    <cellStyle name="Style 1 46 2" xfId="24486"/>
    <cellStyle name="Style 1 46 2 2" xfId="24487"/>
    <cellStyle name="Style 1 46 3" xfId="24488"/>
    <cellStyle name="Style 1 46 3 2" xfId="24489"/>
    <cellStyle name="Style 1 46 4" xfId="24490"/>
    <cellStyle name="Style 1 47" xfId="24491"/>
    <cellStyle name="Style 1 47 2" xfId="24492"/>
    <cellStyle name="Style 1 47 2 2" xfId="24493"/>
    <cellStyle name="Style 1 47 3" xfId="24494"/>
    <cellStyle name="Style 1 47 3 2" xfId="24495"/>
    <cellStyle name="Style 1 47 4" xfId="24496"/>
    <cellStyle name="Style 1 48" xfId="24497"/>
    <cellStyle name="Style 1 48 2" xfId="24498"/>
    <cellStyle name="Style 1 48 2 2" xfId="24499"/>
    <cellStyle name="Style 1 48 3" xfId="24500"/>
    <cellStyle name="Style 1 48 3 2" xfId="24501"/>
    <cellStyle name="Style 1 48 4" xfId="24502"/>
    <cellStyle name="Style 1 49" xfId="24503"/>
    <cellStyle name="Style 1 49 2" xfId="24504"/>
    <cellStyle name="Style 1 49 2 2" xfId="24505"/>
    <cellStyle name="Style 1 49 3" xfId="24506"/>
    <cellStyle name="Style 1 49 3 2" xfId="24507"/>
    <cellStyle name="Style 1 49 4" xfId="24508"/>
    <cellStyle name="Style 1 5" xfId="24509"/>
    <cellStyle name="Style 1 5 10" xfId="24510"/>
    <cellStyle name="Style 1 5 10 2" xfId="24511"/>
    <cellStyle name="Style 1 5 10 2 2" xfId="24512"/>
    <cellStyle name="Style 1 5 10 3" xfId="24513"/>
    <cellStyle name="Style 1 5 10 3 2" xfId="24514"/>
    <cellStyle name="Style 1 5 10 4" xfId="24515"/>
    <cellStyle name="Style 1 5 11" xfId="24516"/>
    <cellStyle name="Style 1 5 11 2" xfId="24517"/>
    <cellStyle name="Style 1 5 11 2 2" xfId="24518"/>
    <cellStyle name="Style 1 5 11 3" xfId="24519"/>
    <cellStyle name="Style 1 5 11 3 2" xfId="24520"/>
    <cellStyle name="Style 1 5 11 4" xfId="24521"/>
    <cellStyle name="Style 1 5 12" xfId="24522"/>
    <cellStyle name="Style 1 5 12 2" xfId="24523"/>
    <cellStyle name="Style 1 5 12 2 2" xfId="24524"/>
    <cellStyle name="Style 1 5 12 3" xfId="24525"/>
    <cellStyle name="Style 1 5 12 3 2" xfId="24526"/>
    <cellStyle name="Style 1 5 12 4" xfId="24527"/>
    <cellStyle name="Style 1 5 13" xfId="24528"/>
    <cellStyle name="Style 1 5 13 2" xfId="24529"/>
    <cellStyle name="Style 1 5 13 2 2" xfId="24530"/>
    <cellStyle name="Style 1 5 13 3" xfId="24531"/>
    <cellStyle name="Style 1 5 13 3 2" xfId="24532"/>
    <cellStyle name="Style 1 5 13 4" xfId="24533"/>
    <cellStyle name="Style 1 5 14" xfId="24534"/>
    <cellStyle name="Style 1 5 14 2" xfId="24535"/>
    <cellStyle name="Style 1 5 14 2 2" xfId="24536"/>
    <cellStyle name="Style 1 5 14 3" xfId="24537"/>
    <cellStyle name="Style 1 5 14 3 2" xfId="24538"/>
    <cellStyle name="Style 1 5 14 4" xfId="24539"/>
    <cellStyle name="Style 1 5 15" xfId="24540"/>
    <cellStyle name="Style 1 5 15 2" xfId="24541"/>
    <cellStyle name="Style 1 5 15 2 2" xfId="24542"/>
    <cellStyle name="Style 1 5 15 3" xfId="24543"/>
    <cellStyle name="Style 1 5 15 3 2" xfId="24544"/>
    <cellStyle name="Style 1 5 15 4" xfId="24545"/>
    <cellStyle name="Style 1 5 16" xfId="24546"/>
    <cellStyle name="Style 1 5 16 2" xfId="24547"/>
    <cellStyle name="Style 1 5 16 2 2" xfId="24548"/>
    <cellStyle name="Style 1 5 16 3" xfId="24549"/>
    <cellStyle name="Style 1 5 16 3 2" xfId="24550"/>
    <cellStyle name="Style 1 5 16 4" xfId="24551"/>
    <cellStyle name="Style 1 5 17" xfId="24552"/>
    <cellStyle name="Style 1 5 17 2" xfId="24553"/>
    <cellStyle name="Style 1 5 18" xfId="24554"/>
    <cellStyle name="Style 1 5 18 2" xfId="24555"/>
    <cellStyle name="Style 1 5 19" xfId="24556"/>
    <cellStyle name="Style 1 5 2" xfId="24557"/>
    <cellStyle name="Style 1 5 2 2" xfId="24558"/>
    <cellStyle name="Style 1 5 2 2 2" xfId="24559"/>
    <cellStyle name="Style 1 5 2 3" xfId="24560"/>
    <cellStyle name="Style 1 5 2 3 2" xfId="24561"/>
    <cellStyle name="Style 1 5 2 4" xfId="24562"/>
    <cellStyle name="Style 1 5 3" xfId="24563"/>
    <cellStyle name="Style 1 5 3 2" xfId="24564"/>
    <cellStyle name="Style 1 5 3 2 2" xfId="24565"/>
    <cellStyle name="Style 1 5 3 3" xfId="24566"/>
    <cellStyle name="Style 1 5 3 3 2" xfId="24567"/>
    <cellStyle name="Style 1 5 3 4" xfId="24568"/>
    <cellStyle name="Style 1 5 4" xfId="24569"/>
    <cellStyle name="Style 1 5 4 2" xfId="24570"/>
    <cellStyle name="Style 1 5 4 2 2" xfId="24571"/>
    <cellStyle name="Style 1 5 4 3" xfId="24572"/>
    <cellStyle name="Style 1 5 4 3 2" xfId="24573"/>
    <cellStyle name="Style 1 5 4 4" xfId="24574"/>
    <cellStyle name="Style 1 5 5" xfId="24575"/>
    <cellStyle name="Style 1 5 5 2" xfId="24576"/>
    <cellStyle name="Style 1 5 5 2 2" xfId="24577"/>
    <cellStyle name="Style 1 5 5 3" xfId="24578"/>
    <cellStyle name="Style 1 5 5 3 2" xfId="24579"/>
    <cellStyle name="Style 1 5 5 4" xfId="24580"/>
    <cellStyle name="Style 1 5 6" xfId="24581"/>
    <cellStyle name="Style 1 5 6 2" xfId="24582"/>
    <cellStyle name="Style 1 5 6 2 2" xfId="24583"/>
    <cellStyle name="Style 1 5 6 3" xfId="24584"/>
    <cellStyle name="Style 1 5 6 3 2" xfId="24585"/>
    <cellStyle name="Style 1 5 6 4" xfId="24586"/>
    <cellStyle name="Style 1 5 7" xfId="24587"/>
    <cellStyle name="Style 1 5 7 2" xfId="24588"/>
    <cellStyle name="Style 1 5 7 2 2" xfId="24589"/>
    <cellStyle name="Style 1 5 7 3" xfId="24590"/>
    <cellStyle name="Style 1 5 7 3 2" xfId="24591"/>
    <cellStyle name="Style 1 5 7 4" xfId="24592"/>
    <cellStyle name="Style 1 5 8" xfId="24593"/>
    <cellStyle name="Style 1 5 8 2" xfId="24594"/>
    <cellStyle name="Style 1 5 8 2 2" xfId="24595"/>
    <cellStyle name="Style 1 5 8 3" xfId="24596"/>
    <cellStyle name="Style 1 5 8 3 2" xfId="24597"/>
    <cellStyle name="Style 1 5 8 4" xfId="24598"/>
    <cellStyle name="Style 1 5 9" xfId="24599"/>
    <cellStyle name="Style 1 5 9 2" xfId="24600"/>
    <cellStyle name="Style 1 5 9 2 2" xfId="24601"/>
    <cellStyle name="Style 1 5 9 3" xfId="24602"/>
    <cellStyle name="Style 1 5 9 3 2" xfId="24603"/>
    <cellStyle name="Style 1 5 9 4" xfId="24604"/>
    <cellStyle name="Style 1 50" xfId="24605"/>
    <cellStyle name="Style 1 50 2" xfId="24606"/>
    <cellStyle name="Style 1 50 2 2" xfId="24607"/>
    <cellStyle name="Style 1 50 3" xfId="24608"/>
    <cellStyle name="Style 1 50 3 2" xfId="24609"/>
    <cellStyle name="Style 1 50 4" xfId="24610"/>
    <cellStyle name="Style 1 51" xfId="24611"/>
    <cellStyle name="Style 1 51 2" xfId="24612"/>
    <cellStyle name="Style 1 51 2 2" xfId="24613"/>
    <cellStyle name="Style 1 51 3" xfId="24614"/>
    <cellStyle name="Style 1 51 3 2" xfId="24615"/>
    <cellStyle name="Style 1 51 4" xfId="24616"/>
    <cellStyle name="Style 1 52" xfId="24617"/>
    <cellStyle name="Style 1 52 2" xfId="24618"/>
    <cellStyle name="Style 1 52 2 2" xfId="24619"/>
    <cellStyle name="Style 1 52 3" xfId="24620"/>
    <cellStyle name="Style 1 52 3 2" xfId="24621"/>
    <cellStyle name="Style 1 52 4" xfId="24622"/>
    <cellStyle name="Style 1 53" xfId="24623"/>
    <cellStyle name="Style 1 53 2" xfId="24624"/>
    <cellStyle name="Style 1 53 2 2" xfId="24625"/>
    <cellStyle name="Style 1 53 3" xfId="24626"/>
    <cellStyle name="Style 1 53 3 2" xfId="24627"/>
    <cellStyle name="Style 1 53 4" xfId="24628"/>
    <cellStyle name="Style 1 54" xfId="24629"/>
    <cellStyle name="Style 1 54 2" xfId="24630"/>
    <cellStyle name="Style 1 54 2 2" xfId="24631"/>
    <cellStyle name="Style 1 54 3" xfId="24632"/>
    <cellStyle name="Style 1 54 3 2" xfId="24633"/>
    <cellStyle name="Style 1 54 4" xfId="24634"/>
    <cellStyle name="Style 1 55" xfId="24635"/>
    <cellStyle name="Style 1 55 2" xfId="24636"/>
    <cellStyle name="Style 1 55 2 2" xfId="24637"/>
    <cellStyle name="Style 1 55 3" xfId="24638"/>
    <cellStyle name="Style 1 55 3 2" xfId="24639"/>
    <cellStyle name="Style 1 55 4" xfId="24640"/>
    <cellStyle name="Style 1 56" xfId="24641"/>
    <cellStyle name="Style 1 56 2" xfId="24642"/>
    <cellStyle name="Style 1 56 2 2" xfId="24643"/>
    <cellStyle name="Style 1 56 3" xfId="24644"/>
    <cellStyle name="Style 1 56 3 2" xfId="24645"/>
    <cellStyle name="Style 1 56 4" xfId="24646"/>
    <cellStyle name="Style 1 57" xfId="24647"/>
    <cellStyle name="Style 1 57 2" xfId="24648"/>
    <cellStyle name="Style 1 57 2 2" xfId="24649"/>
    <cellStyle name="Style 1 57 3" xfId="24650"/>
    <cellStyle name="Style 1 57 3 2" xfId="24651"/>
    <cellStyle name="Style 1 57 4" xfId="24652"/>
    <cellStyle name="Style 1 58" xfId="24653"/>
    <cellStyle name="Style 1 58 2" xfId="24654"/>
    <cellStyle name="Style 1 58 2 2" xfId="24655"/>
    <cellStyle name="Style 1 58 3" xfId="24656"/>
    <cellStyle name="Style 1 58 3 2" xfId="24657"/>
    <cellStyle name="Style 1 58 4" xfId="24658"/>
    <cellStyle name="Style 1 59" xfId="24659"/>
    <cellStyle name="Style 1 59 2" xfId="24660"/>
    <cellStyle name="Style 1 59 2 2" xfId="24661"/>
    <cellStyle name="Style 1 59 3" xfId="24662"/>
    <cellStyle name="Style 1 59 3 2" xfId="24663"/>
    <cellStyle name="Style 1 59 4" xfId="24664"/>
    <cellStyle name="Style 1 6" xfId="24665"/>
    <cellStyle name="Style 1 6 2" xfId="24666"/>
    <cellStyle name="Style 1 6 2 2" xfId="24667"/>
    <cellStyle name="Style 1 6 3" xfId="24668"/>
    <cellStyle name="Style 1 6 3 2" xfId="24669"/>
    <cellStyle name="Style 1 6 4" xfId="24670"/>
    <cellStyle name="Style 1 60" xfId="24671"/>
    <cellStyle name="Style 1 60 2" xfId="24672"/>
    <cellStyle name="Style 1 60 2 2" xfId="24673"/>
    <cellStyle name="Style 1 60 3" xfId="24674"/>
    <cellStyle name="Style 1 60 3 2" xfId="24675"/>
    <cellStyle name="Style 1 60 4" xfId="24676"/>
    <cellStyle name="Style 1 61" xfId="24677"/>
    <cellStyle name="Style 1 61 2" xfId="24678"/>
    <cellStyle name="Style 1 61 2 2" xfId="24679"/>
    <cellStyle name="Style 1 61 3" xfId="24680"/>
    <cellStyle name="Style 1 61 3 2" xfId="24681"/>
    <cellStyle name="Style 1 61 4" xfId="24682"/>
    <cellStyle name="Style 1 62" xfId="24683"/>
    <cellStyle name="Style 1 62 2" xfId="24684"/>
    <cellStyle name="Style 1 62 2 2" xfId="24685"/>
    <cellStyle name="Style 1 62 3" xfId="24686"/>
    <cellStyle name="Style 1 62 3 2" xfId="24687"/>
    <cellStyle name="Style 1 62 4" xfId="24688"/>
    <cellStyle name="Style 1 63" xfId="24689"/>
    <cellStyle name="Style 1 63 2" xfId="24690"/>
    <cellStyle name="Style 1 63 2 2" xfId="24691"/>
    <cellStyle name="Style 1 63 3" xfId="24692"/>
    <cellStyle name="Style 1 63 3 2" xfId="24693"/>
    <cellStyle name="Style 1 63 4" xfId="24694"/>
    <cellStyle name="Style 1 64" xfId="24695"/>
    <cellStyle name="Style 1 64 2" xfId="24696"/>
    <cellStyle name="Style 1 64 2 2" xfId="24697"/>
    <cellStyle name="Style 1 64 3" xfId="24698"/>
    <cellStyle name="Style 1 64 3 2" xfId="24699"/>
    <cellStyle name="Style 1 64 4" xfId="24700"/>
    <cellStyle name="Style 1 65" xfId="24701"/>
    <cellStyle name="Style 1 65 2" xfId="24702"/>
    <cellStyle name="Style 1 65 2 2" xfId="24703"/>
    <cellStyle name="Style 1 65 3" xfId="24704"/>
    <cellStyle name="Style 1 65 3 2" xfId="24705"/>
    <cellStyle name="Style 1 65 4" xfId="24706"/>
    <cellStyle name="Style 1 66" xfId="24707"/>
    <cellStyle name="Style 1 66 2" xfId="24708"/>
    <cellStyle name="Style 1 66 2 2" xfId="24709"/>
    <cellStyle name="Style 1 66 3" xfId="24710"/>
    <cellStyle name="Style 1 66 3 2" xfId="24711"/>
    <cellStyle name="Style 1 66 4" xfId="24712"/>
    <cellStyle name="Style 1 67" xfId="24713"/>
    <cellStyle name="Style 1 67 2" xfId="24714"/>
    <cellStyle name="Style 1 67 2 2" xfId="24715"/>
    <cellStyle name="Style 1 67 3" xfId="24716"/>
    <cellStyle name="Style 1 67 3 2" xfId="24717"/>
    <cellStyle name="Style 1 67 4" xfId="24718"/>
    <cellStyle name="Style 1 68" xfId="24719"/>
    <cellStyle name="Style 1 68 2" xfId="24720"/>
    <cellStyle name="Style 1 68 2 2" xfId="24721"/>
    <cellStyle name="Style 1 68 3" xfId="24722"/>
    <cellStyle name="Style 1 68 3 2" xfId="24723"/>
    <cellStyle name="Style 1 68 4" xfId="24724"/>
    <cellStyle name="Style 1 69" xfId="24725"/>
    <cellStyle name="Style 1 69 2" xfId="24726"/>
    <cellStyle name="Style 1 69 2 2" xfId="24727"/>
    <cellStyle name="Style 1 69 3" xfId="24728"/>
    <cellStyle name="Style 1 69 3 2" xfId="24729"/>
    <cellStyle name="Style 1 69 4" xfId="24730"/>
    <cellStyle name="Style 1 7" xfId="24731"/>
    <cellStyle name="Style 1 7 2" xfId="24732"/>
    <cellStyle name="Style 1 7 2 2" xfId="24733"/>
    <cellStyle name="Style 1 7 3" xfId="24734"/>
    <cellStyle name="Style 1 7 3 2" xfId="24735"/>
    <cellStyle name="Style 1 7 4" xfId="24736"/>
    <cellStyle name="Style 1 70" xfId="24737"/>
    <cellStyle name="Style 1 70 2" xfId="24738"/>
    <cellStyle name="Style 1 71" xfId="24739"/>
    <cellStyle name="Style 1 71 2" xfId="24740"/>
    <cellStyle name="Style 1 72" xfId="24741"/>
    <cellStyle name="Style 1 72 2" xfId="24742"/>
    <cellStyle name="Style 1 73" xfId="24743"/>
    <cellStyle name="Style 1 73 2" xfId="24744"/>
    <cellStyle name="Style 1 73 2 2" xfId="24745"/>
    <cellStyle name="Style 1 73 3" xfId="24746"/>
    <cellStyle name="Style 1 74" xfId="24747"/>
    <cellStyle name="Style 1 74 2" xfId="24748"/>
    <cellStyle name="Style 1 74 2 2" xfId="24749"/>
    <cellStyle name="Style 1 74 3" xfId="24750"/>
    <cellStyle name="Style 1 75" xfId="24751"/>
    <cellStyle name="Style 1 75 2" xfId="24752"/>
    <cellStyle name="Style 1 75 2 2" xfId="24753"/>
    <cellStyle name="Style 1 75 3" xfId="24754"/>
    <cellStyle name="Style 1 76" xfId="24755"/>
    <cellStyle name="Style 1 76 2" xfId="24756"/>
    <cellStyle name="Style 1 76 2 2" xfId="24757"/>
    <cellStyle name="Style 1 76 3" xfId="24758"/>
    <cellStyle name="Style 1 77" xfId="24759"/>
    <cellStyle name="Style 1 77 2" xfId="24760"/>
    <cellStyle name="Style 1 77 2 2" xfId="24761"/>
    <cellStyle name="Style 1 77 3" xfId="24762"/>
    <cellStyle name="Style 1 78" xfId="24763"/>
    <cellStyle name="Style 1 8" xfId="24764"/>
    <cellStyle name="Style 1 8 2" xfId="24765"/>
    <cellStyle name="Style 1 8 2 2" xfId="24766"/>
    <cellStyle name="Style 1 8 3" xfId="24767"/>
    <cellStyle name="Style 1 8 3 2" xfId="24768"/>
    <cellStyle name="Style 1 8 4" xfId="24769"/>
    <cellStyle name="Style 1 9" xfId="24770"/>
    <cellStyle name="Style 1 9 2" xfId="24771"/>
    <cellStyle name="Style 1 9 2 2" xfId="24772"/>
    <cellStyle name="Style 1 9 3" xfId="24773"/>
    <cellStyle name="Style 1 9 3 2" xfId="24774"/>
    <cellStyle name="Style 1 9 4" xfId="24775"/>
    <cellStyle name="Style 22" xfId="24776"/>
    <cellStyle name="Style 25" xfId="24777"/>
    <cellStyle name="Style 25 2" xfId="24778"/>
    <cellStyle name="Style 26" xfId="24779"/>
    <cellStyle name="Style 26 2" xfId="24780"/>
    <cellStyle name="Style 27" xfId="24781"/>
    <cellStyle name="Style 28" xfId="24782"/>
    <cellStyle name="STYLE1" xfId="24783"/>
    <cellStyle name="STYLE1 - Style1" xfId="24784"/>
    <cellStyle name="STYLE1 - Style1 2" xfId="24785"/>
    <cellStyle name="STYLE1 - Style1 2 2" xfId="24786"/>
    <cellStyle name="STYLE1 - Style1 2_SCH J-3" xfId="24787"/>
    <cellStyle name="STYLE1 - Style1 3" xfId="24788"/>
    <cellStyle name="STYLE1 - Style1 3 2" xfId="24789"/>
    <cellStyle name="STYLE1 - Style1 3_SCH J-3" xfId="24790"/>
    <cellStyle name="STYLE1 - Style1_SCH J-3" xfId="24791"/>
    <cellStyle name="STYLE2" xfId="24792"/>
    <cellStyle name="STYLE2 - Style2" xfId="24793"/>
    <cellStyle name="STYLE2 - Style2 2" xfId="24794"/>
    <cellStyle name="STYLE2 - Style2 2 2" xfId="24795"/>
    <cellStyle name="STYLE2 - Style2 2_SCH J-3" xfId="24796"/>
    <cellStyle name="STYLE2 - Style2 3" xfId="24797"/>
    <cellStyle name="STYLE2 - Style2 3 2" xfId="24798"/>
    <cellStyle name="STYLE2 - Style2 3_SCH J-3" xfId="24799"/>
    <cellStyle name="STYLE2 - Style2_SCH J-3" xfId="24800"/>
    <cellStyle name="STYLE3" xfId="24801"/>
    <cellStyle name="STYLE3 - Style3" xfId="24802"/>
    <cellStyle name="STYLE3 - Style3 2" xfId="24803"/>
    <cellStyle name="STYLE3 - Style3 2 2" xfId="24804"/>
    <cellStyle name="STYLE3 - Style3 2_SCH J-3" xfId="24805"/>
    <cellStyle name="STYLE3 - Style3 3" xfId="24806"/>
    <cellStyle name="STYLE3 - Style3 3 2" xfId="24807"/>
    <cellStyle name="STYLE3 - Style3 3_SCH J-3" xfId="24808"/>
    <cellStyle name="STYLE3 - Style3_SCH J-3" xfId="24809"/>
    <cellStyle name="STYLE4" xfId="24810"/>
    <cellStyle name="STYLE4 - Style4" xfId="24811"/>
    <cellStyle name="STYLE4 - Style4 2" xfId="24812"/>
    <cellStyle name="STYLE4 - Style4 2 2" xfId="24813"/>
    <cellStyle name="STYLE4 - Style4 2_SCH J-3" xfId="24814"/>
    <cellStyle name="STYLE4 - Style4 3" xfId="24815"/>
    <cellStyle name="STYLE4 - Style4 3 2" xfId="24816"/>
    <cellStyle name="STYLE4 - Style4 3_SCH J-3" xfId="24817"/>
    <cellStyle name="STYLE4 - Style4_SCH J-3" xfId="24818"/>
    <cellStyle name="summation" xfId="24819"/>
    <cellStyle name="Table  - Style5" xfId="24820"/>
    <cellStyle name="Table Col Head" xfId="24821"/>
    <cellStyle name="Table Sub Head" xfId="24822"/>
    <cellStyle name="Table Title" xfId="24823"/>
    <cellStyle name="Table Units" xfId="24824"/>
    <cellStyle name="Text" xfId="24825"/>
    <cellStyle name="TFCF" xfId="24826"/>
    <cellStyle name="Title  - Style6" xfId="24827"/>
    <cellStyle name="Title 10" xfId="24828"/>
    <cellStyle name="Title 11" xfId="24829"/>
    <cellStyle name="Title 12" xfId="24830"/>
    <cellStyle name="Title 13" xfId="24831"/>
    <cellStyle name="Title 14" xfId="24832"/>
    <cellStyle name="Title 15" xfId="24833"/>
    <cellStyle name="Title 16" xfId="24834"/>
    <cellStyle name="Title 17" xfId="24835"/>
    <cellStyle name="Title 17 2" xfId="24836"/>
    <cellStyle name="Title 17_SCH J-3" xfId="24837"/>
    <cellStyle name="Title 18" xfId="24838"/>
    <cellStyle name="Title 19" xfId="24839"/>
    <cellStyle name="Title 2" xfId="24840"/>
    <cellStyle name="Title 2 2" xfId="24841"/>
    <cellStyle name="Title 2 2 2" xfId="24842"/>
    <cellStyle name="Title 2 2_SCH J-3" xfId="24843"/>
    <cellStyle name="Title 2 3" xfId="24844"/>
    <cellStyle name="Title 2_SCH J-3" xfId="24845"/>
    <cellStyle name="Title 20" xfId="24846"/>
    <cellStyle name="Title 21" xfId="24847"/>
    <cellStyle name="Title 3" xfId="24848"/>
    <cellStyle name="Title 3 2" xfId="24849"/>
    <cellStyle name="Title 3 3" xfId="24850"/>
    <cellStyle name="Title 3_SCH J-3" xfId="24851"/>
    <cellStyle name="Title 4" xfId="24852"/>
    <cellStyle name="Title 4 2" xfId="24853"/>
    <cellStyle name="Title 5" xfId="24854"/>
    <cellStyle name="Title 6" xfId="24855"/>
    <cellStyle name="Title 7" xfId="24856"/>
    <cellStyle name="Title 8" xfId="24857"/>
    <cellStyle name="Title 9" xfId="24858"/>
    <cellStyle name="Total 10" xfId="24859"/>
    <cellStyle name="Total 10 2" xfId="24860"/>
    <cellStyle name="Total 11" xfId="24861"/>
    <cellStyle name="Total 11 2" xfId="24862"/>
    <cellStyle name="Total 12" xfId="24863"/>
    <cellStyle name="Total 12 2" xfId="24864"/>
    <cellStyle name="Total 13" xfId="24865"/>
    <cellStyle name="Total 13 2" xfId="24866"/>
    <cellStyle name="Total 14" xfId="24867"/>
    <cellStyle name="Total 15" xfId="24868"/>
    <cellStyle name="Total 16" xfId="24869"/>
    <cellStyle name="Total 17" xfId="24870"/>
    <cellStyle name="Total 17 2" xfId="24871"/>
    <cellStyle name="Total 17 3" xfId="24872"/>
    <cellStyle name="Total 17 4" xfId="24873"/>
    <cellStyle name="Total 17_SCH J-3" xfId="24874"/>
    <cellStyle name="Total 18" xfId="24875"/>
    <cellStyle name="Total 2" xfId="24876"/>
    <cellStyle name="Total 2 2" xfId="24877"/>
    <cellStyle name="Total 2 2 2" xfId="24878"/>
    <cellStyle name="Total 2 2 2 2" xfId="24879"/>
    <cellStyle name="Total 2 2 3" xfId="24880"/>
    <cellStyle name="Total 2 2_SCH J-3" xfId="24881"/>
    <cellStyle name="Total 2 3" xfId="24882"/>
    <cellStyle name="Total 2 3 2" xfId="24883"/>
    <cellStyle name="Total 2 3_SCH J-3" xfId="24884"/>
    <cellStyle name="Total 2 4" xfId="24885"/>
    <cellStyle name="Total 2 4 2" xfId="24886"/>
    <cellStyle name="Total 2 4_SCH J-3" xfId="24887"/>
    <cellStyle name="Total 2 5" xfId="24888"/>
    <cellStyle name="Total 2 5 2" xfId="24889"/>
    <cellStyle name="Total 2 5_SCH J-3" xfId="24890"/>
    <cellStyle name="Total 2 6" xfId="24891"/>
    <cellStyle name="Total 2 6 2" xfId="24892"/>
    <cellStyle name="Total 2 6_SCH J-3" xfId="24893"/>
    <cellStyle name="Total 2 7" xfId="24894"/>
    <cellStyle name="Total 2 7 2" xfId="24895"/>
    <cellStyle name="Total 2 7_SCH J-3" xfId="24896"/>
    <cellStyle name="Total 2 8" xfId="24897"/>
    <cellStyle name="Total 2 9" xfId="24898"/>
    <cellStyle name="Total 2_SCH J-3" xfId="24899"/>
    <cellStyle name="Total 3" xfId="24900"/>
    <cellStyle name="Total 3 2" xfId="24901"/>
    <cellStyle name="Total 3 2 2" xfId="24902"/>
    <cellStyle name="Total 3 2_SCH J-3" xfId="24903"/>
    <cellStyle name="Total 3 3" xfId="24904"/>
    <cellStyle name="Total 3 3 2" xfId="24905"/>
    <cellStyle name="Total 3_SCH J-3" xfId="24906"/>
    <cellStyle name="Total 4" xfId="24907"/>
    <cellStyle name="Total 4 2" xfId="24908"/>
    <cellStyle name="Total 4 2 2" xfId="24909"/>
    <cellStyle name="Total 4_SCH J-3" xfId="24910"/>
    <cellStyle name="Total 5" xfId="24911"/>
    <cellStyle name="Total 5 2" xfId="24912"/>
    <cellStyle name="Total 5 2 2" xfId="24913"/>
    <cellStyle name="Total 6" xfId="24914"/>
    <cellStyle name="Total 6 2" xfId="24915"/>
    <cellStyle name="Total 6 2 2" xfId="24916"/>
    <cellStyle name="Total 7" xfId="24917"/>
    <cellStyle name="Total 7 2" xfId="24918"/>
    <cellStyle name="Total 7 2 2" xfId="24919"/>
    <cellStyle name="Total 8" xfId="24920"/>
    <cellStyle name="Total 8 2" xfId="24921"/>
    <cellStyle name="Total 8 2 2" xfId="24922"/>
    <cellStyle name="Total 8 3" xfId="24923"/>
    <cellStyle name="Total 9" xfId="24924"/>
    <cellStyle name="Total 9 2" xfId="24925"/>
    <cellStyle name="TotCol - Style7" xfId="24926"/>
    <cellStyle name="TotRow - Style8" xfId="24927"/>
    <cellStyle name="uk" xfId="24928"/>
    <cellStyle name="uk 2" xfId="24929"/>
    <cellStyle name="Un" xfId="24930"/>
    <cellStyle name="Undefiniert" xfId="24931"/>
    <cellStyle name="Undefiniert 2" xfId="24932"/>
    <cellStyle name="Undefiniert_SCH J-3" xfId="24933"/>
    <cellStyle name="Unprot" xfId="24934"/>
    <cellStyle name="Unprot$" xfId="24935"/>
    <cellStyle name="Unprot_1 3 6 LIBOR" xfId="24936"/>
    <cellStyle name="Unprotect" xfId="24937"/>
    <cellStyle name="UploadThisRowValue" xfId="24938"/>
    <cellStyle name="UploadThisRowValue 2" xfId="24939"/>
    <cellStyle name="UploadThisRowValue 2 2" xfId="24940"/>
    <cellStyle name="UploadThisRowValue 2_SCH J-3" xfId="24941"/>
    <cellStyle name="UploadThisRowValue 3" xfId="24942"/>
    <cellStyle name="UploadThisRowValue 4" xfId="24943"/>
    <cellStyle name="UploadThisRowValue_SCH J-3" xfId="24944"/>
    <cellStyle name="Währung [0]_Compiling Utility Macros" xfId="24945"/>
    <cellStyle name="Währung_Compiling Utility Macros" xfId="24946"/>
    <cellStyle name="Warning Text 10" xfId="24947"/>
    <cellStyle name="Warning Text 11" xfId="24948"/>
    <cellStyle name="Warning Text 12" xfId="24949"/>
    <cellStyle name="Warning Text 13" xfId="24950"/>
    <cellStyle name="Warning Text 14" xfId="24951"/>
    <cellStyle name="Warning Text 15" xfId="24952"/>
    <cellStyle name="Warning Text 16" xfId="24953"/>
    <cellStyle name="Warning Text 17" xfId="24954"/>
    <cellStyle name="Warning Text 2" xfId="24955"/>
    <cellStyle name="Warning Text 2 2" xfId="24956"/>
    <cellStyle name="Warning Text 2 2 2" xfId="24957"/>
    <cellStyle name="Warning Text 2 2_SCH J-3" xfId="24958"/>
    <cellStyle name="Warning Text 2 3" xfId="24959"/>
    <cellStyle name="Warning Text 2_SCH J-3" xfId="24960"/>
    <cellStyle name="Warning Text 3" xfId="24961"/>
    <cellStyle name="Warning Text 3 2" xfId="24962"/>
    <cellStyle name="Warning Text 3 3" xfId="24963"/>
    <cellStyle name="Warning Text 3_SCH J-3" xfId="24964"/>
    <cellStyle name="Warning Text 4" xfId="24965"/>
    <cellStyle name="Warning Text 4 2" xfId="24966"/>
    <cellStyle name="Warning Text 4_SCH J-3" xfId="24967"/>
    <cellStyle name="Warning Text 5" xfId="24968"/>
    <cellStyle name="Warning Text 5 2" xfId="24969"/>
    <cellStyle name="Warning Text 6" xfId="24970"/>
    <cellStyle name="Warning Text 6 2" xfId="24971"/>
    <cellStyle name="Warning Text 7" xfId="24972"/>
    <cellStyle name="Warning Text 8" xfId="24973"/>
    <cellStyle name="Warning Text 9" xfId="24974"/>
    <cellStyle name="Year" xfId="24975"/>
    <cellStyle name="YEAR HEADER" xfId="24976"/>
    <cellStyle name="콤마 [0]_94하반기" xfId="24977"/>
    <cellStyle name="콤마_94하반기" xfId="24978"/>
    <cellStyle name="통화 [0]_94하반기" xfId="24979"/>
    <cellStyle name="통화_94하반기" xfId="24980"/>
    <cellStyle name="표준_Ⅰ.경영실적" xfId="249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SSICA1-PC\Kentucky%20Power%202017-00179\TWC\Timesheet\Time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Weekly"/>
      <sheetName val="Comments"/>
      <sheetName val="R12 Load Data Issues"/>
      <sheetName val="R12 Load Data"/>
      <sheetName val="Parameters"/>
      <sheetName val="Office Code Note"/>
      <sheetName val="Sheet1"/>
    </sheetNames>
    <sheetDataSet>
      <sheetData sheetId="0"/>
      <sheetData sheetId="1">
        <row r="1">
          <cell r="A1" t="str">
            <v>Nickname
(must be unique)</v>
          </cell>
        </row>
        <row r="2">
          <cell r="A2" t="str">
            <v>Ad Hoc - Cash Flows</v>
          </cell>
        </row>
        <row r="3">
          <cell r="A3" t="str">
            <v>Ad Hoc - Cost Model Updates</v>
          </cell>
        </row>
        <row r="4">
          <cell r="A4" t="str">
            <v>Ad Hoc - HRA Pricing</v>
          </cell>
        </row>
        <row r="5">
          <cell r="A5" t="str">
            <v>Ad Hoc - OOS</v>
          </cell>
        </row>
        <row r="6">
          <cell r="A6" t="str">
            <v>AEP 2013 - Assets - NQ</v>
          </cell>
        </row>
        <row r="7">
          <cell r="A7" t="str">
            <v>AEP 2013 - Assets - Q</v>
          </cell>
        </row>
        <row r="8">
          <cell r="A8" t="str">
            <v>AEP 2013 - Billing</v>
          </cell>
        </row>
        <row r="9">
          <cell r="A9" t="str">
            <v>AEP 2013 - Data - NonUMWA</v>
          </cell>
        </row>
        <row r="10">
          <cell r="A10" t="str">
            <v>AEP 2013 - Data - NQ</v>
          </cell>
        </row>
        <row r="11">
          <cell r="A11" t="str">
            <v>AEP 2013 - Data - Q</v>
          </cell>
        </row>
        <row r="12">
          <cell r="A12" t="str">
            <v>AEP 2013 - Data - UMWA</v>
          </cell>
        </row>
        <row r="13">
          <cell r="A13" t="str">
            <v>AEP 2013 - Fcast - NonUMWA</v>
          </cell>
        </row>
        <row r="14">
          <cell r="A14" t="str">
            <v>AEP 2013 - Fcast - NQ</v>
          </cell>
        </row>
        <row r="15">
          <cell r="A15" t="str">
            <v>AEP 2013 - Fcast - Q</v>
          </cell>
        </row>
        <row r="16">
          <cell r="A16" t="str">
            <v>AEP 2013 - Fcast - UMWA</v>
          </cell>
        </row>
        <row r="17">
          <cell r="A17" t="str">
            <v>AEP 2013 - Govt</v>
          </cell>
        </row>
        <row r="18">
          <cell r="A18" t="str">
            <v>AEP 2013 - PM</v>
          </cell>
        </row>
        <row r="19">
          <cell r="A19" t="str">
            <v>AEP 2013 - Reports - All</v>
          </cell>
        </row>
        <row r="20">
          <cell r="A20" t="str">
            <v>AEP 2013 - Reports - NQ</v>
          </cell>
        </row>
        <row r="21">
          <cell r="A21" t="str">
            <v>AEP 2013 - Reports - NUMWA</v>
          </cell>
        </row>
        <row r="22">
          <cell r="A22" t="str">
            <v>AEP 2013 - Reports - Q</v>
          </cell>
        </row>
        <row r="23">
          <cell r="A23" t="str">
            <v>AEP 2013 - Reports - UMWA</v>
          </cell>
        </row>
        <row r="24">
          <cell r="A24" t="str">
            <v>AEP 2013 - Results - NonUMWA</v>
          </cell>
        </row>
        <row r="25">
          <cell r="A25" t="str">
            <v>AEP 2013 - Results - NonUMWA - old</v>
          </cell>
        </row>
        <row r="26">
          <cell r="A26" t="str">
            <v>AEP 2013 - Results - NQ</v>
          </cell>
        </row>
        <row r="27">
          <cell r="A27" t="str">
            <v>AEP 2013 - Results - Q</v>
          </cell>
        </row>
        <row r="28">
          <cell r="A28" t="str">
            <v>AEP 2013 - Results - UMWA</v>
          </cell>
        </row>
        <row r="29">
          <cell r="A29" t="str">
            <v>AEP 2013 - YED - All</v>
          </cell>
        </row>
        <row r="30">
          <cell r="A30" t="str">
            <v>AEP 2013 - YED - NQ</v>
          </cell>
        </row>
        <row r="31">
          <cell r="A31" t="str">
            <v>AEP 2013 - YED - NUMWA</v>
          </cell>
        </row>
        <row r="32">
          <cell r="A32" t="str">
            <v>AEP 2013 - YED - Q</v>
          </cell>
        </row>
        <row r="33">
          <cell r="A33" t="str">
            <v>AEP 2013 - YED - UMWA</v>
          </cell>
        </row>
        <row r="34">
          <cell r="A34" t="str">
            <v>AEP Ad Hoc - Analysis/Results Dev</v>
          </cell>
        </row>
        <row r="35">
          <cell r="A35" t="str">
            <v>AEP Ad Hoc - Data/ Forecast / Allocation</v>
          </cell>
        </row>
        <row r="36">
          <cell r="A36" t="str">
            <v>AEP Ad Hoc 1</v>
          </cell>
        </row>
        <row r="37">
          <cell r="A37" t="str">
            <v>AEP Ad Hoc 10- Data Conversion - PRW</v>
          </cell>
        </row>
        <row r="38">
          <cell r="A38" t="str">
            <v>AEP Ad Hoc 2 - new BU disclosure</v>
          </cell>
        </row>
        <row r="39">
          <cell r="A39" t="str">
            <v>AEP Ad Hoc 3 - Plan Design / Cost Savings</v>
          </cell>
        </row>
        <row r="40">
          <cell r="A40" t="str">
            <v>AEP Ad Hoc 4- TWIS</v>
          </cell>
        </row>
        <row r="41">
          <cell r="A41" t="str">
            <v>AEP Ad Hoc 5</v>
          </cell>
        </row>
        <row r="42">
          <cell r="A42" t="str">
            <v>AEP Ad Hoc 6 - Data Questions - Pension</v>
          </cell>
        </row>
        <row r="43">
          <cell r="A43" t="str">
            <v>AEP Ad Hoc 7 - Month-End Liabs</v>
          </cell>
        </row>
        <row r="44">
          <cell r="A44" t="str">
            <v>AEP Ad Hoc 8 - Data Conversion - Pension</v>
          </cell>
        </row>
        <row r="45">
          <cell r="A45" t="str">
            <v>AEP Ad Hoc 9 - Data Questions - PRW</v>
          </cell>
        </row>
        <row r="46">
          <cell r="A46" t="str">
            <v>AEP Ad Hoc- Billing &amp; Fin Mgt/ Auditors Request</v>
          </cell>
        </row>
        <row r="47">
          <cell r="A47" t="str">
            <v>AEP Ad Hoc- Proj Plan &amp; Proj Mgt</v>
          </cell>
        </row>
        <row r="48">
          <cell r="A48" t="str">
            <v>AEP Liability Conversion</v>
          </cell>
        </row>
        <row r="49">
          <cell r="A49" t="str">
            <v>Reporting &amp; Meetings</v>
          </cell>
        </row>
        <row r="50">
          <cell r="A50" t="str">
            <v>Barton Adhoc</v>
          </cell>
        </row>
        <row r="51">
          <cell r="A51" t="str">
            <v>Barton AFN</v>
          </cell>
        </row>
        <row r="52">
          <cell r="A52" t="str">
            <v>Barton Assets</v>
          </cell>
        </row>
        <row r="53">
          <cell r="A53" t="str">
            <v>Barton Assumption Setting</v>
          </cell>
        </row>
        <row r="54">
          <cell r="A54" t="str">
            <v>Barton Calcs &amp; Results Dev</v>
          </cell>
        </row>
        <row r="55">
          <cell r="A55" t="str">
            <v>Barton Data</v>
          </cell>
        </row>
        <row r="56">
          <cell r="A56" t="str">
            <v>Barton Forecasting</v>
          </cell>
        </row>
        <row r="57">
          <cell r="A57" t="str">
            <v>Barton Proj Plan &amp; Proj Mgt</v>
          </cell>
        </row>
        <row r="58">
          <cell r="A58" t="str">
            <v>Barton Report Prep &amp; Deliv</v>
          </cell>
        </row>
        <row r="59">
          <cell r="A59" t="str">
            <v>Barton Year-End Disclosure</v>
          </cell>
        </row>
        <row r="60">
          <cell r="A60" t="str">
            <v>Bayer - November Meeting LER</v>
          </cell>
        </row>
        <row r="61">
          <cell r="A61" t="str">
            <v>Bayer audit code</v>
          </cell>
        </row>
        <row r="62">
          <cell r="A62" t="str">
            <v>Bayer Proj Plan &amp; Proj Mgt</v>
          </cell>
        </row>
        <row r="63">
          <cell r="A63" t="str">
            <v>Bayer YED Disclosure</v>
          </cell>
        </row>
        <row r="64">
          <cell r="A64" t="str">
            <v>LTD Valuation</v>
          </cell>
        </row>
        <row r="65">
          <cell r="A65" t="str">
            <v>Bridgestone - Data Clean Up</v>
          </cell>
        </row>
        <row r="66">
          <cell r="A66" t="str">
            <v>2016 Asset</v>
          </cell>
        </row>
        <row r="67">
          <cell r="A67" t="str">
            <v>2016 Billing/Invoicing</v>
          </cell>
        </row>
        <row r="68">
          <cell r="A68" t="str">
            <v>2016 Claims</v>
          </cell>
        </row>
        <row r="69">
          <cell r="A69" t="str">
            <v>2016 Client Deliverables (including YED 2015 Reports)</v>
          </cell>
        </row>
        <row r="70">
          <cell r="A70" t="str">
            <v>2016 Forecasts/Channel Updates</v>
          </cell>
        </row>
        <row r="71">
          <cell r="A71" t="str">
            <v>2016 Government Forms</v>
          </cell>
        </row>
        <row r="72">
          <cell r="A72" t="str">
            <v>2016 In Scope Data</v>
          </cell>
        </row>
        <row r="73">
          <cell r="A73" t="str">
            <v>2016 N/A</v>
          </cell>
        </row>
        <row r="74">
          <cell r="A74" t="str">
            <v>2016 New Business</v>
          </cell>
        </row>
        <row r="75">
          <cell r="A75" t="str">
            <v>2016 Programming/Liability/Results</v>
          </cell>
        </row>
        <row r="76">
          <cell r="A76" t="str">
            <v>2016 Project management</v>
          </cell>
        </row>
        <row r="77">
          <cell r="A77" t="str">
            <v>2017 Assets</v>
          </cell>
        </row>
        <row r="78">
          <cell r="A78" t="str">
            <v>2017 Billing/Invoicing</v>
          </cell>
        </row>
        <row r="79">
          <cell r="A79" t="str">
            <v>2017 Claims</v>
          </cell>
        </row>
        <row r="80">
          <cell r="A80" t="str">
            <v>2017 Client Deliverables</v>
          </cell>
        </row>
        <row r="81">
          <cell r="A81" t="str">
            <v>2017 DO NOT USE - For YED2017</v>
          </cell>
        </row>
        <row r="82">
          <cell r="A82" t="str">
            <v>2017 Forecasts/Channel Updates</v>
          </cell>
        </row>
        <row r="83">
          <cell r="A83" t="str">
            <v>2017 Government Forms</v>
          </cell>
        </row>
        <row r="84">
          <cell r="A84" t="str">
            <v>2017 In Scope Data</v>
          </cell>
        </row>
        <row r="85">
          <cell r="A85" t="str">
            <v>2017 N/A</v>
          </cell>
        </row>
        <row r="86">
          <cell r="A86" t="str">
            <v>2017 Non Trust Adhoc Code 1 (Shared Services)</v>
          </cell>
        </row>
        <row r="87">
          <cell r="A87" t="str">
            <v>2017 Non Trust Adhoc Code 2 (Scott Sullivan)</v>
          </cell>
        </row>
        <row r="88">
          <cell r="A88" t="str">
            <v>2017 Non Trust Adhoc Code 3 (Pam deVeer)</v>
          </cell>
        </row>
        <row r="89">
          <cell r="A89" t="str">
            <v>2017 Non Trust Adhoc Code 4 (Dave Yurmuth)</v>
          </cell>
        </row>
        <row r="90">
          <cell r="A90" t="str">
            <v>2017 Programming/Liabilities/Results</v>
          </cell>
        </row>
        <row r="91">
          <cell r="A91" t="str">
            <v>2017 Trust Adhoc Code</v>
          </cell>
        </row>
        <row r="92">
          <cell r="A92" t="str">
            <v>Auditor's request</v>
          </cell>
        </row>
        <row r="93">
          <cell r="A93" t="str">
            <v>Auditor's request 2016</v>
          </cell>
        </row>
        <row r="94">
          <cell r="A94" t="str">
            <v>BAI Experience Study</v>
          </cell>
        </row>
        <row r="95">
          <cell r="A95" t="str">
            <v>BAI Liability Conversion</v>
          </cell>
        </row>
        <row r="96">
          <cell r="A96" t="str">
            <v xml:space="preserve">BAI Project Management </v>
          </cell>
        </row>
        <row r="97">
          <cell r="A97" t="str">
            <v>BAI Section 199</v>
          </cell>
        </row>
        <row r="98">
          <cell r="A98" t="str">
            <v>Bridgestone 5-year age bracket counts</v>
          </cell>
        </row>
        <row r="99">
          <cell r="A99" t="str">
            <v>Bridgestone Data Process</v>
          </cell>
        </row>
        <row r="100">
          <cell r="A100" t="str">
            <v>BSAM - Shutdown Scenarios</v>
          </cell>
        </row>
        <row r="101">
          <cell r="A101" t="str">
            <v>Data Coversion</v>
          </cell>
        </row>
        <row r="102">
          <cell r="A102" t="str">
            <v>Disclosure Exhibits and Ratelinks for YED 2016</v>
          </cell>
        </row>
        <row r="103">
          <cell r="A103" t="str">
            <v>Forcasting</v>
          </cell>
        </row>
        <row r="104">
          <cell r="A104" t="str">
            <v>Liability and Results</v>
          </cell>
        </row>
        <row r="105">
          <cell r="A105" t="str">
            <v>Non-Billable Work</v>
          </cell>
        </row>
        <row r="106">
          <cell r="A106" t="str">
            <v>Plan Design Pricing</v>
          </cell>
        </row>
        <row r="107">
          <cell r="A107" t="str">
            <v>Chargeurs Adhoc (any task code, just comment)</v>
          </cell>
        </row>
        <row r="108">
          <cell r="A108" t="str">
            <v>Chargeurs Assets</v>
          </cell>
        </row>
        <row r="109">
          <cell r="A109" t="str">
            <v>Chargeurs Assumptions</v>
          </cell>
        </row>
        <row r="110">
          <cell r="A110" t="str">
            <v>Chargeurs Auditors</v>
          </cell>
        </row>
        <row r="111">
          <cell r="A111" t="str">
            <v>Chargeurs Claims analysis</v>
          </cell>
        </row>
        <row r="112">
          <cell r="A112" t="str">
            <v>Chargeurs Data</v>
          </cell>
        </row>
        <row r="113">
          <cell r="A113" t="str">
            <v>Chargeurs Forecasts</v>
          </cell>
        </row>
        <row r="114">
          <cell r="A114" t="str">
            <v>Chargeurs Government forms (PBGC, AFN, 5500, etc.)</v>
          </cell>
        </row>
        <row r="115">
          <cell r="A115" t="str">
            <v>Chargeurs Liabilitites, results</v>
          </cell>
        </row>
        <row r="116">
          <cell r="A116" t="str">
            <v>Chargeurs Miscellaneous (include comment)</v>
          </cell>
        </row>
        <row r="117">
          <cell r="A117" t="str">
            <v>Chargeurs Project Management</v>
          </cell>
        </row>
        <row r="118">
          <cell r="A118" t="str">
            <v>Chargeurs Reports, presentations</v>
          </cell>
        </row>
        <row r="119">
          <cell r="A119" t="str">
            <v>Chargeurs YED</v>
          </cell>
        </row>
        <row r="120">
          <cell r="A120" t="str">
            <v>OLD Benefit Calculation/Data</v>
          </cell>
        </row>
        <row r="121">
          <cell r="A121" t="str">
            <v>OLD Chargeurs Project Management</v>
          </cell>
        </row>
        <row r="122">
          <cell r="A122" t="str">
            <v>OLD Charguers Disclosure</v>
          </cell>
        </row>
        <row r="123">
          <cell r="A123" t="str">
            <v>OLD General Non-billable</v>
          </cell>
        </row>
        <row r="124">
          <cell r="A124" t="str">
            <v>OLD RP2014 Mortality Study/ Report and Mtg</v>
          </cell>
        </row>
        <row r="125">
          <cell r="A125" t="str">
            <v>OLD Valuation Report/ Results Dev</v>
          </cell>
        </row>
        <row r="126">
          <cell r="A126" t="str">
            <v>OLD Valuation with BLS</v>
          </cell>
        </row>
        <row r="127">
          <cell r="A127" t="str">
            <v>Plan Termination Study</v>
          </cell>
        </row>
        <row r="128">
          <cell r="A128" t="str">
            <v>Covestro audit code</v>
          </cell>
        </row>
        <row r="129">
          <cell r="A129" t="str">
            <v>YED disclosure/IAS19</v>
          </cell>
        </row>
        <row r="130">
          <cell r="A130" t="str">
            <v>Ad Hoc 2</v>
          </cell>
        </row>
        <row r="131">
          <cell r="A131" t="str">
            <v>Ad Hoc 3</v>
          </cell>
        </row>
        <row r="132">
          <cell r="A132" t="str">
            <v>Assets</v>
          </cell>
        </row>
        <row r="133">
          <cell r="A133" t="str">
            <v>Assumption Setting</v>
          </cell>
        </row>
        <row r="134">
          <cell r="A134" t="str">
            <v>Auditor Data Listing</v>
          </cell>
        </row>
        <row r="135">
          <cell r="A135" t="str">
            <v>Calcs &amp; Results Dev</v>
          </cell>
        </row>
        <row r="136">
          <cell r="A136" t="str">
            <v>Claim Analysis &amp; Dev</v>
          </cell>
        </row>
        <row r="137">
          <cell r="A137" t="str">
            <v>Data</v>
          </cell>
        </row>
        <row r="138">
          <cell r="A138" t="str">
            <v>Eramet New Business</v>
          </cell>
        </row>
        <row r="139">
          <cell r="A139" t="str">
            <v>Fix Fee Project - Val and Gov Forms</v>
          </cell>
        </row>
        <row r="140">
          <cell r="A140" t="str">
            <v>Forecasting</v>
          </cell>
        </row>
        <row r="141">
          <cell r="A141" t="str">
            <v>IAS19 work/YED disclosure</v>
          </cell>
        </row>
        <row r="142">
          <cell r="A142" t="str">
            <v>Report Prepare and Deliver</v>
          </cell>
        </row>
        <row r="143">
          <cell r="A143" t="str">
            <v>Team management meeting</v>
          </cell>
        </row>
        <row r="144">
          <cell r="A144" t="str">
            <v>First Fin Fixed Fee - Adhoc 1</v>
          </cell>
        </row>
        <row r="145">
          <cell r="A145" t="str">
            <v>First Fin Fixed Fee - Adhoc 2</v>
          </cell>
        </row>
        <row r="146">
          <cell r="A146" t="str">
            <v>First Fin Fixed Fee - Adhoc 3</v>
          </cell>
        </row>
        <row r="147">
          <cell r="A147" t="str">
            <v>First Fin Fixed Fee - Assets</v>
          </cell>
        </row>
        <row r="148">
          <cell r="A148" t="str">
            <v>First Fin Fixed Fee - Assumption Setting</v>
          </cell>
        </row>
        <row r="149">
          <cell r="A149" t="str">
            <v>First Fin Fixed Fee - Calcs &amp; Results Dev</v>
          </cell>
        </row>
        <row r="150">
          <cell r="A150" t="str">
            <v>First Fin Fixed Fee - Claim Analysis &amp; Dev</v>
          </cell>
        </row>
        <row r="151">
          <cell r="A151" t="str">
            <v>First Fin Fixed Fee - Data</v>
          </cell>
        </row>
        <row r="152">
          <cell r="A152" t="str">
            <v>First Fin Fixed Fee - Forecasting</v>
          </cell>
        </row>
        <row r="153">
          <cell r="A153" t="str">
            <v>First Fin Fixed Fee - Report Prep &amp; Deliv</v>
          </cell>
        </row>
        <row r="154">
          <cell r="A154" t="str">
            <v>First Fin Fixed Fee - Year-end Disclosure</v>
          </cell>
        </row>
        <row r="155">
          <cell r="A155" t="str">
            <v>First Fin OOS - Adhoc 1</v>
          </cell>
        </row>
        <row r="156">
          <cell r="A156" t="str">
            <v>First Fin OOS - Adhoc 2</v>
          </cell>
        </row>
        <row r="157">
          <cell r="A157" t="str">
            <v>First Fin OOS - Adhoc 3</v>
          </cell>
        </row>
        <row r="158">
          <cell r="A158" t="str">
            <v>First Fin OOS - Analysis/Results Dev</v>
          </cell>
        </row>
        <row r="159">
          <cell r="A159" t="str">
            <v>First Fin OOS - Data</v>
          </cell>
        </row>
        <row r="160">
          <cell r="A160" t="str">
            <v>First Fin OOS - Reporting &amp; Meetings</v>
          </cell>
        </row>
        <row r="161">
          <cell r="A161" t="str">
            <v>Mortality Creditbility Tool</v>
          </cell>
        </row>
        <row r="162">
          <cell r="A162" t="str">
            <v>Materion Non-Trust 01.01-NB.New Business</v>
          </cell>
        </row>
        <row r="163">
          <cell r="A163" t="str">
            <v>Materion Non-Trust 01.02-NB.Other NonBillable</v>
          </cell>
        </row>
        <row r="164">
          <cell r="A164" t="str">
            <v>Materion Non-Trust 02.00-Billing &amp; Fin Mgt</v>
          </cell>
        </row>
        <row r="165">
          <cell r="A165" t="str">
            <v>Materion Non-Trust 03.00-Proj Plan &amp; Proj Mgt</v>
          </cell>
        </row>
        <row r="166">
          <cell r="A166" t="str">
            <v>Materion Non-Trust 04.01-Data</v>
          </cell>
        </row>
        <row r="167">
          <cell r="A167" t="str">
            <v>Materion Non-Trust 04.02-Assumption Setting</v>
          </cell>
        </row>
        <row r="168">
          <cell r="A168" t="str">
            <v>Materion Non-Trust 04.03-Assets</v>
          </cell>
        </row>
        <row r="169">
          <cell r="A169" t="str">
            <v>Materion Non-Trust 04.04-Claim Analysis &amp; Dev</v>
          </cell>
        </row>
        <row r="170">
          <cell r="A170" t="str">
            <v>Materion Non-Trust 04.05-Calcs &amp; Results Dev</v>
          </cell>
        </row>
        <row r="171">
          <cell r="A171" t="str">
            <v>Materion Non-Trust 04.06-Report Prep &amp; Deliv</v>
          </cell>
        </row>
        <row r="172">
          <cell r="A172" t="str">
            <v>Materion Non-Trust 04.07-Forecasting</v>
          </cell>
        </row>
        <row r="173">
          <cell r="A173" t="str">
            <v>Materion Non-Trust 04.08-Year-End Disclosure</v>
          </cell>
        </row>
        <row r="174">
          <cell r="A174" t="str">
            <v>Materion Non-Trust 04.09-Ad Hoc 1</v>
          </cell>
        </row>
        <row r="175">
          <cell r="A175" t="str">
            <v>Materion Non-Trust 04.10-Ad Hoc 2</v>
          </cell>
        </row>
        <row r="176">
          <cell r="A176" t="str">
            <v>Materion Non-Trust 04.11-Ad Hoc 3</v>
          </cell>
        </row>
        <row r="177">
          <cell r="A177" t="str">
            <v>Materion OOS 01.01-NB.New Business</v>
          </cell>
        </row>
        <row r="178">
          <cell r="A178" t="str">
            <v>Materion OOS 01.02-NB.Other NonBillable</v>
          </cell>
        </row>
        <row r="179">
          <cell r="A179" t="str">
            <v>Materion OOS 02.00-Billing &amp; Fin Mgt</v>
          </cell>
        </row>
        <row r="180">
          <cell r="A180" t="str">
            <v>Materion OOS 03.00-Proj Plan &amp; Proj Mgt</v>
          </cell>
        </row>
        <row r="181">
          <cell r="A181" t="str">
            <v>Materion OOS 04.01-Data</v>
          </cell>
        </row>
        <row r="182">
          <cell r="A182" t="str">
            <v>Materion OOS 04.02-Assumption Setting</v>
          </cell>
        </row>
        <row r="183">
          <cell r="A183" t="str">
            <v>Materion OOS 04.03-Assets</v>
          </cell>
        </row>
        <row r="184">
          <cell r="A184" t="str">
            <v>Materion OOS 04.04-Claim Analysis &amp; Dev</v>
          </cell>
        </row>
        <row r="185">
          <cell r="A185" t="str">
            <v>Materion OOS 04.05-Calcs &amp; Results Dev (Disc Dis mort)</v>
          </cell>
        </row>
        <row r="186">
          <cell r="A186" t="str">
            <v>Materion OOS 04.06-Report Prep &amp; Deliv</v>
          </cell>
        </row>
        <row r="187">
          <cell r="A187" t="str">
            <v>Materion OOS 04.07-Forecasting</v>
          </cell>
        </row>
        <row r="188">
          <cell r="A188" t="str">
            <v>Materion OOS 04.08-Year-End Disclosure</v>
          </cell>
        </row>
        <row r="189">
          <cell r="A189" t="str">
            <v>Materion OOS 04.09-Ad Hoc 1 (LS factors)</v>
          </cell>
        </row>
        <row r="190">
          <cell r="A190" t="str">
            <v>Materion OOS 04.10-Ad Hoc 2 (gov forms)</v>
          </cell>
        </row>
        <row r="191">
          <cell r="A191" t="str">
            <v>Materion OOS 04.11-Ad Hoc 3 (plan freeze/plan design)</v>
          </cell>
        </row>
        <row r="192">
          <cell r="A192" t="str">
            <v>Materion Trust 01.01-NB.New Business</v>
          </cell>
        </row>
        <row r="193">
          <cell r="A193" t="str">
            <v>Materion Trust 01.02-NB.Other NonBillable</v>
          </cell>
        </row>
        <row r="194">
          <cell r="A194" t="str">
            <v>Materion Trust 02.00-Billing &amp; Fin Mgt</v>
          </cell>
        </row>
        <row r="195">
          <cell r="A195" t="str">
            <v>Materion Trust 03.00-Proj Plan &amp; Proj Mgt</v>
          </cell>
        </row>
        <row r="196">
          <cell r="A196" t="str">
            <v>Materion Trust 04.01-FY Budget &amp; Target</v>
          </cell>
        </row>
        <row r="197">
          <cell r="A197" t="str">
            <v>Materion Trust 04.02-Flex Pricing</v>
          </cell>
        </row>
        <row r="198">
          <cell r="A198" t="str">
            <v>Materion Trust 04.03-Strategy/LT Planning</v>
          </cell>
        </row>
        <row r="199">
          <cell r="A199" t="str">
            <v>Materion Trust 04.04-Other/Miscellaneous</v>
          </cell>
        </row>
        <row r="200">
          <cell r="A200" t="str">
            <v>Materion Trust 04.05-Calcs &amp; Results Dev</v>
          </cell>
        </row>
        <row r="201">
          <cell r="A201" t="str">
            <v>Materion Trust 04.06-Report Prep &amp; Deliv</v>
          </cell>
        </row>
        <row r="202">
          <cell r="A202" t="str">
            <v>Materion Trust 04.07-Forecasting</v>
          </cell>
        </row>
        <row r="203">
          <cell r="A203" t="str">
            <v>Materion Trust 04.08-Year-End Disclosure</v>
          </cell>
        </row>
        <row r="204">
          <cell r="A204" t="str">
            <v>Materion Trust 04.09-Ad Hoc 1</v>
          </cell>
        </row>
        <row r="205">
          <cell r="A205" t="str">
            <v>Materion Trust 04.10-Ad Hoc 2</v>
          </cell>
        </row>
        <row r="206">
          <cell r="A206" t="str">
            <v>Materion Trust 04.11-Ad Hoc 3</v>
          </cell>
        </row>
        <row r="207">
          <cell r="A207" t="str">
            <v>2014 Disclosure</v>
          </cell>
        </row>
        <row r="208">
          <cell r="A208" t="str">
            <v>NG - Inactive CAS Payment</v>
          </cell>
        </row>
        <row r="209">
          <cell r="A209" t="str">
            <v>SRIP SWIFT 4</v>
          </cell>
        </row>
        <row r="210">
          <cell r="A210" t="str">
            <v>OPEB Valuation</v>
          </cell>
        </row>
        <row r="211">
          <cell r="A211" t="str">
            <v>Billing and Filing Mgt</v>
          </cell>
        </row>
        <row r="212">
          <cell r="A212" t="str">
            <v>Calculation &amp; Results Dev</v>
          </cell>
        </row>
        <row r="213">
          <cell r="A213" t="str">
            <v>Calculator update</v>
          </cell>
        </row>
        <row r="214">
          <cell r="A214" t="str">
            <v>New Business</v>
          </cell>
        </row>
        <row r="215">
          <cell r="A215" t="str">
            <v>Other NonBillable</v>
          </cell>
        </row>
        <row r="216">
          <cell r="A216" t="str">
            <v>Premier Asset</v>
          </cell>
        </row>
        <row r="217">
          <cell r="A217" t="str">
            <v>Premier Assumption Setting</v>
          </cell>
        </row>
        <row r="218">
          <cell r="A218" t="str">
            <v>Premier Claim Analysis &amp; Dev</v>
          </cell>
        </row>
        <row r="219">
          <cell r="A219" t="str">
            <v>Premier Data Process</v>
          </cell>
        </row>
        <row r="220">
          <cell r="A220" t="str">
            <v>Project Management</v>
          </cell>
        </row>
        <row r="221">
          <cell r="A221" t="str">
            <v>Reports and Projections</v>
          </cell>
        </row>
        <row r="222">
          <cell r="A222" t="str">
            <v>SWIFT</v>
          </cell>
        </row>
        <row r="223">
          <cell r="A223" t="str">
            <v>Valuation</v>
          </cell>
        </row>
        <row r="224">
          <cell r="A224" t="str">
            <v>Weldon</v>
          </cell>
        </row>
        <row r="225">
          <cell r="A225" t="str">
            <v>Salem BLS</v>
          </cell>
        </row>
        <row r="226">
          <cell r="A226" t="str">
            <v>LTD OOS</v>
          </cell>
        </row>
        <row r="227">
          <cell r="A227" t="str">
            <v>PRW OOS</v>
          </cell>
        </row>
        <row r="228">
          <cell r="A228" t="str">
            <v>The Osborn Ad Hoc 1</v>
          </cell>
        </row>
        <row r="229">
          <cell r="A229" t="str">
            <v>The Osborn Ad Hoc 2</v>
          </cell>
        </row>
        <row r="230">
          <cell r="A230" t="str">
            <v>The Osborn Ad Hoc 3</v>
          </cell>
        </row>
        <row r="231">
          <cell r="A231" t="str">
            <v>The Osborn Asset</v>
          </cell>
        </row>
        <row r="232">
          <cell r="A232" t="str">
            <v>The Osborn Assumption Setting</v>
          </cell>
        </row>
        <row r="233">
          <cell r="A233" t="str">
            <v>The Osborn Calcs &amp; Results Dev</v>
          </cell>
        </row>
        <row r="234">
          <cell r="A234" t="str">
            <v>The Osborn Claim Analysis &amp; Dev</v>
          </cell>
        </row>
        <row r="235">
          <cell r="A235" t="str">
            <v>The Osborn Data</v>
          </cell>
        </row>
        <row r="236">
          <cell r="A236" t="str">
            <v>The Osborn Forecasting</v>
          </cell>
        </row>
        <row r="237">
          <cell r="A237" t="str">
            <v>The Osborn Proj Plan &amp; Proj Mgt (Expense)</v>
          </cell>
        </row>
        <row r="238">
          <cell r="A238" t="str">
            <v>The Osborn Reports and Deliverables</v>
          </cell>
        </row>
        <row r="239">
          <cell r="A239" t="str">
            <v>The Osborn Year-End Disclosure</v>
          </cell>
        </row>
        <row r="240">
          <cell r="A240" t="str">
            <v>Data verification collecting changes</v>
          </cell>
        </row>
        <row r="241">
          <cell r="A241" t="str">
            <v xml:space="preserve">Data Verification Data Support </v>
          </cell>
        </row>
        <row r="242">
          <cell r="A242" t="str">
            <v>Dawson postret death processing</v>
          </cell>
        </row>
        <row r="243">
          <cell r="A243" t="str">
            <v>Disclosre work related to Pioneer (Stub Period/ rollforward sheet)</v>
          </cell>
        </row>
        <row r="244">
          <cell r="A244" t="str">
            <v>Fix Fee - Annual Funding Notices</v>
          </cell>
        </row>
        <row r="245">
          <cell r="A245" t="str">
            <v>Fix Fee - ASC 965 OPEB Bargaining Plan Due to VEBA Funding</v>
          </cell>
        </row>
        <row r="246">
          <cell r="A246" t="str">
            <v>Fix Fee - Bargaining Plan Surviving Spouses Annuity Equv/Min Distrib</v>
          </cell>
        </row>
        <row r="247">
          <cell r="A247" t="str">
            <v>Fix Fee - BOND: Link  Pension + OPEB  (1 iteration and report)</v>
          </cell>
        </row>
        <row r="248">
          <cell r="A248" t="str">
            <v>Fix Fee - Changing Quantify Data Process</v>
          </cell>
        </row>
        <row r="249">
          <cell r="A249" t="str">
            <v>Fix Fee - Counts for PBGC/Form 5500</v>
          </cell>
        </row>
        <row r="250">
          <cell r="A250" t="str">
            <v>Fix Fee - Data Request (Pension + OPEB)</v>
          </cell>
        </row>
        <row r="251">
          <cell r="A251" t="str">
            <v>Fix Fee - Disclosure Planning Meeting (Pension + OPEB)</v>
          </cell>
        </row>
        <row r="252">
          <cell r="A252" t="str">
            <v>Fix Fee - Elections - PPA Assumptions and Credit Balance</v>
          </cell>
        </row>
        <row r="253">
          <cell r="A253" t="str">
            <v>Fix Fee - Forecaster - January Update for assets, discount rate and benefit payments</v>
          </cell>
        </row>
        <row r="254">
          <cell r="A254" t="str">
            <v>Fix Fee - Forecaster - June Update for census and val results</v>
          </cell>
        </row>
        <row r="255">
          <cell r="A255" t="str">
            <v>Fix Fee - fxAct Software Update</v>
          </cell>
        </row>
        <row r="256">
          <cell r="A256" t="str">
            <v>Fix Fee - Internal General Valuation Planning (see separate code for External Val Planning Mtg at Timken)</v>
          </cell>
        </row>
        <row r="257">
          <cell r="A257" t="str">
            <v>Fix Fee - Notify Union of Actuarial Assumptions Used for Bargaining Plan benefit calculations</v>
          </cell>
        </row>
        <row r="258">
          <cell r="A258" t="str">
            <v>Fix Fee - OPEB Allocations</v>
          </cell>
        </row>
        <row r="259">
          <cell r="A259" t="str">
            <v>Fix Fee - OPEB Disclosure</v>
          </cell>
        </row>
        <row r="260">
          <cell r="A260" t="str">
            <v>Fix Fee - OPEB Expense Valuation (data work / expense current year / 5 year expense projection)</v>
          </cell>
        </row>
        <row r="261">
          <cell r="A261" t="str">
            <v>Fix Fee - OPEB Updated Expense - January</v>
          </cell>
        </row>
        <row r="262">
          <cell r="A262" t="str">
            <v>Fix Fee - PBGC Electronic Filing</v>
          </cell>
        </row>
        <row r="263">
          <cell r="A263" t="str">
            <v>Fix Fee - Pension - 5 year projection cash funding</v>
          </cell>
        </row>
        <row r="264">
          <cell r="A264" t="str">
            <v>Fix Fee - Pension - 5 year projection pension expense</v>
          </cell>
        </row>
        <row r="265">
          <cell r="A265" t="str">
            <v>Fix Fee - Pension - Current Year Expense (includes expense reconciliation)</v>
          </cell>
        </row>
        <row r="266">
          <cell r="A266" t="str">
            <v>Fix Fee - Pension - Current Year Funding Valuation (including report)</v>
          </cell>
        </row>
        <row r="267">
          <cell r="A267" t="str">
            <v>Fix Fee - Pension - Data Work (In Scope - see separate code for Changing Quantify Data Process)</v>
          </cell>
        </row>
        <row r="268">
          <cell r="A268" t="str">
            <v>Fix Fee - Pension - Gain/Loss Analysis</v>
          </cell>
        </row>
        <row r="269">
          <cell r="A269" t="str">
            <v>Fix Fee - Pension Allocations</v>
          </cell>
        </row>
        <row r="270">
          <cell r="A270" t="str">
            <v>Fix Fee - Pension Census Upload for Plan Auditors</v>
          </cell>
        </row>
        <row r="271">
          <cell r="A271" t="str">
            <v>Fix Fee - Pension Disclosure</v>
          </cell>
        </row>
        <row r="272">
          <cell r="A272" t="str">
            <v>Fix Fee - Relative Value Notices Update</v>
          </cell>
        </row>
        <row r="273">
          <cell r="A273" t="str">
            <v>Fix Fee - Schedules SB</v>
          </cell>
        </row>
        <row r="274">
          <cell r="A274" t="str">
            <v>Fix Fee - Update Spreadsheet to Allocate Cash Contribution</v>
          </cell>
        </row>
        <row r="275">
          <cell r="A275" t="str">
            <v>Fix Fee - Valuation Planning Meeting at Timken (Pension + OPEB)</v>
          </cell>
        </row>
        <row r="276">
          <cell r="A276" t="str">
            <v>Fix Fee - Valuation Results Meeting - Pension + OPEB  (Prep / Slide Deck / Attendance)</v>
          </cell>
        </row>
        <row r="277">
          <cell r="A277" t="str">
            <v>Implementation - Meetings</v>
          </cell>
        </row>
        <row r="278">
          <cell r="A278" t="str">
            <v>Pioneer Annuity Purchase T&amp;E Services - Data Cleanup</v>
          </cell>
        </row>
        <row r="279">
          <cell r="A279" t="str">
            <v>Pioneer Annuity Purchase T&amp;E Services - Data File Preparation</v>
          </cell>
        </row>
        <row r="280">
          <cell r="A280" t="str">
            <v>Pioneer Annuity Purchase T&amp;E Services - Independent Fiduciary &amp; Legal Support</v>
          </cell>
        </row>
        <row r="281">
          <cell r="A281" t="str">
            <v>Pioneer Fixed Fee - Annuity Placement Services</v>
          </cell>
        </row>
        <row r="282">
          <cell r="A282" t="str">
            <v>Pioneer Fixed Fee - Financial Analysis including MED</v>
          </cell>
        </row>
        <row r="283">
          <cell r="A283" t="str">
            <v>Pioneer Fixed Fee - Project Management</v>
          </cell>
        </row>
        <row r="284">
          <cell r="A284" t="str">
            <v>Project Dawson</v>
          </cell>
        </row>
        <row r="285">
          <cell r="A285" t="str">
            <v>Project Pioneer - June work</v>
          </cell>
        </row>
        <row r="286">
          <cell r="A286" t="str">
            <v>Timken OOS - 04.01 TLMT Trust</v>
          </cell>
        </row>
        <row r="287">
          <cell r="A287" t="str">
            <v>Timken OOS - 04.02 TLMT Trust</v>
          </cell>
        </row>
        <row r="288">
          <cell r="A288" t="str">
            <v>Timken OOS - 04.03 TLMT Trust</v>
          </cell>
        </row>
        <row r="289">
          <cell r="A289" t="str">
            <v>Timken OOS - 04.04 TLMT Trust</v>
          </cell>
        </row>
        <row r="290">
          <cell r="A290" t="str">
            <v>Timken OOS - 04.05 Barg Trust</v>
          </cell>
        </row>
        <row r="291">
          <cell r="A291" t="str">
            <v>Timken OOS - 04.06 Barg Trust</v>
          </cell>
        </row>
        <row r="292">
          <cell r="A292" t="str">
            <v>Timken OOS - 04.07 Barg Trust</v>
          </cell>
        </row>
        <row r="293">
          <cell r="A293" t="str">
            <v>Timken OOS - 04.08 Barg Trust</v>
          </cell>
        </row>
        <row r="294">
          <cell r="A294" t="str">
            <v>Timken OOS - 04.09 Non Trust</v>
          </cell>
        </row>
        <row r="295">
          <cell r="A295" t="str">
            <v>Timken OOS - 04.10 Non Trust</v>
          </cell>
        </row>
        <row r="296">
          <cell r="A296" t="str">
            <v>Timken OOS - 04.11 Non Trust</v>
          </cell>
        </row>
        <row r="297">
          <cell r="A297" t="str">
            <v>Timken OOS - 04.12 Non Trust</v>
          </cell>
        </row>
        <row r="298">
          <cell r="A298" t="str">
            <v>Timken OOS - Billing</v>
          </cell>
        </row>
        <row r="299">
          <cell r="A299" t="str">
            <v>Timken OOS - Proj Mgt, Travel</v>
          </cell>
        </row>
        <row r="300">
          <cell r="A300" t="str">
            <v>Timken TWIS Project</v>
          </cell>
        </row>
        <row r="301">
          <cell r="A301" t="str">
            <v>YED Disclosure In-Scope/Bargaining Work</v>
          </cell>
        </row>
        <row r="302">
          <cell r="A302" t="str">
            <v>YED Disclosure In-Scope/TLMT work</v>
          </cell>
        </row>
        <row r="303">
          <cell r="A303" t="str">
            <v>Timken BLS - Benefit Recalculations</v>
          </cell>
        </row>
        <row r="304">
          <cell r="A304" t="str">
            <v>Timken BLS - Billing &amp; Fin Mgt</v>
          </cell>
        </row>
        <row r="305">
          <cell r="A305" t="str">
            <v>Timken BLS - Calcs-Dev</v>
          </cell>
        </row>
        <row r="306">
          <cell r="A306" t="str">
            <v>Timken BLS - Call Center</v>
          </cell>
        </row>
        <row r="307">
          <cell r="A307" t="str">
            <v>Timken BLS - Case Management</v>
          </cell>
        </row>
        <row r="308">
          <cell r="A308" t="str">
            <v>Timken BLS - Communications</v>
          </cell>
        </row>
        <row r="309">
          <cell r="A309" t="str">
            <v>Timken BLS - Data</v>
          </cell>
        </row>
        <row r="310">
          <cell r="A310" t="str">
            <v>Timken BLS - EEpoint</v>
          </cell>
        </row>
        <row r="311">
          <cell r="A311" t="str">
            <v>Timken BLS - Fulfillment/Mailing</v>
          </cell>
        </row>
        <row r="312">
          <cell r="A312" t="str">
            <v>Timken BLS - Kits-Development</v>
          </cell>
        </row>
        <row r="313">
          <cell r="A313" t="str">
            <v>Timken BLS - Meetings</v>
          </cell>
        </row>
        <row r="314">
          <cell r="A314" t="str">
            <v>Timken BLS - New Bus</v>
          </cell>
        </row>
        <row r="315">
          <cell r="A315" t="str">
            <v>Timken BLS - Other NonBill</v>
          </cell>
        </row>
        <row r="316">
          <cell r="A316" t="str">
            <v>Timken BLS - PBO Estimate</v>
          </cell>
        </row>
        <row r="317">
          <cell r="A317" t="str">
            <v>Timken BLS - PM</v>
          </cell>
        </row>
        <row r="318">
          <cell r="A318" t="str">
            <v>Timken BLS - Recalculations</v>
          </cell>
        </row>
        <row r="319">
          <cell r="A319" t="str">
            <v>Timken BLS - Reporting</v>
          </cell>
        </row>
        <row r="320">
          <cell r="A320" t="str">
            <v>Timken BLS - Review-returned kits</v>
          </cell>
        </row>
        <row r="321">
          <cell r="A321" t="str">
            <v>Timken BLS - Specs</v>
          </cell>
        </row>
        <row r="322">
          <cell r="A322" t="str">
            <v>Timken BLS - Trustee File</v>
          </cell>
        </row>
        <row r="323">
          <cell r="A323" t="str">
            <v>TimkenSteel 02.00 OOS Billing</v>
          </cell>
        </row>
        <row r="324">
          <cell r="A324" t="str">
            <v>TimkenSteel 03.00 OOS Travel</v>
          </cell>
        </row>
        <row r="325">
          <cell r="A325" t="str">
            <v>TimkenSteel 04.01 OOS Barg Trust</v>
          </cell>
        </row>
        <row r="326">
          <cell r="A326" t="str">
            <v>TimkenSteel 04.02 OOS Barg Trust</v>
          </cell>
        </row>
        <row r="327">
          <cell r="A327" t="str">
            <v>TimkenSteel 04.03 OOS Barg Trust</v>
          </cell>
        </row>
        <row r="328">
          <cell r="A328" t="str">
            <v>TimkenSteel 04.04 OOS NonBarg Trust</v>
          </cell>
        </row>
        <row r="329">
          <cell r="A329" t="str">
            <v>TimkenSteel 04.05 OOS NonBarg Trust</v>
          </cell>
        </row>
        <row r="330">
          <cell r="A330" t="str">
            <v>TimkenSteel 04.06 OOS NonBarg Trust</v>
          </cell>
        </row>
        <row r="331">
          <cell r="A331" t="str">
            <v>TimkenSteel 04.07 OOS Non-Trust</v>
          </cell>
        </row>
        <row r="332">
          <cell r="A332" t="str">
            <v>TimkenSteel 04.08 OOS Non-Trust</v>
          </cell>
        </row>
        <row r="333">
          <cell r="A333" t="str">
            <v>TimkenSteel 04.09 OOS Non-Trust</v>
          </cell>
        </row>
        <row r="334">
          <cell r="A334" t="str">
            <v>TimkenSteel 04.10 OOS Misc</v>
          </cell>
        </row>
        <row r="335">
          <cell r="A335" t="str">
            <v>TimkenSteel 04.11 OOS Misc</v>
          </cell>
        </row>
        <row r="336">
          <cell r="A336" t="str">
            <v>TimkenSteel 04.12 OOS Misc</v>
          </cell>
        </row>
        <row r="337">
          <cell r="A337" t="str">
            <v>TimkenSteel Val - ad hoc #1</v>
          </cell>
        </row>
        <row r="338">
          <cell r="A338" t="str">
            <v>TimkenSteel Val - ad hoc #2</v>
          </cell>
        </row>
        <row r="339">
          <cell r="A339" t="str">
            <v>TimkenSteel Val - ad hoc #3</v>
          </cell>
        </row>
        <row r="340">
          <cell r="A340" t="str">
            <v>TimkenSteel Val - assets</v>
          </cell>
        </row>
        <row r="341">
          <cell r="A341" t="str">
            <v>TimkenSteel Val - assumptions</v>
          </cell>
        </row>
        <row r="342">
          <cell r="A342" t="str">
            <v>TimkenSteel Val - billing</v>
          </cell>
        </row>
        <row r="343">
          <cell r="A343" t="str">
            <v>TimkenSteel Val - claims</v>
          </cell>
        </row>
        <row r="344">
          <cell r="A344" t="str">
            <v>TimkenSteel Val - data</v>
          </cell>
        </row>
        <row r="345">
          <cell r="A345" t="str">
            <v>TimkenSteel Val - disclosure</v>
          </cell>
        </row>
        <row r="346">
          <cell r="A346" t="str">
            <v>TimkenSteel Val - forecasting</v>
          </cell>
        </row>
        <row r="347">
          <cell r="A347" t="str">
            <v>TimkenSteel Val - project mgt</v>
          </cell>
        </row>
        <row r="348">
          <cell r="A348" t="str">
            <v>TimkenSteel Val - report</v>
          </cell>
        </row>
        <row r="349">
          <cell r="A349" t="str">
            <v>TimkenSteel Val - results</v>
          </cell>
        </row>
        <row r="350">
          <cell r="A350" t="str">
            <v>Actuarial Committee</v>
          </cell>
        </row>
        <row r="351">
          <cell r="A351" t="str">
            <v>Actuarial Exam Study</v>
          </cell>
        </row>
        <row r="352">
          <cell r="A352" t="str">
            <v>Actuarial Exam Time</v>
          </cell>
        </row>
        <row r="353">
          <cell r="A353" t="str">
            <v>Exam Coordination</v>
          </cell>
        </row>
        <row r="354">
          <cell r="A354" t="str">
            <v>General Admin</v>
          </cell>
        </row>
        <row r="355">
          <cell r="A355" t="str">
            <v>Intermediate RAFT</v>
          </cell>
        </row>
        <row r="356">
          <cell r="A356" t="str">
            <v>Knowledge and Research</v>
          </cell>
        </row>
        <row r="357">
          <cell r="A357" t="str">
            <v>Leading Training</v>
          </cell>
        </row>
        <row r="358">
          <cell r="A358" t="str">
            <v>Making Administrative Decisions</v>
          </cell>
        </row>
        <row r="359">
          <cell r="A359" t="str">
            <v>Management</v>
          </cell>
        </row>
        <row r="360">
          <cell r="A360" t="str">
            <v>Mentoring / Buddies</v>
          </cell>
        </row>
        <row r="361">
          <cell r="A361" t="str">
            <v>Non Client Specific Marketing</v>
          </cell>
        </row>
        <row r="362">
          <cell r="A362" t="str">
            <v>Non-Actuarial Study</v>
          </cell>
        </row>
        <row r="363">
          <cell r="A363" t="str">
            <v>Office Leadership Roles</v>
          </cell>
        </row>
        <row r="364">
          <cell r="A364" t="str">
            <v>People Management</v>
          </cell>
        </row>
        <row r="365">
          <cell r="A365" t="str">
            <v>Professional Development</v>
          </cell>
        </row>
        <row r="366">
          <cell r="A366" t="str">
            <v>Professional Excellence</v>
          </cell>
        </row>
        <row r="367">
          <cell r="A367" t="str">
            <v>PTO</v>
          </cell>
        </row>
        <row r="368">
          <cell r="A368" t="str">
            <v>Recruiting (non-interview time)</v>
          </cell>
        </row>
        <row r="369">
          <cell r="A369" t="str">
            <v>Recruiting Interviews</v>
          </cell>
        </row>
        <row r="370">
          <cell r="A370" t="str">
            <v>SWIFT Training</v>
          </cell>
        </row>
        <row r="371">
          <cell r="A371" t="str">
            <v>Tools Champion</v>
          </cell>
        </row>
        <row r="372">
          <cell r="A372" t="str">
            <v>US Holiday</v>
          </cell>
        </row>
        <row r="373">
          <cell r="A373" t="str">
            <v>Volunteer Day</v>
          </cell>
        </row>
        <row r="374">
          <cell r="A374" t="str">
            <v>Workplace Initiatives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0"/>
  <sheetViews>
    <sheetView showGridLines="0" tabSelected="1" workbookViewId="0">
      <selection sqref="A1:O53"/>
    </sheetView>
  </sheetViews>
  <sheetFormatPr defaultRowHeight="12.75"/>
  <cols>
    <col min="1" max="1" width="1.28515625" customWidth="1"/>
    <col min="2" max="8" width="9.7109375" customWidth="1"/>
    <col min="9" max="9" width="14.85546875" customWidth="1"/>
    <col min="10" max="10" width="9.7109375" customWidth="1"/>
    <col min="11" max="11" width="2.28515625" customWidth="1"/>
    <col min="12" max="12" width="10.140625" customWidth="1"/>
    <col min="13" max="13" width="2.28515625" customWidth="1"/>
    <col min="14" max="14" width="9.7109375" customWidth="1"/>
    <col min="15" max="15" width="1.28515625" customWidth="1"/>
    <col min="22" max="22" width="9.140625" customWidth="1"/>
  </cols>
  <sheetData>
    <row r="1" spans="1:24">
      <c r="A1" s="1"/>
      <c r="B1" s="377" t="s">
        <v>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2"/>
    </row>
    <row r="2" spans="1:24">
      <c r="A2" s="3"/>
      <c r="B2" s="378" t="s">
        <v>1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4"/>
    </row>
    <row r="3" spans="1:24">
      <c r="A3" s="3"/>
      <c r="B3" s="378" t="s">
        <v>12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4"/>
    </row>
    <row r="4" spans="1:24">
      <c r="A4" s="3"/>
      <c r="B4" s="378" t="s">
        <v>2</v>
      </c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4"/>
    </row>
    <row r="5" spans="1:24">
      <c r="A5" s="3"/>
      <c r="B5" s="378" t="s">
        <v>3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4"/>
    </row>
    <row r="6" spans="1:24">
      <c r="A6" s="3"/>
      <c r="B6" s="376" t="s">
        <v>4</v>
      </c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4"/>
    </row>
    <row r="7" spans="1:24">
      <c r="A7" s="3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4"/>
    </row>
    <row r="8" spans="1:24">
      <c r="A8" s="3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4"/>
    </row>
    <row r="9" spans="1:24">
      <c r="A9" s="3"/>
      <c r="B9" s="5"/>
      <c r="C9" s="5"/>
      <c r="D9" s="5"/>
      <c r="E9" s="5"/>
      <c r="F9" s="5"/>
      <c r="G9" s="5"/>
      <c r="H9" s="5"/>
      <c r="I9" s="5"/>
      <c r="K9" s="5"/>
      <c r="L9" s="6" t="s">
        <v>5</v>
      </c>
      <c r="M9" s="5"/>
      <c r="N9" s="6" t="s">
        <v>5</v>
      </c>
      <c r="O9" s="7"/>
      <c r="P9" s="8"/>
      <c r="Q9" s="9"/>
      <c r="R9" s="9"/>
      <c r="S9" s="9"/>
    </row>
    <row r="10" spans="1:24">
      <c r="A10" s="3"/>
      <c r="B10" s="5"/>
      <c r="C10" s="5"/>
      <c r="D10" s="5"/>
      <c r="E10" s="5"/>
      <c r="F10" s="5"/>
      <c r="G10" s="5"/>
      <c r="H10" s="5"/>
      <c r="I10" s="5"/>
      <c r="J10" s="6" t="s">
        <v>6</v>
      </c>
      <c r="K10" s="5"/>
      <c r="L10" s="6" t="s">
        <v>7</v>
      </c>
      <c r="M10" s="5"/>
      <c r="N10" s="6" t="s">
        <v>8</v>
      </c>
      <c r="O10" s="7"/>
      <c r="P10" s="8"/>
      <c r="Q10" s="9"/>
      <c r="R10" s="9"/>
      <c r="S10" s="9"/>
    </row>
    <row r="11" spans="1:24">
      <c r="A11" s="3"/>
      <c r="B11" s="5"/>
      <c r="C11" s="5"/>
      <c r="D11" s="5"/>
      <c r="E11" s="5"/>
      <c r="F11" s="5"/>
      <c r="G11" s="5"/>
      <c r="H11" s="5"/>
      <c r="I11" s="5"/>
      <c r="J11" s="10" t="s">
        <v>9</v>
      </c>
      <c r="K11" s="5"/>
      <c r="L11" s="10" t="s">
        <v>9</v>
      </c>
      <c r="M11" s="5"/>
      <c r="N11" s="10" t="s">
        <v>9</v>
      </c>
      <c r="O11" s="7"/>
      <c r="P11" s="8"/>
      <c r="Q11" s="9"/>
      <c r="R11" s="9"/>
      <c r="S11" s="9"/>
    </row>
    <row r="12" spans="1:24">
      <c r="A12" s="3"/>
      <c r="B12" s="5"/>
      <c r="C12" s="5"/>
      <c r="D12" s="5"/>
      <c r="E12" s="5"/>
      <c r="F12" s="5"/>
      <c r="G12" s="5"/>
      <c r="H12" s="5"/>
      <c r="I12" s="5"/>
      <c r="J12" s="6"/>
      <c r="K12" s="5"/>
      <c r="L12" s="6"/>
      <c r="M12" s="5"/>
      <c r="N12" s="6"/>
      <c r="O12" s="7"/>
      <c r="P12" s="9"/>
      <c r="Q12" s="9"/>
      <c r="R12" s="9"/>
      <c r="S12" s="9"/>
    </row>
    <row r="13" spans="1:24">
      <c r="A13" s="3"/>
      <c r="B13" s="11" t="s">
        <v>932</v>
      </c>
      <c r="C13" s="5"/>
      <c r="D13" s="5"/>
      <c r="E13" s="5"/>
      <c r="F13" s="5"/>
      <c r="G13" s="5"/>
      <c r="H13" s="5"/>
      <c r="I13" s="5"/>
      <c r="J13" s="12">
        <v>170.120598</v>
      </c>
      <c r="K13" s="5"/>
      <c r="L13" s="13">
        <v>131.07327599999999</v>
      </c>
      <c r="M13" s="5"/>
      <c r="N13" s="13">
        <v>29.988054000000002</v>
      </c>
      <c r="O13" s="7"/>
      <c r="P13" s="9"/>
      <c r="Q13" s="9"/>
      <c r="R13" s="9"/>
      <c r="S13" s="9"/>
    </row>
    <row r="14" spans="1:24">
      <c r="A14" s="3"/>
      <c r="B14" s="14"/>
      <c r="C14" s="5"/>
      <c r="D14" s="5"/>
      <c r="E14" s="5"/>
      <c r="F14" s="5"/>
      <c r="G14" s="5"/>
      <c r="H14" s="5"/>
      <c r="I14" s="5"/>
      <c r="J14" s="12"/>
      <c r="K14" s="5"/>
      <c r="L14" s="12"/>
      <c r="M14" s="5"/>
      <c r="N14" s="12"/>
      <c r="O14" s="7"/>
      <c r="P14" s="9"/>
      <c r="Q14" s="9"/>
      <c r="R14" s="9"/>
      <c r="S14" s="9"/>
    </row>
    <row r="15" spans="1:24">
      <c r="A15" s="3"/>
      <c r="B15" s="18" t="str">
        <f>'KU Summary Rev Req Adjustments'!A15</f>
        <v>AG and KIUC Rate Base Issues</v>
      </c>
      <c r="C15" s="5"/>
      <c r="D15" s="5"/>
      <c r="E15" s="5"/>
      <c r="F15" s="5"/>
      <c r="G15" s="5"/>
      <c r="H15" s="5"/>
      <c r="I15" s="5"/>
      <c r="J15" s="12"/>
      <c r="K15" s="5"/>
      <c r="L15" s="12"/>
      <c r="M15" s="5"/>
      <c r="N15" s="12"/>
      <c r="O15" s="7"/>
      <c r="P15" s="9"/>
      <c r="Q15" s="9"/>
      <c r="R15" s="9"/>
      <c r="S15" s="17"/>
      <c r="T15" s="15"/>
      <c r="U15" s="15"/>
      <c r="V15" s="19"/>
      <c r="W15" s="19"/>
      <c r="X15" s="15"/>
    </row>
    <row r="16" spans="1:24">
      <c r="A16" s="3"/>
      <c r="B16" s="337" t="str">
        <f>'KU Summary Rev Req Adjustments'!A16</f>
        <v xml:space="preserve">   Utilize Rate Base Instead of Capitalization to Reflect Return On Component for Base Rates</v>
      </c>
      <c r="C16" s="5"/>
      <c r="D16" s="5"/>
      <c r="E16" s="5"/>
      <c r="F16" s="5"/>
      <c r="G16" s="5"/>
      <c r="H16" s="5"/>
      <c r="I16" s="5"/>
      <c r="J16" s="12">
        <v>-3.4200472608185617</v>
      </c>
      <c r="K16" s="5"/>
      <c r="L16" s="28">
        <v>-0.64531991288692303</v>
      </c>
      <c r="M16" s="28"/>
      <c r="N16" s="12">
        <v>-0.84816473147128379</v>
      </c>
      <c r="O16" s="7"/>
      <c r="P16" s="9"/>
      <c r="Q16" s="9"/>
      <c r="R16" s="9"/>
      <c r="S16" s="17"/>
      <c r="T16" s="15"/>
      <c r="U16" s="15"/>
      <c r="V16" s="19"/>
      <c r="W16" s="19"/>
      <c r="X16" s="15"/>
    </row>
    <row r="17" spans="1:24">
      <c r="A17" s="3"/>
      <c r="B17" s="337" t="str">
        <f>'KU Summary Rev Req Adjustments'!A17</f>
        <v xml:space="preserve">   Modify CWC to Exclude Non-Cash Amounts</v>
      </c>
      <c r="C17" s="5"/>
      <c r="D17" s="5"/>
      <c r="E17" s="5"/>
      <c r="F17" s="5"/>
      <c r="G17" s="5"/>
      <c r="H17" s="5"/>
      <c r="I17" s="5"/>
      <c r="J17" s="12">
        <v>-4.5922418924366628</v>
      </c>
      <c r="K17" s="5"/>
      <c r="L17" s="28">
        <v>-3.2670456818383666</v>
      </c>
      <c r="M17" s="28"/>
      <c r="N17" s="12">
        <v>-0.53059357936679363</v>
      </c>
      <c r="O17" s="7"/>
      <c r="P17" s="9"/>
      <c r="Q17" s="9"/>
      <c r="R17" s="9"/>
      <c r="S17" s="17"/>
      <c r="T17" s="15"/>
      <c r="U17" s="15"/>
      <c r="V17" s="19"/>
      <c r="W17" s="19"/>
      <c r="X17" s="15"/>
    </row>
    <row r="18" spans="1:24">
      <c r="A18" s="3"/>
      <c r="B18" s="337" t="str">
        <f>'KU Summary Rev Req Adjustments'!A18</f>
        <v xml:space="preserve">   Exclude Non-Cash Pension and OPEB Related Asset and Liability Amounts</v>
      </c>
      <c r="C18" s="5"/>
      <c r="D18" s="5"/>
      <c r="E18" s="5"/>
      <c r="F18" s="5"/>
      <c r="G18" s="5"/>
      <c r="H18" s="5"/>
      <c r="I18" s="5"/>
      <c r="J18" s="12">
        <v>-7.0211219125816271</v>
      </c>
      <c r="K18" s="5"/>
      <c r="L18" s="28">
        <v>-7.4599235040416785</v>
      </c>
      <c r="M18" s="28"/>
      <c r="N18" s="12">
        <v>-2.2541868278570072</v>
      </c>
      <c r="O18" s="7"/>
      <c r="P18" s="9"/>
      <c r="Q18" s="9"/>
      <c r="R18" s="9"/>
      <c r="S18" s="17"/>
      <c r="T18" s="15"/>
      <c r="U18" s="15"/>
      <c r="V18" s="19"/>
      <c r="W18" s="19"/>
      <c r="X18" s="15"/>
    </row>
    <row r="19" spans="1:24">
      <c r="A19" s="3"/>
      <c r="B19" s="337" t="str">
        <f>'KU Summary Rev Req Adjustments'!A19</f>
        <v xml:space="preserve">   Exclude All Account 184 Pension Clearing Account Amounts</v>
      </c>
      <c r="C19" s="5"/>
      <c r="D19" s="5"/>
      <c r="E19" s="5"/>
      <c r="F19" s="5"/>
      <c r="G19" s="5"/>
      <c r="H19" s="5"/>
      <c r="I19" s="5"/>
      <c r="J19" s="12">
        <v>-0.49817203091002304</v>
      </c>
      <c r="K19" s="5"/>
      <c r="L19" s="28">
        <v>-0.56339760431741914</v>
      </c>
      <c r="M19" s="28"/>
      <c r="N19" s="12">
        <v>-0.17689467419632054</v>
      </c>
      <c r="O19" s="7"/>
      <c r="P19" s="9"/>
      <c r="Q19" s="9"/>
      <c r="R19" s="9"/>
      <c r="S19" s="17"/>
      <c r="T19" s="15"/>
      <c r="U19" s="15"/>
      <c r="V19" s="19"/>
      <c r="W19" s="19"/>
      <c r="X19" s="15"/>
    </row>
    <row r="20" spans="1:24">
      <c r="A20" s="3"/>
      <c r="B20" s="337" t="str">
        <f>'KU Summary Rev Req Adjustments'!A20</f>
        <v xml:space="preserve">   Reduce Account 186 to Correct Company Error in Projected Balances</v>
      </c>
      <c r="C20" s="5"/>
      <c r="D20" s="5"/>
      <c r="E20" s="5"/>
      <c r="F20" s="5"/>
      <c r="G20" s="5"/>
      <c r="H20" s="5"/>
      <c r="I20" s="5"/>
      <c r="J20" s="12">
        <v>-0.24867112794877735</v>
      </c>
      <c r="K20" s="5"/>
      <c r="L20" s="28">
        <v>-8.4630505442465656E-2</v>
      </c>
      <c r="M20" s="28"/>
      <c r="N20" s="12">
        <v>0</v>
      </c>
      <c r="O20" s="7"/>
      <c r="P20" s="9"/>
      <c r="Q20" s="9"/>
      <c r="R20" s="9"/>
      <c r="S20" s="17"/>
      <c r="T20" s="15"/>
      <c r="U20" s="15"/>
      <c r="V20" s="19"/>
      <c r="W20" s="19"/>
      <c r="X20" s="15"/>
    </row>
    <row r="21" spans="1:24">
      <c r="A21" s="3"/>
      <c r="B21" s="337" t="str">
        <f>'KU Summary Rev Req Adjustments'!A21</f>
        <v xml:space="preserve">   Remove 95% of Corrected Account 186 Balance to Reflect as CWIP </v>
      </c>
      <c r="C21" s="5"/>
      <c r="D21" s="5"/>
      <c r="E21" s="5"/>
      <c r="F21" s="5"/>
      <c r="G21" s="5"/>
      <c r="H21" s="5"/>
      <c r="I21" s="5"/>
      <c r="J21" s="12">
        <v>-1.1283571692005629</v>
      </c>
      <c r="K21" s="5"/>
      <c r="L21" s="28">
        <v>-0.45814264883838512</v>
      </c>
      <c r="M21" s="28"/>
      <c r="N21" s="12">
        <v>0</v>
      </c>
      <c r="O21" s="7"/>
      <c r="P21" s="9"/>
      <c r="Q21" s="9"/>
      <c r="R21" s="9"/>
      <c r="S21" s="17"/>
      <c r="T21" s="15"/>
      <c r="U21" s="15"/>
      <c r="V21" s="19"/>
      <c r="W21" s="19"/>
      <c r="X21" s="15"/>
    </row>
    <row r="22" spans="1:24">
      <c r="A22" s="3"/>
      <c r="B22" s="337" t="str">
        <f>'KU Summary Rev Req Adjustments'!A22</f>
        <v xml:space="preserve">   Reduce CWIP by the Amount of Vendor Financing in Accounts Payable</v>
      </c>
      <c r="C22" s="5"/>
      <c r="D22" s="5"/>
      <c r="E22" s="5"/>
      <c r="F22" s="5"/>
      <c r="G22" s="5"/>
      <c r="H22" s="5"/>
      <c r="I22" s="5"/>
      <c r="J22" s="12">
        <v>-1.7200594399142433</v>
      </c>
      <c r="K22" s="5"/>
      <c r="L22" s="28">
        <v>-0.86507059156699484</v>
      </c>
      <c r="M22" s="28"/>
      <c r="N22" s="12">
        <v>-0.6438299535163966</v>
      </c>
      <c r="O22" s="7"/>
      <c r="P22" s="9"/>
      <c r="Q22" s="9"/>
      <c r="R22" s="9"/>
      <c r="S22" s="17"/>
      <c r="T22" s="15"/>
      <c r="U22" s="15"/>
      <c r="V22" s="19"/>
      <c r="W22" s="19"/>
      <c r="X22" s="15"/>
    </row>
    <row r="23" spans="1:24">
      <c r="A23" s="3"/>
      <c r="B23" s="337" t="str">
        <f>'KU Summary Rev Req Adjustments'!A23</f>
        <v xml:space="preserve">   Remove the Remainder of CWIP from Rate Base</v>
      </c>
      <c r="C23" s="5"/>
      <c r="D23" s="5"/>
      <c r="E23" s="5"/>
      <c r="F23" s="5"/>
      <c r="G23" s="5"/>
      <c r="H23" s="5"/>
      <c r="I23" s="5"/>
      <c r="J23" s="12">
        <v>-12.334445009707901</v>
      </c>
      <c r="K23" s="5"/>
      <c r="L23" s="28">
        <v>-5.1603465296332969</v>
      </c>
      <c r="M23" s="28"/>
      <c r="N23" s="12">
        <v>-3.8405948586046748</v>
      </c>
      <c r="O23" s="7"/>
      <c r="P23" s="9"/>
      <c r="Q23" s="9"/>
      <c r="R23" s="9"/>
      <c r="S23" s="17"/>
      <c r="T23" s="15"/>
      <c r="U23" s="15"/>
      <c r="V23" s="19"/>
      <c r="W23" s="19"/>
      <c r="X23" s="15"/>
    </row>
    <row r="24" spans="1:24">
      <c r="A24" s="3"/>
      <c r="B24" s="337" t="str">
        <f>'KU Summary Rev Req Adjustments'!A24</f>
        <v xml:space="preserve">   Adjust Accumulated Depreciation and ADIT for Depreciation Expense Changes</v>
      </c>
      <c r="C24" s="5"/>
      <c r="D24" s="5"/>
      <c r="E24" s="5"/>
      <c r="F24" s="5"/>
      <c r="G24" s="5"/>
      <c r="H24" s="5"/>
      <c r="I24" s="5"/>
      <c r="J24" s="12">
        <v>1.4137022381929958</v>
      </c>
      <c r="K24" s="5"/>
      <c r="L24" s="28">
        <v>1.5091340203985217</v>
      </c>
      <c r="M24" s="28"/>
      <c r="N24" s="12">
        <v>0</v>
      </c>
      <c r="O24" s="7"/>
      <c r="P24" s="9"/>
      <c r="Q24" s="9"/>
      <c r="R24" s="9"/>
      <c r="S24" s="17"/>
      <c r="T24" s="15"/>
      <c r="U24" s="15"/>
      <c r="V24" s="19"/>
      <c r="W24" s="19"/>
      <c r="X24" s="15"/>
    </row>
    <row r="25" spans="1:24">
      <c r="A25" s="3"/>
      <c r="B25" s="5"/>
      <c r="C25" s="5"/>
      <c r="D25" s="5"/>
      <c r="E25" s="5"/>
      <c r="F25" s="5"/>
      <c r="G25" s="5"/>
      <c r="H25" s="5"/>
      <c r="I25" s="5"/>
      <c r="J25" s="12"/>
      <c r="K25" s="20"/>
      <c r="N25" s="12"/>
      <c r="O25" s="7"/>
      <c r="P25" s="9"/>
      <c r="Q25" s="9"/>
      <c r="R25" s="22"/>
      <c r="S25" s="17"/>
      <c r="T25" s="15"/>
      <c r="U25" s="15"/>
      <c r="V25" s="23"/>
      <c r="W25" s="15"/>
      <c r="X25" s="15"/>
    </row>
    <row r="26" spans="1:24">
      <c r="A26" s="3"/>
      <c r="B26" s="24" t="str">
        <f>'KU Summary Rev Req Adjustments'!A26</f>
        <v>AG and KIUC Operating Income Issues</v>
      </c>
      <c r="C26" s="5"/>
      <c r="D26" s="5"/>
      <c r="E26" s="5"/>
      <c r="F26" s="5"/>
      <c r="G26" s="5"/>
      <c r="H26" s="5"/>
      <c r="I26" s="5"/>
      <c r="J26" s="12"/>
      <c r="K26" s="20"/>
      <c r="N26" s="12"/>
      <c r="O26" s="7"/>
      <c r="P26" s="9"/>
      <c r="Q26" s="9"/>
      <c r="R26" s="22"/>
      <c r="S26" s="9"/>
      <c r="V26" s="25"/>
    </row>
    <row r="27" spans="1:24">
      <c r="A27" s="3"/>
      <c r="B27" s="5" t="str">
        <f>'KU Summary Rev Req Adjustments'!A27</f>
        <v xml:space="preserve">   Reduce Payroll and Related Expenses Due to Excessive Staffing Levels</v>
      </c>
      <c r="C27" s="5"/>
      <c r="D27" s="5"/>
      <c r="E27" s="5"/>
      <c r="F27" s="5"/>
      <c r="G27" s="5"/>
      <c r="H27" s="5"/>
      <c r="I27" s="5"/>
      <c r="J27" s="12">
        <v>-5.1198179899875358</v>
      </c>
      <c r="K27" s="20"/>
      <c r="L27" s="21">
        <v>-7.5019479283580335</v>
      </c>
      <c r="M27" s="21"/>
      <c r="N27" s="12">
        <v>-3.1189142197824737</v>
      </c>
      <c r="O27" s="7"/>
      <c r="P27" s="9"/>
      <c r="Q27" s="9"/>
      <c r="R27" s="22"/>
      <c r="S27" s="9"/>
      <c r="V27" s="25"/>
    </row>
    <row r="28" spans="1:24">
      <c r="A28" s="3"/>
      <c r="B28" s="5" t="str">
        <f>'KU Summary Rev Req Adjustments'!A28</f>
        <v xml:space="preserve">   Normalize Generation Outage Exp Using 8 Year Actual, Adj for Retirements and Inflation</v>
      </c>
      <c r="C28" s="5"/>
      <c r="D28" s="5"/>
      <c r="E28" s="5"/>
      <c r="F28" s="5"/>
      <c r="G28" s="5"/>
      <c r="H28" s="5"/>
      <c r="I28" s="5"/>
      <c r="J28" s="12">
        <v>-3.8870911892717603</v>
      </c>
      <c r="K28" s="20"/>
      <c r="L28" s="21">
        <v>-1.5775023042552629</v>
      </c>
      <c r="M28" s="21"/>
      <c r="N28" s="12">
        <v>0</v>
      </c>
      <c r="O28" s="7"/>
      <c r="P28" s="9"/>
      <c r="Q28" s="9"/>
      <c r="R28" s="22"/>
      <c r="S28" s="26"/>
      <c r="T28" s="27"/>
      <c r="V28" s="25"/>
    </row>
    <row r="29" spans="1:24">
      <c r="A29" s="3"/>
      <c r="B29" s="5" t="str">
        <f>'KU Summary Rev Req Adjustments'!A29</f>
        <v xml:space="preserve">   Reduce Pension and OPEB Expenses to 2020 Levels</v>
      </c>
      <c r="C29" s="5"/>
      <c r="D29" s="5"/>
      <c r="E29" s="5"/>
      <c r="F29" s="5"/>
      <c r="G29" s="5"/>
      <c r="H29" s="5"/>
      <c r="I29" s="5"/>
      <c r="J29" s="12">
        <v>-1.4530331384726705</v>
      </c>
      <c r="K29" s="20"/>
      <c r="L29" s="21">
        <v>-1.6759035429060212</v>
      </c>
      <c r="M29" s="21"/>
      <c r="N29" s="21">
        <v>-0.57708500092561954</v>
      </c>
      <c r="O29" s="7"/>
      <c r="P29" s="9"/>
      <c r="Q29" s="9"/>
      <c r="R29" s="22"/>
      <c r="S29" s="21">
        <v>-1.6759035429060212</v>
      </c>
      <c r="T29" s="21">
        <v>-0.57708500092561954</v>
      </c>
      <c r="U29" s="28"/>
      <c r="V29" s="25"/>
    </row>
    <row r="30" spans="1:24">
      <c r="A30" s="3"/>
      <c r="B30" s="5" t="str">
        <f>'KU Summary Rev Req Adjustments'!A30</f>
        <v xml:space="preserve">   Remove 401K Matching Costs for Employees Who Also Participate in Defined Benefit Plan </v>
      </c>
      <c r="C30" s="5"/>
      <c r="D30" s="5"/>
      <c r="E30" s="5"/>
      <c r="F30" s="5"/>
      <c r="G30" s="5"/>
      <c r="H30" s="5"/>
      <c r="I30" s="5"/>
      <c r="J30" s="12">
        <v>-0.84790115268272592</v>
      </c>
      <c r="K30" s="20"/>
      <c r="L30" s="21">
        <v>-0.66069359518861015</v>
      </c>
      <c r="M30" s="21"/>
      <c r="N30" s="12">
        <v>-0.22023153307830556</v>
      </c>
      <c r="O30" s="7"/>
      <c r="P30" s="9"/>
      <c r="Q30" s="9"/>
      <c r="R30" s="22"/>
      <c r="S30" s="29"/>
      <c r="T30" s="30"/>
      <c r="U30" s="28"/>
      <c r="V30" s="25"/>
    </row>
    <row r="31" spans="1:24">
      <c r="A31" s="3"/>
      <c r="B31" s="5" t="str">
        <f>'KU Summary Rev Req Adjustments'!A31</f>
        <v xml:space="preserve">   Remove Increases for Outside Services in Account 923</v>
      </c>
      <c r="C31" s="5"/>
      <c r="D31" s="5"/>
      <c r="E31" s="5"/>
      <c r="F31" s="5"/>
      <c r="G31" s="5"/>
      <c r="H31" s="5"/>
      <c r="I31" s="5"/>
      <c r="J31" s="12">
        <v>-3.3076828765815471</v>
      </c>
      <c r="K31" s="20"/>
      <c r="L31" s="21">
        <v>-3.2676456118156167</v>
      </c>
      <c r="M31" s="21"/>
      <c r="N31" s="12">
        <v>-1.3724740705041316</v>
      </c>
      <c r="O31" s="7"/>
      <c r="P31" s="9"/>
      <c r="Q31" s="9"/>
      <c r="R31" s="22"/>
      <c r="S31" s="26"/>
      <c r="T31" s="30"/>
      <c r="U31" s="28"/>
      <c r="V31" s="25"/>
    </row>
    <row r="32" spans="1:24">
      <c r="A32" s="3"/>
      <c r="B32" s="5" t="str">
        <f>'KU Summary Rev Req Adjustments'!A32</f>
        <v xml:space="preserve">   Reduce Increases for Miscellaneous Expenses in Account 588</v>
      </c>
      <c r="C32" s="5"/>
      <c r="D32" s="5"/>
      <c r="E32" s="5"/>
      <c r="F32" s="5"/>
      <c r="G32" s="5"/>
      <c r="H32" s="5"/>
      <c r="I32" s="5"/>
      <c r="J32" s="12">
        <v>-0.66728973841036299</v>
      </c>
      <c r="K32" s="20"/>
      <c r="L32" s="21">
        <v>-0.42872777292488734</v>
      </c>
      <c r="M32" s="21"/>
      <c r="N32" s="12">
        <v>0</v>
      </c>
      <c r="O32" s="7"/>
      <c r="P32" s="9"/>
      <c r="Q32" s="9"/>
      <c r="R32" s="22"/>
      <c r="S32" s="26"/>
      <c r="T32" s="30"/>
      <c r="U32" s="28"/>
      <c r="V32" s="25"/>
    </row>
    <row r="33" spans="1:22">
      <c r="A33" s="3"/>
      <c r="B33" s="5" t="str">
        <f>'KU Summary Rev Req Adjustments'!A33</f>
        <v xml:space="preserve">   Reduce Increase for Maintenance of Mains in Account 868</v>
      </c>
      <c r="C33" s="5"/>
      <c r="D33" s="5"/>
      <c r="E33" s="5"/>
      <c r="F33" s="5"/>
      <c r="G33" s="5"/>
      <c r="H33" s="5"/>
      <c r="I33" s="5"/>
      <c r="J33" s="12">
        <v>0</v>
      </c>
      <c r="K33" s="20"/>
      <c r="L33" s="21">
        <v>0</v>
      </c>
      <c r="M33" s="21"/>
      <c r="N33" s="12">
        <v>-9.7286062833217848</v>
      </c>
      <c r="O33" s="7"/>
      <c r="P33" s="9"/>
      <c r="Q33" s="9"/>
      <c r="R33" s="22"/>
      <c r="S33" s="26"/>
      <c r="T33" s="30"/>
      <c r="U33" s="28"/>
      <c r="V33" s="25"/>
    </row>
    <row r="34" spans="1:22">
      <c r="A34" s="3"/>
      <c r="B34" s="5" t="s">
        <v>938</v>
      </c>
      <c r="C34" s="5"/>
      <c r="D34" s="5"/>
      <c r="E34" s="5"/>
      <c r="F34" s="5"/>
      <c r="G34" s="5"/>
      <c r="H34" s="5"/>
      <c r="I34" s="5"/>
      <c r="J34" s="12">
        <v>-41.976057409372778</v>
      </c>
      <c r="K34" s="20"/>
      <c r="L34" s="21">
        <v>-45.018759621273738</v>
      </c>
      <c r="M34" s="21"/>
      <c r="N34" s="12">
        <v>0</v>
      </c>
      <c r="O34" s="7"/>
      <c r="P34" s="9"/>
      <c r="Q34" s="9"/>
      <c r="R34" s="22"/>
      <c r="S34" s="9"/>
      <c r="T34" s="30"/>
      <c r="U34" s="28"/>
      <c r="V34" s="25"/>
    </row>
    <row r="35" spans="1:22">
      <c r="A35" s="3"/>
      <c r="B35" s="5"/>
      <c r="C35" s="5"/>
      <c r="D35" s="5"/>
      <c r="E35" s="5"/>
      <c r="F35" s="5"/>
      <c r="G35" s="5"/>
      <c r="H35" s="5"/>
      <c r="I35" s="5"/>
      <c r="J35" s="12"/>
      <c r="K35" s="20"/>
      <c r="L35" s="21"/>
      <c r="M35" s="21"/>
      <c r="N35" s="12"/>
      <c r="O35" s="7"/>
      <c r="P35" s="9"/>
      <c r="Q35" s="9"/>
      <c r="R35" s="22"/>
      <c r="S35" s="9"/>
      <c r="V35" s="25"/>
    </row>
    <row r="36" spans="1:22">
      <c r="A36" s="3"/>
      <c r="B36" s="24" t="str">
        <f>'KU Summary Rev Req Adjustments'!A36</f>
        <v>AG and KIUC Cost of Capital Issues</v>
      </c>
      <c r="C36" s="5"/>
      <c r="D36" s="5"/>
      <c r="E36" s="5"/>
      <c r="F36" s="5"/>
      <c r="G36" s="5"/>
      <c r="H36" s="5"/>
      <c r="I36" s="5"/>
      <c r="J36" s="12"/>
      <c r="K36" s="20"/>
      <c r="L36" s="152"/>
      <c r="M36" s="152"/>
      <c r="N36" s="12"/>
      <c r="O36" s="7"/>
      <c r="P36" s="9"/>
      <c r="Q36" s="9"/>
      <c r="R36" s="22"/>
      <c r="S36" s="9"/>
      <c r="V36" s="25"/>
    </row>
    <row r="37" spans="1:22">
      <c r="A37" s="3"/>
      <c r="B37" s="5" t="str">
        <f>'KU Summary Rev Req Adjustments'!A37</f>
        <v xml:space="preserve">   Reduce LTD Rate Related to June 30, 2021 Issuance</v>
      </c>
      <c r="C37" s="5"/>
      <c r="D37" s="5"/>
      <c r="E37" s="5"/>
      <c r="F37" s="5"/>
      <c r="G37" s="5"/>
      <c r="H37" s="5"/>
      <c r="I37" s="5"/>
      <c r="J37" s="12">
        <v>-0.44181399413998057</v>
      </c>
      <c r="K37" s="20"/>
      <c r="L37" s="28">
        <v>-0.58972388981243173</v>
      </c>
      <c r="M37" s="152"/>
      <c r="N37" s="12">
        <v>-0.17439731775971704</v>
      </c>
      <c r="O37" s="7"/>
      <c r="P37" s="9"/>
      <c r="Q37" s="9"/>
      <c r="R37" s="22"/>
      <c r="S37" s="9"/>
      <c r="V37" s="25"/>
    </row>
    <row r="38" spans="1:22">
      <c r="A38" s="3"/>
      <c r="B38" s="5" t="str">
        <f>'KU Summary Rev Req Adjustments'!A38</f>
        <v xml:space="preserve">   Reduce Return on Equity from 10.0% to 9.00%</v>
      </c>
      <c r="C38" s="5"/>
      <c r="D38" s="5"/>
      <c r="E38" s="5"/>
      <c r="F38" s="5"/>
      <c r="G38" s="5"/>
      <c r="H38" s="5"/>
      <c r="I38" s="5"/>
      <c r="J38" s="31">
        <v>-34.985054770349542</v>
      </c>
      <c r="K38" s="20"/>
      <c r="L38" s="281">
        <v>-23.323242805130693</v>
      </c>
      <c r="M38" s="28"/>
      <c r="N38" s="31">
        <v>-6.8973142464469746</v>
      </c>
      <c r="O38" s="7"/>
      <c r="P38" s="9"/>
      <c r="Q38" s="9"/>
      <c r="R38" s="32"/>
      <c r="S38" s="9"/>
      <c r="V38" s="25"/>
    </row>
    <row r="39" spans="1:22">
      <c r="A39" s="3"/>
      <c r="B39" s="17"/>
      <c r="C39" s="17"/>
      <c r="D39" s="17"/>
      <c r="E39" s="17"/>
      <c r="F39" s="17"/>
      <c r="G39" s="17"/>
      <c r="H39" s="17"/>
      <c r="I39" s="17"/>
      <c r="J39" s="33"/>
      <c r="K39" s="17"/>
      <c r="L39" s="32"/>
      <c r="M39" s="32"/>
      <c r="N39" s="33"/>
      <c r="O39" s="7"/>
    </row>
    <row r="40" spans="1:22" ht="13.5" thickBot="1">
      <c r="A40" s="3"/>
      <c r="B40" s="18" t="s">
        <v>939</v>
      </c>
      <c r="C40" s="17"/>
      <c r="D40" s="17"/>
      <c r="E40" s="17"/>
      <c r="F40" s="17"/>
      <c r="G40" s="17"/>
      <c r="H40" s="17"/>
      <c r="I40" s="17"/>
      <c r="J40" s="34">
        <f>SUM(J16:J38)</f>
        <v>-122.23515586459425</v>
      </c>
      <c r="K40" s="17"/>
      <c r="L40" s="34">
        <f>SUM(L16:L38)</f>
        <v>-101.03889002983229</v>
      </c>
      <c r="M40" s="17"/>
      <c r="N40" s="34">
        <f>SUM(N16:N38)</f>
        <v>-30.38328729683148</v>
      </c>
      <c r="O40" s="7"/>
    </row>
    <row r="41" spans="1:22" ht="13.5" thickTop="1">
      <c r="A41" s="3"/>
      <c r="B41" s="18"/>
      <c r="C41" s="17"/>
      <c r="D41" s="17"/>
      <c r="E41" s="17"/>
      <c r="F41" s="17"/>
      <c r="G41" s="17"/>
      <c r="H41" s="17"/>
      <c r="I41" s="17"/>
      <c r="J41" s="33"/>
      <c r="K41" s="17"/>
      <c r="L41" s="33"/>
      <c r="M41" s="17"/>
      <c r="N41" s="33"/>
      <c r="O41" s="7"/>
    </row>
    <row r="42" spans="1:22" ht="13.5" thickBot="1">
      <c r="A42" s="3"/>
      <c r="B42" s="49" t="s">
        <v>713</v>
      </c>
      <c r="C42" s="17"/>
      <c r="D42" s="17"/>
      <c r="E42" s="17"/>
      <c r="F42" s="17"/>
      <c r="G42" s="17"/>
      <c r="H42" s="17"/>
      <c r="I42" s="17"/>
      <c r="J42" s="34">
        <f>J13+J40</f>
        <v>47.885442135405754</v>
      </c>
      <c r="K42" s="17"/>
      <c r="L42" s="34">
        <f>L13+L40</f>
        <v>30.034385970167705</v>
      </c>
      <c r="M42" s="17"/>
      <c r="N42" s="34">
        <f>N13+N40</f>
        <v>-0.39523329683147779</v>
      </c>
      <c r="O42" s="7"/>
    </row>
    <row r="43" spans="1:22" ht="13.5" thickTop="1">
      <c r="A43" s="3"/>
      <c r="B43" s="15"/>
      <c r="C43" s="17"/>
      <c r="D43" s="17"/>
      <c r="E43" s="17"/>
      <c r="F43" s="17"/>
      <c r="G43" s="17"/>
      <c r="H43" s="17"/>
      <c r="I43" s="17"/>
      <c r="J43" s="33"/>
      <c r="K43" s="17"/>
      <c r="L43" s="33"/>
      <c r="M43" s="17"/>
      <c r="N43" s="33"/>
      <c r="O43" s="7"/>
    </row>
    <row r="44" spans="1:22">
      <c r="A44" s="3"/>
      <c r="B44" s="15"/>
      <c r="C44" s="17"/>
      <c r="D44" s="17"/>
      <c r="E44" s="17"/>
      <c r="F44" s="17"/>
      <c r="G44" s="17"/>
      <c r="H44" s="17"/>
      <c r="I44" s="17"/>
      <c r="J44" s="33"/>
      <c r="K44" s="17"/>
      <c r="L44" s="33"/>
      <c r="M44" s="17"/>
      <c r="N44" s="33"/>
      <c r="O44" s="7"/>
    </row>
    <row r="45" spans="1:22">
      <c r="A45" s="3"/>
      <c r="B45" s="49" t="s">
        <v>722</v>
      </c>
      <c r="C45" s="17"/>
      <c r="D45" s="17"/>
      <c r="E45" s="17"/>
      <c r="F45" s="17"/>
      <c r="G45" s="17"/>
      <c r="H45" s="17"/>
      <c r="I45" s="17"/>
      <c r="J45" s="33">
        <f>'KU Summary Rev Req Adjustments'!M44</f>
        <v>1.3904127596004443</v>
      </c>
      <c r="K45" s="17"/>
      <c r="L45" s="33">
        <v>1.2111334553793043</v>
      </c>
      <c r="M45" s="17"/>
      <c r="N45" s="33"/>
      <c r="O45" s="7"/>
    </row>
    <row r="46" spans="1:22">
      <c r="A46" s="3"/>
      <c r="B46" s="49" t="s">
        <v>723</v>
      </c>
      <c r="C46" s="17"/>
      <c r="D46" s="17"/>
      <c r="E46" s="17"/>
      <c r="F46" s="17"/>
      <c r="G46" s="17"/>
      <c r="H46" s="17"/>
      <c r="I46" s="17"/>
      <c r="J46" s="33">
        <f>'KU Summary Rev Req Adjustments'!M45</f>
        <v>3.8200770800000021</v>
      </c>
      <c r="K46" s="17"/>
      <c r="L46" s="33">
        <v>3.3939410199999998</v>
      </c>
      <c r="M46" s="17"/>
      <c r="N46" s="33"/>
      <c r="O46" s="7"/>
    </row>
    <row r="47" spans="1:22">
      <c r="A47" s="3"/>
      <c r="B47" s="16" t="str">
        <f>'KU Summary Rev Req Adjustments'!A46</f>
        <v xml:space="preserve">   AG-KIUC Reduce LTD Rate Due to June 30, 2021 Issuance</v>
      </c>
      <c r="C47" s="17"/>
      <c r="D47" s="17"/>
      <c r="E47" s="17"/>
      <c r="F47" s="17"/>
      <c r="G47" s="17"/>
      <c r="H47" s="17"/>
      <c r="I47" s="17"/>
      <c r="J47" s="33">
        <f>'KU Summary Rev Req Adjustments'!M46</f>
        <v>-4.6380517178179224E-2</v>
      </c>
      <c r="K47" s="17"/>
      <c r="L47" s="33">
        <v>-8.0420019951191773E-2</v>
      </c>
      <c r="M47" s="17"/>
      <c r="N47" s="33"/>
      <c r="O47" s="7"/>
    </row>
    <row r="48" spans="1:22">
      <c r="A48" s="3"/>
      <c r="B48" s="16" t="str">
        <f>'KU Summary Rev Req Adjustments'!A47</f>
        <v xml:space="preserve">   AG-KIUC Reduce Return on Equity from 10.0% to 9.00%</v>
      </c>
      <c r="C48" s="17"/>
      <c r="D48" s="17"/>
      <c r="E48" s="17"/>
      <c r="F48" s="17"/>
      <c r="G48" s="17"/>
      <c r="H48" s="17"/>
      <c r="I48" s="17"/>
      <c r="J48" s="33">
        <f>'KU Summary Rev Req Adjustments'!M47</f>
        <v>-3.6726426851061653</v>
      </c>
      <c r="K48" s="17"/>
      <c r="L48" s="33">
        <v>-3.1805658276989144</v>
      </c>
      <c r="M48" s="17"/>
      <c r="N48" s="33"/>
      <c r="O48" s="7"/>
    </row>
    <row r="49" spans="1:15">
      <c r="A49" s="3"/>
      <c r="B49" s="16" t="str">
        <f>'KU Summary Rev Req Adjustments'!A48</f>
        <v xml:space="preserve">   AG-KIUC Reduce Depreciation Expense for Brown Unit 3 </v>
      </c>
      <c r="C49" s="17"/>
      <c r="D49" s="17"/>
      <c r="E49" s="17"/>
      <c r="F49" s="17"/>
      <c r="G49" s="17"/>
      <c r="H49" s="17"/>
      <c r="I49" s="17"/>
      <c r="J49" s="363">
        <f>'KU Summary Rev Req Adjustments'!M48</f>
        <v>-1.7339262744258856</v>
      </c>
      <c r="K49" s="17"/>
      <c r="L49" s="363">
        <v>0</v>
      </c>
      <c r="M49" s="17"/>
      <c r="N49" s="33"/>
      <c r="O49" s="7"/>
    </row>
    <row r="50" spans="1:15" ht="13.5" thickBot="1">
      <c r="A50" s="3"/>
      <c r="B50" s="49" t="s">
        <v>944</v>
      </c>
      <c r="C50" s="17"/>
      <c r="D50" s="17"/>
      <c r="E50" s="17"/>
      <c r="F50" s="17"/>
      <c r="G50" s="17"/>
      <c r="H50" s="17"/>
      <c r="I50" s="17"/>
      <c r="J50" s="364">
        <f>SUM(J45:J49)</f>
        <v>-0.24245963710978358</v>
      </c>
      <c r="K50" s="17"/>
      <c r="L50" s="364">
        <f>SUM(L45:L49)</f>
        <v>1.3440886277291977</v>
      </c>
      <c r="M50" s="17"/>
      <c r="N50" s="33"/>
      <c r="O50" s="7"/>
    </row>
    <row r="51" spans="1:15" ht="16.5" thickTop="1">
      <c r="A51" s="3"/>
      <c r="B51" s="56"/>
      <c r="C51" s="17"/>
      <c r="D51" s="17"/>
      <c r="E51" s="17"/>
      <c r="F51" s="17"/>
      <c r="G51" s="17"/>
      <c r="H51" s="17"/>
      <c r="I51" s="17"/>
      <c r="J51" s="33"/>
      <c r="K51" s="17"/>
      <c r="L51" s="33"/>
      <c r="M51" s="17"/>
      <c r="N51" s="33"/>
      <c r="O51" s="7"/>
    </row>
    <row r="52" spans="1:15" ht="13.5" thickBot="1">
      <c r="A52" s="3"/>
      <c r="B52" s="49" t="s">
        <v>943</v>
      </c>
      <c r="C52" s="17"/>
      <c r="D52" s="17"/>
      <c r="E52" s="17"/>
      <c r="F52" s="17"/>
      <c r="G52" s="17"/>
      <c r="H52" s="17"/>
      <c r="I52" s="17"/>
      <c r="J52" s="34">
        <f>J42+J50</f>
        <v>47.642982498295972</v>
      </c>
      <c r="K52" s="17"/>
      <c r="L52" s="34">
        <f>L42+L50</f>
        <v>31.378474597896904</v>
      </c>
      <c r="M52" s="17"/>
      <c r="N52" s="34">
        <f>N42+N50</f>
        <v>-0.39523329683147779</v>
      </c>
      <c r="O52" s="7"/>
    </row>
    <row r="53" spans="1:15" ht="5.25" customHeight="1" thickTop="1" thickBot="1">
      <c r="A53" s="35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7"/>
      <c r="M53" s="36"/>
      <c r="N53" s="37"/>
      <c r="O53" s="38"/>
    </row>
    <row r="54" spans="1:1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39"/>
      <c r="O54" s="15"/>
    </row>
    <row r="55" spans="1:1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39"/>
      <c r="O55" s="15"/>
    </row>
    <row r="56" spans="1:15">
      <c r="B56" s="15"/>
      <c r="C56" s="15"/>
      <c r="D56" s="15"/>
      <c r="E56" s="15"/>
      <c r="F56" s="15"/>
      <c r="G56" s="15"/>
      <c r="H56" s="15"/>
      <c r="I56" s="16"/>
      <c r="J56" s="40"/>
      <c r="K56" s="15"/>
      <c r="L56" s="40"/>
      <c r="M56" s="15"/>
      <c r="N56" s="40"/>
      <c r="O56" s="15"/>
    </row>
    <row r="57" spans="1:1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39"/>
      <c r="O57" s="15"/>
    </row>
    <row r="58" spans="1:15">
      <c r="N58" s="41"/>
    </row>
    <row r="59" spans="1:15">
      <c r="N59" s="41"/>
    </row>
    <row r="60" spans="1:15">
      <c r="N60" s="41"/>
    </row>
  </sheetData>
  <mergeCells count="6">
    <mergeCell ref="B6:N6"/>
    <mergeCell ref="B1:N1"/>
    <mergeCell ref="B2:N2"/>
    <mergeCell ref="B3:N3"/>
    <mergeCell ref="B4:N4"/>
    <mergeCell ref="B5:N5"/>
  </mergeCells>
  <pageMargins left="0.75" right="0.25" top="1" bottom="1" header="0.5" footer="0.5"/>
  <pageSetup scale="8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activeCell="D24" sqref="D24"/>
    </sheetView>
  </sheetViews>
  <sheetFormatPr defaultRowHeight="12.75"/>
  <cols>
    <col min="1" max="1" width="7.140625" customWidth="1"/>
    <col min="2" max="2" width="61" customWidth="1"/>
    <col min="3" max="3" width="2" customWidth="1"/>
    <col min="4" max="16" width="12.7109375" customWidth="1"/>
    <col min="17" max="17" width="2.7109375" customWidth="1"/>
    <col min="18" max="18" width="13" customWidth="1"/>
  </cols>
  <sheetData>
    <row r="1" spans="1:23">
      <c r="A1" s="382" t="s">
        <v>11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23">
      <c r="A2" s="382" t="s">
        <v>842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</row>
    <row r="3" spans="1:23">
      <c r="A3" s="382" t="s">
        <v>13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1:23">
      <c r="A4" s="382" t="s">
        <v>3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</row>
    <row r="5" spans="1:23">
      <c r="A5" s="382" t="s">
        <v>23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</row>
    <row r="6" spans="1:23">
      <c r="A6" s="15"/>
      <c r="B6" s="15"/>
      <c r="C6" s="15"/>
      <c r="D6" s="15"/>
    </row>
    <row r="7" spans="1:23">
      <c r="A7" s="17"/>
      <c r="B7" s="17"/>
      <c r="C7" s="17"/>
      <c r="D7" s="15"/>
    </row>
    <row r="8" spans="1:23">
      <c r="A8" s="198"/>
      <c r="B8" s="198"/>
      <c r="C8" s="198"/>
      <c r="D8" s="198"/>
    </row>
    <row r="9" spans="1:23">
      <c r="A9" s="352" t="s">
        <v>843</v>
      </c>
      <c r="B9" s="198"/>
      <c r="C9" s="198"/>
      <c r="D9" s="198"/>
    </row>
    <row r="10" spans="1:23">
      <c r="A10" s="352"/>
      <c r="B10" s="198"/>
      <c r="C10" s="198"/>
      <c r="D10" s="198"/>
    </row>
    <row r="11" spans="1:23">
      <c r="A11" s="352"/>
      <c r="B11" s="353" t="s">
        <v>858</v>
      </c>
      <c r="C11" s="198"/>
      <c r="D11" s="198"/>
    </row>
    <row r="12" spans="1:23">
      <c r="A12" s="297"/>
      <c r="B12" s="198"/>
      <c r="C12" s="198"/>
      <c r="D12" s="344" t="s">
        <v>844</v>
      </c>
      <c r="E12" s="344" t="s">
        <v>846</v>
      </c>
      <c r="F12" s="344" t="s">
        <v>847</v>
      </c>
      <c r="G12" s="344" t="s">
        <v>848</v>
      </c>
      <c r="H12" s="344" t="s">
        <v>849</v>
      </c>
      <c r="I12" s="344" t="s">
        <v>850</v>
      </c>
      <c r="J12" s="344" t="s">
        <v>851</v>
      </c>
      <c r="K12" s="344" t="s">
        <v>852</v>
      </c>
      <c r="L12" s="344" t="s">
        <v>853</v>
      </c>
      <c r="M12" s="344" t="s">
        <v>854</v>
      </c>
      <c r="N12" s="344" t="s">
        <v>855</v>
      </c>
      <c r="O12" s="344" t="s">
        <v>797</v>
      </c>
      <c r="P12" s="344" t="s">
        <v>856</v>
      </c>
      <c r="R12" s="344" t="s">
        <v>39</v>
      </c>
    </row>
    <row r="13" spans="1:23">
      <c r="A13" s="311" t="s">
        <v>786</v>
      </c>
      <c r="B13" s="311" t="s">
        <v>787</v>
      </c>
      <c r="C13" s="207"/>
      <c r="D13" s="345" t="s">
        <v>845</v>
      </c>
      <c r="E13" s="345" t="s">
        <v>845</v>
      </c>
      <c r="F13" s="345" t="s">
        <v>845</v>
      </c>
      <c r="G13" s="345" t="s">
        <v>845</v>
      </c>
      <c r="H13" s="345" t="s">
        <v>845</v>
      </c>
      <c r="I13" s="345" t="s">
        <v>845</v>
      </c>
      <c r="J13" s="345" t="s">
        <v>845</v>
      </c>
      <c r="K13" s="345" t="s">
        <v>857</v>
      </c>
      <c r="L13" s="345" t="s">
        <v>857</v>
      </c>
      <c r="M13" s="345" t="s">
        <v>857</v>
      </c>
      <c r="N13" s="345" t="s">
        <v>857</v>
      </c>
      <c r="O13" s="345" t="s">
        <v>857</v>
      </c>
      <c r="P13" s="345" t="s">
        <v>857</v>
      </c>
      <c r="Q13" s="89"/>
      <c r="R13" s="319" t="s">
        <v>41</v>
      </c>
      <c r="S13" s="295"/>
    </row>
    <row r="14" spans="1:23">
      <c r="A14" s="14"/>
      <c r="B14" s="14"/>
      <c r="C14" s="209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"/>
      <c r="R14" s="100"/>
      <c r="S14" s="295"/>
    </row>
    <row r="15" spans="1:23">
      <c r="A15" s="14"/>
      <c r="B15" s="14" t="s">
        <v>859</v>
      </c>
      <c r="C15" s="209"/>
      <c r="D15" s="67">
        <v>-391000</v>
      </c>
      <c r="E15" s="67">
        <v>-346000</v>
      </c>
      <c r="F15" s="67">
        <v>-346000</v>
      </c>
      <c r="G15" s="67">
        <v>-220000</v>
      </c>
      <c r="H15" s="67">
        <v>-492000</v>
      </c>
      <c r="I15" s="67">
        <v>-764000</v>
      </c>
      <c r="J15" s="67">
        <v>-764000</v>
      </c>
      <c r="K15" s="67">
        <v>-474000</v>
      </c>
      <c r="L15" s="67">
        <v>-505000</v>
      </c>
      <c r="M15" s="67">
        <v>-8367000</v>
      </c>
      <c r="N15" s="67">
        <v>-8367000</v>
      </c>
      <c r="O15" s="67">
        <v>-8367000</v>
      </c>
      <c r="P15" s="67">
        <v>-8687000</v>
      </c>
      <c r="Q15" s="6"/>
      <c r="R15" s="100">
        <f>AVERAGE(D15:P15)</f>
        <v>-2930000</v>
      </c>
      <c r="S15" s="295"/>
    </row>
    <row r="16" spans="1:23">
      <c r="A16" s="17"/>
      <c r="B16" s="17"/>
      <c r="C16" s="17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15"/>
      <c r="R16" s="15"/>
      <c r="S16" s="15"/>
      <c r="T16" s="15"/>
      <c r="U16" s="15"/>
      <c r="V16" s="15"/>
      <c r="W16" s="15"/>
    </row>
    <row r="17" spans="1:23">
      <c r="A17" s="17"/>
      <c r="B17" s="17"/>
      <c r="C17" s="17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15"/>
      <c r="R17" s="15"/>
      <c r="S17" s="15"/>
      <c r="T17" s="15"/>
      <c r="U17" s="15"/>
      <c r="V17" s="15"/>
      <c r="W17" s="15"/>
    </row>
    <row r="18" spans="1:23">
      <c r="A18" s="5"/>
      <c r="B18" s="5" t="s">
        <v>887</v>
      </c>
      <c r="C18" s="17"/>
      <c r="D18" s="90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5"/>
      <c r="R18" s="360">
        <v>0.94096999999999997</v>
      </c>
      <c r="S18" s="15"/>
      <c r="T18" s="15"/>
      <c r="U18" s="15"/>
      <c r="V18" s="15"/>
      <c r="W18" s="15"/>
    </row>
    <row r="19" spans="1:23">
      <c r="A19" s="199"/>
      <c r="B19" s="17"/>
      <c r="C19" s="17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23">
      <c r="B20" s="42" t="s">
        <v>888</v>
      </c>
      <c r="R20" s="193">
        <f>R15*R18</f>
        <v>-2757042.1</v>
      </c>
    </row>
    <row r="23" spans="1:23">
      <c r="B23" s="42" t="s">
        <v>893</v>
      </c>
      <c r="D23" s="42" t="s">
        <v>894</v>
      </c>
      <c r="R23" s="310">
        <v>15925685</v>
      </c>
    </row>
    <row r="25" spans="1:23">
      <c r="B25" s="42" t="s">
        <v>889</v>
      </c>
      <c r="R25" s="361">
        <f>SUM(R20:R23)</f>
        <v>13168642.9</v>
      </c>
    </row>
    <row r="27" spans="1:23">
      <c r="B27" s="42" t="s">
        <v>891</v>
      </c>
      <c r="R27" s="362">
        <v>0.95</v>
      </c>
    </row>
    <row r="29" spans="1:23" ht="13.5" thickBot="1">
      <c r="B29" s="42" t="s">
        <v>890</v>
      </c>
      <c r="R29" s="318">
        <f>-R25*R27</f>
        <v>-12510210.754999999</v>
      </c>
    </row>
    <row r="30" spans="1:23" ht="13.5" thickTop="1"/>
  </sheetData>
  <mergeCells count="5">
    <mergeCell ref="A1:Q1"/>
    <mergeCell ref="A2:Q2"/>
    <mergeCell ref="A3:Q3"/>
    <mergeCell ref="A4:Q4"/>
    <mergeCell ref="A5:Q5"/>
  </mergeCells>
  <pageMargins left="0.56999999999999995" right="0.23" top="1" bottom="1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0"/>
  <sheetViews>
    <sheetView topLeftCell="A10" workbookViewId="0">
      <selection activeCell="S30" sqref="S30"/>
    </sheetView>
  </sheetViews>
  <sheetFormatPr defaultRowHeight="12.75"/>
  <cols>
    <col min="1" max="1" width="68.5703125" customWidth="1"/>
    <col min="2" max="2" width="2.42578125" customWidth="1"/>
    <col min="3" max="3" width="11.7109375" customWidth="1"/>
    <col min="4" max="4" width="2.42578125" customWidth="1"/>
    <col min="5" max="5" width="11.7109375" customWidth="1"/>
    <col min="6" max="6" width="2.42578125" customWidth="1"/>
    <col min="7" max="7" width="11.7109375" customWidth="1"/>
    <col min="8" max="8" width="2.42578125" customWidth="1"/>
    <col min="9" max="9" width="11.7109375" customWidth="1"/>
    <col min="10" max="10" width="2.42578125" customWidth="1"/>
    <col min="11" max="11" width="11.7109375" customWidth="1"/>
    <col min="12" max="12" width="2.42578125" customWidth="1"/>
    <col min="13" max="13" width="11.7109375" customWidth="1"/>
    <col min="14" max="14" width="2.42578125" customWidth="1"/>
    <col min="15" max="15" width="11.7109375" customWidth="1"/>
    <col min="16" max="16" width="2.42578125" customWidth="1"/>
    <col min="17" max="17" width="11.7109375" customWidth="1"/>
    <col min="18" max="18" width="2.42578125" customWidth="1"/>
    <col min="19" max="19" width="15" bestFit="1" customWidth="1"/>
  </cols>
  <sheetData>
    <row r="1" spans="1:31">
      <c r="A1" s="382" t="s">
        <v>11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31">
      <c r="A2" s="382" t="s">
        <v>817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</row>
    <row r="3" spans="1:31">
      <c r="A3" s="382" t="s">
        <v>13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</row>
    <row r="4" spans="1:31">
      <c r="A4" s="382" t="s">
        <v>3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</row>
    <row r="5" spans="1:31">
      <c r="A5" s="382" t="s">
        <v>23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</row>
    <row r="6" spans="1:3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3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5"/>
    </row>
    <row r="8" spans="1:31">
      <c r="A8" s="325" t="s">
        <v>818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V8" s="16"/>
      <c r="W8" s="15"/>
      <c r="X8" s="15"/>
      <c r="Y8" s="15"/>
      <c r="Z8" s="15"/>
      <c r="AA8" s="15"/>
      <c r="AB8" s="15"/>
      <c r="AC8" s="15"/>
      <c r="AD8" s="15"/>
      <c r="AE8" s="15"/>
    </row>
    <row r="9" spans="1:31">
      <c r="A9" s="325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V9" s="16"/>
      <c r="W9" s="15"/>
      <c r="X9" s="15"/>
      <c r="Y9" s="15"/>
      <c r="Z9" s="15"/>
      <c r="AA9" s="15"/>
      <c r="AB9" s="15"/>
      <c r="AC9" s="15"/>
      <c r="AD9" s="15"/>
      <c r="AE9" s="15"/>
    </row>
    <row r="10" spans="1:31">
      <c r="A10" s="325"/>
      <c r="B10" s="198"/>
      <c r="C10" s="326" t="s">
        <v>814</v>
      </c>
      <c r="D10" s="198"/>
      <c r="E10" s="326" t="s">
        <v>814</v>
      </c>
      <c r="F10" s="198"/>
      <c r="G10" s="326" t="s">
        <v>814</v>
      </c>
      <c r="H10" s="198"/>
      <c r="I10" s="326" t="s">
        <v>814</v>
      </c>
      <c r="J10" s="198"/>
      <c r="K10" s="326" t="s">
        <v>814</v>
      </c>
      <c r="L10" s="198"/>
      <c r="M10" s="326" t="s">
        <v>814</v>
      </c>
      <c r="N10" s="198"/>
      <c r="O10" s="326" t="s">
        <v>814</v>
      </c>
      <c r="P10" s="198"/>
      <c r="Q10" s="326" t="s">
        <v>814</v>
      </c>
      <c r="R10" s="198"/>
      <c r="S10" s="198"/>
      <c r="V10" s="16"/>
      <c r="W10" s="15"/>
      <c r="X10" s="15"/>
      <c r="Y10" s="15"/>
      <c r="Z10" s="15"/>
      <c r="AA10" s="15"/>
      <c r="AB10" s="15"/>
      <c r="AC10" s="15"/>
      <c r="AD10" s="15"/>
      <c r="AE10" s="15"/>
    </row>
    <row r="11" spans="1:31">
      <c r="A11" s="198"/>
      <c r="B11" s="198"/>
      <c r="C11" s="327">
        <v>2013</v>
      </c>
      <c r="D11" s="328"/>
      <c r="E11" s="327">
        <v>2014</v>
      </c>
      <c r="F11" s="328"/>
      <c r="G11" s="327">
        <v>2015</v>
      </c>
      <c r="H11" s="328"/>
      <c r="I11" s="327">
        <v>2016</v>
      </c>
      <c r="J11" s="328"/>
      <c r="K11" s="327">
        <v>2017</v>
      </c>
      <c r="L11" s="198"/>
      <c r="M11" s="327">
        <v>2018</v>
      </c>
      <c r="N11" s="198"/>
      <c r="O11" s="327">
        <v>2019</v>
      </c>
      <c r="P11" s="198"/>
      <c r="Q11" s="327">
        <v>2020</v>
      </c>
      <c r="R11" s="198"/>
      <c r="S11" s="198"/>
      <c r="V11" s="15"/>
      <c r="W11" s="15"/>
      <c r="X11" s="15"/>
      <c r="Y11" s="15"/>
      <c r="Z11" s="15"/>
      <c r="AA11" s="15"/>
      <c r="AB11" s="15"/>
      <c r="AC11" s="15"/>
      <c r="AD11" s="15"/>
      <c r="AE11" s="15"/>
    </row>
    <row r="12" spans="1:31">
      <c r="A12" s="198" t="s">
        <v>96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200"/>
      <c r="V12" s="15"/>
      <c r="W12" s="15"/>
      <c r="X12" s="15"/>
      <c r="Y12" s="15"/>
      <c r="Z12" s="15"/>
      <c r="AA12" s="15"/>
      <c r="AB12" s="15"/>
      <c r="AC12" s="15"/>
      <c r="AD12" s="15"/>
      <c r="AE12" s="15"/>
    </row>
    <row r="13" spans="1:31">
      <c r="A13" s="198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200"/>
      <c r="V13" s="15"/>
      <c r="W13" s="15"/>
      <c r="X13" s="15"/>
      <c r="Y13" s="15"/>
      <c r="Z13" s="15"/>
      <c r="AA13" s="15"/>
      <c r="AB13" s="15"/>
      <c r="AC13" s="15"/>
      <c r="AD13" s="15"/>
      <c r="AE13" s="15"/>
    </row>
    <row r="14" spans="1:31">
      <c r="A14" s="325" t="s">
        <v>812</v>
      </c>
      <c r="B14" s="198"/>
      <c r="C14" s="329">
        <v>8921794</v>
      </c>
      <c r="D14" s="329"/>
      <c r="E14" s="329">
        <v>22891690</v>
      </c>
      <c r="F14" s="329"/>
      <c r="G14" s="329">
        <v>24676845</v>
      </c>
      <c r="H14" s="329"/>
      <c r="I14" s="329">
        <v>16038500</v>
      </c>
      <c r="J14" s="329"/>
      <c r="K14" s="329">
        <v>14181887</v>
      </c>
      <c r="L14" s="198"/>
      <c r="M14" s="329">
        <v>25063142</v>
      </c>
      <c r="N14" s="198"/>
      <c r="O14" s="329">
        <v>31479823</v>
      </c>
      <c r="P14" s="198"/>
      <c r="Q14" s="329">
        <v>34110105</v>
      </c>
      <c r="R14" s="198"/>
      <c r="S14" s="200"/>
      <c r="V14" s="15"/>
      <c r="W14" s="15"/>
      <c r="X14" s="322"/>
      <c r="Y14" s="15"/>
      <c r="Z14" s="15"/>
      <c r="AA14" s="15"/>
      <c r="AB14" s="15"/>
      <c r="AC14" s="15"/>
      <c r="AD14" s="15"/>
      <c r="AE14" s="15"/>
    </row>
    <row r="15" spans="1:31">
      <c r="A15" s="198" t="s">
        <v>97</v>
      </c>
      <c r="B15" s="198"/>
      <c r="C15" s="329">
        <v>-133418</v>
      </c>
      <c r="D15" s="329"/>
      <c r="E15" s="329"/>
      <c r="F15" s="329"/>
      <c r="G15" s="329"/>
      <c r="H15" s="329"/>
      <c r="I15" s="329"/>
      <c r="J15" s="329"/>
      <c r="K15" s="329"/>
      <c r="L15" s="198"/>
      <c r="M15" s="329"/>
      <c r="N15" s="198"/>
      <c r="O15" s="329"/>
      <c r="P15" s="198"/>
      <c r="Q15" s="329"/>
      <c r="R15" s="198"/>
      <c r="S15" s="200"/>
      <c r="V15" s="15"/>
      <c r="W15" s="15"/>
      <c r="X15" s="322"/>
      <c r="Y15" s="15"/>
      <c r="Z15" s="15"/>
      <c r="AA15" s="15"/>
      <c r="AB15" s="15"/>
      <c r="AC15" s="15"/>
      <c r="AD15" s="15"/>
      <c r="AE15" s="15"/>
    </row>
    <row r="16" spans="1:31">
      <c r="A16" s="198" t="s">
        <v>98</v>
      </c>
      <c r="B16" s="198"/>
      <c r="C16" s="329">
        <f>-13472-44178-3813-186803-12570</f>
        <v>-260836</v>
      </c>
      <c r="D16" s="329"/>
      <c r="E16" s="329">
        <f>-34979-698782-84493</f>
        <v>-818254</v>
      </c>
      <c r="F16" s="329"/>
      <c r="G16" s="329">
        <f>-2722-249813-7211</f>
        <v>-259746</v>
      </c>
      <c r="H16" s="329"/>
      <c r="I16" s="329"/>
      <c r="J16" s="329"/>
      <c r="K16" s="329"/>
      <c r="L16" s="198"/>
      <c r="M16" s="329"/>
      <c r="N16" s="198"/>
      <c r="O16" s="329"/>
      <c r="P16" s="198"/>
      <c r="Q16" s="329"/>
      <c r="R16" s="198"/>
      <c r="S16" s="200"/>
      <c r="V16" s="15"/>
      <c r="W16" s="15"/>
      <c r="X16" s="322"/>
      <c r="Y16" s="15"/>
      <c r="Z16" s="15"/>
      <c r="AA16" s="15"/>
      <c r="AB16" s="15"/>
      <c r="AC16" s="15"/>
      <c r="AD16" s="15"/>
      <c r="AE16" s="15"/>
    </row>
    <row r="17" spans="1:31">
      <c r="A17" s="198" t="s">
        <v>99</v>
      </c>
      <c r="B17" s="198"/>
      <c r="C17" s="329">
        <f>-80138-24640-834933-92316-15692</f>
        <v>-1047719</v>
      </c>
      <c r="D17" s="329"/>
      <c r="E17" s="329">
        <f>-42034-652914-81101-3436</f>
        <v>-779485</v>
      </c>
      <c r="F17" s="329"/>
      <c r="G17" s="329">
        <f>-686268-36934-489</f>
        <v>-723691</v>
      </c>
      <c r="H17" s="329"/>
      <c r="I17" s="329"/>
      <c r="J17" s="329"/>
      <c r="K17" s="329"/>
      <c r="L17" s="198"/>
      <c r="M17" s="329"/>
      <c r="N17" s="198"/>
      <c r="O17" s="329"/>
      <c r="P17" s="198"/>
      <c r="Q17" s="329"/>
      <c r="R17" s="198"/>
      <c r="S17" s="200"/>
      <c r="V17" s="15"/>
      <c r="W17" s="15"/>
      <c r="X17" s="322"/>
      <c r="Y17" s="15"/>
      <c r="Z17" s="15"/>
      <c r="AA17" s="15"/>
      <c r="AB17" s="15"/>
      <c r="AC17" s="15"/>
      <c r="AD17" s="15"/>
      <c r="AE17" s="15"/>
    </row>
    <row r="18" spans="1:31">
      <c r="A18" s="198" t="s">
        <v>100</v>
      </c>
      <c r="B18" s="198"/>
      <c r="C18" s="329">
        <f>-54019-314065-39697</f>
        <v>-407781</v>
      </c>
      <c r="D18" s="329"/>
      <c r="E18" s="329">
        <f>-342658-27379</f>
        <v>-370037</v>
      </c>
      <c r="F18" s="329"/>
      <c r="G18" s="329">
        <f>-234710-28185-770115-2814425</f>
        <v>-3847435</v>
      </c>
      <c r="H18" s="329"/>
      <c r="I18" s="329">
        <f>-2551-424173-746401</f>
        <v>-1173125</v>
      </c>
      <c r="J18" s="329"/>
      <c r="K18" s="329">
        <f>-170514-66619</f>
        <v>-237133</v>
      </c>
      <c r="L18" s="198"/>
      <c r="M18" s="329">
        <f>-17618-1462-165439-56406-394</f>
        <v>-241319</v>
      </c>
      <c r="N18" s="198"/>
      <c r="O18" s="329"/>
      <c r="P18" s="198"/>
      <c r="Q18" s="329"/>
      <c r="R18" s="198"/>
      <c r="S18" s="200"/>
      <c r="V18" s="15"/>
      <c r="W18" s="15"/>
      <c r="X18" s="322"/>
      <c r="Y18" s="15"/>
      <c r="Z18" s="15"/>
      <c r="AA18" s="15"/>
      <c r="AB18" s="15"/>
      <c r="AC18" s="15"/>
      <c r="AD18" s="15"/>
      <c r="AE18" s="15"/>
    </row>
    <row r="19" spans="1:31">
      <c r="A19" s="198" t="s">
        <v>101</v>
      </c>
      <c r="B19" s="198"/>
      <c r="C19" s="329">
        <f>-95776-688190-379582</f>
        <v>-1163548</v>
      </c>
      <c r="D19" s="329"/>
      <c r="E19" s="329">
        <f>-155756-5310-519286-440069</f>
        <v>-1120421</v>
      </c>
      <c r="F19" s="329"/>
      <c r="G19" s="329">
        <f>--170598-177554-69033</f>
        <v>-75989</v>
      </c>
      <c r="H19" s="329"/>
      <c r="I19" s="329">
        <f>--7422-524039-13200</f>
        <v>-529817</v>
      </c>
      <c r="J19" s="329"/>
      <c r="K19" s="329">
        <f>-35-319321-170328</f>
        <v>-489684</v>
      </c>
      <c r="L19" s="198"/>
      <c r="M19" s="329">
        <f>-86826-146453-51884-1052</f>
        <v>-286215</v>
      </c>
      <c r="N19" s="198"/>
      <c r="O19" s="329"/>
      <c r="P19" s="198"/>
      <c r="Q19" s="329"/>
      <c r="R19" s="198"/>
      <c r="S19" s="200"/>
      <c r="V19" s="15"/>
      <c r="W19" s="15"/>
      <c r="X19" s="322"/>
      <c r="Y19" s="15"/>
      <c r="Z19" s="15"/>
      <c r="AA19" s="15"/>
      <c r="AB19" s="15"/>
      <c r="AC19" s="15"/>
      <c r="AD19" s="15"/>
      <c r="AE19" s="15"/>
    </row>
    <row r="20" spans="1:31">
      <c r="A20" s="198" t="s">
        <v>102</v>
      </c>
      <c r="B20" s="198"/>
      <c r="C20" s="316">
        <f>-12840-8839-832</f>
        <v>-22511</v>
      </c>
      <c r="D20" s="329"/>
      <c r="E20" s="316">
        <f>-523</f>
        <v>-523</v>
      </c>
      <c r="F20" s="329"/>
      <c r="G20" s="316">
        <f>-2156</f>
        <v>-2156</v>
      </c>
      <c r="H20" s="329"/>
      <c r="I20" s="316">
        <f>-1128-2497</f>
        <v>-3625</v>
      </c>
      <c r="J20" s="329"/>
      <c r="K20" s="316">
        <f>-567-756</f>
        <v>-1323</v>
      </c>
      <c r="L20" s="198"/>
      <c r="M20" s="316"/>
      <c r="N20" s="198"/>
      <c r="O20" s="316"/>
      <c r="P20" s="198"/>
      <c r="Q20" s="316"/>
      <c r="R20" s="198"/>
      <c r="S20" s="200"/>
      <c r="V20" s="15"/>
      <c r="W20" s="15"/>
      <c r="X20" s="15"/>
      <c r="Y20" s="15"/>
      <c r="Z20" s="15"/>
      <c r="AA20" s="15"/>
      <c r="AB20" s="15"/>
      <c r="AC20" s="15"/>
      <c r="AD20" s="15"/>
      <c r="AE20" s="15"/>
    </row>
    <row r="21" spans="1:31">
      <c r="A21" s="198"/>
      <c r="B21" s="198"/>
      <c r="C21" s="329"/>
      <c r="D21" s="329"/>
      <c r="E21" s="329"/>
      <c r="F21" s="329"/>
      <c r="G21" s="329"/>
      <c r="H21" s="329"/>
      <c r="I21" s="329"/>
      <c r="J21" s="329"/>
      <c r="K21" s="329"/>
      <c r="L21" s="198"/>
      <c r="M21" s="329"/>
      <c r="N21" s="198"/>
      <c r="O21" s="329"/>
      <c r="P21" s="198"/>
      <c r="Q21" s="329"/>
      <c r="R21" s="198"/>
      <c r="S21" s="200"/>
      <c r="V21" s="15"/>
      <c r="W21" s="15"/>
      <c r="X21" s="323"/>
      <c r="Y21" s="15"/>
      <c r="Z21" s="15"/>
      <c r="AA21" s="15"/>
      <c r="AB21" s="15"/>
      <c r="AC21" s="15"/>
      <c r="AD21" s="15"/>
      <c r="AE21" s="15"/>
    </row>
    <row r="22" spans="1:31">
      <c r="A22" s="198" t="s">
        <v>103</v>
      </c>
      <c r="B22" s="198"/>
      <c r="C22" s="329">
        <f>SUM(C14:C20)</f>
        <v>5885981</v>
      </c>
      <c r="D22" s="329"/>
      <c r="E22" s="329">
        <f>SUM(E14:E20)</f>
        <v>19802970</v>
      </c>
      <c r="F22" s="329"/>
      <c r="G22" s="329">
        <f>SUM(G14:G20)</f>
        <v>19767828</v>
      </c>
      <c r="H22" s="329"/>
      <c r="I22" s="329">
        <f>SUM(I14:I20)</f>
        <v>14331933</v>
      </c>
      <c r="J22" s="329"/>
      <c r="K22" s="329">
        <f>SUM(K14:K20)</f>
        <v>13453747</v>
      </c>
      <c r="L22" s="198"/>
      <c r="M22" s="329">
        <f>SUM(M14:M20)</f>
        <v>24535608</v>
      </c>
      <c r="N22" s="198"/>
      <c r="O22" s="329">
        <f>SUM(O14:O20)</f>
        <v>31479823</v>
      </c>
      <c r="P22" s="198"/>
      <c r="Q22" s="329">
        <f>SUM(Q14:Q20)</f>
        <v>34110105</v>
      </c>
      <c r="R22" s="198"/>
      <c r="S22" s="200"/>
      <c r="V22" s="15"/>
      <c r="W22" s="15"/>
      <c r="X22" s="15"/>
      <c r="Y22" s="15"/>
      <c r="Z22" s="15"/>
      <c r="AA22" s="15"/>
      <c r="AB22" s="15"/>
      <c r="AC22" s="15"/>
      <c r="AD22" s="15"/>
      <c r="AE22" s="15"/>
    </row>
    <row r="23" spans="1:31">
      <c r="A23" s="198"/>
      <c r="B23" s="198"/>
      <c r="C23" s="329"/>
      <c r="D23" s="329"/>
      <c r="E23" s="329"/>
      <c r="F23" s="329"/>
      <c r="G23" s="329"/>
      <c r="H23" s="329"/>
      <c r="I23" s="329"/>
      <c r="J23" s="329"/>
      <c r="K23" s="329"/>
      <c r="L23" s="198"/>
      <c r="M23" s="329"/>
      <c r="N23" s="198"/>
      <c r="O23" s="329"/>
      <c r="P23" s="198"/>
      <c r="Q23" s="329"/>
      <c r="R23" s="198"/>
      <c r="S23" s="200"/>
      <c r="V23" s="15"/>
      <c r="W23" s="15"/>
      <c r="X23" s="15"/>
      <c r="Y23" s="15"/>
      <c r="Z23" s="15"/>
      <c r="AA23" s="15"/>
      <c r="AB23" s="15"/>
      <c r="AC23" s="15"/>
      <c r="AD23" s="15"/>
      <c r="AE23" s="15"/>
    </row>
    <row r="24" spans="1:31">
      <c r="A24" s="198" t="s">
        <v>104</v>
      </c>
      <c r="B24" s="198"/>
      <c r="C24" s="330">
        <f>E24+1</f>
        <v>8.5</v>
      </c>
      <c r="D24" s="331"/>
      <c r="E24" s="330">
        <f>G24+1</f>
        <v>7.5</v>
      </c>
      <c r="F24" s="331"/>
      <c r="G24" s="330">
        <f>I24+1</f>
        <v>6.5</v>
      </c>
      <c r="H24" s="331"/>
      <c r="I24" s="330">
        <f>K24+1</f>
        <v>5.5</v>
      </c>
      <c r="J24" s="331"/>
      <c r="K24" s="330">
        <f>M24+1</f>
        <v>4.5</v>
      </c>
      <c r="L24" s="198"/>
      <c r="M24" s="330">
        <f>O24+1</f>
        <v>3.5</v>
      </c>
      <c r="N24" s="198"/>
      <c r="O24" s="330">
        <f>Q24+1</f>
        <v>2.5</v>
      </c>
      <c r="P24" s="198"/>
      <c r="Q24" s="330">
        <v>1.5</v>
      </c>
      <c r="R24" s="198"/>
      <c r="S24" s="200"/>
      <c r="V24" s="15"/>
      <c r="W24" s="15"/>
      <c r="X24" s="15"/>
      <c r="Y24" s="15"/>
      <c r="Z24" s="15"/>
      <c r="AA24" s="15"/>
      <c r="AB24" s="15"/>
      <c r="AC24" s="15"/>
      <c r="AD24" s="15"/>
      <c r="AE24" s="15"/>
    </row>
    <row r="25" spans="1:31">
      <c r="A25" s="198"/>
      <c r="B25" s="198"/>
      <c r="C25" s="329"/>
      <c r="D25" s="329"/>
      <c r="E25" s="329"/>
      <c r="F25" s="329"/>
      <c r="G25" s="329"/>
      <c r="H25" s="329"/>
      <c r="I25" s="329"/>
      <c r="J25" s="329"/>
      <c r="K25" s="329"/>
      <c r="L25" s="198"/>
      <c r="M25" s="329"/>
      <c r="N25" s="198"/>
      <c r="O25" s="329"/>
      <c r="P25" s="198"/>
      <c r="Q25" s="329"/>
      <c r="R25" s="198"/>
      <c r="S25" s="200"/>
      <c r="V25" s="15"/>
      <c r="W25" s="15"/>
      <c r="X25" s="15"/>
      <c r="Y25" s="15"/>
      <c r="Z25" s="15"/>
      <c r="AA25" s="15"/>
      <c r="AB25" s="15"/>
      <c r="AC25" s="15"/>
      <c r="AD25" s="15"/>
      <c r="AE25" s="15"/>
    </row>
    <row r="26" spans="1:31" ht="13.5" thickBot="1">
      <c r="A26" s="198" t="s">
        <v>105</v>
      </c>
      <c r="B26" s="198"/>
      <c r="C26" s="332">
        <f>C22*((1+0.02)^C24)</f>
        <v>6964987.0910335239</v>
      </c>
      <c r="D26" s="329"/>
      <c r="E26" s="332">
        <f>E22*((1+0.02)^E24)</f>
        <v>22973735.558140494</v>
      </c>
      <c r="F26" s="329"/>
      <c r="G26" s="332">
        <f>G22*((1+0.02)^G24)</f>
        <v>22483300.758540671</v>
      </c>
      <c r="H26" s="329"/>
      <c r="I26" s="332">
        <f>I22*((1+0.02)^I24)</f>
        <v>15981064.852696761</v>
      </c>
      <c r="J26" s="329"/>
      <c r="K26" s="332">
        <f>K22*((1+0.02)^K24)</f>
        <v>14707675.162757624</v>
      </c>
      <c r="L26" s="198"/>
      <c r="M26" s="332">
        <f>M22*((1+0.02)^M24)</f>
        <v>26296468.318436641</v>
      </c>
      <c r="N26" s="198"/>
      <c r="O26" s="332">
        <f>O22*((1+0.02)^O24)</f>
        <v>33077502.52122936</v>
      </c>
      <c r="P26" s="198"/>
      <c r="Q26" s="332">
        <f>Q22*((1+0.02)^Q24)</f>
        <v>35138507.737346001</v>
      </c>
      <c r="R26" s="198"/>
      <c r="S26" s="200"/>
      <c r="V26" s="15"/>
      <c r="W26" s="15"/>
      <c r="X26" s="322"/>
      <c r="Y26" s="15"/>
      <c r="Z26" s="15"/>
      <c r="AA26" s="15"/>
      <c r="AB26" s="15"/>
      <c r="AC26" s="15"/>
      <c r="AD26" s="15"/>
      <c r="AE26" s="15"/>
    </row>
    <row r="27" spans="1:31" ht="13.5" thickTop="1">
      <c r="A27" s="198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200"/>
      <c r="V27" s="15"/>
      <c r="W27" s="15"/>
      <c r="X27" s="322"/>
      <c r="Y27" s="15"/>
      <c r="Z27" s="15"/>
      <c r="AA27" s="15"/>
      <c r="AB27" s="15"/>
      <c r="AC27" s="15"/>
      <c r="AD27" s="15"/>
      <c r="AE27" s="15"/>
    </row>
    <row r="28" spans="1:31">
      <c r="A28" s="325" t="s">
        <v>816</v>
      </c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201">
        <f>AVERAGE(C26:Q26)</f>
        <v>22202905.250022635</v>
      </c>
      <c r="V28" s="15"/>
      <c r="W28" s="15"/>
      <c r="X28" s="322"/>
      <c r="Y28" s="15"/>
      <c r="Z28" s="15"/>
      <c r="AA28" s="15"/>
      <c r="AB28" s="15"/>
      <c r="AC28" s="15"/>
      <c r="AD28" s="15"/>
      <c r="AE28" s="15"/>
    </row>
    <row r="29" spans="1:31">
      <c r="A29" s="198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200"/>
      <c r="V29" s="15"/>
      <c r="W29" s="15"/>
      <c r="X29" s="322"/>
      <c r="Y29" s="15"/>
      <c r="Z29" s="15"/>
      <c r="AA29" s="15"/>
      <c r="AB29" s="15"/>
      <c r="AC29" s="15"/>
      <c r="AD29" s="15"/>
      <c r="AE29" s="15"/>
    </row>
    <row r="30" spans="1:31">
      <c r="A30" s="325" t="s">
        <v>815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316">
        <f>C51</f>
        <v>26303718.25</v>
      </c>
      <c r="V30" s="15"/>
      <c r="W30" s="15"/>
      <c r="X30" s="322"/>
      <c r="Y30" s="15"/>
      <c r="Z30" s="15"/>
      <c r="AA30" s="15"/>
      <c r="AB30" s="15"/>
      <c r="AC30" s="15"/>
      <c r="AD30" s="15"/>
      <c r="AE30" s="15"/>
    </row>
    <row r="31" spans="1:31">
      <c r="A31" s="198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201"/>
      <c r="V31" s="15"/>
      <c r="W31" s="15"/>
      <c r="X31" s="322"/>
      <c r="Y31" s="15"/>
      <c r="Z31" s="15"/>
      <c r="AA31" s="15"/>
      <c r="AB31" s="15"/>
      <c r="AC31" s="15"/>
      <c r="AD31" s="15"/>
      <c r="AE31" s="15"/>
    </row>
    <row r="32" spans="1:31">
      <c r="A32" s="325" t="s">
        <v>820</v>
      </c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201">
        <f>S28-S30</f>
        <v>-4100812.9999773651</v>
      </c>
      <c r="V32" s="15"/>
      <c r="W32" s="15"/>
      <c r="X32" s="322"/>
      <c r="Y32" s="15"/>
      <c r="Z32" s="15"/>
      <c r="AA32" s="15"/>
      <c r="AB32" s="15"/>
      <c r="AC32" s="15"/>
      <c r="AD32" s="15"/>
      <c r="AE32" s="15"/>
    </row>
    <row r="33" spans="1:31">
      <c r="A33" s="198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200"/>
      <c r="V33" s="15"/>
      <c r="W33" s="15"/>
      <c r="X33" s="322"/>
      <c r="Y33" s="15"/>
      <c r="Z33" s="15"/>
      <c r="AA33" s="15"/>
      <c r="AB33" s="15"/>
      <c r="AC33" s="15"/>
      <c r="AD33" s="15"/>
      <c r="AE33" s="15"/>
    </row>
    <row r="34" spans="1:31">
      <c r="A34" s="198" t="s">
        <v>106</v>
      </c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336">
        <v>0.94320999999999999</v>
      </c>
      <c r="V34" s="15"/>
      <c r="W34" s="15"/>
      <c r="X34" s="322"/>
      <c r="Y34" s="15"/>
      <c r="Z34" s="15"/>
      <c r="AA34" s="15"/>
      <c r="AB34" s="15"/>
      <c r="AC34" s="15"/>
      <c r="AD34" s="15"/>
      <c r="AE34" s="15"/>
    </row>
    <row r="35" spans="1:31">
      <c r="A35" s="198"/>
      <c r="B35" s="198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279"/>
      <c r="V35" s="15"/>
      <c r="W35" s="15"/>
      <c r="X35" s="322"/>
      <c r="Y35" s="15"/>
      <c r="Z35" s="15"/>
      <c r="AA35" s="15"/>
      <c r="AB35" s="15"/>
      <c r="AC35" s="15"/>
      <c r="AD35" s="15"/>
      <c r="AE35" s="15"/>
    </row>
    <row r="36" spans="1:31" ht="13.5" thickBot="1">
      <c r="A36" s="325" t="s">
        <v>821</v>
      </c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333">
        <f>S32*S34</f>
        <v>-3867927.8297086507</v>
      </c>
      <c r="V36" s="15"/>
      <c r="W36" s="15"/>
      <c r="X36" s="322"/>
      <c r="Y36" s="15"/>
      <c r="Z36" s="15"/>
      <c r="AA36" s="15"/>
      <c r="AB36" s="15"/>
      <c r="AC36" s="15"/>
      <c r="AD36" s="15"/>
      <c r="AE36" s="15"/>
    </row>
    <row r="37" spans="1:31" ht="13.5" thickTop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5"/>
      <c r="V38" s="15"/>
      <c r="W38" s="15"/>
      <c r="X38" s="323"/>
      <c r="Y38" s="15"/>
      <c r="Z38" s="15"/>
      <c r="AA38" s="15"/>
      <c r="AB38" s="15"/>
      <c r="AC38" s="15"/>
      <c r="AD38" s="15"/>
      <c r="AE38" s="15"/>
    </row>
    <row r="39" spans="1:31">
      <c r="A39" s="157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V39" s="15"/>
      <c r="W39" s="15"/>
      <c r="X39" s="15"/>
      <c r="Y39" s="15"/>
      <c r="Z39" s="15"/>
      <c r="AA39" s="15"/>
      <c r="AB39" s="15"/>
      <c r="AC39" s="15"/>
      <c r="AD39" s="15"/>
      <c r="AE39" s="15"/>
    </row>
    <row r="40" spans="1:31">
      <c r="A40" s="157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V40" s="15"/>
      <c r="W40" s="15"/>
      <c r="X40" s="15"/>
      <c r="Y40" s="15"/>
      <c r="Z40" s="15"/>
      <c r="AA40" s="15"/>
      <c r="AB40" s="15"/>
      <c r="AC40" s="15"/>
      <c r="AD40" s="15"/>
      <c r="AE40" s="15"/>
    </row>
    <row r="41" spans="1:31">
      <c r="A41" s="157"/>
      <c r="B41" s="9"/>
      <c r="C41" s="26" t="s">
        <v>813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V41" s="15"/>
      <c r="W41" s="15"/>
      <c r="X41" s="15"/>
      <c r="Y41" s="15"/>
      <c r="Z41" s="15"/>
      <c r="AA41" s="15"/>
      <c r="AB41" s="15"/>
      <c r="AC41" s="15"/>
      <c r="AD41" s="15"/>
      <c r="AE41" s="15"/>
    </row>
    <row r="42" spans="1:31">
      <c r="A42" s="157"/>
      <c r="B42" s="9"/>
      <c r="C42" s="324">
        <v>13453747</v>
      </c>
      <c r="D42" s="9"/>
      <c r="E42" s="9">
        <v>2017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V42" s="15"/>
      <c r="W42" s="15"/>
      <c r="X42" s="15"/>
      <c r="Y42" s="15"/>
      <c r="Z42" s="15"/>
      <c r="AA42" s="15"/>
      <c r="AB42" s="15"/>
      <c r="AC42" s="15"/>
      <c r="AD42" s="15"/>
      <c r="AE42" s="15"/>
    </row>
    <row r="43" spans="1:31">
      <c r="A43" s="157"/>
      <c r="B43" s="9"/>
      <c r="C43" s="324">
        <v>24535608</v>
      </c>
      <c r="D43" s="9"/>
      <c r="E43" s="9">
        <v>2018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V43" s="15"/>
      <c r="W43" s="15"/>
      <c r="X43" s="15"/>
      <c r="Y43" s="15"/>
      <c r="Z43" s="15"/>
      <c r="AA43" s="15"/>
      <c r="AB43" s="15"/>
      <c r="AC43" s="15"/>
      <c r="AD43" s="15"/>
      <c r="AE43" s="15"/>
    </row>
    <row r="44" spans="1:31">
      <c r="A44" s="157"/>
      <c r="B44" s="9"/>
      <c r="C44" s="324">
        <v>31479823</v>
      </c>
      <c r="D44" s="9"/>
      <c r="E44" s="9">
        <v>2019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</row>
    <row r="45" spans="1:31">
      <c r="A45" s="157"/>
      <c r="B45" s="9"/>
      <c r="C45" s="324">
        <v>33344547</v>
      </c>
      <c r="D45" s="9"/>
      <c r="E45" s="9">
        <v>2020</v>
      </c>
      <c r="F45" s="9"/>
      <c r="G45" s="26" t="s">
        <v>819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</row>
    <row r="46" spans="1:31">
      <c r="A46" s="157"/>
      <c r="B46" s="9"/>
      <c r="C46" s="324">
        <v>28304369</v>
      </c>
      <c r="D46" s="9"/>
      <c r="E46" s="9">
        <v>2021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</row>
    <row r="47" spans="1:31">
      <c r="A47" s="157"/>
      <c r="B47" s="9"/>
      <c r="C47" s="324">
        <v>25714065</v>
      </c>
      <c r="D47" s="9"/>
      <c r="E47" s="9">
        <v>2022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</row>
    <row r="48" spans="1:31">
      <c r="A48" s="157"/>
      <c r="B48" s="9"/>
      <c r="C48" s="324">
        <v>18994701</v>
      </c>
      <c r="D48" s="9"/>
      <c r="E48" s="9">
        <v>2023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</row>
    <row r="49" spans="1:18">
      <c r="A49" s="9"/>
      <c r="B49" s="9"/>
      <c r="C49" s="334">
        <v>34602886</v>
      </c>
      <c r="D49" s="9"/>
      <c r="E49" s="9">
        <v>2024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9"/>
      <c r="B50" s="9"/>
      <c r="C50" s="324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</row>
    <row r="51" spans="1:18" ht="13.5" thickBot="1">
      <c r="A51" s="9"/>
      <c r="B51" s="9"/>
      <c r="C51" s="335">
        <v>26303718.25</v>
      </c>
      <c r="D51" s="9"/>
      <c r="E51" s="61" t="s">
        <v>41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</row>
    <row r="52" spans="1:18" ht="13.5" thickTop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</row>
    <row r="53" spans="1:18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</row>
    <row r="54" spans="1:18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</row>
    <row r="55" spans="1:18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</row>
    <row r="56" spans="1:18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</row>
    <row r="57" spans="1:18">
      <c r="A57" s="157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</row>
    <row r="58" spans="1:18">
      <c r="A58" s="157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</row>
    <row r="60" spans="1:18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</row>
  </sheetData>
  <mergeCells count="5">
    <mergeCell ref="A1:S1"/>
    <mergeCell ref="A2:S2"/>
    <mergeCell ref="A3:S3"/>
    <mergeCell ref="A4:S4"/>
    <mergeCell ref="A5:S5"/>
  </mergeCells>
  <pageMargins left="0.56999999999999995" right="0.23" top="1" bottom="1" header="0.5" footer="0.5"/>
  <pageSetup scale="6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showGridLines="0" topLeftCell="A15" workbookViewId="0">
      <selection activeCell="L33" sqref="L33"/>
    </sheetView>
  </sheetViews>
  <sheetFormatPr defaultRowHeight="12.75"/>
  <cols>
    <col min="1" max="1" width="1.28515625" customWidth="1"/>
    <col min="2" max="2" width="8.140625" customWidth="1"/>
    <col min="3" max="3" width="2.42578125" customWidth="1"/>
    <col min="4" max="4" width="17.5703125" customWidth="1"/>
    <col min="5" max="5" width="2.42578125" customWidth="1"/>
    <col min="6" max="6" width="16" customWidth="1"/>
    <col min="7" max="7" width="2.42578125" customWidth="1"/>
    <col min="8" max="8" width="16" customWidth="1"/>
    <col min="9" max="9" width="1.28515625" customWidth="1"/>
    <col min="10" max="10" width="10.28515625" bestFit="1" customWidth="1"/>
  </cols>
  <sheetData>
    <row r="1" spans="1:21" ht="6" customHeight="1">
      <c r="A1" s="393"/>
      <c r="B1" s="394"/>
      <c r="C1" s="394"/>
      <c r="D1" s="394"/>
      <c r="E1" s="394"/>
      <c r="F1" s="394"/>
      <c r="G1" s="394"/>
      <c r="H1" s="394"/>
      <c r="I1" s="395"/>
    </row>
    <row r="2" spans="1:21">
      <c r="A2" s="396"/>
      <c r="B2" s="378" t="s">
        <v>0</v>
      </c>
      <c r="C2" s="378"/>
      <c r="D2" s="378"/>
      <c r="E2" s="378"/>
      <c r="F2" s="378"/>
      <c r="G2" s="378"/>
      <c r="H2" s="378"/>
      <c r="I2" s="407"/>
    </row>
    <row r="3" spans="1:21">
      <c r="A3" s="396"/>
      <c r="B3" s="378" t="s">
        <v>961</v>
      </c>
      <c r="C3" s="378"/>
      <c r="D3" s="378"/>
      <c r="E3" s="378"/>
      <c r="F3" s="378"/>
      <c r="G3" s="378"/>
      <c r="H3" s="378"/>
      <c r="I3" s="407"/>
    </row>
    <row r="4" spans="1:21">
      <c r="A4" s="396"/>
      <c r="B4" s="378" t="s">
        <v>2</v>
      </c>
      <c r="C4" s="378"/>
      <c r="D4" s="378"/>
      <c r="E4" s="378"/>
      <c r="F4" s="378"/>
      <c r="G4" s="378"/>
      <c r="H4" s="378"/>
      <c r="I4" s="407"/>
    </row>
    <row r="5" spans="1:21">
      <c r="A5" s="396"/>
      <c r="B5" s="378" t="s">
        <v>3</v>
      </c>
      <c r="C5" s="378"/>
      <c r="D5" s="378"/>
      <c r="E5" s="378"/>
      <c r="F5" s="378"/>
      <c r="G5" s="378"/>
      <c r="H5" s="378"/>
      <c r="I5" s="407"/>
    </row>
    <row r="6" spans="1:21">
      <c r="A6" s="396"/>
      <c r="B6" s="378" t="s">
        <v>23</v>
      </c>
      <c r="C6" s="378"/>
      <c r="D6" s="378"/>
      <c r="E6" s="378"/>
      <c r="F6" s="378"/>
      <c r="G6" s="378"/>
      <c r="H6" s="378"/>
      <c r="I6" s="407"/>
    </row>
    <row r="7" spans="1:21">
      <c r="A7" s="396"/>
      <c r="B7" s="17"/>
      <c r="C7" s="17"/>
      <c r="D7" s="17"/>
      <c r="E7" s="17"/>
      <c r="F7" s="17"/>
      <c r="G7" s="17"/>
      <c r="H7" s="17"/>
      <c r="I7" s="408"/>
    </row>
    <row r="8" spans="1:21">
      <c r="A8" s="396"/>
      <c r="B8" s="17"/>
      <c r="C8" s="17"/>
      <c r="D8" s="17"/>
      <c r="E8" s="17"/>
      <c r="F8" s="6"/>
      <c r="G8" s="404"/>
      <c r="H8" s="6"/>
      <c r="I8" s="408"/>
    </row>
    <row r="9" spans="1:21">
      <c r="A9" s="396"/>
      <c r="B9" s="321"/>
      <c r="C9" s="321"/>
      <c r="D9" s="321"/>
      <c r="E9" s="199"/>
      <c r="F9" s="398"/>
      <c r="G9" s="206"/>
      <c r="H9" s="206"/>
      <c r="I9" s="409"/>
      <c r="L9" s="16"/>
      <c r="M9" s="15"/>
      <c r="N9" s="15"/>
      <c r="O9" s="15"/>
      <c r="P9" s="15"/>
      <c r="Q9" s="15"/>
      <c r="R9" s="15"/>
      <c r="S9" s="15"/>
      <c r="T9" s="15"/>
      <c r="U9" s="15"/>
    </row>
    <row r="10" spans="1:21">
      <c r="A10" s="396"/>
      <c r="B10" s="321"/>
      <c r="C10" s="321"/>
      <c r="D10" s="321"/>
      <c r="E10" s="199"/>
      <c r="F10" s="6" t="s">
        <v>6</v>
      </c>
      <c r="G10" s="206"/>
      <c r="H10" s="206"/>
      <c r="I10" s="409"/>
      <c r="L10" s="16"/>
      <c r="M10" s="15"/>
      <c r="N10" s="15"/>
      <c r="O10" s="15"/>
      <c r="P10" s="15"/>
      <c r="Q10" s="15"/>
      <c r="R10" s="15"/>
      <c r="S10" s="15"/>
      <c r="T10" s="15"/>
      <c r="U10" s="15"/>
    </row>
    <row r="11" spans="1:21">
      <c r="A11" s="396"/>
      <c r="B11" s="321"/>
      <c r="C11" s="321"/>
      <c r="D11" s="321"/>
      <c r="E11" s="199"/>
      <c r="F11" s="398" t="s">
        <v>24</v>
      </c>
      <c r="G11" s="206"/>
      <c r="H11" s="410"/>
      <c r="I11" s="409"/>
      <c r="L11" s="16"/>
      <c r="M11" s="15"/>
      <c r="N11" s="15"/>
      <c r="O11" s="15"/>
      <c r="P11" s="15"/>
      <c r="Q11" s="15"/>
      <c r="R11" s="15"/>
      <c r="S11" s="15"/>
      <c r="T11" s="15"/>
      <c r="U11" s="15"/>
    </row>
    <row r="12" spans="1:21">
      <c r="A12" s="396"/>
      <c r="B12" s="388" t="s">
        <v>738</v>
      </c>
      <c r="C12" s="384"/>
      <c r="D12" s="403" t="s">
        <v>962</v>
      </c>
      <c r="E12" s="199"/>
      <c r="F12" s="388" t="s">
        <v>28</v>
      </c>
      <c r="G12" s="206"/>
      <c r="H12" s="388" t="s">
        <v>5</v>
      </c>
      <c r="I12" s="411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>
      <c r="A13" s="396"/>
      <c r="B13" s="199"/>
      <c r="C13" s="199"/>
      <c r="D13" s="199"/>
      <c r="E13" s="199"/>
      <c r="F13" s="199"/>
      <c r="G13" s="199"/>
      <c r="H13" s="199"/>
      <c r="I13" s="409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ht="15" customHeight="1">
      <c r="A14" s="396"/>
      <c r="B14" s="410">
        <v>2013</v>
      </c>
      <c r="C14" s="412"/>
      <c r="D14" s="398" t="s">
        <v>814</v>
      </c>
      <c r="E14" s="199"/>
      <c r="F14" s="201">
        <v>5885981</v>
      </c>
      <c r="G14" s="201"/>
      <c r="H14" s="201">
        <v>12851154</v>
      </c>
      <c r="I14" s="413"/>
      <c r="L14" s="15"/>
      <c r="M14" s="15"/>
      <c r="N14" s="322"/>
      <c r="O14" s="15"/>
      <c r="P14" s="15"/>
      <c r="Q14" s="15"/>
      <c r="R14" s="15"/>
      <c r="S14" s="15"/>
      <c r="T14" s="15"/>
      <c r="U14" s="15"/>
    </row>
    <row r="15" spans="1:21" ht="15" customHeight="1">
      <c r="A15" s="396"/>
      <c r="B15" s="206">
        <v>2014</v>
      </c>
      <c r="C15" s="309"/>
      <c r="D15" s="398" t="s">
        <v>814</v>
      </c>
      <c r="E15" s="199"/>
      <c r="F15" s="201">
        <v>19802970</v>
      </c>
      <c r="G15" s="201"/>
      <c r="H15" s="201">
        <v>10418983</v>
      </c>
      <c r="I15" s="413"/>
      <c r="J15" s="9"/>
      <c r="L15" s="15"/>
      <c r="M15" s="15"/>
      <c r="N15" s="322"/>
      <c r="O15" s="15"/>
      <c r="P15" s="15"/>
      <c r="Q15" s="15"/>
      <c r="R15" s="15"/>
      <c r="S15" s="15"/>
      <c r="T15" s="15"/>
      <c r="U15" s="15"/>
    </row>
    <row r="16" spans="1:21" ht="15" customHeight="1">
      <c r="A16" s="396"/>
      <c r="B16" s="410">
        <v>2015</v>
      </c>
      <c r="C16" s="412"/>
      <c r="D16" s="398" t="s">
        <v>814</v>
      </c>
      <c r="E16" s="199"/>
      <c r="F16" s="201">
        <v>19767828</v>
      </c>
      <c r="G16" s="201"/>
      <c r="H16" s="201">
        <v>9427739</v>
      </c>
      <c r="I16" s="413"/>
      <c r="J16" s="9"/>
      <c r="L16" s="15"/>
      <c r="M16" s="15"/>
      <c r="N16" s="322"/>
      <c r="O16" s="15"/>
      <c r="P16" s="15"/>
      <c r="Q16" s="15"/>
      <c r="R16" s="15"/>
      <c r="S16" s="15"/>
      <c r="T16" s="15"/>
      <c r="U16" s="15"/>
    </row>
    <row r="17" spans="1:21" ht="15" customHeight="1">
      <c r="A17" s="396"/>
      <c r="B17" s="206">
        <v>2016</v>
      </c>
      <c r="C17" s="309"/>
      <c r="D17" s="398" t="s">
        <v>814</v>
      </c>
      <c r="E17" s="199"/>
      <c r="F17" s="201">
        <v>14331933</v>
      </c>
      <c r="G17" s="201"/>
      <c r="H17" s="201">
        <v>12895303</v>
      </c>
      <c r="I17" s="413"/>
      <c r="J17" s="9"/>
      <c r="L17" s="15"/>
      <c r="M17" s="15"/>
      <c r="N17" s="322"/>
      <c r="O17" s="15"/>
      <c r="P17" s="15"/>
      <c r="Q17" s="15"/>
      <c r="R17" s="15"/>
      <c r="S17" s="15"/>
      <c r="T17" s="15"/>
      <c r="U17" s="15"/>
    </row>
    <row r="18" spans="1:21" ht="15" customHeight="1">
      <c r="A18" s="396"/>
      <c r="B18" s="410">
        <v>2017</v>
      </c>
      <c r="C18" s="412"/>
      <c r="D18" s="398" t="s">
        <v>814</v>
      </c>
      <c r="E18" s="199"/>
      <c r="F18" s="201">
        <v>13453747</v>
      </c>
      <c r="G18" s="201"/>
      <c r="H18" s="201">
        <v>15527861</v>
      </c>
      <c r="I18" s="413"/>
      <c r="J18" s="9"/>
      <c r="L18" s="15"/>
      <c r="M18" s="15"/>
      <c r="N18" s="322"/>
      <c r="O18" s="15"/>
      <c r="P18" s="15"/>
      <c r="Q18" s="15"/>
      <c r="R18" s="15"/>
      <c r="S18" s="15"/>
      <c r="T18" s="15"/>
      <c r="U18" s="15"/>
    </row>
    <row r="19" spans="1:21" ht="15" customHeight="1">
      <c r="A19" s="396"/>
      <c r="B19" s="206">
        <v>2018</v>
      </c>
      <c r="C19" s="309"/>
      <c r="D19" s="398" t="s">
        <v>814</v>
      </c>
      <c r="E19" s="199"/>
      <c r="F19" s="201">
        <v>24535608</v>
      </c>
      <c r="G19" s="201"/>
      <c r="H19" s="201">
        <v>18501313</v>
      </c>
      <c r="I19" s="413"/>
      <c r="J19" s="9"/>
      <c r="L19" s="15"/>
      <c r="M19" s="15"/>
      <c r="N19" s="322"/>
      <c r="O19" s="15"/>
      <c r="P19" s="15"/>
      <c r="Q19" s="15"/>
      <c r="R19" s="15"/>
      <c r="S19" s="15"/>
      <c r="T19" s="15"/>
      <c r="U19" s="15"/>
    </row>
    <row r="20" spans="1:21" ht="15" customHeight="1">
      <c r="A20" s="396"/>
      <c r="B20" s="410">
        <v>2019</v>
      </c>
      <c r="C20" s="412"/>
      <c r="D20" s="398" t="s">
        <v>814</v>
      </c>
      <c r="E20" s="199"/>
      <c r="F20" s="201">
        <v>31479823</v>
      </c>
      <c r="G20" s="201"/>
      <c r="H20" s="201">
        <v>22833527</v>
      </c>
      <c r="I20" s="413"/>
      <c r="J20" s="9"/>
      <c r="L20" s="15"/>
      <c r="M20" s="15"/>
      <c r="N20" s="15"/>
      <c r="O20" s="15"/>
      <c r="P20" s="15"/>
      <c r="Q20" s="15"/>
      <c r="R20" s="15"/>
      <c r="S20" s="15"/>
      <c r="T20" s="15"/>
      <c r="U20" s="15"/>
    </row>
    <row r="21" spans="1:21" ht="15" customHeight="1">
      <c r="A21" s="396"/>
      <c r="B21" s="206">
        <v>2020</v>
      </c>
      <c r="C21" s="309"/>
      <c r="D21" s="398" t="s">
        <v>966</v>
      </c>
      <c r="E21" s="199"/>
      <c r="F21" s="201">
        <v>33344547</v>
      </c>
      <c r="G21" s="201"/>
      <c r="H21" s="201">
        <v>11798578</v>
      </c>
      <c r="I21" s="413"/>
      <c r="J21" s="9"/>
      <c r="L21" s="15"/>
      <c r="M21" s="15"/>
      <c r="N21" s="323"/>
      <c r="O21" s="15"/>
      <c r="P21" s="15"/>
      <c r="Q21" s="15"/>
      <c r="R21" s="15"/>
      <c r="S21" s="15"/>
      <c r="T21" s="15"/>
      <c r="U21" s="15"/>
    </row>
    <row r="22" spans="1:21" ht="15" customHeight="1">
      <c r="A22" s="396"/>
      <c r="B22" s="410">
        <v>2021</v>
      </c>
      <c r="C22" s="412"/>
      <c r="D22" s="398" t="s">
        <v>965</v>
      </c>
      <c r="E22" s="199"/>
      <c r="F22" s="324">
        <v>28304369</v>
      </c>
      <c r="G22" s="201"/>
      <c r="H22" s="201">
        <v>21003010</v>
      </c>
      <c r="I22" s="413"/>
      <c r="J22" s="9"/>
      <c r="L22" s="15"/>
      <c r="M22" s="15"/>
      <c r="N22" s="15"/>
      <c r="O22" s="15"/>
      <c r="P22" s="15"/>
      <c r="Q22" s="15"/>
      <c r="R22" s="15"/>
      <c r="S22" s="15"/>
      <c r="T22" s="15"/>
      <c r="U22" s="15"/>
    </row>
    <row r="23" spans="1:21" ht="15" customHeight="1">
      <c r="A23" s="396"/>
      <c r="B23" s="206">
        <v>2022</v>
      </c>
      <c r="C23" s="309"/>
      <c r="D23" s="398" t="s">
        <v>965</v>
      </c>
      <c r="E23" s="199"/>
      <c r="F23" s="324">
        <v>25714065</v>
      </c>
      <c r="G23" s="201"/>
      <c r="H23" s="201">
        <v>15512403</v>
      </c>
      <c r="I23" s="413"/>
      <c r="J23" s="9"/>
      <c r="L23" s="15"/>
      <c r="M23" s="15"/>
      <c r="N23" s="15"/>
      <c r="O23" s="15"/>
      <c r="P23" s="15"/>
      <c r="Q23" s="15"/>
      <c r="R23" s="15"/>
      <c r="S23" s="15"/>
      <c r="T23" s="15"/>
      <c r="U23" s="15"/>
    </row>
    <row r="24" spans="1:21" ht="15" customHeight="1">
      <c r="A24" s="396"/>
      <c r="B24" s="410">
        <v>2023</v>
      </c>
      <c r="C24" s="412"/>
      <c r="D24" s="398" t="s">
        <v>965</v>
      </c>
      <c r="E24" s="199"/>
      <c r="F24" s="324">
        <v>18994701</v>
      </c>
      <c r="G24" s="405"/>
      <c r="H24" s="201">
        <v>16177983</v>
      </c>
      <c r="I24" s="414"/>
      <c r="J24" s="9"/>
      <c r="L24" s="15"/>
      <c r="M24" s="15"/>
      <c r="N24" s="15"/>
      <c r="O24" s="15"/>
      <c r="P24" s="15"/>
      <c r="Q24" s="15"/>
      <c r="R24" s="15"/>
      <c r="S24" s="15"/>
      <c r="T24" s="15"/>
      <c r="U24" s="15"/>
    </row>
    <row r="25" spans="1:21" ht="15" customHeight="1">
      <c r="A25" s="396"/>
      <c r="B25" s="206">
        <v>2024</v>
      </c>
      <c r="C25" s="309"/>
      <c r="D25" s="398" t="s">
        <v>965</v>
      </c>
      <c r="E25" s="199"/>
      <c r="F25" s="324">
        <v>34602886</v>
      </c>
      <c r="G25" s="201"/>
      <c r="H25" s="201">
        <v>15561983</v>
      </c>
      <c r="I25" s="413"/>
      <c r="J25" s="9"/>
      <c r="L25" s="15"/>
      <c r="M25" s="15"/>
      <c r="N25" s="15"/>
      <c r="O25" s="15"/>
      <c r="P25" s="15"/>
      <c r="Q25" s="15"/>
      <c r="R25" s="15"/>
      <c r="S25" s="15"/>
      <c r="T25" s="15"/>
      <c r="U25" s="15"/>
    </row>
    <row r="26" spans="1:21" ht="15" customHeight="1">
      <c r="A26" s="396"/>
      <c r="B26" s="206"/>
      <c r="C26" s="309"/>
      <c r="D26" s="398"/>
      <c r="E26" s="199"/>
      <c r="F26" s="324"/>
      <c r="G26" s="201"/>
      <c r="H26" s="201"/>
      <c r="I26" s="413"/>
      <c r="J26" s="9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21">
      <c r="A27" s="396"/>
      <c r="B27" s="17"/>
      <c r="C27" s="17"/>
      <c r="D27" s="17"/>
      <c r="E27" s="17"/>
      <c r="F27" s="17"/>
      <c r="G27" s="17"/>
      <c r="H27" s="17"/>
      <c r="I27" s="408"/>
      <c r="J27" s="9"/>
      <c r="L27" s="15"/>
      <c r="M27" s="15"/>
      <c r="N27" s="323"/>
      <c r="O27" s="15"/>
      <c r="P27" s="15"/>
      <c r="Q27" s="15"/>
      <c r="R27" s="15"/>
      <c r="S27" s="15"/>
      <c r="T27" s="15"/>
      <c r="U27" s="15"/>
    </row>
    <row r="28" spans="1:21">
      <c r="A28" s="396"/>
      <c r="B28" s="406" t="s">
        <v>963</v>
      </c>
      <c r="C28" s="157"/>
      <c r="D28" s="157"/>
      <c r="E28" s="9"/>
      <c r="F28" s="298">
        <f>(F22*0.5)+(F23*0.5)</f>
        <v>27009217</v>
      </c>
      <c r="G28" s="9"/>
      <c r="H28" s="298">
        <f>(H22*0.5)+(H23*0.5)</f>
        <v>18257706.5</v>
      </c>
      <c r="I28" s="397"/>
      <c r="J28" s="9"/>
      <c r="L28" s="15"/>
      <c r="M28" s="15"/>
      <c r="N28" s="15"/>
      <c r="O28" s="15"/>
      <c r="P28" s="15"/>
      <c r="Q28" s="15"/>
      <c r="R28" s="15"/>
      <c r="S28" s="15"/>
      <c r="T28" s="15"/>
      <c r="U28" s="15"/>
    </row>
    <row r="29" spans="1:21">
      <c r="A29" s="396"/>
      <c r="B29" s="9"/>
      <c r="C29" s="9"/>
      <c r="D29" s="9"/>
      <c r="E29" s="9"/>
      <c r="F29" s="9"/>
      <c r="G29" s="9"/>
      <c r="H29" s="9"/>
      <c r="I29" s="397"/>
    </row>
    <row r="30" spans="1:21">
      <c r="A30" s="396"/>
      <c r="B30" s="26" t="s">
        <v>964</v>
      </c>
      <c r="C30" s="9"/>
      <c r="D30" s="9"/>
      <c r="E30" s="9"/>
      <c r="F30" s="298">
        <v>26303718.25</v>
      </c>
      <c r="G30" s="9"/>
      <c r="H30" s="298">
        <v>17114582</v>
      </c>
      <c r="I30" s="397"/>
    </row>
    <row r="31" spans="1:21" ht="6" customHeight="1">
      <c r="A31" s="399"/>
      <c r="B31" s="285"/>
      <c r="C31" s="285"/>
      <c r="D31" s="285"/>
      <c r="E31" s="285"/>
      <c r="F31" s="285"/>
      <c r="G31" s="285"/>
      <c r="H31" s="285"/>
      <c r="I31" s="402"/>
    </row>
    <row r="36" spans="6:10">
      <c r="H36" t="s">
        <v>967</v>
      </c>
    </row>
    <row r="37" spans="6:10">
      <c r="H37" t="s">
        <v>6</v>
      </c>
      <c r="J37" t="s">
        <v>5</v>
      </c>
    </row>
    <row r="39" spans="6:10">
      <c r="F39" s="415">
        <v>44378</v>
      </c>
      <c r="H39" s="193">
        <v>73293</v>
      </c>
      <c r="J39" s="193">
        <v>6655</v>
      </c>
    </row>
    <row r="40" spans="6:10">
      <c r="F40" s="415">
        <v>44409</v>
      </c>
      <c r="H40" s="193">
        <v>25085</v>
      </c>
      <c r="J40" s="193">
        <v>5427</v>
      </c>
    </row>
    <row r="41" spans="6:10">
      <c r="F41" s="415">
        <v>44440</v>
      </c>
      <c r="H41" s="193">
        <v>75350</v>
      </c>
      <c r="J41" s="193">
        <v>31439</v>
      </c>
    </row>
    <row r="42" spans="6:10">
      <c r="F42" s="415">
        <v>44470</v>
      </c>
      <c r="H42" s="193">
        <v>8762</v>
      </c>
      <c r="J42" s="193">
        <v>881</v>
      </c>
    </row>
    <row r="43" spans="6:10">
      <c r="F43" s="415">
        <v>44501</v>
      </c>
      <c r="H43" s="193">
        <v>470</v>
      </c>
      <c r="J43" s="193">
        <v>24859</v>
      </c>
    </row>
    <row r="44" spans="6:10">
      <c r="F44" s="415">
        <v>44531</v>
      </c>
      <c r="H44" s="193">
        <v>5284</v>
      </c>
      <c r="J44" s="193">
        <v>272274</v>
      </c>
    </row>
    <row r="45" spans="6:10">
      <c r="F45" s="415">
        <v>44562</v>
      </c>
      <c r="H45" s="193">
        <v>444</v>
      </c>
      <c r="J45" s="193">
        <v>389947</v>
      </c>
    </row>
    <row r="46" spans="6:10">
      <c r="F46" s="415">
        <v>44593</v>
      </c>
      <c r="H46" s="193">
        <v>10035</v>
      </c>
      <c r="J46" s="193">
        <v>174725</v>
      </c>
    </row>
    <row r="47" spans="6:10">
      <c r="F47" s="415">
        <v>44621</v>
      </c>
      <c r="H47" s="193">
        <v>3754</v>
      </c>
      <c r="J47" s="193">
        <v>200447</v>
      </c>
    </row>
    <row r="48" spans="6:10">
      <c r="F48" s="415">
        <v>44652</v>
      </c>
      <c r="H48" s="193">
        <v>0</v>
      </c>
      <c r="J48" s="193">
        <v>12021</v>
      </c>
    </row>
    <row r="49" spans="6:10">
      <c r="F49" s="415">
        <v>44682</v>
      </c>
      <c r="H49" s="193">
        <v>27845</v>
      </c>
      <c r="J49" s="193">
        <v>33841</v>
      </c>
    </row>
    <row r="50" spans="6:10">
      <c r="F50" s="415">
        <v>44713</v>
      </c>
      <c r="H50" s="193">
        <v>36639</v>
      </c>
      <c r="J50" s="193">
        <v>11132</v>
      </c>
    </row>
    <row r="51" spans="6:10">
      <c r="H51" s="193"/>
      <c r="J51" s="193"/>
    </row>
    <row r="52" spans="6:10">
      <c r="F52" t="s">
        <v>24</v>
      </c>
      <c r="H52" s="193">
        <f>SUM(H39:H51)</f>
        <v>266961</v>
      </c>
      <c r="J52" s="193">
        <f>SUM(J39:J51)</f>
        <v>1163648</v>
      </c>
    </row>
    <row r="53" spans="6:10">
      <c r="H53" s="193"/>
    </row>
    <row r="54" spans="6:10">
      <c r="H54" s="193"/>
    </row>
  </sheetData>
  <mergeCells count="5">
    <mergeCell ref="B2:I2"/>
    <mergeCell ref="B3:I3"/>
    <mergeCell ref="B4:I4"/>
    <mergeCell ref="B5:I5"/>
    <mergeCell ref="B6:I6"/>
  </mergeCells>
  <pageMargins left="0.56999999999999995" right="0.23" top="1" bottom="1" header="0.5" footer="0.5"/>
  <pageSetup scale="7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"/>
  <sheetViews>
    <sheetView topLeftCell="A13" workbookViewId="0">
      <selection activeCell="O22" sqref="O22"/>
    </sheetView>
  </sheetViews>
  <sheetFormatPr defaultRowHeight="12.75"/>
  <cols>
    <col min="1" max="1" width="17.28515625" customWidth="1"/>
    <col min="2" max="8" width="12.7109375" customWidth="1"/>
    <col min="9" max="9" width="11.7109375" customWidth="1"/>
  </cols>
  <sheetData>
    <row r="1" spans="1:10">
      <c r="A1" s="382" t="s">
        <v>11</v>
      </c>
      <c r="B1" s="382"/>
      <c r="C1" s="382"/>
      <c r="D1" s="382"/>
      <c r="E1" s="382"/>
      <c r="F1" s="382"/>
      <c r="G1" s="382"/>
      <c r="H1" s="382"/>
    </row>
    <row r="2" spans="1:10">
      <c r="A2" s="382" t="s">
        <v>926</v>
      </c>
      <c r="B2" s="382"/>
      <c r="C2" s="382"/>
      <c r="D2" s="382"/>
      <c r="E2" s="382"/>
      <c r="F2" s="382"/>
      <c r="G2" s="382"/>
      <c r="H2" s="382"/>
    </row>
    <row r="3" spans="1:10">
      <c r="A3" s="382" t="s">
        <v>13</v>
      </c>
      <c r="B3" s="382"/>
      <c r="C3" s="382"/>
      <c r="D3" s="382"/>
      <c r="E3" s="382"/>
      <c r="F3" s="382"/>
      <c r="G3" s="382"/>
      <c r="H3" s="382"/>
    </row>
    <row r="4" spans="1:10">
      <c r="A4" s="382" t="s">
        <v>3</v>
      </c>
      <c r="B4" s="382"/>
      <c r="C4" s="382"/>
      <c r="D4" s="382"/>
      <c r="E4" s="382"/>
      <c r="F4" s="382"/>
      <c r="G4" s="382"/>
      <c r="H4" s="382"/>
    </row>
    <row r="5" spans="1:10">
      <c r="A5" s="382" t="s">
        <v>95</v>
      </c>
      <c r="B5" s="382"/>
      <c r="C5" s="382"/>
      <c r="D5" s="382"/>
      <c r="E5" s="382"/>
      <c r="F5" s="382"/>
      <c r="G5" s="382"/>
      <c r="H5" s="382"/>
    </row>
    <row r="6" spans="1:10">
      <c r="A6" s="15"/>
      <c r="B6" s="15"/>
      <c r="C6" s="15"/>
      <c r="D6" s="15"/>
    </row>
    <row r="7" spans="1:10">
      <c r="A7" s="17"/>
      <c r="B7" s="17"/>
      <c r="C7" s="17"/>
      <c r="D7" s="15"/>
    </row>
    <row r="8" spans="1:10">
      <c r="A8" s="198"/>
      <c r="B8" s="198"/>
      <c r="C8" s="198"/>
      <c r="D8" s="198"/>
    </row>
    <row r="9" spans="1:10">
      <c r="A9" s="372" t="s">
        <v>913</v>
      </c>
      <c r="B9" s="198"/>
      <c r="C9" s="198"/>
      <c r="D9" s="198"/>
    </row>
    <row r="10" spans="1:10">
      <c r="A10" s="198"/>
      <c r="B10" s="198"/>
      <c r="C10" s="198"/>
      <c r="D10" s="198"/>
      <c r="E10" s="61" t="s">
        <v>199</v>
      </c>
      <c r="J10" s="295" t="s">
        <v>195</v>
      </c>
    </row>
    <row r="11" spans="1:10">
      <c r="A11" s="203" t="s">
        <v>205</v>
      </c>
      <c r="B11" s="206"/>
      <c r="C11" s="207"/>
      <c r="D11" s="208" t="s">
        <v>197</v>
      </c>
      <c r="E11" s="209" t="s">
        <v>200</v>
      </c>
      <c r="F11" s="8"/>
      <c r="G11" s="43" t="s">
        <v>199</v>
      </c>
      <c r="H11" s="89"/>
      <c r="J11" s="295" t="s">
        <v>730</v>
      </c>
    </row>
    <row r="12" spans="1:10">
      <c r="A12" s="5"/>
      <c r="B12" s="6" t="s">
        <v>195</v>
      </c>
      <c r="C12" s="209" t="s">
        <v>196</v>
      </c>
      <c r="D12" s="6" t="s">
        <v>198</v>
      </c>
      <c r="E12" s="209" t="s">
        <v>206</v>
      </c>
      <c r="F12" s="6" t="s">
        <v>201</v>
      </c>
      <c r="G12" s="209" t="s">
        <v>202</v>
      </c>
      <c r="H12" s="6" t="s">
        <v>24</v>
      </c>
      <c r="I12" s="20"/>
      <c r="J12" s="295" t="s">
        <v>731</v>
      </c>
    </row>
    <row r="13" spans="1:10">
      <c r="A13" s="199"/>
      <c r="B13" s="199"/>
      <c r="C13" s="201"/>
      <c r="D13" s="201"/>
      <c r="E13" s="9"/>
      <c r="F13" s="9"/>
      <c r="J13" s="295"/>
    </row>
    <row r="14" spans="1:10">
      <c r="A14" s="6">
        <v>2015</v>
      </c>
      <c r="B14" s="200">
        <v>185.58021199999999</v>
      </c>
      <c r="C14" s="200">
        <v>1.7021500000000001</v>
      </c>
      <c r="D14" s="200">
        <v>0.64056900000000006</v>
      </c>
      <c r="E14" s="32">
        <v>0.49329699999999999</v>
      </c>
      <c r="F14" s="32">
        <v>50.056981</v>
      </c>
      <c r="G14" s="28">
        <v>28.829633999999999</v>
      </c>
      <c r="H14" s="28">
        <f>SUM(B14:G14)</f>
        <v>267.302843</v>
      </c>
      <c r="J14" s="296">
        <f>B14/H14</f>
        <v>0.69426950314927993</v>
      </c>
    </row>
    <row r="15" spans="1:10">
      <c r="A15" s="206">
        <v>2016</v>
      </c>
      <c r="B15" s="200">
        <v>177.328609</v>
      </c>
      <c r="C15" s="200">
        <v>2.200075</v>
      </c>
      <c r="D15" s="200">
        <v>0.69925400000000004</v>
      </c>
      <c r="E15" s="32">
        <v>0.46960400000000002</v>
      </c>
      <c r="F15" s="32">
        <v>45.984368000000003</v>
      </c>
      <c r="G15" s="28">
        <v>25.322452999999999</v>
      </c>
      <c r="H15" s="28">
        <f t="shared" ref="H15:H20" si="0">SUM(B15:G15)</f>
        <v>252.00436300000001</v>
      </c>
      <c r="J15" s="296">
        <f t="shared" ref="J15:J20" si="1">B15/H15</f>
        <v>0.70367277331623024</v>
      </c>
    </row>
    <row r="16" spans="1:10">
      <c r="A16" s="6">
        <v>2017</v>
      </c>
      <c r="B16" s="200">
        <v>175.96317500000001</v>
      </c>
      <c r="C16" s="200">
        <v>2.2405020000000002</v>
      </c>
      <c r="D16" s="200">
        <v>0.465891</v>
      </c>
      <c r="E16" s="32">
        <v>0.59517100000000001</v>
      </c>
      <c r="F16" s="32">
        <v>48.470255000000002</v>
      </c>
      <c r="G16" s="28">
        <v>27.233155</v>
      </c>
      <c r="H16" s="28">
        <f t="shared" si="0"/>
        <v>254.96814900000001</v>
      </c>
      <c r="J16" s="296">
        <f t="shared" si="1"/>
        <v>0.6901378689461326</v>
      </c>
    </row>
    <row r="17" spans="1:15">
      <c r="A17" s="206">
        <v>2018</v>
      </c>
      <c r="B17" s="200">
        <v>174.50760099999999</v>
      </c>
      <c r="C17" s="200">
        <v>2.233746</v>
      </c>
      <c r="D17" s="200">
        <v>0.65729800000000005</v>
      </c>
      <c r="E17" s="32">
        <v>0.59701400000000004</v>
      </c>
      <c r="F17" s="32">
        <v>50.052672000000001</v>
      </c>
      <c r="G17" s="28">
        <v>28.352957</v>
      </c>
      <c r="H17" s="28">
        <f t="shared" si="0"/>
        <v>256.40128799999997</v>
      </c>
      <c r="J17" s="296">
        <f t="shared" si="1"/>
        <v>0.68060344923072313</v>
      </c>
    </row>
    <row r="18" spans="1:15">
      <c r="A18" s="206">
        <v>2019</v>
      </c>
      <c r="B18" s="200">
        <v>171.77621199999999</v>
      </c>
      <c r="C18" s="200">
        <v>2.5377529999999999</v>
      </c>
      <c r="D18" s="200">
        <v>0.70711100000000005</v>
      </c>
      <c r="E18" s="32">
        <v>0.13146099999999999</v>
      </c>
      <c r="F18" s="32">
        <v>51.050235000000001</v>
      </c>
      <c r="G18" s="28">
        <v>27.222825</v>
      </c>
      <c r="H18" s="28">
        <f t="shared" si="0"/>
        <v>253.42559699999998</v>
      </c>
      <c r="J18" s="296">
        <f t="shared" si="1"/>
        <v>0.67781713462827509</v>
      </c>
    </row>
    <row r="19" spans="1:15">
      <c r="A19" s="210" t="s">
        <v>203</v>
      </c>
      <c r="B19" s="200">
        <v>172.949423</v>
      </c>
      <c r="C19" s="200">
        <v>3.0410699999999999</v>
      </c>
      <c r="D19" s="200">
        <v>0.443469</v>
      </c>
      <c r="E19" s="202">
        <v>0.30991099999999999</v>
      </c>
      <c r="F19" s="202">
        <v>52.685529000000002</v>
      </c>
      <c r="G19" s="28">
        <v>30.014465000000001</v>
      </c>
      <c r="H19" s="28">
        <f t="shared" si="0"/>
        <v>259.44386699999995</v>
      </c>
      <c r="J19" s="296">
        <f t="shared" si="1"/>
        <v>0.66661596205702567</v>
      </c>
    </row>
    <row r="20" spans="1:15">
      <c r="A20" s="210" t="s">
        <v>204</v>
      </c>
      <c r="B20" s="200">
        <v>191.69099399999999</v>
      </c>
      <c r="C20" s="200">
        <v>0.93425800000000003</v>
      </c>
      <c r="D20" s="200">
        <v>0.425784</v>
      </c>
      <c r="E20" s="202">
        <v>0</v>
      </c>
      <c r="F20" s="202">
        <v>52.170256000000002</v>
      </c>
      <c r="G20" s="28">
        <v>30.913982000000001</v>
      </c>
      <c r="H20" s="28">
        <f t="shared" si="0"/>
        <v>276.13527399999998</v>
      </c>
      <c r="J20" s="296">
        <f t="shared" si="1"/>
        <v>0.69419234718995015</v>
      </c>
      <c r="O20" s="27">
        <f>B20-B19</f>
        <v>18.741570999999993</v>
      </c>
    </row>
    <row r="21" spans="1:15">
      <c r="A21" s="17"/>
      <c r="B21" s="17"/>
      <c r="C21" s="17"/>
      <c r="D21" s="17"/>
      <c r="E21" s="9"/>
      <c r="F21" s="9"/>
      <c r="O21">
        <f>O20*G48</f>
        <v>17.604909923501509</v>
      </c>
    </row>
    <row r="22" spans="1:15">
      <c r="A22" s="5"/>
      <c r="B22" s="17"/>
      <c r="C22" s="17"/>
      <c r="D22" s="202"/>
      <c r="E22" s="9"/>
      <c r="F22" s="9"/>
    </row>
    <row r="23" spans="1:15">
      <c r="A23" s="199"/>
      <c r="B23" s="17"/>
      <c r="C23" s="17"/>
      <c r="D23" s="17"/>
      <c r="E23" s="9"/>
      <c r="F23" s="9"/>
    </row>
    <row r="24" spans="1:15">
      <c r="A24" s="5"/>
      <c r="B24" s="199"/>
      <c r="C24" s="200"/>
      <c r="D24" s="200"/>
      <c r="E24" s="9"/>
      <c r="F24" s="9"/>
    </row>
    <row r="25" spans="1:15">
      <c r="A25" s="199"/>
      <c r="B25" s="199"/>
      <c r="C25" s="200"/>
      <c r="D25" s="200"/>
      <c r="E25" s="9"/>
      <c r="F25" s="9"/>
    </row>
    <row r="26" spans="1:15">
      <c r="A26" s="5" t="s">
        <v>916</v>
      </c>
      <c r="B26" s="199"/>
      <c r="C26" s="201"/>
      <c r="D26" s="200"/>
      <c r="E26" s="9"/>
      <c r="F26" s="9"/>
      <c r="G26" s="193">
        <v>918</v>
      </c>
    </row>
    <row r="27" spans="1:15">
      <c r="A27" s="5" t="s">
        <v>914</v>
      </c>
      <c r="B27" s="199"/>
      <c r="C27" s="201"/>
      <c r="D27" s="200"/>
      <c r="E27" s="9"/>
      <c r="F27" s="298">
        <v>1738</v>
      </c>
      <c r="G27" s="193"/>
    </row>
    <row r="28" spans="1:15">
      <c r="A28" s="272" t="s">
        <v>919</v>
      </c>
      <c r="B28" s="199"/>
      <c r="C28" s="201"/>
      <c r="D28" s="200"/>
      <c r="E28" s="9"/>
      <c r="F28" s="375">
        <f>H59</f>
        <v>0.52253805993585412</v>
      </c>
      <c r="G28" s="193"/>
    </row>
    <row r="29" spans="1:15">
      <c r="A29" s="272" t="s">
        <v>920</v>
      </c>
      <c r="B29" s="199"/>
      <c r="C29" s="201"/>
      <c r="D29" s="200"/>
      <c r="E29" s="9"/>
      <c r="F29" s="374"/>
      <c r="G29" s="310">
        <f>F27*F28</f>
        <v>908.17114816851449</v>
      </c>
    </row>
    <row r="30" spans="1:15">
      <c r="A30" s="272" t="s">
        <v>921</v>
      </c>
      <c r="B30" s="199"/>
      <c r="C30" s="201"/>
      <c r="D30" s="200"/>
      <c r="E30" s="9"/>
      <c r="F30" s="374"/>
      <c r="G30" s="193">
        <f>SUM(G26:G29)</f>
        <v>1826.1711481685145</v>
      </c>
    </row>
    <row r="31" spans="1:15">
      <c r="A31" s="272"/>
      <c r="B31" s="199"/>
      <c r="C31" s="201"/>
      <c r="D31" s="200"/>
      <c r="E31" s="9"/>
      <c r="F31" s="374"/>
      <c r="G31" s="193"/>
    </row>
    <row r="32" spans="1:15">
      <c r="A32" s="272"/>
      <c r="B32" s="199"/>
      <c r="C32" s="201"/>
      <c r="D32" s="200"/>
      <c r="E32" s="9"/>
      <c r="F32" s="374"/>
      <c r="G32" s="193"/>
    </row>
    <row r="33" spans="1:7">
      <c r="A33" s="5" t="s">
        <v>922</v>
      </c>
      <c r="B33" s="199"/>
      <c r="C33" s="201"/>
      <c r="D33" s="200"/>
      <c r="E33" s="9"/>
      <c r="F33" s="9"/>
      <c r="G33" s="193">
        <v>905</v>
      </c>
    </row>
    <row r="34" spans="1:7">
      <c r="A34" s="5" t="s">
        <v>923</v>
      </c>
      <c r="B34" s="199"/>
      <c r="C34" s="201"/>
      <c r="D34" s="200"/>
      <c r="E34" s="9"/>
      <c r="F34" s="298">
        <v>1664</v>
      </c>
      <c r="G34" s="193"/>
    </row>
    <row r="35" spans="1:7">
      <c r="A35" s="272" t="s">
        <v>919</v>
      </c>
      <c r="B35" s="199"/>
      <c r="C35" s="201"/>
      <c r="D35" s="200"/>
      <c r="E35" s="9"/>
      <c r="F35" s="375">
        <f>H59</f>
        <v>0.52253805993585412</v>
      </c>
      <c r="G35" s="193"/>
    </row>
    <row r="36" spans="1:7">
      <c r="A36" s="272" t="s">
        <v>920</v>
      </c>
      <c r="B36" s="199"/>
      <c r="C36" s="201"/>
      <c r="D36" s="200"/>
      <c r="E36" s="9"/>
      <c r="F36" s="374"/>
      <c r="G36" s="310">
        <f>F34*F35</f>
        <v>869.50333173326123</v>
      </c>
    </row>
    <row r="37" spans="1:7">
      <c r="A37" s="272" t="s">
        <v>924</v>
      </c>
      <c r="B37" s="199"/>
      <c r="C37" s="201"/>
      <c r="D37" s="200"/>
      <c r="E37" s="9"/>
      <c r="F37" s="374"/>
      <c r="G37" s="193">
        <f>SUM(G33:G36)</f>
        <v>1774.5033317332613</v>
      </c>
    </row>
    <row r="38" spans="1:7">
      <c r="A38" s="272"/>
      <c r="B38" s="199"/>
      <c r="C38" s="201"/>
      <c r="D38" s="200"/>
      <c r="E38" s="9"/>
      <c r="F38" s="374"/>
      <c r="G38" s="193"/>
    </row>
    <row r="39" spans="1:7">
      <c r="A39" s="272"/>
      <c r="B39" s="199"/>
      <c r="C39" s="201"/>
      <c r="D39" s="200"/>
      <c r="E39" s="9"/>
      <c r="F39" s="374"/>
      <c r="G39" s="193"/>
    </row>
    <row r="40" spans="1:7">
      <c r="A40" s="371" t="s">
        <v>925</v>
      </c>
      <c r="B40" s="199"/>
      <c r="C40" s="200"/>
      <c r="D40" s="200"/>
      <c r="E40" s="9"/>
      <c r="F40" s="9"/>
      <c r="G40" s="193">
        <f>G30-G37</f>
        <v>51.667816435253144</v>
      </c>
    </row>
    <row r="41" spans="1:7">
      <c r="A41" s="199"/>
      <c r="B41" s="199"/>
      <c r="C41" s="200"/>
      <c r="D41" s="200"/>
      <c r="E41" s="9"/>
      <c r="F41" s="9"/>
      <c r="G41" s="193"/>
    </row>
    <row r="42" spans="1:7">
      <c r="A42" s="367" t="s">
        <v>901</v>
      </c>
      <c r="B42" s="199"/>
      <c r="C42" s="200"/>
      <c r="D42" s="200"/>
      <c r="E42" s="9"/>
      <c r="F42" s="9"/>
      <c r="G42" s="368">
        <f>-G40/G30</f>
        <v>-2.8292975982602352E-2</v>
      </c>
    </row>
    <row r="43" spans="1:7">
      <c r="A43" s="199"/>
      <c r="B43" s="199"/>
      <c r="C43" s="200"/>
      <c r="D43" s="200"/>
      <c r="E43" s="9"/>
      <c r="F43" s="9"/>
      <c r="G43" s="193"/>
    </row>
    <row r="44" spans="1:7">
      <c r="A44" s="367" t="s">
        <v>902</v>
      </c>
      <c r="B44" s="199"/>
      <c r="C44" s="200"/>
      <c r="D44" s="200"/>
      <c r="E44" s="9"/>
      <c r="F44" s="9"/>
      <c r="G44" s="281">
        <f>B20</f>
        <v>191.69099399999999</v>
      </c>
    </row>
    <row r="45" spans="1:7">
      <c r="A45" s="199"/>
      <c r="B45" s="199"/>
      <c r="C45" s="200"/>
      <c r="D45" s="200"/>
      <c r="E45" s="9"/>
      <c r="F45" s="9"/>
      <c r="G45" s="200"/>
    </row>
    <row r="46" spans="1:7">
      <c r="A46" s="367" t="s">
        <v>903</v>
      </c>
      <c r="B46" s="199"/>
      <c r="C46" s="201"/>
      <c r="D46" s="200"/>
      <c r="E46" s="9"/>
      <c r="F46" s="9"/>
      <c r="G46" s="200">
        <f>G44*G42</f>
        <v>-5.423508689323171</v>
      </c>
    </row>
    <row r="47" spans="1:7">
      <c r="A47" s="199"/>
      <c r="B47" s="199"/>
      <c r="C47" s="200"/>
      <c r="D47" s="200"/>
      <c r="E47" s="9"/>
      <c r="F47" s="9"/>
      <c r="G47" s="200"/>
    </row>
    <row r="48" spans="1:7">
      <c r="A48" s="352" t="s">
        <v>867</v>
      </c>
      <c r="B48" s="17"/>
      <c r="C48" s="17"/>
      <c r="D48" s="211"/>
      <c r="E48" s="9"/>
      <c r="F48" s="9"/>
      <c r="G48" s="204">
        <f>879083724/935841768</f>
        <v>0.93935081127945552</v>
      </c>
    </row>
    <row r="49" spans="1:8">
      <c r="A49" s="158"/>
      <c r="B49" s="17"/>
      <c r="C49" s="17"/>
      <c r="D49" s="17"/>
      <c r="E49" s="9"/>
      <c r="F49" s="9"/>
      <c r="G49" s="17"/>
    </row>
    <row r="50" spans="1:8" ht="13.5" thickBot="1">
      <c r="A50" s="203" t="s">
        <v>194</v>
      </c>
      <c r="B50" s="17"/>
      <c r="C50" s="17"/>
      <c r="D50" s="202"/>
      <c r="E50" s="9"/>
      <c r="F50" s="9"/>
      <c r="G50" s="205">
        <f>G46*G48</f>
        <v>-5.0945772872968975</v>
      </c>
    </row>
    <row r="51" spans="1:8" ht="13.5" thickTop="1">
      <c r="A51" s="158"/>
      <c r="B51" s="17"/>
      <c r="C51" s="17"/>
      <c r="D51" s="17"/>
      <c r="E51" s="9"/>
      <c r="F51" s="9"/>
    </row>
    <row r="52" spans="1:8">
      <c r="A52" s="158"/>
      <c r="B52" s="17"/>
      <c r="C52" s="17"/>
      <c r="D52" s="17"/>
      <c r="E52" s="9"/>
      <c r="F52" s="9"/>
    </row>
    <row r="53" spans="1:8">
      <c r="A53" s="17"/>
      <c r="B53" s="17"/>
      <c r="C53" s="17"/>
      <c r="D53" s="17"/>
      <c r="E53" s="9"/>
      <c r="F53" s="9"/>
    </row>
    <row r="54" spans="1:8">
      <c r="A54" s="9"/>
      <c r="B54" s="9"/>
      <c r="C54" s="9"/>
      <c r="D54" s="9"/>
      <c r="E54" s="9"/>
      <c r="F54" s="9"/>
    </row>
    <row r="55" spans="1:8">
      <c r="A55" s="26" t="s">
        <v>917</v>
      </c>
      <c r="B55" s="9"/>
      <c r="C55" s="9"/>
      <c r="G55" s="193">
        <v>918</v>
      </c>
      <c r="H55" s="373">
        <f>G55/G57</f>
        <v>0.45199409158050219</v>
      </c>
    </row>
    <row r="56" spans="1:8">
      <c r="A56" s="26" t="s">
        <v>915</v>
      </c>
      <c r="B56" s="9"/>
      <c r="C56" s="9"/>
      <c r="G56" s="193">
        <v>1113</v>
      </c>
      <c r="H56" s="373">
        <f>G56/G57</f>
        <v>0.54800590841949781</v>
      </c>
    </row>
    <row r="57" spans="1:8">
      <c r="A57" s="26" t="s">
        <v>918</v>
      </c>
      <c r="B57" s="9"/>
      <c r="C57" s="9"/>
      <c r="G57" s="193">
        <f>SUM(G55:G56)</f>
        <v>2031</v>
      </c>
      <c r="H57" s="373">
        <f>SUM(H55:H56)</f>
        <v>1</v>
      </c>
    </row>
    <row r="58" spans="1:8">
      <c r="A58" s="9"/>
      <c r="B58" s="9"/>
      <c r="C58" s="9"/>
      <c r="G58" s="193"/>
    </row>
    <row r="59" spans="1:8">
      <c r="A59" s="26" t="s">
        <v>927</v>
      </c>
      <c r="B59" s="9"/>
      <c r="C59" s="9"/>
      <c r="G59" s="28">
        <f>B20</f>
        <v>191.69099399999999</v>
      </c>
      <c r="H59" s="373">
        <f>G59/G61</f>
        <v>0.52253805993585412</v>
      </c>
    </row>
    <row r="60" spans="1:8">
      <c r="A60" s="26" t="s">
        <v>928</v>
      </c>
      <c r="B60" s="9"/>
      <c r="C60" s="9"/>
      <c r="G60" s="28">
        <v>175.155</v>
      </c>
      <c r="H60" s="373">
        <f>G60/G61</f>
        <v>0.47746194006414583</v>
      </c>
    </row>
    <row r="61" spans="1:8">
      <c r="A61" s="26" t="s">
        <v>929</v>
      </c>
      <c r="B61" s="9"/>
      <c r="C61" s="9"/>
      <c r="G61" s="28">
        <f>SUM(G59:G60)</f>
        <v>366.84599400000002</v>
      </c>
      <c r="H61" s="373">
        <f>SUM(H59:H60)</f>
        <v>1</v>
      </c>
    </row>
    <row r="62" spans="1:8">
      <c r="A62" s="9"/>
      <c r="B62" s="9"/>
      <c r="C62" s="9"/>
    </row>
  </sheetData>
  <mergeCells count="5">
    <mergeCell ref="A1:H1"/>
    <mergeCell ref="A2:H2"/>
    <mergeCell ref="A3:H3"/>
    <mergeCell ref="A4:H4"/>
    <mergeCell ref="A5:H5"/>
  </mergeCells>
  <pageMargins left="0.32" right="0.23" top="0.5" bottom="0.25" header="0.5" footer="0.5"/>
  <pageSetup scale="9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5"/>
  <sheetViews>
    <sheetView workbookViewId="0">
      <selection activeCell="I44" sqref="I44"/>
    </sheetView>
  </sheetViews>
  <sheetFormatPr defaultRowHeight="12.75"/>
  <cols>
    <col min="1" max="1" width="41.7109375" customWidth="1"/>
    <col min="2" max="2" width="9.42578125" customWidth="1"/>
    <col min="3" max="3" width="12.7109375" customWidth="1"/>
    <col min="4" max="4" width="1.85546875" customWidth="1"/>
    <col min="5" max="5" width="12.7109375" customWidth="1"/>
    <col min="6" max="6" width="1.85546875" customWidth="1"/>
    <col min="7" max="7" width="12.7109375" customWidth="1"/>
    <col min="8" max="8" width="1.85546875" customWidth="1"/>
    <col min="9" max="9" width="12.7109375" customWidth="1"/>
    <col min="10" max="10" width="1.85546875" customWidth="1"/>
    <col min="11" max="11" width="12.7109375" customWidth="1"/>
    <col min="12" max="12" width="1.85546875" customWidth="1"/>
    <col min="13" max="13" width="12.7109375" customWidth="1"/>
    <col min="14" max="14" width="1.85546875" customWidth="1"/>
    <col min="15" max="15" width="12.7109375" customWidth="1"/>
    <col min="16" max="16" width="1.85546875" customWidth="1"/>
    <col min="17" max="17" width="12.7109375" customWidth="1"/>
    <col min="18" max="18" width="11.7109375" customWidth="1"/>
    <col min="19" max="19" width="11.28515625" bestFit="1" customWidth="1"/>
    <col min="20" max="21" width="14" bestFit="1" customWidth="1"/>
  </cols>
  <sheetData>
    <row r="1" spans="1:19">
      <c r="A1" s="382" t="s">
        <v>11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9">
      <c r="A2" s="382" t="s">
        <v>732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</row>
    <row r="3" spans="1:19">
      <c r="A3" s="382" t="s">
        <v>13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1:19">
      <c r="A4" s="382" t="s">
        <v>3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</row>
    <row r="5" spans="1:19">
      <c r="A5" s="382" t="s">
        <v>95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</row>
    <row r="6" spans="1:19">
      <c r="A6" s="15"/>
      <c r="B6" s="15"/>
      <c r="C6" s="15"/>
    </row>
    <row r="7" spans="1:19">
      <c r="A7" s="17"/>
      <c r="B7" s="17"/>
      <c r="C7" s="15"/>
    </row>
    <row r="8" spans="1:19">
      <c r="A8" s="198"/>
      <c r="B8" s="198"/>
      <c r="C8" s="198"/>
    </row>
    <row r="9" spans="1:19">
      <c r="A9" s="297" t="s">
        <v>733</v>
      </c>
      <c r="B9" s="198"/>
      <c r="C9" s="198"/>
      <c r="E9" s="61" t="s">
        <v>737</v>
      </c>
      <c r="G9" s="61" t="s">
        <v>739</v>
      </c>
      <c r="I9" s="61"/>
      <c r="K9" s="61"/>
      <c r="M9" s="61"/>
      <c r="N9" s="61"/>
      <c r="O9" s="61"/>
      <c r="P9" s="61"/>
      <c r="Q9" s="61"/>
    </row>
    <row r="10" spans="1:19">
      <c r="A10" s="297" t="s">
        <v>746</v>
      </c>
      <c r="B10" s="198"/>
      <c r="C10" s="198"/>
      <c r="D10" s="61"/>
      <c r="E10" s="44" t="s">
        <v>738</v>
      </c>
      <c r="F10" s="42"/>
      <c r="G10" s="44" t="s">
        <v>738</v>
      </c>
      <c r="H10" s="42"/>
      <c r="I10" s="44">
        <v>2019</v>
      </c>
      <c r="J10" s="42"/>
      <c r="K10" s="44">
        <v>2018</v>
      </c>
      <c r="L10" s="42"/>
      <c r="M10" s="44">
        <v>2017</v>
      </c>
      <c r="N10" s="61"/>
      <c r="O10" s="44">
        <v>2016</v>
      </c>
      <c r="P10" s="61"/>
      <c r="Q10" s="44">
        <v>2015</v>
      </c>
      <c r="S10" s="295"/>
    </row>
    <row r="11" spans="1:19">
      <c r="A11" s="203"/>
      <c r="B11" s="206"/>
      <c r="C11" s="208"/>
      <c r="D11" s="209"/>
      <c r="E11" s="8"/>
      <c r="F11" s="8"/>
      <c r="G11" s="8"/>
      <c r="H11" s="8"/>
      <c r="I11" s="8"/>
      <c r="J11" s="8"/>
      <c r="K11" s="8"/>
      <c r="L11" s="8"/>
      <c r="M11" s="43"/>
      <c r="N11" s="43"/>
      <c r="O11" s="43"/>
      <c r="P11" s="43"/>
      <c r="Q11" s="43"/>
      <c r="S11" s="295"/>
    </row>
    <row r="12" spans="1:19">
      <c r="A12" s="5" t="s">
        <v>734</v>
      </c>
      <c r="B12" s="6"/>
      <c r="C12" s="6"/>
      <c r="D12" s="209"/>
      <c r="E12" s="67">
        <v>879083724</v>
      </c>
      <c r="F12" s="67"/>
      <c r="G12" s="67">
        <v>805082104</v>
      </c>
      <c r="H12" s="67"/>
      <c r="I12" s="67">
        <v>837558119</v>
      </c>
      <c r="J12" s="67"/>
      <c r="K12" s="67">
        <v>864386635</v>
      </c>
      <c r="L12" s="67"/>
      <c r="M12" s="67">
        <v>831976968</v>
      </c>
      <c r="N12" s="67"/>
      <c r="O12" s="67">
        <v>843703711</v>
      </c>
      <c r="P12" s="67"/>
      <c r="Q12" s="67">
        <v>901515317</v>
      </c>
      <c r="R12" s="20"/>
      <c r="S12" s="295"/>
    </row>
    <row r="13" spans="1:19">
      <c r="A13" s="5"/>
      <c r="B13" s="6"/>
      <c r="C13" s="6"/>
      <c r="D13" s="209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20"/>
      <c r="S13" s="295"/>
    </row>
    <row r="14" spans="1:19">
      <c r="A14" s="5" t="s">
        <v>735</v>
      </c>
      <c r="B14" s="6" t="s">
        <v>736</v>
      </c>
      <c r="C14" s="6"/>
      <c r="D14" s="209"/>
      <c r="E14" s="67">
        <v>274405487</v>
      </c>
      <c r="F14" s="67"/>
      <c r="G14" s="67">
        <v>276444963</v>
      </c>
      <c r="H14" s="67"/>
      <c r="I14" s="67">
        <v>281464117</v>
      </c>
      <c r="J14" s="67"/>
      <c r="K14" s="67">
        <v>313828901</v>
      </c>
      <c r="L14" s="67"/>
      <c r="M14" s="67">
        <v>320164104</v>
      </c>
      <c r="N14" s="67"/>
      <c r="O14" s="67">
        <v>326558415</v>
      </c>
      <c r="P14" s="67"/>
      <c r="Q14" s="67">
        <v>382670222</v>
      </c>
      <c r="R14" s="20"/>
      <c r="S14" s="295"/>
    </row>
    <row r="15" spans="1:19">
      <c r="A15" s="5" t="s">
        <v>735</v>
      </c>
      <c r="B15" s="6" t="s">
        <v>740</v>
      </c>
      <c r="C15" s="6"/>
      <c r="D15" s="209"/>
      <c r="E15" s="67">
        <v>107114208</v>
      </c>
      <c r="F15" s="67"/>
      <c r="G15" s="67">
        <v>89217329</v>
      </c>
      <c r="H15" s="67"/>
      <c r="I15" s="67">
        <v>115346279</v>
      </c>
      <c r="J15" s="67"/>
      <c r="K15" s="67">
        <v>123582240</v>
      </c>
      <c r="L15" s="67"/>
      <c r="M15" s="67">
        <v>95955806</v>
      </c>
      <c r="N15" s="67"/>
      <c r="O15" s="67">
        <v>109131766</v>
      </c>
      <c r="P15" s="67"/>
      <c r="Q15" s="67">
        <v>93170877</v>
      </c>
      <c r="R15" s="20"/>
      <c r="S15" s="295"/>
    </row>
    <row r="16" spans="1:19">
      <c r="A16" s="5" t="s">
        <v>781</v>
      </c>
      <c r="B16" s="6" t="s">
        <v>749</v>
      </c>
      <c r="C16" s="6"/>
      <c r="D16" s="209"/>
      <c r="E16" s="67">
        <v>48707778</v>
      </c>
      <c r="F16" s="67"/>
      <c r="G16" s="67">
        <v>36093978</v>
      </c>
      <c r="H16" s="67"/>
      <c r="I16" s="67">
        <v>40711642</v>
      </c>
      <c r="J16" s="67"/>
      <c r="K16" s="67">
        <v>39189505</v>
      </c>
      <c r="L16" s="67"/>
      <c r="M16" s="67">
        <v>40202218</v>
      </c>
      <c r="N16" s="67"/>
      <c r="O16" s="67">
        <v>34419009</v>
      </c>
      <c r="P16" s="67"/>
      <c r="Q16" s="67">
        <v>45721849</v>
      </c>
      <c r="R16" s="20"/>
      <c r="S16" s="295"/>
    </row>
    <row r="17" spans="1:21">
      <c r="A17" s="5" t="s">
        <v>741</v>
      </c>
      <c r="B17" s="43" t="s">
        <v>742</v>
      </c>
      <c r="C17" s="6"/>
      <c r="D17" s="209"/>
      <c r="E17" s="67">
        <v>9171811</v>
      </c>
      <c r="F17" s="67"/>
      <c r="G17" s="67">
        <v>7736804</v>
      </c>
      <c r="H17" s="67"/>
      <c r="I17" s="67">
        <v>7645412</v>
      </c>
      <c r="J17" s="67"/>
      <c r="K17" s="67">
        <v>14097081</v>
      </c>
      <c r="L17" s="67"/>
      <c r="M17" s="67">
        <v>19794923</v>
      </c>
      <c r="N17" s="67"/>
      <c r="O17" s="67">
        <v>20016357</v>
      </c>
      <c r="P17" s="67"/>
      <c r="Q17" s="67">
        <v>16774813</v>
      </c>
      <c r="R17" s="20"/>
      <c r="S17" s="295"/>
    </row>
    <row r="18" spans="1:21">
      <c r="A18" s="42" t="s">
        <v>743</v>
      </c>
      <c r="B18" s="6"/>
      <c r="C18" s="6"/>
      <c r="D18" s="209"/>
      <c r="E18" s="69"/>
      <c r="F18" s="67"/>
      <c r="G18" s="69"/>
      <c r="H18" s="67"/>
      <c r="I18" s="69"/>
      <c r="J18" s="67"/>
      <c r="K18" s="69"/>
      <c r="L18" s="67"/>
      <c r="M18" s="69"/>
      <c r="N18" s="67"/>
      <c r="O18" s="69"/>
      <c r="P18" s="67"/>
      <c r="Q18" s="69"/>
      <c r="R18" s="20"/>
      <c r="S18" s="295"/>
    </row>
    <row r="19" spans="1:21">
      <c r="A19" s="5" t="s">
        <v>745</v>
      </c>
      <c r="B19" s="6"/>
      <c r="C19" s="6"/>
      <c r="D19" s="209"/>
      <c r="E19" s="67">
        <f>SUM(E14:E18)</f>
        <v>439399284</v>
      </c>
      <c r="F19" s="67"/>
      <c r="G19" s="67">
        <f>SUM(G14:G18)</f>
        <v>409493074</v>
      </c>
      <c r="H19" s="67"/>
      <c r="I19" s="67">
        <f>SUM(I14:I18)</f>
        <v>445167450</v>
      </c>
      <c r="J19" s="67"/>
      <c r="K19" s="67">
        <f>SUM(K14:K18)</f>
        <v>490697727</v>
      </c>
      <c r="L19" s="67"/>
      <c r="M19" s="67">
        <f>SUM(M14:M18)</f>
        <v>476117051</v>
      </c>
      <c r="N19" s="67"/>
      <c r="O19" s="67">
        <f>SUM(O14:O18)</f>
        <v>490125547</v>
      </c>
      <c r="P19" s="67"/>
      <c r="Q19" s="67">
        <f>SUM(Q14:Q18)</f>
        <v>538337761</v>
      </c>
      <c r="R19" s="20"/>
      <c r="S19" s="295"/>
    </row>
    <row r="20" spans="1:21">
      <c r="A20" s="5"/>
      <c r="B20" s="6"/>
      <c r="C20" s="6"/>
      <c r="D20" s="209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20"/>
      <c r="S20" s="295"/>
    </row>
    <row r="21" spans="1:21">
      <c r="A21" s="5" t="s">
        <v>744</v>
      </c>
      <c r="B21" s="6"/>
      <c r="C21" s="6"/>
      <c r="D21" s="209"/>
      <c r="E21" s="67">
        <f>E12-E19</f>
        <v>439684440</v>
      </c>
      <c r="F21" s="67"/>
      <c r="G21" s="67">
        <f>G12-G19</f>
        <v>395589030</v>
      </c>
      <c r="H21" s="67"/>
      <c r="I21" s="67">
        <f>I12-I19</f>
        <v>392390669</v>
      </c>
      <c r="J21" s="67"/>
      <c r="K21" s="67">
        <f>K12-K19</f>
        <v>373688908</v>
      </c>
      <c r="L21" s="67"/>
      <c r="M21" s="67">
        <f>M12-M19</f>
        <v>355859917</v>
      </c>
      <c r="N21" s="67"/>
      <c r="O21" s="67">
        <f>O12-O19</f>
        <v>353578164</v>
      </c>
      <c r="P21" s="67"/>
      <c r="Q21" s="67">
        <f>Q12-Q19</f>
        <v>363177556</v>
      </c>
      <c r="R21" s="300"/>
      <c r="S21" s="302"/>
    </row>
    <row r="22" spans="1:21">
      <c r="A22" s="5"/>
      <c r="B22" s="6"/>
      <c r="C22" s="6"/>
      <c r="D22" s="209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20"/>
      <c r="S22" s="303"/>
    </row>
    <row r="23" spans="1:21">
      <c r="A23" s="5" t="s">
        <v>747</v>
      </c>
      <c r="B23" s="6"/>
      <c r="C23" s="6"/>
      <c r="D23" s="209"/>
      <c r="E23" s="67">
        <f>E21-G21</f>
        <v>44095410</v>
      </c>
      <c r="F23" s="67"/>
      <c r="G23" s="67">
        <f>G21-I21</f>
        <v>3198361</v>
      </c>
      <c r="H23" s="67"/>
      <c r="I23" s="67">
        <f>I21-K21</f>
        <v>18701761</v>
      </c>
      <c r="J23" s="67"/>
      <c r="K23" s="67">
        <f>K21-M21</f>
        <v>17828991</v>
      </c>
      <c r="L23" s="67"/>
      <c r="M23" s="67">
        <f>M21-O21</f>
        <v>2281753</v>
      </c>
      <c r="N23" s="67"/>
      <c r="O23" s="67">
        <f>O21-Q21</f>
        <v>-9599392</v>
      </c>
      <c r="P23" s="67"/>
      <c r="Q23" s="67"/>
      <c r="R23" s="20"/>
      <c r="S23" s="295"/>
      <c r="T23" t="s">
        <v>930</v>
      </c>
      <c r="U23" s="361">
        <f>AVERAGE(I23:O23)</f>
        <v>7303278.25</v>
      </c>
    </row>
    <row r="24" spans="1:21">
      <c r="A24" s="5"/>
      <c r="B24" s="6"/>
      <c r="C24" s="6"/>
      <c r="D24" s="209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20"/>
      <c r="S24" s="295"/>
    </row>
    <row r="25" spans="1:21">
      <c r="A25" s="5" t="s">
        <v>748</v>
      </c>
      <c r="B25" s="6"/>
      <c r="C25" s="6"/>
      <c r="D25" s="209"/>
      <c r="E25" s="301">
        <f>E23/G21</f>
        <v>0.11146772699940644</v>
      </c>
      <c r="F25" s="67"/>
      <c r="G25" s="301">
        <f>G23/I21</f>
        <v>8.1509608986140292E-3</v>
      </c>
      <c r="H25" s="67"/>
      <c r="I25" s="301">
        <f>I23/K21</f>
        <v>5.0046336938638809E-2</v>
      </c>
      <c r="J25" s="67"/>
      <c r="K25" s="301">
        <f>K23/M21</f>
        <v>5.0101149773493593E-2</v>
      </c>
      <c r="L25" s="67"/>
      <c r="M25" s="301">
        <f>M23/O21</f>
        <v>6.4533198944943899E-3</v>
      </c>
      <c r="N25" s="67"/>
      <c r="O25" s="301">
        <f>O23/Q21</f>
        <v>-2.6431677402443888E-2</v>
      </c>
      <c r="P25" s="67"/>
      <c r="Q25" s="301"/>
      <c r="R25" s="20"/>
      <c r="S25" s="304"/>
      <c r="U25" s="373">
        <f>AVERAGE(I25:O25)</f>
        <v>2.0042282301045728E-2</v>
      </c>
    </row>
    <row r="26" spans="1:21">
      <c r="A26" s="5"/>
      <c r="B26" s="6"/>
      <c r="C26" s="6"/>
      <c r="D26" s="209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20"/>
      <c r="S26" s="295"/>
    </row>
    <row r="27" spans="1:21">
      <c r="A27" s="5"/>
      <c r="B27" s="6"/>
      <c r="C27" s="6"/>
      <c r="D27" s="209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20"/>
      <c r="S27" s="295"/>
    </row>
    <row r="28" spans="1:21">
      <c r="A28" s="5"/>
      <c r="B28" s="6"/>
      <c r="C28" s="6"/>
      <c r="D28" s="209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20"/>
      <c r="S28" s="295"/>
    </row>
    <row r="29" spans="1:21">
      <c r="A29" s="305" t="s">
        <v>765</v>
      </c>
      <c r="B29" s="199"/>
      <c r="C29" s="201"/>
      <c r="D29" s="9"/>
      <c r="E29" s="298"/>
      <c r="F29" s="298"/>
      <c r="G29" s="298"/>
      <c r="H29" s="298"/>
      <c r="I29" s="298"/>
      <c r="J29" s="298"/>
      <c r="K29" s="298"/>
      <c r="L29" s="298"/>
      <c r="M29" s="193"/>
      <c r="N29" s="193"/>
      <c r="O29" s="193"/>
      <c r="P29" s="193"/>
      <c r="Q29" s="193"/>
      <c r="S29" s="295"/>
    </row>
    <row r="30" spans="1:21">
      <c r="A30" s="14" t="s">
        <v>764</v>
      </c>
      <c r="B30" s="307" t="s">
        <v>750</v>
      </c>
      <c r="C30" s="200"/>
      <c r="D30" s="32"/>
      <c r="E30" s="298">
        <f>(('Payroll Costs'!B20-'Payroll Costs'!B19)*'Payroll Costs'!G48)*1000000</f>
        <v>17604909.92350151</v>
      </c>
      <c r="F30" s="298"/>
      <c r="G30" s="298"/>
      <c r="H30" s="298"/>
      <c r="I30" s="71"/>
      <c r="J30" s="193"/>
      <c r="K30" s="296"/>
      <c r="P30" s="193"/>
      <c r="Q30" s="193"/>
      <c r="S30" s="296"/>
    </row>
    <row r="31" spans="1:21">
      <c r="A31" s="14" t="s">
        <v>751</v>
      </c>
      <c r="B31" s="307" t="s">
        <v>750</v>
      </c>
      <c r="C31" s="200"/>
      <c r="D31" s="32"/>
      <c r="E31" s="298">
        <f>E50/E51*0.931</f>
        <v>4676744.4360000007</v>
      </c>
      <c r="F31" s="298"/>
      <c r="G31" s="298"/>
      <c r="H31" s="298"/>
      <c r="I31" s="28"/>
      <c r="K31" s="296"/>
      <c r="L31" s="42"/>
      <c r="M31" s="42"/>
      <c r="P31" s="193"/>
      <c r="Q31" s="193"/>
      <c r="R31" s="193"/>
      <c r="S31" s="296"/>
    </row>
    <row r="32" spans="1:21">
      <c r="A32" s="308" t="s">
        <v>752</v>
      </c>
      <c r="B32" s="307" t="s">
        <v>750</v>
      </c>
      <c r="C32" s="200"/>
      <c r="D32" s="32"/>
      <c r="E32" s="298">
        <f>K55</f>
        <v>9664448.4580000006</v>
      </c>
      <c r="F32" s="298"/>
      <c r="G32" s="298"/>
      <c r="H32" s="298"/>
      <c r="I32" s="71"/>
      <c r="K32" s="296"/>
      <c r="L32" s="193"/>
      <c r="M32" s="193"/>
      <c r="P32" s="193"/>
      <c r="Q32" s="193"/>
      <c r="S32" s="296"/>
    </row>
    <row r="33" spans="1:21">
      <c r="A33" s="306" t="s">
        <v>753</v>
      </c>
      <c r="B33" s="200"/>
      <c r="C33" s="200"/>
      <c r="D33" s="32"/>
      <c r="E33" s="298"/>
      <c r="F33" s="298"/>
      <c r="G33" s="298"/>
      <c r="H33" s="298"/>
      <c r="I33" s="71"/>
      <c r="K33" s="296"/>
      <c r="L33" s="193"/>
      <c r="M33" s="193"/>
      <c r="P33" s="193"/>
      <c r="Q33" s="193"/>
      <c r="S33" s="296"/>
      <c r="T33" s="42"/>
      <c r="U33" s="42"/>
    </row>
    <row r="34" spans="1:21">
      <c r="A34" s="210"/>
      <c r="B34" s="200"/>
      <c r="C34" s="200"/>
      <c r="D34" s="202"/>
      <c r="E34" s="299"/>
      <c r="F34" s="299"/>
      <c r="G34" s="299"/>
      <c r="H34" s="299"/>
      <c r="L34" s="193"/>
      <c r="M34" s="193"/>
      <c r="P34" s="193"/>
      <c r="Q34" s="193"/>
      <c r="S34" s="296"/>
      <c r="T34" s="193"/>
      <c r="U34" s="193"/>
    </row>
    <row r="35" spans="1:21">
      <c r="A35" s="308" t="s">
        <v>757</v>
      </c>
      <c r="B35" s="307" t="s">
        <v>759</v>
      </c>
      <c r="C35" s="200"/>
      <c r="D35" s="202"/>
      <c r="E35" s="299">
        <f>21332833-18041457</f>
        <v>3291376</v>
      </c>
      <c r="F35" s="299"/>
      <c r="G35" s="299"/>
      <c r="H35" s="299"/>
      <c r="I35" s="299"/>
      <c r="J35" s="299"/>
      <c r="K35" s="299"/>
      <c r="L35" s="299"/>
      <c r="M35" s="193"/>
      <c r="N35" s="193"/>
      <c r="O35" s="193"/>
      <c r="P35" s="193"/>
      <c r="Q35" s="193"/>
      <c r="S35" s="296"/>
      <c r="T35" s="193"/>
      <c r="U35" s="193"/>
    </row>
    <row r="36" spans="1:21">
      <c r="A36" s="308" t="s">
        <v>760</v>
      </c>
      <c r="B36" s="307" t="s">
        <v>761</v>
      </c>
      <c r="C36" s="17"/>
      <c r="D36" s="9"/>
      <c r="E36" s="298">
        <f>8726372-6974168</f>
        <v>1752204</v>
      </c>
      <c r="F36" s="298"/>
      <c r="G36" s="298"/>
      <c r="H36" s="298"/>
      <c r="I36" s="298"/>
      <c r="J36" s="298"/>
      <c r="K36" s="298"/>
      <c r="L36" s="298"/>
      <c r="M36" s="193"/>
      <c r="N36" s="193"/>
      <c r="O36" s="193"/>
      <c r="P36" s="193"/>
      <c r="Q36" s="193"/>
      <c r="T36" s="193"/>
      <c r="U36" s="193"/>
    </row>
    <row r="37" spans="1:21">
      <c r="A37" s="308" t="s">
        <v>762</v>
      </c>
      <c r="B37" s="307" t="s">
        <v>763</v>
      </c>
      <c r="C37" s="202"/>
      <c r="D37" s="9"/>
      <c r="E37" s="298">
        <f>4777652-3500577</f>
        <v>1277075</v>
      </c>
      <c r="F37" s="298"/>
      <c r="G37" s="298"/>
      <c r="H37" s="298"/>
      <c r="I37" s="298"/>
      <c r="J37" s="298"/>
      <c r="K37" s="298"/>
      <c r="L37" s="298"/>
      <c r="M37" s="193"/>
      <c r="N37" s="193"/>
      <c r="O37" s="193"/>
      <c r="P37" s="193"/>
      <c r="Q37" s="193"/>
    </row>
    <row r="38" spans="1:21">
      <c r="A38" s="308" t="s">
        <v>767</v>
      </c>
      <c r="B38" s="307" t="s">
        <v>768</v>
      </c>
      <c r="C38" s="202"/>
      <c r="D38" s="9"/>
      <c r="E38" s="298">
        <f>9902132-9255912</f>
        <v>646220</v>
      </c>
      <c r="F38" s="298"/>
      <c r="G38" s="298"/>
      <c r="H38" s="298"/>
      <c r="I38" s="298"/>
      <c r="J38" s="298"/>
      <c r="K38" s="298"/>
      <c r="L38" s="298"/>
      <c r="M38" s="193"/>
      <c r="N38" s="193"/>
      <c r="O38" s="193"/>
      <c r="P38" s="193"/>
      <c r="Q38" s="193"/>
    </row>
    <row r="39" spans="1:21">
      <c r="A39" s="308" t="s">
        <v>769</v>
      </c>
      <c r="B39" s="307" t="s">
        <v>770</v>
      </c>
      <c r="C39" s="202"/>
      <c r="D39" s="9"/>
      <c r="E39" s="298">
        <f>21487653-20569227</f>
        <v>918426</v>
      </c>
      <c r="F39" s="298"/>
      <c r="G39" s="298"/>
      <c r="H39" s="298"/>
      <c r="I39" s="298"/>
      <c r="J39" s="298"/>
      <c r="K39" s="298"/>
      <c r="L39" s="298"/>
      <c r="M39" s="193"/>
      <c r="N39" s="193"/>
      <c r="O39" s="193"/>
      <c r="P39" s="193"/>
      <c r="Q39" s="193"/>
    </row>
    <row r="40" spans="1:21">
      <c r="A40" s="308" t="s">
        <v>771</v>
      </c>
      <c r="B40" s="307" t="s">
        <v>774</v>
      </c>
      <c r="C40" s="202"/>
      <c r="D40" s="9"/>
      <c r="E40" s="298">
        <f>9700980-9124987</f>
        <v>575993</v>
      </c>
      <c r="F40" s="298"/>
      <c r="G40" s="298"/>
      <c r="H40" s="298"/>
      <c r="I40" s="298"/>
      <c r="J40" s="298"/>
      <c r="K40" s="298"/>
      <c r="L40" s="298"/>
      <c r="M40" s="193"/>
      <c r="N40" s="193"/>
      <c r="O40" s="193"/>
      <c r="P40" s="193"/>
      <c r="Q40" s="193"/>
    </row>
    <row r="41" spans="1:21">
      <c r="A41" s="308" t="s">
        <v>772</v>
      </c>
      <c r="B41" s="307" t="s">
        <v>773</v>
      </c>
      <c r="C41" s="202"/>
      <c r="D41" s="9"/>
      <c r="E41" s="298">
        <f>8491579-7001603</f>
        <v>1489976</v>
      </c>
      <c r="F41" s="298"/>
      <c r="G41" s="298"/>
      <c r="H41" s="298"/>
      <c r="I41" s="298"/>
      <c r="J41" s="298"/>
      <c r="K41" s="298"/>
      <c r="L41" s="298"/>
      <c r="M41" s="193"/>
      <c r="N41" s="193"/>
      <c r="O41" s="193"/>
      <c r="P41" s="193"/>
      <c r="Q41" s="193"/>
    </row>
    <row r="42" spans="1:21">
      <c r="A42" s="308" t="s">
        <v>775</v>
      </c>
      <c r="B42" s="307" t="s">
        <v>776</v>
      </c>
      <c r="C42" s="202"/>
      <c r="D42" s="9"/>
      <c r="E42" s="298">
        <f>4510239-3310417</f>
        <v>1199822</v>
      </c>
      <c r="F42" s="298"/>
      <c r="G42" s="298"/>
      <c r="H42" s="298"/>
      <c r="I42" s="298"/>
      <c r="J42" s="298"/>
      <c r="K42" s="298"/>
      <c r="L42" s="298"/>
      <c r="M42" s="193"/>
      <c r="N42" s="193"/>
      <c r="O42" s="193"/>
      <c r="P42" s="193"/>
      <c r="Q42" s="193"/>
    </row>
    <row r="43" spans="1:21">
      <c r="A43" s="308" t="s">
        <v>777</v>
      </c>
      <c r="B43" s="307" t="s">
        <v>778</v>
      </c>
      <c r="C43" s="202"/>
      <c r="D43" s="9"/>
      <c r="E43" s="298">
        <f>24246266-23055778</f>
        <v>1190488</v>
      </c>
      <c r="F43" s="298"/>
      <c r="G43" s="298"/>
      <c r="H43" s="298"/>
      <c r="I43" s="298"/>
      <c r="J43" s="298"/>
      <c r="K43" s="298"/>
      <c r="L43" s="298"/>
      <c r="M43" s="193"/>
      <c r="N43" s="193"/>
      <c r="O43" s="193"/>
      <c r="P43" s="193"/>
      <c r="Q43" s="193"/>
    </row>
    <row r="44" spans="1:21">
      <c r="A44" s="308"/>
      <c r="B44" s="307"/>
      <c r="C44" s="202"/>
      <c r="D44" s="9"/>
      <c r="E44" s="298"/>
      <c r="F44" s="298"/>
      <c r="G44" s="298"/>
      <c r="H44" s="298"/>
      <c r="I44" s="298"/>
      <c r="J44" s="298"/>
      <c r="K44" s="298"/>
      <c r="L44" s="298"/>
      <c r="M44" s="193"/>
      <c r="N44" s="193"/>
      <c r="O44" s="193"/>
      <c r="P44" s="193"/>
      <c r="Q44" s="193"/>
    </row>
    <row r="45" spans="1:21">
      <c r="A45" s="309"/>
      <c r="B45" s="307"/>
      <c r="C45" s="17"/>
      <c r="D45" s="9"/>
      <c r="E45" s="310"/>
      <c r="F45" s="298"/>
      <c r="G45" s="298"/>
      <c r="H45" s="298"/>
      <c r="I45" s="298"/>
      <c r="J45" s="298"/>
      <c r="K45" s="298"/>
      <c r="L45" s="298"/>
      <c r="M45" s="193"/>
      <c r="N45" s="193"/>
      <c r="O45" s="193"/>
      <c r="P45" s="193"/>
      <c r="Q45" s="193"/>
    </row>
    <row r="46" spans="1:21">
      <c r="A46" s="14" t="s">
        <v>766</v>
      </c>
      <c r="B46" s="199"/>
      <c r="C46" s="200"/>
      <c r="D46" s="9"/>
      <c r="E46" s="298">
        <f>SUM(E30:E45)</f>
        <v>44287682.817501515</v>
      </c>
      <c r="F46" s="298"/>
      <c r="G46" s="298"/>
      <c r="H46" s="298"/>
      <c r="I46" s="298"/>
      <c r="J46" s="298"/>
      <c r="K46" s="298"/>
      <c r="L46" s="298"/>
      <c r="M46" s="193"/>
      <c r="N46" s="193"/>
      <c r="O46" s="193"/>
      <c r="P46" s="193"/>
      <c r="Q46" s="193"/>
    </row>
    <row r="47" spans="1:21">
      <c r="A47" s="309"/>
      <c r="B47" s="199"/>
      <c r="C47" s="200"/>
      <c r="D47" s="9"/>
      <c r="E47" s="298"/>
      <c r="F47" s="298"/>
      <c r="G47" s="298"/>
      <c r="H47" s="298"/>
      <c r="I47" s="298"/>
      <c r="J47" s="298"/>
      <c r="K47" s="298"/>
      <c r="L47" s="298"/>
      <c r="M47" s="193"/>
      <c r="N47" s="193"/>
      <c r="O47" s="193"/>
      <c r="P47" s="193"/>
      <c r="Q47" s="193"/>
    </row>
    <row r="48" spans="1:21">
      <c r="A48" s="14"/>
      <c r="B48" s="199"/>
      <c r="C48" s="200"/>
      <c r="D48" s="9"/>
      <c r="E48" s="298"/>
      <c r="F48" s="298"/>
      <c r="G48" s="298"/>
      <c r="H48" s="298"/>
      <c r="I48" s="298"/>
      <c r="J48" s="298"/>
      <c r="K48" s="298"/>
      <c r="L48" s="298"/>
      <c r="M48" s="193"/>
      <c r="N48" s="193"/>
      <c r="O48" s="193"/>
      <c r="P48" s="193"/>
      <c r="Q48" s="193"/>
    </row>
    <row r="49" spans="1:11">
      <c r="A49" s="9"/>
      <c r="B49" s="9"/>
    </row>
    <row r="50" spans="1:11">
      <c r="B50" s="71" t="s">
        <v>780</v>
      </c>
      <c r="C50" s="193"/>
      <c r="D50" s="296"/>
      <c r="E50" s="193">
        <v>40186848</v>
      </c>
      <c r="G50" s="193" t="s">
        <v>782</v>
      </c>
    </row>
    <row r="51" spans="1:11">
      <c r="B51" s="71" t="s">
        <v>754</v>
      </c>
      <c r="D51" s="296"/>
      <c r="E51">
        <v>8</v>
      </c>
    </row>
    <row r="52" spans="1:11">
      <c r="B52" s="28"/>
      <c r="D52" s="296"/>
      <c r="I52" s="42" t="s">
        <v>755</v>
      </c>
      <c r="J52" s="42" t="s">
        <v>756</v>
      </c>
    </row>
    <row r="53" spans="1:11">
      <c r="B53" s="71" t="s">
        <v>779</v>
      </c>
      <c r="D53" s="296"/>
      <c r="I53" s="193">
        <v>15923000</v>
      </c>
      <c r="J53" s="193"/>
      <c r="K53" s="193">
        <f>I53*0.931</f>
        <v>14824313</v>
      </c>
    </row>
    <row r="54" spans="1:11">
      <c r="B54" s="71" t="s">
        <v>758</v>
      </c>
      <c r="D54" s="296"/>
      <c r="I54" s="193">
        <v>26303718</v>
      </c>
      <c r="J54" s="193"/>
      <c r="K54" s="193">
        <f>I54*0.931</f>
        <v>24488761.458000001</v>
      </c>
    </row>
    <row r="55" spans="1:11">
      <c r="E55" s="193"/>
      <c r="F55" s="193">
        <f>J54-J53</f>
        <v>0</v>
      </c>
      <c r="K55" s="193">
        <f>K54-K53</f>
        <v>9664448.4580000006</v>
      </c>
    </row>
  </sheetData>
  <mergeCells count="5">
    <mergeCell ref="A1:Q1"/>
    <mergeCell ref="A2:Q2"/>
    <mergeCell ref="A3:Q3"/>
    <mergeCell ref="A4:Q4"/>
    <mergeCell ref="A5:Q5"/>
  </mergeCells>
  <pageMargins left="0.32" right="0" top="0.5" bottom="0.25" header="0.5" footer="0.5"/>
  <pageSetup scale="8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showGridLines="0" workbookViewId="0">
      <selection sqref="A1:K48"/>
    </sheetView>
  </sheetViews>
  <sheetFormatPr defaultRowHeight="12.75"/>
  <cols>
    <col min="1" max="1" width="1.28515625" customWidth="1"/>
    <col min="2" max="2" width="41.7109375" customWidth="1"/>
    <col min="3" max="3" width="2.7109375" customWidth="1"/>
    <col min="4" max="4" width="9.42578125" customWidth="1"/>
    <col min="5" max="5" width="2.7109375" customWidth="1"/>
    <col min="6" max="6" width="12.7109375" customWidth="1"/>
    <col min="7" max="7" width="2.7109375" customWidth="1"/>
    <col min="8" max="8" width="12.7109375" customWidth="1"/>
    <col min="9" max="9" width="2.7109375" customWidth="1"/>
    <col min="10" max="10" width="12.7109375" customWidth="1"/>
    <col min="11" max="11" width="1.28515625" customWidth="1"/>
  </cols>
  <sheetData>
    <row r="1" spans="1:11" ht="6" customHeight="1">
      <c r="A1" s="393"/>
      <c r="B1" s="394"/>
      <c r="C1" s="394"/>
      <c r="D1" s="394"/>
      <c r="E1" s="394"/>
      <c r="F1" s="394"/>
      <c r="G1" s="394"/>
      <c r="H1" s="394"/>
      <c r="I1" s="394"/>
      <c r="J1" s="394"/>
      <c r="K1" s="395"/>
    </row>
    <row r="2" spans="1:11">
      <c r="A2" s="396"/>
      <c r="B2" s="378" t="s">
        <v>0</v>
      </c>
      <c r="C2" s="378"/>
      <c r="D2" s="378"/>
      <c r="E2" s="378"/>
      <c r="F2" s="378"/>
      <c r="G2" s="378"/>
      <c r="H2" s="378"/>
      <c r="I2" s="378"/>
      <c r="J2" s="378"/>
      <c r="K2" s="397"/>
    </row>
    <row r="3" spans="1:11">
      <c r="A3" s="396"/>
      <c r="B3" s="378" t="s">
        <v>948</v>
      </c>
      <c r="C3" s="378"/>
      <c r="D3" s="378"/>
      <c r="E3" s="378"/>
      <c r="F3" s="378"/>
      <c r="G3" s="378"/>
      <c r="H3" s="378"/>
      <c r="I3" s="378"/>
      <c r="J3" s="378"/>
      <c r="K3" s="397"/>
    </row>
    <row r="4" spans="1:11">
      <c r="A4" s="396"/>
      <c r="B4" s="378" t="s">
        <v>2</v>
      </c>
      <c r="C4" s="378"/>
      <c r="D4" s="378"/>
      <c r="E4" s="378"/>
      <c r="F4" s="378"/>
      <c r="G4" s="378"/>
      <c r="H4" s="378"/>
      <c r="I4" s="378"/>
      <c r="J4" s="378"/>
      <c r="K4" s="397"/>
    </row>
    <row r="5" spans="1:11">
      <c r="A5" s="396"/>
      <c r="B5" s="378" t="s">
        <v>3</v>
      </c>
      <c r="C5" s="378"/>
      <c r="D5" s="378"/>
      <c r="E5" s="378"/>
      <c r="F5" s="378"/>
      <c r="G5" s="378"/>
      <c r="H5" s="378"/>
      <c r="I5" s="378"/>
      <c r="J5" s="378"/>
      <c r="K5" s="397"/>
    </row>
    <row r="6" spans="1:11">
      <c r="A6" s="396"/>
      <c r="B6" s="378" t="s">
        <v>23</v>
      </c>
      <c r="C6" s="378"/>
      <c r="D6" s="378"/>
      <c r="E6" s="378"/>
      <c r="F6" s="378"/>
      <c r="G6" s="378"/>
      <c r="H6" s="378"/>
      <c r="I6" s="378"/>
      <c r="J6" s="378"/>
      <c r="K6" s="397"/>
    </row>
    <row r="7" spans="1:11">
      <c r="A7" s="396"/>
      <c r="B7" s="17"/>
      <c r="C7" s="17"/>
      <c r="D7" s="17"/>
      <c r="E7" s="9"/>
      <c r="F7" s="9"/>
      <c r="G7" s="9"/>
      <c r="H7" s="9"/>
      <c r="I7" s="9"/>
      <c r="J7" s="9"/>
      <c r="K7" s="397"/>
    </row>
    <row r="8" spans="1:11">
      <c r="A8" s="396"/>
      <c r="B8" s="17"/>
      <c r="C8" s="17"/>
      <c r="D8" s="17"/>
      <c r="E8" s="9"/>
      <c r="F8" s="9"/>
      <c r="G8" s="9"/>
      <c r="H8" s="9"/>
      <c r="I8" s="9"/>
      <c r="J8" s="9"/>
      <c r="K8" s="397"/>
    </row>
    <row r="9" spans="1:11">
      <c r="A9" s="396"/>
      <c r="B9" s="199"/>
      <c r="C9" s="199"/>
      <c r="D9" s="199"/>
      <c r="E9" s="9"/>
      <c r="F9" s="61" t="s">
        <v>959</v>
      </c>
      <c r="G9" s="9"/>
      <c r="H9" s="8" t="s">
        <v>946</v>
      </c>
      <c r="I9" s="9"/>
      <c r="J9" s="8" t="s">
        <v>947</v>
      </c>
      <c r="K9" s="397"/>
    </row>
    <row r="10" spans="1:11">
      <c r="A10" s="396"/>
      <c r="B10" s="305"/>
      <c r="C10" s="305"/>
      <c r="D10" s="199"/>
      <c r="E10" s="9"/>
      <c r="F10" s="61" t="s">
        <v>204</v>
      </c>
      <c r="G10" s="9"/>
      <c r="H10" s="61" t="s">
        <v>204</v>
      </c>
      <c r="I10" s="9"/>
      <c r="J10" s="61" t="s">
        <v>204</v>
      </c>
      <c r="K10" s="397"/>
    </row>
    <row r="11" spans="1:11">
      <c r="A11" s="396"/>
      <c r="B11" s="305"/>
      <c r="C11" s="305"/>
      <c r="D11" s="398" t="s">
        <v>952</v>
      </c>
      <c r="E11" s="9"/>
      <c r="F11" s="61" t="s">
        <v>945</v>
      </c>
      <c r="G11" s="9"/>
      <c r="H11" s="61" t="s">
        <v>945</v>
      </c>
      <c r="I11" s="9"/>
      <c r="J11" s="61" t="s">
        <v>945</v>
      </c>
      <c r="K11" s="397"/>
    </row>
    <row r="12" spans="1:11">
      <c r="A12" s="396"/>
      <c r="B12" s="305"/>
      <c r="C12" s="305"/>
      <c r="D12" s="388" t="s">
        <v>951</v>
      </c>
      <c r="E12" s="61"/>
      <c r="F12" s="44" t="s">
        <v>203</v>
      </c>
      <c r="G12" s="26"/>
      <c r="H12" s="44" t="s">
        <v>203</v>
      </c>
      <c r="I12" s="26"/>
      <c r="J12" s="44" t="s">
        <v>203</v>
      </c>
      <c r="K12" s="397"/>
    </row>
    <row r="13" spans="1:11">
      <c r="A13" s="396"/>
      <c r="B13" s="203"/>
      <c r="C13" s="203"/>
      <c r="D13" s="206"/>
      <c r="E13" s="209"/>
      <c r="F13" s="8"/>
      <c r="G13" s="8"/>
      <c r="H13" s="8"/>
      <c r="I13" s="8"/>
      <c r="J13" s="8"/>
      <c r="K13" s="397"/>
    </row>
    <row r="14" spans="1:11" hidden="1">
      <c r="A14" s="396"/>
      <c r="B14" s="5" t="s">
        <v>734</v>
      </c>
      <c r="C14" s="5"/>
      <c r="D14" s="6"/>
      <c r="E14" s="209"/>
      <c r="F14" s="67">
        <v>879083724</v>
      </c>
      <c r="G14" s="67"/>
      <c r="H14" s="67">
        <v>805082104</v>
      </c>
      <c r="I14" s="67"/>
      <c r="J14" s="67">
        <v>837558119</v>
      </c>
      <c r="K14" s="397"/>
    </row>
    <row r="15" spans="1:11" hidden="1">
      <c r="A15" s="396"/>
      <c r="B15" s="5"/>
      <c r="C15" s="5"/>
      <c r="D15" s="6"/>
      <c r="E15" s="209"/>
      <c r="F15" s="67"/>
      <c r="G15" s="67"/>
      <c r="H15" s="67"/>
      <c r="I15" s="67"/>
      <c r="J15" s="67"/>
      <c r="K15" s="397"/>
    </row>
    <row r="16" spans="1:11" hidden="1">
      <c r="A16" s="396"/>
      <c r="B16" s="5" t="s">
        <v>735</v>
      </c>
      <c r="C16" s="5"/>
      <c r="D16" s="6" t="s">
        <v>736</v>
      </c>
      <c r="E16" s="209"/>
      <c r="F16" s="67">
        <v>274405487</v>
      </c>
      <c r="G16" s="67"/>
      <c r="H16" s="67">
        <v>276444963</v>
      </c>
      <c r="I16" s="67"/>
      <c r="J16" s="67">
        <v>281464117</v>
      </c>
      <c r="K16" s="397"/>
    </row>
    <row r="17" spans="1:11" hidden="1">
      <c r="A17" s="396"/>
      <c r="B17" s="5" t="s">
        <v>735</v>
      </c>
      <c r="C17" s="5"/>
      <c r="D17" s="6" t="s">
        <v>740</v>
      </c>
      <c r="E17" s="209"/>
      <c r="F17" s="67">
        <v>107114208</v>
      </c>
      <c r="G17" s="67"/>
      <c r="H17" s="67">
        <v>89217329</v>
      </c>
      <c r="I17" s="67"/>
      <c r="J17" s="67">
        <v>115346279</v>
      </c>
      <c r="K17" s="397"/>
    </row>
    <row r="18" spans="1:11" hidden="1">
      <c r="A18" s="396"/>
      <c r="B18" s="5" t="s">
        <v>781</v>
      </c>
      <c r="C18" s="5"/>
      <c r="D18" s="6" t="s">
        <v>749</v>
      </c>
      <c r="E18" s="209"/>
      <c r="F18" s="67">
        <v>48707778</v>
      </c>
      <c r="G18" s="67"/>
      <c r="H18" s="67">
        <v>36093978</v>
      </c>
      <c r="I18" s="67"/>
      <c r="J18" s="67">
        <v>40711642</v>
      </c>
      <c r="K18" s="397"/>
    </row>
    <row r="19" spans="1:11" hidden="1">
      <c r="A19" s="396"/>
      <c r="B19" s="5" t="s">
        <v>741</v>
      </c>
      <c r="C19" s="5"/>
      <c r="D19" s="61" t="s">
        <v>742</v>
      </c>
      <c r="E19" s="209"/>
      <c r="F19" s="67">
        <v>9171811</v>
      </c>
      <c r="G19" s="67"/>
      <c r="H19" s="67">
        <v>7736804</v>
      </c>
      <c r="I19" s="67"/>
      <c r="J19" s="67">
        <v>7645412</v>
      </c>
      <c r="K19" s="397"/>
    </row>
    <row r="20" spans="1:11" hidden="1">
      <c r="A20" s="396"/>
      <c r="B20" s="26" t="s">
        <v>743</v>
      </c>
      <c r="C20" s="26"/>
      <c r="D20" s="6"/>
      <c r="E20" s="209"/>
      <c r="F20" s="69"/>
      <c r="G20" s="67"/>
      <c r="H20" s="69"/>
      <c r="I20" s="67"/>
      <c r="J20" s="69"/>
      <c r="K20" s="397"/>
    </row>
    <row r="21" spans="1:11" hidden="1">
      <c r="A21" s="396"/>
      <c r="B21" s="5" t="s">
        <v>745</v>
      </c>
      <c r="C21" s="5"/>
      <c r="D21" s="6"/>
      <c r="E21" s="209"/>
      <c r="F21" s="67">
        <f>SUM(F16:F20)</f>
        <v>439399284</v>
      </c>
      <c r="G21" s="67"/>
      <c r="H21" s="67">
        <f>SUM(H16:H20)</f>
        <v>409493074</v>
      </c>
      <c r="I21" s="67"/>
      <c r="J21" s="67">
        <f>SUM(J16:J20)</f>
        <v>445167450</v>
      </c>
      <c r="K21" s="397"/>
    </row>
    <row r="22" spans="1:11" hidden="1">
      <c r="A22" s="396"/>
      <c r="B22" s="5"/>
      <c r="C22" s="5"/>
      <c r="D22" s="6"/>
      <c r="E22" s="209"/>
      <c r="F22" s="67"/>
      <c r="G22" s="67"/>
      <c r="H22" s="67"/>
      <c r="I22" s="67"/>
      <c r="J22" s="67"/>
      <c r="K22" s="397"/>
    </row>
    <row r="23" spans="1:11" hidden="1">
      <c r="A23" s="396"/>
      <c r="B23" s="5" t="s">
        <v>744</v>
      </c>
      <c r="C23" s="5"/>
      <c r="D23" s="6"/>
      <c r="E23" s="209"/>
      <c r="F23" s="67">
        <f>F14-F21</f>
        <v>439684440</v>
      </c>
      <c r="G23" s="67"/>
      <c r="H23" s="67">
        <f>H14-H21</f>
        <v>395589030</v>
      </c>
      <c r="I23" s="67"/>
      <c r="J23" s="67">
        <f>J14-J21</f>
        <v>392390669</v>
      </c>
      <c r="K23" s="397"/>
    </row>
    <row r="24" spans="1:11">
      <c r="A24" s="396"/>
      <c r="B24" s="5"/>
      <c r="C24" s="5"/>
      <c r="D24" s="6"/>
      <c r="E24" s="209"/>
      <c r="F24" s="67"/>
      <c r="G24" s="67"/>
      <c r="H24" s="67"/>
      <c r="I24" s="67"/>
      <c r="J24" s="67"/>
      <c r="K24" s="397"/>
    </row>
    <row r="25" spans="1:11">
      <c r="A25" s="396"/>
      <c r="B25" s="5" t="s">
        <v>950</v>
      </c>
      <c r="C25" s="5"/>
      <c r="D25" s="6"/>
      <c r="E25" s="209"/>
      <c r="F25" s="67">
        <f>F23-H23</f>
        <v>44095410</v>
      </c>
      <c r="G25" s="67"/>
      <c r="H25" s="67">
        <v>26366718</v>
      </c>
      <c r="I25" s="67"/>
      <c r="J25" s="67">
        <v>15348936</v>
      </c>
      <c r="K25" s="397"/>
    </row>
    <row r="26" spans="1:11">
      <c r="A26" s="396"/>
      <c r="B26" s="5"/>
      <c r="C26" s="5"/>
      <c r="D26" s="6"/>
      <c r="E26" s="209"/>
      <c r="F26" s="67"/>
      <c r="G26" s="67"/>
      <c r="H26" s="67"/>
      <c r="I26" s="67"/>
      <c r="J26" s="67"/>
      <c r="K26" s="397"/>
    </row>
    <row r="27" spans="1:11">
      <c r="A27" s="396"/>
      <c r="B27" s="5" t="s">
        <v>748</v>
      </c>
      <c r="C27" s="5"/>
      <c r="D27" s="6"/>
      <c r="E27" s="209"/>
      <c r="F27" s="301">
        <f>F25/H23</f>
        <v>0.11146772699940644</v>
      </c>
      <c r="G27" s="67"/>
      <c r="H27" s="301">
        <v>9.5000000000000001E-2</v>
      </c>
      <c r="I27" s="67"/>
      <c r="J27" s="301">
        <v>0.16200000000000001</v>
      </c>
      <c r="K27" s="397"/>
    </row>
    <row r="28" spans="1:11">
      <c r="A28" s="396"/>
      <c r="B28" s="5"/>
      <c r="C28" s="5"/>
      <c r="D28" s="6"/>
      <c r="E28" s="209"/>
      <c r="F28" s="67"/>
      <c r="G28" s="67"/>
      <c r="H28" s="67"/>
      <c r="I28" s="67"/>
      <c r="J28" s="67"/>
      <c r="K28" s="397"/>
    </row>
    <row r="29" spans="1:11">
      <c r="A29" s="396"/>
      <c r="B29" s="384" t="s">
        <v>960</v>
      </c>
      <c r="C29" s="384"/>
      <c r="D29" s="199"/>
      <c r="E29" s="9"/>
      <c r="F29" s="298"/>
      <c r="G29" s="298"/>
      <c r="H29" s="298"/>
      <c r="I29" s="298"/>
      <c r="J29" s="298"/>
      <c r="K29" s="397"/>
    </row>
    <row r="30" spans="1:11">
      <c r="A30" s="396"/>
      <c r="B30" s="14" t="s">
        <v>764</v>
      </c>
      <c r="C30" s="14"/>
      <c r="D30" s="386" t="s">
        <v>750</v>
      </c>
      <c r="E30" s="32"/>
      <c r="F30" s="298">
        <f>(('Payroll Costs'!B20-'Payroll Costs'!B19)*'Payroll Costs'!G48)*1000000</f>
        <v>17604909.92350151</v>
      </c>
      <c r="G30" s="298"/>
      <c r="H30" s="298">
        <v>9967720</v>
      </c>
      <c r="I30" s="298"/>
      <c r="J30" s="83">
        <v>3279900</v>
      </c>
      <c r="K30" s="397"/>
    </row>
    <row r="31" spans="1:11">
      <c r="A31" s="396"/>
      <c r="B31" s="14" t="s">
        <v>751</v>
      </c>
      <c r="C31" s="14"/>
      <c r="D31" s="386" t="s">
        <v>750</v>
      </c>
      <c r="E31" s="32"/>
      <c r="F31" s="298">
        <f>F51/F52*0.931</f>
        <v>4676744.4360000007</v>
      </c>
      <c r="G31" s="298"/>
      <c r="H31" s="298">
        <v>2034995.6270000001</v>
      </c>
      <c r="I31" s="298"/>
      <c r="J31" s="298"/>
      <c r="K31" s="397"/>
    </row>
    <row r="32" spans="1:11">
      <c r="A32" s="396"/>
      <c r="B32" s="308" t="s">
        <v>752</v>
      </c>
      <c r="C32" s="308"/>
      <c r="D32" s="386" t="s">
        <v>750</v>
      </c>
      <c r="E32" s="32"/>
      <c r="F32" s="298">
        <f>'O&amp;M Summary'!E32</f>
        <v>9664448.4580000006</v>
      </c>
      <c r="G32" s="298"/>
      <c r="H32" s="298">
        <v>3823901</v>
      </c>
      <c r="I32" s="298"/>
      <c r="J32" s="83"/>
      <c r="K32" s="397"/>
    </row>
    <row r="33" spans="1:11">
      <c r="A33" s="396"/>
      <c r="B33" s="308" t="s">
        <v>775</v>
      </c>
      <c r="C33" s="308"/>
      <c r="D33" s="389">
        <v>561</v>
      </c>
      <c r="E33" s="9"/>
      <c r="F33" s="298">
        <f>4510239-3310417</f>
        <v>1199822</v>
      </c>
      <c r="G33" s="298"/>
      <c r="H33" s="298">
        <v>768154</v>
      </c>
      <c r="I33" s="298"/>
      <c r="J33" s="83"/>
      <c r="K33" s="397"/>
    </row>
    <row r="34" spans="1:11">
      <c r="A34" s="396"/>
      <c r="B34" s="308" t="s">
        <v>777</v>
      </c>
      <c r="C34" s="308"/>
      <c r="D34" s="389">
        <v>566</v>
      </c>
      <c r="E34" s="9"/>
      <c r="F34" s="298">
        <f>24246266-23055778</f>
        <v>1190488</v>
      </c>
      <c r="G34" s="298"/>
      <c r="H34" s="298">
        <v>1111823</v>
      </c>
      <c r="I34" s="298"/>
      <c r="J34" s="83"/>
      <c r="K34" s="397"/>
    </row>
    <row r="35" spans="1:11">
      <c r="A35" s="396"/>
      <c r="B35" s="308" t="s">
        <v>771</v>
      </c>
      <c r="C35" s="308"/>
      <c r="D35" s="389">
        <v>586</v>
      </c>
      <c r="E35" s="9"/>
      <c r="F35" s="298">
        <f>9700980-9124987</f>
        <v>575993</v>
      </c>
      <c r="G35" s="298"/>
      <c r="H35" s="298">
        <v>2147248</v>
      </c>
      <c r="I35" s="298"/>
      <c r="J35" s="83"/>
      <c r="K35" s="397"/>
    </row>
    <row r="36" spans="1:11">
      <c r="A36" s="396"/>
      <c r="B36" s="308" t="s">
        <v>772</v>
      </c>
      <c r="C36" s="308"/>
      <c r="D36" s="389">
        <v>588</v>
      </c>
      <c r="E36" s="9"/>
      <c r="F36" s="298">
        <f>8491579-7001603</f>
        <v>1489976</v>
      </c>
      <c r="G36" s="298"/>
      <c r="H36" s="298">
        <v>1123625</v>
      </c>
      <c r="I36" s="298"/>
      <c r="J36" s="83"/>
      <c r="K36" s="397"/>
    </row>
    <row r="37" spans="1:11">
      <c r="A37" s="396"/>
      <c r="B37" s="390" t="s">
        <v>956</v>
      </c>
      <c r="C37" s="385"/>
      <c r="D37" s="392">
        <v>832</v>
      </c>
      <c r="E37" s="202"/>
      <c r="F37" s="299"/>
      <c r="G37" s="298"/>
      <c r="H37" s="298"/>
      <c r="I37" s="298"/>
      <c r="J37" s="299">
        <f>912108-188592</f>
        <v>723516</v>
      </c>
      <c r="K37" s="397"/>
    </row>
    <row r="38" spans="1:11">
      <c r="A38" s="396"/>
      <c r="B38" s="390" t="s">
        <v>955</v>
      </c>
      <c r="C38" s="385"/>
      <c r="D38" s="392">
        <v>863</v>
      </c>
      <c r="E38" s="202"/>
      <c r="F38" s="299"/>
      <c r="G38" s="298"/>
      <c r="H38" s="298"/>
      <c r="I38" s="298"/>
      <c r="J38" s="299">
        <f>14268737-7236057</f>
        <v>7032680</v>
      </c>
      <c r="K38" s="397"/>
    </row>
    <row r="39" spans="1:11">
      <c r="A39" s="396"/>
      <c r="B39" s="390" t="s">
        <v>957</v>
      </c>
      <c r="C39" s="385"/>
      <c r="D39" s="391">
        <v>880</v>
      </c>
      <c r="E39" s="9"/>
      <c r="F39" s="298"/>
      <c r="G39" s="298"/>
      <c r="H39" s="298"/>
      <c r="I39" s="298"/>
      <c r="J39" s="298">
        <f>8233534-6981766</f>
        <v>1251768</v>
      </c>
      <c r="K39" s="397"/>
    </row>
    <row r="40" spans="1:11">
      <c r="A40" s="396"/>
      <c r="B40" s="390" t="s">
        <v>958</v>
      </c>
      <c r="C40" s="385"/>
      <c r="D40" s="392">
        <v>887</v>
      </c>
      <c r="E40" s="202"/>
      <c r="F40" s="299"/>
      <c r="G40" s="298"/>
      <c r="H40" s="298"/>
      <c r="I40" s="298"/>
      <c r="J40" s="299">
        <f>12032879-9277831</f>
        <v>2755048</v>
      </c>
      <c r="K40" s="397"/>
    </row>
    <row r="41" spans="1:11">
      <c r="A41" s="396"/>
      <c r="B41" s="308" t="s">
        <v>767</v>
      </c>
      <c r="C41" s="308"/>
      <c r="D41" s="389">
        <v>902</v>
      </c>
      <c r="E41" s="9"/>
      <c r="F41" s="298">
        <f>9902132-9255912</f>
        <v>646220</v>
      </c>
      <c r="G41" s="298"/>
      <c r="H41" s="298">
        <v>196627</v>
      </c>
      <c r="I41" s="298"/>
      <c r="J41" s="83"/>
      <c r="K41" s="397"/>
    </row>
    <row r="42" spans="1:11">
      <c r="A42" s="396"/>
      <c r="B42" s="308" t="s">
        <v>769</v>
      </c>
      <c r="C42" s="308"/>
      <c r="D42" s="389">
        <v>903</v>
      </c>
      <c r="E42" s="9"/>
      <c r="F42" s="298">
        <f>21487653-20569227</f>
        <v>918426</v>
      </c>
      <c r="G42" s="298"/>
      <c r="H42" s="298"/>
      <c r="I42" s="298"/>
      <c r="J42" s="83"/>
      <c r="K42" s="397"/>
    </row>
    <row r="43" spans="1:11">
      <c r="A43" s="396"/>
      <c r="B43" s="308" t="s">
        <v>757</v>
      </c>
      <c r="C43" s="308"/>
      <c r="D43" s="389">
        <v>923</v>
      </c>
      <c r="E43" s="202"/>
      <c r="F43" s="299">
        <f>21332833-18041457</f>
        <v>3291376</v>
      </c>
      <c r="G43" s="299"/>
      <c r="H43" s="299">
        <v>3254477</v>
      </c>
      <c r="I43" s="299"/>
      <c r="J43" s="299">
        <v>1366943</v>
      </c>
      <c r="K43" s="397"/>
    </row>
    <row r="44" spans="1:11">
      <c r="A44" s="396"/>
      <c r="B44" s="390" t="s">
        <v>953</v>
      </c>
      <c r="C44" s="308"/>
      <c r="D44" s="389">
        <v>924</v>
      </c>
      <c r="E44" s="9"/>
      <c r="F44" s="298">
        <f>8726372-6974168</f>
        <v>1752204</v>
      </c>
      <c r="G44" s="298"/>
      <c r="H44" s="298">
        <v>1329271</v>
      </c>
      <c r="I44" s="298"/>
      <c r="J44" s="298">
        <v>120244</v>
      </c>
      <c r="K44" s="397"/>
    </row>
    <row r="45" spans="1:11">
      <c r="A45" s="396"/>
      <c r="B45" s="390" t="s">
        <v>954</v>
      </c>
      <c r="C45" s="308"/>
      <c r="D45" s="389">
        <v>925</v>
      </c>
      <c r="E45" s="9"/>
      <c r="F45" s="298">
        <f>4777652-3500577</f>
        <v>1277075</v>
      </c>
      <c r="G45" s="298"/>
      <c r="H45" s="298">
        <v>802280</v>
      </c>
      <c r="I45" s="298"/>
      <c r="J45" s="298">
        <v>300535</v>
      </c>
      <c r="K45" s="397"/>
    </row>
    <row r="46" spans="1:11" ht="6" customHeight="1">
      <c r="A46" s="396"/>
      <c r="B46" s="309"/>
      <c r="C46" s="309"/>
      <c r="D46" s="307"/>
      <c r="E46" s="9"/>
      <c r="F46" s="310"/>
      <c r="G46" s="298"/>
      <c r="H46" s="310"/>
      <c r="I46" s="298"/>
      <c r="J46" s="310"/>
      <c r="K46" s="397"/>
    </row>
    <row r="47" spans="1:11" ht="13.5" thickBot="1">
      <c r="A47" s="396"/>
      <c r="B47" s="14" t="s">
        <v>949</v>
      </c>
      <c r="C47" s="14"/>
      <c r="D47" s="199"/>
      <c r="E47" s="9"/>
      <c r="F47" s="387">
        <f>SUM(F30:F46)</f>
        <v>44287682.817501515</v>
      </c>
      <c r="G47" s="298"/>
      <c r="H47" s="387">
        <f>SUM(H30:H46)</f>
        <v>26560121.627</v>
      </c>
      <c r="I47" s="298"/>
      <c r="J47" s="387">
        <f>SUM(J30:J46)</f>
        <v>16830634</v>
      </c>
      <c r="K47" s="397"/>
    </row>
    <row r="48" spans="1:11" ht="6" customHeight="1" thickTop="1">
      <c r="A48" s="399"/>
      <c r="B48" s="400"/>
      <c r="C48" s="400"/>
      <c r="D48" s="401"/>
      <c r="E48" s="285"/>
      <c r="F48" s="310"/>
      <c r="G48" s="310"/>
      <c r="H48" s="310"/>
      <c r="I48" s="310"/>
      <c r="J48" s="310"/>
      <c r="K48" s="402"/>
    </row>
    <row r="49" spans="2:10">
      <c r="B49" s="14"/>
      <c r="C49" s="14"/>
      <c r="D49" s="199"/>
      <c r="E49" s="9"/>
      <c r="F49" s="298"/>
      <c r="G49" s="298"/>
      <c r="H49" s="298"/>
      <c r="I49" s="298"/>
      <c r="J49" s="298"/>
    </row>
    <row r="50" spans="2:10">
      <c r="B50" s="9"/>
      <c r="C50" s="9"/>
      <c r="D50" s="9"/>
    </row>
    <row r="51" spans="2:10">
      <c r="D51" s="71" t="s">
        <v>780</v>
      </c>
      <c r="E51" s="296"/>
      <c r="F51" s="193">
        <v>40186848</v>
      </c>
      <c r="H51" s="193" t="s">
        <v>782</v>
      </c>
    </row>
    <row r="52" spans="2:10">
      <c r="D52" s="71" t="s">
        <v>754</v>
      </c>
      <c r="E52" s="296"/>
      <c r="F52">
        <v>8</v>
      </c>
    </row>
    <row r="53" spans="2:10">
      <c r="D53" s="28"/>
      <c r="E53" s="296"/>
      <c r="J53" s="42" t="s">
        <v>755</v>
      </c>
    </row>
    <row r="54" spans="2:10">
      <c r="D54" s="71" t="s">
        <v>779</v>
      </c>
      <c r="E54" s="296"/>
      <c r="J54" s="193">
        <v>15923000</v>
      </c>
    </row>
    <row r="55" spans="2:10">
      <c r="D55" s="71" t="s">
        <v>758</v>
      </c>
      <c r="E55" s="296"/>
      <c r="J55" s="193">
        <v>26303718</v>
      </c>
    </row>
    <row r="56" spans="2:10">
      <c r="F56" s="193"/>
      <c r="G56" s="193" t="e">
        <f>#REF!-#REF!</f>
        <v>#REF!</v>
      </c>
    </row>
  </sheetData>
  <mergeCells count="5">
    <mergeCell ref="B3:J3"/>
    <mergeCell ref="B4:J4"/>
    <mergeCell ref="B5:J5"/>
    <mergeCell ref="B6:J6"/>
    <mergeCell ref="B2:J2"/>
  </mergeCells>
  <pageMargins left="0.32" right="0" top="0.5" bottom="0.25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workbookViewId="0">
      <selection activeCell="B33" sqref="B33"/>
    </sheetView>
  </sheetViews>
  <sheetFormatPr defaultRowHeight="12.75"/>
  <cols>
    <col min="1" max="1" width="68" customWidth="1"/>
    <col min="2" max="2" width="8.140625" customWidth="1"/>
    <col min="3" max="3" width="13" customWidth="1"/>
    <col min="4" max="4" width="10.28515625" bestFit="1" customWidth="1"/>
  </cols>
  <sheetData>
    <row r="1" spans="1:5">
      <c r="A1" s="382" t="s">
        <v>11</v>
      </c>
      <c r="B1" s="382"/>
      <c r="C1" s="382"/>
    </row>
    <row r="2" spans="1:5">
      <c r="A2" s="382" t="s">
        <v>860</v>
      </c>
      <c r="B2" s="382"/>
      <c r="C2" s="382"/>
    </row>
    <row r="3" spans="1:5">
      <c r="A3" s="382" t="s">
        <v>13</v>
      </c>
      <c r="B3" s="382"/>
      <c r="C3" s="382"/>
    </row>
    <row r="4" spans="1:5">
      <c r="A4" s="382" t="s">
        <v>3</v>
      </c>
      <c r="B4" s="382"/>
      <c r="C4" s="382"/>
    </row>
    <row r="5" spans="1:5">
      <c r="A5" s="382" t="s">
        <v>95</v>
      </c>
      <c r="B5" s="382"/>
      <c r="C5" s="382"/>
    </row>
    <row r="6" spans="1:5">
      <c r="A6" s="15"/>
      <c r="B6" s="15"/>
      <c r="C6" s="15"/>
    </row>
    <row r="7" spans="1:5">
      <c r="A7" s="5" t="s">
        <v>897</v>
      </c>
      <c r="B7" s="17"/>
      <c r="C7" s="17"/>
      <c r="D7" s="9"/>
      <c r="E7" s="9"/>
    </row>
    <row r="8" spans="1:5">
      <c r="A8" s="24"/>
      <c r="B8" s="17"/>
      <c r="C8" s="17"/>
      <c r="D8" s="9"/>
      <c r="E8" s="9"/>
    </row>
    <row r="9" spans="1:5">
      <c r="A9" s="5" t="s">
        <v>861</v>
      </c>
      <c r="B9" s="17"/>
      <c r="C9" s="202">
        <v>7.3599500000000004</v>
      </c>
      <c r="D9" s="9"/>
      <c r="E9" s="9"/>
    </row>
    <row r="10" spans="1:5">
      <c r="A10" s="5" t="s">
        <v>895</v>
      </c>
      <c r="B10" s="17"/>
      <c r="C10" s="348">
        <v>6.4994560000000003</v>
      </c>
      <c r="D10" s="9"/>
      <c r="E10" s="9"/>
    </row>
    <row r="11" spans="1:5">
      <c r="A11" s="5" t="s">
        <v>862</v>
      </c>
      <c r="B11" s="17"/>
      <c r="C11" s="202">
        <f>C10-C9</f>
        <v>-0.86049400000000009</v>
      </c>
      <c r="D11" s="9"/>
      <c r="E11" s="9"/>
    </row>
    <row r="12" spans="1:5">
      <c r="A12" s="272"/>
      <c r="B12" s="17"/>
      <c r="C12" s="202"/>
      <c r="D12" s="9"/>
      <c r="E12" s="9"/>
    </row>
    <row r="13" spans="1:5">
      <c r="A13" s="272" t="s">
        <v>863</v>
      </c>
      <c r="B13" s="17"/>
      <c r="C13" s="273">
        <v>0.93505000000000005</v>
      </c>
      <c r="D13" s="5"/>
      <c r="E13" s="9"/>
    </row>
    <row r="14" spans="1:5">
      <c r="A14" s="158"/>
      <c r="B14" s="17"/>
      <c r="C14" s="17"/>
      <c r="D14" s="9"/>
      <c r="E14" s="9"/>
    </row>
    <row r="15" spans="1:5" ht="13.5" thickBot="1">
      <c r="A15" s="272" t="s">
        <v>864</v>
      </c>
      <c r="B15" s="17"/>
      <c r="C15" s="205">
        <f>C11*C13</f>
        <v>-0.80460491470000017</v>
      </c>
      <c r="D15" s="9"/>
      <c r="E15" s="9"/>
    </row>
    <row r="16" spans="1:5" ht="13.5" thickTop="1">
      <c r="A16" s="272"/>
      <c r="B16" s="17"/>
      <c r="C16" s="202"/>
      <c r="D16" s="9"/>
      <c r="E16" s="9"/>
    </row>
    <row r="17" spans="1:5">
      <c r="A17" s="158"/>
      <c r="B17" s="17"/>
      <c r="C17" s="17"/>
      <c r="D17" s="9"/>
      <c r="E17" s="9"/>
    </row>
    <row r="18" spans="1:5">
      <c r="A18" s="5" t="s">
        <v>865</v>
      </c>
      <c r="B18" s="17"/>
      <c r="C18" s="202">
        <v>0.73463999999999996</v>
      </c>
      <c r="D18" s="9"/>
      <c r="E18" s="9"/>
    </row>
    <row r="19" spans="1:5">
      <c r="A19" s="5" t="s">
        <v>896</v>
      </c>
      <c r="B19" s="17"/>
      <c r="C19" s="348">
        <v>4.8832E-2</v>
      </c>
      <c r="D19" s="13"/>
      <c r="E19" s="9"/>
    </row>
    <row r="20" spans="1:5">
      <c r="A20" s="5" t="s">
        <v>866</v>
      </c>
      <c r="B20" s="17"/>
      <c r="C20" s="202">
        <f>C19-C18</f>
        <v>-0.68580799999999997</v>
      </c>
      <c r="D20" s="9"/>
      <c r="E20" s="9"/>
    </row>
    <row r="21" spans="1:5">
      <c r="A21" s="272"/>
      <c r="B21" s="17"/>
      <c r="C21" s="202"/>
      <c r="D21" s="9"/>
      <c r="E21" s="9"/>
    </row>
    <row r="22" spans="1:5">
      <c r="A22" s="272" t="s">
        <v>863</v>
      </c>
      <c r="B22" s="17"/>
      <c r="C22" s="273">
        <v>0.93505000000000005</v>
      </c>
      <c r="D22" s="9"/>
      <c r="E22" s="9"/>
    </row>
    <row r="23" spans="1:5">
      <c r="A23" s="158"/>
      <c r="B23" s="17"/>
      <c r="C23" s="17"/>
      <c r="D23" s="5"/>
      <c r="E23" s="9"/>
    </row>
    <row r="24" spans="1:5" ht="13.5" thickBot="1">
      <c r="A24" s="272" t="s">
        <v>864</v>
      </c>
      <c r="B24" s="17"/>
      <c r="C24" s="205">
        <f>C20*C22</f>
        <v>-0.64126477039999996</v>
      </c>
      <c r="D24" s="9"/>
      <c r="E24" s="9"/>
    </row>
    <row r="25" spans="1:5" ht="13.5" thickTop="1">
      <c r="A25" s="272"/>
      <c r="B25" s="17"/>
      <c r="C25" s="202"/>
      <c r="D25" s="9"/>
      <c r="E25" s="9"/>
    </row>
    <row r="26" spans="1:5">
      <c r="A26" s="158"/>
      <c r="B26" s="17"/>
      <c r="C26" s="17"/>
      <c r="D26" s="9"/>
      <c r="E26" s="9"/>
    </row>
    <row r="27" spans="1:5" ht="13.5" thickBot="1">
      <c r="A27" s="272" t="s">
        <v>900</v>
      </c>
      <c r="B27" s="17"/>
      <c r="C27" s="205">
        <f>C15+C24</f>
        <v>-1.4458696851000001</v>
      </c>
      <c r="D27" s="9"/>
      <c r="E27" s="9"/>
    </row>
    <row r="28" spans="1:5" ht="13.5" thickTop="1">
      <c r="A28" s="24"/>
      <c r="B28" s="17"/>
      <c r="C28" s="17"/>
      <c r="D28" s="9"/>
      <c r="E28" s="9"/>
    </row>
    <row r="29" spans="1:5">
      <c r="A29" s="5"/>
      <c r="B29" s="17"/>
      <c r="C29" s="202"/>
      <c r="D29" s="9"/>
      <c r="E29" s="9"/>
    </row>
    <row r="30" spans="1:5">
      <c r="A30" s="272"/>
      <c r="B30" s="17"/>
      <c r="C30" s="202"/>
      <c r="D30" s="9"/>
      <c r="E30" s="9"/>
    </row>
    <row r="31" spans="1:5">
      <c r="A31" s="272"/>
      <c r="B31" s="17"/>
      <c r="C31" s="202"/>
      <c r="D31" s="9"/>
      <c r="E31" s="9"/>
    </row>
    <row r="32" spans="1:5">
      <c r="A32" s="272"/>
      <c r="B32" s="17"/>
      <c r="C32" s="274"/>
      <c r="D32" s="9"/>
      <c r="E32" s="9"/>
    </row>
    <row r="33" spans="1:5">
      <c r="A33" s="158"/>
      <c r="B33" s="17"/>
      <c r="C33" s="17"/>
      <c r="D33" s="13"/>
      <c r="E33" s="9"/>
    </row>
    <row r="34" spans="1:5">
      <c r="A34" s="5"/>
      <c r="B34" s="17"/>
      <c r="C34" s="202"/>
      <c r="D34" s="32"/>
      <c r="E34" s="9"/>
    </row>
    <row r="35" spans="1:5">
      <c r="A35" s="272"/>
      <c r="B35" s="17"/>
      <c r="C35" s="202"/>
      <c r="D35" s="32"/>
      <c r="E35" s="9"/>
    </row>
    <row r="36" spans="1:5">
      <c r="A36" s="17"/>
      <c r="B36" s="17"/>
      <c r="C36" s="202"/>
      <c r="D36" s="32"/>
      <c r="E36" s="9"/>
    </row>
    <row r="37" spans="1:5">
      <c r="A37" s="17"/>
      <c r="B37" s="17"/>
      <c r="C37" s="202"/>
      <c r="D37" s="32"/>
      <c r="E37" s="9"/>
    </row>
    <row r="38" spans="1:5">
      <c r="A38" s="17"/>
      <c r="B38" s="17"/>
      <c r="C38" s="202"/>
      <c r="D38" s="159"/>
      <c r="E38" s="9"/>
    </row>
    <row r="39" spans="1:5">
      <c r="A39" s="17"/>
      <c r="B39" s="17"/>
      <c r="C39" s="202"/>
      <c r="D39" s="32"/>
      <c r="E39" s="9"/>
    </row>
    <row r="40" spans="1:5">
      <c r="A40" s="158"/>
      <c r="B40" s="17"/>
      <c r="C40" s="202"/>
      <c r="D40" s="32"/>
      <c r="E40" s="9"/>
    </row>
    <row r="41" spans="1:5">
      <c r="A41" s="157"/>
      <c r="B41" s="9"/>
      <c r="C41" s="32"/>
      <c r="D41" s="32"/>
      <c r="E41" s="9"/>
    </row>
    <row r="42" spans="1:5">
      <c r="A42" s="9"/>
      <c r="B42" s="9"/>
      <c r="C42" s="32"/>
      <c r="D42" s="32"/>
      <c r="E42" s="9"/>
    </row>
    <row r="43" spans="1:5">
      <c r="A43" s="9"/>
      <c r="B43" s="9"/>
      <c r="C43" s="32"/>
      <c r="D43" s="32"/>
      <c r="E43" s="9"/>
    </row>
  </sheetData>
  <mergeCells count="5">
    <mergeCell ref="A1:C1"/>
    <mergeCell ref="A2:C2"/>
    <mergeCell ref="A3:C3"/>
    <mergeCell ref="A4:C4"/>
    <mergeCell ref="A5:C5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workbookViewId="0">
      <selection activeCell="A25" sqref="A25:G36"/>
    </sheetView>
  </sheetViews>
  <sheetFormatPr defaultRowHeight="12.75"/>
  <cols>
    <col min="1" max="1" width="61.7109375" customWidth="1"/>
    <col min="2" max="2" width="3.5703125" customWidth="1"/>
    <col min="3" max="3" width="12.140625" customWidth="1"/>
    <col min="4" max="4" width="3.5703125" customWidth="1"/>
    <col min="5" max="5" width="12.7109375" customWidth="1"/>
    <col min="6" max="6" width="3" customWidth="1"/>
    <col min="7" max="7" width="12.7109375" customWidth="1"/>
    <col min="8" max="8" width="3.42578125" customWidth="1"/>
    <col min="9" max="9" width="12.7109375" customWidth="1"/>
    <col min="10" max="10" width="11.7109375" customWidth="1"/>
  </cols>
  <sheetData>
    <row r="1" spans="1:11">
      <c r="A1" s="382" t="s">
        <v>11</v>
      </c>
      <c r="B1" s="382"/>
      <c r="C1" s="382"/>
      <c r="D1" s="382"/>
      <c r="E1" s="382"/>
      <c r="F1" s="382"/>
      <c r="G1" s="382"/>
      <c r="H1" s="382"/>
      <c r="I1" s="382"/>
    </row>
    <row r="2" spans="1:11">
      <c r="A2" s="382" t="s">
        <v>691</v>
      </c>
      <c r="B2" s="382"/>
      <c r="C2" s="382"/>
      <c r="D2" s="382"/>
      <c r="E2" s="382"/>
      <c r="F2" s="382"/>
      <c r="G2" s="382"/>
      <c r="H2" s="382"/>
      <c r="I2" s="382"/>
    </row>
    <row r="3" spans="1:11">
      <c r="A3" s="382" t="s">
        <v>13</v>
      </c>
      <c r="B3" s="382"/>
      <c r="C3" s="382"/>
      <c r="D3" s="382"/>
      <c r="E3" s="382"/>
      <c r="F3" s="382"/>
      <c r="G3" s="382"/>
      <c r="H3" s="382"/>
      <c r="I3" s="382"/>
    </row>
    <row r="4" spans="1:11">
      <c r="A4" s="382" t="s">
        <v>3</v>
      </c>
      <c r="B4" s="382"/>
      <c r="C4" s="382"/>
      <c r="D4" s="382"/>
      <c r="E4" s="382"/>
      <c r="F4" s="382"/>
      <c r="G4" s="382"/>
      <c r="H4" s="382"/>
      <c r="I4" s="382"/>
    </row>
    <row r="5" spans="1:11">
      <c r="A5" s="382" t="s">
        <v>95</v>
      </c>
      <c r="B5" s="382"/>
      <c r="C5" s="382"/>
      <c r="D5" s="382"/>
      <c r="E5" s="382"/>
      <c r="F5" s="382"/>
      <c r="G5" s="382"/>
      <c r="H5" s="382"/>
      <c r="I5" s="382"/>
    </row>
    <row r="6" spans="1:11">
      <c r="A6" s="212"/>
      <c r="B6" s="212"/>
      <c r="C6" s="212"/>
      <c r="D6" s="212"/>
      <c r="E6" s="212"/>
      <c r="F6" s="212"/>
      <c r="G6" s="212"/>
      <c r="H6" s="212"/>
      <c r="I6" s="212"/>
    </row>
    <row r="7" spans="1:11">
      <c r="A7" s="15"/>
      <c r="B7" s="15"/>
      <c r="C7" s="15"/>
      <c r="D7" s="15"/>
      <c r="E7" s="15" t="s">
        <v>25</v>
      </c>
      <c r="G7" s="15" t="s">
        <v>25</v>
      </c>
    </row>
    <row r="8" spans="1:11">
      <c r="A8" s="17"/>
      <c r="B8" s="17"/>
      <c r="C8" s="284" t="s">
        <v>703</v>
      </c>
      <c r="D8" s="17"/>
      <c r="E8" s="284" t="s">
        <v>203</v>
      </c>
      <c r="G8" s="285" t="s">
        <v>204</v>
      </c>
      <c r="I8" s="285" t="s">
        <v>695</v>
      </c>
    </row>
    <row r="9" spans="1:11">
      <c r="A9" s="276" t="s">
        <v>692</v>
      </c>
      <c r="B9" s="198"/>
      <c r="C9" s="276" t="s">
        <v>707</v>
      </c>
      <c r="D9" s="198"/>
      <c r="E9" s="279">
        <v>1590.4793159999999</v>
      </c>
      <c r="F9" s="28"/>
      <c r="G9" s="28">
        <v>383.10525699999999</v>
      </c>
      <c r="I9" s="27">
        <f>G9-E9</f>
        <v>-1207.374059</v>
      </c>
    </row>
    <row r="10" spans="1:11">
      <c r="A10" s="276" t="s">
        <v>701</v>
      </c>
      <c r="B10" s="198"/>
      <c r="C10" s="276" t="s">
        <v>705</v>
      </c>
      <c r="D10" s="198"/>
      <c r="E10" s="279">
        <v>93.120171999999997</v>
      </c>
      <c r="F10" s="28"/>
      <c r="G10" s="28">
        <v>104.72803399999999</v>
      </c>
      <c r="I10" s="27">
        <f t="shared" ref="I10:I15" si="0">G10-E10</f>
        <v>11.607861999999997</v>
      </c>
    </row>
    <row r="11" spans="1:11">
      <c r="A11" s="5" t="s">
        <v>693</v>
      </c>
      <c r="B11" s="17"/>
      <c r="C11" s="276" t="s">
        <v>706</v>
      </c>
      <c r="D11" s="17"/>
      <c r="E11" s="202">
        <v>-227.03453400000001</v>
      </c>
      <c r="F11" s="32"/>
      <c r="G11" s="32">
        <v>-23.291725</v>
      </c>
      <c r="I11" s="27">
        <f t="shared" si="0"/>
        <v>203.74280900000002</v>
      </c>
    </row>
    <row r="12" spans="1:11">
      <c r="A12" s="277" t="s">
        <v>694</v>
      </c>
      <c r="B12" s="17"/>
      <c r="C12" s="277" t="s">
        <v>708</v>
      </c>
      <c r="D12" s="17"/>
      <c r="E12" s="202">
        <v>-339.98642899999999</v>
      </c>
      <c r="F12" s="32"/>
      <c r="G12" s="32">
        <v>-58.958146999999997</v>
      </c>
      <c r="I12" s="27">
        <f t="shared" si="0"/>
        <v>281.02828199999999</v>
      </c>
    </row>
    <row r="13" spans="1:11">
      <c r="A13" s="5" t="s">
        <v>696</v>
      </c>
      <c r="B13" s="199"/>
      <c r="C13" s="277" t="s">
        <v>709</v>
      </c>
      <c r="D13" s="199"/>
      <c r="E13" s="32">
        <f>0.123624*0.9308</f>
        <v>0.11506921919999999</v>
      </c>
      <c r="F13" s="32"/>
      <c r="G13" s="32">
        <f>0.123624*0.9308</f>
        <v>0.11506921919999999</v>
      </c>
      <c r="I13" s="27">
        <f t="shared" si="0"/>
        <v>0</v>
      </c>
    </row>
    <row r="14" spans="1:11">
      <c r="A14" s="277" t="s">
        <v>697</v>
      </c>
      <c r="B14" s="199"/>
      <c r="C14" s="277" t="s">
        <v>710</v>
      </c>
      <c r="D14" s="199"/>
      <c r="E14" s="200">
        <f>E44/8*0.9308</f>
        <v>1.9658361490557399</v>
      </c>
      <c r="F14" s="32"/>
      <c r="G14" s="32">
        <f>G44/8*0.9308</f>
        <v>-0.12494905348067999</v>
      </c>
      <c r="I14" s="27">
        <f t="shared" si="0"/>
        <v>-2.09078520253642</v>
      </c>
      <c r="K14" t="s">
        <v>698</v>
      </c>
    </row>
    <row r="15" spans="1:11">
      <c r="A15" s="5" t="s">
        <v>699</v>
      </c>
      <c r="B15" s="199"/>
      <c r="C15" s="277" t="s">
        <v>709</v>
      </c>
      <c r="D15" s="199"/>
      <c r="E15" s="281">
        <f>(86.160122+30.943296)*0.9308</f>
        <v>108.99986147440001</v>
      </c>
      <c r="F15" s="32"/>
      <c r="G15" s="281">
        <f>(86.160122+30.943296)*0.9308</f>
        <v>108.99986147440001</v>
      </c>
      <c r="I15" s="53">
        <f t="shared" si="0"/>
        <v>0</v>
      </c>
      <c r="K15" t="s">
        <v>700</v>
      </c>
    </row>
    <row r="16" spans="1:11">
      <c r="A16" s="5"/>
      <c r="B16" s="199"/>
      <c r="C16" s="199"/>
      <c r="D16" s="199"/>
      <c r="E16" s="200"/>
      <c r="F16" s="32"/>
      <c r="G16" s="32"/>
      <c r="I16" s="27"/>
    </row>
    <row r="17" spans="1:9">
      <c r="A17" s="5" t="s">
        <v>875</v>
      </c>
      <c r="B17" s="199"/>
      <c r="C17" s="199"/>
      <c r="D17" s="199"/>
      <c r="E17" s="32">
        <f>SUM(E9:E16)</f>
        <v>1227.6592918426556</v>
      </c>
      <c r="F17" s="32"/>
      <c r="G17" s="32">
        <f>SUM(G9:G16)</f>
        <v>514.5734006401193</v>
      </c>
      <c r="I17" s="27">
        <f>SUM(I9:I16)</f>
        <v>-713.08589120253623</v>
      </c>
    </row>
    <row r="18" spans="1:9">
      <c r="A18" s="5"/>
      <c r="B18" s="199"/>
      <c r="C18" s="199"/>
      <c r="D18" s="199"/>
      <c r="E18" s="32"/>
      <c r="F18" s="32"/>
      <c r="G18" s="32"/>
      <c r="I18" s="27"/>
    </row>
    <row r="19" spans="1:9">
      <c r="A19" s="5" t="s">
        <v>876</v>
      </c>
      <c r="B19" s="199"/>
      <c r="C19" s="199"/>
      <c r="D19" s="199"/>
      <c r="E19" s="32"/>
      <c r="F19" s="32"/>
      <c r="G19" s="281">
        <f>'Depr -SUMMARY'!C49</f>
        <v>0.67001333013010722</v>
      </c>
      <c r="I19" s="27"/>
    </row>
    <row r="20" spans="1:9">
      <c r="A20" s="5"/>
      <c r="B20" s="199"/>
      <c r="C20" s="199"/>
      <c r="D20" s="199"/>
      <c r="E20" s="32"/>
      <c r="F20" s="32"/>
      <c r="G20" s="32"/>
      <c r="I20" s="27"/>
    </row>
    <row r="21" spans="1:9">
      <c r="A21" s="5" t="s">
        <v>878</v>
      </c>
      <c r="B21" s="199"/>
      <c r="C21" s="199"/>
      <c r="D21" s="199"/>
      <c r="E21" s="32"/>
      <c r="F21" s="32"/>
      <c r="G21" s="32">
        <f>SUM(G17:G19)</f>
        <v>515.24341397024943</v>
      </c>
      <c r="I21" s="27"/>
    </row>
    <row r="22" spans="1:9">
      <c r="A22" s="5"/>
      <c r="B22" s="199"/>
      <c r="C22" s="199"/>
      <c r="D22" s="199"/>
      <c r="E22" s="32"/>
      <c r="F22" s="32"/>
      <c r="G22" s="32"/>
      <c r="I22" s="27"/>
    </row>
    <row r="23" spans="1:9">
      <c r="A23" s="5" t="s">
        <v>702</v>
      </c>
      <c r="B23" s="199"/>
      <c r="C23" s="199"/>
      <c r="D23" s="199"/>
      <c r="E23" s="32"/>
      <c r="F23" s="32"/>
      <c r="G23" s="282">
        <f>'Capitalization - COC'!Z18</f>
        <v>9.0194896896488214E-2</v>
      </c>
      <c r="I23" s="280"/>
    </row>
    <row r="24" spans="1:9">
      <c r="A24" s="5"/>
      <c r="B24" s="199"/>
      <c r="C24" s="199"/>
      <c r="D24" s="199"/>
      <c r="E24" s="32"/>
      <c r="F24" s="32"/>
      <c r="G24" s="32"/>
      <c r="I24" s="280"/>
    </row>
    <row r="25" spans="1:9">
      <c r="A25" s="5" t="s">
        <v>906</v>
      </c>
      <c r="B25" s="199"/>
      <c r="C25" s="199"/>
      <c r="D25" s="199"/>
      <c r="E25" s="200"/>
      <c r="F25" s="32"/>
      <c r="G25" s="283">
        <f>'Capitalization - COC'!Z32</f>
        <v>9.0104880186093431E-2</v>
      </c>
    </row>
    <row r="26" spans="1:9">
      <c r="A26" s="5"/>
      <c r="B26" s="199"/>
      <c r="C26" s="199"/>
      <c r="D26" s="199"/>
      <c r="E26" s="200"/>
      <c r="F26" s="32"/>
      <c r="G26" s="282"/>
    </row>
    <row r="27" spans="1:9">
      <c r="A27" s="5" t="s">
        <v>908</v>
      </c>
      <c r="B27" s="199"/>
      <c r="C27" s="199"/>
      <c r="D27" s="199"/>
      <c r="E27" s="200"/>
      <c r="F27" s="32"/>
      <c r="G27" s="282">
        <f>G25-G23</f>
        <v>-9.0016710394782984E-5</v>
      </c>
    </row>
    <row r="28" spans="1:9">
      <c r="A28" s="5"/>
      <c r="B28" s="199"/>
      <c r="C28" s="199"/>
      <c r="D28" s="199"/>
      <c r="E28" s="200"/>
      <c r="F28" s="32"/>
      <c r="G28" s="282"/>
    </row>
    <row r="29" spans="1:9" ht="13.5" thickBot="1">
      <c r="A29" s="5" t="s">
        <v>907</v>
      </c>
      <c r="B29" s="199"/>
      <c r="C29" s="199"/>
      <c r="D29" s="199"/>
      <c r="E29" s="200"/>
      <c r="F29" s="32"/>
      <c r="G29" s="286">
        <f>G21*G27</f>
        <v>-4.6380517178179224E-2</v>
      </c>
    </row>
    <row r="30" spans="1:9" ht="13.5" thickTop="1">
      <c r="A30" s="5"/>
      <c r="B30" s="199"/>
      <c r="C30" s="199"/>
      <c r="D30" s="199"/>
      <c r="E30" s="200"/>
      <c r="F30" s="32"/>
      <c r="G30" s="32"/>
    </row>
    <row r="31" spans="1:9">
      <c r="A31" s="5"/>
      <c r="B31" s="199"/>
      <c r="C31" s="199"/>
      <c r="D31" s="199"/>
      <c r="E31" s="200"/>
      <c r="F31" s="32"/>
      <c r="G31" s="32"/>
    </row>
    <row r="32" spans="1:9">
      <c r="A32" s="5" t="s">
        <v>909</v>
      </c>
      <c r="B32" s="199"/>
      <c r="C32" s="199"/>
      <c r="D32" s="199"/>
      <c r="E32" s="200"/>
      <c r="F32" s="32"/>
      <c r="G32" s="283">
        <f>'Capitalization - COC'!Z50</f>
        <v>8.2976904193530376E-2</v>
      </c>
    </row>
    <row r="33" spans="1:9">
      <c r="A33" s="5"/>
      <c r="B33" s="199"/>
      <c r="C33" s="199"/>
      <c r="D33" s="199"/>
      <c r="E33" s="200"/>
      <c r="F33" s="32"/>
      <c r="G33" s="282"/>
    </row>
    <row r="34" spans="1:9">
      <c r="A34" s="5" t="s">
        <v>910</v>
      </c>
      <c r="B34" s="199"/>
      <c r="C34" s="199"/>
      <c r="D34" s="199"/>
      <c r="E34" s="200"/>
      <c r="F34" s="32"/>
      <c r="G34" s="282">
        <f>G32-G25</f>
        <v>-7.1279759925630543E-3</v>
      </c>
    </row>
    <row r="35" spans="1:9">
      <c r="A35" s="5"/>
      <c r="B35" s="199"/>
      <c r="C35" s="199"/>
      <c r="D35" s="199"/>
      <c r="E35" s="200"/>
      <c r="F35" s="32"/>
      <c r="G35" s="282"/>
    </row>
    <row r="36" spans="1:9" ht="13.5" thickBot="1">
      <c r="A36" s="5" t="s">
        <v>907</v>
      </c>
      <c r="B36" s="199"/>
      <c r="C36" s="199"/>
      <c r="D36" s="199"/>
      <c r="E36" s="200"/>
      <c r="F36" s="32"/>
      <c r="G36" s="286">
        <f>G21*G34</f>
        <v>-3.6726426851061653</v>
      </c>
    </row>
    <row r="37" spans="1:9" ht="13.5" thickTop="1">
      <c r="A37" s="5"/>
      <c r="B37" s="199"/>
      <c r="C37" s="199"/>
      <c r="D37" s="199"/>
      <c r="E37" s="200"/>
      <c r="F37" s="32"/>
      <c r="G37" s="32"/>
    </row>
    <row r="38" spans="1:9">
      <c r="A38" s="5"/>
      <c r="B38" s="199"/>
      <c r="C38" s="199"/>
      <c r="D38" s="199"/>
      <c r="E38" s="200"/>
      <c r="F38" s="32"/>
      <c r="G38" s="32"/>
    </row>
    <row r="39" spans="1:9">
      <c r="A39" s="5"/>
      <c r="B39" s="199"/>
      <c r="C39" s="199"/>
      <c r="D39" s="199"/>
      <c r="E39" s="200"/>
      <c r="F39" s="32"/>
      <c r="G39" s="32"/>
    </row>
    <row r="40" spans="1:9">
      <c r="A40" s="5"/>
      <c r="B40" s="199"/>
      <c r="C40" s="199"/>
      <c r="D40" s="199"/>
      <c r="E40" s="200"/>
      <c r="F40" s="32"/>
      <c r="G40" s="278"/>
    </row>
    <row r="41" spans="1:9">
      <c r="A41" s="5"/>
      <c r="B41" s="199"/>
      <c r="C41" s="199"/>
      <c r="D41" s="199"/>
      <c r="E41" s="200"/>
      <c r="F41" s="32"/>
      <c r="G41" s="278"/>
    </row>
    <row r="42" spans="1:9">
      <c r="A42" s="5"/>
      <c r="B42" s="199"/>
      <c r="C42" s="199"/>
      <c r="D42" s="199"/>
      <c r="E42" s="200"/>
      <c r="F42" s="32"/>
      <c r="G42" s="278"/>
    </row>
    <row r="43" spans="1:9">
      <c r="A43" s="199"/>
      <c r="B43" s="199"/>
      <c r="C43" s="199"/>
      <c r="D43" s="199"/>
      <c r="E43" s="200"/>
      <c r="F43" s="32"/>
      <c r="G43" s="32"/>
    </row>
    <row r="44" spans="1:9">
      <c r="A44" s="277" t="s">
        <v>711</v>
      </c>
      <c r="B44" s="199"/>
      <c r="C44" s="277" t="s">
        <v>704</v>
      </c>
      <c r="D44" s="199"/>
      <c r="E44" s="200">
        <f>18.152003*0.9308</f>
        <v>16.895884392399999</v>
      </c>
      <c r="F44" s="32"/>
      <c r="G44" s="32">
        <f>-1.153746*0.9308</f>
        <v>-1.0739067767999999</v>
      </c>
      <c r="I44" s="28">
        <f t="shared" ref="I44" si="1">G44-E44</f>
        <v>-17.969791169200001</v>
      </c>
    </row>
    <row r="45" spans="1:9">
      <c r="A45" s="199"/>
      <c r="B45" s="199"/>
      <c r="C45" s="199"/>
      <c r="D45" s="199"/>
      <c r="E45" s="200"/>
      <c r="F45" s="32"/>
      <c r="G45" s="32"/>
    </row>
    <row r="46" spans="1:9">
      <c r="A46" s="9"/>
      <c r="B46" s="9"/>
      <c r="C46" s="9"/>
      <c r="D46" s="9"/>
      <c r="E46" s="9"/>
      <c r="F46" s="9"/>
      <c r="G46" s="9"/>
    </row>
    <row r="47" spans="1:9">
      <c r="A47" s="26" t="s">
        <v>714</v>
      </c>
      <c r="B47" s="9"/>
      <c r="C47" s="9"/>
      <c r="D47" s="9"/>
    </row>
    <row r="48" spans="1:9">
      <c r="A48" s="26" t="s">
        <v>717</v>
      </c>
      <c r="B48" s="9"/>
      <c r="C48" s="277" t="s">
        <v>709</v>
      </c>
      <c r="D48" s="9"/>
      <c r="G48" s="27">
        <f>G17-G49</f>
        <v>513.60221664011931</v>
      </c>
      <c r="I48" s="28">
        <f>G48*0.0875</f>
        <v>44.94019395601044</v>
      </c>
    </row>
    <row r="49" spans="1:9">
      <c r="A49" s="26" t="s">
        <v>718</v>
      </c>
      <c r="B49" s="9"/>
      <c r="C49" s="277" t="s">
        <v>709</v>
      </c>
      <c r="D49" s="9"/>
      <c r="G49" s="28">
        <v>0.97118400000000005</v>
      </c>
      <c r="I49" s="281">
        <f>G49*0.0837</f>
        <v>8.1288100799999999E-2</v>
      </c>
    </row>
    <row r="50" spans="1:9">
      <c r="A50" s="9"/>
      <c r="B50" s="9"/>
      <c r="C50" s="9"/>
      <c r="D50" s="9"/>
      <c r="I50" s="28">
        <f>SUM(I48:I49)</f>
        <v>45.021482056810441</v>
      </c>
    </row>
    <row r="51" spans="1:9">
      <c r="A51" s="9"/>
      <c r="B51" s="9"/>
      <c r="C51" s="9"/>
      <c r="D51" s="9"/>
      <c r="I51" s="28"/>
    </row>
    <row r="52" spans="1:9">
      <c r="A52" s="287" t="s">
        <v>715</v>
      </c>
      <c r="B52" s="9"/>
      <c r="C52" s="9"/>
      <c r="D52" s="9"/>
      <c r="I52" s="281">
        <f>G17*G23</f>
        <v>46.411894816410886</v>
      </c>
    </row>
    <row r="53" spans="1:9">
      <c r="A53" s="157"/>
      <c r="B53" s="9"/>
      <c r="C53" s="9"/>
      <c r="D53" s="9"/>
      <c r="I53" s="28"/>
    </row>
    <row r="54" spans="1:9" ht="13.5" thickBot="1">
      <c r="A54" s="26" t="s">
        <v>716</v>
      </c>
      <c r="B54" s="9"/>
      <c r="C54" s="9"/>
      <c r="D54" s="9"/>
      <c r="I54" s="286">
        <f>I52-I50</f>
        <v>1.3904127596004443</v>
      </c>
    </row>
    <row r="55" spans="1:9" ht="13.5" thickTop="1">
      <c r="A55" s="9"/>
      <c r="B55" s="9"/>
      <c r="C55" s="9"/>
      <c r="D55" s="9"/>
      <c r="I55" s="28"/>
    </row>
  </sheetData>
  <mergeCells count="5">
    <mergeCell ref="A1:I1"/>
    <mergeCell ref="A2:I2"/>
    <mergeCell ref="A3:I3"/>
    <mergeCell ref="A4:I4"/>
    <mergeCell ref="A5:I5"/>
  </mergeCells>
  <pageMargins left="0.56999999999999995" right="0.23" top="1" bottom="1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"/>
  <sheetViews>
    <sheetView workbookViewId="0">
      <selection activeCell="A16" sqref="A16:C31"/>
    </sheetView>
  </sheetViews>
  <sheetFormatPr defaultRowHeight="12.75"/>
  <cols>
    <col min="1" max="1" width="64.140625" customWidth="1"/>
    <col min="2" max="2" width="8.140625" customWidth="1"/>
    <col min="3" max="3" width="13" customWidth="1"/>
    <col min="4" max="4" width="10.28515625" bestFit="1" customWidth="1"/>
  </cols>
  <sheetData>
    <row r="1" spans="1:5">
      <c r="A1" s="382" t="s">
        <v>11</v>
      </c>
      <c r="B1" s="382"/>
      <c r="C1" s="382"/>
    </row>
    <row r="2" spans="1:5">
      <c r="A2" s="382" t="s">
        <v>686</v>
      </c>
      <c r="B2" s="382"/>
      <c r="C2" s="382"/>
    </row>
    <row r="3" spans="1:5">
      <c r="A3" s="382" t="s">
        <v>13</v>
      </c>
      <c r="B3" s="382"/>
      <c r="C3" s="382"/>
    </row>
    <row r="4" spans="1:5">
      <c r="A4" s="382" t="s">
        <v>3</v>
      </c>
      <c r="B4" s="382"/>
      <c r="C4" s="382"/>
    </row>
    <row r="5" spans="1:5">
      <c r="A5" s="382" t="s">
        <v>95</v>
      </c>
      <c r="B5" s="382"/>
      <c r="C5" s="382"/>
    </row>
    <row r="6" spans="1:5">
      <c r="A6" s="15"/>
      <c r="B6" s="15"/>
      <c r="C6" s="15"/>
    </row>
    <row r="7" spans="1:5">
      <c r="A7" s="24" t="s">
        <v>687</v>
      </c>
      <c r="B7" s="17"/>
      <c r="C7" s="17"/>
      <c r="D7" s="9"/>
      <c r="E7" s="9"/>
    </row>
    <row r="8" spans="1:5">
      <c r="A8" s="5" t="s">
        <v>689</v>
      </c>
      <c r="B8" s="17"/>
      <c r="C8" s="202">
        <f>'KU-No Change for Brown 3'!BR472/1000000</f>
        <v>-44.639430849999542</v>
      </c>
      <c r="D8" s="9"/>
      <c r="E8" s="9"/>
    </row>
    <row r="9" spans="1:5">
      <c r="A9" s="272" t="s">
        <v>688</v>
      </c>
      <c r="B9" s="17"/>
      <c r="C9" s="202"/>
      <c r="D9" s="9"/>
      <c r="E9" s="9"/>
    </row>
    <row r="10" spans="1:5">
      <c r="A10" s="272"/>
      <c r="B10" s="17"/>
      <c r="C10" s="202"/>
      <c r="D10" s="9"/>
      <c r="E10" s="9"/>
    </row>
    <row r="11" spans="1:5">
      <c r="A11" s="272" t="s">
        <v>107</v>
      </c>
      <c r="B11" s="17"/>
      <c r="C11" s="273">
        <v>0.93569999999999998</v>
      </c>
      <c r="D11" s="5"/>
      <c r="E11" s="9"/>
    </row>
    <row r="12" spans="1:5">
      <c r="A12" s="158"/>
      <c r="B12" s="17"/>
      <c r="C12" s="17"/>
      <c r="D12" s="9"/>
      <c r="E12" s="9"/>
    </row>
    <row r="13" spans="1:5" ht="13.5" thickBot="1">
      <c r="A13" s="272" t="s">
        <v>881</v>
      </c>
      <c r="B13" s="17"/>
      <c r="C13" s="205">
        <f>C8*C11</f>
        <v>-41.769115446344571</v>
      </c>
      <c r="D13" s="9"/>
      <c r="E13" s="9"/>
    </row>
    <row r="14" spans="1:5" ht="13.5" thickTop="1">
      <c r="A14" s="272" t="s">
        <v>868</v>
      </c>
      <c r="B14" s="17"/>
      <c r="C14" s="202"/>
      <c r="D14" s="9"/>
      <c r="E14" s="9"/>
    </row>
    <row r="15" spans="1:5">
      <c r="A15" s="272"/>
      <c r="B15" s="17"/>
      <c r="C15" s="202"/>
      <c r="D15" s="9"/>
      <c r="E15" s="9"/>
    </row>
    <row r="16" spans="1:5">
      <c r="A16" s="272" t="s">
        <v>879</v>
      </c>
      <c r="B16" s="17"/>
      <c r="C16" s="358">
        <f>'Revenue Gross-Up Factor'!C38</f>
        <v>1.0049544253168119</v>
      </c>
      <c r="D16" s="9"/>
      <c r="E16" s="9"/>
    </row>
    <row r="17" spans="1:5">
      <c r="A17" s="272"/>
      <c r="B17" s="17"/>
      <c r="C17" s="202"/>
      <c r="D17" s="9"/>
      <c r="E17" s="9"/>
    </row>
    <row r="18" spans="1:5" ht="13.5" thickBot="1">
      <c r="A18" s="272" t="s">
        <v>880</v>
      </c>
      <c r="B18" s="17"/>
      <c r="C18" s="205">
        <f>C13*C16</f>
        <v>-41.976057409372778</v>
      </c>
      <c r="D18" s="9"/>
      <c r="E18" s="9"/>
    </row>
    <row r="19" spans="1:5" ht="13.5" thickTop="1">
      <c r="A19" s="272" t="s">
        <v>868</v>
      </c>
      <c r="B19" s="17"/>
      <c r="C19" s="202"/>
      <c r="D19" s="9"/>
      <c r="E19" s="9"/>
    </row>
    <row r="20" spans="1:5">
      <c r="A20" s="158"/>
      <c r="B20" s="17"/>
      <c r="C20" s="17"/>
      <c r="D20" s="9"/>
      <c r="E20" s="9"/>
    </row>
    <row r="21" spans="1:5">
      <c r="A21" s="272" t="s">
        <v>869</v>
      </c>
      <c r="B21" s="17"/>
      <c r="C21" s="202">
        <f>-C13/2</f>
        <v>20.884557723172286</v>
      </c>
      <c r="D21" s="9"/>
      <c r="E21" s="9"/>
    </row>
    <row r="22" spans="1:5">
      <c r="A22" s="158"/>
      <c r="B22" s="17"/>
      <c r="C22" s="17"/>
      <c r="D22" s="9"/>
      <c r="E22" s="9"/>
    </row>
    <row r="23" spans="1:5">
      <c r="A23" s="272" t="s">
        <v>870</v>
      </c>
      <c r="B23" s="17"/>
      <c r="C23" s="357">
        <f>-C21*('Revenue Gross-Up Factor'!F53/100)</f>
        <v>-5.2106971519314849</v>
      </c>
      <c r="D23" s="9"/>
      <c r="E23" s="9"/>
    </row>
    <row r="24" spans="1:5">
      <c r="A24" s="158"/>
      <c r="B24" s="17"/>
      <c r="C24" s="17"/>
      <c r="D24" s="9"/>
      <c r="E24" s="9"/>
    </row>
    <row r="25" spans="1:5">
      <c r="A25" s="272" t="s">
        <v>871</v>
      </c>
      <c r="B25" s="17"/>
      <c r="C25" s="355">
        <f>SUM(C21:C23)</f>
        <v>15.673860571240802</v>
      </c>
      <c r="D25" s="9"/>
      <c r="E25" s="9"/>
    </row>
    <row r="26" spans="1:5">
      <c r="A26" s="158"/>
      <c r="B26" s="17"/>
      <c r="C26" s="17"/>
      <c r="D26" s="9"/>
      <c r="E26" s="9"/>
    </row>
    <row r="27" spans="1:5">
      <c r="A27" s="272" t="s">
        <v>872</v>
      </c>
      <c r="B27" s="17"/>
      <c r="C27" s="356">
        <f>'Capitalization - COC'!Z18</f>
        <v>9.0194896896488214E-2</v>
      </c>
      <c r="D27" s="9"/>
      <c r="E27" s="9"/>
    </row>
    <row r="28" spans="1:5">
      <c r="A28" s="158"/>
      <c r="B28" s="17"/>
      <c r="C28" s="17"/>
      <c r="D28" s="9"/>
      <c r="E28" s="9"/>
    </row>
    <row r="29" spans="1:5">
      <c r="A29" s="5" t="s">
        <v>873</v>
      </c>
      <c r="B29" s="17"/>
      <c r="C29" s="202">
        <f>C25*C27</f>
        <v>1.413702238192996</v>
      </c>
      <c r="D29" s="9"/>
      <c r="E29" s="9"/>
    </row>
    <row r="30" spans="1:5">
      <c r="A30" s="5"/>
      <c r="B30" s="17"/>
      <c r="C30" s="202"/>
      <c r="D30" s="9"/>
      <c r="E30" s="9"/>
    </row>
    <row r="31" spans="1:5" ht="13.5" thickBot="1">
      <c r="A31" s="5" t="s">
        <v>874</v>
      </c>
      <c r="B31" s="17"/>
      <c r="C31" s="205">
        <f>C18+C29</f>
        <v>-40.562355171179782</v>
      </c>
      <c r="D31" s="9"/>
      <c r="E31" s="9"/>
    </row>
    <row r="32" spans="1:5" ht="13.5" thickTop="1">
      <c r="A32" s="24"/>
      <c r="B32" s="17"/>
      <c r="C32" s="17"/>
      <c r="D32" s="13"/>
      <c r="E32" s="9"/>
    </row>
    <row r="33" spans="1:5">
      <c r="A33" s="24"/>
      <c r="B33" s="17"/>
      <c r="C33" s="17"/>
      <c r="D33" s="13"/>
      <c r="E33" s="9"/>
    </row>
    <row r="34" spans="1:5">
      <c r="A34" s="5"/>
      <c r="B34" s="17"/>
      <c r="C34" s="202"/>
      <c r="D34" s="9"/>
      <c r="E34" s="9"/>
    </row>
    <row r="35" spans="1:5">
      <c r="A35" s="272" t="s">
        <v>828</v>
      </c>
      <c r="B35" s="17"/>
      <c r="C35" s="202">
        <f>'KU-No Change for Brown 3'!BO472/1000000</f>
        <v>-1.9082097599999979</v>
      </c>
      <c r="D35" s="9"/>
      <c r="E35" s="9"/>
    </row>
    <row r="36" spans="1:5">
      <c r="A36" s="272"/>
      <c r="B36" s="17"/>
      <c r="C36" s="202"/>
      <c r="D36" s="9"/>
      <c r="E36" s="9"/>
    </row>
    <row r="37" spans="1:5">
      <c r="A37" s="272" t="s">
        <v>107</v>
      </c>
      <c r="B37" s="17"/>
      <c r="C37" s="273">
        <v>0.93569999999999998</v>
      </c>
      <c r="D37" s="5"/>
      <c r="E37" s="9"/>
    </row>
    <row r="38" spans="1:5">
      <c r="A38" s="158"/>
      <c r="B38" s="17"/>
      <c r="C38" s="17"/>
      <c r="D38" s="9"/>
      <c r="E38" s="9"/>
    </row>
    <row r="39" spans="1:5" ht="13.5" thickBot="1">
      <c r="A39" s="272" t="s">
        <v>882</v>
      </c>
      <c r="B39" s="17"/>
      <c r="C39" s="205">
        <f>C35*C37</f>
        <v>-1.785511872431998</v>
      </c>
      <c r="D39" s="9"/>
      <c r="E39" s="9"/>
    </row>
    <row r="40" spans="1:5" ht="13.5" thickTop="1">
      <c r="A40" s="272"/>
      <c r="B40" s="17"/>
      <c r="C40" s="202"/>
      <c r="D40" s="9"/>
      <c r="E40" s="9"/>
    </row>
    <row r="41" spans="1:5">
      <c r="A41" s="272" t="s">
        <v>879</v>
      </c>
      <c r="B41" s="17"/>
      <c r="C41" s="358">
        <f>C16</f>
        <v>1.0049544253168119</v>
      </c>
      <c r="D41" s="9"/>
      <c r="E41" s="9"/>
    </row>
    <row r="42" spans="1:5">
      <c r="A42" s="272"/>
      <c r="B42" s="17"/>
      <c r="C42" s="202"/>
      <c r="D42" s="9"/>
      <c r="E42" s="9"/>
    </row>
    <row r="43" spans="1:5" ht="13.5" thickBot="1">
      <c r="A43" s="272" t="s">
        <v>880</v>
      </c>
      <c r="B43" s="17"/>
      <c r="C43" s="205">
        <f>C39*C41</f>
        <v>-1.7943580576562435</v>
      </c>
      <c r="D43" s="9"/>
      <c r="E43" s="9"/>
    </row>
    <row r="44" spans="1:5" ht="13.5" thickTop="1">
      <c r="A44" s="272"/>
      <c r="B44" s="17"/>
      <c r="C44" s="202"/>
      <c r="D44" s="9"/>
      <c r="E44" s="9"/>
    </row>
    <row r="45" spans="1:5">
      <c r="A45" s="272" t="s">
        <v>869</v>
      </c>
      <c r="B45" s="17"/>
      <c r="C45" s="202">
        <f>-C39/2</f>
        <v>0.89275593621599902</v>
      </c>
      <c r="D45" s="9"/>
      <c r="E45" s="9"/>
    </row>
    <row r="46" spans="1:5">
      <c r="A46" s="158"/>
      <c r="B46" s="17"/>
      <c r="C46" s="17"/>
      <c r="D46" s="9"/>
      <c r="E46" s="9"/>
    </row>
    <row r="47" spans="1:5">
      <c r="A47" s="272" t="s">
        <v>870</v>
      </c>
      <c r="B47" s="17"/>
      <c r="C47" s="357">
        <f>-C45*('Revenue Gross-Up Factor'!F53/100)</f>
        <v>-0.22274260608589175</v>
      </c>
      <c r="D47" s="9"/>
      <c r="E47" s="9"/>
    </row>
    <row r="48" spans="1:5">
      <c r="A48" s="158"/>
      <c r="B48" s="17"/>
      <c r="C48" s="17"/>
      <c r="D48" s="9"/>
      <c r="E48" s="9"/>
    </row>
    <row r="49" spans="1:5">
      <c r="A49" s="272" t="s">
        <v>871</v>
      </c>
      <c r="B49" s="17"/>
      <c r="C49" s="355">
        <f>SUM(C45:C47)</f>
        <v>0.67001333013010722</v>
      </c>
      <c r="D49" s="9"/>
      <c r="E49" s="9"/>
    </row>
    <row r="50" spans="1:5">
      <c r="A50" s="158"/>
      <c r="B50" s="17"/>
      <c r="C50" s="17"/>
      <c r="D50" s="9"/>
      <c r="E50" s="9"/>
    </row>
    <row r="51" spans="1:5">
      <c r="A51" s="272" t="s">
        <v>872</v>
      </c>
      <c r="B51" s="17"/>
      <c r="C51" s="356">
        <f>'Capitalization - COC'!Z18</f>
        <v>9.0194896896488214E-2</v>
      </c>
      <c r="D51" s="9"/>
      <c r="E51" s="9"/>
    </row>
    <row r="52" spans="1:5">
      <c r="A52" s="158"/>
      <c r="B52" s="17"/>
      <c r="C52" s="17"/>
      <c r="D52" s="13"/>
      <c r="E52" s="9"/>
    </row>
    <row r="53" spans="1:5">
      <c r="A53" s="5" t="s">
        <v>873</v>
      </c>
      <c r="B53" s="17"/>
      <c r="C53" s="202">
        <f>C49*C51</f>
        <v>6.0431783230357743E-2</v>
      </c>
      <c r="D53" s="32"/>
      <c r="E53" s="9"/>
    </row>
    <row r="54" spans="1:5">
      <c r="A54" s="5"/>
      <c r="B54" s="17"/>
      <c r="C54" s="202"/>
      <c r="D54" s="32"/>
      <c r="E54" s="9"/>
    </row>
    <row r="55" spans="1:5" ht="13.5" thickBot="1">
      <c r="A55" s="5" t="s">
        <v>877</v>
      </c>
      <c r="B55" s="17"/>
      <c r="C55" s="205">
        <f>C43+C53</f>
        <v>-1.7339262744258856</v>
      </c>
      <c r="D55" s="32"/>
      <c r="E55" s="9"/>
    </row>
    <row r="56" spans="1:5" ht="13.5" thickTop="1">
      <c r="A56" s="17"/>
      <c r="B56" s="17"/>
      <c r="C56" s="202"/>
      <c r="D56" s="32"/>
      <c r="E56" s="9"/>
    </row>
    <row r="57" spans="1:5">
      <c r="A57" s="17"/>
      <c r="B57" s="17"/>
      <c r="C57" s="202"/>
      <c r="D57" s="159"/>
      <c r="E57" s="9"/>
    </row>
    <row r="58" spans="1:5">
      <c r="A58" s="17"/>
      <c r="B58" s="17"/>
      <c r="C58" s="202"/>
      <c r="D58" s="32"/>
      <c r="E58" s="9"/>
    </row>
    <row r="59" spans="1:5">
      <c r="A59" s="158"/>
      <c r="B59" s="17"/>
      <c r="C59" s="202"/>
      <c r="D59" s="32"/>
      <c r="E59" s="9"/>
    </row>
    <row r="60" spans="1:5">
      <c r="A60" s="157"/>
      <c r="B60" s="9"/>
      <c r="C60" s="32"/>
      <c r="D60" s="32"/>
      <c r="E60" s="9"/>
    </row>
    <row r="61" spans="1:5">
      <c r="A61" s="9"/>
      <c r="B61" s="9"/>
      <c r="C61" s="32"/>
      <c r="D61" s="32"/>
      <c r="E61" s="9"/>
    </row>
    <row r="62" spans="1:5">
      <c r="A62" s="9"/>
      <c r="B62" s="9"/>
      <c r="C62" s="32"/>
      <c r="D62" s="32"/>
      <c r="E62" s="9"/>
    </row>
  </sheetData>
  <mergeCells count="5">
    <mergeCell ref="A5:C5"/>
    <mergeCell ref="A1:C1"/>
    <mergeCell ref="A2:C2"/>
    <mergeCell ref="A3:C3"/>
    <mergeCell ref="A4:C4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493"/>
  <sheetViews>
    <sheetView zoomScale="90" zoomScaleNormal="90" workbookViewId="0">
      <pane xSplit="3" ySplit="4" topLeftCell="BJ456" activePane="bottomRight" state="frozen"/>
      <selection pane="topRight" activeCell="D1" sqref="D1"/>
      <selection pane="bottomLeft" activeCell="A5" sqref="A5"/>
      <selection pane="bottomRight" activeCell="BO441" sqref="BO441:BO443"/>
    </sheetView>
  </sheetViews>
  <sheetFormatPr defaultRowHeight="15.75"/>
  <cols>
    <col min="1" max="1" width="43" style="215" bestFit="1" customWidth="1"/>
    <col min="2" max="2" width="13" style="214" bestFit="1" customWidth="1"/>
    <col min="3" max="3" width="13.140625" style="214" customWidth="1"/>
    <col min="4" max="9" width="27" style="215" bestFit="1" customWidth="1"/>
    <col min="10" max="15" width="27.140625" style="215" bestFit="1" customWidth="1"/>
    <col min="16" max="16" width="27.140625" style="220" bestFit="1" customWidth="1"/>
    <col min="17" max="33" width="27.140625" style="215" bestFit="1" customWidth="1"/>
    <col min="34" max="34" width="2.5703125" style="215" customWidth="1"/>
    <col min="35" max="64" width="24" style="215" bestFit="1" customWidth="1"/>
    <col min="65" max="65" width="9.140625" style="215"/>
    <col min="66" max="66" width="15.7109375" style="215" customWidth="1"/>
    <col min="67" max="67" width="16.28515625" style="215" customWidth="1"/>
    <col min="68" max="68" width="14.28515625" style="215" customWidth="1"/>
    <col min="69" max="70" width="9.140625" style="215"/>
    <col min="71" max="71" width="18.7109375" style="215" bestFit="1" customWidth="1"/>
    <col min="72" max="72" width="12.85546875" style="215" bestFit="1" customWidth="1"/>
    <col min="73" max="16384" width="9.140625" style="215"/>
  </cols>
  <sheetData>
    <row r="1" spans="1:68">
      <c r="A1" s="213" t="s">
        <v>11</v>
      </c>
      <c r="J1" s="216"/>
      <c r="K1" s="216"/>
      <c r="L1" s="216"/>
      <c r="M1" s="216"/>
      <c r="N1" s="216"/>
      <c r="O1" s="216"/>
      <c r="P1" s="217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</row>
    <row r="2" spans="1:68">
      <c r="A2" s="218" t="s">
        <v>207</v>
      </c>
      <c r="J2" s="219"/>
    </row>
    <row r="3" spans="1:68">
      <c r="A3" s="218"/>
      <c r="B3" s="221"/>
      <c r="C3" s="221"/>
      <c r="D3" s="222">
        <v>43891</v>
      </c>
      <c r="E3" s="222">
        <v>43922</v>
      </c>
      <c r="F3" s="222">
        <v>43952</v>
      </c>
      <c r="G3" s="222">
        <v>43983</v>
      </c>
      <c r="H3" s="222">
        <v>44013</v>
      </c>
      <c r="I3" s="222">
        <v>44044</v>
      </c>
      <c r="J3" s="222">
        <v>44075</v>
      </c>
      <c r="K3" s="222">
        <v>44105</v>
      </c>
      <c r="L3" s="222">
        <v>44136</v>
      </c>
      <c r="M3" s="222">
        <v>44166</v>
      </c>
      <c r="N3" s="222">
        <v>44197</v>
      </c>
      <c r="O3" s="222">
        <v>44228</v>
      </c>
      <c r="P3" s="223" t="s">
        <v>208</v>
      </c>
      <c r="Q3" s="222">
        <v>44256</v>
      </c>
      <c r="R3" s="222">
        <v>44287</v>
      </c>
      <c r="S3" s="222">
        <v>44317</v>
      </c>
      <c r="T3" s="222">
        <v>44348</v>
      </c>
      <c r="U3" s="222">
        <v>44378</v>
      </c>
      <c r="V3" s="222">
        <v>44409</v>
      </c>
      <c r="W3" s="222">
        <v>44440</v>
      </c>
      <c r="X3" s="222">
        <v>44470</v>
      </c>
      <c r="Y3" s="222">
        <v>44501</v>
      </c>
      <c r="Z3" s="222">
        <v>44531</v>
      </c>
      <c r="AA3" s="222">
        <v>44562</v>
      </c>
      <c r="AB3" s="222">
        <v>44593</v>
      </c>
      <c r="AC3" s="222">
        <v>44621</v>
      </c>
      <c r="AD3" s="222">
        <v>44652</v>
      </c>
      <c r="AE3" s="222">
        <v>44682</v>
      </c>
      <c r="AF3" s="222">
        <v>44713</v>
      </c>
      <c r="AG3" s="224" t="s">
        <v>209</v>
      </c>
      <c r="AH3" s="222"/>
      <c r="AI3" s="222">
        <v>43891</v>
      </c>
      <c r="AJ3" s="222">
        <v>43922</v>
      </c>
      <c r="AK3" s="222">
        <v>43952</v>
      </c>
      <c r="AL3" s="222">
        <v>43983</v>
      </c>
      <c r="AM3" s="222">
        <v>44013</v>
      </c>
      <c r="AN3" s="222">
        <v>44044</v>
      </c>
      <c r="AO3" s="222">
        <v>44075</v>
      </c>
      <c r="AP3" s="222">
        <v>44105</v>
      </c>
      <c r="AQ3" s="222">
        <v>44136</v>
      </c>
      <c r="AR3" s="222">
        <v>44166</v>
      </c>
      <c r="AS3" s="222">
        <v>44197</v>
      </c>
      <c r="AT3" s="222">
        <v>44228</v>
      </c>
      <c r="AU3" s="223" t="s">
        <v>208</v>
      </c>
      <c r="AV3" s="222">
        <v>44256</v>
      </c>
      <c r="AW3" s="222">
        <v>44287</v>
      </c>
      <c r="AX3" s="222">
        <v>44317</v>
      </c>
      <c r="AY3" s="222">
        <v>44348</v>
      </c>
      <c r="AZ3" s="222">
        <v>44378</v>
      </c>
      <c r="BA3" s="222">
        <v>44409</v>
      </c>
      <c r="BB3" s="222">
        <v>44440</v>
      </c>
      <c r="BC3" s="222">
        <v>44470</v>
      </c>
      <c r="BD3" s="222">
        <v>44501</v>
      </c>
      <c r="BE3" s="222">
        <v>44531</v>
      </c>
      <c r="BF3" s="222">
        <v>44562</v>
      </c>
      <c r="BG3" s="222">
        <v>44593</v>
      </c>
      <c r="BH3" s="222">
        <v>44621</v>
      </c>
      <c r="BI3" s="222">
        <v>44652</v>
      </c>
      <c r="BJ3" s="222">
        <v>44682</v>
      </c>
      <c r="BK3" s="222">
        <v>44713</v>
      </c>
      <c r="BL3" s="224" t="s">
        <v>209</v>
      </c>
    </row>
    <row r="4" spans="1:68" s="230" customFormat="1" ht="48.75" customHeight="1">
      <c r="A4" s="225" t="s">
        <v>210</v>
      </c>
      <c r="B4" s="226" t="s">
        <v>211</v>
      </c>
      <c r="C4" s="226" t="s">
        <v>212</v>
      </c>
      <c r="D4" s="227" t="s">
        <v>213</v>
      </c>
      <c r="E4" s="227" t="s">
        <v>213</v>
      </c>
      <c r="F4" s="227" t="s">
        <v>213</v>
      </c>
      <c r="G4" s="227" t="s">
        <v>213</v>
      </c>
      <c r="H4" s="227" t="s">
        <v>213</v>
      </c>
      <c r="I4" s="227" t="s">
        <v>213</v>
      </c>
      <c r="J4" s="227" t="s">
        <v>214</v>
      </c>
      <c r="K4" s="227" t="s">
        <v>214</v>
      </c>
      <c r="L4" s="227" t="s">
        <v>214</v>
      </c>
      <c r="M4" s="227" t="s">
        <v>214</v>
      </c>
      <c r="N4" s="227" t="s">
        <v>214</v>
      </c>
      <c r="O4" s="227" t="s">
        <v>214</v>
      </c>
      <c r="P4" s="228" t="s">
        <v>214</v>
      </c>
      <c r="Q4" s="227" t="s">
        <v>214</v>
      </c>
      <c r="R4" s="227" t="s">
        <v>214</v>
      </c>
      <c r="S4" s="227" t="s">
        <v>214</v>
      </c>
      <c r="T4" s="227" t="s">
        <v>214</v>
      </c>
      <c r="U4" s="227" t="s">
        <v>214</v>
      </c>
      <c r="V4" s="227" t="s">
        <v>214</v>
      </c>
      <c r="W4" s="227" t="s">
        <v>214</v>
      </c>
      <c r="X4" s="227" t="s">
        <v>214</v>
      </c>
      <c r="Y4" s="227" t="s">
        <v>214</v>
      </c>
      <c r="Z4" s="227" t="s">
        <v>214</v>
      </c>
      <c r="AA4" s="227" t="s">
        <v>214</v>
      </c>
      <c r="AB4" s="227" t="s">
        <v>214</v>
      </c>
      <c r="AC4" s="227" t="s">
        <v>214</v>
      </c>
      <c r="AD4" s="227" t="s">
        <v>214</v>
      </c>
      <c r="AE4" s="227" t="s">
        <v>214</v>
      </c>
      <c r="AF4" s="227" t="s">
        <v>214</v>
      </c>
      <c r="AG4" s="227"/>
      <c r="AH4" s="227"/>
      <c r="AI4" s="229" t="s">
        <v>215</v>
      </c>
      <c r="AJ4" s="229" t="s">
        <v>215</v>
      </c>
      <c r="AK4" s="229" t="s">
        <v>215</v>
      </c>
      <c r="AL4" s="229" t="s">
        <v>215</v>
      </c>
      <c r="AM4" s="229" t="s">
        <v>215</v>
      </c>
      <c r="AN4" s="229" t="s">
        <v>215</v>
      </c>
      <c r="AO4" s="229" t="s">
        <v>215</v>
      </c>
      <c r="AP4" s="229" t="s">
        <v>215</v>
      </c>
      <c r="AQ4" s="229" t="s">
        <v>215</v>
      </c>
      <c r="AR4" s="229" t="s">
        <v>215</v>
      </c>
      <c r="AS4" s="229" t="s">
        <v>215</v>
      </c>
      <c r="AT4" s="229" t="s">
        <v>215</v>
      </c>
      <c r="AU4" s="229" t="s">
        <v>215</v>
      </c>
      <c r="AV4" s="229" t="s">
        <v>215</v>
      </c>
      <c r="AW4" s="229" t="s">
        <v>215</v>
      </c>
      <c r="AX4" s="229" t="s">
        <v>215</v>
      </c>
      <c r="AY4" s="229" t="s">
        <v>215</v>
      </c>
      <c r="AZ4" s="229" t="s">
        <v>215</v>
      </c>
      <c r="BA4" s="229" t="s">
        <v>215</v>
      </c>
      <c r="BB4" s="229" t="s">
        <v>215</v>
      </c>
      <c r="BC4" s="229" t="s">
        <v>215</v>
      </c>
      <c r="BD4" s="229" t="s">
        <v>215</v>
      </c>
      <c r="BE4" s="229" t="s">
        <v>215</v>
      </c>
      <c r="BF4" s="229" t="s">
        <v>215</v>
      </c>
      <c r="BG4" s="229" t="s">
        <v>215</v>
      </c>
      <c r="BH4" s="229" t="s">
        <v>215</v>
      </c>
      <c r="BI4" s="229" t="s">
        <v>215</v>
      </c>
      <c r="BJ4" s="229" t="s">
        <v>215</v>
      </c>
      <c r="BK4" s="229" t="s">
        <v>215</v>
      </c>
      <c r="BL4" s="229" t="s">
        <v>215</v>
      </c>
      <c r="BO4" s="230" t="s">
        <v>216</v>
      </c>
      <c r="BP4" s="230" t="s">
        <v>217</v>
      </c>
    </row>
    <row r="5" spans="1:68">
      <c r="A5" s="215" t="s">
        <v>218</v>
      </c>
      <c r="B5" s="231">
        <v>0</v>
      </c>
      <c r="C5" s="231">
        <v>0</v>
      </c>
      <c r="D5" s="220">
        <v>39116.89</v>
      </c>
      <c r="E5" s="220">
        <v>39116.89</v>
      </c>
      <c r="F5" s="220">
        <v>39116.89</v>
      </c>
      <c r="G5" s="220">
        <v>39116.89</v>
      </c>
      <c r="H5" s="220">
        <v>39116.89</v>
      </c>
      <c r="I5" s="220">
        <v>39116.89</v>
      </c>
      <c r="J5" s="220">
        <v>39116.89</v>
      </c>
      <c r="K5" s="220">
        <v>39116.89</v>
      </c>
      <c r="L5" s="220">
        <v>39116.89</v>
      </c>
      <c r="M5" s="220">
        <v>39116.89</v>
      </c>
      <c r="N5" s="220">
        <v>39116.89</v>
      </c>
      <c r="O5" s="220">
        <v>39116.89</v>
      </c>
      <c r="P5" s="220">
        <f>SUM(D5:O5)</f>
        <v>469402.68000000011</v>
      </c>
      <c r="Q5" s="220">
        <v>39116.89</v>
      </c>
      <c r="R5" s="220">
        <v>39116.89</v>
      </c>
      <c r="S5" s="220">
        <v>39116.89</v>
      </c>
      <c r="T5" s="220">
        <v>39116.89</v>
      </c>
      <c r="U5" s="220">
        <v>39116.89</v>
      </c>
      <c r="V5" s="220">
        <v>39116.89</v>
      </c>
      <c r="W5" s="220">
        <v>39116.89</v>
      </c>
      <c r="X5" s="220">
        <v>39116.89</v>
      </c>
      <c r="Y5" s="220">
        <v>39116.89</v>
      </c>
      <c r="Z5" s="220">
        <v>39116.89</v>
      </c>
      <c r="AA5" s="220">
        <v>39116.89</v>
      </c>
      <c r="AB5" s="220">
        <v>39116.89</v>
      </c>
      <c r="AC5" s="220">
        <v>39116.89</v>
      </c>
      <c r="AD5" s="220">
        <v>39116.89</v>
      </c>
      <c r="AE5" s="220">
        <v>39116.89</v>
      </c>
      <c r="AF5" s="220">
        <v>39116.89</v>
      </c>
      <c r="AG5" s="220">
        <f>SUM(U5:AF5)</f>
        <v>469402.68000000011</v>
      </c>
      <c r="AH5" s="219"/>
      <c r="AI5" s="232">
        <f t="shared" ref="AI5:AT26" si="0">ROUND(D5*$B5/12,2)</f>
        <v>0</v>
      </c>
      <c r="AJ5" s="232">
        <f t="shared" si="0"/>
        <v>0</v>
      </c>
      <c r="AK5" s="232">
        <f t="shared" si="0"/>
        <v>0</v>
      </c>
      <c r="AL5" s="232">
        <f t="shared" si="0"/>
        <v>0</v>
      </c>
      <c r="AM5" s="232">
        <f t="shared" si="0"/>
        <v>0</v>
      </c>
      <c r="AN5" s="232">
        <f t="shared" si="0"/>
        <v>0</v>
      </c>
      <c r="AO5" s="232">
        <f t="shared" si="0"/>
        <v>0</v>
      </c>
      <c r="AP5" s="232">
        <f t="shared" si="0"/>
        <v>0</v>
      </c>
      <c r="AQ5" s="232">
        <f t="shared" si="0"/>
        <v>0</v>
      </c>
      <c r="AR5" s="232">
        <f t="shared" si="0"/>
        <v>0</v>
      </c>
      <c r="AS5" s="232">
        <f t="shared" si="0"/>
        <v>0</v>
      </c>
      <c r="AT5" s="232">
        <f t="shared" si="0"/>
        <v>0</v>
      </c>
      <c r="AU5" s="233">
        <f t="shared" ref="AU5:AU68" si="1">SUM(AI5:AT5)</f>
        <v>0</v>
      </c>
      <c r="AV5" s="233">
        <f t="shared" ref="AV5:AY68" si="2">ROUND(Q5*$B5/12,2)</f>
        <v>0</v>
      </c>
      <c r="AW5" s="233">
        <f t="shared" si="2"/>
        <v>0</v>
      </c>
      <c r="AX5" s="233">
        <f t="shared" si="2"/>
        <v>0</v>
      </c>
      <c r="AY5" s="233">
        <f t="shared" si="2"/>
        <v>0</v>
      </c>
      <c r="AZ5" s="233">
        <f t="shared" ref="AZ5:BK26" si="3">ROUND(U5*$C5/12,2)</f>
        <v>0</v>
      </c>
      <c r="BA5" s="233">
        <f t="shared" si="3"/>
        <v>0</v>
      </c>
      <c r="BB5" s="233">
        <f t="shared" si="3"/>
        <v>0</v>
      </c>
      <c r="BC5" s="233">
        <f t="shared" si="3"/>
        <v>0</v>
      </c>
      <c r="BD5" s="233">
        <f t="shared" si="3"/>
        <v>0</v>
      </c>
      <c r="BE5" s="233">
        <f t="shared" si="3"/>
        <v>0</v>
      </c>
      <c r="BF5" s="233">
        <f t="shared" si="3"/>
        <v>0</v>
      </c>
      <c r="BG5" s="233">
        <f t="shared" si="3"/>
        <v>0</v>
      </c>
      <c r="BH5" s="233">
        <f t="shared" si="3"/>
        <v>0</v>
      </c>
      <c r="BI5" s="233">
        <f t="shared" si="3"/>
        <v>0</v>
      </c>
      <c r="BJ5" s="233">
        <f t="shared" si="3"/>
        <v>0</v>
      </c>
      <c r="BK5" s="233">
        <f t="shared" si="3"/>
        <v>0</v>
      </c>
      <c r="BL5" s="232">
        <f t="shared" ref="BL5:BL68" si="4">SUM(AZ5:BK5)</f>
        <v>0</v>
      </c>
    </row>
    <row r="6" spans="1:68">
      <c r="A6" s="215" t="s">
        <v>219</v>
      </c>
      <c r="B6" s="231">
        <v>0</v>
      </c>
      <c r="C6" s="231">
        <v>0</v>
      </c>
      <c r="D6" s="220">
        <v>5338.6900000000005</v>
      </c>
      <c r="E6" s="220">
        <v>5338.6900000000005</v>
      </c>
      <c r="F6" s="220">
        <v>5338.6900000000005</v>
      </c>
      <c r="G6" s="220">
        <v>5338.6900000000005</v>
      </c>
      <c r="H6" s="220">
        <v>5338.6900000000005</v>
      </c>
      <c r="I6" s="220">
        <v>5338.6900000000005</v>
      </c>
      <c r="J6" s="220">
        <v>5338.6900000000005</v>
      </c>
      <c r="K6" s="220">
        <v>5338.6900000000005</v>
      </c>
      <c r="L6" s="220">
        <v>5338.6900000000005</v>
      </c>
      <c r="M6" s="220">
        <v>5338.6900000000005</v>
      </c>
      <c r="N6" s="220">
        <v>5338.6900000000005</v>
      </c>
      <c r="O6" s="220">
        <v>5338.6900000000005</v>
      </c>
      <c r="P6" s="220">
        <f t="shared" ref="P6:P69" si="5">SUM(D6:O6)</f>
        <v>64064.280000000021</v>
      </c>
      <c r="Q6" s="220">
        <v>5338.6900000000005</v>
      </c>
      <c r="R6" s="220">
        <v>5338.6900000000005</v>
      </c>
      <c r="S6" s="220">
        <v>5338.6900000000005</v>
      </c>
      <c r="T6" s="220">
        <v>5338.6900000000005</v>
      </c>
      <c r="U6" s="220">
        <v>5338.6900000000005</v>
      </c>
      <c r="V6" s="220">
        <v>5338.6900000000005</v>
      </c>
      <c r="W6" s="220">
        <v>5338.6900000000005</v>
      </c>
      <c r="X6" s="220">
        <v>5338.6900000000005</v>
      </c>
      <c r="Y6" s="220">
        <v>5338.6900000000005</v>
      </c>
      <c r="Z6" s="220">
        <v>5338.6900000000005</v>
      </c>
      <c r="AA6" s="220">
        <v>5338.6900000000005</v>
      </c>
      <c r="AB6" s="220">
        <v>5338.6900000000005</v>
      </c>
      <c r="AC6" s="220">
        <v>5338.6900000000005</v>
      </c>
      <c r="AD6" s="220">
        <v>5338.6900000000005</v>
      </c>
      <c r="AE6" s="220">
        <v>5338.6900000000005</v>
      </c>
      <c r="AF6" s="220">
        <v>5338.6900000000005</v>
      </c>
      <c r="AG6" s="220">
        <f t="shared" ref="AG6:AG69" si="6">SUM(U6:AF6)</f>
        <v>64064.280000000021</v>
      </c>
      <c r="AH6" s="219"/>
      <c r="AI6" s="232">
        <f t="shared" si="0"/>
        <v>0</v>
      </c>
      <c r="AJ6" s="232">
        <f t="shared" si="0"/>
        <v>0</v>
      </c>
      <c r="AK6" s="232">
        <f t="shared" si="0"/>
        <v>0</v>
      </c>
      <c r="AL6" s="232">
        <f t="shared" si="0"/>
        <v>0</v>
      </c>
      <c r="AM6" s="232">
        <f t="shared" si="0"/>
        <v>0</v>
      </c>
      <c r="AN6" s="232">
        <f t="shared" si="0"/>
        <v>0</v>
      </c>
      <c r="AO6" s="232">
        <f t="shared" si="0"/>
        <v>0</v>
      </c>
      <c r="AP6" s="232">
        <f t="shared" si="0"/>
        <v>0</v>
      </c>
      <c r="AQ6" s="232">
        <f t="shared" si="0"/>
        <v>0</v>
      </c>
      <c r="AR6" s="232">
        <f t="shared" si="0"/>
        <v>0</v>
      </c>
      <c r="AS6" s="232">
        <f t="shared" si="0"/>
        <v>0</v>
      </c>
      <c r="AT6" s="232">
        <f t="shared" si="0"/>
        <v>0</v>
      </c>
      <c r="AU6" s="233">
        <f t="shared" si="1"/>
        <v>0</v>
      </c>
      <c r="AV6" s="233">
        <f t="shared" si="2"/>
        <v>0</v>
      </c>
      <c r="AW6" s="233">
        <f t="shared" si="2"/>
        <v>0</v>
      </c>
      <c r="AX6" s="233">
        <f t="shared" si="2"/>
        <v>0</v>
      </c>
      <c r="AY6" s="233">
        <f t="shared" si="2"/>
        <v>0</v>
      </c>
      <c r="AZ6" s="233">
        <f t="shared" si="3"/>
        <v>0</v>
      </c>
      <c r="BA6" s="233">
        <f t="shared" si="3"/>
        <v>0</v>
      </c>
      <c r="BB6" s="233">
        <f t="shared" si="3"/>
        <v>0</v>
      </c>
      <c r="BC6" s="233">
        <f t="shared" si="3"/>
        <v>0</v>
      </c>
      <c r="BD6" s="233">
        <f t="shared" si="3"/>
        <v>0</v>
      </c>
      <c r="BE6" s="233">
        <f t="shared" si="3"/>
        <v>0</v>
      </c>
      <c r="BF6" s="233">
        <f t="shared" si="3"/>
        <v>0</v>
      </c>
      <c r="BG6" s="233">
        <f t="shared" si="3"/>
        <v>0</v>
      </c>
      <c r="BH6" s="233">
        <f t="shared" si="3"/>
        <v>0</v>
      </c>
      <c r="BI6" s="233">
        <f t="shared" si="3"/>
        <v>0</v>
      </c>
      <c r="BJ6" s="233">
        <f t="shared" si="3"/>
        <v>0</v>
      </c>
      <c r="BK6" s="233">
        <f t="shared" si="3"/>
        <v>0</v>
      </c>
      <c r="BL6" s="232">
        <f t="shared" si="4"/>
        <v>0</v>
      </c>
    </row>
    <row r="7" spans="1:68">
      <c r="A7" s="215" t="s">
        <v>220</v>
      </c>
      <c r="B7" s="231">
        <v>3.6299999999999999E-2</v>
      </c>
      <c r="C7" s="231">
        <v>3.6299999999999999E-2</v>
      </c>
      <c r="D7" s="220">
        <v>55918.83</v>
      </c>
      <c r="E7" s="220">
        <v>55918.83</v>
      </c>
      <c r="F7" s="220">
        <v>55918.83</v>
      </c>
      <c r="G7" s="220">
        <v>55918.83</v>
      </c>
      <c r="H7" s="220">
        <v>55918.83</v>
      </c>
      <c r="I7" s="220">
        <v>55918.83</v>
      </c>
      <c r="J7" s="220">
        <v>55918.83</v>
      </c>
      <c r="K7" s="220">
        <v>55918.83</v>
      </c>
      <c r="L7" s="220">
        <v>55918.83</v>
      </c>
      <c r="M7" s="220">
        <v>100143.745</v>
      </c>
      <c r="N7" s="220">
        <v>144368.66</v>
      </c>
      <c r="O7" s="220">
        <v>144368.66</v>
      </c>
      <c r="P7" s="220">
        <f t="shared" si="5"/>
        <v>892150.53500000015</v>
      </c>
      <c r="Q7" s="220">
        <v>144368.66</v>
      </c>
      <c r="R7" s="220">
        <v>144368.66</v>
      </c>
      <c r="S7" s="220">
        <v>144368.66</v>
      </c>
      <c r="T7" s="220">
        <v>144368.66</v>
      </c>
      <c r="U7" s="220">
        <v>144368.66</v>
      </c>
      <c r="V7" s="220">
        <v>144368.66</v>
      </c>
      <c r="W7" s="220">
        <v>144368.66</v>
      </c>
      <c r="X7" s="220">
        <v>144368.66</v>
      </c>
      <c r="Y7" s="220">
        <v>144368.66</v>
      </c>
      <c r="Z7" s="220">
        <v>144368.66</v>
      </c>
      <c r="AA7" s="220">
        <v>144368.66</v>
      </c>
      <c r="AB7" s="220">
        <v>144368.66</v>
      </c>
      <c r="AC7" s="220">
        <v>144368.66</v>
      </c>
      <c r="AD7" s="220">
        <v>144368.66</v>
      </c>
      <c r="AE7" s="220">
        <v>144368.66</v>
      </c>
      <c r="AF7" s="220">
        <v>144368.66</v>
      </c>
      <c r="AG7" s="220">
        <f t="shared" si="6"/>
        <v>1732423.9199999997</v>
      </c>
      <c r="AH7" s="219"/>
      <c r="AI7" s="232">
        <f t="shared" si="0"/>
        <v>169.15</v>
      </c>
      <c r="AJ7" s="232">
        <f t="shared" si="0"/>
        <v>169.15</v>
      </c>
      <c r="AK7" s="232">
        <f t="shared" si="0"/>
        <v>169.15</v>
      </c>
      <c r="AL7" s="232">
        <f t="shared" si="0"/>
        <v>169.15</v>
      </c>
      <c r="AM7" s="232">
        <f t="shared" si="0"/>
        <v>169.15</v>
      </c>
      <c r="AN7" s="232">
        <f t="shared" si="0"/>
        <v>169.15</v>
      </c>
      <c r="AO7" s="232">
        <f t="shared" si="0"/>
        <v>169.15</v>
      </c>
      <c r="AP7" s="232">
        <f t="shared" si="0"/>
        <v>169.15</v>
      </c>
      <c r="AQ7" s="232">
        <f t="shared" si="0"/>
        <v>169.15</v>
      </c>
      <c r="AR7" s="232">
        <f t="shared" si="0"/>
        <v>302.93</v>
      </c>
      <c r="AS7" s="232">
        <f t="shared" si="0"/>
        <v>436.72</v>
      </c>
      <c r="AT7" s="232">
        <f t="shared" si="0"/>
        <v>436.72</v>
      </c>
      <c r="AU7" s="233">
        <f t="shared" si="1"/>
        <v>2698.7200000000003</v>
      </c>
      <c r="AV7" s="233">
        <f t="shared" si="2"/>
        <v>436.72</v>
      </c>
      <c r="AW7" s="233">
        <f t="shared" si="2"/>
        <v>436.72</v>
      </c>
      <c r="AX7" s="233">
        <f t="shared" si="2"/>
        <v>436.72</v>
      </c>
      <c r="AY7" s="233">
        <f t="shared" si="2"/>
        <v>436.72</v>
      </c>
      <c r="AZ7" s="233">
        <f t="shared" si="3"/>
        <v>436.72</v>
      </c>
      <c r="BA7" s="233">
        <f t="shared" si="3"/>
        <v>436.72</v>
      </c>
      <c r="BB7" s="233">
        <f t="shared" si="3"/>
        <v>436.72</v>
      </c>
      <c r="BC7" s="233">
        <f t="shared" si="3"/>
        <v>436.72</v>
      </c>
      <c r="BD7" s="233">
        <f t="shared" si="3"/>
        <v>436.72</v>
      </c>
      <c r="BE7" s="233">
        <f t="shared" si="3"/>
        <v>436.72</v>
      </c>
      <c r="BF7" s="233">
        <f t="shared" si="3"/>
        <v>436.72</v>
      </c>
      <c r="BG7" s="233">
        <f t="shared" si="3"/>
        <v>436.72</v>
      </c>
      <c r="BH7" s="233">
        <f t="shared" si="3"/>
        <v>436.72</v>
      </c>
      <c r="BI7" s="233">
        <f t="shared" si="3"/>
        <v>436.72</v>
      </c>
      <c r="BJ7" s="233">
        <f t="shared" si="3"/>
        <v>436.72</v>
      </c>
      <c r="BK7" s="233">
        <f t="shared" si="3"/>
        <v>436.72</v>
      </c>
      <c r="BL7" s="232">
        <f t="shared" si="4"/>
        <v>5240.6400000000021</v>
      </c>
    </row>
    <row r="8" spans="1:68">
      <c r="A8" s="234" t="s">
        <v>221</v>
      </c>
      <c r="B8" s="231">
        <v>3.6299999999999999E-2</v>
      </c>
      <c r="C8" s="231">
        <v>3.6299999999999999E-2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f t="shared" si="5"/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f t="shared" si="6"/>
        <v>0</v>
      </c>
      <c r="AH8" s="219"/>
      <c r="AI8" s="235">
        <f t="shared" si="0"/>
        <v>0</v>
      </c>
      <c r="AJ8" s="235">
        <f t="shared" si="0"/>
        <v>0</v>
      </c>
      <c r="AK8" s="235">
        <f t="shared" si="0"/>
        <v>0</v>
      </c>
      <c r="AL8" s="235">
        <f t="shared" si="0"/>
        <v>0</v>
      </c>
      <c r="AM8" s="235">
        <f t="shared" si="0"/>
        <v>0</v>
      </c>
      <c r="AN8" s="235">
        <f t="shared" si="0"/>
        <v>0</v>
      </c>
      <c r="AO8" s="235">
        <f t="shared" si="0"/>
        <v>0</v>
      </c>
      <c r="AP8" s="235">
        <f t="shared" si="0"/>
        <v>0</v>
      </c>
      <c r="AQ8" s="235">
        <f t="shared" si="0"/>
        <v>0</v>
      </c>
      <c r="AR8" s="235">
        <f t="shared" si="0"/>
        <v>0</v>
      </c>
      <c r="AS8" s="235">
        <f t="shared" si="0"/>
        <v>0</v>
      </c>
      <c r="AT8" s="235">
        <f t="shared" si="0"/>
        <v>0</v>
      </c>
      <c r="AU8" s="236">
        <f t="shared" si="1"/>
        <v>0</v>
      </c>
      <c r="AV8" s="236">
        <f t="shared" si="2"/>
        <v>0</v>
      </c>
      <c r="AW8" s="236">
        <f t="shared" si="2"/>
        <v>0</v>
      </c>
      <c r="AX8" s="236">
        <f t="shared" si="2"/>
        <v>0</v>
      </c>
      <c r="AY8" s="236">
        <f t="shared" si="2"/>
        <v>0</v>
      </c>
      <c r="AZ8" s="236">
        <f t="shared" si="3"/>
        <v>0</v>
      </c>
      <c r="BA8" s="236">
        <f t="shared" si="3"/>
        <v>0</v>
      </c>
      <c r="BB8" s="236">
        <f t="shared" si="3"/>
        <v>0</v>
      </c>
      <c r="BC8" s="236">
        <f t="shared" si="3"/>
        <v>0</v>
      </c>
      <c r="BD8" s="236">
        <f t="shared" si="3"/>
        <v>0</v>
      </c>
      <c r="BE8" s="236">
        <f t="shared" si="3"/>
        <v>0</v>
      </c>
      <c r="BF8" s="236">
        <f t="shared" si="3"/>
        <v>0</v>
      </c>
      <c r="BG8" s="236">
        <f t="shared" si="3"/>
        <v>0</v>
      </c>
      <c r="BH8" s="236">
        <f t="shared" si="3"/>
        <v>0</v>
      </c>
      <c r="BI8" s="236">
        <f t="shared" si="3"/>
        <v>0</v>
      </c>
      <c r="BJ8" s="236">
        <f t="shared" si="3"/>
        <v>0</v>
      </c>
      <c r="BK8" s="236">
        <f t="shared" si="3"/>
        <v>0</v>
      </c>
      <c r="BL8" s="235">
        <f t="shared" si="4"/>
        <v>0</v>
      </c>
    </row>
    <row r="9" spans="1:68">
      <c r="A9" s="234" t="s">
        <v>222</v>
      </c>
      <c r="B9" s="231">
        <v>0.20960000000000001</v>
      </c>
      <c r="C9" s="231">
        <v>0.20960000000000001</v>
      </c>
      <c r="D9" s="220">
        <v>70296004.129999995</v>
      </c>
      <c r="E9" s="220">
        <v>70395256.239999995</v>
      </c>
      <c r="F9" s="220">
        <v>70617043.689999998</v>
      </c>
      <c r="G9" s="220">
        <v>70686574.049999997</v>
      </c>
      <c r="H9" s="220">
        <v>70345581.390000001</v>
      </c>
      <c r="I9" s="220">
        <v>68850685.420000002</v>
      </c>
      <c r="J9" s="220">
        <v>74285155.170000017</v>
      </c>
      <c r="K9" s="220">
        <v>81214591.75500001</v>
      </c>
      <c r="L9" s="220">
        <v>81942392.920000002</v>
      </c>
      <c r="M9" s="220">
        <v>83325482.159999996</v>
      </c>
      <c r="N9" s="220">
        <v>83801339.475000009</v>
      </c>
      <c r="O9" s="220">
        <v>84159412.280000001</v>
      </c>
      <c r="P9" s="220">
        <f t="shared" si="5"/>
        <v>909919518.67999995</v>
      </c>
      <c r="Q9" s="220">
        <v>84422908.144999996</v>
      </c>
      <c r="R9" s="220">
        <v>88379557.030000001</v>
      </c>
      <c r="S9" s="220">
        <v>93241259.825000003</v>
      </c>
      <c r="T9" s="220">
        <v>93592212.025000006</v>
      </c>
      <c r="U9" s="220">
        <v>93429311.645000011</v>
      </c>
      <c r="V9" s="220">
        <v>93281949.614999995</v>
      </c>
      <c r="W9" s="220">
        <v>95273294.685000002</v>
      </c>
      <c r="X9" s="220">
        <v>96466393.219999999</v>
      </c>
      <c r="Y9" s="220">
        <v>95163942.964999989</v>
      </c>
      <c r="Z9" s="220">
        <v>95752143.649999991</v>
      </c>
      <c r="AA9" s="220">
        <v>96148170.534999996</v>
      </c>
      <c r="AB9" s="220">
        <v>95398315.050000012</v>
      </c>
      <c r="AC9" s="220">
        <v>95242547.575000003</v>
      </c>
      <c r="AD9" s="220">
        <v>95089066.485000014</v>
      </c>
      <c r="AE9" s="220">
        <v>94861308.949999988</v>
      </c>
      <c r="AF9" s="220">
        <v>95072443.430000007</v>
      </c>
      <c r="AG9" s="220">
        <f t="shared" si="6"/>
        <v>1141178887.8050001</v>
      </c>
      <c r="AH9" s="219"/>
      <c r="AI9" s="235">
        <f t="shared" si="0"/>
        <v>1227836.8700000001</v>
      </c>
      <c r="AJ9" s="235">
        <f t="shared" si="0"/>
        <v>1229570.48</v>
      </c>
      <c r="AK9" s="235">
        <f t="shared" si="0"/>
        <v>1233444.3600000001</v>
      </c>
      <c r="AL9" s="235">
        <f t="shared" si="0"/>
        <v>1234658.83</v>
      </c>
      <c r="AM9" s="235">
        <f t="shared" si="0"/>
        <v>1228702.82</v>
      </c>
      <c r="AN9" s="235">
        <f t="shared" si="0"/>
        <v>1202591.97</v>
      </c>
      <c r="AO9" s="235">
        <f t="shared" si="0"/>
        <v>1297514.04</v>
      </c>
      <c r="AP9" s="235">
        <f t="shared" si="0"/>
        <v>1418548.2</v>
      </c>
      <c r="AQ9" s="235">
        <f t="shared" si="0"/>
        <v>1431260.46</v>
      </c>
      <c r="AR9" s="235">
        <f t="shared" si="0"/>
        <v>1455418.42</v>
      </c>
      <c r="AS9" s="235">
        <f t="shared" si="0"/>
        <v>1463730.06</v>
      </c>
      <c r="AT9" s="235">
        <f t="shared" si="0"/>
        <v>1469984.4</v>
      </c>
      <c r="AU9" s="236">
        <f t="shared" si="1"/>
        <v>15893260.910000002</v>
      </c>
      <c r="AV9" s="236">
        <f t="shared" si="2"/>
        <v>1474586.8</v>
      </c>
      <c r="AW9" s="236">
        <f t="shared" si="2"/>
        <v>1543696.26</v>
      </c>
      <c r="AX9" s="236">
        <f t="shared" si="2"/>
        <v>1628614</v>
      </c>
      <c r="AY9" s="236">
        <f t="shared" si="2"/>
        <v>1634743.97</v>
      </c>
      <c r="AZ9" s="236">
        <f t="shared" si="3"/>
        <v>1631898.64</v>
      </c>
      <c r="BA9" s="236">
        <f t="shared" si="3"/>
        <v>1629324.72</v>
      </c>
      <c r="BB9" s="236">
        <f t="shared" si="3"/>
        <v>1664106.88</v>
      </c>
      <c r="BC9" s="236">
        <f t="shared" si="3"/>
        <v>1684946.33</v>
      </c>
      <c r="BD9" s="236">
        <f t="shared" si="3"/>
        <v>1662196.87</v>
      </c>
      <c r="BE9" s="236">
        <f t="shared" si="3"/>
        <v>1672470.78</v>
      </c>
      <c r="BF9" s="236">
        <f t="shared" si="3"/>
        <v>1679388.05</v>
      </c>
      <c r="BG9" s="236">
        <f t="shared" si="3"/>
        <v>1666290.57</v>
      </c>
      <c r="BH9" s="236">
        <f t="shared" si="3"/>
        <v>1663569.83</v>
      </c>
      <c r="BI9" s="236">
        <f t="shared" si="3"/>
        <v>1660889.03</v>
      </c>
      <c r="BJ9" s="236">
        <f t="shared" si="3"/>
        <v>1656910.86</v>
      </c>
      <c r="BK9" s="236">
        <f t="shared" si="3"/>
        <v>1660598.68</v>
      </c>
      <c r="BL9" s="235">
        <f t="shared" si="4"/>
        <v>19932591.240000002</v>
      </c>
    </row>
    <row r="10" spans="1:68">
      <c r="A10" s="234" t="s">
        <v>223</v>
      </c>
      <c r="B10" s="231">
        <v>0.10059999999999999</v>
      </c>
      <c r="C10" s="231">
        <v>0.10059999999999999</v>
      </c>
      <c r="D10" s="220">
        <v>18744842.879999999</v>
      </c>
      <c r="E10" s="220">
        <v>18744842.879999999</v>
      </c>
      <c r="F10" s="220">
        <v>18744842.879999999</v>
      </c>
      <c r="G10" s="220">
        <v>18744842.879999999</v>
      </c>
      <c r="H10" s="220">
        <v>18580676.699999999</v>
      </c>
      <c r="I10" s="220">
        <v>18416510.52</v>
      </c>
      <c r="J10" s="220">
        <v>18416510.52</v>
      </c>
      <c r="K10" s="220">
        <v>18410454.399999999</v>
      </c>
      <c r="L10" s="220">
        <v>18404398.280000001</v>
      </c>
      <c r="M10" s="220">
        <v>18404398.280000001</v>
      </c>
      <c r="N10" s="220">
        <v>18404398.280000001</v>
      </c>
      <c r="O10" s="220">
        <v>18331393.355</v>
      </c>
      <c r="P10" s="220">
        <f t="shared" si="5"/>
        <v>222348111.85499999</v>
      </c>
      <c r="Q10" s="220">
        <v>18258388.43</v>
      </c>
      <c r="R10" s="220">
        <v>18185045.509999998</v>
      </c>
      <c r="S10" s="220">
        <v>18035105.745000001</v>
      </c>
      <c r="T10" s="220">
        <v>17958508.899999999</v>
      </c>
      <c r="U10" s="220">
        <v>17008430.104999997</v>
      </c>
      <c r="V10" s="220">
        <v>16039738.044999998</v>
      </c>
      <c r="W10" s="220">
        <v>16021124.779999999</v>
      </c>
      <c r="X10" s="220">
        <v>15946485.984999999</v>
      </c>
      <c r="Y10" s="220">
        <v>15871847.189999999</v>
      </c>
      <c r="Z10" s="220">
        <v>15871847.189999999</v>
      </c>
      <c r="AA10" s="220">
        <v>15871847.189999999</v>
      </c>
      <c r="AB10" s="220">
        <v>15871847.189999999</v>
      </c>
      <c r="AC10" s="220">
        <v>15871847.189999999</v>
      </c>
      <c r="AD10" s="220">
        <v>15904347.189999999</v>
      </c>
      <c r="AE10" s="220">
        <v>15936847.189999999</v>
      </c>
      <c r="AF10" s="220">
        <v>15936847.189999999</v>
      </c>
      <c r="AG10" s="220">
        <f t="shared" si="6"/>
        <v>192153056.43499997</v>
      </c>
      <c r="AH10" s="219"/>
      <c r="AI10" s="235">
        <f t="shared" si="0"/>
        <v>157144.26999999999</v>
      </c>
      <c r="AJ10" s="235">
        <f t="shared" si="0"/>
        <v>157144.26999999999</v>
      </c>
      <c r="AK10" s="235">
        <f t="shared" si="0"/>
        <v>157144.26999999999</v>
      </c>
      <c r="AL10" s="235">
        <f t="shared" si="0"/>
        <v>157144.26999999999</v>
      </c>
      <c r="AM10" s="235">
        <f t="shared" si="0"/>
        <v>155768.01</v>
      </c>
      <c r="AN10" s="235">
        <f t="shared" si="0"/>
        <v>154391.75</v>
      </c>
      <c r="AO10" s="235">
        <f t="shared" si="0"/>
        <v>154391.75</v>
      </c>
      <c r="AP10" s="235">
        <f t="shared" si="0"/>
        <v>154340.98000000001</v>
      </c>
      <c r="AQ10" s="235">
        <f t="shared" si="0"/>
        <v>154290.21</v>
      </c>
      <c r="AR10" s="235">
        <f t="shared" si="0"/>
        <v>154290.21</v>
      </c>
      <c r="AS10" s="235">
        <f t="shared" si="0"/>
        <v>154290.21</v>
      </c>
      <c r="AT10" s="235">
        <f t="shared" si="0"/>
        <v>153678.18</v>
      </c>
      <c r="AU10" s="236">
        <f t="shared" si="1"/>
        <v>1864018.3799999997</v>
      </c>
      <c r="AV10" s="236">
        <f t="shared" si="2"/>
        <v>153066.16</v>
      </c>
      <c r="AW10" s="236">
        <f t="shared" si="2"/>
        <v>152451.29999999999</v>
      </c>
      <c r="AX10" s="236">
        <f t="shared" si="2"/>
        <v>151194.29999999999</v>
      </c>
      <c r="AY10" s="236">
        <f t="shared" si="2"/>
        <v>150552.17000000001</v>
      </c>
      <c r="AZ10" s="236">
        <f t="shared" si="3"/>
        <v>142587.34</v>
      </c>
      <c r="BA10" s="236">
        <f t="shared" si="3"/>
        <v>134466.47</v>
      </c>
      <c r="BB10" s="236">
        <f t="shared" si="3"/>
        <v>134310.43</v>
      </c>
      <c r="BC10" s="236">
        <f t="shared" si="3"/>
        <v>133684.71</v>
      </c>
      <c r="BD10" s="236">
        <f t="shared" si="3"/>
        <v>133058.99</v>
      </c>
      <c r="BE10" s="236">
        <f t="shared" si="3"/>
        <v>133058.99</v>
      </c>
      <c r="BF10" s="236">
        <f t="shared" si="3"/>
        <v>133058.99</v>
      </c>
      <c r="BG10" s="236">
        <f t="shared" si="3"/>
        <v>133058.99</v>
      </c>
      <c r="BH10" s="236">
        <f t="shared" si="3"/>
        <v>133058.99</v>
      </c>
      <c r="BI10" s="236">
        <f t="shared" si="3"/>
        <v>133331.44</v>
      </c>
      <c r="BJ10" s="236">
        <f t="shared" si="3"/>
        <v>133603.9</v>
      </c>
      <c r="BK10" s="236">
        <f t="shared" si="3"/>
        <v>133603.9</v>
      </c>
      <c r="BL10" s="235">
        <f t="shared" si="4"/>
        <v>1610883.1399999997</v>
      </c>
    </row>
    <row r="11" spans="1:68">
      <c r="A11" s="234" t="s">
        <v>224</v>
      </c>
      <c r="B11" s="231">
        <v>0</v>
      </c>
      <c r="C11" s="231">
        <v>0</v>
      </c>
      <c r="D11" s="220">
        <v>823156.57000000007</v>
      </c>
      <c r="E11" s="220">
        <v>823156.57000000007</v>
      </c>
      <c r="F11" s="220">
        <v>823156.57000000007</v>
      </c>
      <c r="G11" s="220">
        <v>823156.57000000007</v>
      </c>
      <c r="H11" s="220">
        <v>823156.57000000007</v>
      </c>
      <c r="I11" s="220">
        <v>823156.57000000007</v>
      </c>
      <c r="J11" s="220">
        <v>823156.57000000007</v>
      </c>
      <c r="K11" s="220">
        <v>823156.57000000007</v>
      </c>
      <c r="L11" s="220">
        <v>823156.57000000007</v>
      </c>
      <c r="M11" s="220">
        <v>823156.57000000007</v>
      </c>
      <c r="N11" s="220">
        <v>823156.57000000007</v>
      </c>
      <c r="O11" s="220">
        <v>823156.57000000007</v>
      </c>
      <c r="P11" s="220">
        <f t="shared" si="5"/>
        <v>9877878.8400000017</v>
      </c>
      <c r="Q11" s="220">
        <v>823156.57000000007</v>
      </c>
      <c r="R11" s="220">
        <v>823156.57000000007</v>
      </c>
      <c r="S11" s="220">
        <v>823156.57000000007</v>
      </c>
      <c r="T11" s="220">
        <v>823156.57000000007</v>
      </c>
      <c r="U11" s="220">
        <v>823156.57000000007</v>
      </c>
      <c r="V11" s="220">
        <v>823156.57000000007</v>
      </c>
      <c r="W11" s="220">
        <v>823156.57000000007</v>
      </c>
      <c r="X11" s="220">
        <v>823156.57000000007</v>
      </c>
      <c r="Y11" s="220">
        <v>823156.57000000007</v>
      </c>
      <c r="Z11" s="220">
        <v>823156.57000000007</v>
      </c>
      <c r="AA11" s="220">
        <v>823156.57000000007</v>
      </c>
      <c r="AB11" s="220">
        <v>823156.57000000007</v>
      </c>
      <c r="AC11" s="220">
        <v>823156.57000000007</v>
      </c>
      <c r="AD11" s="220">
        <v>823156.57000000007</v>
      </c>
      <c r="AE11" s="220">
        <v>823156.57000000007</v>
      </c>
      <c r="AF11" s="220">
        <v>823156.57000000007</v>
      </c>
      <c r="AG11" s="220">
        <f t="shared" si="6"/>
        <v>9877878.8400000017</v>
      </c>
      <c r="AH11" s="219"/>
      <c r="AI11" s="235">
        <f t="shared" si="0"/>
        <v>0</v>
      </c>
      <c r="AJ11" s="235">
        <f t="shared" si="0"/>
        <v>0</v>
      </c>
      <c r="AK11" s="235">
        <f t="shared" si="0"/>
        <v>0</v>
      </c>
      <c r="AL11" s="235">
        <f t="shared" si="0"/>
        <v>0</v>
      </c>
      <c r="AM11" s="235">
        <f t="shared" si="0"/>
        <v>0</v>
      </c>
      <c r="AN11" s="235">
        <f t="shared" si="0"/>
        <v>0</v>
      </c>
      <c r="AO11" s="235">
        <f t="shared" si="0"/>
        <v>0</v>
      </c>
      <c r="AP11" s="235">
        <f t="shared" si="0"/>
        <v>0</v>
      </c>
      <c r="AQ11" s="235">
        <f t="shared" si="0"/>
        <v>0</v>
      </c>
      <c r="AR11" s="235">
        <f t="shared" si="0"/>
        <v>0</v>
      </c>
      <c r="AS11" s="235">
        <f t="shared" si="0"/>
        <v>0</v>
      </c>
      <c r="AT11" s="235">
        <f t="shared" si="0"/>
        <v>0</v>
      </c>
      <c r="AU11" s="236">
        <f t="shared" si="1"/>
        <v>0</v>
      </c>
      <c r="AV11" s="236">
        <f t="shared" si="2"/>
        <v>0</v>
      </c>
      <c r="AW11" s="236">
        <f t="shared" si="2"/>
        <v>0</v>
      </c>
      <c r="AX11" s="236">
        <f t="shared" si="2"/>
        <v>0</v>
      </c>
      <c r="AY11" s="236">
        <f t="shared" si="2"/>
        <v>0</v>
      </c>
      <c r="AZ11" s="236">
        <f t="shared" si="3"/>
        <v>0</v>
      </c>
      <c r="BA11" s="236">
        <f t="shared" si="3"/>
        <v>0</v>
      </c>
      <c r="BB11" s="236">
        <f t="shared" si="3"/>
        <v>0</v>
      </c>
      <c r="BC11" s="236">
        <f t="shared" si="3"/>
        <v>0</v>
      </c>
      <c r="BD11" s="236">
        <f t="shared" si="3"/>
        <v>0</v>
      </c>
      <c r="BE11" s="236">
        <f t="shared" si="3"/>
        <v>0</v>
      </c>
      <c r="BF11" s="236">
        <f t="shared" si="3"/>
        <v>0</v>
      </c>
      <c r="BG11" s="236">
        <f t="shared" si="3"/>
        <v>0</v>
      </c>
      <c r="BH11" s="236">
        <f t="shared" si="3"/>
        <v>0</v>
      </c>
      <c r="BI11" s="236">
        <f t="shared" si="3"/>
        <v>0</v>
      </c>
      <c r="BJ11" s="236">
        <f t="shared" si="3"/>
        <v>0</v>
      </c>
      <c r="BK11" s="236">
        <f t="shared" si="3"/>
        <v>0</v>
      </c>
      <c r="BL11" s="235">
        <f t="shared" si="4"/>
        <v>0</v>
      </c>
    </row>
    <row r="12" spans="1:68">
      <c r="A12" s="234" t="s">
        <v>225</v>
      </c>
      <c r="B12" s="231">
        <v>0</v>
      </c>
      <c r="C12" s="231">
        <v>0</v>
      </c>
      <c r="D12" s="220">
        <v>74827.839999999997</v>
      </c>
      <c r="E12" s="220">
        <v>74827.839999999997</v>
      </c>
      <c r="F12" s="220">
        <v>74827.839999999997</v>
      </c>
      <c r="G12" s="220">
        <v>74827.839999999997</v>
      </c>
      <c r="H12" s="220">
        <v>74827.839999999997</v>
      </c>
      <c r="I12" s="220">
        <v>74827.839999999997</v>
      </c>
      <c r="J12" s="220">
        <v>74827.839999999997</v>
      </c>
      <c r="K12" s="220">
        <v>74827.839999999997</v>
      </c>
      <c r="L12" s="220">
        <v>74827.839999999997</v>
      </c>
      <c r="M12" s="220">
        <v>74827.839999999997</v>
      </c>
      <c r="N12" s="220">
        <v>74827.839999999997</v>
      </c>
      <c r="O12" s="220">
        <v>74827.839999999997</v>
      </c>
      <c r="P12" s="220">
        <f t="shared" si="5"/>
        <v>897934.07999999973</v>
      </c>
      <c r="Q12" s="220">
        <v>74827.839999999997</v>
      </c>
      <c r="R12" s="220">
        <v>74827.839999999997</v>
      </c>
      <c r="S12" s="220">
        <v>74827.839999999997</v>
      </c>
      <c r="T12" s="220">
        <v>74827.839999999997</v>
      </c>
      <c r="U12" s="220">
        <v>1481825.29</v>
      </c>
      <c r="V12" s="220">
        <v>1481825.29</v>
      </c>
      <c r="W12" s="220">
        <v>1481825.29</v>
      </c>
      <c r="X12" s="220">
        <v>1763325.29</v>
      </c>
      <c r="Y12" s="220">
        <v>2044825.29</v>
      </c>
      <c r="Z12" s="220">
        <v>2044825.29</v>
      </c>
      <c r="AA12" s="220">
        <v>2044825.29</v>
      </c>
      <c r="AB12" s="220">
        <v>2044825.29</v>
      </c>
      <c r="AC12" s="220">
        <v>2044825.29</v>
      </c>
      <c r="AD12" s="220">
        <v>2044825.29</v>
      </c>
      <c r="AE12" s="220">
        <v>2044825.29</v>
      </c>
      <c r="AF12" s="220">
        <v>2044825.29</v>
      </c>
      <c r="AG12" s="220">
        <f t="shared" si="6"/>
        <v>22567403.479999997</v>
      </c>
      <c r="AH12" s="219"/>
      <c r="AI12" s="235">
        <f t="shared" si="0"/>
        <v>0</v>
      </c>
      <c r="AJ12" s="235">
        <f t="shared" si="0"/>
        <v>0</v>
      </c>
      <c r="AK12" s="235">
        <f t="shared" si="0"/>
        <v>0</v>
      </c>
      <c r="AL12" s="235">
        <f t="shared" si="0"/>
        <v>0</v>
      </c>
      <c r="AM12" s="235">
        <f t="shared" si="0"/>
        <v>0</v>
      </c>
      <c r="AN12" s="235">
        <f t="shared" si="0"/>
        <v>0</v>
      </c>
      <c r="AO12" s="235">
        <f t="shared" si="0"/>
        <v>0</v>
      </c>
      <c r="AP12" s="235">
        <f t="shared" si="0"/>
        <v>0</v>
      </c>
      <c r="AQ12" s="235">
        <f t="shared" si="0"/>
        <v>0</v>
      </c>
      <c r="AR12" s="235">
        <f t="shared" si="0"/>
        <v>0</v>
      </c>
      <c r="AS12" s="235">
        <f t="shared" si="0"/>
        <v>0</v>
      </c>
      <c r="AT12" s="235">
        <f t="shared" si="0"/>
        <v>0</v>
      </c>
      <c r="AU12" s="236">
        <f t="shared" si="1"/>
        <v>0</v>
      </c>
      <c r="AV12" s="236">
        <f t="shared" si="2"/>
        <v>0</v>
      </c>
      <c r="AW12" s="236">
        <f t="shared" si="2"/>
        <v>0</v>
      </c>
      <c r="AX12" s="236">
        <f t="shared" si="2"/>
        <v>0</v>
      </c>
      <c r="AY12" s="236">
        <f t="shared" si="2"/>
        <v>0</v>
      </c>
      <c r="AZ12" s="236">
        <f t="shared" si="3"/>
        <v>0</v>
      </c>
      <c r="BA12" s="236">
        <f t="shared" si="3"/>
        <v>0</v>
      </c>
      <c r="BB12" s="236">
        <f t="shared" si="3"/>
        <v>0</v>
      </c>
      <c r="BC12" s="236">
        <f t="shared" si="3"/>
        <v>0</v>
      </c>
      <c r="BD12" s="236">
        <f t="shared" si="3"/>
        <v>0</v>
      </c>
      <c r="BE12" s="236">
        <f t="shared" si="3"/>
        <v>0</v>
      </c>
      <c r="BF12" s="236">
        <f t="shared" si="3"/>
        <v>0</v>
      </c>
      <c r="BG12" s="236">
        <f t="shared" si="3"/>
        <v>0</v>
      </c>
      <c r="BH12" s="236">
        <f t="shared" si="3"/>
        <v>0</v>
      </c>
      <c r="BI12" s="236">
        <f t="shared" si="3"/>
        <v>0</v>
      </c>
      <c r="BJ12" s="236">
        <f t="shared" si="3"/>
        <v>0</v>
      </c>
      <c r="BK12" s="236">
        <f t="shared" si="3"/>
        <v>0</v>
      </c>
      <c r="BL12" s="235">
        <f t="shared" si="4"/>
        <v>0</v>
      </c>
    </row>
    <row r="13" spans="1:68">
      <c r="A13" s="234" t="s">
        <v>226</v>
      </c>
      <c r="B13" s="231">
        <v>0</v>
      </c>
      <c r="C13" s="231">
        <v>0</v>
      </c>
      <c r="D13" s="220">
        <v>1406997.45</v>
      </c>
      <c r="E13" s="220">
        <v>1406997.45</v>
      </c>
      <c r="F13" s="220">
        <v>1406997.45</v>
      </c>
      <c r="G13" s="220">
        <v>1406997.45</v>
      </c>
      <c r="H13" s="220">
        <v>1406997.45</v>
      </c>
      <c r="I13" s="220">
        <v>1406997.45</v>
      </c>
      <c r="J13" s="220">
        <v>1406997.45</v>
      </c>
      <c r="K13" s="220">
        <v>1406997.45</v>
      </c>
      <c r="L13" s="220">
        <v>1406997.45</v>
      </c>
      <c r="M13" s="220">
        <v>1406997.45</v>
      </c>
      <c r="N13" s="220">
        <v>1406997.45</v>
      </c>
      <c r="O13" s="220">
        <v>1406997.45</v>
      </c>
      <c r="P13" s="220">
        <f t="shared" si="5"/>
        <v>16883969.399999995</v>
      </c>
      <c r="Q13" s="220">
        <v>1406997.45</v>
      </c>
      <c r="R13" s="220">
        <v>1406997.45</v>
      </c>
      <c r="S13" s="220">
        <v>1406997.45</v>
      </c>
      <c r="T13" s="220">
        <v>1406997.45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f t="shared" si="6"/>
        <v>0</v>
      </c>
      <c r="AH13" s="219"/>
      <c r="AI13" s="235">
        <f t="shared" si="0"/>
        <v>0</v>
      </c>
      <c r="AJ13" s="235">
        <f t="shared" si="0"/>
        <v>0</v>
      </c>
      <c r="AK13" s="235">
        <f t="shared" si="0"/>
        <v>0</v>
      </c>
      <c r="AL13" s="235">
        <f t="shared" si="0"/>
        <v>0</v>
      </c>
      <c r="AM13" s="235">
        <f t="shared" si="0"/>
        <v>0</v>
      </c>
      <c r="AN13" s="235">
        <f t="shared" si="0"/>
        <v>0</v>
      </c>
      <c r="AO13" s="235">
        <f t="shared" si="0"/>
        <v>0</v>
      </c>
      <c r="AP13" s="235">
        <f t="shared" si="0"/>
        <v>0</v>
      </c>
      <c r="AQ13" s="235">
        <f t="shared" si="0"/>
        <v>0</v>
      </c>
      <c r="AR13" s="235">
        <f t="shared" si="0"/>
        <v>0</v>
      </c>
      <c r="AS13" s="235">
        <f t="shared" si="0"/>
        <v>0</v>
      </c>
      <c r="AT13" s="235">
        <f t="shared" si="0"/>
        <v>0</v>
      </c>
      <c r="AU13" s="236">
        <f t="shared" si="1"/>
        <v>0</v>
      </c>
      <c r="AV13" s="236">
        <f t="shared" si="2"/>
        <v>0</v>
      </c>
      <c r="AW13" s="236">
        <f t="shared" si="2"/>
        <v>0</v>
      </c>
      <c r="AX13" s="236">
        <f t="shared" si="2"/>
        <v>0</v>
      </c>
      <c r="AY13" s="236">
        <f t="shared" si="2"/>
        <v>0</v>
      </c>
      <c r="AZ13" s="236">
        <f t="shared" si="3"/>
        <v>0</v>
      </c>
      <c r="BA13" s="236">
        <f t="shared" si="3"/>
        <v>0</v>
      </c>
      <c r="BB13" s="236">
        <f t="shared" si="3"/>
        <v>0</v>
      </c>
      <c r="BC13" s="236">
        <f t="shared" si="3"/>
        <v>0</v>
      </c>
      <c r="BD13" s="236">
        <f t="shared" si="3"/>
        <v>0</v>
      </c>
      <c r="BE13" s="236">
        <f t="shared" si="3"/>
        <v>0</v>
      </c>
      <c r="BF13" s="236">
        <f t="shared" si="3"/>
        <v>0</v>
      </c>
      <c r="BG13" s="236">
        <f t="shared" si="3"/>
        <v>0</v>
      </c>
      <c r="BH13" s="236">
        <f t="shared" si="3"/>
        <v>0</v>
      </c>
      <c r="BI13" s="236">
        <f t="shared" si="3"/>
        <v>0</v>
      </c>
      <c r="BJ13" s="236">
        <f t="shared" si="3"/>
        <v>0</v>
      </c>
      <c r="BK13" s="236">
        <f t="shared" si="3"/>
        <v>0</v>
      </c>
      <c r="BL13" s="235">
        <f t="shared" si="4"/>
        <v>0</v>
      </c>
    </row>
    <row r="14" spans="1:68">
      <c r="A14" s="234" t="s">
        <v>227</v>
      </c>
      <c r="B14" s="231">
        <v>0</v>
      </c>
      <c r="C14" s="231">
        <v>0</v>
      </c>
      <c r="D14" s="220">
        <v>10376287.1</v>
      </c>
      <c r="E14" s="220">
        <v>10390105.060000001</v>
      </c>
      <c r="F14" s="220">
        <v>10390105.060000001</v>
      </c>
      <c r="G14" s="220">
        <v>10390105.060000001</v>
      </c>
      <c r="H14" s="220">
        <v>10390105.060000001</v>
      </c>
      <c r="I14" s="220">
        <v>10390105.060000001</v>
      </c>
      <c r="J14" s="220">
        <v>10393265.345000001</v>
      </c>
      <c r="K14" s="220">
        <v>10396425.630000001</v>
      </c>
      <c r="L14" s="220">
        <v>10396425.630000001</v>
      </c>
      <c r="M14" s="220">
        <v>10396425.630000001</v>
      </c>
      <c r="N14" s="220">
        <v>10396425.630000001</v>
      </c>
      <c r="O14" s="220">
        <v>10396425.630000001</v>
      </c>
      <c r="P14" s="220">
        <f t="shared" si="5"/>
        <v>124702205.89499998</v>
      </c>
      <c r="Q14" s="220">
        <v>10396425.630000001</v>
      </c>
      <c r="R14" s="220">
        <v>10396425.630000001</v>
      </c>
      <c r="S14" s="220">
        <v>10396425.630000001</v>
      </c>
      <c r="T14" s="220">
        <v>10396425.630000001</v>
      </c>
      <c r="U14" s="220">
        <v>20802722.899999999</v>
      </c>
      <c r="V14" s="220">
        <v>20802722.899999999</v>
      </c>
      <c r="W14" s="220">
        <v>20802722.899999999</v>
      </c>
      <c r="X14" s="220">
        <v>20802722.899999999</v>
      </c>
      <c r="Y14" s="220">
        <v>20802722.899999999</v>
      </c>
      <c r="Z14" s="220">
        <v>20802722.899999999</v>
      </c>
      <c r="AA14" s="220">
        <v>20802722.899999999</v>
      </c>
      <c r="AB14" s="220">
        <v>20802722.899999999</v>
      </c>
      <c r="AC14" s="220">
        <v>20802722.899999999</v>
      </c>
      <c r="AD14" s="220">
        <v>20802722.899999999</v>
      </c>
      <c r="AE14" s="220">
        <v>20802722.899999999</v>
      </c>
      <c r="AF14" s="220">
        <v>20802722.899999999</v>
      </c>
      <c r="AG14" s="220">
        <f t="shared" si="6"/>
        <v>249632674.80000004</v>
      </c>
      <c r="AH14" s="219"/>
      <c r="AI14" s="235">
        <f t="shared" si="0"/>
        <v>0</v>
      </c>
      <c r="AJ14" s="235">
        <f t="shared" si="0"/>
        <v>0</v>
      </c>
      <c r="AK14" s="235">
        <f t="shared" si="0"/>
        <v>0</v>
      </c>
      <c r="AL14" s="235">
        <f t="shared" si="0"/>
        <v>0</v>
      </c>
      <c r="AM14" s="235">
        <f t="shared" si="0"/>
        <v>0</v>
      </c>
      <c r="AN14" s="235">
        <f t="shared" si="0"/>
        <v>0</v>
      </c>
      <c r="AO14" s="235">
        <f t="shared" si="0"/>
        <v>0</v>
      </c>
      <c r="AP14" s="235">
        <f t="shared" si="0"/>
        <v>0</v>
      </c>
      <c r="AQ14" s="235">
        <f t="shared" si="0"/>
        <v>0</v>
      </c>
      <c r="AR14" s="235">
        <f t="shared" si="0"/>
        <v>0</v>
      </c>
      <c r="AS14" s="235">
        <f t="shared" si="0"/>
        <v>0</v>
      </c>
      <c r="AT14" s="235">
        <f t="shared" si="0"/>
        <v>0</v>
      </c>
      <c r="AU14" s="236">
        <f t="shared" si="1"/>
        <v>0</v>
      </c>
      <c r="AV14" s="236">
        <f t="shared" si="2"/>
        <v>0</v>
      </c>
      <c r="AW14" s="236">
        <f t="shared" si="2"/>
        <v>0</v>
      </c>
      <c r="AX14" s="236">
        <f t="shared" si="2"/>
        <v>0</v>
      </c>
      <c r="AY14" s="236">
        <f t="shared" si="2"/>
        <v>0</v>
      </c>
      <c r="AZ14" s="236">
        <f t="shared" si="3"/>
        <v>0</v>
      </c>
      <c r="BA14" s="236">
        <f t="shared" si="3"/>
        <v>0</v>
      </c>
      <c r="BB14" s="236">
        <f t="shared" si="3"/>
        <v>0</v>
      </c>
      <c r="BC14" s="236">
        <f t="shared" si="3"/>
        <v>0</v>
      </c>
      <c r="BD14" s="236">
        <f t="shared" si="3"/>
        <v>0</v>
      </c>
      <c r="BE14" s="236">
        <f t="shared" si="3"/>
        <v>0</v>
      </c>
      <c r="BF14" s="236">
        <f t="shared" si="3"/>
        <v>0</v>
      </c>
      <c r="BG14" s="236">
        <f t="shared" si="3"/>
        <v>0</v>
      </c>
      <c r="BH14" s="236">
        <f t="shared" si="3"/>
        <v>0</v>
      </c>
      <c r="BI14" s="236">
        <f t="shared" si="3"/>
        <v>0</v>
      </c>
      <c r="BJ14" s="236">
        <f t="shared" si="3"/>
        <v>0</v>
      </c>
      <c r="BK14" s="236">
        <f t="shared" si="3"/>
        <v>0</v>
      </c>
      <c r="BL14" s="235">
        <f t="shared" si="4"/>
        <v>0</v>
      </c>
    </row>
    <row r="15" spans="1:68">
      <c r="A15" s="234" t="s">
        <v>228</v>
      </c>
      <c r="B15" s="231">
        <v>0</v>
      </c>
      <c r="C15" s="231">
        <v>0</v>
      </c>
      <c r="D15" s="220">
        <v>10406297.27</v>
      </c>
      <c r="E15" s="220">
        <v>10406297.27</v>
      </c>
      <c r="F15" s="220">
        <v>10406297.27</v>
      </c>
      <c r="G15" s="220">
        <v>10406297.27</v>
      </c>
      <c r="H15" s="220">
        <v>10406297.27</v>
      </c>
      <c r="I15" s="220">
        <v>10406297.27</v>
      </c>
      <c r="J15" s="220">
        <v>10406297.27</v>
      </c>
      <c r="K15" s="220">
        <v>10406297.27</v>
      </c>
      <c r="L15" s="220">
        <v>10406297.27</v>
      </c>
      <c r="M15" s="220">
        <v>10406297.27</v>
      </c>
      <c r="N15" s="220">
        <v>10406297.27</v>
      </c>
      <c r="O15" s="220">
        <v>10406297.27</v>
      </c>
      <c r="P15" s="220">
        <f t="shared" si="5"/>
        <v>124875567.23999996</v>
      </c>
      <c r="Q15" s="220">
        <v>10406297.27</v>
      </c>
      <c r="R15" s="220">
        <v>10406297.27</v>
      </c>
      <c r="S15" s="220">
        <v>10406297.27</v>
      </c>
      <c r="T15" s="220">
        <v>10406297.27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0">
        <v>0</v>
      </c>
      <c r="AF15" s="220">
        <v>0</v>
      </c>
      <c r="AG15" s="220">
        <f t="shared" si="6"/>
        <v>0</v>
      </c>
      <c r="AH15" s="219"/>
      <c r="AI15" s="235">
        <f t="shared" si="0"/>
        <v>0</v>
      </c>
      <c r="AJ15" s="235">
        <f t="shared" si="0"/>
        <v>0</v>
      </c>
      <c r="AK15" s="235">
        <f t="shared" si="0"/>
        <v>0</v>
      </c>
      <c r="AL15" s="235">
        <f t="shared" si="0"/>
        <v>0</v>
      </c>
      <c r="AM15" s="235">
        <f t="shared" si="0"/>
        <v>0</v>
      </c>
      <c r="AN15" s="235">
        <f t="shared" si="0"/>
        <v>0</v>
      </c>
      <c r="AO15" s="235">
        <f t="shared" si="0"/>
        <v>0</v>
      </c>
      <c r="AP15" s="235">
        <f t="shared" si="0"/>
        <v>0</v>
      </c>
      <c r="AQ15" s="235">
        <f t="shared" si="0"/>
        <v>0</v>
      </c>
      <c r="AR15" s="235">
        <f t="shared" si="0"/>
        <v>0</v>
      </c>
      <c r="AS15" s="235">
        <f t="shared" si="0"/>
        <v>0</v>
      </c>
      <c r="AT15" s="235">
        <f t="shared" si="0"/>
        <v>0</v>
      </c>
      <c r="AU15" s="236">
        <f t="shared" si="1"/>
        <v>0</v>
      </c>
      <c r="AV15" s="236">
        <f t="shared" si="2"/>
        <v>0</v>
      </c>
      <c r="AW15" s="236">
        <f t="shared" si="2"/>
        <v>0</v>
      </c>
      <c r="AX15" s="236">
        <f t="shared" si="2"/>
        <v>0</v>
      </c>
      <c r="AY15" s="236">
        <f t="shared" si="2"/>
        <v>0</v>
      </c>
      <c r="AZ15" s="236">
        <f t="shared" si="3"/>
        <v>0</v>
      </c>
      <c r="BA15" s="236">
        <f t="shared" si="3"/>
        <v>0</v>
      </c>
      <c r="BB15" s="236">
        <f t="shared" si="3"/>
        <v>0</v>
      </c>
      <c r="BC15" s="236">
        <f t="shared" si="3"/>
        <v>0</v>
      </c>
      <c r="BD15" s="236">
        <f t="shared" si="3"/>
        <v>0</v>
      </c>
      <c r="BE15" s="236">
        <f t="shared" si="3"/>
        <v>0</v>
      </c>
      <c r="BF15" s="236">
        <f t="shared" si="3"/>
        <v>0</v>
      </c>
      <c r="BG15" s="236">
        <f t="shared" si="3"/>
        <v>0</v>
      </c>
      <c r="BH15" s="236">
        <f t="shared" si="3"/>
        <v>0</v>
      </c>
      <c r="BI15" s="236">
        <f t="shared" si="3"/>
        <v>0</v>
      </c>
      <c r="BJ15" s="236">
        <f t="shared" si="3"/>
        <v>0</v>
      </c>
      <c r="BK15" s="236">
        <f t="shared" si="3"/>
        <v>0</v>
      </c>
      <c r="BL15" s="235">
        <f t="shared" si="4"/>
        <v>0</v>
      </c>
    </row>
    <row r="16" spans="1:68">
      <c r="A16" s="234" t="s">
        <v>229</v>
      </c>
      <c r="B16" s="231">
        <v>0</v>
      </c>
      <c r="C16" s="231">
        <v>0</v>
      </c>
      <c r="D16" s="220">
        <v>521000.43</v>
      </c>
      <c r="E16" s="220">
        <v>521000.43</v>
      </c>
      <c r="F16" s="220">
        <v>521000.43</v>
      </c>
      <c r="G16" s="220">
        <v>521000.43</v>
      </c>
      <c r="H16" s="220">
        <v>521000.43</v>
      </c>
      <c r="I16" s="220">
        <v>521000.43</v>
      </c>
      <c r="J16" s="220">
        <v>0</v>
      </c>
      <c r="K16" s="220">
        <v>0</v>
      </c>
      <c r="L16" s="220">
        <v>0</v>
      </c>
      <c r="M16" s="220">
        <v>0</v>
      </c>
      <c r="N16" s="220">
        <v>0</v>
      </c>
      <c r="O16" s="220">
        <v>0</v>
      </c>
      <c r="P16" s="220">
        <f t="shared" si="5"/>
        <v>3126002.58</v>
      </c>
      <c r="Q16" s="220">
        <v>0</v>
      </c>
      <c r="R16" s="220">
        <v>0</v>
      </c>
      <c r="S16" s="220">
        <v>0</v>
      </c>
      <c r="T16" s="220">
        <v>0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0">
        <v>0</v>
      </c>
      <c r="AA16" s="220">
        <v>0</v>
      </c>
      <c r="AB16" s="220">
        <v>0</v>
      </c>
      <c r="AC16" s="220">
        <v>0</v>
      </c>
      <c r="AD16" s="220">
        <v>0</v>
      </c>
      <c r="AE16" s="220">
        <v>0</v>
      </c>
      <c r="AF16" s="220">
        <v>0</v>
      </c>
      <c r="AG16" s="220">
        <f t="shared" si="6"/>
        <v>0</v>
      </c>
      <c r="AH16" s="219"/>
      <c r="AI16" s="235">
        <f t="shared" si="0"/>
        <v>0</v>
      </c>
      <c r="AJ16" s="235">
        <f t="shared" si="0"/>
        <v>0</v>
      </c>
      <c r="AK16" s="235">
        <f t="shared" si="0"/>
        <v>0</v>
      </c>
      <c r="AL16" s="235">
        <f t="shared" si="0"/>
        <v>0</v>
      </c>
      <c r="AM16" s="235">
        <f t="shared" si="0"/>
        <v>0</v>
      </c>
      <c r="AN16" s="235">
        <f t="shared" si="0"/>
        <v>0</v>
      </c>
      <c r="AO16" s="235">
        <f t="shared" si="0"/>
        <v>0</v>
      </c>
      <c r="AP16" s="235">
        <f t="shared" si="0"/>
        <v>0</v>
      </c>
      <c r="AQ16" s="235">
        <f t="shared" si="0"/>
        <v>0</v>
      </c>
      <c r="AR16" s="235">
        <f t="shared" si="0"/>
        <v>0</v>
      </c>
      <c r="AS16" s="235">
        <f t="shared" si="0"/>
        <v>0</v>
      </c>
      <c r="AT16" s="235">
        <f t="shared" si="0"/>
        <v>0</v>
      </c>
      <c r="AU16" s="236">
        <f t="shared" si="1"/>
        <v>0</v>
      </c>
      <c r="AV16" s="236">
        <f t="shared" si="2"/>
        <v>0</v>
      </c>
      <c r="AW16" s="236">
        <f t="shared" si="2"/>
        <v>0</v>
      </c>
      <c r="AX16" s="236">
        <f t="shared" si="2"/>
        <v>0</v>
      </c>
      <c r="AY16" s="236">
        <f t="shared" si="2"/>
        <v>0</v>
      </c>
      <c r="AZ16" s="236">
        <f t="shared" si="3"/>
        <v>0</v>
      </c>
      <c r="BA16" s="236">
        <f t="shared" si="3"/>
        <v>0</v>
      </c>
      <c r="BB16" s="236">
        <f t="shared" si="3"/>
        <v>0</v>
      </c>
      <c r="BC16" s="236">
        <f t="shared" si="3"/>
        <v>0</v>
      </c>
      <c r="BD16" s="236">
        <f t="shared" si="3"/>
        <v>0</v>
      </c>
      <c r="BE16" s="236">
        <f t="shared" si="3"/>
        <v>0</v>
      </c>
      <c r="BF16" s="236">
        <f t="shared" si="3"/>
        <v>0</v>
      </c>
      <c r="BG16" s="236">
        <f t="shared" si="3"/>
        <v>0</v>
      </c>
      <c r="BH16" s="236">
        <f t="shared" si="3"/>
        <v>0</v>
      </c>
      <c r="BI16" s="236">
        <f t="shared" si="3"/>
        <v>0</v>
      </c>
      <c r="BJ16" s="236">
        <f t="shared" si="3"/>
        <v>0</v>
      </c>
      <c r="BK16" s="236">
        <f t="shared" si="3"/>
        <v>0</v>
      </c>
      <c r="BL16" s="235">
        <f t="shared" si="4"/>
        <v>0</v>
      </c>
    </row>
    <row r="17" spans="1:64">
      <c r="A17" s="234" t="s">
        <v>230</v>
      </c>
      <c r="B17" s="231">
        <v>0</v>
      </c>
      <c r="C17" s="231">
        <v>0</v>
      </c>
      <c r="D17" s="220">
        <v>30764.37</v>
      </c>
      <c r="E17" s="220">
        <v>30764.37</v>
      </c>
      <c r="F17" s="220">
        <v>30764.37</v>
      </c>
      <c r="G17" s="220">
        <v>30764.37</v>
      </c>
      <c r="H17" s="220">
        <v>30764.37</v>
      </c>
      <c r="I17" s="220">
        <v>30764.37</v>
      </c>
      <c r="J17" s="220">
        <v>30764.37</v>
      </c>
      <c r="K17" s="220">
        <v>30764.37</v>
      </c>
      <c r="L17" s="220">
        <v>30764.37</v>
      </c>
      <c r="M17" s="220">
        <v>30764.37</v>
      </c>
      <c r="N17" s="220">
        <v>30764.37</v>
      </c>
      <c r="O17" s="220">
        <v>30764.37</v>
      </c>
      <c r="P17" s="220">
        <f t="shared" si="5"/>
        <v>369172.44</v>
      </c>
      <c r="Q17" s="220">
        <v>30764.37</v>
      </c>
      <c r="R17" s="220">
        <v>30764.37</v>
      </c>
      <c r="S17" s="220">
        <v>30764.37</v>
      </c>
      <c r="T17" s="220">
        <v>30764.37</v>
      </c>
      <c r="U17" s="220">
        <v>30764.37</v>
      </c>
      <c r="V17" s="220">
        <v>30764.37</v>
      </c>
      <c r="W17" s="220">
        <v>30764.37</v>
      </c>
      <c r="X17" s="220">
        <v>30764.37</v>
      </c>
      <c r="Y17" s="220">
        <v>30764.37</v>
      </c>
      <c r="Z17" s="220">
        <v>30764.37</v>
      </c>
      <c r="AA17" s="220">
        <v>30764.37</v>
      </c>
      <c r="AB17" s="220">
        <v>30764.37</v>
      </c>
      <c r="AC17" s="220">
        <v>30764.37</v>
      </c>
      <c r="AD17" s="220">
        <v>30764.37</v>
      </c>
      <c r="AE17" s="220">
        <v>30764.37</v>
      </c>
      <c r="AF17" s="220">
        <v>30764.37</v>
      </c>
      <c r="AG17" s="220">
        <f t="shared" si="6"/>
        <v>369172.44</v>
      </c>
      <c r="AH17" s="219"/>
      <c r="AI17" s="235">
        <f t="shared" si="0"/>
        <v>0</v>
      </c>
      <c r="AJ17" s="235">
        <f t="shared" si="0"/>
        <v>0</v>
      </c>
      <c r="AK17" s="235">
        <f t="shared" si="0"/>
        <v>0</v>
      </c>
      <c r="AL17" s="235">
        <f t="shared" si="0"/>
        <v>0</v>
      </c>
      <c r="AM17" s="235">
        <f t="shared" si="0"/>
        <v>0</v>
      </c>
      <c r="AN17" s="235">
        <f t="shared" si="0"/>
        <v>0</v>
      </c>
      <c r="AO17" s="235">
        <f t="shared" si="0"/>
        <v>0</v>
      </c>
      <c r="AP17" s="235">
        <f t="shared" si="0"/>
        <v>0</v>
      </c>
      <c r="AQ17" s="235">
        <f t="shared" si="0"/>
        <v>0</v>
      </c>
      <c r="AR17" s="235">
        <f t="shared" si="0"/>
        <v>0</v>
      </c>
      <c r="AS17" s="235">
        <f t="shared" si="0"/>
        <v>0</v>
      </c>
      <c r="AT17" s="235">
        <f t="shared" si="0"/>
        <v>0</v>
      </c>
      <c r="AU17" s="236">
        <f t="shared" si="1"/>
        <v>0</v>
      </c>
      <c r="AV17" s="236">
        <f t="shared" si="2"/>
        <v>0</v>
      </c>
      <c r="AW17" s="236">
        <f t="shared" si="2"/>
        <v>0</v>
      </c>
      <c r="AX17" s="236">
        <f t="shared" si="2"/>
        <v>0</v>
      </c>
      <c r="AY17" s="236">
        <f t="shared" si="2"/>
        <v>0</v>
      </c>
      <c r="AZ17" s="236">
        <f t="shared" si="3"/>
        <v>0</v>
      </c>
      <c r="BA17" s="236">
        <f t="shared" si="3"/>
        <v>0</v>
      </c>
      <c r="BB17" s="236">
        <f t="shared" si="3"/>
        <v>0</v>
      </c>
      <c r="BC17" s="236">
        <f t="shared" si="3"/>
        <v>0</v>
      </c>
      <c r="BD17" s="236">
        <f t="shared" si="3"/>
        <v>0</v>
      </c>
      <c r="BE17" s="236">
        <f t="shared" si="3"/>
        <v>0</v>
      </c>
      <c r="BF17" s="236">
        <f t="shared" si="3"/>
        <v>0</v>
      </c>
      <c r="BG17" s="236">
        <f t="shared" si="3"/>
        <v>0</v>
      </c>
      <c r="BH17" s="236">
        <f t="shared" si="3"/>
        <v>0</v>
      </c>
      <c r="BI17" s="236">
        <f t="shared" si="3"/>
        <v>0</v>
      </c>
      <c r="BJ17" s="236">
        <f t="shared" si="3"/>
        <v>0</v>
      </c>
      <c r="BK17" s="236">
        <f t="shared" si="3"/>
        <v>0</v>
      </c>
      <c r="BL17" s="235">
        <f t="shared" si="4"/>
        <v>0</v>
      </c>
    </row>
    <row r="18" spans="1:64">
      <c r="A18" s="234" t="s">
        <v>231</v>
      </c>
      <c r="B18" s="231">
        <v>0</v>
      </c>
      <c r="C18" s="231">
        <v>0</v>
      </c>
      <c r="D18" s="220">
        <v>38438.050000000003</v>
      </c>
      <c r="E18" s="220">
        <v>38438.050000000003</v>
      </c>
      <c r="F18" s="220">
        <v>38438.050000000003</v>
      </c>
      <c r="G18" s="220">
        <v>38438.050000000003</v>
      </c>
      <c r="H18" s="220">
        <v>38438.050000000003</v>
      </c>
      <c r="I18" s="220">
        <v>38438.050000000003</v>
      </c>
      <c r="J18" s="220">
        <v>38438.050000000003</v>
      </c>
      <c r="K18" s="220">
        <v>38438.050000000003</v>
      </c>
      <c r="L18" s="220">
        <v>38438.050000000003</v>
      </c>
      <c r="M18" s="220">
        <v>38438.050000000003</v>
      </c>
      <c r="N18" s="220">
        <v>38438.050000000003</v>
      </c>
      <c r="O18" s="220">
        <v>38438.050000000003</v>
      </c>
      <c r="P18" s="220">
        <f t="shared" si="5"/>
        <v>461256.59999999992</v>
      </c>
      <c r="Q18" s="220">
        <v>38438.050000000003</v>
      </c>
      <c r="R18" s="220">
        <v>38438.050000000003</v>
      </c>
      <c r="S18" s="220">
        <v>38438.050000000003</v>
      </c>
      <c r="T18" s="220">
        <v>38438.050000000003</v>
      </c>
      <c r="U18" s="220">
        <v>38438.050000000003</v>
      </c>
      <c r="V18" s="220">
        <v>38438.050000000003</v>
      </c>
      <c r="W18" s="220">
        <v>38438.050000000003</v>
      </c>
      <c r="X18" s="220">
        <v>38438.050000000003</v>
      </c>
      <c r="Y18" s="220">
        <v>38438.050000000003</v>
      </c>
      <c r="Z18" s="220">
        <v>38438.050000000003</v>
      </c>
      <c r="AA18" s="220">
        <v>38438.050000000003</v>
      </c>
      <c r="AB18" s="220">
        <v>38438.050000000003</v>
      </c>
      <c r="AC18" s="220">
        <v>38438.050000000003</v>
      </c>
      <c r="AD18" s="220">
        <v>38438.050000000003</v>
      </c>
      <c r="AE18" s="220">
        <v>38438.050000000003</v>
      </c>
      <c r="AF18" s="220">
        <v>38438.050000000003</v>
      </c>
      <c r="AG18" s="220">
        <f t="shared" si="6"/>
        <v>461256.59999999992</v>
      </c>
      <c r="AH18" s="219"/>
      <c r="AI18" s="235">
        <f t="shared" si="0"/>
        <v>0</v>
      </c>
      <c r="AJ18" s="235">
        <f t="shared" si="0"/>
        <v>0</v>
      </c>
      <c r="AK18" s="235">
        <f t="shared" si="0"/>
        <v>0</v>
      </c>
      <c r="AL18" s="235">
        <f t="shared" si="0"/>
        <v>0</v>
      </c>
      <c r="AM18" s="235">
        <f t="shared" si="0"/>
        <v>0</v>
      </c>
      <c r="AN18" s="235">
        <f t="shared" si="0"/>
        <v>0</v>
      </c>
      <c r="AO18" s="235">
        <f t="shared" si="0"/>
        <v>0</v>
      </c>
      <c r="AP18" s="235">
        <f t="shared" si="0"/>
        <v>0</v>
      </c>
      <c r="AQ18" s="235">
        <f t="shared" si="0"/>
        <v>0</v>
      </c>
      <c r="AR18" s="235">
        <f t="shared" si="0"/>
        <v>0</v>
      </c>
      <c r="AS18" s="235">
        <f t="shared" si="0"/>
        <v>0</v>
      </c>
      <c r="AT18" s="235">
        <f t="shared" si="0"/>
        <v>0</v>
      </c>
      <c r="AU18" s="236">
        <f t="shared" si="1"/>
        <v>0</v>
      </c>
      <c r="AV18" s="236">
        <f t="shared" si="2"/>
        <v>0</v>
      </c>
      <c r="AW18" s="236">
        <f t="shared" si="2"/>
        <v>0</v>
      </c>
      <c r="AX18" s="236">
        <f t="shared" si="2"/>
        <v>0</v>
      </c>
      <c r="AY18" s="236">
        <f t="shared" si="2"/>
        <v>0</v>
      </c>
      <c r="AZ18" s="236">
        <f t="shared" si="3"/>
        <v>0</v>
      </c>
      <c r="BA18" s="236">
        <f t="shared" si="3"/>
        <v>0</v>
      </c>
      <c r="BB18" s="236">
        <f t="shared" si="3"/>
        <v>0</v>
      </c>
      <c r="BC18" s="236">
        <f t="shared" si="3"/>
        <v>0</v>
      </c>
      <c r="BD18" s="236">
        <f t="shared" si="3"/>
        <v>0</v>
      </c>
      <c r="BE18" s="236">
        <f t="shared" si="3"/>
        <v>0</v>
      </c>
      <c r="BF18" s="236">
        <f t="shared" si="3"/>
        <v>0</v>
      </c>
      <c r="BG18" s="236">
        <f t="shared" si="3"/>
        <v>0</v>
      </c>
      <c r="BH18" s="236">
        <f t="shared" si="3"/>
        <v>0</v>
      </c>
      <c r="BI18" s="236">
        <f t="shared" si="3"/>
        <v>0</v>
      </c>
      <c r="BJ18" s="236">
        <f t="shared" si="3"/>
        <v>0</v>
      </c>
      <c r="BK18" s="236">
        <f t="shared" si="3"/>
        <v>0</v>
      </c>
      <c r="BL18" s="235">
        <f t="shared" si="4"/>
        <v>0</v>
      </c>
    </row>
    <row r="19" spans="1:64">
      <c r="A19" s="234" t="s">
        <v>232</v>
      </c>
      <c r="B19" s="231">
        <v>0</v>
      </c>
      <c r="C19" s="231">
        <v>0</v>
      </c>
      <c r="D19" s="220">
        <v>9165.64</v>
      </c>
      <c r="E19" s="220">
        <v>9165.64</v>
      </c>
      <c r="F19" s="220">
        <v>9165.64</v>
      </c>
      <c r="G19" s="220">
        <v>9165.64</v>
      </c>
      <c r="H19" s="220">
        <v>9165.64</v>
      </c>
      <c r="I19" s="220">
        <v>9165.64</v>
      </c>
      <c r="J19" s="220">
        <v>9165.64</v>
      </c>
      <c r="K19" s="220">
        <v>9165.64</v>
      </c>
      <c r="L19" s="220">
        <v>9165.64</v>
      </c>
      <c r="M19" s="220">
        <v>9165.64</v>
      </c>
      <c r="N19" s="220">
        <v>9165.64</v>
      </c>
      <c r="O19" s="220">
        <v>9165.64</v>
      </c>
      <c r="P19" s="220">
        <f t="shared" si="5"/>
        <v>109987.68</v>
      </c>
      <c r="Q19" s="220">
        <v>9165.64</v>
      </c>
      <c r="R19" s="220">
        <v>9165.64</v>
      </c>
      <c r="S19" s="220">
        <v>9165.64</v>
      </c>
      <c r="T19" s="220">
        <v>9165.64</v>
      </c>
      <c r="U19" s="220">
        <v>9165.64</v>
      </c>
      <c r="V19" s="220">
        <v>9165.64</v>
      </c>
      <c r="W19" s="220">
        <v>9165.64</v>
      </c>
      <c r="X19" s="220">
        <v>9165.64</v>
      </c>
      <c r="Y19" s="220">
        <v>9165.64</v>
      </c>
      <c r="Z19" s="220">
        <v>9165.64</v>
      </c>
      <c r="AA19" s="220">
        <v>9165.64</v>
      </c>
      <c r="AB19" s="220">
        <v>9165.64</v>
      </c>
      <c r="AC19" s="220">
        <v>9165.64</v>
      </c>
      <c r="AD19" s="220">
        <v>9165.64</v>
      </c>
      <c r="AE19" s="220">
        <v>9165.64</v>
      </c>
      <c r="AF19" s="220">
        <v>9165.64</v>
      </c>
      <c r="AG19" s="220">
        <f t="shared" si="6"/>
        <v>109987.68</v>
      </c>
      <c r="AH19" s="219"/>
      <c r="AI19" s="235">
        <f t="shared" si="0"/>
        <v>0</v>
      </c>
      <c r="AJ19" s="235">
        <f t="shared" si="0"/>
        <v>0</v>
      </c>
      <c r="AK19" s="235">
        <f t="shared" si="0"/>
        <v>0</v>
      </c>
      <c r="AL19" s="235">
        <f t="shared" si="0"/>
        <v>0</v>
      </c>
      <c r="AM19" s="235">
        <f t="shared" si="0"/>
        <v>0</v>
      </c>
      <c r="AN19" s="235">
        <f t="shared" si="0"/>
        <v>0</v>
      </c>
      <c r="AO19" s="235">
        <f t="shared" si="0"/>
        <v>0</v>
      </c>
      <c r="AP19" s="235">
        <f t="shared" si="0"/>
        <v>0</v>
      </c>
      <c r="AQ19" s="235">
        <f t="shared" si="0"/>
        <v>0</v>
      </c>
      <c r="AR19" s="235">
        <f t="shared" si="0"/>
        <v>0</v>
      </c>
      <c r="AS19" s="235">
        <f t="shared" si="0"/>
        <v>0</v>
      </c>
      <c r="AT19" s="235">
        <f t="shared" si="0"/>
        <v>0</v>
      </c>
      <c r="AU19" s="236">
        <f t="shared" si="1"/>
        <v>0</v>
      </c>
      <c r="AV19" s="236">
        <f t="shared" si="2"/>
        <v>0</v>
      </c>
      <c r="AW19" s="236">
        <f t="shared" si="2"/>
        <v>0</v>
      </c>
      <c r="AX19" s="236">
        <f t="shared" si="2"/>
        <v>0</v>
      </c>
      <c r="AY19" s="236">
        <f t="shared" si="2"/>
        <v>0</v>
      </c>
      <c r="AZ19" s="236">
        <f t="shared" si="3"/>
        <v>0</v>
      </c>
      <c r="BA19" s="236">
        <f t="shared" si="3"/>
        <v>0</v>
      </c>
      <c r="BB19" s="236">
        <f t="shared" si="3"/>
        <v>0</v>
      </c>
      <c r="BC19" s="236">
        <f t="shared" si="3"/>
        <v>0</v>
      </c>
      <c r="BD19" s="236">
        <f t="shared" si="3"/>
        <v>0</v>
      </c>
      <c r="BE19" s="236">
        <f t="shared" si="3"/>
        <v>0</v>
      </c>
      <c r="BF19" s="236">
        <f t="shared" si="3"/>
        <v>0</v>
      </c>
      <c r="BG19" s="236">
        <f t="shared" si="3"/>
        <v>0</v>
      </c>
      <c r="BH19" s="236">
        <f t="shared" si="3"/>
        <v>0</v>
      </c>
      <c r="BI19" s="236">
        <f t="shared" si="3"/>
        <v>0</v>
      </c>
      <c r="BJ19" s="236">
        <f t="shared" si="3"/>
        <v>0</v>
      </c>
      <c r="BK19" s="236">
        <f t="shared" si="3"/>
        <v>0</v>
      </c>
      <c r="BL19" s="235">
        <f t="shared" si="4"/>
        <v>0</v>
      </c>
    </row>
    <row r="20" spans="1:64">
      <c r="A20" s="234" t="s">
        <v>233</v>
      </c>
      <c r="B20" s="231">
        <v>0</v>
      </c>
      <c r="C20" s="231">
        <v>0</v>
      </c>
      <c r="D20" s="220">
        <v>6841.16</v>
      </c>
      <c r="E20" s="220">
        <v>6841.16</v>
      </c>
      <c r="F20" s="220">
        <v>6841.16</v>
      </c>
      <c r="G20" s="220">
        <v>6841.16</v>
      </c>
      <c r="H20" s="220">
        <v>6841.16</v>
      </c>
      <c r="I20" s="220">
        <v>6841.16</v>
      </c>
      <c r="J20" s="220">
        <v>6841.16</v>
      </c>
      <c r="K20" s="220">
        <v>6841.16</v>
      </c>
      <c r="L20" s="220">
        <v>6841.16</v>
      </c>
      <c r="M20" s="220">
        <v>6841.16</v>
      </c>
      <c r="N20" s="220">
        <v>6841.16</v>
      </c>
      <c r="O20" s="220">
        <v>6841.16</v>
      </c>
      <c r="P20" s="220">
        <f t="shared" si="5"/>
        <v>82093.920000000027</v>
      </c>
      <c r="Q20" s="220">
        <v>6841.16</v>
      </c>
      <c r="R20" s="220">
        <v>6841.16</v>
      </c>
      <c r="S20" s="220">
        <v>6841.16</v>
      </c>
      <c r="T20" s="220">
        <v>6841.16</v>
      </c>
      <c r="U20" s="220">
        <v>6841.16</v>
      </c>
      <c r="V20" s="220">
        <v>6841.16</v>
      </c>
      <c r="W20" s="220">
        <v>6841.16</v>
      </c>
      <c r="X20" s="220">
        <v>6841.16</v>
      </c>
      <c r="Y20" s="220">
        <v>6841.16</v>
      </c>
      <c r="Z20" s="220">
        <v>6841.16</v>
      </c>
      <c r="AA20" s="220">
        <v>6841.16</v>
      </c>
      <c r="AB20" s="220">
        <v>6841.16</v>
      </c>
      <c r="AC20" s="220">
        <v>6841.16</v>
      </c>
      <c r="AD20" s="220">
        <v>6841.16</v>
      </c>
      <c r="AE20" s="220">
        <v>6841.16</v>
      </c>
      <c r="AF20" s="220">
        <v>6841.16</v>
      </c>
      <c r="AG20" s="220">
        <f t="shared" si="6"/>
        <v>82093.920000000027</v>
      </c>
      <c r="AH20" s="219"/>
      <c r="AI20" s="235">
        <f t="shared" si="0"/>
        <v>0</v>
      </c>
      <c r="AJ20" s="235">
        <f t="shared" si="0"/>
        <v>0</v>
      </c>
      <c r="AK20" s="235">
        <f t="shared" si="0"/>
        <v>0</v>
      </c>
      <c r="AL20" s="235">
        <f t="shared" si="0"/>
        <v>0</v>
      </c>
      <c r="AM20" s="235">
        <f t="shared" si="0"/>
        <v>0</v>
      </c>
      <c r="AN20" s="235">
        <f t="shared" si="0"/>
        <v>0</v>
      </c>
      <c r="AO20" s="235">
        <f t="shared" si="0"/>
        <v>0</v>
      </c>
      <c r="AP20" s="235">
        <f t="shared" si="0"/>
        <v>0</v>
      </c>
      <c r="AQ20" s="235">
        <f t="shared" si="0"/>
        <v>0</v>
      </c>
      <c r="AR20" s="235">
        <f t="shared" si="0"/>
        <v>0</v>
      </c>
      <c r="AS20" s="235">
        <f t="shared" si="0"/>
        <v>0</v>
      </c>
      <c r="AT20" s="235">
        <f t="shared" si="0"/>
        <v>0</v>
      </c>
      <c r="AU20" s="236">
        <f t="shared" si="1"/>
        <v>0</v>
      </c>
      <c r="AV20" s="236">
        <f t="shared" si="2"/>
        <v>0</v>
      </c>
      <c r="AW20" s="236">
        <f t="shared" si="2"/>
        <v>0</v>
      </c>
      <c r="AX20" s="236">
        <f t="shared" si="2"/>
        <v>0</v>
      </c>
      <c r="AY20" s="236">
        <f t="shared" si="2"/>
        <v>0</v>
      </c>
      <c r="AZ20" s="236">
        <f t="shared" si="3"/>
        <v>0</v>
      </c>
      <c r="BA20" s="236">
        <f t="shared" si="3"/>
        <v>0</v>
      </c>
      <c r="BB20" s="236">
        <f t="shared" si="3"/>
        <v>0</v>
      </c>
      <c r="BC20" s="236">
        <f t="shared" si="3"/>
        <v>0</v>
      </c>
      <c r="BD20" s="236">
        <f t="shared" si="3"/>
        <v>0</v>
      </c>
      <c r="BE20" s="236">
        <f t="shared" si="3"/>
        <v>0</v>
      </c>
      <c r="BF20" s="236">
        <f t="shared" si="3"/>
        <v>0</v>
      </c>
      <c r="BG20" s="236">
        <f t="shared" si="3"/>
        <v>0</v>
      </c>
      <c r="BH20" s="236">
        <f t="shared" si="3"/>
        <v>0</v>
      </c>
      <c r="BI20" s="236">
        <f t="shared" si="3"/>
        <v>0</v>
      </c>
      <c r="BJ20" s="236">
        <f t="shared" si="3"/>
        <v>0</v>
      </c>
      <c r="BK20" s="236">
        <f t="shared" si="3"/>
        <v>0</v>
      </c>
      <c r="BL20" s="235">
        <f t="shared" si="4"/>
        <v>0</v>
      </c>
    </row>
    <row r="21" spans="1:64">
      <c r="A21" s="234" t="s">
        <v>234</v>
      </c>
      <c r="B21" s="231">
        <v>0</v>
      </c>
      <c r="C21" s="231">
        <v>0</v>
      </c>
      <c r="D21" s="220">
        <v>1210262.56</v>
      </c>
      <c r="E21" s="220">
        <v>1210262.56</v>
      </c>
      <c r="F21" s="220">
        <v>1210262.56</v>
      </c>
      <c r="G21" s="220">
        <v>1210262.56</v>
      </c>
      <c r="H21" s="220">
        <v>1210262.56</v>
      </c>
      <c r="I21" s="220">
        <v>1210262.56</v>
      </c>
      <c r="J21" s="220">
        <v>0</v>
      </c>
      <c r="K21" s="220">
        <v>0</v>
      </c>
      <c r="L21" s="220">
        <v>0</v>
      </c>
      <c r="M21" s="220">
        <v>0</v>
      </c>
      <c r="N21" s="220">
        <v>0</v>
      </c>
      <c r="O21" s="220">
        <v>0</v>
      </c>
      <c r="P21" s="220">
        <f t="shared" si="5"/>
        <v>7261575.3600000013</v>
      </c>
      <c r="Q21" s="220">
        <v>0</v>
      </c>
      <c r="R21" s="220">
        <v>0</v>
      </c>
      <c r="S21" s="220">
        <v>0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220">
        <v>0</v>
      </c>
      <c r="Z21" s="220">
        <v>0</v>
      </c>
      <c r="AA21" s="220">
        <v>0</v>
      </c>
      <c r="AB21" s="220">
        <v>0</v>
      </c>
      <c r="AC21" s="220">
        <v>0</v>
      </c>
      <c r="AD21" s="220">
        <v>0</v>
      </c>
      <c r="AE21" s="220">
        <v>0</v>
      </c>
      <c r="AF21" s="220">
        <v>0</v>
      </c>
      <c r="AG21" s="220">
        <f t="shared" si="6"/>
        <v>0</v>
      </c>
      <c r="AH21" s="219"/>
      <c r="AI21" s="235">
        <f t="shared" si="0"/>
        <v>0</v>
      </c>
      <c r="AJ21" s="235">
        <f t="shared" si="0"/>
        <v>0</v>
      </c>
      <c r="AK21" s="235">
        <f t="shared" si="0"/>
        <v>0</v>
      </c>
      <c r="AL21" s="235">
        <f t="shared" si="0"/>
        <v>0</v>
      </c>
      <c r="AM21" s="235">
        <f t="shared" si="0"/>
        <v>0</v>
      </c>
      <c r="AN21" s="235">
        <f t="shared" si="0"/>
        <v>0</v>
      </c>
      <c r="AO21" s="235">
        <f t="shared" si="0"/>
        <v>0</v>
      </c>
      <c r="AP21" s="235">
        <f t="shared" si="0"/>
        <v>0</v>
      </c>
      <c r="AQ21" s="235">
        <f t="shared" si="0"/>
        <v>0</v>
      </c>
      <c r="AR21" s="235">
        <f t="shared" si="0"/>
        <v>0</v>
      </c>
      <c r="AS21" s="235">
        <f t="shared" si="0"/>
        <v>0</v>
      </c>
      <c r="AT21" s="235">
        <f t="shared" si="0"/>
        <v>0</v>
      </c>
      <c r="AU21" s="236">
        <f t="shared" si="1"/>
        <v>0</v>
      </c>
      <c r="AV21" s="236">
        <f t="shared" si="2"/>
        <v>0</v>
      </c>
      <c r="AW21" s="236">
        <f t="shared" si="2"/>
        <v>0</v>
      </c>
      <c r="AX21" s="236">
        <f t="shared" si="2"/>
        <v>0</v>
      </c>
      <c r="AY21" s="236">
        <f t="shared" si="2"/>
        <v>0</v>
      </c>
      <c r="AZ21" s="236">
        <f t="shared" si="3"/>
        <v>0</v>
      </c>
      <c r="BA21" s="236">
        <f t="shared" si="3"/>
        <v>0</v>
      </c>
      <c r="BB21" s="236">
        <f t="shared" si="3"/>
        <v>0</v>
      </c>
      <c r="BC21" s="236">
        <f t="shared" si="3"/>
        <v>0</v>
      </c>
      <c r="BD21" s="236">
        <f t="shared" si="3"/>
        <v>0</v>
      </c>
      <c r="BE21" s="236">
        <f t="shared" si="3"/>
        <v>0</v>
      </c>
      <c r="BF21" s="236">
        <f t="shared" si="3"/>
        <v>0</v>
      </c>
      <c r="BG21" s="236">
        <f t="shared" si="3"/>
        <v>0</v>
      </c>
      <c r="BH21" s="236">
        <f t="shared" si="3"/>
        <v>0</v>
      </c>
      <c r="BI21" s="236">
        <f t="shared" si="3"/>
        <v>0</v>
      </c>
      <c r="BJ21" s="236">
        <f t="shared" si="3"/>
        <v>0</v>
      </c>
      <c r="BK21" s="236">
        <f t="shared" si="3"/>
        <v>0</v>
      </c>
      <c r="BL21" s="235">
        <f t="shared" si="4"/>
        <v>0</v>
      </c>
    </row>
    <row r="22" spans="1:64">
      <c r="A22" s="234" t="s">
        <v>235</v>
      </c>
      <c r="B22" s="231">
        <v>0</v>
      </c>
      <c r="C22" s="231">
        <v>0</v>
      </c>
      <c r="D22" s="220">
        <v>53141.73</v>
      </c>
      <c r="E22" s="220">
        <v>53141.73</v>
      </c>
      <c r="F22" s="220">
        <v>53141.73</v>
      </c>
      <c r="G22" s="220">
        <v>53141.73</v>
      </c>
      <c r="H22" s="220">
        <v>53141.73</v>
      </c>
      <c r="I22" s="220">
        <v>53141.73</v>
      </c>
      <c r="J22" s="220">
        <v>53141.73</v>
      </c>
      <c r="K22" s="220">
        <v>53141.73</v>
      </c>
      <c r="L22" s="220">
        <v>53141.73</v>
      </c>
      <c r="M22" s="220">
        <v>53141.73</v>
      </c>
      <c r="N22" s="220">
        <v>53141.73</v>
      </c>
      <c r="O22" s="220">
        <v>53141.73</v>
      </c>
      <c r="P22" s="220">
        <f t="shared" si="5"/>
        <v>637700.75999999989</v>
      </c>
      <c r="Q22" s="220">
        <v>53141.73</v>
      </c>
      <c r="R22" s="220">
        <v>53141.73</v>
      </c>
      <c r="S22" s="220">
        <v>53141.73</v>
      </c>
      <c r="T22" s="220">
        <v>53141.73</v>
      </c>
      <c r="U22" s="220">
        <v>53141.73</v>
      </c>
      <c r="V22" s="220">
        <v>53141.73</v>
      </c>
      <c r="W22" s="220">
        <v>53141.73</v>
      </c>
      <c r="X22" s="220">
        <v>53141.73</v>
      </c>
      <c r="Y22" s="220">
        <v>53141.73</v>
      </c>
      <c r="Z22" s="220">
        <v>53141.73</v>
      </c>
      <c r="AA22" s="220">
        <v>53141.73</v>
      </c>
      <c r="AB22" s="220">
        <v>53141.73</v>
      </c>
      <c r="AC22" s="220">
        <v>53141.73</v>
      </c>
      <c r="AD22" s="220">
        <v>53141.73</v>
      </c>
      <c r="AE22" s="220">
        <v>53141.73</v>
      </c>
      <c r="AF22" s="220">
        <v>53141.73</v>
      </c>
      <c r="AG22" s="220">
        <f t="shared" si="6"/>
        <v>637700.75999999989</v>
      </c>
      <c r="AH22" s="219"/>
      <c r="AI22" s="235">
        <f t="shared" si="0"/>
        <v>0</v>
      </c>
      <c r="AJ22" s="235">
        <f t="shared" si="0"/>
        <v>0</v>
      </c>
      <c r="AK22" s="235">
        <f t="shared" si="0"/>
        <v>0</v>
      </c>
      <c r="AL22" s="235">
        <f t="shared" si="0"/>
        <v>0</v>
      </c>
      <c r="AM22" s="235">
        <f t="shared" si="0"/>
        <v>0</v>
      </c>
      <c r="AN22" s="235">
        <f t="shared" si="0"/>
        <v>0</v>
      </c>
      <c r="AO22" s="235">
        <f t="shared" si="0"/>
        <v>0</v>
      </c>
      <c r="AP22" s="235">
        <f t="shared" si="0"/>
        <v>0</v>
      </c>
      <c r="AQ22" s="235">
        <f t="shared" si="0"/>
        <v>0</v>
      </c>
      <c r="AR22" s="235">
        <f t="shared" si="0"/>
        <v>0</v>
      </c>
      <c r="AS22" s="235">
        <f t="shared" si="0"/>
        <v>0</v>
      </c>
      <c r="AT22" s="235">
        <f t="shared" si="0"/>
        <v>0</v>
      </c>
      <c r="AU22" s="236">
        <f t="shared" si="1"/>
        <v>0</v>
      </c>
      <c r="AV22" s="236">
        <f t="shared" si="2"/>
        <v>0</v>
      </c>
      <c r="AW22" s="236">
        <f t="shared" si="2"/>
        <v>0</v>
      </c>
      <c r="AX22" s="236">
        <f t="shared" si="2"/>
        <v>0</v>
      </c>
      <c r="AY22" s="236">
        <f t="shared" si="2"/>
        <v>0</v>
      </c>
      <c r="AZ22" s="236">
        <f t="shared" si="3"/>
        <v>0</v>
      </c>
      <c r="BA22" s="236">
        <f t="shared" si="3"/>
        <v>0</v>
      </c>
      <c r="BB22" s="236">
        <f t="shared" si="3"/>
        <v>0</v>
      </c>
      <c r="BC22" s="236">
        <f t="shared" si="3"/>
        <v>0</v>
      </c>
      <c r="BD22" s="236">
        <f t="shared" si="3"/>
        <v>0</v>
      </c>
      <c r="BE22" s="236">
        <f t="shared" si="3"/>
        <v>0</v>
      </c>
      <c r="BF22" s="236">
        <f t="shared" si="3"/>
        <v>0</v>
      </c>
      <c r="BG22" s="236">
        <f t="shared" si="3"/>
        <v>0</v>
      </c>
      <c r="BH22" s="236">
        <f t="shared" si="3"/>
        <v>0</v>
      </c>
      <c r="BI22" s="236">
        <f t="shared" si="3"/>
        <v>0</v>
      </c>
      <c r="BJ22" s="236">
        <f t="shared" si="3"/>
        <v>0</v>
      </c>
      <c r="BK22" s="236">
        <f t="shared" si="3"/>
        <v>0</v>
      </c>
      <c r="BL22" s="235">
        <f t="shared" si="4"/>
        <v>0</v>
      </c>
    </row>
    <row r="23" spans="1:64">
      <c r="A23" s="234" t="s">
        <v>236</v>
      </c>
      <c r="B23" s="231">
        <v>4.0000000000000002E-4</v>
      </c>
      <c r="C23" s="231">
        <v>0</v>
      </c>
      <c r="D23" s="220">
        <v>3975675.61</v>
      </c>
      <c r="E23" s="220">
        <v>3975675.61</v>
      </c>
      <c r="F23" s="220">
        <v>3975675.61</v>
      </c>
      <c r="G23" s="220">
        <v>3975675.61</v>
      </c>
      <c r="H23" s="220">
        <v>3969112.15</v>
      </c>
      <c r="I23" s="220">
        <v>3962548.69</v>
      </c>
      <c r="J23" s="220">
        <v>3962548.69</v>
      </c>
      <c r="K23" s="220">
        <v>3962548.69</v>
      </c>
      <c r="L23" s="220">
        <v>3962548.69</v>
      </c>
      <c r="M23" s="220">
        <v>3962548.69</v>
      </c>
      <c r="N23" s="220">
        <v>3962548.69</v>
      </c>
      <c r="O23" s="220">
        <v>3962548.69</v>
      </c>
      <c r="P23" s="220">
        <f t="shared" si="5"/>
        <v>47609655.419999994</v>
      </c>
      <c r="Q23" s="220">
        <v>3962548.69</v>
      </c>
      <c r="R23" s="220">
        <v>3962548.69</v>
      </c>
      <c r="S23" s="220">
        <v>3962548.69</v>
      </c>
      <c r="T23" s="220">
        <v>3962548.69</v>
      </c>
      <c r="U23" s="220">
        <v>3962548.69</v>
      </c>
      <c r="V23" s="220">
        <v>3962548.69</v>
      </c>
      <c r="W23" s="220">
        <v>3962548.69</v>
      </c>
      <c r="X23" s="220">
        <v>3962548.69</v>
      </c>
      <c r="Y23" s="220">
        <v>3962548.69</v>
      </c>
      <c r="Z23" s="220">
        <v>3962548.69</v>
      </c>
      <c r="AA23" s="220">
        <v>3962548.69</v>
      </c>
      <c r="AB23" s="220">
        <v>3962548.69</v>
      </c>
      <c r="AC23" s="220">
        <v>3962548.69</v>
      </c>
      <c r="AD23" s="220">
        <v>3962548.69</v>
      </c>
      <c r="AE23" s="220">
        <v>3962548.69</v>
      </c>
      <c r="AF23" s="220">
        <v>3962548.69</v>
      </c>
      <c r="AG23" s="220">
        <f t="shared" si="6"/>
        <v>47550584.279999994</v>
      </c>
      <c r="AH23" s="219"/>
      <c r="AI23" s="235">
        <f t="shared" si="0"/>
        <v>132.52000000000001</v>
      </c>
      <c r="AJ23" s="235">
        <f t="shared" si="0"/>
        <v>132.52000000000001</v>
      </c>
      <c r="AK23" s="235">
        <f t="shared" si="0"/>
        <v>132.52000000000001</v>
      </c>
      <c r="AL23" s="235">
        <f t="shared" si="0"/>
        <v>132.52000000000001</v>
      </c>
      <c r="AM23" s="235">
        <f t="shared" si="0"/>
        <v>132.30000000000001</v>
      </c>
      <c r="AN23" s="235">
        <f t="shared" si="0"/>
        <v>132.08000000000001</v>
      </c>
      <c r="AO23" s="235">
        <f t="shared" si="0"/>
        <v>132.08000000000001</v>
      </c>
      <c r="AP23" s="235">
        <f t="shared" si="0"/>
        <v>132.08000000000001</v>
      </c>
      <c r="AQ23" s="235">
        <f t="shared" si="0"/>
        <v>132.08000000000001</v>
      </c>
      <c r="AR23" s="235">
        <f t="shared" si="0"/>
        <v>132.08000000000001</v>
      </c>
      <c r="AS23" s="235">
        <f t="shared" si="0"/>
        <v>132.08000000000001</v>
      </c>
      <c r="AT23" s="235">
        <f t="shared" si="0"/>
        <v>132.08000000000001</v>
      </c>
      <c r="AU23" s="236">
        <f t="shared" si="1"/>
        <v>1586.9399999999998</v>
      </c>
      <c r="AV23" s="236">
        <f t="shared" si="2"/>
        <v>132.08000000000001</v>
      </c>
      <c r="AW23" s="236">
        <f t="shared" si="2"/>
        <v>132.08000000000001</v>
      </c>
      <c r="AX23" s="236">
        <f t="shared" si="2"/>
        <v>132.08000000000001</v>
      </c>
      <c r="AY23" s="236">
        <f t="shared" si="2"/>
        <v>132.08000000000001</v>
      </c>
      <c r="AZ23" s="236">
        <f t="shared" si="3"/>
        <v>0</v>
      </c>
      <c r="BA23" s="236">
        <f t="shared" si="3"/>
        <v>0</v>
      </c>
      <c r="BB23" s="236">
        <f t="shared" si="3"/>
        <v>0</v>
      </c>
      <c r="BC23" s="236">
        <f t="shared" si="3"/>
        <v>0</v>
      </c>
      <c r="BD23" s="236">
        <f t="shared" si="3"/>
        <v>0</v>
      </c>
      <c r="BE23" s="236">
        <f t="shared" si="3"/>
        <v>0</v>
      </c>
      <c r="BF23" s="236">
        <f t="shared" si="3"/>
        <v>0</v>
      </c>
      <c r="BG23" s="236">
        <f t="shared" si="3"/>
        <v>0</v>
      </c>
      <c r="BH23" s="236">
        <f t="shared" si="3"/>
        <v>0</v>
      </c>
      <c r="BI23" s="236">
        <f t="shared" si="3"/>
        <v>0</v>
      </c>
      <c r="BJ23" s="236">
        <f t="shared" si="3"/>
        <v>0</v>
      </c>
      <c r="BK23" s="236">
        <f t="shared" si="3"/>
        <v>0</v>
      </c>
      <c r="BL23" s="235">
        <f t="shared" si="4"/>
        <v>0</v>
      </c>
    </row>
    <row r="24" spans="1:64">
      <c r="A24" s="234" t="s">
        <v>237</v>
      </c>
      <c r="B24" s="231">
        <v>6.3E-3</v>
      </c>
      <c r="C24" s="231">
        <v>0</v>
      </c>
      <c r="D24" s="220">
        <v>2294022.73</v>
      </c>
      <c r="E24" s="220">
        <v>2294022.73</v>
      </c>
      <c r="F24" s="220">
        <v>2294022.73</v>
      </c>
      <c r="G24" s="220">
        <v>2294022.73</v>
      </c>
      <c r="H24" s="220">
        <v>2294022.73</v>
      </c>
      <c r="I24" s="220">
        <v>2294022.73</v>
      </c>
      <c r="J24" s="220">
        <v>2294022.73</v>
      </c>
      <c r="K24" s="220">
        <v>2294022.73</v>
      </c>
      <c r="L24" s="220">
        <v>2294022.73</v>
      </c>
      <c r="M24" s="220">
        <v>2294022.73</v>
      </c>
      <c r="N24" s="220">
        <v>2294022.73</v>
      </c>
      <c r="O24" s="220">
        <v>2294022.73</v>
      </c>
      <c r="P24" s="220">
        <f t="shared" si="5"/>
        <v>27528272.760000002</v>
      </c>
      <c r="Q24" s="220">
        <v>2294022.73</v>
      </c>
      <c r="R24" s="220">
        <v>2294022.73</v>
      </c>
      <c r="S24" s="220">
        <v>2294022.73</v>
      </c>
      <c r="T24" s="220">
        <v>2294022.73</v>
      </c>
      <c r="U24" s="220">
        <v>2294022.73</v>
      </c>
      <c r="V24" s="220">
        <v>2294022.73</v>
      </c>
      <c r="W24" s="220">
        <v>2294022.73</v>
      </c>
      <c r="X24" s="220">
        <v>2294022.73</v>
      </c>
      <c r="Y24" s="220">
        <v>2294022.73</v>
      </c>
      <c r="Z24" s="220">
        <v>2294022.73</v>
      </c>
      <c r="AA24" s="220">
        <v>2294022.73</v>
      </c>
      <c r="AB24" s="220">
        <v>2294022.73</v>
      </c>
      <c r="AC24" s="220">
        <v>2294022.73</v>
      </c>
      <c r="AD24" s="220">
        <v>2294022.73</v>
      </c>
      <c r="AE24" s="220">
        <v>2294022.73</v>
      </c>
      <c r="AF24" s="220">
        <v>2294022.73</v>
      </c>
      <c r="AG24" s="220">
        <f t="shared" si="6"/>
        <v>27528272.760000002</v>
      </c>
      <c r="AH24" s="219"/>
      <c r="AI24" s="235">
        <f t="shared" si="0"/>
        <v>1204.3599999999999</v>
      </c>
      <c r="AJ24" s="235">
        <f t="shared" si="0"/>
        <v>1204.3599999999999</v>
      </c>
      <c r="AK24" s="235">
        <f t="shared" si="0"/>
        <v>1204.3599999999999</v>
      </c>
      <c r="AL24" s="235">
        <f t="shared" si="0"/>
        <v>1204.3599999999999</v>
      </c>
      <c r="AM24" s="235">
        <f t="shared" si="0"/>
        <v>1204.3599999999999</v>
      </c>
      <c r="AN24" s="235">
        <f t="shared" si="0"/>
        <v>1204.3599999999999</v>
      </c>
      <c r="AO24" s="235">
        <f t="shared" si="0"/>
        <v>1204.3599999999999</v>
      </c>
      <c r="AP24" s="235">
        <f t="shared" si="0"/>
        <v>1204.3599999999999</v>
      </c>
      <c r="AQ24" s="235">
        <f t="shared" si="0"/>
        <v>1204.3599999999999</v>
      </c>
      <c r="AR24" s="235">
        <f t="shared" si="0"/>
        <v>1204.3599999999999</v>
      </c>
      <c r="AS24" s="235">
        <f t="shared" si="0"/>
        <v>1204.3599999999999</v>
      </c>
      <c r="AT24" s="235">
        <f t="shared" si="0"/>
        <v>1204.3599999999999</v>
      </c>
      <c r="AU24" s="236">
        <f t="shared" si="1"/>
        <v>14452.320000000002</v>
      </c>
      <c r="AV24" s="236">
        <f t="shared" si="2"/>
        <v>1204.3599999999999</v>
      </c>
      <c r="AW24" s="236">
        <f t="shared" si="2"/>
        <v>1204.3599999999999</v>
      </c>
      <c r="AX24" s="236">
        <f t="shared" si="2"/>
        <v>1204.3599999999999</v>
      </c>
      <c r="AY24" s="236">
        <f t="shared" si="2"/>
        <v>1204.3599999999999</v>
      </c>
      <c r="AZ24" s="236">
        <f t="shared" si="3"/>
        <v>0</v>
      </c>
      <c r="BA24" s="236">
        <f t="shared" si="3"/>
        <v>0</v>
      </c>
      <c r="BB24" s="236">
        <f t="shared" si="3"/>
        <v>0</v>
      </c>
      <c r="BC24" s="236">
        <f t="shared" si="3"/>
        <v>0</v>
      </c>
      <c r="BD24" s="236">
        <f t="shared" si="3"/>
        <v>0</v>
      </c>
      <c r="BE24" s="236">
        <f t="shared" si="3"/>
        <v>0</v>
      </c>
      <c r="BF24" s="236">
        <f t="shared" si="3"/>
        <v>0</v>
      </c>
      <c r="BG24" s="236">
        <f t="shared" si="3"/>
        <v>0</v>
      </c>
      <c r="BH24" s="236">
        <f t="shared" si="3"/>
        <v>0</v>
      </c>
      <c r="BI24" s="236">
        <f t="shared" si="3"/>
        <v>0</v>
      </c>
      <c r="BJ24" s="236">
        <f t="shared" si="3"/>
        <v>0</v>
      </c>
      <c r="BK24" s="236">
        <f t="shared" si="3"/>
        <v>0</v>
      </c>
      <c r="BL24" s="235">
        <f t="shared" si="4"/>
        <v>0</v>
      </c>
    </row>
    <row r="25" spans="1:64">
      <c r="A25" s="234" t="s">
        <v>238</v>
      </c>
      <c r="B25" s="231">
        <v>3.1699999999999999E-2</v>
      </c>
      <c r="C25" s="231">
        <v>6.0999999999999999E-2</v>
      </c>
      <c r="D25" s="220">
        <v>24239633.719999999</v>
      </c>
      <c r="E25" s="220">
        <v>24241717.920000002</v>
      </c>
      <c r="F25" s="220">
        <v>24243802.120000001</v>
      </c>
      <c r="G25" s="220">
        <v>24243802.120000001</v>
      </c>
      <c r="H25" s="220">
        <v>24245245.140000001</v>
      </c>
      <c r="I25" s="220">
        <v>24246688.149999999</v>
      </c>
      <c r="J25" s="220">
        <v>24246688.149999999</v>
      </c>
      <c r="K25" s="220">
        <v>24246688.149999999</v>
      </c>
      <c r="L25" s="220">
        <v>24246688.149999999</v>
      </c>
      <c r="M25" s="220">
        <v>24246688.149999999</v>
      </c>
      <c r="N25" s="220">
        <v>24246688.149999999</v>
      </c>
      <c r="O25" s="220">
        <v>24246688.149999999</v>
      </c>
      <c r="P25" s="220">
        <f t="shared" si="5"/>
        <v>290941018.07000005</v>
      </c>
      <c r="Q25" s="220">
        <v>24246688.149999999</v>
      </c>
      <c r="R25" s="220">
        <v>24246688.149999999</v>
      </c>
      <c r="S25" s="220">
        <v>24246688.149999999</v>
      </c>
      <c r="T25" s="220">
        <v>24246688.149999999</v>
      </c>
      <c r="U25" s="220">
        <v>29538628</v>
      </c>
      <c r="V25" s="220">
        <v>29538628</v>
      </c>
      <c r="W25" s="220">
        <v>29538628</v>
      </c>
      <c r="X25" s="220">
        <v>29538628</v>
      </c>
      <c r="Y25" s="220">
        <v>29538628</v>
      </c>
      <c r="Z25" s="220">
        <v>29538628</v>
      </c>
      <c r="AA25" s="220">
        <v>29538628</v>
      </c>
      <c r="AB25" s="220">
        <v>29538628</v>
      </c>
      <c r="AC25" s="220">
        <v>29538628</v>
      </c>
      <c r="AD25" s="220">
        <v>29538628</v>
      </c>
      <c r="AE25" s="220">
        <v>29538628</v>
      </c>
      <c r="AF25" s="220">
        <v>29538628</v>
      </c>
      <c r="AG25" s="220">
        <f t="shared" si="6"/>
        <v>354463536</v>
      </c>
      <c r="AH25" s="219"/>
      <c r="AI25" s="235">
        <f t="shared" si="0"/>
        <v>64033.03</v>
      </c>
      <c r="AJ25" s="235">
        <f t="shared" si="0"/>
        <v>64038.54</v>
      </c>
      <c r="AK25" s="235">
        <f t="shared" si="0"/>
        <v>64044.04</v>
      </c>
      <c r="AL25" s="235">
        <f t="shared" si="0"/>
        <v>64044.04</v>
      </c>
      <c r="AM25" s="235">
        <f t="shared" si="0"/>
        <v>64047.86</v>
      </c>
      <c r="AN25" s="235">
        <f t="shared" si="0"/>
        <v>64051.67</v>
      </c>
      <c r="AO25" s="235">
        <f t="shared" si="0"/>
        <v>64051.67</v>
      </c>
      <c r="AP25" s="235">
        <f t="shared" si="0"/>
        <v>64051.67</v>
      </c>
      <c r="AQ25" s="235">
        <f t="shared" si="0"/>
        <v>64051.67</v>
      </c>
      <c r="AR25" s="235">
        <f t="shared" si="0"/>
        <v>64051.67</v>
      </c>
      <c r="AS25" s="235">
        <f t="shared" si="0"/>
        <v>64051.67</v>
      </c>
      <c r="AT25" s="235">
        <f t="shared" si="0"/>
        <v>64051.67</v>
      </c>
      <c r="AU25" s="236">
        <f t="shared" si="1"/>
        <v>768569.20000000007</v>
      </c>
      <c r="AV25" s="236">
        <f t="shared" si="2"/>
        <v>64051.67</v>
      </c>
      <c r="AW25" s="236">
        <f t="shared" si="2"/>
        <v>64051.67</v>
      </c>
      <c r="AX25" s="236">
        <f t="shared" si="2"/>
        <v>64051.67</v>
      </c>
      <c r="AY25" s="236">
        <f t="shared" si="2"/>
        <v>64051.67</v>
      </c>
      <c r="AZ25" s="236">
        <f t="shared" si="3"/>
        <v>150154.69</v>
      </c>
      <c r="BA25" s="236">
        <f t="shared" si="3"/>
        <v>150154.69</v>
      </c>
      <c r="BB25" s="236">
        <f t="shared" si="3"/>
        <v>150154.69</v>
      </c>
      <c r="BC25" s="236">
        <f t="shared" si="3"/>
        <v>150154.69</v>
      </c>
      <c r="BD25" s="236">
        <f t="shared" si="3"/>
        <v>150154.69</v>
      </c>
      <c r="BE25" s="236">
        <f t="shared" si="3"/>
        <v>150154.69</v>
      </c>
      <c r="BF25" s="236">
        <f t="shared" si="3"/>
        <v>150154.69</v>
      </c>
      <c r="BG25" s="236">
        <f t="shared" si="3"/>
        <v>150154.69</v>
      </c>
      <c r="BH25" s="236">
        <f t="shared" si="3"/>
        <v>150154.69</v>
      </c>
      <c r="BI25" s="236">
        <f t="shared" si="3"/>
        <v>150154.69</v>
      </c>
      <c r="BJ25" s="236">
        <f t="shared" si="3"/>
        <v>150154.69</v>
      </c>
      <c r="BK25" s="236">
        <f t="shared" si="3"/>
        <v>150154.69</v>
      </c>
      <c r="BL25" s="235">
        <f t="shared" si="4"/>
        <v>1801856.2799999996</v>
      </c>
    </row>
    <row r="26" spans="1:64">
      <c r="A26" s="234" t="s">
        <v>239</v>
      </c>
      <c r="B26" s="231">
        <v>3.1699999999999999E-2</v>
      </c>
      <c r="C26" s="231">
        <v>6.0999999999999999E-2</v>
      </c>
      <c r="D26" s="220">
        <v>47042.13</v>
      </c>
      <c r="E26" s="220">
        <v>47042.13</v>
      </c>
      <c r="F26" s="220">
        <v>47042.13</v>
      </c>
      <c r="G26" s="220">
        <v>47042.13</v>
      </c>
      <c r="H26" s="220">
        <v>47042.13</v>
      </c>
      <c r="I26" s="220">
        <v>47042.13</v>
      </c>
      <c r="J26" s="220">
        <v>47042.13</v>
      </c>
      <c r="K26" s="220">
        <v>47042.13</v>
      </c>
      <c r="L26" s="220">
        <v>47042.13</v>
      </c>
      <c r="M26" s="220">
        <v>47042.13</v>
      </c>
      <c r="N26" s="220">
        <v>47042.13</v>
      </c>
      <c r="O26" s="220">
        <v>47042.13</v>
      </c>
      <c r="P26" s="220">
        <f t="shared" si="5"/>
        <v>564505.55999999994</v>
      </c>
      <c r="Q26" s="220">
        <v>47042.13</v>
      </c>
      <c r="R26" s="220">
        <v>47042.13</v>
      </c>
      <c r="S26" s="220">
        <v>47042.13</v>
      </c>
      <c r="T26" s="220">
        <v>47042.13</v>
      </c>
      <c r="U26" s="220">
        <v>0</v>
      </c>
      <c r="V26" s="220">
        <v>0</v>
      </c>
      <c r="W26" s="220">
        <v>0</v>
      </c>
      <c r="X26" s="220">
        <v>0</v>
      </c>
      <c r="Y26" s="220">
        <v>0</v>
      </c>
      <c r="Z26" s="220">
        <v>0</v>
      </c>
      <c r="AA26" s="220">
        <v>0</v>
      </c>
      <c r="AB26" s="220">
        <v>0</v>
      </c>
      <c r="AC26" s="220">
        <v>0</v>
      </c>
      <c r="AD26" s="220">
        <v>0</v>
      </c>
      <c r="AE26" s="220">
        <v>0</v>
      </c>
      <c r="AF26" s="220">
        <v>0</v>
      </c>
      <c r="AG26" s="220">
        <f t="shared" si="6"/>
        <v>0</v>
      </c>
      <c r="AH26" s="219"/>
      <c r="AI26" s="235">
        <f t="shared" si="0"/>
        <v>124.27</v>
      </c>
      <c r="AJ26" s="235">
        <f t="shared" si="0"/>
        <v>124.27</v>
      </c>
      <c r="AK26" s="235">
        <f t="shared" si="0"/>
        <v>124.27</v>
      </c>
      <c r="AL26" s="235">
        <f t="shared" ref="AL26:AT54" si="7">ROUND(G26*$B26/12,2)</f>
        <v>124.27</v>
      </c>
      <c r="AM26" s="235">
        <f t="shared" si="7"/>
        <v>124.27</v>
      </c>
      <c r="AN26" s="235">
        <f t="shared" si="7"/>
        <v>124.27</v>
      </c>
      <c r="AO26" s="235">
        <f t="shared" si="7"/>
        <v>124.27</v>
      </c>
      <c r="AP26" s="235">
        <f t="shared" si="7"/>
        <v>124.27</v>
      </c>
      <c r="AQ26" s="235">
        <f t="shared" si="7"/>
        <v>124.27</v>
      </c>
      <c r="AR26" s="235">
        <f t="shared" si="7"/>
        <v>124.27</v>
      </c>
      <c r="AS26" s="235">
        <f t="shared" si="7"/>
        <v>124.27</v>
      </c>
      <c r="AT26" s="235">
        <f t="shared" si="7"/>
        <v>124.27</v>
      </c>
      <c r="AU26" s="236">
        <f t="shared" si="1"/>
        <v>1491.24</v>
      </c>
      <c r="AV26" s="236">
        <f t="shared" si="2"/>
        <v>124.27</v>
      </c>
      <c r="AW26" s="236">
        <f t="shared" si="2"/>
        <v>124.27</v>
      </c>
      <c r="AX26" s="236">
        <f t="shared" si="2"/>
        <v>124.27</v>
      </c>
      <c r="AY26" s="236">
        <f t="shared" si="2"/>
        <v>124.27</v>
      </c>
      <c r="AZ26" s="236">
        <f t="shared" si="3"/>
        <v>0</v>
      </c>
      <c r="BA26" s="236">
        <f t="shared" si="3"/>
        <v>0</v>
      </c>
      <c r="BB26" s="236">
        <f t="shared" si="3"/>
        <v>0</v>
      </c>
      <c r="BC26" s="236">
        <f t="shared" ref="BC26:BK54" si="8">ROUND(X26*$C26/12,2)</f>
        <v>0</v>
      </c>
      <c r="BD26" s="236">
        <f t="shared" si="8"/>
        <v>0</v>
      </c>
      <c r="BE26" s="236">
        <f t="shared" si="8"/>
        <v>0</v>
      </c>
      <c r="BF26" s="236">
        <f t="shared" si="8"/>
        <v>0</v>
      </c>
      <c r="BG26" s="236">
        <f t="shared" si="8"/>
        <v>0</v>
      </c>
      <c r="BH26" s="236">
        <f t="shared" si="8"/>
        <v>0</v>
      </c>
      <c r="BI26" s="236">
        <f t="shared" si="8"/>
        <v>0</v>
      </c>
      <c r="BJ26" s="236">
        <f t="shared" si="8"/>
        <v>0</v>
      </c>
      <c r="BK26" s="236">
        <f t="shared" si="8"/>
        <v>0</v>
      </c>
      <c r="BL26" s="235">
        <f t="shared" si="4"/>
        <v>0</v>
      </c>
    </row>
    <row r="27" spans="1:64">
      <c r="A27" s="234" t="s">
        <v>240</v>
      </c>
      <c r="B27" s="231">
        <v>3.1699999999999999E-2</v>
      </c>
      <c r="C27" s="231">
        <v>6.0999999999999999E-2</v>
      </c>
      <c r="D27" s="220">
        <v>5244897.72</v>
      </c>
      <c r="E27" s="220">
        <v>5244897.72</v>
      </c>
      <c r="F27" s="220">
        <v>5244897.72</v>
      </c>
      <c r="G27" s="220">
        <v>5244897.72</v>
      </c>
      <c r="H27" s="220">
        <v>5244897.72</v>
      </c>
      <c r="I27" s="220">
        <v>5244897.72</v>
      </c>
      <c r="J27" s="220">
        <v>5244897.72</v>
      </c>
      <c r="K27" s="220">
        <v>5244897.72</v>
      </c>
      <c r="L27" s="220">
        <v>5244897.72</v>
      </c>
      <c r="M27" s="220">
        <v>5244897.72</v>
      </c>
      <c r="N27" s="220">
        <v>5244897.72</v>
      </c>
      <c r="O27" s="220">
        <v>5244897.72</v>
      </c>
      <c r="P27" s="220">
        <f t="shared" si="5"/>
        <v>62938772.639999993</v>
      </c>
      <c r="Q27" s="220">
        <v>5244897.72</v>
      </c>
      <c r="R27" s="220">
        <v>5244897.72</v>
      </c>
      <c r="S27" s="220">
        <v>5244897.72</v>
      </c>
      <c r="T27" s="220">
        <v>5244897.72</v>
      </c>
      <c r="U27" s="220">
        <v>0</v>
      </c>
      <c r="V27" s="220">
        <v>0</v>
      </c>
      <c r="W27" s="220">
        <v>0</v>
      </c>
      <c r="X27" s="220">
        <v>0</v>
      </c>
      <c r="Y27" s="220">
        <v>0</v>
      </c>
      <c r="Z27" s="220">
        <v>0</v>
      </c>
      <c r="AA27" s="220">
        <v>0</v>
      </c>
      <c r="AB27" s="220">
        <v>0</v>
      </c>
      <c r="AC27" s="220">
        <v>0</v>
      </c>
      <c r="AD27" s="220">
        <v>0</v>
      </c>
      <c r="AE27" s="220">
        <v>0</v>
      </c>
      <c r="AF27" s="220">
        <v>0</v>
      </c>
      <c r="AG27" s="220">
        <f t="shared" si="6"/>
        <v>0</v>
      </c>
      <c r="AH27" s="219"/>
      <c r="AI27" s="235">
        <f t="shared" ref="AI27:AN83" si="9">ROUND(D27*$B27/12,2)</f>
        <v>13855.27</v>
      </c>
      <c r="AJ27" s="235">
        <f t="shared" si="9"/>
        <v>13855.27</v>
      </c>
      <c r="AK27" s="235">
        <f t="shared" si="9"/>
        <v>13855.27</v>
      </c>
      <c r="AL27" s="235">
        <f t="shared" si="7"/>
        <v>13855.27</v>
      </c>
      <c r="AM27" s="235">
        <f t="shared" si="7"/>
        <v>13855.27</v>
      </c>
      <c r="AN27" s="235">
        <f t="shared" si="7"/>
        <v>13855.27</v>
      </c>
      <c r="AO27" s="235">
        <f t="shared" si="7"/>
        <v>13855.27</v>
      </c>
      <c r="AP27" s="235">
        <f t="shared" si="7"/>
        <v>13855.27</v>
      </c>
      <c r="AQ27" s="235">
        <f t="shared" si="7"/>
        <v>13855.27</v>
      </c>
      <c r="AR27" s="235">
        <f t="shared" si="7"/>
        <v>13855.27</v>
      </c>
      <c r="AS27" s="235">
        <f t="shared" si="7"/>
        <v>13855.27</v>
      </c>
      <c r="AT27" s="235">
        <f t="shared" si="7"/>
        <v>13855.27</v>
      </c>
      <c r="AU27" s="236">
        <f t="shared" si="1"/>
        <v>166263.24</v>
      </c>
      <c r="AV27" s="236">
        <f t="shared" si="2"/>
        <v>13855.27</v>
      </c>
      <c r="AW27" s="236">
        <f t="shared" si="2"/>
        <v>13855.27</v>
      </c>
      <c r="AX27" s="236">
        <f t="shared" si="2"/>
        <v>13855.27</v>
      </c>
      <c r="AY27" s="236">
        <f t="shared" si="2"/>
        <v>13855.27</v>
      </c>
      <c r="AZ27" s="236">
        <f t="shared" ref="AZ27:BE83" si="10">ROUND(U27*$C27/12,2)</f>
        <v>0</v>
      </c>
      <c r="BA27" s="236">
        <f t="shared" si="10"/>
        <v>0</v>
      </c>
      <c r="BB27" s="236">
        <f t="shared" si="10"/>
        <v>0</v>
      </c>
      <c r="BC27" s="236">
        <f t="shared" si="8"/>
        <v>0</v>
      </c>
      <c r="BD27" s="236">
        <f t="shared" si="8"/>
        <v>0</v>
      </c>
      <c r="BE27" s="236">
        <f t="shared" si="8"/>
        <v>0</v>
      </c>
      <c r="BF27" s="236">
        <f t="shared" si="8"/>
        <v>0</v>
      </c>
      <c r="BG27" s="236">
        <f t="shared" si="8"/>
        <v>0</v>
      </c>
      <c r="BH27" s="236">
        <f t="shared" si="8"/>
        <v>0</v>
      </c>
      <c r="BI27" s="236">
        <f t="shared" si="8"/>
        <v>0</v>
      </c>
      <c r="BJ27" s="236">
        <f t="shared" si="8"/>
        <v>0</v>
      </c>
      <c r="BK27" s="236">
        <f t="shared" si="8"/>
        <v>0</v>
      </c>
      <c r="BL27" s="235">
        <f t="shared" si="4"/>
        <v>0</v>
      </c>
    </row>
    <row r="28" spans="1:64">
      <c r="A28" s="234" t="s">
        <v>241</v>
      </c>
      <c r="B28" s="231">
        <v>4.5399999999999996E-2</v>
      </c>
      <c r="C28" s="231">
        <v>8.1600000000000006E-2</v>
      </c>
      <c r="D28" s="220">
        <v>45553346.689999998</v>
      </c>
      <c r="E28" s="220">
        <v>45553346.689999998</v>
      </c>
      <c r="F28" s="220">
        <v>45553346.689999998</v>
      </c>
      <c r="G28" s="220">
        <v>45553346.689999998</v>
      </c>
      <c r="H28" s="220">
        <v>45553346.689999998</v>
      </c>
      <c r="I28" s="220">
        <v>45553346.689999998</v>
      </c>
      <c r="J28" s="220">
        <v>45553346.689999998</v>
      </c>
      <c r="K28" s="220">
        <v>45553346.689999998</v>
      </c>
      <c r="L28" s="220">
        <v>45553346.689999998</v>
      </c>
      <c r="M28" s="220">
        <v>45553346.689999998</v>
      </c>
      <c r="N28" s="220">
        <v>45553346.689999998</v>
      </c>
      <c r="O28" s="220">
        <v>45553346.689999998</v>
      </c>
      <c r="P28" s="220">
        <f t="shared" si="5"/>
        <v>546640160.27999997</v>
      </c>
      <c r="Q28" s="220">
        <v>45553346.689999998</v>
      </c>
      <c r="R28" s="220">
        <v>45553346.689999998</v>
      </c>
      <c r="S28" s="220">
        <v>45553346.689999998</v>
      </c>
      <c r="T28" s="220">
        <v>45553346.689999998</v>
      </c>
      <c r="U28" s="220">
        <v>45553346.689999998</v>
      </c>
      <c r="V28" s="220">
        <v>45553346.689999998</v>
      </c>
      <c r="W28" s="220">
        <v>45553346.689999998</v>
      </c>
      <c r="X28" s="220">
        <v>45553346.689999998</v>
      </c>
      <c r="Y28" s="220">
        <v>45553346.689999998</v>
      </c>
      <c r="Z28" s="220">
        <v>45553346.689999998</v>
      </c>
      <c r="AA28" s="220">
        <v>45553346.689999998</v>
      </c>
      <c r="AB28" s="220">
        <v>45553346.689999998</v>
      </c>
      <c r="AC28" s="220">
        <v>45553346.689999998</v>
      </c>
      <c r="AD28" s="220">
        <v>45553346.689999998</v>
      </c>
      <c r="AE28" s="220">
        <v>45553346.689999998</v>
      </c>
      <c r="AF28" s="220">
        <v>45553346.689999998</v>
      </c>
      <c r="AG28" s="220">
        <f t="shared" si="6"/>
        <v>546640160.27999997</v>
      </c>
      <c r="AH28" s="219"/>
      <c r="AI28" s="235">
        <f t="shared" si="9"/>
        <v>172343.49</v>
      </c>
      <c r="AJ28" s="235">
        <f t="shared" si="9"/>
        <v>172343.49</v>
      </c>
      <c r="AK28" s="235">
        <f t="shared" si="9"/>
        <v>172343.49</v>
      </c>
      <c r="AL28" s="235">
        <f t="shared" si="7"/>
        <v>172343.49</v>
      </c>
      <c r="AM28" s="235">
        <f t="shared" si="7"/>
        <v>172343.49</v>
      </c>
      <c r="AN28" s="235">
        <f t="shared" si="7"/>
        <v>172343.49</v>
      </c>
      <c r="AO28" s="235">
        <f t="shared" si="7"/>
        <v>172343.49</v>
      </c>
      <c r="AP28" s="235">
        <f t="shared" si="7"/>
        <v>172343.49</v>
      </c>
      <c r="AQ28" s="235">
        <f t="shared" si="7"/>
        <v>172343.49</v>
      </c>
      <c r="AR28" s="235">
        <f t="shared" si="7"/>
        <v>172343.49</v>
      </c>
      <c r="AS28" s="235">
        <f t="shared" si="7"/>
        <v>172343.49</v>
      </c>
      <c r="AT28" s="235">
        <f t="shared" si="7"/>
        <v>172343.49</v>
      </c>
      <c r="AU28" s="236">
        <f t="shared" si="1"/>
        <v>2068121.88</v>
      </c>
      <c r="AV28" s="236">
        <f t="shared" si="2"/>
        <v>172343.49</v>
      </c>
      <c r="AW28" s="236">
        <f t="shared" si="2"/>
        <v>172343.49</v>
      </c>
      <c r="AX28" s="236">
        <f t="shared" si="2"/>
        <v>172343.49</v>
      </c>
      <c r="AY28" s="236">
        <f t="shared" si="2"/>
        <v>172343.49</v>
      </c>
      <c r="AZ28" s="236">
        <f t="shared" si="10"/>
        <v>309762.76</v>
      </c>
      <c r="BA28" s="236">
        <f t="shared" si="10"/>
        <v>309762.76</v>
      </c>
      <c r="BB28" s="236">
        <f t="shared" si="10"/>
        <v>309762.76</v>
      </c>
      <c r="BC28" s="236">
        <f t="shared" si="8"/>
        <v>309762.76</v>
      </c>
      <c r="BD28" s="236">
        <f t="shared" si="8"/>
        <v>309762.76</v>
      </c>
      <c r="BE28" s="236">
        <f t="shared" si="8"/>
        <v>309762.76</v>
      </c>
      <c r="BF28" s="236">
        <f t="shared" si="8"/>
        <v>309762.76</v>
      </c>
      <c r="BG28" s="236">
        <f t="shared" si="8"/>
        <v>309762.76</v>
      </c>
      <c r="BH28" s="236">
        <f t="shared" si="8"/>
        <v>309762.76</v>
      </c>
      <c r="BI28" s="236">
        <f t="shared" si="8"/>
        <v>309762.76</v>
      </c>
      <c r="BJ28" s="236">
        <f t="shared" si="8"/>
        <v>309762.76</v>
      </c>
      <c r="BK28" s="236">
        <f t="shared" si="8"/>
        <v>309762.76</v>
      </c>
      <c r="BL28" s="235">
        <f t="shared" si="4"/>
        <v>3717153.1199999992</v>
      </c>
    </row>
    <row r="29" spans="1:64">
      <c r="A29" s="234" t="s">
        <v>242</v>
      </c>
      <c r="B29" s="231">
        <v>1.6799999999999999E-2</v>
      </c>
      <c r="C29" s="231">
        <v>4.2400000000000007E-2</v>
      </c>
      <c r="D29" s="220">
        <v>21798170.48</v>
      </c>
      <c r="E29" s="220">
        <v>21920289.789999999</v>
      </c>
      <c r="F29" s="220">
        <v>22056975.370000001</v>
      </c>
      <c r="G29" s="220">
        <v>22056975.370000001</v>
      </c>
      <c r="H29" s="220">
        <v>22051983.120000001</v>
      </c>
      <c r="I29" s="220">
        <v>22425317.379999999</v>
      </c>
      <c r="J29" s="220">
        <v>22803643.890000001</v>
      </c>
      <c r="K29" s="220">
        <v>22803643.890000001</v>
      </c>
      <c r="L29" s="220">
        <v>22803643.890000001</v>
      </c>
      <c r="M29" s="220">
        <v>22875964.41</v>
      </c>
      <c r="N29" s="220">
        <v>22948284.93</v>
      </c>
      <c r="O29" s="220">
        <v>22948284.93</v>
      </c>
      <c r="P29" s="220">
        <f t="shared" si="5"/>
        <v>269493177.44999999</v>
      </c>
      <c r="Q29" s="220">
        <v>22948284.93</v>
      </c>
      <c r="R29" s="220">
        <v>22948284.93</v>
      </c>
      <c r="S29" s="220">
        <v>22948284.93</v>
      </c>
      <c r="T29" s="220">
        <v>22948284.93</v>
      </c>
      <c r="U29" s="220">
        <v>22948284.93</v>
      </c>
      <c r="V29" s="220">
        <v>23414687.565000001</v>
      </c>
      <c r="W29" s="220">
        <v>23881090.199999999</v>
      </c>
      <c r="X29" s="220">
        <v>23881090.199999999</v>
      </c>
      <c r="Y29" s="220">
        <v>23881090.199999999</v>
      </c>
      <c r="Z29" s="220">
        <v>23881090.199999999</v>
      </c>
      <c r="AA29" s="220">
        <v>23881090.199999999</v>
      </c>
      <c r="AB29" s="220">
        <v>23881090.199999999</v>
      </c>
      <c r="AC29" s="220">
        <v>23881090.199999999</v>
      </c>
      <c r="AD29" s="220">
        <v>23881090.199999999</v>
      </c>
      <c r="AE29" s="220">
        <v>23881090.199999999</v>
      </c>
      <c r="AF29" s="220">
        <v>23881090.199999999</v>
      </c>
      <c r="AG29" s="220">
        <f t="shared" si="6"/>
        <v>285173874.49499995</v>
      </c>
      <c r="AH29" s="219"/>
      <c r="AI29" s="235">
        <f t="shared" si="9"/>
        <v>30517.439999999999</v>
      </c>
      <c r="AJ29" s="235">
        <f t="shared" si="9"/>
        <v>30688.41</v>
      </c>
      <c r="AK29" s="235">
        <f t="shared" si="9"/>
        <v>30879.77</v>
      </c>
      <c r="AL29" s="235">
        <f t="shared" si="7"/>
        <v>30879.77</v>
      </c>
      <c r="AM29" s="235">
        <f t="shared" si="7"/>
        <v>30872.78</v>
      </c>
      <c r="AN29" s="235">
        <f t="shared" si="7"/>
        <v>31395.439999999999</v>
      </c>
      <c r="AO29" s="235">
        <f t="shared" si="7"/>
        <v>31925.1</v>
      </c>
      <c r="AP29" s="235">
        <f t="shared" si="7"/>
        <v>31925.1</v>
      </c>
      <c r="AQ29" s="235">
        <f t="shared" si="7"/>
        <v>31925.1</v>
      </c>
      <c r="AR29" s="235">
        <f t="shared" si="7"/>
        <v>32026.35</v>
      </c>
      <c r="AS29" s="235">
        <f t="shared" si="7"/>
        <v>32127.599999999999</v>
      </c>
      <c r="AT29" s="235">
        <f t="shared" si="7"/>
        <v>32127.599999999999</v>
      </c>
      <c r="AU29" s="236">
        <f t="shared" si="1"/>
        <v>377290.4599999999</v>
      </c>
      <c r="AV29" s="236">
        <f t="shared" si="2"/>
        <v>32127.599999999999</v>
      </c>
      <c r="AW29" s="236">
        <f t="shared" si="2"/>
        <v>32127.599999999999</v>
      </c>
      <c r="AX29" s="236">
        <f t="shared" si="2"/>
        <v>32127.599999999999</v>
      </c>
      <c r="AY29" s="236">
        <f t="shared" si="2"/>
        <v>32127.599999999999</v>
      </c>
      <c r="AZ29" s="236">
        <f t="shared" si="10"/>
        <v>81083.94</v>
      </c>
      <c r="BA29" s="236">
        <f t="shared" si="10"/>
        <v>82731.899999999994</v>
      </c>
      <c r="BB29" s="236">
        <f t="shared" si="10"/>
        <v>84379.85</v>
      </c>
      <c r="BC29" s="236">
        <f t="shared" si="8"/>
        <v>84379.85</v>
      </c>
      <c r="BD29" s="236">
        <f t="shared" si="8"/>
        <v>84379.85</v>
      </c>
      <c r="BE29" s="236">
        <f t="shared" si="8"/>
        <v>84379.85</v>
      </c>
      <c r="BF29" s="236">
        <f t="shared" si="8"/>
        <v>84379.85</v>
      </c>
      <c r="BG29" s="236">
        <f t="shared" si="8"/>
        <v>84379.85</v>
      </c>
      <c r="BH29" s="236">
        <f t="shared" si="8"/>
        <v>84379.85</v>
      </c>
      <c r="BI29" s="236">
        <f t="shared" si="8"/>
        <v>84379.85</v>
      </c>
      <c r="BJ29" s="236">
        <f t="shared" si="8"/>
        <v>84379.85</v>
      </c>
      <c r="BK29" s="236">
        <f t="shared" si="8"/>
        <v>84379.85</v>
      </c>
      <c r="BL29" s="235">
        <f t="shared" si="4"/>
        <v>1007614.3399999999</v>
      </c>
    </row>
    <row r="30" spans="1:64">
      <c r="A30" s="234" t="s">
        <v>243</v>
      </c>
      <c r="B30" s="231">
        <v>1.14E-2</v>
      </c>
      <c r="C30" s="231">
        <v>2.1200000000000004E-2</v>
      </c>
      <c r="D30" s="220">
        <v>8491198.6400000006</v>
      </c>
      <c r="E30" s="220">
        <v>8491198.6400000006</v>
      </c>
      <c r="F30" s="220">
        <v>8491198.6400000006</v>
      </c>
      <c r="G30" s="220">
        <v>8491198.6400000006</v>
      </c>
      <c r="H30" s="220">
        <v>8491198.6400000006</v>
      </c>
      <c r="I30" s="220">
        <v>8491198.6400000006</v>
      </c>
      <c r="J30" s="220">
        <v>8491198.6400000006</v>
      </c>
      <c r="K30" s="220">
        <v>8491198.6400000006</v>
      </c>
      <c r="L30" s="220">
        <v>8491198.6400000006</v>
      </c>
      <c r="M30" s="220">
        <v>8491198.6400000006</v>
      </c>
      <c r="N30" s="220">
        <v>8491198.6400000006</v>
      </c>
      <c r="O30" s="220">
        <v>8491198.6400000006</v>
      </c>
      <c r="P30" s="220">
        <f t="shared" si="5"/>
        <v>101894383.68000001</v>
      </c>
      <c r="Q30" s="220">
        <v>8491198.6400000006</v>
      </c>
      <c r="R30" s="220">
        <v>8491198.6400000006</v>
      </c>
      <c r="S30" s="220">
        <v>8491198.6400000006</v>
      </c>
      <c r="T30" s="220">
        <v>8491198.6400000006</v>
      </c>
      <c r="U30" s="220">
        <v>8491198.6400000006</v>
      </c>
      <c r="V30" s="220">
        <v>8491198.6400000006</v>
      </c>
      <c r="W30" s="220">
        <v>8491198.6400000006</v>
      </c>
      <c r="X30" s="220">
        <v>8491198.6400000006</v>
      </c>
      <c r="Y30" s="220">
        <v>8491198.6400000006</v>
      </c>
      <c r="Z30" s="220">
        <v>8491198.6400000006</v>
      </c>
      <c r="AA30" s="220">
        <v>8491198.6400000006</v>
      </c>
      <c r="AB30" s="220">
        <v>8491198.6400000006</v>
      </c>
      <c r="AC30" s="220">
        <v>8491198.6400000006</v>
      </c>
      <c r="AD30" s="220">
        <v>8491198.6400000006</v>
      </c>
      <c r="AE30" s="220">
        <v>8491198.6400000006</v>
      </c>
      <c r="AF30" s="220">
        <v>8491198.6400000006</v>
      </c>
      <c r="AG30" s="220">
        <f t="shared" si="6"/>
        <v>101894383.68000001</v>
      </c>
      <c r="AH30" s="219"/>
      <c r="AI30" s="235">
        <f t="shared" si="9"/>
        <v>8066.64</v>
      </c>
      <c r="AJ30" s="235">
        <f t="shared" si="9"/>
        <v>8066.64</v>
      </c>
      <c r="AK30" s="235">
        <f t="shared" si="9"/>
        <v>8066.64</v>
      </c>
      <c r="AL30" s="235">
        <f t="shared" si="7"/>
        <v>8066.64</v>
      </c>
      <c r="AM30" s="235">
        <f t="shared" si="7"/>
        <v>8066.64</v>
      </c>
      <c r="AN30" s="235">
        <f t="shared" si="7"/>
        <v>8066.64</v>
      </c>
      <c r="AO30" s="235">
        <f t="shared" si="7"/>
        <v>8066.64</v>
      </c>
      <c r="AP30" s="235">
        <f t="shared" si="7"/>
        <v>8066.64</v>
      </c>
      <c r="AQ30" s="235">
        <f t="shared" si="7"/>
        <v>8066.64</v>
      </c>
      <c r="AR30" s="235">
        <f t="shared" si="7"/>
        <v>8066.64</v>
      </c>
      <c r="AS30" s="235">
        <f t="shared" si="7"/>
        <v>8066.64</v>
      </c>
      <c r="AT30" s="235">
        <f t="shared" si="7"/>
        <v>8066.64</v>
      </c>
      <c r="AU30" s="236">
        <f t="shared" si="1"/>
        <v>96799.680000000008</v>
      </c>
      <c r="AV30" s="236">
        <f t="shared" si="2"/>
        <v>8066.64</v>
      </c>
      <c r="AW30" s="236">
        <f t="shared" si="2"/>
        <v>8066.64</v>
      </c>
      <c r="AX30" s="236">
        <f t="shared" si="2"/>
        <v>8066.64</v>
      </c>
      <c r="AY30" s="236">
        <f t="shared" si="2"/>
        <v>8066.64</v>
      </c>
      <c r="AZ30" s="236">
        <f t="shared" si="10"/>
        <v>15001.12</v>
      </c>
      <c r="BA30" s="236">
        <f t="shared" si="10"/>
        <v>15001.12</v>
      </c>
      <c r="BB30" s="236">
        <f t="shared" si="10"/>
        <v>15001.12</v>
      </c>
      <c r="BC30" s="236">
        <f t="shared" si="8"/>
        <v>15001.12</v>
      </c>
      <c r="BD30" s="236">
        <f t="shared" si="8"/>
        <v>15001.12</v>
      </c>
      <c r="BE30" s="236">
        <f t="shared" si="8"/>
        <v>15001.12</v>
      </c>
      <c r="BF30" s="236">
        <f t="shared" si="8"/>
        <v>15001.12</v>
      </c>
      <c r="BG30" s="236">
        <f t="shared" si="8"/>
        <v>15001.12</v>
      </c>
      <c r="BH30" s="236">
        <f t="shared" si="8"/>
        <v>15001.12</v>
      </c>
      <c r="BI30" s="236">
        <f t="shared" si="8"/>
        <v>15001.12</v>
      </c>
      <c r="BJ30" s="236">
        <f t="shared" si="8"/>
        <v>15001.12</v>
      </c>
      <c r="BK30" s="236">
        <f t="shared" si="8"/>
        <v>15001.12</v>
      </c>
      <c r="BL30" s="235">
        <f t="shared" si="4"/>
        <v>180013.43999999997</v>
      </c>
    </row>
    <row r="31" spans="1:64">
      <c r="A31" s="234" t="s">
        <v>244</v>
      </c>
      <c r="B31" s="231">
        <v>1.3100000000000001E-2</v>
      </c>
      <c r="C31" s="231">
        <v>3.6999999999999998E-2</v>
      </c>
      <c r="D31" s="220">
        <v>17008462.84</v>
      </c>
      <c r="E31" s="220">
        <v>17043478.800000001</v>
      </c>
      <c r="F31" s="220">
        <v>17043478.800000001</v>
      </c>
      <c r="G31" s="220">
        <v>17043478.800000001</v>
      </c>
      <c r="H31" s="220">
        <v>17043478.800000001</v>
      </c>
      <c r="I31" s="220">
        <v>17082498.780000001</v>
      </c>
      <c r="J31" s="220">
        <v>17203567.48</v>
      </c>
      <c r="K31" s="220">
        <v>17285616.200000003</v>
      </c>
      <c r="L31" s="220">
        <v>17285616.200000003</v>
      </c>
      <c r="M31" s="220">
        <v>17285616.200000003</v>
      </c>
      <c r="N31" s="220">
        <v>17285616.200000003</v>
      </c>
      <c r="O31" s="220">
        <v>17285616.200000003</v>
      </c>
      <c r="P31" s="220">
        <f t="shared" si="5"/>
        <v>205896525.29999995</v>
      </c>
      <c r="Q31" s="220">
        <v>17285616.200000003</v>
      </c>
      <c r="R31" s="220">
        <v>17285616.200000003</v>
      </c>
      <c r="S31" s="220">
        <v>17285616.200000003</v>
      </c>
      <c r="T31" s="220">
        <v>17285616.200000003</v>
      </c>
      <c r="U31" s="220">
        <v>17285616.200000003</v>
      </c>
      <c r="V31" s="220">
        <v>17285616.200000003</v>
      </c>
      <c r="W31" s="220">
        <v>17285616.200000003</v>
      </c>
      <c r="X31" s="220">
        <v>17285616.200000003</v>
      </c>
      <c r="Y31" s="220">
        <v>17285616.200000003</v>
      </c>
      <c r="Z31" s="220">
        <v>17285616.200000003</v>
      </c>
      <c r="AA31" s="220">
        <v>17285616.200000003</v>
      </c>
      <c r="AB31" s="220">
        <v>17285616.200000003</v>
      </c>
      <c r="AC31" s="220">
        <v>17285616.200000003</v>
      </c>
      <c r="AD31" s="220">
        <v>17285616.200000003</v>
      </c>
      <c r="AE31" s="220">
        <v>17285616.200000003</v>
      </c>
      <c r="AF31" s="220">
        <v>17285616.200000003</v>
      </c>
      <c r="AG31" s="220">
        <f t="shared" si="6"/>
        <v>207427394.39999998</v>
      </c>
      <c r="AH31" s="219"/>
      <c r="AI31" s="235">
        <f t="shared" si="9"/>
        <v>18567.57</v>
      </c>
      <c r="AJ31" s="235">
        <f t="shared" si="9"/>
        <v>18605.8</v>
      </c>
      <c r="AK31" s="235">
        <f t="shared" si="9"/>
        <v>18605.8</v>
      </c>
      <c r="AL31" s="235">
        <f t="shared" si="7"/>
        <v>18605.8</v>
      </c>
      <c r="AM31" s="235">
        <f t="shared" si="7"/>
        <v>18605.8</v>
      </c>
      <c r="AN31" s="235">
        <f t="shared" si="7"/>
        <v>18648.39</v>
      </c>
      <c r="AO31" s="235">
        <f t="shared" si="7"/>
        <v>18780.560000000001</v>
      </c>
      <c r="AP31" s="235">
        <f t="shared" si="7"/>
        <v>18870.13</v>
      </c>
      <c r="AQ31" s="235">
        <f t="shared" si="7"/>
        <v>18870.13</v>
      </c>
      <c r="AR31" s="235">
        <f t="shared" si="7"/>
        <v>18870.13</v>
      </c>
      <c r="AS31" s="235">
        <f t="shared" si="7"/>
        <v>18870.13</v>
      </c>
      <c r="AT31" s="235">
        <f t="shared" si="7"/>
        <v>18870.13</v>
      </c>
      <c r="AU31" s="236">
        <f t="shared" si="1"/>
        <v>224770.37000000002</v>
      </c>
      <c r="AV31" s="236">
        <f t="shared" si="2"/>
        <v>18870.13</v>
      </c>
      <c r="AW31" s="236">
        <f t="shared" si="2"/>
        <v>18870.13</v>
      </c>
      <c r="AX31" s="236">
        <f t="shared" si="2"/>
        <v>18870.13</v>
      </c>
      <c r="AY31" s="236">
        <f t="shared" si="2"/>
        <v>18870.13</v>
      </c>
      <c r="AZ31" s="236">
        <f t="shared" si="10"/>
        <v>53297.32</v>
      </c>
      <c r="BA31" s="236">
        <f t="shared" si="10"/>
        <v>53297.32</v>
      </c>
      <c r="BB31" s="236">
        <f t="shared" si="10"/>
        <v>53297.32</v>
      </c>
      <c r="BC31" s="236">
        <f t="shared" si="8"/>
        <v>53297.32</v>
      </c>
      <c r="BD31" s="236">
        <f t="shared" si="8"/>
        <v>53297.32</v>
      </c>
      <c r="BE31" s="236">
        <f t="shared" si="8"/>
        <v>53297.32</v>
      </c>
      <c r="BF31" s="236">
        <f t="shared" si="8"/>
        <v>53297.32</v>
      </c>
      <c r="BG31" s="236">
        <f t="shared" si="8"/>
        <v>53297.32</v>
      </c>
      <c r="BH31" s="236">
        <f t="shared" si="8"/>
        <v>53297.32</v>
      </c>
      <c r="BI31" s="236">
        <f t="shared" si="8"/>
        <v>53297.32</v>
      </c>
      <c r="BJ31" s="236">
        <f t="shared" si="8"/>
        <v>53297.32</v>
      </c>
      <c r="BK31" s="236">
        <f t="shared" si="8"/>
        <v>53297.32</v>
      </c>
      <c r="BL31" s="235">
        <f t="shared" si="4"/>
        <v>639567.83999999985</v>
      </c>
    </row>
    <row r="32" spans="1:64">
      <c r="A32" s="234" t="s">
        <v>245</v>
      </c>
      <c r="B32" s="231">
        <v>2.1500000000000002E-2</v>
      </c>
      <c r="C32" s="231">
        <v>2.7099999999999999E-2</v>
      </c>
      <c r="D32" s="220">
        <v>42562610.850000001</v>
      </c>
      <c r="E32" s="220">
        <v>42893567.549999997</v>
      </c>
      <c r="F32" s="220">
        <v>43120555.950000003</v>
      </c>
      <c r="G32" s="220">
        <v>43016587.640000001</v>
      </c>
      <c r="H32" s="220">
        <v>43013870.539999999</v>
      </c>
      <c r="I32" s="220">
        <v>43050173.409999996</v>
      </c>
      <c r="J32" s="220">
        <v>43089193.390000001</v>
      </c>
      <c r="K32" s="220">
        <v>43089193.390000001</v>
      </c>
      <c r="L32" s="220">
        <v>43089193.390000001</v>
      </c>
      <c r="M32" s="220">
        <v>43089193.390000001</v>
      </c>
      <c r="N32" s="220">
        <v>43089193.390000001</v>
      </c>
      <c r="O32" s="220">
        <v>43089193.390000001</v>
      </c>
      <c r="P32" s="220">
        <f t="shared" si="5"/>
        <v>516192526.27999991</v>
      </c>
      <c r="Q32" s="220">
        <v>43089193.390000001</v>
      </c>
      <c r="R32" s="220">
        <v>43089193.390000001</v>
      </c>
      <c r="S32" s="220">
        <v>43089193.390000001</v>
      </c>
      <c r="T32" s="220">
        <v>43089193.390000001</v>
      </c>
      <c r="U32" s="220">
        <v>52417096.740000002</v>
      </c>
      <c r="V32" s="220">
        <v>52417096.740000002</v>
      </c>
      <c r="W32" s="220">
        <v>52417096.740000002</v>
      </c>
      <c r="X32" s="220">
        <v>52502111.740000002</v>
      </c>
      <c r="Y32" s="220">
        <v>52587126.740000002</v>
      </c>
      <c r="Z32" s="220">
        <v>52587126.740000002</v>
      </c>
      <c r="AA32" s="220">
        <v>52587126.740000002</v>
      </c>
      <c r="AB32" s="220">
        <v>52587126.740000002</v>
      </c>
      <c r="AC32" s="220">
        <v>52587126.740000002</v>
      </c>
      <c r="AD32" s="220">
        <v>52587126.740000002</v>
      </c>
      <c r="AE32" s="220">
        <v>52587126.740000002</v>
      </c>
      <c r="AF32" s="220">
        <v>52587126.740000002</v>
      </c>
      <c r="AG32" s="220">
        <f t="shared" si="6"/>
        <v>630450415.88</v>
      </c>
      <c r="AH32" s="219"/>
      <c r="AI32" s="235">
        <f t="shared" si="9"/>
        <v>76258.009999999995</v>
      </c>
      <c r="AJ32" s="235">
        <f t="shared" si="9"/>
        <v>76850.98</v>
      </c>
      <c r="AK32" s="235">
        <f t="shared" si="9"/>
        <v>77257.66</v>
      </c>
      <c r="AL32" s="235">
        <f t="shared" si="7"/>
        <v>77071.39</v>
      </c>
      <c r="AM32" s="235">
        <f t="shared" si="7"/>
        <v>77066.52</v>
      </c>
      <c r="AN32" s="235">
        <f t="shared" si="7"/>
        <v>77131.56</v>
      </c>
      <c r="AO32" s="235">
        <f t="shared" si="7"/>
        <v>77201.47</v>
      </c>
      <c r="AP32" s="235">
        <f t="shared" si="7"/>
        <v>77201.47</v>
      </c>
      <c r="AQ32" s="235">
        <f t="shared" si="7"/>
        <v>77201.47</v>
      </c>
      <c r="AR32" s="235">
        <f t="shared" si="7"/>
        <v>77201.47</v>
      </c>
      <c r="AS32" s="235">
        <f t="shared" si="7"/>
        <v>77201.47</v>
      </c>
      <c r="AT32" s="235">
        <f t="shared" si="7"/>
        <v>77201.47</v>
      </c>
      <c r="AU32" s="236">
        <f t="shared" si="1"/>
        <v>924844.93999999983</v>
      </c>
      <c r="AV32" s="236">
        <f t="shared" si="2"/>
        <v>77201.47</v>
      </c>
      <c r="AW32" s="236">
        <f t="shared" si="2"/>
        <v>77201.47</v>
      </c>
      <c r="AX32" s="236">
        <f t="shared" si="2"/>
        <v>77201.47</v>
      </c>
      <c r="AY32" s="236">
        <f t="shared" si="2"/>
        <v>77201.47</v>
      </c>
      <c r="AZ32" s="236">
        <f t="shared" si="10"/>
        <v>118375.28</v>
      </c>
      <c r="BA32" s="236">
        <f t="shared" si="10"/>
        <v>118375.28</v>
      </c>
      <c r="BB32" s="236">
        <f t="shared" si="10"/>
        <v>118375.28</v>
      </c>
      <c r="BC32" s="236">
        <f t="shared" si="8"/>
        <v>118567.27</v>
      </c>
      <c r="BD32" s="236">
        <f t="shared" si="8"/>
        <v>118759.26</v>
      </c>
      <c r="BE32" s="236">
        <f t="shared" si="8"/>
        <v>118759.26</v>
      </c>
      <c r="BF32" s="236">
        <f t="shared" si="8"/>
        <v>118759.26</v>
      </c>
      <c r="BG32" s="236">
        <f t="shared" si="8"/>
        <v>118759.26</v>
      </c>
      <c r="BH32" s="236">
        <f t="shared" si="8"/>
        <v>118759.26</v>
      </c>
      <c r="BI32" s="236">
        <f t="shared" si="8"/>
        <v>118759.26</v>
      </c>
      <c r="BJ32" s="236">
        <f t="shared" si="8"/>
        <v>118759.26</v>
      </c>
      <c r="BK32" s="236">
        <f t="shared" si="8"/>
        <v>118759.26</v>
      </c>
      <c r="BL32" s="235">
        <f t="shared" si="4"/>
        <v>1423767.19</v>
      </c>
    </row>
    <row r="33" spans="1:64">
      <c r="A33" s="234" t="s">
        <v>246</v>
      </c>
      <c r="B33" s="231">
        <v>2.1500000000000002E-2</v>
      </c>
      <c r="C33" s="231">
        <v>2.7099999999999999E-2</v>
      </c>
      <c r="D33" s="220">
        <v>9327903.3499999996</v>
      </c>
      <c r="E33" s="220">
        <v>9327903.3499999996</v>
      </c>
      <c r="F33" s="220">
        <v>9327903.3499999996</v>
      </c>
      <c r="G33" s="220">
        <v>9327903.3499999996</v>
      </c>
      <c r="H33" s="220">
        <v>9327903.3499999996</v>
      </c>
      <c r="I33" s="220">
        <v>9327903.3499999996</v>
      </c>
      <c r="J33" s="220">
        <v>9327903.3499999996</v>
      </c>
      <c r="K33" s="220">
        <v>9327903.3499999996</v>
      </c>
      <c r="L33" s="220">
        <v>9327903.3499999996</v>
      </c>
      <c r="M33" s="220">
        <v>9327903.3499999996</v>
      </c>
      <c r="N33" s="220">
        <v>9327903.3499999996</v>
      </c>
      <c r="O33" s="220">
        <v>9327903.3499999996</v>
      </c>
      <c r="P33" s="220">
        <f t="shared" si="5"/>
        <v>111934840.19999997</v>
      </c>
      <c r="Q33" s="220">
        <v>9327903.3499999996</v>
      </c>
      <c r="R33" s="220">
        <v>9327903.3499999996</v>
      </c>
      <c r="S33" s="220">
        <v>9327903.3499999996</v>
      </c>
      <c r="T33" s="220">
        <v>9327903.3499999996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  <c r="AF33" s="220">
        <v>0</v>
      </c>
      <c r="AG33" s="220">
        <f t="shared" si="6"/>
        <v>0</v>
      </c>
      <c r="AH33" s="219"/>
      <c r="AI33" s="235">
        <f t="shared" si="9"/>
        <v>16712.490000000002</v>
      </c>
      <c r="AJ33" s="235">
        <f t="shared" si="9"/>
        <v>16712.490000000002</v>
      </c>
      <c r="AK33" s="235">
        <f t="shared" si="9"/>
        <v>16712.490000000002</v>
      </c>
      <c r="AL33" s="235">
        <f t="shared" si="7"/>
        <v>16712.490000000002</v>
      </c>
      <c r="AM33" s="235">
        <f t="shared" si="7"/>
        <v>16712.490000000002</v>
      </c>
      <c r="AN33" s="235">
        <f t="shared" si="7"/>
        <v>16712.490000000002</v>
      </c>
      <c r="AO33" s="235">
        <f t="shared" si="7"/>
        <v>16712.490000000002</v>
      </c>
      <c r="AP33" s="235">
        <f t="shared" si="7"/>
        <v>16712.490000000002</v>
      </c>
      <c r="AQ33" s="235">
        <f t="shared" si="7"/>
        <v>16712.490000000002</v>
      </c>
      <c r="AR33" s="235">
        <f t="shared" si="7"/>
        <v>16712.490000000002</v>
      </c>
      <c r="AS33" s="235">
        <f t="shared" si="7"/>
        <v>16712.490000000002</v>
      </c>
      <c r="AT33" s="235">
        <f t="shared" si="7"/>
        <v>16712.490000000002</v>
      </c>
      <c r="AU33" s="236">
        <f t="shared" si="1"/>
        <v>200549.87999999998</v>
      </c>
      <c r="AV33" s="236">
        <f t="shared" si="2"/>
        <v>16712.490000000002</v>
      </c>
      <c r="AW33" s="236">
        <f t="shared" si="2"/>
        <v>16712.490000000002</v>
      </c>
      <c r="AX33" s="236">
        <f t="shared" si="2"/>
        <v>16712.490000000002</v>
      </c>
      <c r="AY33" s="236">
        <f t="shared" si="2"/>
        <v>16712.490000000002</v>
      </c>
      <c r="AZ33" s="236">
        <f t="shared" si="10"/>
        <v>0</v>
      </c>
      <c r="BA33" s="236">
        <f t="shared" si="10"/>
        <v>0</v>
      </c>
      <c r="BB33" s="236">
        <f t="shared" si="10"/>
        <v>0</v>
      </c>
      <c r="BC33" s="236">
        <f t="shared" si="8"/>
        <v>0</v>
      </c>
      <c r="BD33" s="236">
        <f t="shared" si="8"/>
        <v>0</v>
      </c>
      <c r="BE33" s="236">
        <f t="shared" si="8"/>
        <v>0</v>
      </c>
      <c r="BF33" s="236">
        <f t="shared" si="8"/>
        <v>0</v>
      </c>
      <c r="BG33" s="236">
        <f t="shared" si="8"/>
        <v>0</v>
      </c>
      <c r="BH33" s="236">
        <f t="shared" si="8"/>
        <v>0</v>
      </c>
      <c r="BI33" s="236">
        <f t="shared" si="8"/>
        <v>0</v>
      </c>
      <c r="BJ33" s="236">
        <f t="shared" si="8"/>
        <v>0</v>
      </c>
      <c r="BK33" s="236">
        <f t="shared" si="8"/>
        <v>0</v>
      </c>
      <c r="BL33" s="235">
        <f t="shared" si="4"/>
        <v>0</v>
      </c>
    </row>
    <row r="34" spans="1:64">
      <c r="A34" s="234" t="s">
        <v>247</v>
      </c>
      <c r="B34" s="231">
        <v>3.44E-2</v>
      </c>
      <c r="C34" s="231">
        <v>4.0899999999999999E-2</v>
      </c>
      <c r="D34" s="220">
        <v>36826161.049999997</v>
      </c>
      <c r="E34" s="220">
        <v>36966088.390000001</v>
      </c>
      <c r="F34" s="220">
        <v>37106137.520000003</v>
      </c>
      <c r="G34" s="220">
        <v>37106259.310000002</v>
      </c>
      <c r="H34" s="220">
        <v>37084551.539999999</v>
      </c>
      <c r="I34" s="220">
        <v>37228456.789999999</v>
      </c>
      <c r="J34" s="220">
        <v>37745045.510000005</v>
      </c>
      <c r="K34" s="220">
        <v>38321340.744999997</v>
      </c>
      <c r="L34" s="220">
        <v>38682899.980000004</v>
      </c>
      <c r="M34" s="220">
        <v>39466543.270000003</v>
      </c>
      <c r="N34" s="220">
        <v>40113946.859999999</v>
      </c>
      <c r="O34" s="220">
        <v>40113946.859999999</v>
      </c>
      <c r="P34" s="220">
        <f t="shared" si="5"/>
        <v>456761377.82500005</v>
      </c>
      <c r="Q34" s="220">
        <v>40113946.859999999</v>
      </c>
      <c r="R34" s="220">
        <v>40113946.859999999</v>
      </c>
      <c r="S34" s="220">
        <v>40463946.859999999</v>
      </c>
      <c r="T34" s="220">
        <v>40813946.859999999</v>
      </c>
      <c r="U34" s="220">
        <v>50632972.269999996</v>
      </c>
      <c r="V34" s="220">
        <v>50632972.269999996</v>
      </c>
      <c r="W34" s="220">
        <v>50717380.769999996</v>
      </c>
      <c r="X34" s="220">
        <v>50801789.269999996</v>
      </c>
      <c r="Y34" s="220">
        <v>50801789.269999996</v>
      </c>
      <c r="Z34" s="220">
        <v>50801789.269999996</v>
      </c>
      <c r="AA34" s="220">
        <v>50801789.269999996</v>
      </c>
      <c r="AB34" s="220">
        <v>50801789.269999996</v>
      </c>
      <c r="AC34" s="220">
        <v>50801789.269999996</v>
      </c>
      <c r="AD34" s="220">
        <v>50979774.609999999</v>
      </c>
      <c r="AE34" s="220">
        <v>51157759.949999996</v>
      </c>
      <c r="AF34" s="220">
        <v>51157759.949999996</v>
      </c>
      <c r="AG34" s="220">
        <f t="shared" si="6"/>
        <v>610089355.43999994</v>
      </c>
      <c r="AH34" s="219"/>
      <c r="AI34" s="235">
        <f t="shared" si="9"/>
        <v>105568.33</v>
      </c>
      <c r="AJ34" s="235">
        <f t="shared" si="9"/>
        <v>105969.45</v>
      </c>
      <c r="AK34" s="235">
        <f t="shared" si="9"/>
        <v>106370.93</v>
      </c>
      <c r="AL34" s="235">
        <f t="shared" si="7"/>
        <v>106371.28</v>
      </c>
      <c r="AM34" s="235">
        <f t="shared" si="7"/>
        <v>106309.05</v>
      </c>
      <c r="AN34" s="235">
        <f t="shared" si="7"/>
        <v>106721.58</v>
      </c>
      <c r="AO34" s="235">
        <f t="shared" si="7"/>
        <v>108202.46</v>
      </c>
      <c r="AP34" s="235">
        <f t="shared" si="7"/>
        <v>109854.51</v>
      </c>
      <c r="AQ34" s="235">
        <f t="shared" si="7"/>
        <v>110890.98</v>
      </c>
      <c r="AR34" s="235">
        <f t="shared" si="7"/>
        <v>113137.42</v>
      </c>
      <c r="AS34" s="235">
        <f t="shared" si="7"/>
        <v>114993.31</v>
      </c>
      <c r="AT34" s="235">
        <f t="shared" si="7"/>
        <v>114993.31</v>
      </c>
      <c r="AU34" s="236">
        <f t="shared" si="1"/>
        <v>1309382.6100000001</v>
      </c>
      <c r="AV34" s="236">
        <f t="shared" si="2"/>
        <v>114993.31</v>
      </c>
      <c r="AW34" s="236">
        <f t="shared" si="2"/>
        <v>114993.31</v>
      </c>
      <c r="AX34" s="236">
        <f t="shared" si="2"/>
        <v>115996.65</v>
      </c>
      <c r="AY34" s="236">
        <f t="shared" si="2"/>
        <v>116999.98</v>
      </c>
      <c r="AZ34" s="236">
        <f t="shared" si="10"/>
        <v>172574.05</v>
      </c>
      <c r="BA34" s="236">
        <f t="shared" si="10"/>
        <v>172574.05</v>
      </c>
      <c r="BB34" s="236">
        <f t="shared" si="10"/>
        <v>172861.74</v>
      </c>
      <c r="BC34" s="236">
        <f t="shared" si="8"/>
        <v>173149.43</v>
      </c>
      <c r="BD34" s="236">
        <f t="shared" si="8"/>
        <v>173149.43</v>
      </c>
      <c r="BE34" s="236">
        <f t="shared" si="8"/>
        <v>173149.43</v>
      </c>
      <c r="BF34" s="236">
        <f t="shared" si="8"/>
        <v>173149.43</v>
      </c>
      <c r="BG34" s="236">
        <f t="shared" si="8"/>
        <v>173149.43</v>
      </c>
      <c r="BH34" s="236">
        <f t="shared" si="8"/>
        <v>173149.43</v>
      </c>
      <c r="BI34" s="236">
        <f t="shared" si="8"/>
        <v>173756.07</v>
      </c>
      <c r="BJ34" s="236">
        <f t="shared" si="8"/>
        <v>174362.7</v>
      </c>
      <c r="BK34" s="236">
        <f t="shared" si="8"/>
        <v>174362.7</v>
      </c>
      <c r="BL34" s="235">
        <f t="shared" si="4"/>
        <v>2079387.8899999997</v>
      </c>
    </row>
    <row r="35" spans="1:64">
      <c r="A35" s="234" t="s">
        <v>248</v>
      </c>
      <c r="B35" s="231">
        <v>3.44E-2</v>
      </c>
      <c r="C35" s="231">
        <v>4.0899999999999999E-2</v>
      </c>
      <c r="D35" s="220">
        <v>10014239.09</v>
      </c>
      <c r="E35" s="220">
        <v>10014239.09</v>
      </c>
      <c r="F35" s="220">
        <v>10014239.09</v>
      </c>
      <c r="G35" s="220">
        <v>10014239.09</v>
      </c>
      <c r="H35" s="220">
        <v>9916632.25</v>
      </c>
      <c r="I35" s="220">
        <v>9819025.4100000001</v>
      </c>
      <c r="J35" s="220">
        <v>9819025.4100000001</v>
      </c>
      <c r="K35" s="220">
        <v>9819025.4100000001</v>
      </c>
      <c r="L35" s="220">
        <v>9819025.4100000001</v>
      </c>
      <c r="M35" s="220">
        <v>9819025.4100000001</v>
      </c>
      <c r="N35" s="220">
        <v>9819025.4100000001</v>
      </c>
      <c r="O35" s="220">
        <v>9819025.4100000001</v>
      </c>
      <c r="P35" s="220">
        <f t="shared" si="5"/>
        <v>118706766.47999997</v>
      </c>
      <c r="Q35" s="220">
        <v>9819025.4100000001</v>
      </c>
      <c r="R35" s="220">
        <v>9819025.4100000001</v>
      </c>
      <c r="S35" s="220">
        <v>9819025.4100000001</v>
      </c>
      <c r="T35" s="220">
        <v>9819025.4100000001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0">
        <v>0</v>
      </c>
      <c r="AF35" s="220">
        <v>0</v>
      </c>
      <c r="AG35" s="220">
        <f t="shared" si="6"/>
        <v>0</v>
      </c>
      <c r="AH35" s="219"/>
      <c r="AI35" s="235">
        <f t="shared" si="9"/>
        <v>28707.49</v>
      </c>
      <c r="AJ35" s="235">
        <f t="shared" si="9"/>
        <v>28707.49</v>
      </c>
      <c r="AK35" s="235">
        <f t="shared" si="9"/>
        <v>28707.49</v>
      </c>
      <c r="AL35" s="235">
        <f t="shared" si="7"/>
        <v>28707.49</v>
      </c>
      <c r="AM35" s="235">
        <f t="shared" si="7"/>
        <v>28427.68</v>
      </c>
      <c r="AN35" s="235">
        <f t="shared" si="7"/>
        <v>28147.87</v>
      </c>
      <c r="AO35" s="235">
        <f t="shared" si="7"/>
        <v>28147.87</v>
      </c>
      <c r="AP35" s="235">
        <f t="shared" si="7"/>
        <v>28147.87</v>
      </c>
      <c r="AQ35" s="235">
        <f t="shared" si="7"/>
        <v>28147.87</v>
      </c>
      <c r="AR35" s="235">
        <f t="shared" si="7"/>
        <v>28147.87</v>
      </c>
      <c r="AS35" s="235">
        <f t="shared" si="7"/>
        <v>28147.87</v>
      </c>
      <c r="AT35" s="235">
        <f t="shared" si="7"/>
        <v>28147.87</v>
      </c>
      <c r="AU35" s="236">
        <f t="shared" si="1"/>
        <v>340292.73</v>
      </c>
      <c r="AV35" s="236">
        <f t="shared" si="2"/>
        <v>28147.87</v>
      </c>
      <c r="AW35" s="236">
        <f t="shared" si="2"/>
        <v>28147.87</v>
      </c>
      <c r="AX35" s="236">
        <f t="shared" si="2"/>
        <v>28147.87</v>
      </c>
      <c r="AY35" s="236">
        <f t="shared" si="2"/>
        <v>28147.87</v>
      </c>
      <c r="AZ35" s="236">
        <f t="shared" si="10"/>
        <v>0</v>
      </c>
      <c r="BA35" s="236">
        <f t="shared" si="10"/>
        <v>0</v>
      </c>
      <c r="BB35" s="236">
        <f t="shared" si="10"/>
        <v>0</v>
      </c>
      <c r="BC35" s="236">
        <f t="shared" si="8"/>
        <v>0</v>
      </c>
      <c r="BD35" s="236">
        <f t="shared" si="8"/>
        <v>0</v>
      </c>
      <c r="BE35" s="236">
        <f t="shared" si="8"/>
        <v>0</v>
      </c>
      <c r="BF35" s="236">
        <f t="shared" si="8"/>
        <v>0</v>
      </c>
      <c r="BG35" s="236">
        <f t="shared" si="8"/>
        <v>0</v>
      </c>
      <c r="BH35" s="236">
        <f t="shared" si="8"/>
        <v>0</v>
      </c>
      <c r="BI35" s="236">
        <f t="shared" si="8"/>
        <v>0</v>
      </c>
      <c r="BJ35" s="236">
        <f t="shared" si="8"/>
        <v>0</v>
      </c>
      <c r="BK35" s="236">
        <f t="shared" si="8"/>
        <v>0</v>
      </c>
      <c r="BL35" s="235">
        <f t="shared" si="4"/>
        <v>0</v>
      </c>
    </row>
    <row r="36" spans="1:64">
      <c r="A36" s="234" t="s">
        <v>249</v>
      </c>
      <c r="B36" s="231">
        <v>1.1599999999999999E-2</v>
      </c>
      <c r="C36" s="231">
        <v>2.3400000000000001E-2</v>
      </c>
      <c r="D36" s="220">
        <v>15622909.76</v>
      </c>
      <c r="E36" s="220">
        <v>15622909.76</v>
      </c>
      <c r="F36" s="220">
        <v>15622909.76</v>
      </c>
      <c r="G36" s="220">
        <v>15622909.76</v>
      </c>
      <c r="H36" s="220">
        <v>15622909.76</v>
      </c>
      <c r="I36" s="220">
        <v>15622909.76</v>
      </c>
      <c r="J36" s="220">
        <v>15622909.76</v>
      </c>
      <c r="K36" s="220">
        <v>15622909.76</v>
      </c>
      <c r="L36" s="220">
        <v>15622909.76</v>
      </c>
      <c r="M36" s="220">
        <v>15622909.76</v>
      </c>
      <c r="N36" s="220">
        <v>15622909.76</v>
      </c>
      <c r="O36" s="220">
        <v>15622909.76</v>
      </c>
      <c r="P36" s="220">
        <f t="shared" si="5"/>
        <v>187474917.11999997</v>
      </c>
      <c r="Q36" s="220">
        <v>15622909.76</v>
      </c>
      <c r="R36" s="220">
        <v>15622909.76</v>
      </c>
      <c r="S36" s="220">
        <v>15622909.76</v>
      </c>
      <c r="T36" s="220">
        <v>15622909.76</v>
      </c>
      <c r="U36" s="220">
        <v>15622909.76</v>
      </c>
      <c r="V36" s="220">
        <v>15622909.76</v>
      </c>
      <c r="W36" s="220">
        <v>15622909.76</v>
      </c>
      <c r="X36" s="220">
        <v>15622909.76</v>
      </c>
      <c r="Y36" s="220">
        <v>15622909.76</v>
      </c>
      <c r="Z36" s="220">
        <v>15622909.76</v>
      </c>
      <c r="AA36" s="220">
        <v>15622909.76</v>
      </c>
      <c r="AB36" s="220">
        <v>15622909.76</v>
      </c>
      <c r="AC36" s="220">
        <v>15622909.76</v>
      </c>
      <c r="AD36" s="220">
        <v>15622909.76</v>
      </c>
      <c r="AE36" s="220">
        <v>15622909.76</v>
      </c>
      <c r="AF36" s="220">
        <v>15622909.76</v>
      </c>
      <c r="AG36" s="220">
        <f t="shared" si="6"/>
        <v>187474917.11999997</v>
      </c>
      <c r="AH36" s="219"/>
      <c r="AI36" s="235">
        <f t="shared" si="9"/>
        <v>15102.15</v>
      </c>
      <c r="AJ36" s="235">
        <f t="shared" si="9"/>
        <v>15102.15</v>
      </c>
      <c r="AK36" s="235">
        <f t="shared" si="9"/>
        <v>15102.15</v>
      </c>
      <c r="AL36" s="235">
        <f t="shared" si="7"/>
        <v>15102.15</v>
      </c>
      <c r="AM36" s="235">
        <f t="shared" si="7"/>
        <v>15102.15</v>
      </c>
      <c r="AN36" s="235">
        <f t="shared" si="7"/>
        <v>15102.15</v>
      </c>
      <c r="AO36" s="235">
        <f t="shared" si="7"/>
        <v>15102.15</v>
      </c>
      <c r="AP36" s="235">
        <f t="shared" si="7"/>
        <v>15102.15</v>
      </c>
      <c r="AQ36" s="235">
        <f t="shared" si="7"/>
        <v>15102.15</v>
      </c>
      <c r="AR36" s="235">
        <f t="shared" si="7"/>
        <v>15102.15</v>
      </c>
      <c r="AS36" s="235">
        <f t="shared" si="7"/>
        <v>15102.15</v>
      </c>
      <c r="AT36" s="235">
        <f t="shared" si="7"/>
        <v>15102.15</v>
      </c>
      <c r="AU36" s="236">
        <f t="shared" si="1"/>
        <v>181225.79999999996</v>
      </c>
      <c r="AV36" s="236">
        <f t="shared" si="2"/>
        <v>15102.15</v>
      </c>
      <c r="AW36" s="236">
        <f t="shared" si="2"/>
        <v>15102.15</v>
      </c>
      <c r="AX36" s="236">
        <f t="shared" si="2"/>
        <v>15102.15</v>
      </c>
      <c r="AY36" s="236">
        <f t="shared" si="2"/>
        <v>15102.15</v>
      </c>
      <c r="AZ36" s="236">
        <f t="shared" si="10"/>
        <v>30464.67</v>
      </c>
      <c r="BA36" s="236">
        <f t="shared" si="10"/>
        <v>30464.67</v>
      </c>
      <c r="BB36" s="236">
        <f t="shared" si="10"/>
        <v>30464.67</v>
      </c>
      <c r="BC36" s="236">
        <f t="shared" si="8"/>
        <v>30464.67</v>
      </c>
      <c r="BD36" s="236">
        <f t="shared" si="8"/>
        <v>30464.67</v>
      </c>
      <c r="BE36" s="236">
        <f t="shared" si="8"/>
        <v>30464.67</v>
      </c>
      <c r="BF36" s="236">
        <f t="shared" si="8"/>
        <v>30464.67</v>
      </c>
      <c r="BG36" s="236">
        <f t="shared" si="8"/>
        <v>30464.67</v>
      </c>
      <c r="BH36" s="236">
        <f t="shared" si="8"/>
        <v>30464.67</v>
      </c>
      <c r="BI36" s="236">
        <f t="shared" si="8"/>
        <v>30464.67</v>
      </c>
      <c r="BJ36" s="236">
        <f t="shared" si="8"/>
        <v>30464.67</v>
      </c>
      <c r="BK36" s="236">
        <f t="shared" si="8"/>
        <v>30464.67</v>
      </c>
      <c r="BL36" s="235">
        <f t="shared" si="4"/>
        <v>365576.03999999986</v>
      </c>
    </row>
    <row r="37" spans="1:64">
      <c r="A37" s="234" t="s">
        <v>250</v>
      </c>
      <c r="B37" s="231">
        <v>0</v>
      </c>
      <c r="C37" s="231">
        <v>2.3400000000000001E-2</v>
      </c>
      <c r="D37" s="220">
        <v>0</v>
      </c>
      <c r="E37" s="220">
        <v>0</v>
      </c>
      <c r="F37" s="220">
        <v>0</v>
      </c>
      <c r="G37" s="220">
        <v>0</v>
      </c>
      <c r="H37" s="220">
        <v>0</v>
      </c>
      <c r="I37" s="220">
        <v>0</v>
      </c>
      <c r="J37" s="220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f t="shared" si="5"/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0">
        <v>0</v>
      </c>
      <c r="X37" s="220">
        <v>0</v>
      </c>
      <c r="Y37" s="220">
        <v>0</v>
      </c>
      <c r="Z37" s="220">
        <v>0</v>
      </c>
      <c r="AA37" s="220">
        <v>0</v>
      </c>
      <c r="AB37" s="220">
        <v>0</v>
      </c>
      <c r="AC37" s="220">
        <v>0</v>
      </c>
      <c r="AD37" s="220">
        <v>0</v>
      </c>
      <c r="AE37" s="220">
        <v>0</v>
      </c>
      <c r="AF37" s="220">
        <v>0</v>
      </c>
      <c r="AG37" s="220">
        <f t="shared" si="6"/>
        <v>0</v>
      </c>
      <c r="AH37" s="219"/>
      <c r="AI37" s="235">
        <f t="shared" si="9"/>
        <v>0</v>
      </c>
      <c r="AJ37" s="235">
        <f t="shared" si="9"/>
        <v>0</v>
      </c>
      <c r="AK37" s="235">
        <f t="shared" si="9"/>
        <v>0</v>
      </c>
      <c r="AL37" s="235">
        <f t="shared" si="7"/>
        <v>0</v>
      </c>
      <c r="AM37" s="235">
        <f t="shared" si="7"/>
        <v>0</v>
      </c>
      <c r="AN37" s="235">
        <f t="shared" si="7"/>
        <v>0</v>
      </c>
      <c r="AO37" s="235">
        <f t="shared" si="7"/>
        <v>0</v>
      </c>
      <c r="AP37" s="235">
        <f t="shared" si="7"/>
        <v>0</v>
      </c>
      <c r="AQ37" s="235">
        <f t="shared" si="7"/>
        <v>0</v>
      </c>
      <c r="AR37" s="235">
        <f t="shared" si="7"/>
        <v>0</v>
      </c>
      <c r="AS37" s="235">
        <f t="shared" si="7"/>
        <v>0</v>
      </c>
      <c r="AT37" s="235">
        <f t="shared" si="7"/>
        <v>0</v>
      </c>
      <c r="AU37" s="236">
        <f t="shared" si="1"/>
        <v>0</v>
      </c>
      <c r="AV37" s="236">
        <f t="shared" si="2"/>
        <v>0</v>
      </c>
      <c r="AW37" s="236">
        <f t="shared" si="2"/>
        <v>0</v>
      </c>
      <c r="AX37" s="236">
        <f t="shared" si="2"/>
        <v>0</v>
      </c>
      <c r="AY37" s="236">
        <f t="shared" si="2"/>
        <v>0</v>
      </c>
      <c r="AZ37" s="236">
        <f t="shared" si="10"/>
        <v>0</v>
      </c>
      <c r="BA37" s="236">
        <f t="shared" si="10"/>
        <v>0</v>
      </c>
      <c r="BB37" s="236">
        <f t="shared" si="10"/>
        <v>0</v>
      </c>
      <c r="BC37" s="236">
        <f t="shared" si="8"/>
        <v>0</v>
      </c>
      <c r="BD37" s="236">
        <f t="shared" si="8"/>
        <v>0</v>
      </c>
      <c r="BE37" s="236">
        <f t="shared" si="8"/>
        <v>0</v>
      </c>
      <c r="BF37" s="236">
        <f t="shared" si="8"/>
        <v>0</v>
      </c>
      <c r="BG37" s="236">
        <f t="shared" si="8"/>
        <v>0</v>
      </c>
      <c r="BH37" s="236">
        <f t="shared" si="8"/>
        <v>0</v>
      </c>
      <c r="BI37" s="236">
        <f t="shared" si="8"/>
        <v>0</v>
      </c>
      <c r="BJ37" s="236">
        <f t="shared" si="8"/>
        <v>0</v>
      </c>
      <c r="BK37" s="236">
        <f t="shared" si="8"/>
        <v>0</v>
      </c>
      <c r="BL37" s="235">
        <f t="shared" si="4"/>
        <v>0</v>
      </c>
    </row>
    <row r="38" spans="1:64">
      <c r="A38" s="234" t="s">
        <v>251</v>
      </c>
      <c r="B38" s="231">
        <v>0</v>
      </c>
      <c r="C38" s="231">
        <v>2.3400000000000001E-2</v>
      </c>
      <c r="D38" s="220">
        <v>0</v>
      </c>
      <c r="E38" s="220">
        <v>0</v>
      </c>
      <c r="F38" s="220">
        <v>0</v>
      </c>
      <c r="G38" s="220">
        <v>0</v>
      </c>
      <c r="H38" s="220">
        <v>0</v>
      </c>
      <c r="I38" s="220">
        <v>0</v>
      </c>
      <c r="J38" s="220">
        <v>64481.625</v>
      </c>
      <c r="K38" s="220">
        <v>128963.25</v>
      </c>
      <c r="L38" s="220">
        <v>128963.25</v>
      </c>
      <c r="M38" s="220">
        <v>128963.25</v>
      </c>
      <c r="N38" s="220">
        <v>128963.25</v>
      </c>
      <c r="O38" s="220">
        <v>128963.25</v>
      </c>
      <c r="P38" s="220">
        <f t="shared" si="5"/>
        <v>709297.875</v>
      </c>
      <c r="Q38" s="220">
        <v>128963.25</v>
      </c>
      <c r="R38" s="220">
        <v>128963.25</v>
      </c>
      <c r="S38" s="220">
        <v>128963.25</v>
      </c>
      <c r="T38" s="220">
        <v>128963.25</v>
      </c>
      <c r="U38" s="220">
        <v>128963.25</v>
      </c>
      <c r="V38" s="220">
        <v>128963.25</v>
      </c>
      <c r="W38" s="220">
        <v>128963.25</v>
      </c>
      <c r="X38" s="220">
        <v>128963.25</v>
      </c>
      <c r="Y38" s="220">
        <v>128963.25</v>
      </c>
      <c r="Z38" s="220">
        <v>128963.25</v>
      </c>
      <c r="AA38" s="220">
        <v>128963.25</v>
      </c>
      <c r="AB38" s="220">
        <v>128963.25</v>
      </c>
      <c r="AC38" s="220">
        <v>128963.25</v>
      </c>
      <c r="AD38" s="220">
        <v>128963.25</v>
      </c>
      <c r="AE38" s="220">
        <v>128963.25</v>
      </c>
      <c r="AF38" s="220">
        <v>128963.25</v>
      </c>
      <c r="AG38" s="220">
        <f t="shared" si="6"/>
        <v>1547559</v>
      </c>
      <c r="AH38" s="219"/>
      <c r="AI38" s="235">
        <f t="shared" si="9"/>
        <v>0</v>
      </c>
      <c r="AJ38" s="235">
        <f t="shared" si="9"/>
        <v>0</v>
      </c>
      <c r="AK38" s="235">
        <f t="shared" si="9"/>
        <v>0</v>
      </c>
      <c r="AL38" s="235">
        <f t="shared" si="7"/>
        <v>0</v>
      </c>
      <c r="AM38" s="235">
        <f t="shared" si="7"/>
        <v>0</v>
      </c>
      <c r="AN38" s="235">
        <f t="shared" si="7"/>
        <v>0</v>
      </c>
      <c r="AO38" s="235">
        <f t="shared" si="7"/>
        <v>0</v>
      </c>
      <c r="AP38" s="235">
        <f t="shared" si="7"/>
        <v>0</v>
      </c>
      <c r="AQ38" s="235">
        <f t="shared" si="7"/>
        <v>0</v>
      </c>
      <c r="AR38" s="235">
        <f t="shared" si="7"/>
        <v>0</v>
      </c>
      <c r="AS38" s="235">
        <f t="shared" si="7"/>
        <v>0</v>
      </c>
      <c r="AT38" s="235">
        <f t="shared" si="7"/>
        <v>0</v>
      </c>
      <c r="AU38" s="236">
        <f t="shared" si="1"/>
        <v>0</v>
      </c>
      <c r="AV38" s="236">
        <f t="shared" si="2"/>
        <v>0</v>
      </c>
      <c r="AW38" s="236">
        <f t="shared" si="2"/>
        <v>0</v>
      </c>
      <c r="AX38" s="236">
        <f t="shared" si="2"/>
        <v>0</v>
      </c>
      <c r="AY38" s="236">
        <f t="shared" si="2"/>
        <v>0</v>
      </c>
      <c r="AZ38" s="236">
        <f t="shared" si="10"/>
        <v>251.48</v>
      </c>
      <c r="BA38" s="236">
        <f t="shared" si="10"/>
        <v>251.48</v>
      </c>
      <c r="BB38" s="236">
        <f t="shared" si="10"/>
        <v>251.48</v>
      </c>
      <c r="BC38" s="236">
        <f t="shared" si="8"/>
        <v>251.48</v>
      </c>
      <c r="BD38" s="236">
        <f t="shared" si="8"/>
        <v>251.48</v>
      </c>
      <c r="BE38" s="236">
        <f t="shared" si="8"/>
        <v>251.48</v>
      </c>
      <c r="BF38" s="236">
        <f t="shared" si="8"/>
        <v>251.48</v>
      </c>
      <c r="BG38" s="236">
        <f t="shared" si="8"/>
        <v>251.48</v>
      </c>
      <c r="BH38" s="236">
        <f t="shared" si="8"/>
        <v>251.48</v>
      </c>
      <c r="BI38" s="236">
        <f t="shared" si="8"/>
        <v>251.48</v>
      </c>
      <c r="BJ38" s="236">
        <f t="shared" si="8"/>
        <v>251.48</v>
      </c>
      <c r="BK38" s="236">
        <f t="shared" si="8"/>
        <v>251.48</v>
      </c>
      <c r="BL38" s="235">
        <f t="shared" si="4"/>
        <v>3017.7599999999998</v>
      </c>
    </row>
    <row r="39" spans="1:64">
      <c r="A39" s="234" t="s">
        <v>252</v>
      </c>
      <c r="B39" s="231">
        <v>0</v>
      </c>
      <c r="C39" s="231">
        <v>0</v>
      </c>
      <c r="D39" s="220">
        <v>480446.2</v>
      </c>
      <c r="E39" s="220">
        <v>480446.2</v>
      </c>
      <c r="F39" s="220">
        <v>480446.2</v>
      </c>
      <c r="G39" s="220">
        <v>480446.2</v>
      </c>
      <c r="H39" s="220">
        <v>480446.2</v>
      </c>
      <c r="I39" s="220">
        <v>480446.2</v>
      </c>
      <c r="J39" s="220">
        <v>480446.2</v>
      </c>
      <c r="K39" s="220">
        <v>480446.2</v>
      </c>
      <c r="L39" s="220">
        <v>480446.2</v>
      </c>
      <c r="M39" s="220">
        <v>480446.2</v>
      </c>
      <c r="N39" s="220">
        <v>480446.2</v>
      </c>
      <c r="O39" s="220">
        <v>480446.2</v>
      </c>
      <c r="P39" s="220">
        <f t="shared" si="5"/>
        <v>5765354.4000000013</v>
      </c>
      <c r="Q39" s="220">
        <v>480446.2</v>
      </c>
      <c r="R39" s="220">
        <v>480446.2</v>
      </c>
      <c r="S39" s="220">
        <v>480446.2</v>
      </c>
      <c r="T39" s="220">
        <v>480446.2</v>
      </c>
      <c r="U39" s="220">
        <v>480446.2</v>
      </c>
      <c r="V39" s="220">
        <v>480446.2</v>
      </c>
      <c r="W39" s="220">
        <v>480446.2</v>
      </c>
      <c r="X39" s="220">
        <v>480446.2</v>
      </c>
      <c r="Y39" s="220">
        <v>480446.2</v>
      </c>
      <c r="Z39" s="220">
        <v>480446.2</v>
      </c>
      <c r="AA39" s="220">
        <v>480446.2</v>
      </c>
      <c r="AB39" s="220">
        <v>480446.2</v>
      </c>
      <c r="AC39" s="220">
        <v>480446.2</v>
      </c>
      <c r="AD39" s="220">
        <v>480446.2</v>
      </c>
      <c r="AE39" s="220">
        <v>480446.2</v>
      </c>
      <c r="AF39" s="220">
        <v>480446.2</v>
      </c>
      <c r="AG39" s="220">
        <f t="shared" si="6"/>
        <v>5765354.4000000013</v>
      </c>
      <c r="AH39" s="219"/>
      <c r="AI39" s="235">
        <f t="shared" si="9"/>
        <v>0</v>
      </c>
      <c r="AJ39" s="235">
        <f t="shared" si="9"/>
        <v>0</v>
      </c>
      <c r="AK39" s="235">
        <f t="shared" si="9"/>
        <v>0</v>
      </c>
      <c r="AL39" s="235">
        <f t="shared" si="7"/>
        <v>0</v>
      </c>
      <c r="AM39" s="235">
        <f t="shared" si="7"/>
        <v>0</v>
      </c>
      <c r="AN39" s="235">
        <f t="shared" si="7"/>
        <v>0</v>
      </c>
      <c r="AO39" s="235">
        <f t="shared" si="7"/>
        <v>0</v>
      </c>
      <c r="AP39" s="235">
        <f t="shared" si="7"/>
        <v>0</v>
      </c>
      <c r="AQ39" s="235">
        <f t="shared" si="7"/>
        <v>0</v>
      </c>
      <c r="AR39" s="235">
        <f t="shared" si="7"/>
        <v>0</v>
      </c>
      <c r="AS39" s="235">
        <f t="shared" si="7"/>
        <v>0</v>
      </c>
      <c r="AT39" s="235">
        <f t="shared" si="7"/>
        <v>0</v>
      </c>
      <c r="AU39" s="236">
        <f t="shared" si="1"/>
        <v>0</v>
      </c>
      <c r="AV39" s="236">
        <f t="shared" si="2"/>
        <v>0</v>
      </c>
      <c r="AW39" s="236">
        <f t="shared" si="2"/>
        <v>0</v>
      </c>
      <c r="AX39" s="236">
        <f t="shared" si="2"/>
        <v>0</v>
      </c>
      <c r="AY39" s="236">
        <f t="shared" si="2"/>
        <v>0</v>
      </c>
      <c r="AZ39" s="236">
        <f t="shared" si="10"/>
        <v>0</v>
      </c>
      <c r="BA39" s="236">
        <f t="shared" si="10"/>
        <v>0</v>
      </c>
      <c r="BB39" s="236">
        <f t="shared" si="10"/>
        <v>0</v>
      </c>
      <c r="BC39" s="236">
        <f t="shared" si="8"/>
        <v>0</v>
      </c>
      <c r="BD39" s="236">
        <f t="shared" si="8"/>
        <v>0</v>
      </c>
      <c r="BE39" s="236">
        <f t="shared" si="8"/>
        <v>0</v>
      </c>
      <c r="BF39" s="236">
        <f t="shared" si="8"/>
        <v>0</v>
      </c>
      <c r="BG39" s="236">
        <f t="shared" si="8"/>
        <v>0</v>
      </c>
      <c r="BH39" s="236">
        <f t="shared" si="8"/>
        <v>0</v>
      </c>
      <c r="BI39" s="236">
        <f t="shared" si="8"/>
        <v>0</v>
      </c>
      <c r="BJ39" s="236">
        <f t="shared" si="8"/>
        <v>0</v>
      </c>
      <c r="BK39" s="236">
        <f t="shared" si="8"/>
        <v>0</v>
      </c>
      <c r="BL39" s="235">
        <f t="shared" si="4"/>
        <v>0</v>
      </c>
    </row>
    <row r="40" spans="1:64">
      <c r="A40" s="234" t="s">
        <v>253</v>
      </c>
      <c r="B40" s="231">
        <v>0</v>
      </c>
      <c r="C40" s="231">
        <v>0</v>
      </c>
      <c r="D40" s="220">
        <v>563915.84</v>
      </c>
      <c r="E40" s="220">
        <v>563915.84</v>
      </c>
      <c r="F40" s="220">
        <v>563915.84</v>
      </c>
      <c r="G40" s="220">
        <v>563915.84</v>
      </c>
      <c r="H40" s="220">
        <v>563915.84</v>
      </c>
      <c r="I40" s="220">
        <v>563915.84</v>
      </c>
      <c r="J40" s="220">
        <v>563915.84</v>
      </c>
      <c r="K40" s="220">
        <v>563915.84</v>
      </c>
      <c r="L40" s="220">
        <v>563915.84</v>
      </c>
      <c r="M40" s="220">
        <v>563915.84</v>
      </c>
      <c r="N40" s="220">
        <v>563915.84</v>
      </c>
      <c r="O40" s="220">
        <v>563915.84</v>
      </c>
      <c r="P40" s="220">
        <f t="shared" si="5"/>
        <v>6766990.0799999991</v>
      </c>
      <c r="Q40" s="220">
        <v>563915.84</v>
      </c>
      <c r="R40" s="220">
        <v>563915.84</v>
      </c>
      <c r="S40" s="220">
        <v>563915.84</v>
      </c>
      <c r="T40" s="220">
        <v>563915.84</v>
      </c>
      <c r="U40" s="220">
        <v>563915.84</v>
      </c>
      <c r="V40" s="220">
        <v>563915.84</v>
      </c>
      <c r="W40" s="220">
        <v>563915.84</v>
      </c>
      <c r="X40" s="220">
        <v>563915.84</v>
      </c>
      <c r="Y40" s="220">
        <v>563915.84</v>
      </c>
      <c r="Z40" s="220">
        <v>563915.84</v>
      </c>
      <c r="AA40" s="220">
        <v>563915.84</v>
      </c>
      <c r="AB40" s="220">
        <v>563915.84</v>
      </c>
      <c r="AC40" s="220">
        <v>563915.84</v>
      </c>
      <c r="AD40" s="220">
        <v>563915.84</v>
      </c>
      <c r="AE40" s="220">
        <v>563915.84</v>
      </c>
      <c r="AF40" s="220">
        <v>563915.84</v>
      </c>
      <c r="AG40" s="220">
        <f t="shared" si="6"/>
        <v>6766990.0799999991</v>
      </c>
      <c r="AH40" s="219"/>
      <c r="AI40" s="235">
        <f t="shared" si="9"/>
        <v>0</v>
      </c>
      <c r="AJ40" s="235">
        <f t="shared" si="9"/>
        <v>0</v>
      </c>
      <c r="AK40" s="235">
        <f t="shared" si="9"/>
        <v>0</v>
      </c>
      <c r="AL40" s="235">
        <f t="shared" si="7"/>
        <v>0</v>
      </c>
      <c r="AM40" s="235">
        <f t="shared" si="7"/>
        <v>0</v>
      </c>
      <c r="AN40" s="235">
        <f t="shared" si="7"/>
        <v>0</v>
      </c>
      <c r="AO40" s="235">
        <f t="shared" si="7"/>
        <v>0</v>
      </c>
      <c r="AP40" s="235">
        <f t="shared" si="7"/>
        <v>0</v>
      </c>
      <c r="AQ40" s="235">
        <f t="shared" si="7"/>
        <v>0</v>
      </c>
      <c r="AR40" s="235">
        <f t="shared" si="7"/>
        <v>0</v>
      </c>
      <c r="AS40" s="235">
        <f t="shared" si="7"/>
        <v>0</v>
      </c>
      <c r="AT40" s="235">
        <f t="shared" si="7"/>
        <v>0</v>
      </c>
      <c r="AU40" s="236">
        <f t="shared" si="1"/>
        <v>0</v>
      </c>
      <c r="AV40" s="236">
        <f t="shared" si="2"/>
        <v>0</v>
      </c>
      <c r="AW40" s="236">
        <f t="shared" si="2"/>
        <v>0</v>
      </c>
      <c r="AX40" s="236">
        <f t="shared" si="2"/>
        <v>0</v>
      </c>
      <c r="AY40" s="236">
        <f t="shared" si="2"/>
        <v>0</v>
      </c>
      <c r="AZ40" s="236">
        <f t="shared" si="10"/>
        <v>0</v>
      </c>
      <c r="BA40" s="236">
        <f t="shared" si="10"/>
        <v>0</v>
      </c>
      <c r="BB40" s="236">
        <f t="shared" si="10"/>
        <v>0</v>
      </c>
      <c r="BC40" s="236">
        <f t="shared" si="8"/>
        <v>0</v>
      </c>
      <c r="BD40" s="236">
        <f t="shared" si="8"/>
        <v>0</v>
      </c>
      <c r="BE40" s="236">
        <f t="shared" si="8"/>
        <v>0</v>
      </c>
      <c r="BF40" s="236">
        <f t="shared" si="8"/>
        <v>0</v>
      </c>
      <c r="BG40" s="236">
        <f t="shared" si="8"/>
        <v>0</v>
      </c>
      <c r="BH40" s="236">
        <f t="shared" si="8"/>
        <v>0</v>
      </c>
      <c r="BI40" s="236">
        <f t="shared" si="8"/>
        <v>0</v>
      </c>
      <c r="BJ40" s="236">
        <f t="shared" si="8"/>
        <v>0</v>
      </c>
      <c r="BK40" s="236">
        <f t="shared" si="8"/>
        <v>0</v>
      </c>
      <c r="BL40" s="235">
        <f t="shared" si="4"/>
        <v>0</v>
      </c>
    </row>
    <row r="41" spans="1:64">
      <c r="A41" s="234" t="s">
        <v>254</v>
      </c>
      <c r="B41" s="231">
        <v>0</v>
      </c>
      <c r="C41" s="231">
        <v>0</v>
      </c>
      <c r="D41" s="220">
        <v>2325761.84</v>
      </c>
      <c r="E41" s="220">
        <v>1506292.77</v>
      </c>
      <c r="F41" s="220">
        <v>686823.69000000006</v>
      </c>
      <c r="G41" s="220">
        <v>686823.69000000006</v>
      </c>
      <c r="H41" s="220">
        <v>686823.69000000006</v>
      </c>
      <c r="I41" s="220">
        <v>686823.69000000006</v>
      </c>
      <c r="J41" s="220">
        <v>686823.69000000006</v>
      </c>
      <c r="K41" s="220">
        <v>686823.69000000006</v>
      </c>
      <c r="L41" s="220">
        <v>686823.69000000006</v>
      </c>
      <c r="M41" s="220">
        <v>686823.69000000006</v>
      </c>
      <c r="N41" s="220">
        <v>686823.69000000006</v>
      </c>
      <c r="O41" s="220">
        <v>686823.69000000006</v>
      </c>
      <c r="P41" s="220">
        <f t="shared" si="5"/>
        <v>10700291.51</v>
      </c>
      <c r="Q41" s="220">
        <v>686823.69000000006</v>
      </c>
      <c r="R41" s="220">
        <v>686823.69000000006</v>
      </c>
      <c r="S41" s="220">
        <v>686823.69000000006</v>
      </c>
      <c r="T41" s="220">
        <v>686823.69000000006</v>
      </c>
      <c r="U41" s="220">
        <v>686823.69000000006</v>
      </c>
      <c r="V41" s="220">
        <v>686823.69000000006</v>
      </c>
      <c r="W41" s="220">
        <v>686823.69000000006</v>
      </c>
      <c r="X41" s="220">
        <v>686823.69000000006</v>
      </c>
      <c r="Y41" s="220">
        <v>686823.69000000006</v>
      </c>
      <c r="Z41" s="220">
        <v>686823.69000000006</v>
      </c>
      <c r="AA41" s="220">
        <v>686823.69000000006</v>
      </c>
      <c r="AB41" s="220">
        <v>686823.69000000006</v>
      </c>
      <c r="AC41" s="220">
        <v>686823.69000000006</v>
      </c>
      <c r="AD41" s="220">
        <v>686823.69000000006</v>
      </c>
      <c r="AE41" s="220">
        <v>686823.69000000006</v>
      </c>
      <c r="AF41" s="220">
        <v>686823.69000000006</v>
      </c>
      <c r="AG41" s="220">
        <f t="shared" si="6"/>
        <v>8241884.2800000021</v>
      </c>
      <c r="AH41" s="219"/>
      <c r="AI41" s="235">
        <f t="shared" si="9"/>
        <v>0</v>
      </c>
      <c r="AJ41" s="235">
        <f t="shared" si="9"/>
        <v>0</v>
      </c>
      <c r="AK41" s="235">
        <f t="shared" si="9"/>
        <v>0</v>
      </c>
      <c r="AL41" s="235">
        <f t="shared" si="7"/>
        <v>0</v>
      </c>
      <c r="AM41" s="235">
        <f t="shared" si="7"/>
        <v>0</v>
      </c>
      <c r="AN41" s="235">
        <f t="shared" si="7"/>
        <v>0</v>
      </c>
      <c r="AO41" s="235">
        <f t="shared" si="7"/>
        <v>0</v>
      </c>
      <c r="AP41" s="235">
        <f t="shared" si="7"/>
        <v>0</v>
      </c>
      <c r="AQ41" s="235">
        <f t="shared" si="7"/>
        <v>0</v>
      </c>
      <c r="AR41" s="235">
        <f t="shared" si="7"/>
        <v>0</v>
      </c>
      <c r="AS41" s="235">
        <f t="shared" si="7"/>
        <v>0</v>
      </c>
      <c r="AT41" s="235">
        <f t="shared" si="7"/>
        <v>0</v>
      </c>
      <c r="AU41" s="236">
        <f t="shared" si="1"/>
        <v>0</v>
      </c>
      <c r="AV41" s="236">
        <f t="shared" si="2"/>
        <v>0</v>
      </c>
      <c r="AW41" s="236">
        <f t="shared" si="2"/>
        <v>0</v>
      </c>
      <c r="AX41" s="236">
        <f t="shared" si="2"/>
        <v>0</v>
      </c>
      <c r="AY41" s="236">
        <f t="shared" si="2"/>
        <v>0</v>
      </c>
      <c r="AZ41" s="236">
        <f t="shared" si="10"/>
        <v>0</v>
      </c>
      <c r="BA41" s="236">
        <f t="shared" si="10"/>
        <v>0</v>
      </c>
      <c r="BB41" s="236">
        <f t="shared" si="10"/>
        <v>0</v>
      </c>
      <c r="BC41" s="236">
        <f t="shared" si="8"/>
        <v>0</v>
      </c>
      <c r="BD41" s="236">
        <f t="shared" si="8"/>
        <v>0</v>
      </c>
      <c r="BE41" s="236">
        <f t="shared" si="8"/>
        <v>0</v>
      </c>
      <c r="BF41" s="236">
        <f t="shared" si="8"/>
        <v>0</v>
      </c>
      <c r="BG41" s="236">
        <f t="shared" si="8"/>
        <v>0</v>
      </c>
      <c r="BH41" s="236">
        <f t="shared" si="8"/>
        <v>0</v>
      </c>
      <c r="BI41" s="236">
        <f t="shared" si="8"/>
        <v>0</v>
      </c>
      <c r="BJ41" s="236">
        <f t="shared" si="8"/>
        <v>0</v>
      </c>
      <c r="BK41" s="236">
        <f t="shared" si="8"/>
        <v>0</v>
      </c>
      <c r="BL41" s="235">
        <f t="shared" si="4"/>
        <v>0</v>
      </c>
    </row>
    <row r="42" spans="1:64">
      <c r="A42" s="234" t="s">
        <v>255</v>
      </c>
      <c r="B42" s="231">
        <v>0</v>
      </c>
      <c r="C42" s="231">
        <v>0</v>
      </c>
      <c r="D42" s="220">
        <v>0</v>
      </c>
      <c r="E42" s="220">
        <v>0</v>
      </c>
      <c r="F42" s="220">
        <v>0</v>
      </c>
      <c r="G42" s="220">
        <v>0</v>
      </c>
      <c r="H42" s="220">
        <v>0</v>
      </c>
      <c r="I42" s="220">
        <v>0</v>
      </c>
      <c r="J42" s="220">
        <v>0</v>
      </c>
      <c r="K42" s="220">
        <v>0</v>
      </c>
      <c r="L42" s="220">
        <v>0</v>
      </c>
      <c r="M42" s="220">
        <v>0</v>
      </c>
      <c r="N42" s="220">
        <v>0</v>
      </c>
      <c r="O42" s="220">
        <v>0</v>
      </c>
      <c r="P42" s="220">
        <f t="shared" si="5"/>
        <v>0</v>
      </c>
      <c r="Q42" s="220">
        <v>0</v>
      </c>
      <c r="R42" s="220">
        <v>0</v>
      </c>
      <c r="S42" s="220">
        <v>0</v>
      </c>
      <c r="T42" s="220">
        <v>0</v>
      </c>
      <c r="U42" s="220">
        <v>0</v>
      </c>
      <c r="V42" s="220">
        <v>0</v>
      </c>
      <c r="W42" s="220">
        <v>0</v>
      </c>
      <c r="X42" s="220">
        <v>0</v>
      </c>
      <c r="Y42" s="220">
        <v>0</v>
      </c>
      <c r="Z42" s="220">
        <v>0</v>
      </c>
      <c r="AA42" s="220">
        <v>0</v>
      </c>
      <c r="AB42" s="220">
        <v>0</v>
      </c>
      <c r="AC42" s="220">
        <v>0</v>
      </c>
      <c r="AD42" s="220">
        <v>0</v>
      </c>
      <c r="AE42" s="220">
        <v>0</v>
      </c>
      <c r="AF42" s="220">
        <v>0</v>
      </c>
      <c r="AG42" s="220">
        <f t="shared" si="6"/>
        <v>0</v>
      </c>
      <c r="AH42" s="219"/>
      <c r="AI42" s="235">
        <f t="shared" si="9"/>
        <v>0</v>
      </c>
      <c r="AJ42" s="235">
        <f t="shared" si="9"/>
        <v>0</v>
      </c>
      <c r="AK42" s="235">
        <f t="shared" si="9"/>
        <v>0</v>
      </c>
      <c r="AL42" s="235">
        <f t="shared" si="7"/>
        <v>0</v>
      </c>
      <c r="AM42" s="235">
        <f t="shared" si="7"/>
        <v>0</v>
      </c>
      <c r="AN42" s="235">
        <f t="shared" si="7"/>
        <v>0</v>
      </c>
      <c r="AO42" s="235">
        <f t="shared" si="7"/>
        <v>0</v>
      </c>
      <c r="AP42" s="235">
        <f t="shared" si="7"/>
        <v>0</v>
      </c>
      <c r="AQ42" s="235">
        <f t="shared" si="7"/>
        <v>0</v>
      </c>
      <c r="AR42" s="235">
        <f t="shared" si="7"/>
        <v>0</v>
      </c>
      <c r="AS42" s="235">
        <f t="shared" si="7"/>
        <v>0</v>
      </c>
      <c r="AT42" s="235">
        <f t="shared" si="7"/>
        <v>0</v>
      </c>
      <c r="AU42" s="236">
        <f t="shared" si="1"/>
        <v>0</v>
      </c>
      <c r="AV42" s="236">
        <f t="shared" si="2"/>
        <v>0</v>
      </c>
      <c r="AW42" s="236">
        <f t="shared" si="2"/>
        <v>0</v>
      </c>
      <c r="AX42" s="236">
        <f t="shared" si="2"/>
        <v>0</v>
      </c>
      <c r="AY42" s="236">
        <f t="shared" si="2"/>
        <v>0</v>
      </c>
      <c r="AZ42" s="236">
        <f t="shared" si="10"/>
        <v>0</v>
      </c>
      <c r="BA42" s="236">
        <f t="shared" si="10"/>
        <v>0</v>
      </c>
      <c r="BB42" s="236">
        <f t="shared" si="10"/>
        <v>0</v>
      </c>
      <c r="BC42" s="236">
        <f t="shared" si="8"/>
        <v>0</v>
      </c>
      <c r="BD42" s="236">
        <f t="shared" si="8"/>
        <v>0</v>
      </c>
      <c r="BE42" s="236">
        <f t="shared" si="8"/>
        <v>0</v>
      </c>
      <c r="BF42" s="236">
        <f t="shared" si="8"/>
        <v>0</v>
      </c>
      <c r="BG42" s="236">
        <f t="shared" si="8"/>
        <v>0</v>
      </c>
      <c r="BH42" s="236">
        <f t="shared" si="8"/>
        <v>0</v>
      </c>
      <c r="BI42" s="236">
        <f t="shared" si="8"/>
        <v>0</v>
      </c>
      <c r="BJ42" s="236">
        <f t="shared" si="8"/>
        <v>0</v>
      </c>
      <c r="BK42" s="236">
        <f t="shared" si="8"/>
        <v>0</v>
      </c>
      <c r="BL42" s="235">
        <f t="shared" si="4"/>
        <v>0</v>
      </c>
    </row>
    <row r="43" spans="1:64">
      <c r="A43" s="234" t="s">
        <v>256</v>
      </c>
      <c r="B43" s="231">
        <v>0</v>
      </c>
      <c r="C43" s="231">
        <v>0</v>
      </c>
      <c r="D43" s="220">
        <v>42059.42</v>
      </c>
      <c r="E43" s="220">
        <v>31544.57</v>
      </c>
      <c r="F43" s="220">
        <v>21029.71</v>
      </c>
      <c r="G43" s="220">
        <v>21029.71</v>
      </c>
      <c r="H43" s="220">
        <v>21029.71</v>
      </c>
      <c r="I43" s="220">
        <v>21029.71</v>
      </c>
      <c r="J43" s="220">
        <v>21029.71</v>
      </c>
      <c r="K43" s="220">
        <v>21029.71</v>
      </c>
      <c r="L43" s="220">
        <v>21029.71</v>
      </c>
      <c r="M43" s="220">
        <v>21029.71</v>
      </c>
      <c r="N43" s="220">
        <v>21029.71</v>
      </c>
      <c r="O43" s="220">
        <v>21029.71</v>
      </c>
      <c r="P43" s="220">
        <f t="shared" si="5"/>
        <v>283901.08999999997</v>
      </c>
      <c r="Q43" s="220">
        <v>21029.71</v>
      </c>
      <c r="R43" s="220">
        <v>21029.71</v>
      </c>
      <c r="S43" s="220">
        <v>21029.71</v>
      </c>
      <c r="T43" s="220">
        <v>21029.71</v>
      </c>
      <c r="U43" s="220">
        <v>21029.71</v>
      </c>
      <c r="V43" s="220">
        <v>21029.71</v>
      </c>
      <c r="W43" s="220">
        <v>21029.71</v>
      </c>
      <c r="X43" s="220">
        <v>21029.71</v>
      </c>
      <c r="Y43" s="220">
        <v>21029.71</v>
      </c>
      <c r="Z43" s="220">
        <v>21029.71</v>
      </c>
      <c r="AA43" s="220">
        <v>21029.71</v>
      </c>
      <c r="AB43" s="220">
        <v>21029.71</v>
      </c>
      <c r="AC43" s="220">
        <v>21029.71</v>
      </c>
      <c r="AD43" s="220">
        <v>21029.71</v>
      </c>
      <c r="AE43" s="220">
        <v>21029.71</v>
      </c>
      <c r="AF43" s="220">
        <v>21029.71</v>
      </c>
      <c r="AG43" s="220">
        <f t="shared" si="6"/>
        <v>252356.51999999993</v>
      </c>
      <c r="AH43" s="219"/>
      <c r="AI43" s="235">
        <f t="shared" si="9"/>
        <v>0</v>
      </c>
      <c r="AJ43" s="235">
        <f t="shared" si="9"/>
        <v>0</v>
      </c>
      <c r="AK43" s="235">
        <f t="shared" si="9"/>
        <v>0</v>
      </c>
      <c r="AL43" s="235">
        <f t="shared" si="7"/>
        <v>0</v>
      </c>
      <c r="AM43" s="235">
        <f t="shared" si="7"/>
        <v>0</v>
      </c>
      <c r="AN43" s="235">
        <f t="shared" si="7"/>
        <v>0</v>
      </c>
      <c r="AO43" s="235">
        <f t="shared" si="7"/>
        <v>0</v>
      </c>
      <c r="AP43" s="235">
        <f t="shared" si="7"/>
        <v>0</v>
      </c>
      <c r="AQ43" s="235">
        <f t="shared" si="7"/>
        <v>0</v>
      </c>
      <c r="AR43" s="235">
        <f t="shared" si="7"/>
        <v>0</v>
      </c>
      <c r="AS43" s="235">
        <f t="shared" si="7"/>
        <v>0</v>
      </c>
      <c r="AT43" s="235">
        <f t="shared" si="7"/>
        <v>0</v>
      </c>
      <c r="AU43" s="236">
        <f t="shared" si="1"/>
        <v>0</v>
      </c>
      <c r="AV43" s="236">
        <f t="shared" si="2"/>
        <v>0</v>
      </c>
      <c r="AW43" s="236">
        <f t="shared" si="2"/>
        <v>0</v>
      </c>
      <c r="AX43" s="236">
        <f t="shared" si="2"/>
        <v>0</v>
      </c>
      <c r="AY43" s="236">
        <f t="shared" si="2"/>
        <v>0</v>
      </c>
      <c r="AZ43" s="236">
        <f t="shared" si="10"/>
        <v>0</v>
      </c>
      <c r="BA43" s="236">
        <f t="shared" si="10"/>
        <v>0</v>
      </c>
      <c r="BB43" s="236">
        <f t="shared" si="10"/>
        <v>0</v>
      </c>
      <c r="BC43" s="236">
        <f t="shared" si="8"/>
        <v>0</v>
      </c>
      <c r="BD43" s="236">
        <f t="shared" si="8"/>
        <v>0</v>
      </c>
      <c r="BE43" s="236">
        <f t="shared" si="8"/>
        <v>0</v>
      </c>
      <c r="BF43" s="236">
        <f t="shared" si="8"/>
        <v>0</v>
      </c>
      <c r="BG43" s="236">
        <f t="shared" si="8"/>
        <v>0</v>
      </c>
      <c r="BH43" s="236">
        <f t="shared" si="8"/>
        <v>0</v>
      </c>
      <c r="BI43" s="236">
        <f t="shared" si="8"/>
        <v>0</v>
      </c>
      <c r="BJ43" s="236">
        <f t="shared" si="8"/>
        <v>0</v>
      </c>
      <c r="BK43" s="236">
        <f t="shared" si="8"/>
        <v>0</v>
      </c>
      <c r="BL43" s="235">
        <f t="shared" si="4"/>
        <v>0</v>
      </c>
    </row>
    <row r="44" spans="1:64">
      <c r="A44" s="234" t="s">
        <v>257</v>
      </c>
      <c r="B44" s="231">
        <v>1.54E-2</v>
      </c>
      <c r="C44" s="231">
        <v>1.7900000000000003E-2</v>
      </c>
      <c r="D44" s="220">
        <v>1123220.3</v>
      </c>
      <c r="E44" s="220">
        <v>1150240.8900000001</v>
      </c>
      <c r="F44" s="220">
        <v>1177261.48</v>
      </c>
      <c r="G44" s="220">
        <v>1177261.48</v>
      </c>
      <c r="H44" s="220">
        <v>1177261.48</v>
      </c>
      <c r="I44" s="220">
        <v>1177261.48</v>
      </c>
      <c r="J44" s="220">
        <v>1177261.48</v>
      </c>
      <c r="K44" s="220">
        <v>1177261.48</v>
      </c>
      <c r="L44" s="220">
        <v>1177261.48</v>
      </c>
      <c r="M44" s="220">
        <v>1177261.48</v>
      </c>
      <c r="N44" s="220">
        <v>1177261.48</v>
      </c>
      <c r="O44" s="220">
        <v>1177261.48</v>
      </c>
      <c r="P44" s="220">
        <f t="shared" si="5"/>
        <v>14046075.990000004</v>
      </c>
      <c r="Q44" s="220">
        <v>1177261.48</v>
      </c>
      <c r="R44" s="220">
        <v>1177261.48</v>
      </c>
      <c r="S44" s="220">
        <v>1177261.48</v>
      </c>
      <c r="T44" s="220">
        <v>1177261.48</v>
      </c>
      <c r="U44" s="220">
        <v>1177261.48</v>
      </c>
      <c r="V44" s="220">
        <v>1177261.48</v>
      </c>
      <c r="W44" s="220">
        <v>1177261.48</v>
      </c>
      <c r="X44" s="220">
        <v>1177261.48</v>
      </c>
      <c r="Y44" s="220">
        <v>1177261.48</v>
      </c>
      <c r="Z44" s="220">
        <v>1177261.48</v>
      </c>
      <c r="AA44" s="220">
        <v>1177261.48</v>
      </c>
      <c r="AB44" s="220">
        <v>1177261.48</v>
      </c>
      <c r="AC44" s="220">
        <v>1177261.48</v>
      </c>
      <c r="AD44" s="220">
        <v>1177261.48</v>
      </c>
      <c r="AE44" s="220">
        <v>1177261.48</v>
      </c>
      <c r="AF44" s="220">
        <v>1177261.48</v>
      </c>
      <c r="AG44" s="220">
        <f t="shared" si="6"/>
        <v>14127137.760000004</v>
      </c>
      <c r="AH44" s="219"/>
      <c r="AI44" s="235">
        <f t="shared" si="9"/>
        <v>1441.47</v>
      </c>
      <c r="AJ44" s="235">
        <f t="shared" si="9"/>
        <v>1476.14</v>
      </c>
      <c r="AK44" s="235">
        <f t="shared" si="9"/>
        <v>1510.82</v>
      </c>
      <c r="AL44" s="235">
        <f t="shared" si="7"/>
        <v>1510.82</v>
      </c>
      <c r="AM44" s="235">
        <f t="shared" si="7"/>
        <v>1510.82</v>
      </c>
      <c r="AN44" s="235">
        <f t="shared" si="7"/>
        <v>1510.82</v>
      </c>
      <c r="AO44" s="235">
        <f t="shared" si="7"/>
        <v>1510.82</v>
      </c>
      <c r="AP44" s="235">
        <f t="shared" si="7"/>
        <v>1510.82</v>
      </c>
      <c r="AQ44" s="235">
        <f t="shared" si="7"/>
        <v>1510.82</v>
      </c>
      <c r="AR44" s="235">
        <f t="shared" si="7"/>
        <v>1510.82</v>
      </c>
      <c r="AS44" s="235">
        <f t="shared" si="7"/>
        <v>1510.82</v>
      </c>
      <c r="AT44" s="235">
        <f t="shared" si="7"/>
        <v>1510.82</v>
      </c>
      <c r="AU44" s="236">
        <f t="shared" si="1"/>
        <v>18025.809999999998</v>
      </c>
      <c r="AV44" s="236">
        <f t="shared" si="2"/>
        <v>1510.82</v>
      </c>
      <c r="AW44" s="236">
        <f t="shared" si="2"/>
        <v>1510.82</v>
      </c>
      <c r="AX44" s="236">
        <f t="shared" si="2"/>
        <v>1510.82</v>
      </c>
      <c r="AY44" s="236">
        <f t="shared" si="2"/>
        <v>1510.82</v>
      </c>
      <c r="AZ44" s="236">
        <f t="shared" si="10"/>
        <v>1756.08</v>
      </c>
      <c r="BA44" s="236">
        <f t="shared" si="10"/>
        <v>1756.08</v>
      </c>
      <c r="BB44" s="236">
        <f t="shared" si="10"/>
        <v>1756.08</v>
      </c>
      <c r="BC44" s="236">
        <f t="shared" si="8"/>
        <v>1756.08</v>
      </c>
      <c r="BD44" s="236">
        <f t="shared" si="8"/>
        <v>1756.08</v>
      </c>
      <c r="BE44" s="236">
        <f t="shared" si="8"/>
        <v>1756.08</v>
      </c>
      <c r="BF44" s="236">
        <f t="shared" si="8"/>
        <v>1756.08</v>
      </c>
      <c r="BG44" s="236">
        <f t="shared" si="8"/>
        <v>1756.08</v>
      </c>
      <c r="BH44" s="236">
        <f t="shared" si="8"/>
        <v>1756.08</v>
      </c>
      <c r="BI44" s="236">
        <f t="shared" si="8"/>
        <v>1756.08</v>
      </c>
      <c r="BJ44" s="236">
        <f t="shared" si="8"/>
        <v>1756.08</v>
      </c>
      <c r="BK44" s="236">
        <f t="shared" si="8"/>
        <v>1756.08</v>
      </c>
      <c r="BL44" s="235">
        <f t="shared" si="4"/>
        <v>21072.959999999999</v>
      </c>
    </row>
    <row r="45" spans="1:64">
      <c r="A45" s="234" t="s">
        <v>258</v>
      </c>
      <c r="B45" s="231">
        <v>1.21E-2</v>
      </c>
      <c r="C45" s="231">
        <v>1.26E-2</v>
      </c>
      <c r="D45" s="220">
        <v>5781870.3399999999</v>
      </c>
      <c r="E45" s="220">
        <v>5781870.3399999999</v>
      </c>
      <c r="F45" s="220">
        <v>5781870.3399999999</v>
      </c>
      <c r="G45" s="220">
        <v>5781870.3399999999</v>
      </c>
      <c r="H45" s="220">
        <v>5781870.3399999999</v>
      </c>
      <c r="I45" s="220">
        <v>5781870.3399999999</v>
      </c>
      <c r="J45" s="220">
        <v>5781870.3399999999</v>
      </c>
      <c r="K45" s="220">
        <v>5781870.3399999999</v>
      </c>
      <c r="L45" s="220">
        <v>5781870.3399999999</v>
      </c>
      <c r="M45" s="220">
        <v>5781870.3399999999</v>
      </c>
      <c r="N45" s="220">
        <v>5781870.3399999999</v>
      </c>
      <c r="O45" s="220">
        <v>5781870.3399999999</v>
      </c>
      <c r="P45" s="220">
        <f t="shared" si="5"/>
        <v>69382444.080000013</v>
      </c>
      <c r="Q45" s="220">
        <v>5781870.3399999999</v>
      </c>
      <c r="R45" s="220">
        <v>5781870.3399999999</v>
      </c>
      <c r="S45" s="220">
        <v>5781870.3399999999</v>
      </c>
      <c r="T45" s="220">
        <v>5781870.3399999999</v>
      </c>
      <c r="U45" s="220">
        <v>5781870.3399999999</v>
      </c>
      <c r="V45" s="220">
        <v>5781870.3399999999</v>
      </c>
      <c r="W45" s="220">
        <v>5781870.3399999999</v>
      </c>
      <c r="X45" s="220">
        <v>5781870.3399999999</v>
      </c>
      <c r="Y45" s="220">
        <v>5781870.3399999999</v>
      </c>
      <c r="Z45" s="220">
        <v>5781870.3399999999</v>
      </c>
      <c r="AA45" s="220">
        <v>5781870.3399999999</v>
      </c>
      <c r="AB45" s="220">
        <v>5781870.3399999999</v>
      </c>
      <c r="AC45" s="220">
        <v>5781870.3399999999</v>
      </c>
      <c r="AD45" s="220">
        <v>5781870.3399999999</v>
      </c>
      <c r="AE45" s="220">
        <v>5781870.3399999999</v>
      </c>
      <c r="AF45" s="220">
        <v>5781870.3399999999</v>
      </c>
      <c r="AG45" s="220">
        <f t="shared" si="6"/>
        <v>69382444.080000013</v>
      </c>
      <c r="AH45" s="219"/>
      <c r="AI45" s="235">
        <f t="shared" si="9"/>
        <v>5830.05</v>
      </c>
      <c r="AJ45" s="235">
        <f t="shared" si="9"/>
        <v>5830.05</v>
      </c>
      <c r="AK45" s="235">
        <f t="shared" si="9"/>
        <v>5830.05</v>
      </c>
      <c r="AL45" s="235">
        <f t="shared" si="7"/>
        <v>5830.05</v>
      </c>
      <c r="AM45" s="235">
        <f t="shared" si="7"/>
        <v>5830.05</v>
      </c>
      <c r="AN45" s="235">
        <f t="shared" si="7"/>
        <v>5830.05</v>
      </c>
      <c r="AO45" s="235">
        <f t="shared" si="7"/>
        <v>5830.05</v>
      </c>
      <c r="AP45" s="235">
        <f t="shared" si="7"/>
        <v>5830.05</v>
      </c>
      <c r="AQ45" s="235">
        <f t="shared" si="7"/>
        <v>5830.05</v>
      </c>
      <c r="AR45" s="235">
        <f t="shared" si="7"/>
        <v>5830.05</v>
      </c>
      <c r="AS45" s="235">
        <f t="shared" si="7"/>
        <v>5830.05</v>
      </c>
      <c r="AT45" s="235">
        <f t="shared" si="7"/>
        <v>5830.05</v>
      </c>
      <c r="AU45" s="236">
        <f t="shared" si="1"/>
        <v>69960.60000000002</v>
      </c>
      <c r="AV45" s="236">
        <f t="shared" si="2"/>
        <v>5830.05</v>
      </c>
      <c r="AW45" s="236">
        <f t="shared" si="2"/>
        <v>5830.05</v>
      </c>
      <c r="AX45" s="236">
        <f t="shared" si="2"/>
        <v>5830.05</v>
      </c>
      <c r="AY45" s="236">
        <f t="shared" si="2"/>
        <v>5830.05</v>
      </c>
      <c r="AZ45" s="236">
        <f t="shared" si="10"/>
        <v>6070.96</v>
      </c>
      <c r="BA45" s="236">
        <f t="shared" si="10"/>
        <v>6070.96</v>
      </c>
      <c r="BB45" s="236">
        <f t="shared" si="10"/>
        <v>6070.96</v>
      </c>
      <c r="BC45" s="236">
        <f t="shared" si="8"/>
        <v>6070.96</v>
      </c>
      <c r="BD45" s="236">
        <f t="shared" si="8"/>
        <v>6070.96</v>
      </c>
      <c r="BE45" s="236">
        <f t="shared" si="8"/>
        <v>6070.96</v>
      </c>
      <c r="BF45" s="236">
        <f t="shared" si="8"/>
        <v>6070.96</v>
      </c>
      <c r="BG45" s="236">
        <f t="shared" si="8"/>
        <v>6070.96</v>
      </c>
      <c r="BH45" s="236">
        <f t="shared" si="8"/>
        <v>6070.96</v>
      </c>
      <c r="BI45" s="236">
        <f t="shared" si="8"/>
        <v>6070.96</v>
      </c>
      <c r="BJ45" s="236">
        <f t="shared" si="8"/>
        <v>6070.96</v>
      </c>
      <c r="BK45" s="236">
        <f t="shared" si="8"/>
        <v>6070.96</v>
      </c>
      <c r="BL45" s="235">
        <f t="shared" si="4"/>
        <v>72851.520000000004</v>
      </c>
    </row>
    <row r="46" spans="1:64">
      <c r="A46" s="234" t="s">
        <v>259</v>
      </c>
      <c r="B46" s="231">
        <v>1.8100000000000002E-2</v>
      </c>
      <c r="C46" s="231">
        <v>2.06E-2</v>
      </c>
      <c r="D46" s="220">
        <v>96310133.989999995</v>
      </c>
      <c r="E46" s="220">
        <v>96350811.510000005</v>
      </c>
      <c r="F46" s="220">
        <v>96397513.319999993</v>
      </c>
      <c r="G46" s="220">
        <v>96446872.390000001</v>
      </c>
      <c r="H46" s="220">
        <v>96480733.340000004</v>
      </c>
      <c r="I46" s="220">
        <v>96531466.290000007</v>
      </c>
      <c r="J46" s="220">
        <v>96761415.024999991</v>
      </c>
      <c r="K46" s="220">
        <v>97006093.979999989</v>
      </c>
      <c r="L46" s="220">
        <v>97052968.979999989</v>
      </c>
      <c r="M46" s="220">
        <v>97142765.864999995</v>
      </c>
      <c r="N46" s="220">
        <v>97223187.749999985</v>
      </c>
      <c r="O46" s="220">
        <v>97223187.749999985</v>
      </c>
      <c r="P46" s="220">
        <f t="shared" si="5"/>
        <v>1160927150.1899998</v>
      </c>
      <c r="Q46" s="220">
        <v>97223187.749999985</v>
      </c>
      <c r="R46" s="220">
        <v>97223187.749999985</v>
      </c>
      <c r="S46" s="220">
        <v>97223187.749999985</v>
      </c>
      <c r="T46" s="220">
        <v>97223187.749999985</v>
      </c>
      <c r="U46" s="220">
        <v>97371895.099999979</v>
      </c>
      <c r="V46" s="220">
        <v>97371895.099999979</v>
      </c>
      <c r="W46" s="220">
        <v>97371895.099999979</v>
      </c>
      <c r="X46" s="220">
        <v>97371895.099999979</v>
      </c>
      <c r="Y46" s="220">
        <v>97371895.099999979</v>
      </c>
      <c r="Z46" s="220">
        <v>97371895.099999979</v>
      </c>
      <c r="AA46" s="220">
        <v>97371895.099999979</v>
      </c>
      <c r="AB46" s="220">
        <v>97371895.099999979</v>
      </c>
      <c r="AC46" s="220">
        <v>97371895.099999979</v>
      </c>
      <c r="AD46" s="220">
        <v>97371895.099999979</v>
      </c>
      <c r="AE46" s="220">
        <v>97371895.099999979</v>
      </c>
      <c r="AF46" s="220">
        <v>97371895.099999979</v>
      </c>
      <c r="AG46" s="220">
        <f t="shared" si="6"/>
        <v>1168462741.2</v>
      </c>
      <c r="AH46" s="219"/>
      <c r="AI46" s="235">
        <f t="shared" si="9"/>
        <v>145267.79</v>
      </c>
      <c r="AJ46" s="235">
        <f t="shared" si="9"/>
        <v>145329.14000000001</v>
      </c>
      <c r="AK46" s="235">
        <f t="shared" si="9"/>
        <v>145399.57999999999</v>
      </c>
      <c r="AL46" s="235">
        <f t="shared" si="7"/>
        <v>145474.03</v>
      </c>
      <c r="AM46" s="235">
        <f t="shared" si="7"/>
        <v>145525.10999999999</v>
      </c>
      <c r="AN46" s="235">
        <f t="shared" si="7"/>
        <v>145601.63</v>
      </c>
      <c r="AO46" s="235">
        <f t="shared" si="7"/>
        <v>145948.47</v>
      </c>
      <c r="AP46" s="235">
        <f t="shared" si="7"/>
        <v>146317.53</v>
      </c>
      <c r="AQ46" s="235">
        <f t="shared" si="7"/>
        <v>146388.23000000001</v>
      </c>
      <c r="AR46" s="235">
        <f t="shared" si="7"/>
        <v>146523.67000000001</v>
      </c>
      <c r="AS46" s="235">
        <f t="shared" si="7"/>
        <v>146644.97</v>
      </c>
      <c r="AT46" s="235">
        <f t="shared" si="7"/>
        <v>146644.97</v>
      </c>
      <c r="AU46" s="236">
        <f t="shared" si="1"/>
        <v>1751065.1199999999</v>
      </c>
      <c r="AV46" s="236">
        <f t="shared" si="2"/>
        <v>146644.97</v>
      </c>
      <c r="AW46" s="236">
        <f t="shared" si="2"/>
        <v>146644.97</v>
      </c>
      <c r="AX46" s="236">
        <f t="shared" si="2"/>
        <v>146644.97</v>
      </c>
      <c r="AY46" s="236">
        <f t="shared" si="2"/>
        <v>146644.97</v>
      </c>
      <c r="AZ46" s="236">
        <f t="shared" si="10"/>
        <v>167155.09</v>
      </c>
      <c r="BA46" s="236">
        <f t="shared" si="10"/>
        <v>167155.09</v>
      </c>
      <c r="BB46" s="236">
        <f t="shared" si="10"/>
        <v>167155.09</v>
      </c>
      <c r="BC46" s="236">
        <f t="shared" si="8"/>
        <v>167155.09</v>
      </c>
      <c r="BD46" s="236">
        <f t="shared" si="8"/>
        <v>167155.09</v>
      </c>
      <c r="BE46" s="236">
        <f t="shared" si="8"/>
        <v>167155.09</v>
      </c>
      <c r="BF46" s="236">
        <f t="shared" si="8"/>
        <v>167155.09</v>
      </c>
      <c r="BG46" s="236">
        <f t="shared" si="8"/>
        <v>167155.09</v>
      </c>
      <c r="BH46" s="236">
        <f t="shared" si="8"/>
        <v>167155.09</v>
      </c>
      <c r="BI46" s="236">
        <f t="shared" si="8"/>
        <v>167155.09</v>
      </c>
      <c r="BJ46" s="236">
        <f t="shared" si="8"/>
        <v>167155.09</v>
      </c>
      <c r="BK46" s="236">
        <f t="shared" si="8"/>
        <v>167155.09</v>
      </c>
      <c r="BL46" s="235">
        <f t="shared" si="4"/>
        <v>2005861.0800000003</v>
      </c>
    </row>
    <row r="47" spans="1:64">
      <c r="A47" s="234" t="s">
        <v>260</v>
      </c>
      <c r="B47" s="231">
        <v>1.8100000000000002E-2</v>
      </c>
      <c r="C47" s="231">
        <v>2.06E-2</v>
      </c>
      <c r="D47" s="220">
        <v>468724.34</v>
      </c>
      <c r="E47" s="220">
        <v>468724.34</v>
      </c>
      <c r="F47" s="220">
        <v>468724.34</v>
      </c>
      <c r="G47" s="220">
        <v>468724.34</v>
      </c>
      <c r="H47" s="220">
        <v>468724.34</v>
      </c>
      <c r="I47" s="220">
        <v>468724.34</v>
      </c>
      <c r="J47" s="220">
        <v>148707.35000000003</v>
      </c>
      <c r="K47" s="220">
        <v>148707.35000000003</v>
      </c>
      <c r="L47" s="220">
        <v>148707.35000000003</v>
      </c>
      <c r="M47" s="220">
        <v>148707.35000000003</v>
      </c>
      <c r="N47" s="220">
        <v>148707.35000000003</v>
      </c>
      <c r="O47" s="220">
        <v>148707.35000000003</v>
      </c>
      <c r="P47" s="220">
        <f t="shared" si="5"/>
        <v>3704590.1400000006</v>
      </c>
      <c r="Q47" s="220">
        <v>148707.35000000003</v>
      </c>
      <c r="R47" s="220">
        <v>148707.35000000003</v>
      </c>
      <c r="S47" s="220">
        <v>148707.35000000003</v>
      </c>
      <c r="T47" s="220">
        <v>148707.35000000003</v>
      </c>
      <c r="U47" s="220">
        <v>0</v>
      </c>
      <c r="V47" s="220">
        <v>0</v>
      </c>
      <c r="W47" s="220">
        <v>0</v>
      </c>
      <c r="X47" s="220">
        <v>0</v>
      </c>
      <c r="Y47" s="220">
        <v>0</v>
      </c>
      <c r="Z47" s="220">
        <v>0</v>
      </c>
      <c r="AA47" s="220">
        <v>0</v>
      </c>
      <c r="AB47" s="220">
        <v>0</v>
      </c>
      <c r="AC47" s="220">
        <v>0</v>
      </c>
      <c r="AD47" s="220">
        <v>0</v>
      </c>
      <c r="AE47" s="220">
        <v>0</v>
      </c>
      <c r="AF47" s="220">
        <v>0</v>
      </c>
      <c r="AG47" s="220">
        <f t="shared" si="6"/>
        <v>0</v>
      </c>
      <c r="AH47" s="219"/>
      <c r="AI47" s="235">
        <f t="shared" si="9"/>
        <v>706.99</v>
      </c>
      <c r="AJ47" s="235">
        <f t="shared" si="9"/>
        <v>706.99</v>
      </c>
      <c r="AK47" s="235">
        <f t="shared" si="9"/>
        <v>706.99</v>
      </c>
      <c r="AL47" s="235">
        <f t="shared" si="7"/>
        <v>706.99</v>
      </c>
      <c r="AM47" s="235">
        <f t="shared" si="7"/>
        <v>706.99</v>
      </c>
      <c r="AN47" s="235">
        <f t="shared" si="7"/>
        <v>706.99</v>
      </c>
      <c r="AO47" s="235">
        <f t="shared" si="7"/>
        <v>224.3</v>
      </c>
      <c r="AP47" s="235">
        <f t="shared" si="7"/>
        <v>224.3</v>
      </c>
      <c r="AQ47" s="235">
        <f t="shared" si="7"/>
        <v>224.3</v>
      </c>
      <c r="AR47" s="235">
        <f t="shared" si="7"/>
        <v>224.3</v>
      </c>
      <c r="AS47" s="235">
        <f t="shared" si="7"/>
        <v>224.3</v>
      </c>
      <c r="AT47" s="235">
        <f t="shared" si="7"/>
        <v>224.3</v>
      </c>
      <c r="AU47" s="236">
        <f t="shared" si="1"/>
        <v>5587.7400000000007</v>
      </c>
      <c r="AV47" s="236">
        <f t="shared" si="2"/>
        <v>224.3</v>
      </c>
      <c r="AW47" s="236">
        <f t="shared" si="2"/>
        <v>224.3</v>
      </c>
      <c r="AX47" s="236">
        <f t="shared" si="2"/>
        <v>224.3</v>
      </c>
      <c r="AY47" s="236">
        <f t="shared" si="2"/>
        <v>224.3</v>
      </c>
      <c r="AZ47" s="236">
        <f t="shared" si="10"/>
        <v>0</v>
      </c>
      <c r="BA47" s="236">
        <f t="shared" si="10"/>
        <v>0</v>
      </c>
      <c r="BB47" s="236">
        <f t="shared" si="10"/>
        <v>0</v>
      </c>
      <c r="BC47" s="236">
        <f t="shared" si="8"/>
        <v>0</v>
      </c>
      <c r="BD47" s="236">
        <f t="shared" si="8"/>
        <v>0</v>
      </c>
      <c r="BE47" s="236">
        <f t="shared" si="8"/>
        <v>0</v>
      </c>
      <c r="BF47" s="236">
        <f t="shared" si="8"/>
        <v>0</v>
      </c>
      <c r="BG47" s="236">
        <f t="shared" si="8"/>
        <v>0</v>
      </c>
      <c r="BH47" s="236">
        <f t="shared" si="8"/>
        <v>0</v>
      </c>
      <c r="BI47" s="236">
        <f t="shared" si="8"/>
        <v>0</v>
      </c>
      <c r="BJ47" s="236">
        <f t="shared" si="8"/>
        <v>0</v>
      </c>
      <c r="BK47" s="236">
        <f t="shared" si="8"/>
        <v>0</v>
      </c>
      <c r="BL47" s="235">
        <f t="shared" si="4"/>
        <v>0</v>
      </c>
    </row>
    <row r="48" spans="1:64">
      <c r="A48" s="234" t="s">
        <v>261</v>
      </c>
      <c r="B48" s="231">
        <v>0</v>
      </c>
      <c r="C48" s="231">
        <v>0</v>
      </c>
      <c r="D48" s="220">
        <v>83735.680000000008</v>
      </c>
      <c r="E48" s="220">
        <v>83735.680000000008</v>
      </c>
      <c r="F48" s="220">
        <v>83735.680000000008</v>
      </c>
      <c r="G48" s="220">
        <v>83735.680000000008</v>
      </c>
      <c r="H48" s="220">
        <v>83735.680000000008</v>
      </c>
      <c r="I48" s="220">
        <v>83735.680000000008</v>
      </c>
      <c r="J48" s="220">
        <v>83735.680000000008</v>
      </c>
      <c r="K48" s="220">
        <v>83735.680000000008</v>
      </c>
      <c r="L48" s="220">
        <v>83735.680000000008</v>
      </c>
      <c r="M48" s="220">
        <v>83735.680000000008</v>
      </c>
      <c r="N48" s="220">
        <v>83735.680000000008</v>
      </c>
      <c r="O48" s="220">
        <v>83735.680000000008</v>
      </c>
      <c r="P48" s="220">
        <f t="shared" si="5"/>
        <v>1004828.1600000003</v>
      </c>
      <c r="Q48" s="220">
        <v>83735.680000000008</v>
      </c>
      <c r="R48" s="220">
        <v>83735.680000000008</v>
      </c>
      <c r="S48" s="220">
        <v>83735.680000000008</v>
      </c>
      <c r="T48" s="220">
        <v>83735.680000000008</v>
      </c>
      <c r="U48" s="220">
        <v>83735.680000000008</v>
      </c>
      <c r="V48" s="220">
        <v>83735.680000000008</v>
      </c>
      <c r="W48" s="220">
        <v>83735.680000000008</v>
      </c>
      <c r="X48" s="220">
        <v>83735.680000000008</v>
      </c>
      <c r="Y48" s="220">
        <v>83735.680000000008</v>
      </c>
      <c r="Z48" s="220">
        <v>83735.680000000008</v>
      </c>
      <c r="AA48" s="220">
        <v>83735.680000000008</v>
      </c>
      <c r="AB48" s="220">
        <v>83735.680000000008</v>
      </c>
      <c r="AC48" s="220">
        <v>83735.680000000008</v>
      </c>
      <c r="AD48" s="220">
        <v>83735.680000000008</v>
      </c>
      <c r="AE48" s="220">
        <v>83735.680000000008</v>
      </c>
      <c r="AF48" s="220">
        <v>83735.680000000008</v>
      </c>
      <c r="AG48" s="220">
        <f t="shared" si="6"/>
        <v>1004828.1600000003</v>
      </c>
      <c r="AH48" s="219"/>
      <c r="AI48" s="235">
        <f t="shared" si="9"/>
        <v>0</v>
      </c>
      <c r="AJ48" s="235">
        <f t="shared" si="9"/>
        <v>0</v>
      </c>
      <c r="AK48" s="235">
        <f t="shared" si="9"/>
        <v>0</v>
      </c>
      <c r="AL48" s="235">
        <f t="shared" si="7"/>
        <v>0</v>
      </c>
      <c r="AM48" s="235">
        <f t="shared" si="7"/>
        <v>0</v>
      </c>
      <c r="AN48" s="235">
        <f t="shared" si="7"/>
        <v>0</v>
      </c>
      <c r="AO48" s="235">
        <f t="shared" si="7"/>
        <v>0</v>
      </c>
      <c r="AP48" s="235">
        <f t="shared" si="7"/>
        <v>0</v>
      </c>
      <c r="AQ48" s="235">
        <f t="shared" si="7"/>
        <v>0</v>
      </c>
      <c r="AR48" s="235">
        <f t="shared" si="7"/>
        <v>0</v>
      </c>
      <c r="AS48" s="235">
        <f t="shared" si="7"/>
        <v>0</v>
      </c>
      <c r="AT48" s="235">
        <f t="shared" si="7"/>
        <v>0</v>
      </c>
      <c r="AU48" s="236">
        <f t="shared" si="1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10"/>
        <v>0</v>
      </c>
      <c r="BA48" s="236">
        <f t="shared" si="10"/>
        <v>0</v>
      </c>
      <c r="BB48" s="236">
        <f t="shared" si="10"/>
        <v>0</v>
      </c>
      <c r="BC48" s="236">
        <f t="shared" si="8"/>
        <v>0</v>
      </c>
      <c r="BD48" s="236">
        <f t="shared" si="8"/>
        <v>0</v>
      </c>
      <c r="BE48" s="236">
        <f t="shared" si="8"/>
        <v>0</v>
      </c>
      <c r="BF48" s="236">
        <f t="shared" si="8"/>
        <v>0</v>
      </c>
      <c r="BG48" s="236">
        <f t="shared" si="8"/>
        <v>0</v>
      </c>
      <c r="BH48" s="236">
        <f t="shared" si="8"/>
        <v>0</v>
      </c>
      <c r="BI48" s="236">
        <f t="shared" si="8"/>
        <v>0</v>
      </c>
      <c r="BJ48" s="236">
        <f t="shared" si="8"/>
        <v>0</v>
      </c>
      <c r="BK48" s="236">
        <f t="shared" si="8"/>
        <v>0</v>
      </c>
      <c r="BL48" s="235">
        <f t="shared" si="4"/>
        <v>0</v>
      </c>
    </row>
    <row r="49" spans="1:64">
      <c r="A49" s="234" t="s">
        <v>262</v>
      </c>
      <c r="B49" s="231">
        <v>0</v>
      </c>
      <c r="C49" s="231">
        <v>0</v>
      </c>
      <c r="D49" s="220">
        <v>514445.05</v>
      </c>
      <c r="E49" s="220">
        <v>415878.02</v>
      </c>
      <c r="F49" s="220">
        <v>317310.99</v>
      </c>
      <c r="G49" s="220">
        <v>317310.99</v>
      </c>
      <c r="H49" s="220">
        <v>317310.99</v>
      </c>
      <c r="I49" s="220">
        <v>317310.99</v>
      </c>
      <c r="J49" s="220">
        <v>317310.99</v>
      </c>
      <c r="K49" s="220">
        <v>317310.99</v>
      </c>
      <c r="L49" s="220">
        <v>317310.99</v>
      </c>
      <c r="M49" s="220">
        <v>317310.99</v>
      </c>
      <c r="N49" s="220">
        <v>317310.99</v>
      </c>
      <c r="O49" s="220">
        <v>317310.99</v>
      </c>
      <c r="P49" s="220">
        <f t="shared" si="5"/>
        <v>4103432.9700000016</v>
      </c>
      <c r="Q49" s="220">
        <v>317310.99</v>
      </c>
      <c r="R49" s="220">
        <v>317310.99</v>
      </c>
      <c r="S49" s="220">
        <v>317310.99</v>
      </c>
      <c r="T49" s="220">
        <v>317310.99</v>
      </c>
      <c r="U49" s="220">
        <v>317310.99</v>
      </c>
      <c r="V49" s="220">
        <v>317310.99</v>
      </c>
      <c r="W49" s="220">
        <v>317310.99</v>
      </c>
      <c r="X49" s="220">
        <v>317310.99</v>
      </c>
      <c r="Y49" s="220">
        <v>317310.99</v>
      </c>
      <c r="Z49" s="220">
        <v>317310.99</v>
      </c>
      <c r="AA49" s="220">
        <v>317310.99</v>
      </c>
      <c r="AB49" s="220">
        <v>317310.99</v>
      </c>
      <c r="AC49" s="220">
        <v>317310.99</v>
      </c>
      <c r="AD49" s="220">
        <v>317310.99</v>
      </c>
      <c r="AE49" s="220">
        <v>317310.99</v>
      </c>
      <c r="AF49" s="220">
        <v>317310.99</v>
      </c>
      <c r="AG49" s="220">
        <f t="shared" si="6"/>
        <v>3807731.8800000008</v>
      </c>
      <c r="AH49" s="219"/>
      <c r="AI49" s="235">
        <f t="shared" si="9"/>
        <v>0</v>
      </c>
      <c r="AJ49" s="235">
        <f t="shared" si="9"/>
        <v>0</v>
      </c>
      <c r="AK49" s="235">
        <f t="shared" si="9"/>
        <v>0</v>
      </c>
      <c r="AL49" s="235">
        <f t="shared" si="7"/>
        <v>0</v>
      </c>
      <c r="AM49" s="235">
        <f t="shared" si="7"/>
        <v>0</v>
      </c>
      <c r="AN49" s="235">
        <f t="shared" si="7"/>
        <v>0</v>
      </c>
      <c r="AO49" s="235">
        <f t="shared" si="7"/>
        <v>0</v>
      </c>
      <c r="AP49" s="235">
        <f t="shared" si="7"/>
        <v>0</v>
      </c>
      <c r="AQ49" s="235">
        <f t="shared" si="7"/>
        <v>0</v>
      </c>
      <c r="AR49" s="235">
        <f t="shared" si="7"/>
        <v>0</v>
      </c>
      <c r="AS49" s="235">
        <f t="shared" si="7"/>
        <v>0</v>
      </c>
      <c r="AT49" s="235">
        <f t="shared" si="7"/>
        <v>0</v>
      </c>
      <c r="AU49" s="236">
        <f t="shared" si="1"/>
        <v>0</v>
      </c>
      <c r="AV49" s="236">
        <f t="shared" si="2"/>
        <v>0</v>
      </c>
      <c r="AW49" s="236">
        <f t="shared" si="2"/>
        <v>0</v>
      </c>
      <c r="AX49" s="236">
        <f t="shared" si="2"/>
        <v>0</v>
      </c>
      <c r="AY49" s="236">
        <f t="shared" si="2"/>
        <v>0</v>
      </c>
      <c r="AZ49" s="236">
        <f t="shared" si="10"/>
        <v>0</v>
      </c>
      <c r="BA49" s="236">
        <f t="shared" si="10"/>
        <v>0</v>
      </c>
      <c r="BB49" s="236">
        <f t="shared" si="10"/>
        <v>0</v>
      </c>
      <c r="BC49" s="236">
        <f t="shared" si="8"/>
        <v>0</v>
      </c>
      <c r="BD49" s="236">
        <f t="shared" si="8"/>
        <v>0</v>
      </c>
      <c r="BE49" s="236">
        <f t="shared" si="8"/>
        <v>0</v>
      </c>
      <c r="BF49" s="236">
        <f t="shared" si="8"/>
        <v>0</v>
      </c>
      <c r="BG49" s="236">
        <f t="shared" si="8"/>
        <v>0</v>
      </c>
      <c r="BH49" s="236">
        <f t="shared" si="8"/>
        <v>0</v>
      </c>
      <c r="BI49" s="236">
        <f t="shared" si="8"/>
        <v>0</v>
      </c>
      <c r="BJ49" s="236">
        <f t="shared" si="8"/>
        <v>0</v>
      </c>
      <c r="BK49" s="236">
        <f t="shared" si="8"/>
        <v>0</v>
      </c>
      <c r="BL49" s="235">
        <f t="shared" si="4"/>
        <v>0</v>
      </c>
    </row>
    <row r="50" spans="1:64">
      <c r="A50" s="234" t="s">
        <v>263</v>
      </c>
      <c r="B50" s="231">
        <v>3.2100000000000004E-2</v>
      </c>
      <c r="C50" s="231">
        <v>0</v>
      </c>
      <c r="D50" s="220">
        <v>4007795.4</v>
      </c>
      <c r="E50" s="220">
        <v>4007795.4</v>
      </c>
      <c r="F50" s="220">
        <v>4007795.4</v>
      </c>
      <c r="G50" s="220">
        <v>4007795.4</v>
      </c>
      <c r="H50" s="220">
        <v>4007795.4</v>
      </c>
      <c r="I50" s="220">
        <v>4007795.4</v>
      </c>
      <c r="J50" s="220">
        <v>4007795.4</v>
      </c>
      <c r="K50" s="220">
        <v>4007795.4</v>
      </c>
      <c r="L50" s="220">
        <v>4007795.4</v>
      </c>
      <c r="M50" s="220">
        <v>4007795.4</v>
      </c>
      <c r="N50" s="220">
        <v>4007795.4</v>
      </c>
      <c r="O50" s="220">
        <v>4007795.4</v>
      </c>
      <c r="P50" s="220">
        <f t="shared" si="5"/>
        <v>48093544.79999999</v>
      </c>
      <c r="Q50" s="220">
        <v>4007795.4</v>
      </c>
      <c r="R50" s="220">
        <v>4007795.4</v>
      </c>
      <c r="S50" s="220">
        <v>4007795.4</v>
      </c>
      <c r="T50" s="220">
        <v>4007795.4</v>
      </c>
      <c r="U50" s="220">
        <v>4007795.4</v>
      </c>
      <c r="V50" s="220">
        <v>4007795.4</v>
      </c>
      <c r="W50" s="220">
        <v>4007795.4</v>
      </c>
      <c r="X50" s="220">
        <v>4007795.4</v>
      </c>
      <c r="Y50" s="220">
        <v>4007795.4</v>
      </c>
      <c r="Z50" s="220">
        <v>4007795.4</v>
      </c>
      <c r="AA50" s="220">
        <v>4007795.4</v>
      </c>
      <c r="AB50" s="220">
        <v>4007795.4</v>
      </c>
      <c r="AC50" s="220">
        <v>4007795.4</v>
      </c>
      <c r="AD50" s="220">
        <v>4007795.4</v>
      </c>
      <c r="AE50" s="220">
        <v>4007795.4</v>
      </c>
      <c r="AF50" s="220">
        <v>4007795.4</v>
      </c>
      <c r="AG50" s="220">
        <f t="shared" si="6"/>
        <v>48093544.79999999</v>
      </c>
      <c r="AH50" s="219"/>
      <c r="AI50" s="235">
        <f t="shared" si="9"/>
        <v>10720.85</v>
      </c>
      <c r="AJ50" s="235">
        <f t="shared" si="9"/>
        <v>10720.85</v>
      </c>
      <c r="AK50" s="235">
        <f t="shared" si="9"/>
        <v>10720.85</v>
      </c>
      <c r="AL50" s="235">
        <f t="shared" si="7"/>
        <v>10720.85</v>
      </c>
      <c r="AM50" s="235">
        <f t="shared" si="7"/>
        <v>10720.85</v>
      </c>
      <c r="AN50" s="235">
        <f t="shared" si="7"/>
        <v>10720.85</v>
      </c>
      <c r="AO50" s="235">
        <f t="shared" si="7"/>
        <v>10720.85</v>
      </c>
      <c r="AP50" s="235">
        <f t="shared" si="7"/>
        <v>10720.85</v>
      </c>
      <c r="AQ50" s="235">
        <f t="shared" si="7"/>
        <v>10720.85</v>
      </c>
      <c r="AR50" s="235">
        <f t="shared" si="7"/>
        <v>10720.85</v>
      </c>
      <c r="AS50" s="235">
        <f t="shared" si="7"/>
        <v>10720.85</v>
      </c>
      <c r="AT50" s="235">
        <f t="shared" si="7"/>
        <v>10720.85</v>
      </c>
      <c r="AU50" s="236">
        <f t="shared" si="1"/>
        <v>128650.20000000003</v>
      </c>
      <c r="AV50" s="236">
        <f t="shared" si="2"/>
        <v>10720.85</v>
      </c>
      <c r="AW50" s="236">
        <f t="shared" si="2"/>
        <v>10720.85</v>
      </c>
      <c r="AX50" s="236">
        <f t="shared" si="2"/>
        <v>10720.85</v>
      </c>
      <c r="AY50" s="236">
        <f t="shared" si="2"/>
        <v>10720.85</v>
      </c>
      <c r="AZ50" s="236">
        <f t="shared" si="10"/>
        <v>0</v>
      </c>
      <c r="BA50" s="236">
        <f t="shared" si="10"/>
        <v>0</v>
      </c>
      <c r="BB50" s="236">
        <f t="shared" si="10"/>
        <v>0</v>
      </c>
      <c r="BC50" s="236">
        <f t="shared" si="8"/>
        <v>0</v>
      </c>
      <c r="BD50" s="236">
        <f t="shared" si="8"/>
        <v>0</v>
      </c>
      <c r="BE50" s="236">
        <f t="shared" si="8"/>
        <v>0</v>
      </c>
      <c r="BF50" s="236">
        <f t="shared" si="8"/>
        <v>0</v>
      </c>
      <c r="BG50" s="236">
        <f t="shared" si="8"/>
        <v>0</v>
      </c>
      <c r="BH50" s="236">
        <f t="shared" si="8"/>
        <v>0</v>
      </c>
      <c r="BI50" s="236">
        <f t="shared" si="8"/>
        <v>0</v>
      </c>
      <c r="BJ50" s="236">
        <f t="shared" si="8"/>
        <v>0</v>
      </c>
      <c r="BK50" s="236">
        <f t="shared" si="8"/>
        <v>0</v>
      </c>
      <c r="BL50" s="235">
        <f t="shared" si="4"/>
        <v>0</v>
      </c>
    </row>
    <row r="51" spans="1:64">
      <c r="A51" s="234" t="s">
        <v>264</v>
      </c>
      <c r="B51" s="231">
        <v>1.2999999999999999E-2</v>
      </c>
      <c r="C51" s="231">
        <v>0</v>
      </c>
      <c r="D51" s="220">
        <v>13208176.67</v>
      </c>
      <c r="E51" s="220">
        <v>13208176.67</v>
      </c>
      <c r="F51" s="220">
        <v>13208176.67</v>
      </c>
      <c r="G51" s="220">
        <v>13208176.67</v>
      </c>
      <c r="H51" s="220">
        <v>13208176.67</v>
      </c>
      <c r="I51" s="220">
        <v>13208176.67</v>
      </c>
      <c r="J51" s="220">
        <v>13208176.67</v>
      </c>
      <c r="K51" s="220">
        <v>13208176.67</v>
      </c>
      <c r="L51" s="220">
        <v>13208176.67</v>
      </c>
      <c r="M51" s="220">
        <v>13208176.67</v>
      </c>
      <c r="N51" s="220">
        <v>13208176.67</v>
      </c>
      <c r="O51" s="220">
        <v>13208176.67</v>
      </c>
      <c r="P51" s="220">
        <f t="shared" si="5"/>
        <v>158498120.03999999</v>
      </c>
      <c r="Q51" s="220">
        <v>13208176.67</v>
      </c>
      <c r="R51" s="220">
        <v>13208176.67</v>
      </c>
      <c r="S51" s="220">
        <v>13208176.67</v>
      </c>
      <c r="T51" s="220">
        <v>13208176.67</v>
      </c>
      <c r="U51" s="220">
        <v>13208176.67</v>
      </c>
      <c r="V51" s="220">
        <v>13208176.67</v>
      </c>
      <c r="W51" s="220">
        <v>13208176.67</v>
      </c>
      <c r="X51" s="220">
        <v>13208176.67</v>
      </c>
      <c r="Y51" s="220">
        <v>13208176.67</v>
      </c>
      <c r="Z51" s="220">
        <v>13208176.67</v>
      </c>
      <c r="AA51" s="220">
        <v>13208176.67</v>
      </c>
      <c r="AB51" s="220">
        <v>13208176.67</v>
      </c>
      <c r="AC51" s="220">
        <v>13208176.67</v>
      </c>
      <c r="AD51" s="220">
        <v>13208176.67</v>
      </c>
      <c r="AE51" s="220">
        <v>13208176.67</v>
      </c>
      <c r="AF51" s="220">
        <v>13208176.67</v>
      </c>
      <c r="AG51" s="220">
        <f t="shared" si="6"/>
        <v>158498120.03999999</v>
      </c>
      <c r="AH51" s="219"/>
      <c r="AI51" s="235">
        <f t="shared" si="9"/>
        <v>14308.86</v>
      </c>
      <c r="AJ51" s="235">
        <f t="shared" si="9"/>
        <v>14308.86</v>
      </c>
      <c r="AK51" s="235">
        <f t="shared" si="9"/>
        <v>14308.86</v>
      </c>
      <c r="AL51" s="235">
        <f t="shared" si="7"/>
        <v>14308.86</v>
      </c>
      <c r="AM51" s="235">
        <f t="shared" si="7"/>
        <v>14308.86</v>
      </c>
      <c r="AN51" s="235">
        <f t="shared" si="7"/>
        <v>14308.86</v>
      </c>
      <c r="AO51" s="235">
        <f t="shared" si="7"/>
        <v>14308.86</v>
      </c>
      <c r="AP51" s="235">
        <f t="shared" si="7"/>
        <v>14308.86</v>
      </c>
      <c r="AQ51" s="235">
        <f t="shared" si="7"/>
        <v>14308.86</v>
      </c>
      <c r="AR51" s="235">
        <f t="shared" si="7"/>
        <v>14308.86</v>
      </c>
      <c r="AS51" s="235">
        <f t="shared" si="7"/>
        <v>14308.86</v>
      </c>
      <c r="AT51" s="235">
        <f t="shared" si="7"/>
        <v>14308.86</v>
      </c>
      <c r="AU51" s="236">
        <f t="shared" si="1"/>
        <v>171706.32</v>
      </c>
      <c r="AV51" s="236">
        <f t="shared" si="2"/>
        <v>14308.86</v>
      </c>
      <c r="AW51" s="236">
        <f t="shared" si="2"/>
        <v>14308.86</v>
      </c>
      <c r="AX51" s="236">
        <f t="shared" si="2"/>
        <v>14308.86</v>
      </c>
      <c r="AY51" s="236">
        <f t="shared" si="2"/>
        <v>14308.86</v>
      </c>
      <c r="AZ51" s="236">
        <f t="shared" si="10"/>
        <v>0</v>
      </c>
      <c r="BA51" s="236">
        <f t="shared" si="10"/>
        <v>0</v>
      </c>
      <c r="BB51" s="236">
        <f t="shared" si="10"/>
        <v>0</v>
      </c>
      <c r="BC51" s="236">
        <f t="shared" si="8"/>
        <v>0</v>
      </c>
      <c r="BD51" s="236">
        <f t="shared" si="8"/>
        <v>0</v>
      </c>
      <c r="BE51" s="236">
        <f t="shared" si="8"/>
        <v>0</v>
      </c>
      <c r="BF51" s="236">
        <f t="shared" si="8"/>
        <v>0</v>
      </c>
      <c r="BG51" s="236">
        <f t="shared" si="8"/>
        <v>0</v>
      </c>
      <c r="BH51" s="236">
        <f t="shared" si="8"/>
        <v>0</v>
      </c>
      <c r="BI51" s="236">
        <f t="shared" si="8"/>
        <v>0</v>
      </c>
      <c r="BJ51" s="236">
        <f t="shared" si="8"/>
        <v>0</v>
      </c>
      <c r="BK51" s="236">
        <f t="shared" si="8"/>
        <v>0</v>
      </c>
      <c r="BL51" s="235">
        <f t="shared" si="4"/>
        <v>0</v>
      </c>
    </row>
    <row r="52" spans="1:64">
      <c r="A52" s="234" t="s">
        <v>265</v>
      </c>
      <c r="B52" s="231">
        <v>3.2100000000000004E-2</v>
      </c>
      <c r="C52" s="231">
        <v>0</v>
      </c>
      <c r="D52" s="220">
        <v>0</v>
      </c>
      <c r="E52" s="220">
        <v>0</v>
      </c>
      <c r="F52" s="220">
        <v>0</v>
      </c>
      <c r="G52" s="220">
        <v>0</v>
      </c>
      <c r="H52" s="220">
        <v>0</v>
      </c>
      <c r="I52" s="220">
        <v>0</v>
      </c>
      <c r="J52" s="220">
        <v>0</v>
      </c>
      <c r="K52" s="220">
        <v>0</v>
      </c>
      <c r="L52" s="220">
        <v>0</v>
      </c>
      <c r="M52" s="220">
        <v>0</v>
      </c>
      <c r="N52" s="220">
        <v>0</v>
      </c>
      <c r="O52" s="220">
        <v>0</v>
      </c>
      <c r="P52" s="220">
        <f t="shared" si="5"/>
        <v>0</v>
      </c>
      <c r="Q52" s="220">
        <v>0</v>
      </c>
      <c r="R52" s="220">
        <v>0</v>
      </c>
      <c r="S52" s="220">
        <v>0</v>
      </c>
      <c r="T52" s="220">
        <v>0</v>
      </c>
      <c r="U52" s="220">
        <v>0</v>
      </c>
      <c r="V52" s="220">
        <v>0</v>
      </c>
      <c r="W52" s="220">
        <v>0</v>
      </c>
      <c r="X52" s="220">
        <v>0</v>
      </c>
      <c r="Y52" s="220">
        <v>0</v>
      </c>
      <c r="Z52" s="220">
        <v>0</v>
      </c>
      <c r="AA52" s="220">
        <v>0</v>
      </c>
      <c r="AB52" s="220">
        <v>0</v>
      </c>
      <c r="AC52" s="220">
        <v>0</v>
      </c>
      <c r="AD52" s="220">
        <v>0</v>
      </c>
      <c r="AE52" s="220">
        <v>0</v>
      </c>
      <c r="AF52" s="220">
        <v>0</v>
      </c>
      <c r="AG52" s="220">
        <f t="shared" si="6"/>
        <v>0</v>
      </c>
      <c r="AH52" s="219"/>
      <c r="AI52" s="235">
        <f t="shared" si="9"/>
        <v>0</v>
      </c>
      <c r="AJ52" s="235">
        <f t="shared" si="9"/>
        <v>0</v>
      </c>
      <c r="AK52" s="235">
        <f t="shared" si="9"/>
        <v>0</v>
      </c>
      <c r="AL52" s="235">
        <f t="shared" si="7"/>
        <v>0</v>
      </c>
      <c r="AM52" s="235">
        <f t="shared" si="7"/>
        <v>0</v>
      </c>
      <c r="AN52" s="235">
        <f t="shared" si="7"/>
        <v>0</v>
      </c>
      <c r="AO52" s="235">
        <f t="shared" si="7"/>
        <v>0</v>
      </c>
      <c r="AP52" s="235">
        <f t="shared" si="7"/>
        <v>0</v>
      </c>
      <c r="AQ52" s="235">
        <f t="shared" si="7"/>
        <v>0</v>
      </c>
      <c r="AR52" s="235">
        <f t="shared" si="7"/>
        <v>0</v>
      </c>
      <c r="AS52" s="235">
        <f t="shared" si="7"/>
        <v>0</v>
      </c>
      <c r="AT52" s="235">
        <f t="shared" si="7"/>
        <v>0</v>
      </c>
      <c r="AU52" s="236">
        <f t="shared" si="1"/>
        <v>0</v>
      </c>
      <c r="AV52" s="236">
        <f t="shared" si="2"/>
        <v>0</v>
      </c>
      <c r="AW52" s="236">
        <f t="shared" si="2"/>
        <v>0</v>
      </c>
      <c r="AX52" s="236">
        <f t="shared" si="2"/>
        <v>0</v>
      </c>
      <c r="AY52" s="236">
        <f t="shared" si="2"/>
        <v>0</v>
      </c>
      <c r="AZ52" s="236">
        <f t="shared" si="10"/>
        <v>0</v>
      </c>
      <c r="BA52" s="236">
        <f t="shared" si="10"/>
        <v>0</v>
      </c>
      <c r="BB52" s="236">
        <f t="shared" si="10"/>
        <v>0</v>
      </c>
      <c r="BC52" s="236">
        <f t="shared" si="8"/>
        <v>0</v>
      </c>
      <c r="BD52" s="236">
        <f t="shared" si="8"/>
        <v>0</v>
      </c>
      <c r="BE52" s="236">
        <f t="shared" si="8"/>
        <v>0</v>
      </c>
      <c r="BF52" s="236">
        <f t="shared" si="8"/>
        <v>0</v>
      </c>
      <c r="BG52" s="236">
        <f t="shared" si="8"/>
        <v>0</v>
      </c>
      <c r="BH52" s="236">
        <f t="shared" si="8"/>
        <v>0</v>
      </c>
      <c r="BI52" s="236">
        <f t="shared" si="8"/>
        <v>0</v>
      </c>
      <c r="BJ52" s="236">
        <f t="shared" si="8"/>
        <v>0</v>
      </c>
      <c r="BK52" s="236">
        <f t="shared" si="8"/>
        <v>0</v>
      </c>
      <c r="BL52" s="235">
        <f t="shared" si="4"/>
        <v>0</v>
      </c>
    </row>
    <row r="53" spans="1:64">
      <c r="A53" s="234" t="s">
        <v>266</v>
      </c>
      <c r="B53" s="231">
        <v>3.0799999999999998E-2</v>
      </c>
      <c r="C53" s="231">
        <v>0</v>
      </c>
      <c r="D53" s="220">
        <v>5385350</v>
      </c>
      <c r="E53" s="220">
        <v>5385350</v>
      </c>
      <c r="F53" s="220">
        <v>5385350</v>
      </c>
      <c r="G53" s="220">
        <v>5385350</v>
      </c>
      <c r="H53" s="220">
        <v>5385350</v>
      </c>
      <c r="I53" s="220">
        <v>5385350</v>
      </c>
      <c r="J53" s="220">
        <v>5385350</v>
      </c>
      <c r="K53" s="220">
        <v>5385350</v>
      </c>
      <c r="L53" s="220">
        <v>5385350</v>
      </c>
      <c r="M53" s="220">
        <v>5385350</v>
      </c>
      <c r="N53" s="220">
        <v>5385350</v>
      </c>
      <c r="O53" s="220">
        <v>5385350</v>
      </c>
      <c r="P53" s="220">
        <f t="shared" si="5"/>
        <v>64624200</v>
      </c>
      <c r="Q53" s="220">
        <v>5385350</v>
      </c>
      <c r="R53" s="220">
        <v>5385350</v>
      </c>
      <c r="S53" s="220">
        <v>5385350</v>
      </c>
      <c r="T53" s="220">
        <v>5385350</v>
      </c>
      <c r="U53" s="220">
        <v>5385350</v>
      </c>
      <c r="V53" s="220">
        <v>5385350</v>
      </c>
      <c r="W53" s="220">
        <v>5385350</v>
      </c>
      <c r="X53" s="220">
        <v>5385350</v>
      </c>
      <c r="Y53" s="220">
        <v>5385350</v>
      </c>
      <c r="Z53" s="220">
        <v>5385350</v>
      </c>
      <c r="AA53" s="220">
        <v>5385350</v>
      </c>
      <c r="AB53" s="220">
        <v>5385350</v>
      </c>
      <c r="AC53" s="220">
        <v>5385350</v>
      </c>
      <c r="AD53" s="220">
        <v>5385350</v>
      </c>
      <c r="AE53" s="220">
        <v>5385350</v>
      </c>
      <c r="AF53" s="220">
        <v>5385350</v>
      </c>
      <c r="AG53" s="220">
        <f t="shared" si="6"/>
        <v>64624200</v>
      </c>
      <c r="AH53" s="219"/>
      <c r="AI53" s="235">
        <f t="shared" si="9"/>
        <v>13822.4</v>
      </c>
      <c r="AJ53" s="235">
        <f t="shared" si="9"/>
        <v>13822.4</v>
      </c>
      <c r="AK53" s="235">
        <f t="shared" si="9"/>
        <v>13822.4</v>
      </c>
      <c r="AL53" s="235">
        <f t="shared" si="7"/>
        <v>13822.4</v>
      </c>
      <c r="AM53" s="235">
        <f t="shared" si="7"/>
        <v>13822.4</v>
      </c>
      <c r="AN53" s="235">
        <f t="shared" si="7"/>
        <v>13822.4</v>
      </c>
      <c r="AO53" s="235">
        <f t="shared" si="7"/>
        <v>13822.4</v>
      </c>
      <c r="AP53" s="235">
        <f t="shared" si="7"/>
        <v>13822.4</v>
      </c>
      <c r="AQ53" s="235">
        <f t="shared" si="7"/>
        <v>13822.4</v>
      </c>
      <c r="AR53" s="235">
        <f t="shared" si="7"/>
        <v>13822.4</v>
      </c>
      <c r="AS53" s="235">
        <f t="shared" si="7"/>
        <v>13822.4</v>
      </c>
      <c r="AT53" s="235">
        <f t="shared" si="7"/>
        <v>13822.4</v>
      </c>
      <c r="AU53" s="236">
        <f t="shared" si="1"/>
        <v>165868.79999999996</v>
      </c>
      <c r="AV53" s="236">
        <f t="shared" si="2"/>
        <v>13822.4</v>
      </c>
      <c r="AW53" s="236">
        <f t="shared" si="2"/>
        <v>13822.4</v>
      </c>
      <c r="AX53" s="236">
        <f t="shared" si="2"/>
        <v>13822.4</v>
      </c>
      <c r="AY53" s="236">
        <f t="shared" si="2"/>
        <v>13822.4</v>
      </c>
      <c r="AZ53" s="236">
        <f t="shared" si="10"/>
        <v>0</v>
      </c>
      <c r="BA53" s="236">
        <f t="shared" si="10"/>
        <v>0</v>
      </c>
      <c r="BB53" s="236">
        <f t="shared" si="10"/>
        <v>0</v>
      </c>
      <c r="BC53" s="236">
        <f t="shared" si="8"/>
        <v>0</v>
      </c>
      <c r="BD53" s="236">
        <f t="shared" si="8"/>
        <v>0</v>
      </c>
      <c r="BE53" s="236">
        <f t="shared" si="8"/>
        <v>0</v>
      </c>
      <c r="BF53" s="236">
        <f t="shared" si="8"/>
        <v>0</v>
      </c>
      <c r="BG53" s="236">
        <f t="shared" si="8"/>
        <v>0</v>
      </c>
      <c r="BH53" s="236">
        <f t="shared" si="8"/>
        <v>0</v>
      </c>
      <c r="BI53" s="236">
        <f t="shared" si="8"/>
        <v>0</v>
      </c>
      <c r="BJ53" s="236">
        <f t="shared" si="8"/>
        <v>0</v>
      </c>
      <c r="BK53" s="236">
        <f t="shared" si="8"/>
        <v>0</v>
      </c>
      <c r="BL53" s="235">
        <f t="shared" si="4"/>
        <v>0</v>
      </c>
    </row>
    <row r="54" spans="1:64">
      <c r="A54" s="234" t="s">
        <v>267</v>
      </c>
      <c r="B54" s="231">
        <v>3.0799999999999998E-2</v>
      </c>
      <c r="C54" s="231">
        <v>0</v>
      </c>
      <c r="D54" s="220">
        <v>0</v>
      </c>
      <c r="E54" s="220">
        <v>0</v>
      </c>
      <c r="F54" s="220">
        <v>0</v>
      </c>
      <c r="G54" s="220">
        <v>0</v>
      </c>
      <c r="H54" s="220">
        <v>0</v>
      </c>
      <c r="I54" s="220">
        <v>0</v>
      </c>
      <c r="J54" s="220">
        <v>0</v>
      </c>
      <c r="K54" s="220">
        <v>0</v>
      </c>
      <c r="L54" s="220">
        <v>0</v>
      </c>
      <c r="M54" s="220">
        <v>0</v>
      </c>
      <c r="N54" s="220">
        <v>0</v>
      </c>
      <c r="O54" s="220">
        <v>0</v>
      </c>
      <c r="P54" s="220">
        <f t="shared" si="5"/>
        <v>0</v>
      </c>
      <c r="Q54" s="220">
        <v>0</v>
      </c>
      <c r="R54" s="220">
        <v>0</v>
      </c>
      <c r="S54" s="220">
        <v>0</v>
      </c>
      <c r="T54" s="220">
        <v>0</v>
      </c>
      <c r="U54" s="220">
        <v>0</v>
      </c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  <c r="AB54" s="220">
        <v>0</v>
      </c>
      <c r="AC54" s="220">
        <v>0</v>
      </c>
      <c r="AD54" s="220">
        <v>0</v>
      </c>
      <c r="AE54" s="220">
        <v>0</v>
      </c>
      <c r="AF54" s="220">
        <v>0</v>
      </c>
      <c r="AG54" s="220">
        <f t="shared" si="6"/>
        <v>0</v>
      </c>
      <c r="AH54" s="219"/>
      <c r="AI54" s="235">
        <f t="shared" si="9"/>
        <v>0</v>
      </c>
      <c r="AJ54" s="235">
        <f t="shared" si="9"/>
        <v>0</v>
      </c>
      <c r="AK54" s="235">
        <f t="shared" si="9"/>
        <v>0</v>
      </c>
      <c r="AL54" s="235">
        <f t="shared" si="7"/>
        <v>0</v>
      </c>
      <c r="AM54" s="235">
        <f t="shared" si="7"/>
        <v>0</v>
      </c>
      <c r="AN54" s="235">
        <f t="shared" si="7"/>
        <v>0</v>
      </c>
      <c r="AO54" s="235">
        <f t="shared" ref="AO54:AT96" si="11">ROUND(J54*$B54/12,2)</f>
        <v>0</v>
      </c>
      <c r="AP54" s="235">
        <f t="shared" si="11"/>
        <v>0</v>
      </c>
      <c r="AQ54" s="235">
        <f t="shared" si="11"/>
        <v>0</v>
      </c>
      <c r="AR54" s="235">
        <f t="shared" si="11"/>
        <v>0</v>
      </c>
      <c r="AS54" s="235">
        <f t="shared" si="11"/>
        <v>0</v>
      </c>
      <c r="AT54" s="235">
        <f t="shared" si="11"/>
        <v>0</v>
      </c>
      <c r="AU54" s="236">
        <f t="shared" si="1"/>
        <v>0</v>
      </c>
      <c r="AV54" s="236">
        <f t="shared" si="2"/>
        <v>0</v>
      </c>
      <c r="AW54" s="236">
        <f t="shared" si="2"/>
        <v>0</v>
      </c>
      <c r="AX54" s="236">
        <f t="shared" si="2"/>
        <v>0</v>
      </c>
      <c r="AY54" s="236">
        <f t="shared" si="2"/>
        <v>0</v>
      </c>
      <c r="AZ54" s="236">
        <f t="shared" si="10"/>
        <v>0</v>
      </c>
      <c r="BA54" s="236">
        <f t="shared" si="10"/>
        <v>0</v>
      </c>
      <c r="BB54" s="236">
        <f t="shared" si="10"/>
        <v>0</v>
      </c>
      <c r="BC54" s="236">
        <f t="shared" si="8"/>
        <v>0</v>
      </c>
      <c r="BD54" s="236">
        <f t="shared" si="8"/>
        <v>0</v>
      </c>
      <c r="BE54" s="236">
        <f t="shared" si="8"/>
        <v>0</v>
      </c>
      <c r="BF54" s="236">
        <f t="shared" ref="BF54:BK96" si="12">ROUND(AA54*$C54/12,2)</f>
        <v>0</v>
      </c>
      <c r="BG54" s="236">
        <f t="shared" si="12"/>
        <v>0</v>
      </c>
      <c r="BH54" s="236">
        <f t="shared" si="12"/>
        <v>0</v>
      </c>
      <c r="BI54" s="236">
        <f t="shared" si="12"/>
        <v>0</v>
      </c>
      <c r="BJ54" s="236">
        <f t="shared" si="12"/>
        <v>0</v>
      </c>
      <c r="BK54" s="236">
        <f t="shared" si="12"/>
        <v>0</v>
      </c>
      <c r="BL54" s="235">
        <f t="shared" si="4"/>
        <v>0</v>
      </c>
    </row>
    <row r="55" spans="1:64">
      <c r="A55" s="234" t="s">
        <v>268</v>
      </c>
      <c r="B55" s="231">
        <v>3.0799999999999998E-2</v>
      </c>
      <c r="C55" s="231">
        <v>0</v>
      </c>
      <c r="D55" s="220">
        <v>0</v>
      </c>
      <c r="E55" s="220">
        <v>0</v>
      </c>
      <c r="F55" s="220">
        <v>0</v>
      </c>
      <c r="G55" s="220">
        <v>0</v>
      </c>
      <c r="H55" s="220">
        <v>0</v>
      </c>
      <c r="I55" s="220">
        <v>0</v>
      </c>
      <c r="J55" s="220">
        <v>0</v>
      </c>
      <c r="K55" s="220">
        <v>0</v>
      </c>
      <c r="L55" s="220">
        <v>0</v>
      </c>
      <c r="M55" s="220">
        <v>0</v>
      </c>
      <c r="N55" s="220">
        <v>0</v>
      </c>
      <c r="O55" s="220">
        <v>0</v>
      </c>
      <c r="P55" s="220">
        <f t="shared" si="5"/>
        <v>0</v>
      </c>
      <c r="Q55" s="220">
        <v>0</v>
      </c>
      <c r="R55" s="220">
        <v>0</v>
      </c>
      <c r="S55" s="220">
        <v>0</v>
      </c>
      <c r="T55" s="220">
        <v>0</v>
      </c>
      <c r="U55" s="220">
        <v>0</v>
      </c>
      <c r="V55" s="220">
        <v>0</v>
      </c>
      <c r="W55" s="220">
        <v>0</v>
      </c>
      <c r="X55" s="220">
        <v>0</v>
      </c>
      <c r="Y55" s="220">
        <v>0</v>
      </c>
      <c r="Z55" s="220">
        <v>0</v>
      </c>
      <c r="AA55" s="220">
        <v>0</v>
      </c>
      <c r="AB55" s="220">
        <v>0</v>
      </c>
      <c r="AC55" s="220">
        <v>0</v>
      </c>
      <c r="AD55" s="220">
        <v>0</v>
      </c>
      <c r="AE55" s="220">
        <v>0</v>
      </c>
      <c r="AF55" s="220">
        <v>0</v>
      </c>
      <c r="AG55" s="220">
        <f t="shared" si="6"/>
        <v>0</v>
      </c>
      <c r="AH55" s="219"/>
      <c r="AI55" s="235">
        <f t="shared" si="9"/>
        <v>0</v>
      </c>
      <c r="AJ55" s="235">
        <f t="shared" si="9"/>
        <v>0</v>
      </c>
      <c r="AK55" s="235">
        <f t="shared" si="9"/>
        <v>0</v>
      </c>
      <c r="AL55" s="235">
        <f t="shared" si="9"/>
        <v>0</v>
      </c>
      <c r="AM55" s="235">
        <f t="shared" si="9"/>
        <v>0</v>
      </c>
      <c r="AN55" s="235">
        <f t="shared" si="9"/>
        <v>0</v>
      </c>
      <c r="AO55" s="235">
        <f t="shared" si="11"/>
        <v>0</v>
      </c>
      <c r="AP55" s="235">
        <f t="shared" si="11"/>
        <v>0</v>
      </c>
      <c r="AQ55" s="235">
        <f t="shared" si="11"/>
        <v>0</v>
      </c>
      <c r="AR55" s="235">
        <f t="shared" si="11"/>
        <v>0</v>
      </c>
      <c r="AS55" s="235">
        <f t="shared" si="11"/>
        <v>0</v>
      </c>
      <c r="AT55" s="235">
        <f t="shared" si="11"/>
        <v>0</v>
      </c>
      <c r="AU55" s="236">
        <f t="shared" si="1"/>
        <v>0</v>
      </c>
      <c r="AV55" s="236">
        <f t="shared" si="2"/>
        <v>0</v>
      </c>
      <c r="AW55" s="236">
        <f t="shared" si="2"/>
        <v>0</v>
      </c>
      <c r="AX55" s="236">
        <f t="shared" si="2"/>
        <v>0</v>
      </c>
      <c r="AY55" s="236">
        <f t="shared" si="2"/>
        <v>0</v>
      </c>
      <c r="AZ55" s="236">
        <f t="shared" si="10"/>
        <v>0</v>
      </c>
      <c r="BA55" s="236">
        <f t="shared" si="10"/>
        <v>0</v>
      </c>
      <c r="BB55" s="236">
        <f t="shared" si="10"/>
        <v>0</v>
      </c>
      <c r="BC55" s="236">
        <f t="shared" si="10"/>
        <v>0</v>
      </c>
      <c r="BD55" s="236">
        <f t="shared" si="10"/>
        <v>0</v>
      </c>
      <c r="BE55" s="236">
        <f t="shared" si="10"/>
        <v>0</v>
      </c>
      <c r="BF55" s="236">
        <f t="shared" si="12"/>
        <v>0</v>
      </c>
      <c r="BG55" s="236">
        <f t="shared" si="12"/>
        <v>0</v>
      </c>
      <c r="BH55" s="236">
        <f t="shared" si="12"/>
        <v>0</v>
      </c>
      <c r="BI55" s="236">
        <f t="shared" si="12"/>
        <v>0</v>
      </c>
      <c r="BJ55" s="236">
        <f t="shared" si="12"/>
        <v>0</v>
      </c>
      <c r="BK55" s="236">
        <f t="shared" si="12"/>
        <v>0</v>
      </c>
      <c r="BL55" s="235">
        <f t="shared" si="4"/>
        <v>0</v>
      </c>
    </row>
    <row r="56" spans="1:64">
      <c r="A56" s="234" t="s">
        <v>269</v>
      </c>
      <c r="B56" s="231">
        <v>5.1900000000000002E-2</v>
      </c>
      <c r="C56" s="231">
        <v>0.1022</v>
      </c>
      <c r="D56" s="220">
        <v>138360268.81999999</v>
      </c>
      <c r="E56" s="220">
        <v>138364714.25</v>
      </c>
      <c r="F56" s="220">
        <v>138393633.28999999</v>
      </c>
      <c r="G56" s="220">
        <v>138305008.41</v>
      </c>
      <c r="H56" s="220">
        <v>138110231.15000001</v>
      </c>
      <c r="I56" s="220">
        <v>137989701.43000001</v>
      </c>
      <c r="J56" s="220">
        <v>137955972.095</v>
      </c>
      <c r="K56" s="220">
        <v>138153659.38499999</v>
      </c>
      <c r="L56" s="220">
        <v>140160832.79999998</v>
      </c>
      <c r="M56" s="220">
        <v>142258729.63499999</v>
      </c>
      <c r="N56" s="220">
        <v>142541998.36999997</v>
      </c>
      <c r="O56" s="220">
        <v>142541998.36999997</v>
      </c>
      <c r="P56" s="220">
        <f t="shared" si="5"/>
        <v>1673136748.0049996</v>
      </c>
      <c r="Q56" s="220">
        <v>142541998.36999997</v>
      </c>
      <c r="R56" s="220">
        <v>142541998.36999997</v>
      </c>
      <c r="S56" s="220">
        <v>142581847.21999997</v>
      </c>
      <c r="T56" s="220">
        <v>142826636.06999996</v>
      </c>
      <c r="U56" s="220">
        <v>466746386.5</v>
      </c>
      <c r="V56" s="220">
        <v>466746386.5</v>
      </c>
      <c r="W56" s="220">
        <v>466746386.5</v>
      </c>
      <c r="X56" s="220">
        <v>466787382.89499998</v>
      </c>
      <c r="Y56" s="220">
        <v>466925062.79000002</v>
      </c>
      <c r="Z56" s="220">
        <v>467021746.29000002</v>
      </c>
      <c r="AA56" s="220">
        <v>467021746.29000002</v>
      </c>
      <c r="AB56" s="220">
        <v>467021746.29000002</v>
      </c>
      <c r="AC56" s="220">
        <v>467021746.29000002</v>
      </c>
      <c r="AD56" s="220">
        <v>467021746.29000002</v>
      </c>
      <c r="AE56" s="220">
        <v>467021746.29000002</v>
      </c>
      <c r="AF56" s="220">
        <v>467021746.29000002</v>
      </c>
      <c r="AG56" s="220">
        <f t="shared" si="6"/>
        <v>5603103829.2150002</v>
      </c>
      <c r="AH56" s="219"/>
      <c r="AI56" s="235">
        <f t="shared" si="9"/>
        <v>598408.16</v>
      </c>
      <c r="AJ56" s="235">
        <f t="shared" si="9"/>
        <v>598427.39</v>
      </c>
      <c r="AK56" s="235">
        <f t="shared" si="9"/>
        <v>598552.46</v>
      </c>
      <c r="AL56" s="235">
        <f t="shared" si="9"/>
        <v>598169.16</v>
      </c>
      <c r="AM56" s="235">
        <f t="shared" si="9"/>
        <v>597326.75</v>
      </c>
      <c r="AN56" s="235">
        <f t="shared" si="9"/>
        <v>596805.46</v>
      </c>
      <c r="AO56" s="235">
        <f t="shared" si="11"/>
        <v>596659.57999999996</v>
      </c>
      <c r="AP56" s="235">
        <f t="shared" si="11"/>
        <v>597514.57999999996</v>
      </c>
      <c r="AQ56" s="235">
        <f t="shared" si="11"/>
        <v>606195.6</v>
      </c>
      <c r="AR56" s="235">
        <f t="shared" si="11"/>
        <v>615269.01</v>
      </c>
      <c r="AS56" s="235">
        <f t="shared" si="11"/>
        <v>616494.14</v>
      </c>
      <c r="AT56" s="235">
        <f t="shared" si="11"/>
        <v>616494.14</v>
      </c>
      <c r="AU56" s="236">
        <f t="shared" si="1"/>
        <v>7236316.4299999988</v>
      </c>
      <c r="AV56" s="236">
        <f t="shared" si="2"/>
        <v>616494.14</v>
      </c>
      <c r="AW56" s="236">
        <f t="shared" si="2"/>
        <v>616494.14</v>
      </c>
      <c r="AX56" s="236">
        <f t="shared" si="2"/>
        <v>616666.49</v>
      </c>
      <c r="AY56" s="236">
        <f t="shared" si="2"/>
        <v>617725.19999999995</v>
      </c>
      <c r="AZ56" s="236">
        <f t="shared" si="10"/>
        <v>3975123.39</v>
      </c>
      <c r="BA56" s="236">
        <f t="shared" si="10"/>
        <v>3975123.39</v>
      </c>
      <c r="BB56" s="236">
        <f t="shared" si="10"/>
        <v>3975123.39</v>
      </c>
      <c r="BC56" s="236">
        <f t="shared" si="10"/>
        <v>3975472.54</v>
      </c>
      <c r="BD56" s="236">
        <f t="shared" si="10"/>
        <v>3976645.12</v>
      </c>
      <c r="BE56" s="236">
        <f t="shared" si="10"/>
        <v>3977468.54</v>
      </c>
      <c r="BF56" s="236">
        <f t="shared" si="12"/>
        <v>3977468.54</v>
      </c>
      <c r="BG56" s="236">
        <f t="shared" si="12"/>
        <v>3977468.54</v>
      </c>
      <c r="BH56" s="236">
        <f t="shared" si="12"/>
        <v>3977468.54</v>
      </c>
      <c r="BI56" s="236">
        <f t="shared" si="12"/>
        <v>3977468.54</v>
      </c>
      <c r="BJ56" s="236">
        <f t="shared" si="12"/>
        <v>3977468.54</v>
      </c>
      <c r="BK56" s="236">
        <f t="shared" si="12"/>
        <v>3977468.54</v>
      </c>
      <c r="BL56" s="235">
        <f t="shared" si="4"/>
        <v>47719767.609999999</v>
      </c>
    </row>
    <row r="57" spans="1:64">
      <c r="A57" s="234" t="s">
        <v>270</v>
      </c>
      <c r="B57" s="237">
        <v>4.1099999999999998E-2</v>
      </c>
      <c r="C57" s="237">
        <v>2.5700000000000001E-2</v>
      </c>
      <c r="D57" s="220">
        <v>19802080.260000002</v>
      </c>
      <c r="E57" s="220">
        <v>19802080.260000002</v>
      </c>
      <c r="F57" s="220">
        <v>19802080.260000002</v>
      </c>
      <c r="G57" s="220">
        <v>19802080.260000002</v>
      </c>
      <c r="H57" s="220">
        <v>19802080.260000002</v>
      </c>
      <c r="I57" s="220">
        <v>19802080.260000002</v>
      </c>
      <c r="J57" s="220">
        <v>19802080.260000002</v>
      </c>
      <c r="K57" s="220">
        <v>19802080.260000002</v>
      </c>
      <c r="L57" s="220">
        <v>19802080.260000002</v>
      </c>
      <c r="M57" s="220">
        <v>9901040.1300000008</v>
      </c>
      <c r="N57" s="220">
        <v>0</v>
      </c>
      <c r="O57" s="220">
        <v>0</v>
      </c>
      <c r="P57" s="220">
        <f t="shared" si="5"/>
        <v>188119762.47</v>
      </c>
      <c r="Q57" s="220">
        <v>0</v>
      </c>
      <c r="R57" s="220">
        <v>0</v>
      </c>
      <c r="S57" s="220">
        <v>0</v>
      </c>
      <c r="T57" s="220">
        <v>0</v>
      </c>
      <c r="U57" s="220">
        <v>0</v>
      </c>
      <c r="V57" s="220">
        <v>0</v>
      </c>
      <c r="W57" s="220">
        <v>0</v>
      </c>
      <c r="X57" s="220">
        <v>0</v>
      </c>
      <c r="Y57" s="220">
        <v>0</v>
      </c>
      <c r="Z57" s="220">
        <v>0</v>
      </c>
      <c r="AA57" s="220">
        <v>0</v>
      </c>
      <c r="AB57" s="220">
        <v>0</v>
      </c>
      <c r="AC57" s="220">
        <v>0</v>
      </c>
      <c r="AD57" s="220">
        <v>0</v>
      </c>
      <c r="AE57" s="220">
        <v>0</v>
      </c>
      <c r="AF57" s="220">
        <v>0</v>
      </c>
      <c r="AG57" s="220">
        <f t="shared" si="6"/>
        <v>0</v>
      </c>
      <c r="AH57" s="219"/>
      <c r="AI57" s="235">
        <f t="shared" si="9"/>
        <v>67822.12</v>
      </c>
      <c r="AJ57" s="235">
        <f t="shared" si="9"/>
        <v>67822.12</v>
      </c>
      <c r="AK57" s="235">
        <f t="shared" si="9"/>
        <v>67822.12</v>
      </c>
      <c r="AL57" s="235">
        <f t="shared" si="9"/>
        <v>67822.12</v>
      </c>
      <c r="AM57" s="235">
        <f t="shared" si="9"/>
        <v>67822.12</v>
      </c>
      <c r="AN57" s="235">
        <f t="shared" si="9"/>
        <v>67822.12</v>
      </c>
      <c r="AO57" s="235">
        <f t="shared" si="11"/>
        <v>67822.12</v>
      </c>
      <c r="AP57" s="235">
        <f t="shared" si="11"/>
        <v>67822.12</v>
      </c>
      <c r="AQ57" s="235">
        <f t="shared" si="11"/>
        <v>67822.12</v>
      </c>
      <c r="AR57" s="235">
        <f t="shared" si="11"/>
        <v>33911.06</v>
      </c>
      <c r="AS57" s="235">
        <f t="shared" si="11"/>
        <v>0</v>
      </c>
      <c r="AT57" s="235">
        <f t="shared" si="11"/>
        <v>0</v>
      </c>
      <c r="AU57" s="236">
        <f t="shared" si="1"/>
        <v>644310.1399999999</v>
      </c>
      <c r="AV57" s="236">
        <f t="shared" si="2"/>
        <v>0</v>
      </c>
      <c r="AW57" s="236">
        <f t="shared" si="2"/>
        <v>0</v>
      </c>
      <c r="AX57" s="236">
        <f t="shared" si="2"/>
        <v>0</v>
      </c>
      <c r="AY57" s="236">
        <f t="shared" si="2"/>
        <v>0</v>
      </c>
      <c r="AZ57" s="236">
        <f t="shared" si="10"/>
        <v>0</v>
      </c>
      <c r="BA57" s="236">
        <f t="shared" si="10"/>
        <v>0</v>
      </c>
      <c r="BB57" s="236">
        <f t="shared" si="10"/>
        <v>0</v>
      </c>
      <c r="BC57" s="236">
        <f t="shared" si="10"/>
        <v>0</v>
      </c>
      <c r="BD57" s="236">
        <f t="shared" si="10"/>
        <v>0</v>
      </c>
      <c r="BE57" s="236">
        <f t="shared" si="10"/>
        <v>0</v>
      </c>
      <c r="BF57" s="236">
        <f t="shared" si="12"/>
        <v>0</v>
      </c>
      <c r="BG57" s="236">
        <f t="shared" si="12"/>
        <v>0</v>
      </c>
      <c r="BH57" s="236">
        <f t="shared" si="12"/>
        <v>0</v>
      </c>
      <c r="BI57" s="236">
        <f t="shared" si="12"/>
        <v>0</v>
      </c>
      <c r="BJ57" s="236">
        <f t="shared" si="12"/>
        <v>0</v>
      </c>
      <c r="BK57" s="236">
        <f t="shared" si="12"/>
        <v>0</v>
      </c>
      <c r="BL57" s="235">
        <f t="shared" si="4"/>
        <v>0</v>
      </c>
    </row>
    <row r="58" spans="1:64">
      <c r="A58" s="234" t="s">
        <v>271</v>
      </c>
      <c r="B58" s="231">
        <v>5.1900000000000002E-2</v>
      </c>
      <c r="C58" s="231">
        <v>0.1022</v>
      </c>
      <c r="D58" s="220">
        <v>0</v>
      </c>
      <c r="E58" s="220">
        <v>0</v>
      </c>
      <c r="F58" s="220">
        <v>0</v>
      </c>
      <c r="G58" s="220">
        <v>0</v>
      </c>
      <c r="H58" s="220">
        <v>0</v>
      </c>
      <c r="I58" s="220">
        <v>0</v>
      </c>
      <c r="J58" s="220">
        <v>0</v>
      </c>
      <c r="K58" s="220">
        <v>0</v>
      </c>
      <c r="L58" s="220">
        <v>0</v>
      </c>
      <c r="M58" s="220">
        <v>0</v>
      </c>
      <c r="N58" s="220">
        <v>0</v>
      </c>
      <c r="O58" s="220">
        <v>0</v>
      </c>
      <c r="P58" s="220">
        <f t="shared" si="5"/>
        <v>0</v>
      </c>
      <c r="Q58" s="220">
        <v>0</v>
      </c>
      <c r="R58" s="220">
        <v>0</v>
      </c>
      <c r="S58" s="220">
        <v>0</v>
      </c>
      <c r="T58" s="220">
        <v>0</v>
      </c>
      <c r="U58" s="220">
        <v>0</v>
      </c>
      <c r="V58" s="220">
        <v>0</v>
      </c>
      <c r="W58" s="220">
        <v>0</v>
      </c>
      <c r="X58" s="220">
        <v>0</v>
      </c>
      <c r="Y58" s="220">
        <v>0</v>
      </c>
      <c r="Z58" s="220">
        <v>0</v>
      </c>
      <c r="AA58" s="220">
        <v>0</v>
      </c>
      <c r="AB58" s="220">
        <v>0</v>
      </c>
      <c r="AC58" s="220">
        <v>0</v>
      </c>
      <c r="AD58" s="220">
        <v>0</v>
      </c>
      <c r="AE58" s="220">
        <v>0</v>
      </c>
      <c r="AF58" s="220">
        <v>0</v>
      </c>
      <c r="AG58" s="220">
        <f t="shared" si="6"/>
        <v>0</v>
      </c>
      <c r="AH58" s="219"/>
      <c r="AI58" s="235">
        <f t="shared" si="9"/>
        <v>0</v>
      </c>
      <c r="AJ58" s="235">
        <f t="shared" si="9"/>
        <v>0</v>
      </c>
      <c r="AK58" s="235">
        <f t="shared" si="9"/>
        <v>0</v>
      </c>
      <c r="AL58" s="235">
        <f t="shared" si="9"/>
        <v>0</v>
      </c>
      <c r="AM58" s="235">
        <f t="shared" si="9"/>
        <v>0</v>
      </c>
      <c r="AN58" s="235">
        <f t="shared" si="9"/>
        <v>0</v>
      </c>
      <c r="AO58" s="235">
        <f t="shared" si="11"/>
        <v>0</v>
      </c>
      <c r="AP58" s="235">
        <f t="shared" si="11"/>
        <v>0</v>
      </c>
      <c r="AQ58" s="235">
        <f t="shared" si="11"/>
        <v>0</v>
      </c>
      <c r="AR58" s="235">
        <f t="shared" si="11"/>
        <v>0</v>
      </c>
      <c r="AS58" s="235">
        <f t="shared" si="11"/>
        <v>0</v>
      </c>
      <c r="AT58" s="235">
        <f t="shared" si="11"/>
        <v>0</v>
      </c>
      <c r="AU58" s="236">
        <f t="shared" si="1"/>
        <v>0</v>
      </c>
      <c r="AV58" s="236">
        <f t="shared" si="2"/>
        <v>0</v>
      </c>
      <c r="AW58" s="236">
        <f t="shared" si="2"/>
        <v>0</v>
      </c>
      <c r="AX58" s="236">
        <f t="shared" si="2"/>
        <v>0</v>
      </c>
      <c r="AY58" s="236">
        <f t="shared" si="2"/>
        <v>0</v>
      </c>
      <c r="AZ58" s="236">
        <f t="shared" si="10"/>
        <v>0</v>
      </c>
      <c r="BA58" s="236">
        <f t="shared" si="10"/>
        <v>0</v>
      </c>
      <c r="BB58" s="236">
        <f t="shared" si="10"/>
        <v>0</v>
      </c>
      <c r="BC58" s="236">
        <f t="shared" si="10"/>
        <v>0</v>
      </c>
      <c r="BD58" s="236">
        <f t="shared" si="10"/>
        <v>0</v>
      </c>
      <c r="BE58" s="236">
        <f t="shared" si="10"/>
        <v>0</v>
      </c>
      <c r="BF58" s="236">
        <f t="shared" si="12"/>
        <v>0</v>
      </c>
      <c r="BG58" s="236">
        <f t="shared" si="12"/>
        <v>0</v>
      </c>
      <c r="BH58" s="236">
        <f t="shared" si="12"/>
        <v>0</v>
      </c>
      <c r="BI58" s="236">
        <f t="shared" si="12"/>
        <v>0</v>
      </c>
      <c r="BJ58" s="236">
        <f t="shared" si="12"/>
        <v>0</v>
      </c>
      <c r="BK58" s="236">
        <f t="shared" si="12"/>
        <v>0</v>
      </c>
      <c r="BL58" s="235">
        <f t="shared" si="4"/>
        <v>0</v>
      </c>
    </row>
    <row r="59" spans="1:64">
      <c r="A59" s="234" t="s">
        <v>272</v>
      </c>
      <c r="B59" s="231">
        <v>5.1900000000000002E-2</v>
      </c>
      <c r="C59" s="231">
        <v>0.1022</v>
      </c>
      <c r="D59" s="220">
        <v>0</v>
      </c>
      <c r="E59" s="220">
        <v>0</v>
      </c>
      <c r="F59" s="220">
        <v>0</v>
      </c>
      <c r="G59" s="220">
        <v>0</v>
      </c>
      <c r="H59" s="220">
        <v>0</v>
      </c>
      <c r="I59" s="220">
        <v>0</v>
      </c>
      <c r="J59" s="220">
        <v>0</v>
      </c>
      <c r="K59" s="220">
        <v>0</v>
      </c>
      <c r="L59" s="220">
        <v>0</v>
      </c>
      <c r="M59" s="220">
        <v>0</v>
      </c>
      <c r="N59" s="220">
        <v>0</v>
      </c>
      <c r="O59" s="220">
        <v>0</v>
      </c>
      <c r="P59" s="220">
        <f t="shared" si="5"/>
        <v>0</v>
      </c>
      <c r="Q59" s="220">
        <v>0</v>
      </c>
      <c r="R59" s="220">
        <v>0</v>
      </c>
      <c r="S59" s="220">
        <v>0</v>
      </c>
      <c r="T59" s="220">
        <v>0</v>
      </c>
      <c r="U59" s="220">
        <v>0</v>
      </c>
      <c r="V59" s="220">
        <v>0</v>
      </c>
      <c r="W59" s="220">
        <v>0</v>
      </c>
      <c r="X59" s="220">
        <v>0</v>
      </c>
      <c r="Y59" s="220">
        <v>0</v>
      </c>
      <c r="Z59" s="220">
        <v>0</v>
      </c>
      <c r="AA59" s="220">
        <v>0</v>
      </c>
      <c r="AB59" s="220">
        <v>0</v>
      </c>
      <c r="AC59" s="220">
        <v>0</v>
      </c>
      <c r="AD59" s="220">
        <v>0</v>
      </c>
      <c r="AE59" s="220">
        <v>0</v>
      </c>
      <c r="AF59" s="220">
        <v>0</v>
      </c>
      <c r="AG59" s="220">
        <f t="shared" si="6"/>
        <v>0</v>
      </c>
      <c r="AH59" s="219"/>
      <c r="AI59" s="235">
        <f t="shared" si="9"/>
        <v>0</v>
      </c>
      <c r="AJ59" s="235">
        <f t="shared" si="9"/>
        <v>0</v>
      </c>
      <c r="AK59" s="235">
        <f t="shared" si="9"/>
        <v>0</v>
      </c>
      <c r="AL59" s="235">
        <f t="shared" si="9"/>
        <v>0</v>
      </c>
      <c r="AM59" s="235">
        <f t="shared" si="9"/>
        <v>0</v>
      </c>
      <c r="AN59" s="235">
        <f t="shared" si="9"/>
        <v>0</v>
      </c>
      <c r="AO59" s="235">
        <f t="shared" si="11"/>
        <v>0</v>
      </c>
      <c r="AP59" s="235">
        <f t="shared" si="11"/>
        <v>0</v>
      </c>
      <c r="AQ59" s="235">
        <f t="shared" si="11"/>
        <v>0</v>
      </c>
      <c r="AR59" s="235">
        <f t="shared" si="11"/>
        <v>0</v>
      </c>
      <c r="AS59" s="235">
        <f t="shared" si="11"/>
        <v>0</v>
      </c>
      <c r="AT59" s="235">
        <f t="shared" si="11"/>
        <v>0</v>
      </c>
      <c r="AU59" s="236">
        <f t="shared" si="1"/>
        <v>0</v>
      </c>
      <c r="AV59" s="236">
        <f t="shared" si="2"/>
        <v>0</v>
      </c>
      <c r="AW59" s="236">
        <f t="shared" si="2"/>
        <v>0</v>
      </c>
      <c r="AX59" s="236">
        <f t="shared" si="2"/>
        <v>0</v>
      </c>
      <c r="AY59" s="236">
        <f t="shared" si="2"/>
        <v>0</v>
      </c>
      <c r="AZ59" s="236">
        <f t="shared" si="10"/>
        <v>0</v>
      </c>
      <c r="BA59" s="236">
        <f t="shared" si="10"/>
        <v>0</v>
      </c>
      <c r="BB59" s="236">
        <f t="shared" si="10"/>
        <v>0</v>
      </c>
      <c r="BC59" s="236">
        <f t="shared" si="10"/>
        <v>0</v>
      </c>
      <c r="BD59" s="236">
        <f t="shared" si="10"/>
        <v>0</v>
      </c>
      <c r="BE59" s="236">
        <f t="shared" si="10"/>
        <v>0</v>
      </c>
      <c r="BF59" s="236">
        <f t="shared" si="12"/>
        <v>0</v>
      </c>
      <c r="BG59" s="236">
        <f t="shared" si="12"/>
        <v>0</v>
      </c>
      <c r="BH59" s="236">
        <f t="shared" si="12"/>
        <v>0</v>
      </c>
      <c r="BI59" s="236">
        <f t="shared" si="12"/>
        <v>0</v>
      </c>
      <c r="BJ59" s="236">
        <f t="shared" si="12"/>
        <v>0</v>
      </c>
      <c r="BK59" s="236">
        <f t="shared" si="12"/>
        <v>0</v>
      </c>
      <c r="BL59" s="235">
        <f t="shared" si="4"/>
        <v>0</v>
      </c>
    </row>
    <row r="60" spans="1:64">
      <c r="A60" s="234" t="s">
        <v>273</v>
      </c>
      <c r="B60" s="231">
        <v>5.1900000000000002E-2</v>
      </c>
      <c r="C60" s="231">
        <v>0.1022</v>
      </c>
      <c r="D60" s="220">
        <v>119120099.43000001</v>
      </c>
      <c r="E60" s="220">
        <v>119120099.43000001</v>
      </c>
      <c r="F60" s="220">
        <v>119120099.43000001</v>
      </c>
      <c r="G60" s="220">
        <v>119120099.43000001</v>
      </c>
      <c r="H60" s="220">
        <v>119120099.43000001</v>
      </c>
      <c r="I60" s="220">
        <v>119120099.43000001</v>
      </c>
      <c r="J60" s="220">
        <v>119196502.53500001</v>
      </c>
      <c r="K60" s="220">
        <v>119272905.64</v>
      </c>
      <c r="L60" s="220">
        <v>119272905.64</v>
      </c>
      <c r="M60" s="220">
        <v>119272905.64</v>
      </c>
      <c r="N60" s="220">
        <v>119272905.64</v>
      </c>
      <c r="O60" s="220">
        <v>119272905.64</v>
      </c>
      <c r="P60" s="220">
        <f t="shared" si="5"/>
        <v>1430281627.3150003</v>
      </c>
      <c r="Q60" s="220">
        <v>119272905.64</v>
      </c>
      <c r="R60" s="220">
        <v>119272905.64</v>
      </c>
      <c r="S60" s="220">
        <v>119272905.64</v>
      </c>
      <c r="T60" s="220">
        <v>119272905.64</v>
      </c>
      <c r="U60" s="220">
        <v>0</v>
      </c>
      <c r="V60" s="220">
        <v>0</v>
      </c>
      <c r="W60" s="220">
        <v>0</v>
      </c>
      <c r="X60" s="220">
        <v>0</v>
      </c>
      <c r="Y60" s="220">
        <v>0</v>
      </c>
      <c r="Z60" s="220">
        <v>0</v>
      </c>
      <c r="AA60" s="220">
        <v>0</v>
      </c>
      <c r="AB60" s="220">
        <v>0</v>
      </c>
      <c r="AC60" s="220">
        <v>0</v>
      </c>
      <c r="AD60" s="220">
        <v>0</v>
      </c>
      <c r="AE60" s="220">
        <v>0</v>
      </c>
      <c r="AF60" s="220">
        <v>0</v>
      </c>
      <c r="AG60" s="220">
        <f t="shared" si="6"/>
        <v>0</v>
      </c>
      <c r="AH60" s="219"/>
      <c r="AI60" s="235">
        <f t="shared" si="9"/>
        <v>515194.43</v>
      </c>
      <c r="AJ60" s="235">
        <f t="shared" si="9"/>
        <v>515194.43</v>
      </c>
      <c r="AK60" s="235">
        <f t="shared" si="9"/>
        <v>515194.43</v>
      </c>
      <c r="AL60" s="235">
        <f t="shared" si="9"/>
        <v>515194.43</v>
      </c>
      <c r="AM60" s="235">
        <f t="shared" si="9"/>
        <v>515194.43</v>
      </c>
      <c r="AN60" s="235">
        <f t="shared" si="9"/>
        <v>515194.43</v>
      </c>
      <c r="AO60" s="235">
        <f t="shared" si="11"/>
        <v>515524.87</v>
      </c>
      <c r="AP60" s="235">
        <f t="shared" si="11"/>
        <v>515855.32</v>
      </c>
      <c r="AQ60" s="235">
        <f t="shared" si="11"/>
        <v>515855.32</v>
      </c>
      <c r="AR60" s="235">
        <f t="shared" si="11"/>
        <v>515855.32</v>
      </c>
      <c r="AS60" s="235">
        <f t="shared" si="11"/>
        <v>515855.32</v>
      </c>
      <c r="AT60" s="235">
        <f t="shared" si="11"/>
        <v>515855.32</v>
      </c>
      <c r="AU60" s="236">
        <f t="shared" si="1"/>
        <v>6185968.0500000007</v>
      </c>
      <c r="AV60" s="236">
        <f t="shared" si="2"/>
        <v>515855.32</v>
      </c>
      <c r="AW60" s="236">
        <f t="shared" si="2"/>
        <v>515855.32</v>
      </c>
      <c r="AX60" s="236">
        <f t="shared" si="2"/>
        <v>515855.32</v>
      </c>
      <c r="AY60" s="236">
        <f t="shared" si="2"/>
        <v>515855.32</v>
      </c>
      <c r="AZ60" s="236">
        <f t="shared" si="10"/>
        <v>0</v>
      </c>
      <c r="BA60" s="236">
        <f t="shared" si="10"/>
        <v>0</v>
      </c>
      <c r="BB60" s="236">
        <f t="shared" si="10"/>
        <v>0</v>
      </c>
      <c r="BC60" s="236">
        <f t="shared" si="10"/>
        <v>0</v>
      </c>
      <c r="BD60" s="236">
        <f t="shared" si="10"/>
        <v>0</v>
      </c>
      <c r="BE60" s="236">
        <f t="shared" si="10"/>
        <v>0</v>
      </c>
      <c r="BF60" s="236">
        <f t="shared" si="12"/>
        <v>0</v>
      </c>
      <c r="BG60" s="236">
        <f t="shared" si="12"/>
        <v>0</v>
      </c>
      <c r="BH60" s="236">
        <f t="shared" si="12"/>
        <v>0</v>
      </c>
      <c r="BI60" s="236">
        <f t="shared" si="12"/>
        <v>0</v>
      </c>
      <c r="BJ60" s="236">
        <f t="shared" si="12"/>
        <v>0</v>
      </c>
      <c r="BK60" s="236">
        <f t="shared" si="12"/>
        <v>0</v>
      </c>
      <c r="BL60" s="235">
        <f t="shared" si="4"/>
        <v>0</v>
      </c>
    </row>
    <row r="61" spans="1:64">
      <c r="A61" s="234" t="s">
        <v>274</v>
      </c>
      <c r="B61" s="231">
        <v>5.1900000000000002E-2</v>
      </c>
      <c r="C61" s="231">
        <v>0.1022</v>
      </c>
      <c r="D61" s="220">
        <v>193371651.65000001</v>
      </c>
      <c r="E61" s="220">
        <v>193371651.65000001</v>
      </c>
      <c r="F61" s="220">
        <v>193371651.65000001</v>
      </c>
      <c r="G61" s="220">
        <v>193371651.65000001</v>
      </c>
      <c r="H61" s="220">
        <v>193339092.11000001</v>
      </c>
      <c r="I61" s="220">
        <v>193306532.56</v>
      </c>
      <c r="J61" s="220">
        <v>193306532.56</v>
      </c>
      <c r="K61" s="220">
        <v>193306532.56</v>
      </c>
      <c r="L61" s="220">
        <v>193868628.07499999</v>
      </c>
      <c r="M61" s="220">
        <v>194444586.755</v>
      </c>
      <c r="N61" s="220">
        <v>194458449.92000002</v>
      </c>
      <c r="O61" s="220">
        <v>194458449.92000002</v>
      </c>
      <c r="P61" s="220">
        <f t="shared" si="5"/>
        <v>2323975411.0599999</v>
      </c>
      <c r="Q61" s="220">
        <v>194458449.92000002</v>
      </c>
      <c r="R61" s="220">
        <v>194458449.92000002</v>
      </c>
      <c r="S61" s="220">
        <v>194458449.92000002</v>
      </c>
      <c r="T61" s="220">
        <v>194458449.92000002</v>
      </c>
      <c r="U61" s="220">
        <v>0</v>
      </c>
      <c r="V61" s="220">
        <v>0</v>
      </c>
      <c r="W61" s="220">
        <v>0</v>
      </c>
      <c r="X61" s="220">
        <v>0</v>
      </c>
      <c r="Y61" s="220">
        <v>0</v>
      </c>
      <c r="Z61" s="220">
        <v>0</v>
      </c>
      <c r="AA61" s="220">
        <v>0</v>
      </c>
      <c r="AB61" s="220">
        <v>0</v>
      </c>
      <c r="AC61" s="220">
        <v>0</v>
      </c>
      <c r="AD61" s="220">
        <v>0</v>
      </c>
      <c r="AE61" s="220">
        <v>0</v>
      </c>
      <c r="AF61" s="220">
        <v>0</v>
      </c>
      <c r="AG61" s="220">
        <f t="shared" si="6"/>
        <v>0</v>
      </c>
      <c r="AH61" s="219"/>
      <c r="AI61" s="235">
        <f t="shared" si="9"/>
        <v>836332.39</v>
      </c>
      <c r="AJ61" s="235">
        <f t="shared" si="9"/>
        <v>836332.39</v>
      </c>
      <c r="AK61" s="235">
        <f t="shared" si="9"/>
        <v>836332.39</v>
      </c>
      <c r="AL61" s="235">
        <f t="shared" si="9"/>
        <v>836332.39</v>
      </c>
      <c r="AM61" s="235">
        <f t="shared" si="9"/>
        <v>836191.57</v>
      </c>
      <c r="AN61" s="235">
        <f t="shared" si="9"/>
        <v>836050.75</v>
      </c>
      <c r="AO61" s="235">
        <f t="shared" si="11"/>
        <v>836050.75</v>
      </c>
      <c r="AP61" s="235">
        <f t="shared" si="11"/>
        <v>836050.75</v>
      </c>
      <c r="AQ61" s="235">
        <f t="shared" si="11"/>
        <v>838481.82</v>
      </c>
      <c r="AR61" s="235">
        <f t="shared" si="11"/>
        <v>840972.84</v>
      </c>
      <c r="AS61" s="235">
        <f t="shared" si="11"/>
        <v>841032.8</v>
      </c>
      <c r="AT61" s="235">
        <f t="shared" si="11"/>
        <v>841032.8</v>
      </c>
      <c r="AU61" s="236">
        <f t="shared" si="1"/>
        <v>10051193.640000001</v>
      </c>
      <c r="AV61" s="236">
        <f t="shared" si="2"/>
        <v>841032.8</v>
      </c>
      <c r="AW61" s="236">
        <f t="shared" si="2"/>
        <v>841032.8</v>
      </c>
      <c r="AX61" s="236">
        <f t="shared" si="2"/>
        <v>841032.8</v>
      </c>
      <c r="AY61" s="236">
        <f t="shared" si="2"/>
        <v>841032.8</v>
      </c>
      <c r="AZ61" s="236">
        <f t="shared" si="10"/>
        <v>0</v>
      </c>
      <c r="BA61" s="236">
        <f t="shared" si="10"/>
        <v>0</v>
      </c>
      <c r="BB61" s="236">
        <f t="shared" si="10"/>
        <v>0</v>
      </c>
      <c r="BC61" s="236">
        <f t="shared" si="10"/>
        <v>0</v>
      </c>
      <c r="BD61" s="236">
        <f t="shared" si="10"/>
        <v>0</v>
      </c>
      <c r="BE61" s="236">
        <f t="shared" si="10"/>
        <v>0</v>
      </c>
      <c r="BF61" s="236">
        <f t="shared" si="12"/>
        <v>0</v>
      </c>
      <c r="BG61" s="236">
        <f t="shared" si="12"/>
        <v>0</v>
      </c>
      <c r="BH61" s="236">
        <f t="shared" si="12"/>
        <v>0</v>
      </c>
      <c r="BI61" s="236">
        <f t="shared" si="12"/>
        <v>0</v>
      </c>
      <c r="BJ61" s="236">
        <f t="shared" si="12"/>
        <v>0</v>
      </c>
      <c r="BK61" s="236">
        <f t="shared" si="12"/>
        <v>0</v>
      </c>
      <c r="BL61" s="235">
        <f t="shared" si="4"/>
        <v>0</v>
      </c>
    </row>
    <row r="62" spans="1:64">
      <c r="A62" s="238" t="s">
        <v>275</v>
      </c>
      <c r="B62" s="231">
        <v>5.1900000000000002E-2</v>
      </c>
      <c r="C62" s="231">
        <v>9.0999999999999998E-2</v>
      </c>
      <c r="D62" s="220">
        <v>0</v>
      </c>
      <c r="E62" s="220">
        <v>0</v>
      </c>
      <c r="F62" s="220">
        <v>0</v>
      </c>
      <c r="G62" s="220">
        <v>0</v>
      </c>
      <c r="H62" s="220">
        <v>0</v>
      </c>
      <c r="I62" s="220">
        <v>0</v>
      </c>
      <c r="J62" s="220">
        <v>0</v>
      </c>
      <c r="K62" s="220">
        <v>0</v>
      </c>
      <c r="L62" s="220">
        <v>0</v>
      </c>
      <c r="M62" s="220">
        <v>0</v>
      </c>
      <c r="N62" s="220">
        <v>0</v>
      </c>
      <c r="O62" s="220">
        <v>0</v>
      </c>
      <c r="P62" s="220">
        <f t="shared" si="5"/>
        <v>0</v>
      </c>
      <c r="Q62" s="220">
        <v>0</v>
      </c>
      <c r="R62" s="220">
        <v>0</v>
      </c>
      <c r="S62" s="220">
        <v>0</v>
      </c>
      <c r="T62" s="220">
        <v>0</v>
      </c>
      <c r="U62" s="220">
        <v>0</v>
      </c>
      <c r="V62" s="220">
        <v>0</v>
      </c>
      <c r="W62" s="220">
        <v>0</v>
      </c>
      <c r="X62" s="220">
        <v>0</v>
      </c>
      <c r="Y62" s="220">
        <v>0</v>
      </c>
      <c r="Z62" s="220">
        <v>0</v>
      </c>
      <c r="AA62" s="220">
        <v>0</v>
      </c>
      <c r="AB62" s="220">
        <v>0</v>
      </c>
      <c r="AC62" s="220">
        <v>0</v>
      </c>
      <c r="AD62" s="220">
        <v>0</v>
      </c>
      <c r="AE62" s="220">
        <v>0</v>
      </c>
      <c r="AF62" s="220">
        <v>0</v>
      </c>
      <c r="AG62" s="220">
        <f t="shared" si="6"/>
        <v>0</v>
      </c>
      <c r="AH62" s="219"/>
      <c r="AI62" s="235">
        <f t="shared" si="9"/>
        <v>0</v>
      </c>
      <c r="AJ62" s="235">
        <f t="shared" si="9"/>
        <v>0</v>
      </c>
      <c r="AK62" s="235">
        <f t="shared" si="9"/>
        <v>0</v>
      </c>
      <c r="AL62" s="235">
        <f t="shared" si="9"/>
        <v>0</v>
      </c>
      <c r="AM62" s="235">
        <f t="shared" si="9"/>
        <v>0</v>
      </c>
      <c r="AN62" s="235">
        <f t="shared" si="9"/>
        <v>0</v>
      </c>
      <c r="AO62" s="235">
        <f t="shared" si="11"/>
        <v>0</v>
      </c>
      <c r="AP62" s="235">
        <f t="shared" si="11"/>
        <v>0</v>
      </c>
      <c r="AQ62" s="235">
        <f t="shared" si="11"/>
        <v>0</v>
      </c>
      <c r="AR62" s="235">
        <f t="shared" si="11"/>
        <v>0</v>
      </c>
      <c r="AS62" s="235">
        <f t="shared" si="11"/>
        <v>0</v>
      </c>
      <c r="AT62" s="235">
        <f t="shared" si="11"/>
        <v>0</v>
      </c>
      <c r="AU62" s="236">
        <f t="shared" si="1"/>
        <v>0</v>
      </c>
      <c r="AV62" s="236">
        <f t="shared" si="2"/>
        <v>0</v>
      </c>
      <c r="AW62" s="236">
        <f t="shared" si="2"/>
        <v>0</v>
      </c>
      <c r="AX62" s="236">
        <f t="shared" si="2"/>
        <v>0</v>
      </c>
      <c r="AY62" s="236">
        <f t="shared" si="2"/>
        <v>0</v>
      </c>
      <c r="AZ62" s="236">
        <f t="shared" si="10"/>
        <v>0</v>
      </c>
      <c r="BA62" s="236">
        <f t="shared" si="10"/>
        <v>0</v>
      </c>
      <c r="BB62" s="236">
        <f t="shared" si="10"/>
        <v>0</v>
      </c>
      <c r="BC62" s="236">
        <f t="shared" si="10"/>
        <v>0</v>
      </c>
      <c r="BD62" s="236">
        <f t="shared" si="10"/>
        <v>0</v>
      </c>
      <c r="BE62" s="236">
        <f t="shared" si="10"/>
        <v>0</v>
      </c>
      <c r="BF62" s="236">
        <f t="shared" si="12"/>
        <v>0</v>
      </c>
      <c r="BG62" s="236">
        <f t="shared" si="12"/>
        <v>0</v>
      </c>
      <c r="BH62" s="236">
        <f t="shared" si="12"/>
        <v>0</v>
      </c>
      <c r="BI62" s="236">
        <f t="shared" si="12"/>
        <v>0</v>
      </c>
      <c r="BJ62" s="236">
        <f t="shared" si="12"/>
        <v>0</v>
      </c>
      <c r="BK62" s="236">
        <f t="shared" si="12"/>
        <v>0</v>
      </c>
      <c r="BL62" s="235">
        <f t="shared" si="4"/>
        <v>0</v>
      </c>
    </row>
    <row r="63" spans="1:64">
      <c r="A63" s="238" t="s">
        <v>276</v>
      </c>
      <c r="B63" s="231">
        <v>4.9200000000000001E-2</v>
      </c>
      <c r="C63" s="231">
        <v>9.0300000000000005E-2</v>
      </c>
      <c r="D63" s="220">
        <v>335794798.68000001</v>
      </c>
      <c r="E63" s="220">
        <v>335794798.68000001</v>
      </c>
      <c r="F63" s="220">
        <v>335794798.68000001</v>
      </c>
      <c r="G63" s="220">
        <v>335812413.44999999</v>
      </c>
      <c r="H63" s="220">
        <v>335691143.07999998</v>
      </c>
      <c r="I63" s="220">
        <v>335538055.73000002</v>
      </c>
      <c r="J63" s="220">
        <v>335523853.50999999</v>
      </c>
      <c r="K63" s="220">
        <v>336023928.66499996</v>
      </c>
      <c r="L63" s="220">
        <v>337118592.77499998</v>
      </c>
      <c r="M63" s="220">
        <v>337713181.73000002</v>
      </c>
      <c r="N63" s="220">
        <v>337713181.73000002</v>
      </c>
      <c r="O63" s="220">
        <v>337713181.73000002</v>
      </c>
      <c r="P63" s="220">
        <f t="shared" si="5"/>
        <v>4036231928.4400001</v>
      </c>
      <c r="Q63" s="220">
        <v>337713181.73000002</v>
      </c>
      <c r="R63" s="220">
        <v>337713181.73000002</v>
      </c>
      <c r="S63" s="220">
        <v>337713181.73000002</v>
      </c>
      <c r="T63" s="220">
        <v>337713181.73000002</v>
      </c>
      <c r="U63" s="220">
        <v>337713181.73000002</v>
      </c>
      <c r="V63" s="220">
        <v>337713181.73000002</v>
      </c>
      <c r="W63" s="220">
        <v>337713181.73000002</v>
      </c>
      <c r="X63" s="220">
        <v>337713181.73000002</v>
      </c>
      <c r="Y63" s="220">
        <v>337713181.73000002</v>
      </c>
      <c r="Z63" s="220">
        <v>337713181.73000002</v>
      </c>
      <c r="AA63" s="220">
        <v>337713181.73000002</v>
      </c>
      <c r="AB63" s="220">
        <v>337713181.73000002</v>
      </c>
      <c r="AC63" s="220">
        <v>337713181.73000002</v>
      </c>
      <c r="AD63" s="220">
        <v>337713181.73000002</v>
      </c>
      <c r="AE63" s="220">
        <v>337735739.73000002</v>
      </c>
      <c r="AF63" s="220">
        <v>337758297.73000002</v>
      </c>
      <c r="AG63" s="220">
        <f t="shared" si="6"/>
        <v>4052625854.7600002</v>
      </c>
      <c r="AH63" s="219"/>
      <c r="AI63" s="235">
        <f t="shared" si="9"/>
        <v>1376758.67</v>
      </c>
      <c r="AJ63" s="235">
        <f t="shared" si="9"/>
        <v>1376758.67</v>
      </c>
      <c r="AK63" s="235">
        <f t="shared" si="9"/>
        <v>1376758.67</v>
      </c>
      <c r="AL63" s="235">
        <f t="shared" si="9"/>
        <v>1376830.9</v>
      </c>
      <c r="AM63" s="235">
        <f t="shared" si="9"/>
        <v>1376333.69</v>
      </c>
      <c r="AN63" s="235">
        <f t="shared" si="9"/>
        <v>1375706.03</v>
      </c>
      <c r="AO63" s="235">
        <f t="shared" si="11"/>
        <v>1375647.8</v>
      </c>
      <c r="AP63" s="235">
        <f t="shared" si="11"/>
        <v>1377698.11</v>
      </c>
      <c r="AQ63" s="235">
        <f t="shared" si="11"/>
        <v>1382186.23</v>
      </c>
      <c r="AR63" s="235">
        <f t="shared" si="11"/>
        <v>1384624.05</v>
      </c>
      <c r="AS63" s="235">
        <f t="shared" si="11"/>
        <v>1384624.05</v>
      </c>
      <c r="AT63" s="235">
        <f t="shared" si="11"/>
        <v>1384624.05</v>
      </c>
      <c r="AU63" s="236">
        <f t="shared" si="1"/>
        <v>16548550.920000002</v>
      </c>
      <c r="AV63" s="236">
        <f t="shared" si="2"/>
        <v>1384624.05</v>
      </c>
      <c r="AW63" s="236">
        <f t="shared" si="2"/>
        <v>1384624.05</v>
      </c>
      <c r="AX63" s="236">
        <f t="shared" si="2"/>
        <v>1384624.05</v>
      </c>
      <c r="AY63" s="236">
        <f t="shared" si="2"/>
        <v>1384624.05</v>
      </c>
      <c r="AZ63" s="236">
        <f t="shared" si="10"/>
        <v>2541291.69</v>
      </c>
      <c r="BA63" s="236">
        <f t="shared" si="10"/>
        <v>2541291.69</v>
      </c>
      <c r="BB63" s="236">
        <f t="shared" si="10"/>
        <v>2541291.69</v>
      </c>
      <c r="BC63" s="236">
        <f t="shared" si="10"/>
        <v>2541291.69</v>
      </c>
      <c r="BD63" s="236">
        <f t="shared" si="10"/>
        <v>2541291.69</v>
      </c>
      <c r="BE63" s="236">
        <f t="shared" si="10"/>
        <v>2541291.69</v>
      </c>
      <c r="BF63" s="236">
        <f t="shared" si="12"/>
        <v>2541291.69</v>
      </c>
      <c r="BG63" s="236">
        <f t="shared" si="12"/>
        <v>2541291.69</v>
      </c>
      <c r="BH63" s="236">
        <f t="shared" si="12"/>
        <v>2541291.69</v>
      </c>
      <c r="BI63" s="236">
        <f t="shared" si="12"/>
        <v>2541291.69</v>
      </c>
      <c r="BJ63" s="236">
        <f t="shared" si="12"/>
        <v>2541461.44</v>
      </c>
      <c r="BK63" s="236">
        <f t="shared" si="12"/>
        <v>2541631.19</v>
      </c>
      <c r="BL63" s="235">
        <f t="shared" si="4"/>
        <v>30496009.530000005</v>
      </c>
    </row>
    <row r="64" spans="1:64">
      <c r="A64" s="234" t="s">
        <v>277</v>
      </c>
      <c r="B64" s="231">
        <v>4.9200000000000001E-2</v>
      </c>
      <c r="C64" s="231">
        <v>9.0300000000000005E-2</v>
      </c>
      <c r="D64" s="220">
        <v>0</v>
      </c>
      <c r="E64" s="220">
        <v>0</v>
      </c>
      <c r="F64" s="220">
        <v>0</v>
      </c>
      <c r="G64" s="220">
        <v>0</v>
      </c>
      <c r="H64" s="220">
        <v>0</v>
      </c>
      <c r="I64" s="220">
        <v>0</v>
      </c>
      <c r="J64" s="220">
        <v>0</v>
      </c>
      <c r="K64" s="220">
        <v>0</v>
      </c>
      <c r="L64" s="220">
        <v>0</v>
      </c>
      <c r="M64" s="220">
        <v>0</v>
      </c>
      <c r="N64" s="220">
        <v>0</v>
      </c>
      <c r="O64" s="220">
        <v>0</v>
      </c>
      <c r="P64" s="220">
        <f t="shared" si="5"/>
        <v>0</v>
      </c>
      <c r="Q64" s="220">
        <v>0</v>
      </c>
      <c r="R64" s="220">
        <v>0</v>
      </c>
      <c r="S64" s="220">
        <v>0</v>
      </c>
      <c r="T64" s="220">
        <v>0</v>
      </c>
      <c r="U64" s="220">
        <v>0</v>
      </c>
      <c r="V64" s="220">
        <v>0</v>
      </c>
      <c r="W64" s="220">
        <v>0</v>
      </c>
      <c r="X64" s="220">
        <v>0</v>
      </c>
      <c r="Y64" s="220">
        <v>0</v>
      </c>
      <c r="Z64" s="220">
        <v>0</v>
      </c>
      <c r="AA64" s="220">
        <v>0</v>
      </c>
      <c r="AB64" s="220">
        <v>0</v>
      </c>
      <c r="AC64" s="220">
        <v>0</v>
      </c>
      <c r="AD64" s="220">
        <v>0</v>
      </c>
      <c r="AE64" s="220">
        <v>0</v>
      </c>
      <c r="AF64" s="220">
        <v>0</v>
      </c>
      <c r="AG64" s="220">
        <f t="shared" si="6"/>
        <v>0</v>
      </c>
      <c r="AH64" s="219"/>
      <c r="AI64" s="235">
        <f t="shared" si="9"/>
        <v>0</v>
      </c>
      <c r="AJ64" s="235">
        <f t="shared" si="9"/>
        <v>0</v>
      </c>
      <c r="AK64" s="235">
        <f t="shared" si="9"/>
        <v>0</v>
      </c>
      <c r="AL64" s="235">
        <f t="shared" si="9"/>
        <v>0</v>
      </c>
      <c r="AM64" s="235">
        <f t="shared" si="9"/>
        <v>0</v>
      </c>
      <c r="AN64" s="235">
        <f t="shared" si="9"/>
        <v>0</v>
      </c>
      <c r="AO64" s="235">
        <f t="shared" si="11"/>
        <v>0</v>
      </c>
      <c r="AP64" s="235">
        <f t="shared" si="11"/>
        <v>0</v>
      </c>
      <c r="AQ64" s="235">
        <f t="shared" si="11"/>
        <v>0</v>
      </c>
      <c r="AR64" s="235">
        <f t="shared" si="11"/>
        <v>0</v>
      </c>
      <c r="AS64" s="235">
        <f t="shared" si="11"/>
        <v>0</v>
      </c>
      <c r="AT64" s="235">
        <f t="shared" si="11"/>
        <v>0</v>
      </c>
      <c r="AU64" s="236">
        <f t="shared" si="1"/>
        <v>0</v>
      </c>
      <c r="AV64" s="236">
        <f t="shared" si="2"/>
        <v>0</v>
      </c>
      <c r="AW64" s="236">
        <f t="shared" si="2"/>
        <v>0</v>
      </c>
      <c r="AX64" s="236">
        <f t="shared" si="2"/>
        <v>0</v>
      </c>
      <c r="AY64" s="236">
        <f t="shared" si="2"/>
        <v>0</v>
      </c>
      <c r="AZ64" s="236">
        <f t="shared" si="10"/>
        <v>0</v>
      </c>
      <c r="BA64" s="236">
        <f t="shared" si="10"/>
        <v>0</v>
      </c>
      <c r="BB64" s="236">
        <f t="shared" si="10"/>
        <v>0</v>
      </c>
      <c r="BC64" s="236">
        <f t="shared" si="10"/>
        <v>0</v>
      </c>
      <c r="BD64" s="236">
        <f t="shared" si="10"/>
        <v>0</v>
      </c>
      <c r="BE64" s="236">
        <f t="shared" si="10"/>
        <v>0</v>
      </c>
      <c r="BF64" s="236">
        <f t="shared" si="12"/>
        <v>0</v>
      </c>
      <c r="BG64" s="236">
        <f t="shared" si="12"/>
        <v>0</v>
      </c>
      <c r="BH64" s="236">
        <f t="shared" si="12"/>
        <v>0</v>
      </c>
      <c r="BI64" s="236">
        <f t="shared" si="12"/>
        <v>0</v>
      </c>
      <c r="BJ64" s="236">
        <f t="shared" si="12"/>
        <v>0</v>
      </c>
      <c r="BK64" s="236">
        <f t="shared" si="12"/>
        <v>0</v>
      </c>
      <c r="BL64" s="235">
        <f t="shared" si="4"/>
        <v>0</v>
      </c>
    </row>
    <row r="65" spans="1:64">
      <c r="A65" s="234" t="s">
        <v>278</v>
      </c>
      <c r="B65" s="231">
        <v>4.8299999999999996E-2</v>
      </c>
      <c r="C65" s="231">
        <v>5.4100000000000002E-2</v>
      </c>
      <c r="D65" s="220">
        <v>203055870.58000001</v>
      </c>
      <c r="E65" s="220">
        <v>205059355.19999999</v>
      </c>
      <c r="F65" s="220">
        <v>205987417.13</v>
      </c>
      <c r="G65" s="220">
        <v>204866814.84999999</v>
      </c>
      <c r="H65" s="220">
        <v>204835659.28999999</v>
      </c>
      <c r="I65" s="220">
        <v>204865500.59</v>
      </c>
      <c r="J65" s="220">
        <v>204838919.87</v>
      </c>
      <c r="K65" s="220">
        <v>204771042.88500002</v>
      </c>
      <c r="L65" s="220">
        <v>204762004.56</v>
      </c>
      <c r="M65" s="220">
        <v>204676270.06</v>
      </c>
      <c r="N65" s="220">
        <v>204459893.79499999</v>
      </c>
      <c r="O65" s="220">
        <v>203771914.10999998</v>
      </c>
      <c r="P65" s="220">
        <f t="shared" si="5"/>
        <v>2455950662.9199996</v>
      </c>
      <c r="Q65" s="220">
        <v>203195234.57499996</v>
      </c>
      <c r="R65" s="220">
        <v>205365437.44</v>
      </c>
      <c r="S65" s="220">
        <v>214750415.05000001</v>
      </c>
      <c r="T65" s="220">
        <v>222240503.28999999</v>
      </c>
      <c r="U65" s="220">
        <v>390073637.65499997</v>
      </c>
      <c r="V65" s="220">
        <v>390020053.14000005</v>
      </c>
      <c r="W65" s="220">
        <v>389832012.23500007</v>
      </c>
      <c r="X65" s="220">
        <v>389743481.76000005</v>
      </c>
      <c r="Y65" s="220">
        <v>389647168.26500005</v>
      </c>
      <c r="Z65" s="220">
        <v>389483303.55000007</v>
      </c>
      <c r="AA65" s="220">
        <v>389266927.28500009</v>
      </c>
      <c r="AB65" s="220">
        <v>388578947.60000014</v>
      </c>
      <c r="AC65" s="220">
        <v>390201882.22000015</v>
      </c>
      <c r="AD65" s="220">
        <v>392945815.12000006</v>
      </c>
      <c r="AE65" s="220">
        <v>393363107.96500003</v>
      </c>
      <c r="AF65" s="220">
        <v>393264446.27000004</v>
      </c>
      <c r="AG65" s="220">
        <f t="shared" si="6"/>
        <v>4686420783.0650015</v>
      </c>
      <c r="AH65" s="219"/>
      <c r="AI65" s="235">
        <f t="shared" si="9"/>
        <v>817299.88</v>
      </c>
      <c r="AJ65" s="235">
        <f t="shared" si="9"/>
        <v>825363.9</v>
      </c>
      <c r="AK65" s="235">
        <f t="shared" si="9"/>
        <v>829099.35</v>
      </c>
      <c r="AL65" s="235">
        <f t="shared" si="9"/>
        <v>824588.93</v>
      </c>
      <c r="AM65" s="235">
        <f t="shared" si="9"/>
        <v>824463.53</v>
      </c>
      <c r="AN65" s="235">
        <f t="shared" si="9"/>
        <v>824583.64</v>
      </c>
      <c r="AO65" s="235">
        <f t="shared" si="11"/>
        <v>824476.65</v>
      </c>
      <c r="AP65" s="235">
        <f t="shared" si="11"/>
        <v>824203.45</v>
      </c>
      <c r="AQ65" s="235">
        <f t="shared" si="11"/>
        <v>824167.07</v>
      </c>
      <c r="AR65" s="235">
        <f t="shared" si="11"/>
        <v>823821.99</v>
      </c>
      <c r="AS65" s="235">
        <f t="shared" si="11"/>
        <v>822951.07</v>
      </c>
      <c r="AT65" s="235">
        <f t="shared" si="11"/>
        <v>820181.95</v>
      </c>
      <c r="AU65" s="236">
        <f t="shared" si="1"/>
        <v>9885201.4100000001</v>
      </c>
      <c r="AV65" s="236">
        <f t="shared" si="2"/>
        <v>817860.82</v>
      </c>
      <c r="AW65" s="236">
        <f t="shared" si="2"/>
        <v>826595.89</v>
      </c>
      <c r="AX65" s="236">
        <f t="shared" si="2"/>
        <v>864370.42</v>
      </c>
      <c r="AY65" s="236">
        <f t="shared" si="2"/>
        <v>894518.03</v>
      </c>
      <c r="AZ65" s="236">
        <f t="shared" si="10"/>
        <v>1758581.98</v>
      </c>
      <c r="BA65" s="236">
        <f t="shared" si="10"/>
        <v>1758340.41</v>
      </c>
      <c r="BB65" s="236">
        <f t="shared" si="10"/>
        <v>1757492.66</v>
      </c>
      <c r="BC65" s="236">
        <f t="shared" si="10"/>
        <v>1757093.53</v>
      </c>
      <c r="BD65" s="236">
        <f t="shared" si="10"/>
        <v>1756659.32</v>
      </c>
      <c r="BE65" s="236">
        <f t="shared" si="10"/>
        <v>1755920.56</v>
      </c>
      <c r="BF65" s="236">
        <f t="shared" si="12"/>
        <v>1754945.06</v>
      </c>
      <c r="BG65" s="236">
        <f t="shared" si="12"/>
        <v>1751843.42</v>
      </c>
      <c r="BH65" s="236">
        <f t="shared" si="12"/>
        <v>1759160.15</v>
      </c>
      <c r="BI65" s="236">
        <f t="shared" si="12"/>
        <v>1771530.72</v>
      </c>
      <c r="BJ65" s="236">
        <f t="shared" si="12"/>
        <v>1773412.01</v>
      </c>
      <c r="BK65" s="236">
        <f t="shared" si="12"/>
        <v>1772967.21</v>
      </c>
      <c r="BL65" s="235">
        <f t="shared" si="4"/>
        <v>21127947.030000005</v>
      </c>
    </row>
    <row r="66" spans="1:64">
      <c r="A66" s="234" t="s">
        <v>279</v>
      </c>
      <c r="B66" s="237">
        <v>8.0000000000000004E-4</v>
      </c>
      <c r="C66" s="237">
        <v>2E-3</v>
      </c>
      <c r="D66" s="220">
        <v>2100620.94</v>
      </c>
      <c r="E66" s="220">
        <v>2100620.94</v>
      </c>
      <c r="F66" s="220">
        <v>2100620.94</v>
      </c>
      <c r="G66" s="220">
        <v>2100620.94</v>
      </c>
      <c r="H66" s="220">
        <v>2100620.94</v>
      </c>
      <c r="I66" s="220">
        <v>2100620.94</v>
      </c>
      <c r="J66" s="220">
        <v>2100620.94</v>
      </c>
      <c r="K66" s="220">
        <v>2100620.94</v>
      </c>
      <c r="L66" s="220">
        <v>2100620.94</v>
      </c>
      <c r="M66" s="220">
        <v>2100620.94</v>
      </c>
      <c r="N66" s="220">
        <v>2100620.94</v>
      </c>
      <c r="O66" s="220">
        <v>2100620.94</v>
      </c>
      <c r="P66" s="220">
        <f t="shared" si="5"/>
        <v>25207451.280000005</v>
      </c>
      <c r="Q66" s="220">
        <v>2100620.94</v>
      </c>
      <c r="R66" s="220">
        <v>2100620.94</v>
      </c>
      <c r="S66" s="220">
        <v>2100620.94</v>
      </c>
      <c r="T66" s="220">
        <v>2100620.94</v>
      </c>
      <c r="U66" s="220">
        <v>2100620.94</v>
      </c>
      <c r="V66" s="220">
        <v>2100620.94</v>
      </c>
      <c r="W66" s="220">
        <v>2100620.94</v>
      </c>
      <c r="X66" s="220">
        <v>2100620.94</v>
      </c>
      <c r="Y66" s="220">
        <v>2100620.94</v>
      </c>
      <c r="Z66" s="220">
        <v>1050310.47</v>
      </c>
      <c r="AA66" s="220">
        <v>0</v>
      </c>
      <c r="AB66" s="220">
        <v>0</v>
      </c>
      <c r="AC66" s="220">
        <v>0</v>
      </c>
      <c r="AD66" s="220">
        <v>0</v>
      </c>
      <c r="AE66" s="220">
        <v>0</v>
      </c>
      <c r="AF66" s="220">
        <v>0</v>
      </c>
      <c r="AG66" s="220">
        <f t="shared" si="6"/>
        <v>11553415.17</v>
      </c>
      <c r="AH66" s="219"/>
      <c r="AI66" s="235">
        <f t="shared" si="9"/>
        <v>140.04</v>
      </c>
      <c r="AJ66" s="235">
        <f t="shared" si="9"/>
        <v>140.04</v>
      </c>
      <c r="AK66" s="235">
        <f t="shared" si="9"/>
        <v>140.04</v>
      </c>
      <c r="AL66" s="235">
        <f t="shared" si="9"/>
        <v>140.04</v>
      </c>
      <c r="AM66" s="235">
        <f t="shared" si="9"/>
        <v>140.04</v>
      </c>
      <c r="AN66" s="235">
        <f t="shared" si="9"/>
        <v>140.04</v>
      </c>
      <c r="AO66" s="235">
        <f t="shared" si="11"/>
        <v>140.04</v>
      </c>
      <c r="AP66" s="235">
        <f t="shared" si="11"/>
        <v>140.04</v>
      </c>
      <c r="AQ66" s="235">
        <f t="shared" si="11"/>
        <v>140.04</v>
      </c>
      <c r="AR66" s="235">
        <f t="shared" si="11"/>
        <v>140.04</v>
      </c>
      <c r="AS66" s="235">
        <f t="shared" si="11"/>
        <v>140.04</v>
      </c>
      <c r="AT66" s="235">
        <f t="shared" si="11"/>
        <v>140.04</v>
      </c>
      <c r="AU66" s="236">
        <f t="shared" si="1"/>
        <v>1680.4799999999998</v>
      </c>
      <c r="AV66" s="236">
        <f t="shared" si="2"/>
        <v>140.04</v>
      </c>
      <c r="AW66" s="236">
        <f t="shared" si="2"/>
        <v>140.04</v>
      </c>
      <c r="AX66" s="236">
        <f t="shared" si="2"/>
        <v>140.04</v>
      </c>
      <c r="AY66" s="236">
        <f t="shared" si="2"/>
        <v>140.04</v>
      </c>
      <c r="AZ66" s="236">
        <f t="shared" si="10"/>
        <v>350.1</v>
      </c>
      <c r="BA66" s="236">
        <f t="shared" si="10"/>
        <v>350.1</v>
      </c>
      <c r="BB66" s="236">
        <f t="shared" si="10"/>
        <v>350.1</v>
      </c>
      <c r="BC66" s="236">
        <f t="shared" si="10"/>
        <v>350.1</v>
      </c>
      <c r="BD66" s="236">
        <f t="shared" si="10"/>
        <v>350.1</v>
      </c>
      <c r="BE66" s="236">
        <f t="shared" si="10"/>
        <v>175.05</v>
      </c>
      <c r="BF66" s="236">
        <f t="shared" si="12"/>
        <v>0</v>
      </c>
      <c r="BG66" s="236">
        <f t="shared" si="12"/>
        <v>0</v>
      </c>
      <c r="BH66" s="236">
        <f t="shared" si="12"/>
        <v>0</v>
      </c>
      <c r="BI66" s="236">
        <f t="shared" si="12"/>
        <v>0</v>
      </c>
      <c r="BJ66" s="236">
        <f t="shared" si="12"/>
        <v>0</v>
      </c>
      <c r="BK66" s="236">
        <f t="shared" si="12"/>
        <v>0</v>
      </c>
      <c r="BL66" s="235">
        <f t="shared" si="4"/>
        <v>1925.55</v>
      </c>
    </row>
    <row r="67" spans="1:64">
      <c r="A67" s="234" t="s">
        <v>280</v>
      </c>
      <c r="B67" s="231">
        <v>4.8299999999999996E-2</v>
      </c>
      <c r="C67" s="231">
        <v>0</v>
      </c>
      <c r="D67" s="220">
        <v>0</v>
      </c>
      <c r="E67" s="220">
        <v>0</v>
      </c>
      <c r="F67" s="220">
        <v>0</v>
      </c>
      <c r="G67" s="220">
        <v>0</v>
      </c>
      <c r="H67" s="220">
        <v>0</v>
      </c>
      <c r="I67" s="220">
        <v>0</v>
      </c>
      <c r="J67" s="220">
        <v>0</v>
      </c>
      <c r="K67" s="220">
        <v>0</v>
      </c>
      <c r="L67" s="220">
        <v>0</v>
      </c>
      <c r="M67" s="220">
        <v>0</v>
      </c>
      <c r="N67" s="220">
        <v>0</v>
      </c>
      <c r="O67" s="220">
        <v>0</v>
      </c>
      <c r="P67" s="220">
        <f t="shared" si="5"/>
        <v>0</v>
      </c>
      <c r="Q67" s="220">
        <v>0</v>
      </c>
      <c r="R67" s="220">
        <v>0</v>
      </c>
      <c r="S67" s="220">
        <v>0</v>
      </c>
      <c r="T67" s="220">
        <v>0</v>
      </c>
      <c r="U67" s="220">
        <v>0</v>
      </c>
      <c r="V67" s="220">
        <v>0</v>
      </c>
      <c r="W67" s="220">
        <v>0</v>
      </c>
      <c r="X67" s="220">
        <v>0</v>
      </c>
      <c r="Y67" s="220">
        <v>0</v>
      </c>
      <c r="Z67" s="220">
        <v>0</v>
      </c>
      <c r="AA67" s="220">
        <v>0</v>
      </c>
      <c r="AB67" s="220">
        <v>0</v>
      </c>
      <c r="AC67" s="220">
        <v>0</v>
      </c>
      <c r="AD67" s="220">
        <v>0</v>
      </c>
      <c r="AE67" s="220">
        <v>0</v>
      </c>
      <c r="AF67" s="220">
        <v>0</v>
      </c>
      <c r="AG67" s="220">
        <f t="shared" si="6"/>
        <v>0</v>
      </c>
      <c r="AH67" s="219"/>
      <c r="AI67" s="235">
        <f t="shared" si="9"/>
        <v>0</v>
      </c>
      <c r="AJ67" s="235">
        <f t="shared" si="9"/>
        <v>0</v>
      </c>
      <c r="AK67" s="235">
        <f t="shared" si="9"/>
        <v>0</v>
      </c>
      <c r="AL67" s="235">
        <f t="shared" si="9"/>
        <v>0</v>
      </c>
      <c r="AM67" s="235">
        <f t="shared" si="9"/>
        <v>0</v>
      </c>
      <c r="AN67" s="235">
        <f t="shared" si="9"/>
        <v>0</v>
      </c>
      <c r="AO67" s="235">
        <f t="shared" si="11"/>
        <v>0</v>
      </c>
      <c r="AP67" s="235">
        <f t="shared" si="11"/>
        <v>0</v>
      </c>
      <c r="AQ67" s="235">
        <f t="shared" si="11"/>
        <v>0</v>
      </c>
      <c r="AR67" s="235">
        <f t="shared" si="11"/>
        <v>0</v>
      </c>
      <c r="AS67" s="235">
        <f t="shared" si="11"/>
        <v>0</v>
      </c>
      <c r="AT67" s="235">
        <f t="shared" si="11"/>
        <v>0</v>
      </c>
      <c r="AU67" s="236">
        <f t="shared" si="1"/>
        <v>0</v>
      </c>
      <c r="AV67" s="236">
        <f t="shared" si="2"/>
        <v>0</v>
      </c>
      <c r="AW67" s="236">
        <f t="shared" si="2"/>
        <v>0</v>
      </c>
      <c r="AX67" s="236">
        <f t="shared" si="2"/>
        <v>0</v>
      </c>
      <c r="AY67" s="236">
        <f t="shared" si="2"/>
        <v>0</v>
      </c>
      <c r="AZ67" s="236">
        <f t="shared" si="10"/>
        <v>0</v>
      </c>
      <c r="BA67" s="236">
        <f t="shared" si="10"/>
        <v>0</v>
      </c>
      <c r="BB67" s="236">
        <f t="shared" si="10"/>
        <v>0</v>
      </c>
      <c r="BC67" s="236">
        <f t="shared" si="10"/>
        <v>0</v>
      </c>
      <c r="BD67" s="236">
        <f t="shared" si="10"/>
        <v>0</v>
      </c>
      <c r="BE67" s="236">
        <f t="shared" si="10"/>
        <v>0</v>
      </c>
      <c r="BF67" s="236">
        <f t="shared" si="12"/>
        <v>0</v>
      </c>
      <c r="BG67" s="236">
        <f t="shared" si="12"/>
        <v>0</v>
      </c>
      <c r="BH67" s="236">
        <f t="shared" si="12"/>
        <v>0</v>
      </c>
      <c r="BI67" s="236">
        <f t="shared" si="12"/>
        <v>0</v>
      </c>
      <c r="BJ67" s="236">
        <f t="shared" si="12"/>
        <v>0</v>
      </c>
      <c r="BK67" s="236">
        <f t="shared" si="12"/>
        <v>0</v>
      </c>
      <c r="BL67" s="235">
        <f t="shared" si="4"/>
        <v>0</v>
      </c>
    </row>
    <row r="68" spans="1:64">
      <c r="A68" s="234" t="s">
        <v>281</v>
      </c>
      <c r="B68" s="231">
        <v>4.8299999999999996E-2</v>
      </c>
      <c r="C68" s="231">
        <v>0</v>
      </c>
      <c r="D68" s="220">
        <v>0</v>
      </c>
      <c r="E68" s="220">
        <v>0</v>
      </c>
      <c r="F68" s="220">
        <v>0</v>
      </c>
      <c r="G68" s="220">
        <v>0</v>
      </c>
      <c r="H68" s="220">
        <v>0</v>
      </c>
      <c r="I68" s="220">
        <v>0</v>
      </c>
      <c r="J68" s="220">
        <v>0</v>
      </c>
      <c r="K68" s="220">
        <v>0</v>
      </c>
      <c r="L68" s="220">
        <v>0</v>
      </c>
      <c r="M68" s="220">
        <v>0</v>
      </c>
      <c r="N68" s="220">
        <v>0</v>
      </c>
      <c r="O68" s="220">
        <v>0</v>
      </c>
      <c r="P68" s="220">
        <f t="shared" si="5"/>
        <v>0</v>
      </c>
      <c r="Q68" s="220">
        <v>0</v>
      </c>
      <c r="R68" s="220">
        <v>0</v>
      </c>
      <c r="S68" s="220">
        <v>0</v>
      </c>
      <c r="T68" s="220">
        <v>0</v>
      </c>
      <c r="U68" s="220">
        <v>0</v>
      </c>
      <c r="V68" s="220">
        <v>0</v>
      </c>
      <c r="W68" s="220">
        <v>0</v>
      </c>
      <c r="X68" s="220">
        <v>0</v>
      </c>
      <c r="Y68" s="220">
        <v>0</v>
      </c>
      <c r="Z68" s="220">
        <v>0</v>
      </c>
      <c r="AA68" s="220">
        <v>0</v>
      </c>
      <c r="AB68" s="220">
        <v>0</v>
      </c>
      <c r="AC68" s="220">
        <v>0</v>
      </c>
      <c r="AD68" s="220">
        <v>0</v>
      </c>
      <c r="AE68" s="220">
        <v>0</v>
      </c>
      <c r="AF68" s="220">
        <v>0</v>
      </c>
      <c r="AG68" s="220">
        <f t="shared" si="6"/>
        <v>0</v>
      </c>
      <c r="AH68" s="219"/>
      <c r="AI68" s="235">
        <f t="shared" si="9"/>
        <v>0</v>
      </c>
      <c r="AJ68" s="235">
        <f t="shared" si="9"/>
        <v>0</v>
      </c>
      <c r="AK68" s="235">
        <f t="shared" si="9"/>
        <v>0</v>
      </c>
      <c r="AL68" s="235">
        <f t="shared" si="9"/>
        <v>0</v>
      </c>
      <c r="AM68" s="235">
        <f t="shared" si="9"/>
        <v>0</v>
      </c>
      <c r="AN68" s="235">
        <f t="shared" si="9"/>
        <v>0</v>
      </c>
      <c r="AO68" s="235">
        <f t="shared" si="11"/>
        <v>0</v>
      </c>
      <c r="AP68" s="235">
        <f t="shared" si="11"/>
        <v>0</v>
      </c>
      <c r="AQ68" s="235">
        <f t="shared" si="11"/>
        <v>0</v>
      </c>
      <c r="AR68" s="235">
        <f t="shared" si="11"/>
        <v>0</v>
      </c>
      <c r="AS68" s="235">
        <f t="shared" si="11"/>
        <v>0</v>
      </c>
      <c r="AT68" s="235">
        <f t="shared" si="11"/>
        <v>0</v>
      </c>
      <c r="AU68" s="236">
        <f t="shared" si="1"/>
        <v>0</v>
      </c>
      <c r="AV68" s="236">
        <f t="shared" si="2"/>
        <v>0</v>
      </c>
      <c r="AW68" s="236">
        <f t="shared" si="2"/>
        <v>0</v>
      </c>
      <c r="AX68" s="236">
        <f t="shared" si="2"/>
        <v>0</v>
      </c>
      <c r="AY68" s="236">
        <f t="shared" ref="AY68:AY131" si="13">ROUND(T68*$B68/12,2)</f>
        <v>0</v>
      </c>
      <c r="AZ68" s="236">
        <f t="shared" si="10"/>
        <v>0</v>
      </c>
      <c r="BA68" s="236">
        <f t="shared" si="10"/>
        <v>0</v>
      </c>
      <c r="BB68" s="236">
        <f t="shared" si="10"/>
        <v>0</v>
      </c>
      <c r="BC68" s="236">
        <f t="shared" si="10"/>
        <v>0</v>
      </c>
      <c r="BD68" s="236">
        <f t="shared" si="10"/>
        <v>0</v>
      </c>
      <c r="BE68" s="236">
        <f t="shared" si="10"/>
        <v>0</v>
      </c>
      <c r="BF68" s="236">
        <f t="shared" si="12"/>
        <v>0</v>
      </c>
      <c r="BG68" s="236">
        <f t="shared" si="12"/>
        <v>0</v>
      </c>
      <c r="BH68" s="236">
        <f t="shared" si="12"/>
        <v>0</v>
      </c>
      <c r="BI68" s="236">
        <f t="shared" si="12"/>
        <v>0</v>
      </c>
      <c r="BJ68" s="236">
        <f t="shared" si="12"/>
        <v>0</v>
      </c>
      <c r="BK68" s="236">
        <f t="shared" si="12"/>
        <v>0</v>
      </c>
      <c r="BL68" s="235">
        <f t="shared" si="4"/>
        <v>0</v>
      </c>
    </row>
    <row r="69" spans="1:64">
      <c r="A69" s="234" t="s">
        <v>282</v>
      </c>
      <c r="B69" s="231">
        <v>4.8299999999999996E-2</v>
      </c>
      <c r="C69" s="231">
        <v>5.4100000000000002E-2</v>
      </c>
      <c r="D69" s="220">
        <v>164778762.31</v>
      </c>
      <c r="E69" s="220">
        <v>164778762.31</v>
      </c>
      <c r="F69" s="220">
        <v>164778762.31</v>
      </c>
      <c r="G69" s="220">
        <v>164778762.31</v>
      </c>
      <c r="H69" s="220">
        <v>164778762.31</v>
      </c>
      <c r="I69" s="220">
        <v>164778762.31</v>
      </c>
      <c r="J69" s="220">
        <v>164778762.31</v>
      </c>
      <c r="K69" s="220">
        <v>164778762.31</v>
      </c>
      <c r="L69" s="220">
        <v>164778762.31</v>
      </c>
      <c r="M69" s="220">
        <v>164778762.31</v>
      </c>
      <c r="N69" s="220">
        <v>164778762.31</v>
      </c>
      <c r="O69" s="220">
        <v>164778762.31</v>
      </c>
      <c r="P69" s="220">
        <f t="shared" si="5"/>
        <v>1977345147.7199996</v>
      </c>
      <c r="Q69" s="220">
        <v>164778762.31</v>
      </c>
      <c r="R69" s="220">
        <v>164778762.31</v>
      </c>
      <c r="S69" s="220">
        <v>164778762.31</v>
      </c>
      <c r="T69" s="220">
        <v>166126566.185</v>
      </c>
      <c r="U69" s="220">
        <v>0</v>
      </c>
      <c r="V69" s="220">
        <v>0</v>
      </c>
      <c r="W69" s="220">
        <v>0</v>
      </c>
      <c r="X69" s="220">
        <v>0</v>
      </c>
      <c r="Y69" s="220">
        <v>0</v>
      </c>
      <c r="Z69" s="220">
        <v>0</v>
      </c>
      <c r="AA69" s="220">
        <v>0</v>
      </c>
      <c r="AB69" s="220">
        <v>0</v>
      </c>
      <c r="AC69" s="220">
        <v>0</v>
      </c>
      <c r="AD69" s="220">
        <v>0</v>
      </c>
      <c r="AE69" s="220">
        <v>0</v>
      </c>
      <c r="AF69" s="220">
        <v>0</v>
      </c>
      <c r="AG69" s="220">
        <f t="shared" si="6"/>
        <v>0</v>
      </c>
      <c r="AH69" s="219"/>
      <c r="AI69" s="235">
        <f t="shared" si="9"/>
        <v>663234.52</v>
      </c>
      <c r="AJ69" s="235">
        <f t="shared" si="9"/>
        <v>663234.52</v>
      </c>
      <c r="AK69" s="235">
        <f t="shared" si="9"/>
        <v>663234.52</v>
      </c>
      <c r="AL69" s="235">
        <f t="shared" si="9"/>
        <v>663234.52</v>
      </c>
      <c r="AM69" s="235">
        <f t="shared" si="9"/>
        <v>663234.52</v>
      </c>
      <c r="AN69" s="235">
        <f t="shared" si="9"/>
        <v>663234.52</v>
      </c>
      <c r="AO69" s="235">
        <f t="shared" si="11"/>
        <v>663234.52</v>
      </c>
      <c r="AP69" s="235">
        <f t="shared" si="11"/>
        <v>663234.52</v>
      </c>
      <c r="AQ69" s="235">
        <f t="shared" si="11"/>
        <v>663234.52</v>
      </c>
      <c r="AR69" s="235">
        <f t="shared" si="11"/>
        <v>663234.52</v>
      </c>
      <c r="AS69" s="235">
        <f t="shared" si="11"/>
        <v>663234.52</v>
      </c>
      <c r="AT69" s="235">
        <f t="shared" si="11"/>
        <v>663234.52</v>
      </c>
      <c r="AU69" s="236">
        <f t="shared" ref="AU69:AU132" si="14">SUM(AI69:AT69)</f>
        <v>7958814.2399999984</v>
      </c>
      <c r="AV69" s="236">
        <f t="shared" ref="AV69:AY132" si="15">ROUND(Q69*$B69/12,2)</f>
        <v>663234.52</v>
      </c>
      <c r="AW69" s="236">
        <f t="shared" si="15"/>
        <v>663234.52</v>
      </c>
      <c r="AX69" s="236">
        <f t="shared" si="15"/>
        <v>663234.52</v>
      </c>
      <c r="AY69" s="236">
        <f t="shared" si="13"/>
        <v>668659.43000000005</v>
      </c>
      <c r="AZ69" s="236">
        <f t="shared" si="10"/>
        <v>0</v>
      </c>
      <c r="BA69" s="236">
        <f t="shared" si="10"/>
        <v>0</v>
      </c>
      <c r="BB69" s="236">
        <f t="shared" si="10"/>
        <v>0</v>
      </c>
      <c r="BC69" s="236">
        <f t="shared" si="10"/>
        <v>0</v>
      </c>
      <c r="BD69" s="236">
        <f t="shared" si="10"/>
        <v>0</v>
      </c>
      <c r="BE69" s="236">
        <f t="shared" si="10"/>
        <v>0</v>
      </c>
      <c r="BF69" s="236">
        <f t="shared" si="12"/>
        <v>0</v>
      </c>
      <c r="BG69" s="236">
        <f t="shared" si="12"/>
        <v>0</v>
      </c>
      <c r="BH69" s="236">
        <f t="shared" si="12"/>
        <v>0</v>
      </c>
      <c r="BI69" s="236">
        <f t="shared" si="12"/>
        <v>0</v>
      </c>
      <c r="BJ69" s="236">
        <f t="shared" si="12"/>
        <v>0</v>
      </c>
      <c r="BK69" s="236">
        <f t="shared" si="12"/>
        <v>0</v>
      </c>
      <c r="BL69" s="235">
        <f t="shared" ref="BL69:BL132" si="16">SUM(AZ69:BK69)</f>
        <v>0</v>
      </c>
    </row>
    <row r="70" spans="1:64">
      <c r="A70" s="234" t="s">
        <v>283</v>
      </c>
      <c r="B70" s="237">
        <v>4.0000000000000002E-4</v>
      </c>
      <c r="C70" s="237">
        <v>0</v>
      </c>
      <c r="D70" s="220">
        <v>39480.550000000003</v>
      </c>
      <c r="E70" s="220">
        <v>39480.550000000003</v>
      </c>
      <c r="F70" s="220">
        <v>39480.550000000003</v>
      </c>
      <c r="G70" s="220">
        <v>19740.28</v>
      </c>
      <c r="H70" s="220">
        <v>0</v>
      </c>
      <c r="I70" s="220">
        <v>0</v>
      </c>
      <c r="J70" s="220">
        <v>0</v>
      </c>
      <c r="K70" s="220">
        <v>0</v>
      </c>
      <c r="L70" s="220">
        <v>0</v>
      </c>
      <c r="M70" s="220">
        <v>0</v>
      </c>
      <c r="N70" s="220">
        <v>0</v>
      </c>
      <c r="O70" s="220">
        <v>0</v>
      </c>
      <c r="P70" s="220">
        <f t="shared" ref="P70:P133" si="17">SUM(D70:O70)</f>
        <v>138181.93</v>
      </c>
      <c r="Q70" s="220">
        <v>0</v>
      </c>
      <c r="R70" s="220">
        <v>0</v>
      </c>
      <c r="S70" s="220">
        <v>0</v>
      </c>
      <c r="T70" s="220">
        <v>0</v>
      </c>
      <c r="U70" s="220">
        <v>0</v>
      </c>
      <c r="V70" s="220">
        <v>0</v>
      </c>
      <c r="W70" s="220">
        <v>0</v>
      </c>
      <c r="X70" s="220">
        <v>0</v>
      </c>
      <c r="Y70" s="220">
        <v>0</v>
      </c>
      <c r="Z70" s="220">
        <v>0</v>
      </c>
      <c r="AA70" s="220">
        <v>0</v>
      </c>
      <c r="AB70" s="220">
        <v>0</v>
      </c>
      <c r="AC70" s="220">
        <v>0</v>
      </c>
      <c r="AD70" s="220">
        <v>0</v>
      </c>
      <c r="AE70" s="220">
        <v>0</v>
      </c>
      <c r="AF70" s="220">
        <v>0</v>
      </c>
      <c r="AG70" s="220">
        <f t="shared" ref="AG70:AG133" si="18">SUM(U70:AF70)</f>
        <v>0</v>
      </c>
      <c r="AH70" s="219"/>
      <c r="AI70" s="235">
        <f t="shared" si="9"/>
        <v>1.32</v>
      </c>
      <c r="AJ70" s="235">
        <f t="shared" si="9"/>
        <v>1.32</v>
      </c>
      <c r="AK70" s="235">
        <f t="shared" si="9"/>
        <v>1.32</v>
      </c>
      <c r="AL70" s="235">
        <f t="shared" si="9"/>
        <v>0.66</v>
      </c>
      <c r="AM70" s="235">
        <f t="shared" si="9"/>
        <v>0</v>
      </c>
      <c r="AN70" s="235">
        <f t="shared" si="9"/>
        <v>0</v>
      </c>
      <c r="AO70" s="235">
        <f t="shared" si="11"/>
        <v>0</v>
      </c>
      <c r="AP70" s="235">
        <f t="shared" si="11"/>
        <v>0</v>
      </c>
      <c r="AQ70" s="235">
        <f t="shared" si="11"/>
        <v>0</v>
      </c>
      <c r="AR70" s="235">
        <f t="shared" si="11"/>
        <v>0</v>
      </c>
      <c r="AS70" s="235">
        <f t="shared" si="11"/>
        <v>0</v>
      </c>
      <c r="AT70" s="235">
        <f t="shared" si="11"/>
        <v>0</v>
      </c>
      <c r="AU70" s="236">
        <f t="shared" si="14"/>
        <v>4.62</v>
      </c>
      <c r="AV70" s="236">
        <f t="shared" si="15"/>
        <v>0</v>
      </c>
      <c r="AW70" s="236">
        <f t="shared" si="15"/>
        <v>0</v>
      </c>
      <c r="AX70" s="236">
        <f t="shared" si="15"/>
        <v>0</v>
      </c>
      <c r="AY70" s="236">
        <f t="shared" si="13"/>
        <v>0</v>
      </c>
      <c r="AZ70" s="236">
        <f t="shared" si="10"/>
        <v>0</v>
      </c>
      <c r="BA70" s="236">
        <f t="shared" si="10"/>
        <v>0</v>
      </c>
      <c r="BB70" s="236">
        <f t="shared" si="10"/>
        <v>0</v>
      </c>
      <c r="BC70" s="236">
        <f t="shared" si="10"/>
        <v>0</v>
      </c>
      <c r="BD70" s="236">
        <f t="shared" si="10"/>
        <v>0</v>
      </c>
      <c r="BE70" s="236">
        <f t="shared" si="10"/>
        <v>0</v>
      </c>
      <c r="BF70" s="236">
        <f t="shared" si="12"/>
        <v>0</v>
      </c>
      <c r="BG70" s="236">
        <f t="shared" si="12"/>
        <v>0</v>
      </c>
      <c r="BH70" s="236">
        <f t="shared" si="12"/>
        <v>0</v>
      </c>
      <c r="BI70" s="236">
        <f t="shared" si="12"/>
        <v>0</v>
      </c>
      <c r="BJ70" s="236">
        <f t="shared" si="12"/>
        <v>0</v>
      </c>
      <c r="BK70" s="236">
        <f t="shared" si="12"/>
        <v>0</v>
      </c>
      <c r="BL70" s="235">
        <f t="shared" si="16"/>
        <v>0</v>
      </c>
    </row>
    <row r="71" spans="1:64">
      <c r="A71" s="234" t="s">
        <v>284</v>
      </c>
      <c r="B71" s="231">
        <v>4.1600000000000005E-2</v>
      </c>
      <c r="C71" s="231">
        <v>4.1500000000000002E-2</v>
      </c>
      <c r="D71" s="220">
        <v>139772578.99000001</v>
      </c>
      <c r="E71" s="220">
        <v>139772578.99000001</v>
      </c>
      <c r="F71" s="220">
        <v>139772578.99000001</v>
      </c>
      <c r="G71" s="220">
        <v>139792319.27000001</v>
      </c>
      <c r="H71" s="220">
        <v>139812059.53999999</v>
      </c>
      <c r="I71" s="220">
        <v>139812059.53999999</v>
      </c>
      <c r="J71" s="220">
        <v>139841172.76999998</v>
      </c>
      <c r="K71" s="220">
        <v>139870286</v>
      </c>
      <c r="L71" s="220">
        <v>139870286</v>
      </c>
      <c r="M71" s="220">
        <v>139870286</v>
      </c>
      <c r="N71" s="220">
        <v>139870286</v>
      </c>
      <c r="O71" s="220">
        <v>139870286</v>
      </c>
      <c r="P71" s="220">
        <f t="shared" si="17"/>
        <v>1677926778.0899999</v>
      </c>
      <c r="Q71" s="220">
        <v>139870286</v>
      </c>
      <c r="R71" s="220">
        <v>139870286</v>
      </c>
      <c r="S71" s="220">
        <v>139870286</v>
      </c>
      <c r="T71" s="220">
        <v>139870286</v>
      </c>
      <c r="U71" s="220">
        <v>140989057.40000001</v>
      </c>
      <c r="V71" s="220">
        <v>140989057.40000001</v>
      </c>
      <c r="W71" s="220">
        <v>140989057.40000001</v>
      </c>
      <c r="X71" s="220">
        <v>140989057.40000001</v>
      </c>
      <c r="Y71" s="220">
        <v>140989057.40000001</v>
      </c>
      <c r="Z71" s="220">
        <v>140989057.40000001</v>
      </c>
      <c r="AA71" s="220">
        <v>140989057.40000001</v>
      </c>
      <c r="AB71" s="220">
        <v>140989057.40000001</v>
      </c>
      <c r="AC71" s="220">
        <v>140989057.40000001</v>
      </c>
      <c r="AD71" s="220">
        <v>140989057.40000001</v>
      </c>
      <c r="AE71" s="220">
        <v>140989057.40000001</v>
      </c>
      <c r="AF71" s="220">
        <v>140989057.40000001</v>
      </c>
      <c r="AG71" s="220">
        <f t="shared" si="18"/>
        <v>1691868688.8000004</v>
      </c>
      <c r="AH71" s="219"/>
      <c r="AI71" s="235">
        <f t="shared" si="9"/>
        <v>484544.94</v>
      </c>
      <c r="AJ71" s="235">
        <f t="shared" si="9"/>
        <v>484544.94</v>
      </c>
      <c r="AK71" s="235">
        <f t="shared" si="9"/>
        <v>484544.94</v>
      </c>
      <c r="AL71" s="235">
        <f t="shared" si="9"/>
        <v>484613.37</v>
      </c>
      <c r="AM71" s="235">
        <f t="shared" si="9"/>
        <v>484681.81</v>
      </c>
      <c r="AN71" s="235">
        <f t="shared" si="9"/>
        <v>484681.81</v>
      </c>
      <c r="AO71" s="235">
        <f t="shared" si="11"/>
        <v>484782.73</v>
      </c>
      <c r="AP71" s="235">
        <f t="shared" si="11"/>
        <v>484883.66</v>
      </c>
      <c r="AQ71" s="235">
        <f t="shared" si="11"/>
        <v>484883.66</v>
      </c>
      <c r="AR71" s="235">
        <f t="shared" si="11"/>
        <v>484883.66</v>
      </c>
      <c r="AS71" s="235">
        <f t="shared" si="11"/>
        <v>484883.66</v>
      </c>
      <c r="AT71" s="235">
        <f t="shared" si="11"/>
        <v>484883.66</v>
      </c>
      <c r="AU71" s="236">
        <f t="shared" si="14"/>
        <v>5816812.8400000008</v>
      </c>
      <c r="AV71" s="236">
        <f t="shared" si="15"/>
        <v>484883.66</v>
      </c>
      <c r="AW71" s="236">
        <f t="shared" si="15"/>
        <v>484883.66</v>
      </c>
      <c r="AX71" s="236">
        <f t="shared" si="15"/>
        <v>484883.66</v>
      </c>
      <c r="AY71" s="236">
        <f t="shared" si="13"/>
        <v>484883.66</v>
      </c>
      <c r="AZ71" s="236">
        <f t="shared" si="10"/>
        <v>487587.16</v>
      </c>
      <c r="BA71" s="236">
        <f t="shared" si="10"/>
        <v>487587.16</v>
      </c>
      <c r="BB71" s="236">
        <f t="shared" si="10"/>
        <v>487587.16</v>
      </c>
      <c r="BC71" s="236">
        <f t="shared" si="10"/>
        <v>487587.16</v>
      </c>
      <c r="BD71" s="236">
        <f t="shared" si="10"/>
        <v>487587.16</v>
      </c>
      <c r="BE71" s="236">
        <f t="shared" si="10"/>
        <v>487587.16</v>
      </c>
      <c r="BF71" s="236">
        <f t="shared" si="12"/>
        <v>487587.16</v>
      </c>
      <c r="BG71" s="236">
        <f t="shared" si="12"/>
        <v>487587.16</v>
      </c>
      <c r="BH71" s="236">
        <f t="shared" si="12"/>
        <v>487587.16</v>
      </c>
      <c r="BI71" s="236">
        <f t="shared" si="12"/>
        <v>487587.16</v>
      </c>
      <c r="BJ71" s="236">
        <f t="shared" si="12"/>
        <v>487587.16</v>
      </c>
      <c r="BK71" s="236">
        <f t="shared" si="12"/>
        <v>487587.16</v>
      </c>
      <c r="BL71" s="235">
        <f t="shared" si="16"/>
        <v>5851045.9200000009</v>
      </c>
    </row>
    <row r="72" spans="1:64">
      <c r="A72" s="234" t="s">
        <v>285</v>
      </c>
      <c r="B72" s="231">
        <v>4.1600000000000005E-2</v>
      </c>
      <c r="C72" s="231">
        <v>4.1500000000000002E-2</v>
      </c>
      <c r="D72" s="220">
        <v>0</v>
      </c>
      <c r="E72" s="220">
        <v>0</v>
      </c>
      <c r="F72" s="220">
        <v>0</v>
      </c>
      <c r="G72" s="220">
        <v>0</v>
      </c>
      <c r="H72" s="220">
        <v>0</v>
      </c>
      <c r="I72" s="220">
        <v>0</v>
      </c>
      <c r="J72" s="220">
        <v>0</v>
      </c>
      <c r="K72" s="220">
        <v>0</v>
      </c>
      <c r="L72" s="220">
        <v>0</v>
      </c>
      <c r="M72" s="220">
        <v>0</v>
      </c>
      <c r="N72" s="220">
        <v>0</v>
      </c>
      <c r="O72" s="220">
        <v>0</v>
      </c>
      <c r="P72" s="220">
        <f t="shared" si="17"/>
        <v>0</v>
      </c>
      <c r="Q72" s="220">
        <v>0</v>
      </c>
      <c r="R72" s="220">
        <v>0</v>
      </c>
      <c r="S72" s="220">
        <v>0</v>
      </c>
      <c r="T72" s="220">
        <v>0</v>
      </c>
      <c r="U72" s="220">
        <v>0</v>
      </c>
      <c r="V72" s="220">
        <v>0</v>
      </c>
      <c r="W72" s="220">
        <v>0</v>
      </c>
      <c r="X72" s="220">
        <v>0</v>
      </c>
      <c r="Y72" s="220">
        <v>0</v>
      </c>
      <c r="Z72" s="220">
        <v>0</v>
      </c>
      <c r="AA72" s="220">
        <v>0</v>
      </c>
      <c r="AB72" s="220">
        <v>0</v>
      </c>
      <c r="AC72" s="220">
        <v>0</v>
      </c>
      <c r="AD72" s="220">
        <v>0</v>
      </c>
      <c r="AE72" s="220">
        <v>0</v>
      </c>
      <c r="AF72" s="220">
        <v>0</v>
      </c>
      <c r="AG72" s="220">
        <f t="shared" si="18"/>
        <v>0</v>
      </c>
      <c r="AH72" s="219"/>
      <c r="AI72" s="235">
        <f t="shared" si="9"/>
        <v>0</v>
      </c>
      <c r="AJ72" s="235">
        <f t="shared" si="9"/>
        <v>0</v>
      </c>
      <c r="AK72" s="235">
        <f t="shared" si="9"/>
        <v>0</v>
      </c>
      <c r="AL72" s="235">
        <f t="shared" si="9"/>
        <v>0</v>
      </c>
      <c r="AM72" s="235">
        <f t="shared" si="9"/>
        <v>0</v>
      </c>
      <c r="AN72" s="235">
        <f t="shared" si="9"/>
        <v>0</v>
      </c>
      <c r="AO72" s="235">
        <f t="shared" si="11"/>
        <v>0</v>
      </c>
      <c r="AP72" s="235">
        <f t="shared" si="11"/>
        <v>0</v>
      </c>
      <c r="AQ72" s="235">
        <f t="shared" si="11"/>
        <v>0</v>
      </c>
      <c r="AR72" s="235">
        <f t="shared" si="11"/>
        <v>0</v>
      </c>
      <c r="AS72" s="235">
        <f t="shared" si="11"/>
        <v>0</v>
      </c>
      <c r="AT72" s="235">
        <f t="shared" si="11"/>
        <v>0</v>
      </c>
      <c r="AU72" s="236">
        <f t="shared" si="14"/>
        <v>0</v>
      </c>
      <c r="AV72" s="236">
        <f t="shared" si="15"/>
        <v>0</v>
      </c>
      <c r="AW72" s="236">
        <f t="shared" si="15"/>
        <v>0</v>
      </c>
      <c r="AX72" s="236">
        <f t="shared" si="15"/>
        <v>0</v>
      </c>
      <c r="AY72" s="236">
        <f t="shared" si="13"/>
        <v>0</v>
      </c>
      <c r="AZ72" s="236">
        <f t="shared" si="10"/>
        <v>0</v>
      </c>
      <c r="BA72" s="236">
        <f t="shared" si="10"/>
        <v>0</v>
      </c>
      <c r="BB72" s="236">
        <f t="shared" si="10"/>
        <v>0</v>
      </c>
      <c r="BC72" s="236">
        <f t="shared" si="10"/>
        <v>0</v>
      </c>
      <c r="BD72" s="236">
        <f t="shared" si="10"/>
        <v>0</v>
      </c>
      <c r="BE72" s="236">
        <f t="shared" si="10"/>
        <v>0</v>
      </c>
      <c r="BF72" s="236">
        <f t="shared" si="12"/>
        <v>0</v>
      </c>
      <c r="BG72" s="236">
        <f t="shared" si="12"/>
        <v>0</v>
      </c>
      <c r="BH72" s="236">
        <f t="shared" si="12"/>
        <v>0</v>
      </c>
      <c r="BI72" s="236">
        <f t="shared" si="12"/>
        <v>0</v>
      </c>
      <c r="BJ72" s="236">
        <f t="shared" si="12"/>
        <v>0</v>
      </c>
      <c r="BK72" s="236">
        <f t="shared" si="12"/>
        <v>0</v>
      </c>
      <c r="BL72" s="235">
        <f t="shared" si="16"/>
        <v>0</v>
      </c>
    </row>
    <row r="73" spans="1:64">
      <c r="A73" s="234" t="s">
        <v>286</v>
      </c>
      <c r="B73" s="231">
        <v>4.1600000000000005E-2</v>
      </c>
      <c r="C73" s="231">
        <v>4.1500000000000002E-2</v>
      </c>
      <c r="D73" s="220">
        <v>1118771.3999999999</v>
      </c>
      <c r="E73" s="220">
        <v>1118771.3999999999</v>
      </c>
      <c r="F73" s="220">
        <v>1118771.3999999999</v>
      </c>
      <c r="G73" s="220">
        <v>1118771.3999999999</v>
      </c>
      <c r="H73" s="220">
        <v>1118771.3999999999</v>
      </c>
      <c r="I73" s="220">
        <v>1118771.3999999999</v>
      </c>
      <c r="J73" s="220">
        <v>1118771.3999999999</v>
      </c>
      <c r="K73" s="220">
        <v>1118771.3999999999</v>
      </c>
      <c r="L73" s="220">
        <v>1118771.3999999999</v>
      </c>
      <c r="M73" s="220">
        <v>1118771.3999999999</v>
      </c>
      <c r="N73" s="220">
        <v>1118771.3999999999</v>
      </c>
      <c r="O73" s="220">
        <v>1118771.3999999999</v>
      </c>
      <c r="P73" s="220">
        <f t="shared" si="17"/>
        <v>13425256.800000003</v>
      </c>
      <c r="Q73" s="220">
        <v>1118771.3999999999</v>
      </c>
      <c r="R73" s="220">
        <v>1118771.3999999999</v>
      </c>
      <c r="S73" s="220">
        <v>1118771.3999999999</v>
      </c>
      <c r="T73" s="220">
        <v>1118771.3999999999</v>
      </c>
      <c r="U73" s="220">
        <v>0</v>
      </c>
      <c r="V73" s="220">
        <v>0</v>
      </c>
      <c r="W73" s="220">
        <v>0</v>
      </c>
      <c r="X73" s="220">
        <v>0</v>
      </c>
      <c r="Y73" s="220">
        <v>0</v>
      </c>
      <c r="Z73" s="220">
        <v>0</v>
      </c>
      <c r="AA73" s="220">
        <v>0</v>
      </c>
      <c r="AB73" s="220">
        <v>0</v>
      </c>
      <c r="AC73" s="220">
        <v>0</v>
      </c>
      <c r="AD73" s="220">
        <v>0</v>
      </c>
      <c r="AE73" s="220">
        <v>0</v>
      </c>
      <c r="AF73" s="220">
        <v>0</v>
      </c>
      <c r="AG73" s="220">
        <f t="shared" si="18"/>
        <v>0</v>
      </c>
      <c r="AH73" s="219"/>
      <c r="AI73" s="235">
        <f t="shared" si="9"/>
        <v>3878.41</v>
      </c>
      <c r="AJ73" s="235">
        <f t="shared" si="9"/>
        <v>3878.41</v>
      </c>
      <c r="AK73" s="235">
        <f t="shared" si="9"/>
        <v>3878.41</v>
      </c>
      <c r="AL73" s="235">
        <f t="shared" si="9"/>
        <v>3878.41</v>
      </c>
      <c r="AM73" s="235">
        <f t="shared" si="9"/>
        <v>3878.41</v>
      </c>
      <c r="AN73" s="235">
        <f t="shared" si="9"/>
        <v>3878.41</v>
      </c>
      <c r="AO73" s="235">
        <f t="shared" si="11"/>
        <v>3878.41</v>
      </c>
      <c r="AP73" s="235">
        <f t="shared" si="11"/>
        <v>3878.41</v>
      </c>
      <c r="AQ73" s="235">
        <f t="shared" si="11"/>
        <v>3878.41</v>
      </c>
      <c r="AR73" s="235">
        <f t="shared" si="11"/>
        <v>3878.41</v>
      </c>
      <c r="AS73" s="235">
        <f t="shared" si="11"/>
        <v>3878.41</v>
      </c>
      <c r="AT73" s="235">
        <f t="shared" si="11"/>
        <v>3878.41</v>
      </c>
      <c r="AU73" s="236">
        <f t="shared" si="14"/>
        <v>46540.920000000013</v>
      </c>
      <c r="AV73" s="236">
        <f t="shared" si="15"/>
        <v>3878.41</v>
      </c>
      <c r="AW73" s="236">
        <f t="shared" si="15"/>
        <v>3878.41</v>
      </c>
      <c r="AX73" s="236">
        <f t="shared" si="15"/>
        <v>3878.41</v>
      </c>
      <c r="AY73" s="236">
        <f t="shared" si="13"/>
        <v>3878.41</v>
      </c>
      <c r="AZ73" s="236">
        <f t="shared" si="10"/>
        <v>0</v>
      </c>
      <c r="BA73" s="236">
        <f t="shared" si="10"/>
        <v>0</v>
      </c>
      <c r="BB73" s="236">
        <f t="shared" si="10"/>
        <v>0</v>
      </c>
      <c r="BC73" s="236">
        <f t="shared" si="10"/>
        <v>0</v>
      </c>
      <c r="BD73" s="236">
        <f t="shared" si="10"/>
        <v>0</v>
      </c>
      <c r="BE73" s="236">
        <f t="shared" si="10"/>
        <v>0</v>
      </c>
      <c r="BF73" s="236">
        <f t="shared" si="12"/>
        <v>0</v>
      </c>
      <c r="BG73" s="236">
        <f t="shared" si="12"/>
        <v>0</v>
      </c>
      <c r="BH73" s="236">
        <f t="shared" si="12"/>
        <v>0</v>
      </c>
      <c r="BI73" s="236">
        <f t="shared" si="12"/>
        <v>0</v>
      </c>
      <c r="BJ73" s="236">
        <f t="shared" si="12"/>
        <v>0</v>
      </c>
      <c r="BK73" s="236">
        <f t="shared" si="12"/>
        <v>0</v>
      </c>
      <c r="BL73" s="235">
        <f t="shared" si="16"/>
        <v>0</v>
      </c>
    </row>
    <row r="74" spans="1:64">
      <c r="A74" s="234" t="s">
        <v>287</v>
      </c>
      <c r="B74" s="231">
        <v>5.1000000000000004E-2</v>
      </c>
      <c r="C74" s="231">
        <v>5.62E-2</v>
      </c>
      <c r="D74" s="220">
        <v>136486401.88</v>
      </c>
      <c r="E74" s="220">
        <v>136139761.55000001</v>
      </c>
      <c r="F74" s="220">
        <v>136117543.15000001</v>
      </c>
      <c r="G74" s="220">
        <v>136117543.15000001</v>
      </c>
      <c r="H74" s="220">
        <v>135884239.71000001</v>
      </c>
      <c r="I74" s="220">
        <v>135798136.03</v>
      </c>
      <c r="J74" s="220">
        <v>135945335.78999999</v>
      </c>
      <c r="K74" s="220">
        <v>135945335.78999999</v>
      </c>
      <c r="L74" s="220">
        <v>136265969.185</v>
      </c>
      <c r="M74" s="220">
        <v>136635394.43499997</v>
      </c>
      <c r="N74" s="220">
        <v>136684186.28999999</v>
      </c>
      <c r="O74" s="220">
        <v>136684186.28999999</v>
      </c>
      <c r="P74" s="220">
        <f t="shared" si="17"/>
        <v>1634704033.2499998</v>
      </c>
      <c r="Q74" s="220">
        <v>136684186.28999999</v>
      </c>
      <c r="R74" s="220">
        <v>136684186.28999999</v>
      </c>
      <c r="S74" s="220">
        <v>136770292.11499998</v>
      </c>
      <c r="T74" s="220">
        <v>136856397.94</v>
      </c>
      <c r="U74" s="220">
        <v>280293645.10000002</v>
      </c>
      <c r="V74" s="220">
        <v>280293645.10000002</v>
      </c>
      <c r="W74" s="220">
        <v>280395447.97500002</v>
      </c>
      <c r="X74" s="220">
        <v>280560369.66000003</v>
      </c>
      <c r="Y74" s="220">
        <v>282339728.71000004</v>
      </c>
      <c r="Z74" s="220">
        <v>284150489.51000005</v>
      </c>
      <c r="AA74" s="220">
        <v>284245010.07000005</v>
      </c>
      <c r="AB74" s="220">
        <v>284245010.07000005</v>
      </c>
      <c r="AC74" s="220">
        <v>284245010.07000005</v>
      </c>
      <c r="AD74" s="220">
        <v>284293178.07000005</v>
      </c>
      <c r="AE74" s="220">
        <v>284341346.07000005</v>
      </c>
      <c r="AF74" s="220">
        <v>284341346.07000005</v>
      </c>
      <c r="AG74" s="220">
        <f t="shared" si="18"/>
        <v>3393744226.4750009</v>
      </c>
      <c r="AH74" s="219"/>
      <c r="AI74" s="235">
        <f t="shared" si="9"/>
        <v>580067.21</v>
      </c>
      <c r="AJ74" s="235">
        <f t="shared" si="9"/>
        <v>578593.99</v>
      </c>
      <c r="AK74" s="235">
        <f t="shared" si="9"/>
        <v>578499.56000000006</v>
      </c>
      <c r="AL74" s="235">
        <f t="shared" si="9"/>
        <v>578499.56000000006</v>
      </c>
      <c r="AM74" s="235">
        <f t="shared" si="9"/>
        <v>577508.02</v>
      </c>
      <c r="AN74" s="235">
        <f t="shared" si="9"/>
        <v>577142.07999999996</v>
      </c>
      <c r="AO74" s="235">
        <f t="shared" si="11"/>
        <v>577767.68000000005</v>
      </c>
      <c r="AP74" s="235">
        <f t="shared" si="11"/>
        <v>577767.68000000005</v>
      </c>
      <c r="AQ74" s="235">
        <f t="shared" si="11"/>
        <v>579130.37</v>
      </c>
      <c r="AR74" s="235">
        <f t="shared" si="11"/>
        <v>580700.43000000005</v>
      </c>
      <c r="AS74" s="235">
        <f t="shared" si="11"/>
        <v>580907.79</v>
      </c>
      <c r="AT74" s="235">
        <f t="shared" si="11"/>
        <v>580907.79</v>
      </c>
      <c r="AU74" s="236">
        <f t="shared" si="14"/>
        <v>6947492.1600000001</v>
      </c>
      <c r="AV74" s="236">
        <f t="shared" si="15"/>
        <v>580907.79</v>
      </c>
      <c r="AW74" s="236">
        <f t="shared" si="15"/>
        <v>580907.79</v>
      </c>
      <c r="AX74" s="236">
        <f t="shared" si="15"/>
        <v>581273.74</v>
      </c>
      <c r="AY74" s="236">
        <f t="shared" si="13"/>
        <v>581639.68999999994</v>
      </c>
      <c r="AZ74" s="236">
        <f t="shared" si="10"/>
        <v>1312708.57</v>
      </c>
      <c r="BA74" s="236">
        <f t="shared" si="10"/>
        <v>1312708.57</v>
      </c>
      <c r="BB74" s="236">
        <f t="shared" si="10"/>
        <v>1313185.3500000001</v>
      </c>
      <c r="BC74" s="236">
        <f t="shared" si="10"/>
        <v>1313957.73</v>
      </c>
      <c r="BD74" s="236">
        <f t="shared" si="10"/>
        <v>1322291.06</v>
      </c>
      <c r="BE74" s="236">
        <f t="shared" si="10"/>
        <v>1330771.46</v>
      </c>
      <c r="BF74" s="236">
        <f t="shared" si="12"/>
        <v>1331214.1299999999</v>
      </c>
      <c r="BG74" s="236">
        <f t="shared" si="12"/>
        <v>1331214.1299999999</v>
      </c>
      <c r="BH74" s="236">
        <f t="shared" si="12"/>
        <v>1331214.1299999999</v>
      </c>
      <c r="BI74" s="236">
        <f t="shared" si="12"/>
        <v>1331439.72</v>
      </c>
      <c r="BJ74" s="236">
        <f t="shared" si="12"/>
        <v>1331665.3</v>
      </c>
      <c r="BK74" s="236">
        <f t="shared" si="12"/>
        <v>1331665.3</v>
      </c>
      <c r="BL74" s="235">
        <f t="shared" si="16"/>
        <v>15894035.450000001</v>
      </c>
    </row>
    <row r="75" spans="1:64">
      <c r="A75" s="234" t="s">
        <v>288</v>
      </c>
      <c r="B75" s="231">
        <v>5.1000000000000004E-2</v>
      </c>
      <c r="C75" s="231">
        <v>5.62E-2</v>
      </c>
      <c r="D75" s="220">
        <v>0</v>
      </c>
      <c r="E75" s="220">
        <v>0</v>
      </c>
      <c r="F75" s="220">
        <v>0</v>
      </c>
      <c r="G75" s="220">
        <v>0</v>
      </c>
      <c r="H75" s="220">
        <v>0</v>
      </c>
      <c r="I75" s="220">
        <v>0</v>
      </c>
      <c r="J75" s="220">
        <v>0</v>
      </c>
      <c r="K75" s="220">
        <v>0</v>
      </c>
      <c r="L75" s="220">
        <v>0</v>
      </c>
      <c r="M75" s="220">
        <v>0</v>
      </c>
      <c r="N75" s="220">
        <v>0</v>
      </c>
      <c r="O75" s="220">
        <v>0</v>
      </c>
      <c r="P75" s="220">
        <f t="shared" si="17"/>
        <v>0</v>
      </c>
      <c r="Q75" s="220">
        <v>0</v>
      </c>
      <c r="R75" s="220">
        <v>0</v>
      </c>
      <c r="S75" s="220">
        <v>0</v>
      </c>
      <c r="T75" s="220">
        <v>0</v>
      </c>
      <c r="U75" s="220">
        <v>0</v>
      </c>
      <c r="V75" s="220">
        <v>0</v>
      </c>
      <c r="W75" s="220">
        <v>0</v>
      </c>
      <c r="X75" s="220">
        <v>0</v>
      </c>
      <c r="Y75" s="220">
        <v>0</v>
      </c>
      <c r="Z75" s="220">
        <v>0</v>
      </c>
      <c r="AA75" s="220">
        <v>0</v>
      </c>
      <c r="AB75" s="220">
        <v>0</v>
      </c>
      <c r="AC75" s="220">
        <v>0</v>
      </c>
      <c r="AD75" s="220">
        <v>0</v>
      </c>
      <c r="AE75" s="220">
        <v>0</v>
      </c>
      <c r="AF75" s="220">
        <v>0</v>
      </c>
      <c r="AG75" s="220">
        <f t="shared" si="18"/>
        <v>0</v>
      </c>
      <c r="AH75" s="219"/>
      <c r="AI75" s="235">
        <f t="shared" si="9"/>
        <v>0</v>
      </c>
      <c r="AJ75" s="235">
        <f t="shared" si="9"/>
        <v>0</v>
      </c>
      <c r="AK75" s="235">
        <f t="shared" si="9"/>
        <v>0</v>
      </c>
      <c r="AL75" s="235">
        <f t="shared" si="9"/>
        <v>0</v>
      </c>
      <c r="AM75" s="235">
        <f t="shared" si="9"/>
        <v>0</v>
      </c>
      <c r="AN75" s="235">
        <f t="shared" si="9"/>
        <v>0</v>
      </c>
      <c r="AO75" s="235">
        <f t="shared" si="11"/>
        <v>0</v>
      </c>
      <c r="AP75" s="235">
        <f t="shared" si="11"/>
        <v>0</v>
      </c>
      <c r="AQ75" s="235">
        <f t="shared" si="11"/>
        <v>0</v>
      </c>
      <c r="AR75" s="235">
        <f t="shared" si="11"/>
        <v>0</v>
      </c>
      <c r="AS75" s="235">
        <f t="shared" si="11"/>
        <v>0</v>
      </c>
      <c r="AT75" s="235">
        <f t="shared" si="11"/>
        <v>0</v>
      </c>
      <c r="AU75" s="236">
        <f t="shared" si="14"/>
        <v>0</v>
      </c>
      <c r="AV75" s="236">
        <f t="shared" si="15"/>
        <v>0</v>
      </c>
      <c r="AW75" s="236">
        <f t="shared" si="15"/>
        <v>0</v>
      </c>
      <c r="AX75" s="236">
        <f t="shared" si="15"/>
        <v>0</v>
      </c>
      <c r="AY75" s="236">
        <f t="shared" si="13"/>
        <v>0</v>
      </c>
      <c r="AZ75" s="236">
        <f t="shared" si="10"/>
        <v>0</v>
      </c>
      <c r="BA75" s="236">
        <f t="shared" si="10"/>
        <v>0</v>
      </c>
      <c r="BB75" s="236">
        <f t="shared" si="10"/>
        <v>0</v>
      </c>
      <c r="BC75" s="236">
        <f t="shared" si="10"/>
        <v>0</v>
      </c>
      <c r="BD75" s="236">
        <f t="shared" si="10"/>
        <v>0</v>
      </c>
      <c r="BE75" s="236">
        <f t="shared" si="10"/>
        <v>0</v>
      </c>
      <c r="BF75" s="236">
        <f t="shared" si="12"/>
        <v>0</v>
      </c>
      <c r="BG75" s="236">
        <f t="shared" si="12"/>
        <v>0</v>
      </c>
      <c r="BH75" s="236">
        <f t="shared" si="12"/>
        <v>0</v>
      </c>
      <c r="BI75" s="236">
        <f t="shared" si="12"/>
        <v>0</v>
      </c>
      <c r="BJ75" s="236">
        <f t="shared" si="12"/>
        <v>0</v>
      </c>
      <c r="BK75" s="236">
        <f t="shared" si="12"/>
        <v>0</v>
      </c>
      <c r="BL75" s="235">
        <f t="shared" si="16"/>
        <v>0</v>
      </c>
    </row>
    <row r="76" spans="1:64">
      <c r="A76" s="234" t="s">
        <v>289</v>
      </c>
      <c r="B76" s="231">
        <v>5.1000000000000004E-2</v>
      </c>
      <c r="C76" s="231">
        <v>5.62E-2</v>
      </c>
      <c r="D76" s="220">
        <v>143481504.58000001</v>
      </c>
      <c r="E76" s="220">
        <v>143481504.58000001</v>
      </c>
      <c r="F76" s="220">
        <v>143481504.58000001</v>
      </c>
      <c r="G76" s="220">
        <v>143481504.58000001</v>
      </c>
      <c r="H76" s="220">
        <v>143459375.87</v>
      </c>
      <c r="I76" s="220">
        <v>143437247.16</v>
      </c>
      <c r="J76" s="220">
        <v>143437247.16</v>
      </c>
      <c r="K76" s="220">
        <v>143437247.16</v>
      </c>
      <c r="L76" s="220">
        <v>143437247.16</v>
      </c>
      <c r="M76" s="220">
        <v>143437247.16</v>
      </c>
      <c r="N76" s="220">
        <v>143437247.16</v>
      </c>
      <c r="O76" s="220">
        <v>143437247.16</v>
      </c>
      <c r="P76" s="220">
        <f t="shared" si="17"/>
        <v>1721446124.3100004</v>
      </c>
      <c r="Q76" s="220">
        <v>143437247.16</v>
      </c>
      <c r="R76" s="220">
        <v>143437247.16</v>
      </c>
      <c r="S76" s="220">
        <v>143437247.16</v>
      </c>
      <c r="T76" s="220">
        <v>143437247.16</v>
      </c>
      <c r="U76" s="220">
        <v>0</v>
      </c>
      <c r="V76" s="220">
        <v>0</v>
      </c>
      <c r="W76" s="220">
        <v>0</v>
      </c>
      <c r="X76" s="220">
        <v>0</v>
      </c>
      <c r="Y76" s="220">
        <v>0</v>
      </c>
      <c r="Z76" s="220">
        <v>0</v>
      </c>
      <c r="AA76" s="220">
        <v>0</v>
      </c>
      <c r="AB76" s="220">
        <v>0</v>
      </c>
      <c r="AC76" s="220">
        <v>0</v>
      </c>
      <c r="AD76" s="220">
        <v>0</v>
      </c>
      <c r="AE76" s="220">
        <v>0</v>
      </c>
      <c r="AF76" s="220">
        <v>0</v>
      </c>
      <c r="AG76" s="220">
        <f t="shared" si="18"/>
        <v>0</v>
      </c>
      <c r="AH76" s="219"/>
      <c r="AI76" s="235">
        <f t="shared" si="9"/>
        <v>609796.39</v>
      </c>
      <c r="AJ76" s="235">
        <f t="shared" si="9"/>
        <v>609796.39</v>
      </c>
      <c r="AK76" s="235">
        <f t="shared" si="9"/>
        <v>609796.39</v>
      </c>
      <c r="AL76" s="235">
        <f t="shared" si="9"/>
        <v>609796.39</v>
      </c>
      <c r="AM76" s="235">
        <f t="shared" si="9"/>
        <v>609702.35</v>
      </c>
      <c r="AN76" s="235">
        <f t="shared" si="9"/>
        <v>609608.30000000005</v>
      </c>
      <c r="AO76" s="235">
        <f t="shared" si="11"/>
        <v>609608.30000000005</v>
      </c>
      <c r="AP76" s="235">
        <f t="shared" si="11"/>
        <v>609608.30000000005</v>
      </c>
      <c r="AQ76" s="235">
        <f t="shared" si="11"/>
        <v>609608.30000000005</v>
      </c>
      <c r="AR76" s="235">
        <f t="shared" si="11"/>
        <v>609608.30000000005</v>
      </c>
      <c r="AS76" s="235">
        <f t="shared" si="11"/>
        <v>609608.30000000005</v>
      </c>
      <c r="AT76" s="235">
        <f t="shared" si="11"/>
        <v>609608.30000000005</v>
      </c>
      <c r="AU76" s="236">
        <f t="shared" si="14"/>
        <v>7316146.0099999988</v>
      </c>
      <c r="AV76" s="236">
        <f t="shared" si="15"/>
        <v>609608.30000000005</v>
      </c>
      <c r="AW76" s="236">
        <f t="shared" si="15"/>
        <v>609608.30000000005</v>
      </c>
      <c r="AX76" s="236">
        <f t="shared" si="15"/>
        <v>609608.30000000005</v>
      </c>
      <c r="AY76" s="236">
        <f t="shared" si="13"/>
        <v>609608.30000000005</v>
      </c>
      <c r="AZ76" s="236">
        <f t="shared" si="10"/>
        <v>0</v>
      </c>
      <c r="BA76" s="236">
        <f t="shared" si="10"/>
        <v>0</v>
      </c>
      <c r="BB76" s="236">
        <f t="shared" si="10"/>
        <v>0</v>
      </c>
      <c r="BC76" s="236">
        <f t="shared" si="10"/>
        <v>0</v>
      </c>
      <c r="BD76" s="236">
        <f t="shared" si="10"/>
        <v>0</v>
      </c>
      <c r="BE76" s="236">
        <f t="shared" si="10"/>
        <v>0</v>
      </c>
      <c r="BF76" s="236">
        <f t="shared" si="12"/>
        <v>0</v>
      </c>
      <c r="BG76" s="236">
        <f t="shared" si="12"/>
        <v>0</v>
      </c>
      <c r="BH76" s="236">
        <f t="shared" si="12"/>
        <v>0</v>
      </c>
      <c r="BI76" s="236">
        <f t="shared" si="12"/>
        <v>0</v>
      </c>
      <c r="BJ76" s="236">
        <f t="shared" si="12"/>
        <v>0</v>
      </c>
      <c r="BK76" s="236">
        <f t="shared" si="12"/>
        <v>0</v>
      </c>
      <c r="BL76" s="235">
        <f t="shared" si="16"/>
        <v>0</v>
      </c>
    </row>
    <row r="77" spans="1:64">
      <c r="A77" s="234" t="s">
        <v>290</v>
      </c>
      <c r="B77" s="237">
        <v>0</v>
      </c>
      <c r="C77" s="237">
        <v>0</v>
      </c>
      <c r="D77" s="220">
        <v>1901133.1800000002</v>
      </c>
      <c r="E77" s="220">
        <v>1901133.1800000002</v>
      </c>
      <c r="F77" s="220">
        <v>1901133.1800000002</v>
      </c>
      <c r="G77" s="220">
        <v>1901133.1800000002</v>
      </c>
      <c r="H77" s="220">
        <v>1901133.1800000002</v>
      </c>
      <c r="I77" s="220">
        <v>1901133.1800000002</v>
      </c>
      <c r="J77" s="220">
        <v>1901133.1800000002</v>
      </c>
      <c r="K77" s="220">
        <v>1901133.1800000002</v>
      </c>
      <c r="L77" s="220">
        <v>1901133.1800000002</v>
      </c>
      <c r="M77" s="220">
        <v>1901133.1800000002</v>
      </c>
      <c r="N77" s="220">
        <v>1901133.1800000002</v>
      </c>
      <c r="O77" s="220">
        <v>1901133.1800000002</v>
      </c>
      <c r="P77" s="220">
        <f t="shared" si="17"/>
        <v>22813598.16</v>
      </c>
      <c r="Q77" s="220">
        <v>1901133.1800000002</v>
      </c>
      <c r="R77" s="220">
        <v>1901133.1800000002</v>
      </c>
      <c r="S77" s="220">
        <v>1901133.1800000002</v>
      </c>
      <c r="T77" s="220">
        <v>1901133.1800000002</v>
      </c>
      <c r="U77" s="220">
        <v>1901133.1800000002</v>
      </c>
      <c r="V77" s="220">
        <v>1901133.1800000002</v>
      </c>
      <c r="W77" s="220">
        <v>1901133.1800000002</v>
      </c>
      <c r="X77" s="220">
        <v>1901133.1800000002</v>
      </c>
      <c r="Y77" s="220">
        <v>1901133.1800000002</v>
      </c>
      <c r="Z77" s="220">
        <v>950566.59000000008</v>
      </c>
      <c r="AA77" s="220">
        <v>0</v>
      </c>
      <c r="AB77" s="220">
        <v>0</v>
      </c>
      <c r="AC77" s="220">
        <v>0</v>
      </c>
      <c r="AD77" s="220">
        <v>0</v>
      </c>
      <c r="AE77" s="220">
        <v>0</v>
      </c>
      <c r="AF77" s="220">
        <v>0</v>
      </c>
      <c r="AG77" s="220">
        <f t="shared" si="18"/>
        <v>10456232.49</v>
      </c>
      <c r="AH77" s="219"/>
      <c r="AI77" s="235">
        <f t="shared" si="9"/>
        <v>0</v>
      </c>
      <c r="AJ77" s="235">
        <f t="shared" si="9"/>
        <v>0</v>
      </c>
      <c r="AK77" s="235">
        <f t="shared" si="9"/>
        <v>0</v>
      </c>
      <c r="AL77" s="235">
        <f t="shared" si="9"/>
        <v>0</v>
      </c>
      <c r="AM77" s="235">
        <f t="shared" si="9"/>
        <v>0</v>
      </c>
      <c r="AN77" s="235">
        <f t="shared" si="9"/>
        <v>0</v>
      </c>
      <c r="AO77" s="235">
        <f t="shared" si="11"/>
        <v>0</v>
      </c>
      <c r="AP77" s="235">
        <f t="shared" si="11"/>
        <v>0</v>
      </c>
      <c r="AQ77" s="235">
        <f t="shared" si="11"/>
        <v>0</v>
      </c>
      <c r="AR77" s="235">
        <f t="shared" si="11"/>
        <v>0</v>
      </c>
      <c r="AS77" s="235">
        <f t="shared" si="11"/>
        <v>0</v>
      </c>
      <c r="AT77" s="235">
        <f t="shared" si="11"/>
        <v>0</v>
      </c>
      <c r="AU77" s="236">
        <f t="shared" si="14"/>
        <v>0</v>
      </c>
      <c r="AV77" s="236">
        <f t="shared" si="15"/>
        <v>0</v>
      </c>
      <c r="AW77" s="236">
        <f t="shared" si="15"/>
        <v>0</v>
      </c>
      <c r="AX77" s="236">
        <f t="shared" si="15"/>
        <v>0</v>
      </c>
      <c r="AY77" s="236">
        <f t="shared" si="13"/>
        <v>0</v>
      </c>
      <c r="AZ77" s="236">
        <f t="shared" si="10"/>
        <v>0</v>
      </c>
      <c r="BA77" s="236">
        <f t="shared" si="10"/>
        <v>0</v>
      </c>
      <c r="BB77" s="236">
        <f t="shared" si="10"/>
        <v>0</v>
      </c>
      <c r="BC77" s="236">
        <f t="shared" si="10"/>
        <v>0</v>
      </c>
      <c r="BD77" s="236">
        <f t="shared" si="10"/>
        <v>0</v>
      </c>
      <c r="BE77" s="236">
        <f t="shared" si="10"/>
        <v>0</v>
      </c>
      <c r="BF77" s="236">
        <f t="shared" si="12"/>
        <v>0</v>
      </c>
      <c r="BG77" s="236">
        <f t="shared" si="12"/>
        <v>0</v>
      </c>
      <c r="BH77" s="236">
        <f t="shared" si="12"/>
        <v>0</v>
      </c>
      <c r="BI77" s="236">
        <f t="shared" si="12"/>
        <v>0</v>
      </c>
      <c r="BJ77" s="236">
        <f t="shared" si="12"/>
        <v>0</v>
      </c>
      <c r="BK77" s="236">
        <f t="shared" si="12"/>
        <v>0</v>
      </c>
      <c r="BL77" s="235">
        <f t="shared" si="16"/>
        <v>0</v>
      </c>
    </row>
    <row r="78" spans="1:64">
      <c r="A78" s="234" t="s">
        <v>291</v>
      </c>
      <c r="B78" s="231">
        <v>1.1899999999999999E-2</v>
      </c>
      <c r="C78" s="231">
        <v>1.17E-2</v>
      </c>
      <c r="D78" s="220">
        <v>67202419.939999998</v>
      </c>
      <c r="E78" s="220">
        <v>67151356.430000007</v>
      </c>
      <c r="F78" s="220">
        <v>67123742.379999995</v>
      </c>
      <c r="G78" s="220">
        <v>67123742.379999995</v>
      </c>
      <c r="H78" s="220">
        <v>67066350.630000003</v>
      </c>
      <c r="I78" s="220">
        <v>67008958.880000003</v>
      </c>
      <c r="J78" s="220">
        <v>67008958.880000003</v>
      </c>
      <c r="K78" s="220">
        <v>67008958.880000003</v>
      </c>
      <c r="L78" s="220">
        <v>67008958.880000003</v>
      </c>
      <c r="M78" s="220">
        <v>67008958.880000003</v>
      </c>
      <c r="N78" s="220">
        <v>67008958.880000003</v>
      </c>
      <c r="O78" s="220">
        <v>67008958.880000003</v>
      </c>
      <c r="P78" s="220">
        <f t="shared" si="17"/>
        <v>804730323.91999996</v>
      </c>
      <c r="Q78" s="220">
        <v>67008958.880000003</v>
      </c>
      <c r="R78" s="220">
        <v>67008958.880000003</v>
      </c>
      <c r="S78" s="220">
        <v>67008958.880000003</v>
      </c>
      <c r="T78" s="220">
        <v>67008958.880000003</v>
      </c>
      <c r="U78" s="220">
        <v>71461600.189999998</v>
      </c>
      <c r="V78" s="220">
        <v>71461600.189999998</v>
      </c>
      <c r="W78" s="220">
        <v>71627687.189999998</v>
      </c>
      <c r="X78" s="220">
        <v>71793774.189999998</v>
      </c>
      <c r="Y78" s="220">
        <v>71793774.189999998</v>
      </c>
      <c r="Z78" s="220">
        <v>71793774.189999998</v>
      </c>
      <c r="AA78" s="220">
        <v>71793774.189999998</v>
      </c>
      <c r="AB78" s="220">
        <v>71793774.189999998</v>
      </c>
      <c r="AC78" s="220">
        <v>71793774.189999998</v>
      </c>
      <c r="AD78" s="220">
        <v>71793774.189999998</v>
      </c>
      <c r="AE78" s="220">
        <v>71793774.189999998</v>
      </c>
      <c r="AF78" s="220">
        <v>71793774.189999998</v>
      </c>
      <c r="AG78" s="220">
        <f t="shared" si="18"/>
        <v>860694855.28000021</v>
      </c>
      <c r="AH78" s="219"/>
      <c r="AI78" s="235">
        <f t="shared" si="9"/>
        <v>66642.399999999994</v>
      </c>
      <c r="AJ78" s="235">
        <f t="shared" si="9"/>
        <v>66591.759999999995</v>
      </c>
      <c r="AK78" s="235">
        <f t="shared" si="9"/>
        <v>66564.38</v>
      </c>
      <c r="AL78" s="235">
        <f t="shared" si="9"/>
        <v>66564.38</v>
      </c>
      <c r="AM78" s="235">
        <f t="shared" si="9"/>
        <v>66507.460000000006</v>
      </c>
      <c r="AN78" s="235">
        <f t="shared" si="9"/>
        <v>66450.55</v>
      </c>
      <c r="AO78" s="235">
        <f t="shared" si="11"/>
        <v>66450.55</v>
      </c>
      <c r="AP78" s="235">
        <f t="shared" si="11"/>
        <v>66450.55</v>
      </c>
      <c r="AQ78" s="235">
        <f t="shared" si="11"/>
        <v>66450.55</v>
      </c>
      <c r="AR78" s="235">
        <f t="shared" si="11"/>
        <v>66450.55</v>
      </c>
      <c r="AS78" s="235">
        <f t="shared" si="11"/>
        <v>66450.55</v>
      </c>
      <c r="AT78" s="235">
        <f t="shared" si="11"/>
        <v>66450.55</v>
      </c>
      <c r="AU78" s="236">
        <f t="shared" si="14"/>
        <v>798024.23000000021</v>
      </c>
      <c r="AV78" s="236">
        <f t="shared" si="15"/>
        <v>66450.55</v>
      </c>
      <c r="AW78" s="236">
        <f t="shared" si="15"/>
        <v>66450.55</v>
      </c>
      <c r="AX78" s="236">
        <f t="shared" si="15"/>
        <v>66450.55</v>
      </c>
      <c r="AY78" s="236">
        <f t="shared" si="13"/>
        <v>66450.55</v>
      </c>
      <c r="AZ78" s="236">
        <f t="shared" si="10"/>
        <v>69675.06</v>
      </c>
      <c r="BA78" s="236">
        <f t="shared" si="10"/>
        <v>69675.06</v>
      </c>
      <c r="BB78" s="236">
        <f t="shared" si="10"/>
        <v>69837</v>
      </c>
      <c r="BC78" s="236">
        <f t="shared" si="10"/>
        <v>69998.929999999993</v>
      </c>
      <c r="BD78" s="236">
        <f t="shared" si="10"/>
        <v>69998.929999999993</v>
      </c>
      <c r="BE78" s="236">
        <f t="shared" si="10"/>
        <v>69998.929999999993</v>
      </c>
      <c r="BF78" s="236">
        <f t="shared" si="12"/>
        <v>69998.929999999993</v>
      </c>
      <c r="BG78" s="236">
        <f t="shared" si="12"/>
        <v>69998.929999999993</v>
      </c>
      <c r="BH78" s="236">
        <f t="shared" si="12"/>
        <v>69998.929999999993</v>
      </c>
      <c r="BI78" s="236">
        <f t="shared" si="12"/>
        <v>69998.929999999993</v>
      </c>
      <c r="BJ78" s="236">
        <f t="shared" si="12"/>
        <v>69998.929999999993</v>
      </c>
      <c r="BK78" s="236">
        <f t="shared" si="12"/>
        <v>69998.929999999993</v>
      </c>
      <c r="BL78" s="235">
        <f t="shared" si="16"/>
        <v>839177.48999999976</v>
      </c>
    </row>
    <row r="79" spans="1:64">
      <c r="A79" s="234" t="s">
        <v>292</v>
      </c>
      <c r="B79" s="231">
        <v>1.1899999999999999E-2</v>
      </c>
      <c r="C79" s="231">
        <v>1.17E-2</v>
      </c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20">
        <v>0</v>
      </c>
      <c r="O79" s="239">
        <v>0</v>
      </c>
      <c r="P79" s="220">
        <f t="shared" si="17"/>
        <v>0</v>
      </c>
      <c r="Q79" s="239">
        <v>0</v>
      </c>
      <c r="R79" s="239">
        <v>0</v>
      </c>
      <c r="S79" s="239">
        <v>0</v>
      </c>
      <c r="T79" s="239">
        <v>0</v>
      </c>
      <c r="U79" s="239">
        <v>0</v>
      </c>
      <c r="V79" s="239">
        <v>0</v>
      </c>
      <c r="W79" s="239">
        <v>0</v>
      </c>
      <c r="X79" s="239">
        <v>0</v>
      </c>
      <c r="Y79" s="239">
        <v>0</v>
      </c>
      <c r="Z79" s="239">
        <v>0</v>
      </c>
      <c r="AA79" s="220">
        <v>0</v>
      </c>
      <c r="AB79" s="239">
        <v>0</v>
      </c>
      <c r="AC79" s="239">
        <v>0</v>
      </c>
      <c r="AD79" s="239">
        <v>0</v>
      </c>
      <c r="AE79" s="239">
        <v>0</v>
      </c>
      <c r="AF79" s="239">
        <v>0</v>
      </c>
      <c r="AG79" s="220">
        <f t="shared" si="18"/>
        <v>0</v>
      </c>
      <c r="AH79" s="235"/>
      <c r="AI79" s="235">
        <f t="shared" si="9"/>
        <v>0</v>
      </c>
      <c r="AJ79" s="235">
        <f t="shared" si="9"/>
        <v>0</v>
      </c>
      <c r="AK79" s="235">
        <f t="shared" si="9"/>
        <v>0</v>
      </c>
      <c r="AL79" s="235">
        <f t="shared" si="9"/>
        <v>0</v>
      </c>
      <c r="AM79" s="235">
        <f t="shared" si="9"/>
        <v>0</v>
      </c>
      <c r="AN79" s="235">
        <f t="shared" si="9"/>
        <v>0</v>
      </c>
      <c r="AO79" s="235">
        <f t="shared" si="11"/>
        <v>0</v>
      </c>
      <c r="AP79" s="235">
        <f t="shared" si="11"/>
        <v>0</v>
      </c>
      <c r="AQ79" s="235">
        <f t="shared" si="11"/>
        <v>0</v>
      </c>
      <c r="AR79" s="235">
        <f t="shared" si="11"/>
        <v>0</v>
      </c>
      <c r="AS79" s="235">
        <f t="shared" si="11"/>
        <v>0</v>
      </c>
      <c r="AT79" s="235">
        <f t="shared" si="11"/>
        <v>0</v>
      </c>
      <c r="AU79" s="236">
        <f t="shared" si="14"/>
        <v>0</v>
      </c>
      <c r="AV79" s="236">
        <f t="shared" si="15"/>
        <v>0</v>
      </c>
      <c r="AW79" s="236">
        <f t="shared" si="15"/>
        <v>0</v>
      </c>
      <c r="AX79" s="236">
        <f t="shared" si="15"/>
        <v>0</v>
      </c>
      <c r="AY79" s="236">
        <f t="shared" si="13"/>
        <v>0</v>
      </c>
      <c r="AZ79" s="236">
        <f t="shared" si="10"/>
        <v>0</v>
      </c>
      <c r="BA79" s="236">
        <f t="shared" si="10"/>
        <v>0</v>
      </c>
      <c r="BB79" s="236">
        <f t="shared" si="10"/>
        <v>0</v>
      </c>
      <c r="BC79" s="236">
        <f t="shared" si="10"/>
        <v>0</v>
      </c>
      <c r="BD79" s="236">
        <f t="shared" si="10"/>
        <v>0</v>
      </c>
      <c r="BE79" s="236">
        <f t="shared" si="10"/>
        <v>0</v>
      </c>
      <c r="BF79" s="236">
        <f t="shared" si="12"/>
        <v>0</v>
      </c>
      <c r="BG79" s="236">
        <f t="shared" si="12"/>
        <v>0</v>
      </c>
      <c r="BH79" s="236">
        <f t="shared" si="12"/>
        <v>0</v>
      </c>
      <c r="BI79" s="236">
        <f t="shared" si="12"/>
        <v>0</v>
      </c>
      <c r="BJ79" s="236">
        <f t="shared" si="12"/>
        <v>0</v>
      </c>
      <c r="BK79" s="236">
        <f t="shared" si="12"/>
        <v>0</v>
      </c>
      <c r="BL79" s="235">
        <f t="shared" si="16"/>
        <v>0</v>
      </c>
    </row>
    <row r="80" spans="1:64">
      <c r="A80" s="234" t="s">
        <v>293</v>
      </c>
      <c r="B80" s="231">
        <v>1.1899999999999999E-2</v>
      </c>
      <c r="C80" s="231">
        <v>1.17E-2</v>
      </c>
      <c r="D80" s="220">
        <v>4452641.3099999996</v>
      </c>
      <c r="E80" s="220">
        <v>4452641.3099999996</v>
      </c>
      <c r="F80" s="220">
        <v>4452641.3099999996</v>
      </c>
      <c r="G80" s="220">
        <v>4452641.3099999996</v>
      </c>
      <c r="H80" s="220">
        <v>4452641.3099999996</v>
      </c>
      <c r="I80" s="220">
        <v>4452641.3099999996</v>
      </c>
      <c r="J80" s="220">
        <v>4452641.3099999996</v>
      </c>
      <c r="K80" s="220">
        <v>4452641.3099999996</v>
      </c>
      <c r="L80" s="220">
        <v>4452641.3099999996</v>
      </c>
      <c r="M80" s="220">
        <v>4452641.3099999996</v>
      </c>
      <c r="N80" s="220">
        <v>4452641.3099999996</v>
      </c>
      <c r="O80" s="220">
        <v>4452641.3099999996</v>
      </c>
      <c r="P80" s="220">
        <f t="shared" si="17"/>
        <v>53431695.720000006</v>
      </c>
      <c r="Q80" s="220">
        <v>4452641.3099999996</v>
      </c>
      <c r="R80" s="220">
        <v>4452641.3099999996</v>
      </c>
      <c r="S80" s="220">
        <v>4452641.3099999996</v>
      </c>
      <c r="T80" s="220">
        <v>4452641.3099999996</v>
      </c>
      <c r="U80" s="220">
        <v>0</v>
      </c>
      <c r="V80" s="220">
        <v>0</v>
      </c>
      <c r="W80" s="220">
        <v>0</v>
      </c>
      <c r="X80" s="220">
        <v>0</v>
      </c>
      <c r="Y80" s="220">
        <v>0</v>
      </c>
      <c r="Z80" s="220">
        <v>0</v>
      </c>
      <c r="AA80" s="220">
        <v>0</v>
      </c>
      <c r="AB80" s="220">
        <v>0</v>
      </c>
      <c r="AC80" s="220">
        <v>0</v>
      </c>
      <c r="AD80" s="220">
        <v>0</v>
      </c>
      <c r="AE80" s="220">
        <v>0</v>
      </c>
      <c r="AF80" s="220">
        <v>0</v>
      </c>
      <c r="AG80" s="220">
        <f t="shared" si="18"/>
        <v>0</v>
      </c>
      <c r="AH80" s="234"/>
      <c r="AI80" s="235">
        <f t="shared" si="9"/>
        <v>4415.54</v>
      </c>
      <c r="AJ80" s="235">
        <f t="shared" si="9"/>
        <v>4415.54</v>
      </c>
      <c r="AK80" s="235">
        <f t="shared" si="9"/>
        <v>4415.54</v>
      </c>
      <c r="AL80" s="235">
        <f t="shared" si="9"/>
        <v>4415.54</v>
      </c>
      <c r="AM80" s="235">
        <f t="shared" si="9"/>
        <v>4415.54</v>
      </c>
      <c r="AN80" s="235">
        <f t="shared" si="9"/>
        <v>4415.54</v>
      </c>
      <c r="AO80" s="235">
        <f t="shared" si="11"/>
        <v>4415.54</v>
      </c>
      <c r="AP80" s="235">
        <f t="shared" si="11"/>
        <v>4415.54</v>
      </c>
      <c r="AQ80" s="235">
        <f t="shared" si="11"/>
        <v>4415.54</v>
      </c>
      <c r="AR80" s="235">
        <f t="shared" si="11"/>
        <v>4415.54</v>
      </c>
      <c r="AS80" s="235">
        <f t="shared" si="11"/>
        <v>4415.54</v>
      </c>
      <c r="AT80" s="235">
        <f t="shared" si="11"/>
        <v>4415.54</v>
      </c>
      <c r="AU80" s="236">
        <f t="shared" si="14"/>
        <v>52986.48</v>
      </c>
      <c r="AV80" s="236">
        <f t="shared" si="15"/>
        <v>4415.54</v>
      </c>
      <c r="AW80" s="236">
        <f t="shared" si="15"/>
        <v>4415.54</v>
      </c>
      <c r="AX80" s="236">
        <f t="shared" si="15"/>
        <v>4415.54</v>
      </c>
      <c r="AY80" s="236">
        <f t="shared" si="13"/>
        <v>4415.54</v>
      </c>
      <c r="AZ80" s="236">
        <f t="shared" si="10"/>
        <v>0</v>
      </c>
      <c r="BA80" s="236">
        <f t="shared" si="10"/>
        <v>0</v>
      </c>
      <c r="BB80" s="236">
        <f t="shared" si="10"/>
        <v>0</v>
      </c>
      <c r="BC80" s="236">
        <f t="shared" si="10"/>
        <v>0</v>
      </c>
      <c r="BD80" s="236">
        <f t="shared" si="10"/>
        <v>0</v>
      </c>
      <c r="BE80" s="236">
        <f t="shared" si="10"/>
        <v>0</v>
      </c>
      <c r="BF80" s="236">
        <f t="shared" si="12"/>
        <v>0</v>
      </c>
      <c r="BG80" s="236">
        <f t="shared" si="12"/>
        <v>0</v>
      </c>
      <c r="BH80" s="236">
        <f t="shared" si="12"/>
        <v>0</v>
      </c>
      <c r="BI80" s="236">
        <f t="shared" si="12"/>
        <v>0</v>
      </c>
      <c r="BJ80" s="236">
        <f t="shared" si="12"/>
        <v>0</v>
      </c>
      <c r="BK80" s="236">
        <f t="shared" si="12"/>
        <v>0</v>
      </c>
      <c r="BL80" s="235">
        <f t="shared" si="16"/>
        <v>0</v>
      </c>
    </row>
    <row r="81" spans="1:64">
      <c r="A81" s="234" t="s">
        <v>294</v>
      </c>
      <c r="B81" s="231">
        <v>3.5400000000000001E-2</v>
      </c>
      <c r="C81" s="231">
        <v>3.8600000000000002E-2</v>
      </c>
      <c r="D81" s="220">
        <v>274744772.63</v>
      </c>
      <c r="E81" s="220">
        <v>274582246.17000002</v>
      </c>
      <c r="F81" s="220">
        <v>274445133.18000001</v>
      </c>
      <c r="G81" s="220">
        <v>274508314.44</v>
      </c>
      <c r="H81" s="220">
        <v>274571440.01999998</v>
      </c>
      <c r="I81" s="220">
        <v>274491472.76999998</v>
      </c>
      <c r="J81" s="220">
        <v>274610571.44000006</v>
      </c>
      <c r="K81" s="220">
        <v>274924251.57500011</v>
      </c>
      <c r="L81" s="220">
        <v>275233156.54000008</v>
      </c>
      <c r="M81" s="220">
        <v>276234797.56000012</v>
      </c>
      <c r="N81" s="220">
        <v>276895300.10000014</v>
      </c>
      <c r="O81" s="220">
        <v>276010312.51500016</v>
      </c>
      <c r="P81" s="220">
        <f t="shared" si="17"/>
        <v>3301251768.9400005</v>
      </c>
      <c r="Q81" s="220">
        <v>275252258.01000017</v>
      </c>
      <c r="R81" s="220">
        <v>275215279.16000015</v>
      </c>
      <c r="S81" s="220">
        <v>275031138.2900002</v>
      </c>
      <c r="T81" s="220">
        <v>274826051.52500015</v>
      </c>
      <c r="U81" s="220">
        <v>448163630.30500013</v>
      </c>
      <c r="V81" s="220">
        <v>448022187.69500011</v>
      </c>
      <c r="W81" s="220">
        <v>447746791.25500011</v>
      </c>
      <c r="X81" s="220">
        <v>447721275.78000015</v>
      </c>
      <c r="Y81" s="220">
        <v>447685748.56500018</v>
      </c>
      <c r="Z81" s="220">
        <v>447474960.02000022</v>
      </c>
      <c r="AA81" s="220">
        <v>447196622.87000024</v>
      </c>
      <c r="AB81" s="220">
        <v>446311635.28500026</v>
      </c>
      <c r="AC81" s="220">
        <v>445553580.78000027</v>
      </c>
      <c r="AD81" s="220">
        <v>445516601.93000025</v>
      </c>
      <c r="AE81" s="220">
        <v>445332461.0600003</v>
      </c>
      <c r="AF81" s="220">
        <v>445127374.29500026</v>
      </c>
      <c r="AG81" s="220">
        <f t="shared" si="18"/>
        <v>5361852869.8400021</v>
      </c>
      <c r="AH81" s="234"/>
      <c r="AI81" s="235">
        <f t="shared" si="9"/>
        <v>810497.08</v>
      </c>
      <c r="AJ81" s="235">
        <f t="shared" si="9"/>
        <v>810017.63</v>
      </c>
      <c r="AK81" s="235">
        <f t="shared" si="9"/>
        <v>809613.14</v>
      </c>
      <c r="AL81" s="235">
        <f t="shared" si="9"/>
        <v>809799.53</v>
      </c>
      <c r="AM81" s="235">
        <f t="shared" si="9"/>
        <v>809985.75</v>
      </c>
      <c r="AN81" s="235">
        <f t="shared" si="9"/>
        <v>809749.84</v>
      </c>
      <c r="AO81" s="235">
        <f t="shared" si="11"/>
        <v>810101.19</v>
      </c>
      <c r="AP81" s="235">
        <f t="shared" si="11"/>
        <v>811026.54</v>
      </c>
      <c r="AQ81" s="235">
        <f t="shared" si="11"/>
        <v>811937.81</v>
      </c>
      <c r="AR81" s="235">
        <f t="shared" si="11"/>
        <v>814892.65</v>
      </c>
      <c r="AS81" s="235">
        <f t="shared" si="11"/>
        <v>816841.14</v>
      </c>
      <c r="AT81" s="235">
        <f t="shared" si="11"/>
        <v>814230.42</v>
      </c>
      <c r="AU81" s="236">
        <f t="shared" si="14"/>
        <v>9738692.7200000007</v>
      </c>
      <c r="AV81" s="236">
        <f t="shared" si="15"/>
        <v>811994.16</v>
      </c>
      <c r="AW81" s="236">
        <f t="shared" si="15"/>
        <v>811885.07</v>
      </c>
      <c r="AX81" s="236">
        <f t="shared" si="15"/>
        <v>811341.86</v>
      </c>
      <c r="AY81" s="236">
        <f t="shared" si="13"/>
        <v>810736.85</v>
      </c>
      <c r="AZ81" s="236">
        <f t="shared" si="10"/>
        <v>1441593.01</v>
      </c>
      <c r="BA81" s="236">
        <f t="shared" si="10"/>
        <v>1441138.04</v>
      </c>
      <c r="BB81" s="236">
        <f t="shared" si="10"/>
        <v>1440252.18</v>
      </c>
      <c r="BC81" s="236">
        <f t="shared" si="10"/>
        <v>1440170.1</v>
      </c>
      <c r="BD81" s="236">
        <f t="shared" si="10"/>
        <v>1440055.82</v>
      </c>
      <c r="BE81" s="236">
        <f t="shared" si="10"/>
        <v>1439377.79</v>
      </c>
      <c r="BF81" s="236">
        <f t="shared" si="12"/>
        <v>1438482.47</v>
      </c>
      <c r="BG81" s="236">
        <f t="shared" si="12"/>
        <v>1435635.76</v>
      </c>
      <c r="BH81" s="236">
        <f t="shared" si="12"/>
        <v>1433197.35</v>
      </c>
      <c r="BI81" s="236">
        <f t="shared" si="12"/>
        <v>1433078.4</v>
      </c>
      <c r="BJ81" s="236">
        <f t="shared" si="12"/>
        <v>1432486.08</v>
      </c>
      <c r="BK81" s="236">
        <f t="shared" si="12"/>
        <v>1431826.39</v>
      </c>
      <c r="BL81" s="235">
        <f t="shared" si="16"/>
        <v>17247293.390000001</v>
      </c>
    </row>
    <row r="82" spans="1:64">
      <c r="A82" s="234" t="s">
        <v>295</v>
      </c>
      <c r="B82" s="231">
        <v>3.5400000000000001E-2</v>
      </c>
      <c r="C82" s="231">
        <v>3.8600000000000002E-2</v>
      </c>
      <c r="D82" s="220">
        <v>0</v>
      </c>
      <c r="E82" s="220">
        <v>0</v>
      </c>
      <c r="F82" s="220">
        <v>0</v>
      </c>
      <c r="G82" s="220">
        <v>0</v>
      </c>
      <c r="H82" s="220">
        <v>0</v>
      </c>
      <c r="I82" s="220">
        <v>0</v>
      </c>
      <c r="J82" s="220">
        <v>0</v>
      </c>
      <c r="K82" s="220">
        <v>0</v>
      </c>
      <c r="L82" s="220">
        <v>0</v>
      </c>
      <c r="M82" s="220">
        <v>0</v>
      </c>
      <c r="N82" s="220">
        <v>0</v>
      </c>
      <c r="O82" s="220">
        <v>0</v>
      </c>
      <c r="P82" s="220">
        <f t="shared" si="17"/>
        <v>0</v>
      </c>
      <c r="Q82" s="220">
        <v>0</v>
      </c>
      <c r="R82" s="220">
        <v>0</v>
      </c>
      <c r="S82" s="220">
        <v>0</v>
      </c>
      <c r="T82" s="220">
        <v>0</v>
      </c>
      <c r="U82" s="220">
        <v>0</v>
      </c>
      <c r="V82" s="220">
        <v>0</v>
      </c>
      <c r="W82" s="220">
        <v>0</v>
      </c>
      <c r="X82" s="220">
        <v>0</v>
      </c>
      <c r="Y82" s="220">
        <v>0</v>
      </c>
      <c r="Z82" s="220">
        <v>0</v>
      </c>
      <c r="AA82" s="220">
        <v>0</v>
      </c>
      <c r="AB82" s="220">
        <v>0</v>
      </c>
      <c r="AC82" s="220">
        <v>0</v>
      </c>
      <c r="AD82" s="220">
        <v>0</v>
      </c>
      <c r="AE82" s="220">
        <v>0</v>
      </c>
      <c r="AF82" s="220">
        <v>0</v>
      </c>
      <c r="AG82" s="220">
        <f t="shared" si="18"/>
        <v>0</v>
      </c>
      <c r="AH82" s="234"/>
      <c r="AI82" s="235">
        <f t="shared" si="9"/>
        <v>0</v>
      </c>
      <c r="AJ82" s="235">
        <f t="shared" si="9"/>
        <v>0</v>
      </c>
      <c r="AK82" s="235">
        <f t="shared" si="9"/>
        <v>0</v>
      </c>
      <c r="AL82" s="235">
        <f t="shared" si="9"/>
        <v>0</v>
      </c>
      <c r="AM82" s="235">
        <f t="shared" si="9"/>
        <v>0</v>
      </c>
      <c r="AN82" s="235">
        <f t="shared" si="9"/>
        <v>0</v>
      </c>
      <c r="AO82" s="235">
        <f t="shared" si="11"/>
        <v>0</v>
      </c>
      <c r="AP82" s="235">
        <f t="shared" si="11"/>
        <v>0</v>
      </c>
      <c r="AQ82" s="235">
        <f t="shared" si="11"/>
        <v>0</v>
      </c>
      <c r="AR82" s="235">
        <f t="shared" si="11"/>
        <v>0</v>
      </c>
      <c r="AS82" s="235">
        <f t="shared" si="11"/>
        <v>0</v>
      </c>
      <c r="AT82" s="235">
        <f t="shared" si="11"/>
        <v>0</v>
      </c>
      <c r="AU82" s="236">
        <f t="shared" si="14"/>
        <v>0</v>
      </c>
      <c r="AV82" s="236">
        <f t="shared" si="15"/>
        <v>0</v>
      </c>
      <c r="AW82" s="236">
        <f t="shared" si="15"/>
        <v>0</v>
      </c>
      <c r="AX82" s="236">
        <f t="shared" si="15"/>
        <v>0</v>
      </c>
      <c r="AY82" s="236">
        <f t="shared" si="13"/>
        <v>0</v>
      </c>
      <c r="AZ82" s="236">
        <f t="shared" si="10"/>
        <v>0</v>
      </c>
      <c r="BA82" s="236">
        <f t="shared" si="10"/>
        <v>0</v>
      </c>
      <c r="BB82" s="236">
        <f t="shared" si="10"/>
        <v>0</v>
      </c>
      <c r="BC82" s="236">
        <f t="shared" si="10"/>
        <v>0</v>
      </c>
      <c r="BD82" s="236">
        <f t="shared" si="10"/>
        <v>0</v>
      </c>
      <c r="BE82" s="236">
        <f t="shared" si="10"/>
        <v>0</v>
      </c>
      <c r="BF82" s="236">
        <f t="shared" si="12"/>
        <v>0</v>
      </c>
      <c r="BG82" s="236">
        <f t="shared" si="12"/>
        <v>0</v>
      </c>
      <c r="BH82" s="236">
        <f t="shared" si="12"/>
        <v>0</v>
      </c>
      <c r="BI82" s="236">
        <f t="shared" si="12"/>
        <v>0</v>
      </c>
      <c r="BJ82" s="236">
        <f t="shared" si="12"/>
        <v>0</v>
      </c>
      <c r="BK82" s="236">
        <f t="shared" si="12"/>
        <v>0</v>
      </c>
      <c r="BL82" s="235">
        <f t="shared" si="16"/>
        <v>0</v>
      </c>
    </row>
    <row r="83" spans="1:64">
      <c r="A83" s="234" t="s">
        <v>296</v>
      </c>
      <c r="B83" s="231">
        <v>3.5400000000000001E-2</v>
      </c>
      <c r="C83" s="231">
        <v>3.8600000000000002E-2</v>
      </c>
      <c r="D83" s="220">
        <v>171842142.75</v>
      </c>
      <c r="E83" s="220">
        <v>171842142.75</v>
      </c>
      <c r="F83" s="220">
        <v>171842142.75</v>
      </c>
      <c r="G83" s="220">
        <v>171842142.75</v>
      </c>
      <c r="H83" s="220">
        <v>171842142.75</v>
      </c>
      <c r="I83" s="220">
        <v>171842142.75</v>
      </c>
      <c r="J83" s="220">
        <v>171842142.75</v>
      </c>
      <c r="K83" s="220">
        <v>171842142.75</v>
      </c>
      <c r="L83" s="220">
        <v>171842142.75</v>
      </c>
      <c r="M83" s="220">
        <v>172576532.59</v>
      </c>
      <c r="N83" s="220">
        <v>173310922.43000001</v>
      </c>
      <c r="O83" s="220">
        <v>173310922.43000001</v>
      </c>
      <c r="P83" s="220">
        <f t="shared" si="17"/>
        <v>2065777662.2</v>
      </c>
      <c r="Q83" s="220">
        <v>173310922.43000001</v>
      </c>
      <c r="R83" s="220">
        <v>173310922.43000001</v>
      </c>
      <c r="S83" s="220">
        <v>173310922.43000001</v>
      </c>
      <c r="T83" s="220">
        <v>173310922.43000001</v>
      </c>
      <c r="U83" s="220">
        <v>0</v>
      </c>
      <c r="V83" s="220">
        <v>0</v>
      </c>
      <c r="W83" s="220">
        <v>0</v>
      </c>
      <c r="X83" s="220">
        <v>0</v>
      </c>
      <c r="Y83" s="220">
        <v>0</v>
      </c>
      <c r="Z83" s="220">
        <v>0</v>
      </c>
      <c r="AA83" s="220">
        <v>0</v>
      </c>
      <c r="AB83" s="220">
        <v>0</v>
      </c>
      <c r="AC83" s="220">
        <v>0</v>
      </c>
      <c r="AD83" s="220">
        <v>0</v>
      </c>
      <c r="AE83" s="220">
        <v>0</v>
      </c>
      <c r="AF83" s="220">
        <v>0</v>
      </c>
      <c r="AG83" s="220">
        <f t="shared" si="18"/>
        <v>0</v>
      </c>
      <c r="AH83" s="234"/>
      <c r="AI83" s="235">
        <f t="shared" si="9"/>
        <v>506934.32</v>
      </c>
      <c r="AJ83" s="235">
        <f t="shared" si="9"/>
        <v>506934.32</v>
      </c>
      <c r="AK83" s="235">
        <f t="shared" si="9"/>
        <v>506934.32</v>
      </c>
      <c r="AL83" s="235">
        <f t="shared" ref="AL83:AQ132" si="19">ROUND(G83*$B83/12,2)</f>
        <v>506934.32</v>
      </c>
      <c r="AM83" s="235">
        <f t="shared" si="19"/>
        <v>506934.32</v>
      </c>
      <c r="AN83" s="235">
        <f t="shared" si="19"/>
        <v>506934.32</v>
      </c>
      <c r="AO83" s="235">
        <f t="shared" si="11"/>
        <v>506934.32</v>
      </c>
      <c r="AP83" s="235">
        <f t="shared" si="11"/>
        <v>506934.32</v>
      </c>
      <c r="AQ83" s="235">
        <f t="shared" si="11"/>
        <v>506934.32</v>
      </c>
      <c r="AR83" s="235">
        <f t="shared" si="11"/>
        <v>509100.77</v>
      </c>
      <c r="AS83" s="235">
        <f t="shared" si="11"/>
        <v>511267.22</v>
      </c>
      <c r="AT83" s="235">
        <f t="shared" si="11"/>
        <v>511267.22</v>
      </c>
      <c r="AU83" s="236">
        <f t="shared" si="14"/>
        <v>6094044.0899999999</v>
      </c>
      <c r="AV83" s="236">
        <f t="shared" si="15"/>
        <v>511267.22</v>
      </c>
      <c r="AW83" s="236">
        <f t="shared" si="15"/>
        <v>511267.22</v>
      </c>
      <c r="AX83" s="236">
        <f t="shared" si="15"/>
        <v>511267.22</v>
      </c>
      <c r="AY83" s="236">
        <f t="shared" si="13"/>
        <v>511267.22</v>
      </c>
      <c r="AZ83" s="236">
        <f t="shared" si="10"/>
        <v>0</v>
      </c>
      <c r="BA83" s="236">
        <f t="shared" si="10"/>
        <v>0</v>
      </c>
      <c r="BB83" s="236">
        <f t="shared" si="10"/>
        <v>0</v>
      </c>
      <c r="BC83" s="236">
        <f t="shared" ref="BC83:BH132" si="20">ROUND(X83*$C83/12,2)</f>
        <v>0</v>
      </c>
      <c r="BD83" s="236">
        <f t="shared" si="20"/>
        <v>0</v>
      </c>
      <c r="BE83" s="236">
        <f t="shared" si="20"/>
        <v>0</v>
      </c>
      <c r="BF83" s="236">
        <f t="shared" si="12"/>
        <v>0</v>
      </c>
      <c r="BG83" s="236">
        <f t="shared" si="12"/>
        <v>0</v>
      </c>
      <c r="BH83" s="236">
        <f t="shared" si="12"/>
        <v>0</v>
      </c>
      <c r="BI83" s="236">
        <f t="shared" si="12"/>
        <v>0</v>
      </c>
      <c r="BJ83" s="236">
        <f t="shared" si="12"/>
        <v>0</v>
      </c>
      <c r="BK83" s="236">
        <f t="shared" si="12"/>
        <v>0</v>
      </c>
      <c r="BL83" s="235">
        <f t="shared" si="16"/>
        <v>0</v>
      </c>
    </row>
    <row r="84" spans="1:64">
      <c r="A84" s="234" t="s">
        <v>297</v>
      </c>
      <c r="B84" s="231">
        <v>4.3500000000000004E-2</v>
      </c>
      <c r="C84" s="231">
        <v>5.1400000000000001E-2</v>
      </c>
      <c r="D84" s="220">
        <v>310551854.37</v>
      </c>
      <c r="E84" s="220">
        <v>311261137.23000002</v>
      </c>
      <c r="F84" s="220">
        <v>314054642.82999998</v>
      </c>
      <c r="G84" s="220">
        <v>318063441.29000002</v>
      </c>
      <c r="H84" s="220">
        <v>321666610.44999999</v>
      </c>
      <c r="I84" s="220">
        <v>322271597.44999999</v>
      </c>
      <c r="J84" s="220">
        <v>322234630.23499995</v>
      </c>
      <c r="K84" s="220">
        <v>323711363.85500002</v>
      </c>
      <c r="L84" s="220">
        <v>324081427.67000008</v>
      </c>
      <c r="M84" s="220">
        <v>324855464.94000006</v>
      </c>
      <c r="N84" s="220">
        <v>325047569.11500007</v>
      </c>
      <c r="O84" s="220">
        <v>324072646.84000009</v>
      </c>
      <c r="P84" s="220">
        <f t="shared" si="17"/>
        <v>3841872386.2750006</v>
      </c>
      <c r="Q84" s="220">
        <v>323402517.97000015</v>
      </c>
      <c r="R84" s="220">
        <v>324299767.65500009</v>
      </c>
      <c r="S84" s="220">
        <v>326396591.15500009</v>
      </c>
      <c r="T84" s="220">
        <v>327876145.21500009</v>
      </c>
      <c r="U84" s="220">
        <v>791801662.53500009</v>
      </c>
      <c r="V84" s="220">
        <v>792043397.96500015</v>
      </c>
      <c r="W84" s="220">
        <v>791843682.28499997</v>
      </c>
      <c r="X84" s="220">
        <v>792090263.28500009</v>
      </c>
      <c r="Y84" s="220">
        <v>792275091.57999992</v>
      </c>
      <c r="Z84" s="220">
        <v>796156149.78999984</v>
      </c>
      <c r="AA84" s="220">
        <v>799961253.27499986</v>
      </c>
      <c r="AB84" s="220">
        <v>798966132.97999978</v>
      </c>
      <c r="AC84" s="220">
        <v>798113742.01499987</v>
      </c>
      <c r="AD84" s="220">
        <v>799300804.34499991</v>
      </c>
      <c r="AE84" s="220">
        <v>800797191.00499976</v>
      </c>
      <c r="AF84" s="220">
        <v>801074203.90499973</v>
      </c>
      <c r="AG84" s="220">
        <f t="shared" si="18"/>
        <v>9554423574.9650002</v>
      </c>
      <c r="AH84" s="234"/>
      <c r="AI84" s="235">
        <f t="shared" ref="AI84:AN147" si="21">ROUND(D84*$B84/12,2)</f>
        <v>1125750.47</v>
      </c>
      <c r="AJ84" s="235">
        <f t="shared" si="21"/>
        <v>1128321.6200000001</v>
      </c>
      <c r="AK84" s="235">
        <f t="shared" si="21"/>
        <v>1138448.08</v>
      </c>
      <c r="AL84" s="235">
        <f t="shared" si="19"/>
        <v>1152979.97</v>
      </c>
      <c r="AM84" s="235">
        <f t="shared" si="19"/>
        <v>1166041.46</v>
      </c>
      <c r="AN84" s="235">
        <f t="shared" si="19"/>
        <v>1168234.54</v>
      </c>
      <c r="AO84" s="235">
        <f t="shared" si="11"/>
        <v>1168100.53</v>
      </c>
      <c r="AP84" s="235">
        <f t="shared" si="11"/>
        <v>1173453.69</v>
      </c>
      <c r="AQ84" s="235">
        <f t="shared" si="11"/>
        <v>1174795.18</v>
      </c>
      <c r="AR84" s="235">
        <f t="shared" si="11"/>
        <v>1177601.06</v>
      </c>
      <c r="AS84" s="235">
        <f t="shared" si="11"/>
        <v>1178297.44</v>
      </c>
      <c r="AT84" s="235">
        <f t="shared" si="11"/>
        <v>1174763.3400000001</v>
      </c>
      <c r="AU84" s="236">
        <f t="shared" si="14"/>
        <v>13926787.379999999</v>
      </c>
      <c r="AV84" s="236">
        <f t="shared" si="15"/>
        <v>1172334.1299999999</v>
      </c>
      <c r="AW84" s="236">
        <f t="shared" si="15"/>
        <v>1175586.6599999999</v>
      </c>
      <c r="AX84" s="236">
        <f t="shared" si="15"/>
        <v>1183187.6399999999</v>
      </c>
      <c r="AY84" s="236">
        <f t="shared" si="13"/>
        <v>1188551.03</v>
      </c>
      <c r="AZ84" s="236">
        <f t="shared" ref="AZ84:BE147" si="22">ROUND(U84*$C84/12,2)</f>
        <v>3391550.45</v>
      </c>
      <c r="BA84" s="236">
        <f t="shared" si="22"/>
        <v>3392585.89</v>
      </c>
      <c r="BB84" s="236">
        <f t="shared" si="22"/>
        <v>3391730.44</v>
      </c>
      <c r="BC84" s="236">
        <f t="shared" si="20"/>
        <v>3392786.63</v>
      </c>
      <c r="BD84" s="236">
        <f t="shared" si="20"/>
        <v>3393578.31</v>
      </c>
      <c r="BE84" s="236">
        <f t="shared" si="20"/>
        <v>3410202.17</v>
      </c>
      <c r="BF84" s="236">
        <f t="shared" si="12"/>
        <v>3426500.7</v>
      </c>
      <c r="BG84" s="236">
        <f t="shared" si="12"/>
        <v>3422238.27</v>
      </c>
      <c r="BH84" s="236">
        <f t="shared" si="12"/>
        <v>3418587.19</v>
      </c>
      <c r="BI84" s="236">
        <f t="shared" si="12"/>
        <v>3423671.78</v>
      </c>
      <c r="BJ84" s="236">
        <f t="shared" si="12"/>
        <v>3430081.3</v>
      </c>
      <c r="BK84" s="236">
        <f t="shared" si="12"/>
        <v>3431267.84</v>
      </c>
      <c r="BL84" s="235">
        <f t="shared" si="16"/>
        <v>40924780.969999999</v>
      </c>
    </row>
    <row r="85" spans="1:64">
      <c r="A85" s="234" t="s">
        <v>298</v>
      </c>
      <c r="B85" s="237">
        <v>2.6800000000000001E-2</v>
      </c>
      <c r="C85" s="237">
        <v>3.7100000000000001E-2</v>
      </c>
      <c r="D85" s="220">
        <v>32692663.850000001</v>
      </c>
      <c r="E85" s="220">
        <v>32692663.850000001</v>
      </c>
      <c r="F85" s="220">
        <v>32692663.850000001</v>
      </c>
      <c r="G85" s="220">
        <v>32692663.850000001</v>
      </c>
      <c r="H85" s="220">
        <v>32692663.850000001</v>
      </c>
      <c r="I85" s="220">
        <v>32692663.850000001</v>
      </c>
      <c r="J85" s="220">
        <v>32692663.850000001</v>
      </c>
      <c r="K85" s="220">
        <v>32692663.850000001</v>
      </c>
      <c r="L85" s="220">
        <v>32692663.850000001</v>
      </c>
      <c r="M85" s="220">
        <v>32692663.850000001</v>
      </c>
      <c r="N85" s="220">
        <v>32692663.850000001</v>
      </c>
      <c r="O85" s="220">
        <v>32692663.850000001</v>
      </c>
      <c r="P85" s="220">
        <f t="shared" si="17"/>
        <v>392311966.20000005</v>
      </c>
      <c r="Q85" s="220">
        <v>32692663.850000001</v>
      </c>
      <c r="R85" s="220">
        <v>32692663.850000001</v>
      </c>
      <c r="S85" s="220">
        <v>32692663.850000001</v>
      </c>
      <c r="T85" s="220">
        <v>32692663.850000001</v>
      </c>
      <c r="U85" s="220">
        <v>32692663.850000001</v>
      </c>
      <c r="V85" s="220">
        <v>32692663.850000001</v>
      </c>
      <c r="W85" s="220">
        <v>32692663.850000001</v>
      </c>
      <c r="X85" s="220">
        <v>32692663.850000001</v>
      </c>
      <c r="Y85" s="220">
        <v>32692663.850000001</v>
      </c>
      <c r="Z85" s="220">
        <v>32692663.850000001</v>
      </c>
      <c r="AA85" s="220">
        <v>32692663.850000001</v>
      </c>
      <c r="AB85" s="220">
        <v>32692663.850000001</v>
      </c>
      <c r="AC85" s="220">
        <v>32692663.850000001</v>
      </c>
      <c r="AD85" s="220">
        <v>32692663.850000001</v>
      </c>
      <c r="AE85" s="220">
        <v>32692663.850000001</v>
      </c>
      <c r="AF85" s="220">
        <v>32692663.850000001</v>
      </c>
      <c r="AG85" s="220">
        <f t="shared" si="18"/>
        <v>392311966.20000005</v>
      </c>
      <c r="AH85" s="234"/>
      <c r="AI85" s="235">
        <f t="shared" si="21"/>
        <v>73013.62</v>
      </c>
      <c r="AJ85" s="235">
        <f t="shared" si="21"/>
        <v>73013.62</v>
      </c>
      <c r="AK85" s="235">
        <f t="shared" si="21"/>
        <v>73013.62</v>
      </c>
      <c r="AL85" s="235">
        <f t="shared" si="19"/>
        <v>73013.62</v>
      </c>
      <c r="AM85" s="235">
        <f t="shared" si="19"/>
        <v>73013.62</v>
      </c>
      <c r="AN85" s="235">
        <f t="shared" si="19"/>
        <v>73013.62</v>
      </c>
      <c r="AO85" s="235">
        <f t="shared" si="11"/>
        <v>73013.62</v>
      </c>
      <c r="AP85" s="235">
        <f t="shared" si="11"/>
        <v>73013.62</v>
      </c>
      <c r="AQ85" s="235">
        <f t="shared" si="11"/>
        <v>73013.62</v>
      </c>
      <c r="AR85" s="235">
        <f t="shared" si="11"/>
        <v>73013.62</v>
      </c>
      <c r="AS85" s="235">
        <f t="shared" si="11"/>
        <v>73013.62</v>
      </c>
      <c r="AT85" s="235">
        <f t="shared" si="11"/>
        <v>73013.62</v>
      </c>
      <c r="AU85" s="236">
        <f t="shared" si="14"/>
        <v>876163.44</v>
      </c>
      <c r="AV85" s="236">
        <f t="shared" si="15"/>
        <v>73013.62</v>
      </c>
      <c r="AW85" s="236">
        <f t="shared" si="15"/>
        <v>73013.62</v>
      </c>
      <c r="AX85" s="236">
        <f t="shared" si="15"/>
        <v>73013.62</v>
      </c>
      <c r="AY85" s="236">
        <f t="shared" si="13"/>
        <v>73013.62</v>
      </c>
      <c r="AZ85" s="236">
        <f t="shared" si="22"/>
        <v>101074.82</v>
      </c>
      <c r="BA85" s="236">
        <f t="shared" si="22"/>
        <v>101074.82</v>
      </c>
      <c r="BB85" s="236">
        <f t="shared" si="22"/>
        <v>101074.82</v>
      </c>
      <c r="BC85" s="236">
        <f t="shared" si="20"/>
        <v>101074.82</v>
      </c>
      <c r="BD85" s="236">
        <f t="shared" si="20"/>
        <v>101074.82</v>
      </c>
      <c r="BE85" s="236">
        <f t="shared" si="20"/>
        <v>101074.82</v>
      </c>
      <c r="BF85" s="236">
        <f t="shared" si="12"/>
        <v>101074.82</v>
      </c>
      <c r="BG85" s="236">
        <f t="shared" si="12"/>
        <v>101074.82</v>
      </c>
      <c r="BH85" s="236">
        <f t="shared" si="12"/>
        <v>101074.82</v>
      </c>
      <c r="BI85" s="236">
        <f t="shared" si="12"/>
        <v>101074.82</v>
      </c>
      <c r="BJ85" s="236">
        <f t="shared" si="12"/>
        <v>101074.82</v>
      </c>
      <c r="BK85" s="236">
        <f t="shared" si="12"/>
        <v>101074.82</v>
      </c>
      <c r="BL85" s="235">
        <f t="shared" si="16"/>
        <v>1212897.8400000003</v>
      </c>
    </row>
    <row r="86" spans="1:64">
      <c r="A86" s="234" t="s">
        <v>299</v>
      </c>
      <c r="B86" s="231">
        <v>4.3500000000000004E-2</v>
      </c>
      <c r="C86" s="231">
        <v>5.1400000000000001E-2</v>
      </c>
      <c r="D86" s="220">
        <v>0</v>
      </c>
      <c r="E86" s="220">
        <v>0</v>
      </c>
      <c r="F86" s="220">
        <v>0</v>
      </c>
      <c r="G86" s="220">
        <v>0</v>
      </c>
      <c r="H86" s="220"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v>0</v>
      </c>
      <c r="N86" s="220">
        <v>0</v>
      </c>
      <c r="O86" s="220">
        <v>0</v>
      </c>
      <c r="P86" s="220">
        <f t="shared" si="17"/>
        <v>0</v>
      </c>
      <c r="Q86" s="220">
        <v>0</v>
      </c>
      <c r="R86" s="220">
        <v>0</v>
      </c>
      <c r="S86" s="220">
        <v>0</v>
      </c>
      <c r="T86" s="220">
        <v>0</v>
      </c>
      <c r="U86" s="220">
        <v>0</v>
      </c>
      <c r="V86" s="220">
        <v>0</v>
      </c>
      <c r="W86" s="220">
        <v>0</v>
      </c>
      <c r="X86" s="220">
        <v>0</v>
      </c>
      <c r="Y86" s="220">
        <v>0</v>
      </c>
      <c r="Z86" s="220">
        <v>0</v>
      </c>
      <c r="AA86" s="220">
        <v>0</v>
      </c>
      <c r="AB86" s="220">
        <v>0</v>
      </c>
      <c r="AC86" s="220">
        <v>0</v>
      </c>
      <c r="AD86" s="220">
        <v>0</v>
      </c>
      <c r="AE86" s="220">
        <v>0</v>
      </c>
      <c r="AF86" s="220">
        <v>0</v>
      </c>
      <c r="AG86" s="220">
        <f t="shared" si="18"/>
        <v>0</v>
      </c>
      <c r="AH86" s="234"/>
      <c r="AI86" s="235">
        <f t="shared" si="21"/>
        <v>0</v>
      </c>
      <c r="AJ86" s="235">
        <f t="shared" si="21"/>
        <v>0</v>
      </c>
      <c r="AK86" s="235">
        <f t="shared" si="21"/>
        <v>0</v>
      </c>
      <c r="AL86" s="235">
        <f t="shared" si="19"/>
        <v>0</v>
      </c>
      <c r="AM86" s="235">
        <f t="shared" si="19"/>
        <v>0</v>
      </c>
      <c r="AN86" s="235">
        <f t="shared" si="19"/>
        <v>0</v>
      </c>
      <c r="AO86" s="235">
        <f t="shared" si="11"/>
        <v>0</v>
      </c>
      <c r="AP86" s="235">
        <f t="shared" si="11"/>
        <v>0</v>
      </c>
      <c r="AQ86" s="235">
        <f t="shared" si="11"/>
        <v>0</v>
      </c>
      <c r="AR86" s="235">
        <f t="shared" si="11"/>
        <v>0</v>
      </c>
      <c r="AS86" s="235">
        <f t="shared" si="11"/>
        <v>0</v>
      </c>
      <c r="AT86" s="235">
        <f t="shared" si="11"/>
        <v>0</v>
      </c>
      <c r="AU86" s="236">
        <f t="shared" si="14"/>
        <v>0</v>
      </c>
      <c r="AV86" s="236">
        <f t="shared" si="15"/>
        <v>0</v>
      </c>
      <c r="AW86" s="236">
        <f t="shared" si="15"/>
        <v>0</v>
      </c>
      <c r="AX86" s="236">
        <f t="shared" si="15"/>
        <v>0</v>
      </c>
      <c r="AY86" s="236">
        <f t="shared" si="13"/>
        <v>0</v>
      </c>
      <c r="AZ86" s="236">
        <f t="shared" si="22"/>
        <v>0</v>
      </c>
      <c r="BA86" s="236">
        <f t="shared" si="22"/>
        <v>0</v>
      </c>
      <c r="BB86" s="236">
        <f t="shared" si="22"/>
        <v>0</v>
      </c>
      <c r="BC86" s="236">
        <f t="shared" si="20"/>
        <v>0</v>
      </c>
      <c r="BD86" s="236">
        <f t="shared" si="20"/>
        <v>0</v>
      </c>
      <c r="BE86" s="236">
        <f t="shared" si="20"/>
        <v>0</v>
      </c>
      <c r="BF86" s="236">
        <f t="shared" si="12"/>
        <v>0</v>
      </c>
      <c r="BG86" s="236">
        <f t="shared" si="12"/>
        <v>0</v>
      </c>
      <c r="BH86" s="236">
        <f t="shared" si="12"/>
        <v>0</v>
      </c>
      <c r="BI86" s="236">
        <f t="shared" si="12"/>
        <v>0</v>
      </c>
      <c r="BJ86" s="236">
        <f t="shared" si="12"/>
        <v>0</v>
      </c>
      <c r="BK86" s="236">
        <f t="shared" si="12"/>
        <v>0</v>
      </c>
      <c r="BL86" s="235">
        <f t="shared" si="16"/>
        <v>0</v>
      </c>
    </row>
    <row r="87" spans="1:64">
      <c r="A87" s="234" t="s">
        <v>300</v>
      </c>
      <c r="B87" s="231">
        <v>4.3500000000000004E-2</v>
      </c>
      <c r="C87" s="231">
        <v>5.1400000000000001E-2</v>
      </c>
      <c r="D87" s="220">
        <v>0</v>
      </c>
      <c r="E87" s="220">
        <v>0</v>
      </c>
      <c r="F87" s="220">
        <v>0</v>
      </c>
      <c r="G87" s="220">
        <v>0</v>
      </c>
      <c r="H87" s="220">
        <v>0</v>
      </c>
      <c r="I87" s="220">
        <v>0</v>
      </c>
      <c r="J87" s="220">
        <v>0</v>
      </c>
      <c r="K87" s="220">
        <v>0</v>
      </c>
      <c r="L87" s="220">
        <v>0</v>
      </c>
      <c r="M87" s="220">
        <v>0</v>
      </c>
      <c r="N87" s="220">
        <v>0</v>
      </c>
      <c r="O87" s="220">
        <v>0</v>
      </c>
      <c r="P87" s="220">
        <f t="shared" si="17"/>
        <v>0</v>
      </c>
      <c r="Q87" s="220">
        <v>0</v>
      </c>
      <c r="R87" s="220">
        <v>0</v>
      </c>
      <c r="S87" s="220">
        <v>0</v>
      </c>
      <c r="T87" s="220">
        <v>0</v>
      </c>
      <c r="U87" s="220">
        <v>0</v>
      </c>
      <c r="V87" s="220">
        <v>0</v>
      </c>
      <c r="W87" s="220">
        <v>0</v>
      </c>
      <c r="X87" s="220">
        <v>0</v>
      </c>
      <c r="Y87" s="220">
        <v>0</v>
      </c>
      <c r="Z87" s="220">
        <v>0</v>
      </c>
      <c r="AA87" s="220">
        <v>0</v>
      </c>
      <c r="AB87" s="220">
        <v>0</v>
      </c>
      <c r="AC87" s="220">
        <v>0</v>
      </c>
      <c r="AD87" s="220">
        <v>0</v>
      </c>
      <c r="AE87" s="220">
        <v>0</v>
      </c>
      <c r="AF87" s="220">
        <v>0</v>
      </c>
      <c r="AG87" s="220">
        <f t="shared" si="18"/>
        <v>0</v>
      </c>
      <c r="AH87" s="234"/>
      <c r="AI87" s="235">
        <f t="shared" si="21"/>
        <v>0</v>
      </c>
      <c r="AJ87" s="235">
        <f t="shared" si="21"/>
        <v>0</v>
      </c>
      <c r="AK87" s="235">
        <f t="shared" si="21"/>
        <v>0</v>
      </c>
      <c r="AL87" s="235">
        <f t="shared" si="19"/>
        <v>0</v>
      </c>
      <c r="AM87" s="235">
        <f t="shared" si="19"/>
        <v>0</v>
      </c>
      <c r="AN87" s="235">
        <f t="shared" si="19"/>
        <v>0</v>
      </c>
      <c r="AO87" s="235">
        <f t="shared" si="11"/>
        <v>0</v>
      </c>
      <c r="AP87" s="235">
        <f t="shared" si="11"/>
        <v>0</v>
      </c>
      <c r="AQ87" s="235">
        <f t="shared" si="11"/>
        <v>0</v>
      </c>
      <c r="AR87" s="235">
        <f t="shared" si="11"/>
        <v>0</v>
      </c>
      <c r="AS87" s="235">
        <f t="shared" si="11"/>
        <v>0</v>
      </c>
      <c r="AT87" s="235">
        <f t="shared" si="11"/>
        <v>0</v>
      </c>
      <c r="AU87" s="236">
        <f t="shared" si="14"/>
        <v>0</v>
      </c>
      <c r="AV87" s="236">
        <f t="shared" si="15"/>
        <v>0</v>
      </c>
      <c r="AW87" s="236">
        <f t="shared" si="15"/>
        <v>0</v>
      </c>
      <c r="AX87" s="236">
        <f t="shared" si="15"/>
        <v>0</v>
      </c>
      <c r="AY87" s="236">
        <f t="shared" si="13"/>
        <v>0</v>
      </c>
      <c r="AZ87" s="236">
        <f t="shared" si="22"/>
        <v>0</v>
      </c>
      <c r="BA87" s="236">
        <f t="shared" si="22"/>
        <v>0</v>
      </c>
      <c r="BB87" s="236">
        <f t="shared" si="22"/>
        <v>0</v>
      </c>
      <c r="BC87" s="236">
        <f t="shared" si="20"/>
        <v>0</v>
      </c>
      <c r="BD87" s="236">
        <f t="shared" si="20"/>
        <v>0</v>
      </c>
      <c r="BE87" s="236">
        <f t="shared" si="20"/>
        <v>0</v>
      </c>
      <c r="BF87" s="236">
        <f t="shared" si="12"/>
        <v>0</v>
      </c>
      <c r="BG87" s="236">
        <f t="shared" si="12"/>
        <v>0</v>
      </c>
      <c r="BH87" s="236">
        <f t="shared" si="12"/>
        <v>0</v>
      </c>
      <c r="BI87" s="236">
        <f t="shared" si="12"/>
        <v>0</v>
      </c>
      <c r="BJ87" s="236">
        <f t="shared" si="12"/>
        <v>0</v>
      </c>
      <c r="BK87" s="236">
        <f t="shared" si="12"/>
        <v>0</v>
      </c>
      <c r="BL87" s="235">
        <f t="shared" si="16"/>
        <v>0</v>
      </c>
    </row>
    <row r="88" spans="1:64">
      <c r="A88" s="234" t="s">
        <v>301</v>
      </c>
      <c r="B88" s="231">
        <v>4.3500000000000004E-2</v>
      </c>
      <c r="C88" s="231">
        <v>5.1400000000000001E-2</v>
      </c>
      <c r="D88" s="220">
        <v>306529398.56999999</v>
      </c>
      <c r="E88" s="220">
        <v>306529398.56999999</v>
      </c>
      <c r="F88" s="220">
        <v>308310857.91000003</v>
      </c>
      <c r="G88" s="220">
        <v>310092317.25</v>
      </c>
      <c r="H88" s="220">
        <v>310092317.25</v>
      </c>
      <c r="I88" s="220">
        <v>310092317.25</v>
      </c>
      <c r="J88" s="220">
        <v>310092317.25</v>
      </c>
      <c r="K88" s="220">
        <v>311950230.58499998</v>
      </c>
      <c r="L88" s="220">
        <v>314609340.42000002</v>
      </c>
      <c r="M88" s="220">
        <v>313561363.04000002</v>
      </c>
      <c r="N88" s="220">
        <v>311712189.16000003</v>
      </c>
      <c r="O88" s="220">
        <v>311712189.16000003</v>
      </c>
      <c r="P88" s="220">
        <f t="shared" si="17"/>
        <v>3725284236.415</v>
      </c>
      <c r="Q88" s="220">
        <v>311712189.16000003</v>
      </c>
      <c r="R88" s="220">
        <v>311712189.16000003</v>
      </c>
      <c r="S88" s="220">
        <v>311712189.16000003</v>
      </c>
      <c r="T88" s="220">
        <v>311712189.16000003</v>
      </c>
      <c r="U88" s="220">
        <v>0</v>
      </c>
      <c r="V88" s="220">
        <v>0</v>
      </c>
      <c r="W88" s="220">
        <v>0</v>
      </c>
      <c r="X88" s="220">
        <v>0</v>
      </c>
      <c r="Y88" s="220">
        <v>0</v>
      </c>
      <c r="Z88" s="220">
        <v>0</v>
      </c>
      <c r="AA88" s="220">
        <v>0</v>
      </c>
      <c r="AB88" s="220">
        <v>0</v>
      </c>
      <c r="AC88" s="220">
        <v>0</v>
      </c>
      <c r="AD88" s="220">
        <v>0</v>
      </c>
      <c r="AE88" s="220">
        <v>0</v>
      </c>
      <c r="AF88" s="220">
        <v>0</v>
      </c>
      <c r="AG88" s="220">
        <f t="shared" si="18"/>
        <v>0</v>
      </c>
      <c r="AH88" s="234"/>
      <c r="AI88" s="235">
        <f t="shared" si="21"/>
        <v>1111169.07</v>
      </c>
      <c r="AJ88" s="235">
        <f t="shared" si="21"/>
        <v>1111169.07</v>
      </c>
      <c r="AK88" s="235">
        <f t="shared" si="21"/>
        <v>1117626.8600000001</v>
      </c>
      <c r="AL88" s="235">
        <f t="shared" si="19"/>
        <v>1124084.6499999999</v>
      </c>
      <c r="AM88" s="235">
        <f t="shared" si="19"/>
        <v>1124084.6499999999</v>
      </c>
      <c r="AN88" s="235">
        <f t="shared" si="19"/>
        <v>1124084.6499999999</v>
      </c>
      <c r="AO88" s="235">
        <f t="shared" si="11"/>
        <v>1124084.6499999999</v>
      </c>
      <c r="AP88" s="235">
        <f t="shared" si="11"/>
        <v>1130819.5900000001</v>
      </c>
      <c r="AQ88" s="235">
        <f t="shared" si="11"/>
        <v>1140458.8600000001</v>
      </c>
      <c r="AR88" s="235">
        <f t="shared" si="11"/>
        <v>1136659.94</v>
      </c>
      <c r="AS88" s="235">
        <f t="shared" si="11"/>
        <v>1129956.69</v>
      </c>
      <c r="AT88" s="235">
        <f t="shared" si="11"/>
        <v>1129956.69</v>
      </c>
      <c r="AU88" s="236">
        <f t="shared" si="14"/>
        <v>13504155.369999999</v>
      </c>
      <c r="AV88" s="236">
        <f t="shared" si="15"/>
        <v>1129956.69</v>
      </c>
      <c r="AW88" s="236">
        <f t="shared" si="15"/>
        <v>1129956.69</v>
      </c>
      <c r="AX88" s="236">
        <f t="shared" si="15"/>
        <v>1129956.69</v>
      </c>
      <c r="AY88" s="236">
        <f t="shared" si="13"/>
        <v>1129956.69</v>
      </c>
      <c r="AZ88" s="236">
        <f t="shared" si="22"/>
        <v>0</v>
      </c>
      <c r="BA88" s="236">
        <f t="shared" si="22"/>
        <v>0</v>
      </c>
      <c r="BB88" s="236">
        <f t="shared" si="22"/>
        <v>0</v>
      </c>
      <c r="BC88" s="236">
        <f t="shared" si="20"/>
        <v>0</v>
      </c>
      <c r="BD88" s="236">
        <f t="shared" si="20"/>
        <v>0</v>
      </c>
      <c r="BE88" s="236">
        <f t="shared" si="20"/>
        <v>0</v>
      </c>
      <c r="BF88" s="236">
        <f t="shared" si="12"/>
        <v>0</v>
      </c>
      <c r="BG88" s="236">
        <f t="shared" si="12"/>
        <v>0</v>
      </c>
      <c r="BH88" s="236">
        <f t="shared" si="12"/>
        <v>0</v>
      </c>
      <c r="BI88" s="236">
        <f t="shared" si="12"/>
        <v>0</v>
      </c>
      <c r="BJ88" s="236">
        <f t="shared" si="12"/>
        <v>0</v>
      </c>
      <c r="BK88" s="236">
        <f t="shared" si="12"/>
        <v>0</v>
      </c>
      <c r="BL88" s="235">
        <f t="shared" si="16"/>
        <v>0</v>
      </c>
    </row>
    <row r="89" spans="1:64">
      <c r="A89" s="234" t="s">
        <v>302</v>
      </c>
      <c r="B89" s="231">
        <v>4.3500000000000004E-2</v>
      </c>
      <c r="C89" s="231">
        <v>5.1400000000000001E-2</v>
      </c>
      <c r="D89" s="220">
        <v>151933402.65000001</v>
      </c>
      <c r="E89" s="220">
        <v>151933402.65000001</v>
      </c>
      <c r="F89" s="220">
        <v>151933402.65000001</v>
      </c>
      <c r="G89" s="220">
        <v>151933402.65000001</v>
      </c>
      <c r="H89" s="220">
        <v>151872648.72999999</v>
      </c>
      <c r="I89" s="220">
        <v>151735438.78999999</v>
      </c>
      <c r="J89" s="220">
        <v>151658982.78</v>
      </c>
      <c r="K89" s="220">
        <v>151658982.78</v>
      </c>
      <c r="L89" s="220">
        <v>151658982.78</v>
      </c>
      <c r="M89" s="220">
        <v>151658982.78</v>
      </c>
      <c r="N89" s="220">
        <v>151658982.78</v>
      </c>
      <c r="O89" s="220">
        <v>151658982.78</v>
      </c>
      <c r="P89" s="220">
        <f t="shared" si="17"/>
        <v>1821295594.8</v>
      </c>
      <c r="Q89" s="220">
        <v>151658982.78</v>
      </c>
      <c r="R89" s="220">
        <v>151658982.78</v>
      </c>
      <c r="S89" s="220">
        <v>151658982.78</v>
      </c>
      <c r="T89" s="220">
        <v>151658982.78</v>
      </c>
      <c r="U89" s="220">
        <v>0</v>
      </c>
      <c r="V89" s="220">
        <v>0</v>
      </c>
      <c r="W89" s="220">
        <v>0</v>
      </c>
      <c r="X89" s="220">
        <v>0</v>
      </c>
      <c r="Y89" s="220">
        <v>0</v>
      </c>
      <c r="Z89" s="220">
        <v>0</v>
      </c>
      <c r="AA89" s="220">
        <v>0</v>
      </c>
      <c r="AB89" s="220">
        <v>0</v>
      </c>
      <c r="AC89" s="220">
        <v>0</v>
      </c>
      <c r="AD89" s="220">
        <v>0</v>
      </c>
      <c r="AE89" s="220">
        <v>0</v>
      </c>
      <c r="AF89" s="220">
        <v>0</v>
      </c>
      <c r="AG89" s="220">
        <f t="shared" si="18"/>
        <v>0</v>
      </c>
      <c r="AH89" s="234"/>
      <c r="AI89" s="235">
        <f t="shared" si="21"/>
        <v>550758.57999999996</v>
      </c>
      <c r="AJ89" s="235">
        <f t="shared" si="21"/>
        <v>550758.57999999996</v>
      </c>
      <c r="AK89" s="235">
        <f t="shared" si="21"/>
        <v>550758.57999999996</v>
      </c>
      <c r="AL89" s="235">
        <f t="shared" si="19"/>
        <v>550758.57999999996</v>
      </c>
      <c r="AM89" s="235">
        <f t="shared" si="19"/>
        <v>550538.35</v>
      </c>
      <c r="AN89" s="235">
        <f t="shared" si="19"/>
        <v>550040.97</v>
      </c>
      <c r="AO89" s="235">
        <f t="shared" si="11"/>
        <v>549763.81000000006</v>
      </c>
      <c r="AP89" s="235">
        <f t="shared" si="11"/>
        <v>549763.81000000006</v>
      </c>
      <c r="AQ89" s="235">
        <f t="shared" si="11"/>
        <v>549763.81000000006</v>
      </c>
      <c r="AR89" s="235">
        <f t="shared" si="11"/>
        <v>549763.81000000006</v>
      </c>
      <c r="AS89" s="235">
        <f t="shared" si="11"/>
        <v>549763.81000000006</v>
      </c>
      <c r="AT89" s="235">
        <f t="shared" si="11"/>
        <v>549763.81000000006</v>
      </c>
      <c r="AU89" s="236">
        <f t="shared" si="14"/>
        <v>6602196.5000000019</v>
      </c>
      <c r="AV89" s="236">
        <f t="shared" si="15"/>
        <v>549763.81000000006</v>
      </c>
      <c r="AW89" s="236">
        <f t="shared" si="15"/>
        <v>549763.81000000006</v>
      </c>
      <c r="AX89" s="236">
        <f t="shared" si="15"/>
        <v>549763.81000000006</v>
      </c>
      <c r="AY89" s="236">
        <f t="shared" si="13"/>
        <v>549763.81000000006</v>
      </c>
      <c r="AZ89" s="236">
        <f t="shared" si="22"/>
        <v>0</v>
      </c>
      <c r="BA89" s="236">
        <f t="shared" si="22"/>
        <v>0</v>
      </c>
      <c r="BB89" s="236">
        <f t="shared" si="22"/>
        <v>0</v>
      </c>
      <c r="BC89" s="236">
        <f t="shared" si="20"/>
        <v>0</v>
      </c>
      <c r="BD89" s="236">
        <f t="shared" si="20"/>
        <v>0</v>
      </c>
      <c r="BE89" s="236">
        <f t="shared" si="20"/>
        <v>0</v>
      </c>
      <c r="BF89" s="236">
        <f t="shared" si="12"/>
        <v>0</v>
      </c>
      <c r="BG89" s="236">
        <f t="shared" si="12"/>
        <v>0</v>
      </c>
      <c r="BH89" s="236">
        <f t="shared" si="12"/>
        <v>0</v>
      </c>
      <c r="BI89" s="236">
        <f t="shared" si="12"/>
        <v>0</v>
      </c>
      <c r="BJ89" s="236">
        <f t="shared" si="12"/>
        <v>0</v>
      </c>
      <c r="BK89" s="236">
        <f t="shared" si="12"/>
        <v>0</v>
      </c>
      <c r="BL89" s="235">
        <f t="shared" si="16"/>
        <v>0</v>
      </c>
    </row>
    <row r="90" spans="1:64">
      <c r="A90" s="234" t="s">
        <v>303</v>
      </c>
      <c r="B90" s="231">
        <v>4.3500000000000004E-2</v>
      </c>
      <c r="C90" s="231">
        <v>5.1400000000000001E-2</v>
      </c>
      <c r="D90" s="220">
        <v>0</v>
      </c>
      <c r="E90" s="220">
        <v>0</v>
      </c>
      <c r="F90" s="220">
        <v>0</v>
      </c>
      <c r="G90" s="220">
        <v>0</v>
      </c>
      <c r="H90" s="220">
        <v>0</v>
      </c>
      <c r="I90" s="220">
        <v>0</v>
      </c>
      <c r="J90" s="220">
        <v>0</v>
      </c>
      <c r="K90" s="220">
        <v>0</v>
      </c>
      <c r="L90" s="220">
        <v>0</v>
      </c>
      <c r="M90" s="220">
        <v>0</v>
      </c>
      <c r="N90" s="220">
        <v>0</v>
      </c>
      <c r="O90" s="220">
        <v>0</v>
      </c>
      <c r="P90" s="220">
        <f t="shared" si="17"/>
        <v>0</v>
      </c>
      <c r="Q90" s="220">
        <v>0</v>
      </c>
      <c r="R90" s="220">
        <v>0</v>
      </c>
      <c r="S90" s="220">
        <v>0</v>
      </c>
      <c r="T90" s="220">
        <v>0</v>
      </c>
      <c r="U90" s="220">
        <v>0</v>
      </c>
      <c r="V90" s="220">
        <v>0</v>
      </c>
      <c r="W90" s="220">
        <v>0</v>
      </c>
      <c r="X90" s="220">
        <v>0</v>
      </c>
      <c r="Y90" s="220">
        <v>0</v>
      </c>
      <c r="Z90" s="220">
        <v>0</v>
      </c>
      <c r="AA90" s="220">
        <v>0</v>
      </c>
      <c r="AB90" s="220">
        <v>0</v>
      </c>
      <c r="AC90" s="220">
        <v>0</v>
      </c>
      <c r="AD90" s="220">
        <v>0</v>
      </c>
      <c r="AE90" s="220">
        <v>0</v>
      </c>
      <c r="AF90" s="220">
        <v>0</v>
      </c>
      <c r="AG90" s="220">
        <f t="shared" si="18"/>
        <v>0</v>
      </c>
      <c r="AH90" s="234"/>
      <c r="AI90" s="235">
        <f t="shared" si="21"/>
        <v>0</v>
      </c>
      <c r="AJ90" s="235">
        <f t="shared" si="21"/>
        <v>0</v>
      </c>
      <c r="AK90" s="235">
        <f t="shared" si="21"/>
        <v>0</v>
      </c>
      <c r="AL90" s="235">
        <f t="shared" si="19"/>
        <v>0</v>
      </c>
      <c r="AM90" s="235">
        <f t="shared" si="19"/>
        <v>0</v>
      </c>
      <c r="AN90" s="235">
        <f t="shared" si="19"/>
        <v>0</v>
      </c>
      <c r="AO90" s="235">
        <f t="shared" si="11"/>
        <v>0</v>
      </c>
      <c r="AP90" s="235">
        <f t="shared" si="11"/>
        <v>0</v>
      </c>
      <c r="AQ90" s="235">
        <f t="shared" si="11"/>
        <v>0</v>
      </c>
      <c r="AR90" s="235">
        <f t="shared" si="11"/>
        <v>0</v>
      </c>
      <c r="AS90" s="235">
        <f t="shared" si="11"/>
        <v>0</v>
      </c>
      <c r="AT90" s="235">
        <f t="shared" si="11"/>
        <v>0</v>
      </c>
      <c r="AU90" s="236">
        <f t="shared" si="14"/>
        <v>0</v>
      </c>
      <c r="AV90" s="236">
        <f t="shared" si="15"/>
        <v>0</v>
      </c>
      <c r="AW90" s="236">
        <f t="shared" si="15"/>
        <v>0</v>
      </c>
      <c r="AX90" s="236">
        <f t="shared" si="15"/>
        <v>0</v>
      </c>
      <c r="AY90" s="236">
        <f t="shared" si="13"/>
        <v>0</v>
      </c>
      <c r="AZ90" s="236">
        <f t="shared" si="22"/>
        <v>0</v>
      </c>
      <c r="BA90" s="236">
        <f t="shared" si="22"/>
        <v>0</v>
      </c>
      <c r="BB90" s="236">
        <f t="shared" si="22"/>
        <v>0</v>
      </c>
      <c r="BC90" s="236">
        <f t="shared" si="20"/>
        <v>0</v>
      </c>
      <c r="BD90" s="236">
        <f t="shared" si="20"/>
        <v>0</v>
      </c>
      <c r="BE90" s="236">
        <f t="shared" si="20"/>
        <v>0</v>
      </c>
      <c r="BF90" s="236">
        <f t="shared" si="12"/>
        <v>0</v>
      </c>
      <c r="BG90" s="236">
        <f t="shared" si="12"/>
        <v>0</v>
      </c>
      <c r="BH90" s="236">
        <f t="shared" si="12"/>
        <v>0</v>
      </c>
      <c r="BI90" s="236">
        <f t="shared" si="12"/>
        <v>0</v>
      </c>
      <c r="BJ90" s="236">
        <f t="shared" si="12"/>
        <v>0</v>
      </c>
      <c r="BK90" s="236">
        <f t="shared" si="12"/>
        <v>0</v>
      </c>
      <c r="BL90" s="235">
        <f t="shared" si="16"/>
        <v>0</v>
      </c>
    </row>
    <row r="91" spans="1:64">
      <c r="A91" s="234" t="s">
        <v>304</v>
      </c>
      <c r="B91" s="231">
        <v>0</v>
      </c>
      <c r="C91" s="231">
        <v>0</v>
      </c>
      <c r="D91" s="220">
        <v>0</v>
      </c>
      <c r="E91" s="220">
        <v>0</v>
      </c>
      <c r="F91" s="220">
        <v>0</v>
      </c>
      <c r="G91" s="220">
        <v>0</v>
      </c>
      <c r="H91" s="220">
        <v>0</v>
      </c>
      <c r="I91" s="220">
        <v>0</v>
      </c>
      <c r="J91" s="220">
        <v>0</v>
      </c>
      <c r="K91" s="220">
        <v>0</v>
      </c>
      <c r="L91" s="220">
        <v>0</v>
      </c>
      <c r="M91" s="220">
        <v>0</v>
      </c>
      <c r="N91" s="220">
        <v>0</v>
      </c>
      <c r="O91" s="220">
        <v>0</v>
      </c>
      <c r="P91" s="220">
        <f t="shared" si="17"/>
        <v>0</v>
      </c>
      <c r="Q91" s="220">
        <v>0</v>
      </c>
      <c r="R91" s="220">
        <v>0</v>
      </c>
      <c r="S91" s="220">
        <v>0</v>
      </c>
      <c r="T91" s="220">
        <v>0</v>
      </c>
      <c r="U91" s="220">
        <v>0</v>
      </c>
      <c r="V91" s="220">
        <v>0</v>
      </c>
      <c r="W91" s="220">
        <v>0</v>
      </c>
      <c r="X91" s="220">
        <v>0</v>
      </c>
      <c r="Y91" s="220">
        <v>0</v>
      </c>
      <c r="Z91" s="220">
        <v>0</v>
      </c>
      <c r="AA91" s="220">
        <v>0</v>
      </c>
      <c r="AB91" s="220">
        <v>0</v>
      </c>
      <c r="AC91" s="220">
        <v>0</v>
      </c>
      <c r="AD91" s="220">
        <v>0</v>
      </c>
      <c r="AE91" s="220">
        <v>0</v>
      </c>
      <c r="AF91" s="220">
        <v>0</v>
      </c>
      <c r="AG91" s="220">
        <f t="shared" si="18"/>
        <v>0</v>
      </c>
      <c r="AH91" s="234"/>
      <c r="AI91" s="235">
        <f t="shared" si="21"/>
        <v>0</v>
      </c>
      <c r="AJ91" s="235">
        <f t="shared" si="21"/>
        <v>0</v>
      </c>
      <c r="AK91" s="235">
        <f t="shared" si="21"/>
        <v>0</v>
      </c>
      <c r="AL91" s="235">
        <f t="shared" si="19"/>
        <v>0</v>
      </c>
      <c r="AM91" s="235">
        <f t="shared" si="19"/>
        <v>0</v>
      </c>
      <c r="AN91" s="235">
        <f t="shared" si="19"/>
        <v>0</v>
      </c>
      <c r="AO91" s="235">
        <f t="shared" si="11"/>
        <v>0</v>
      </c>
      <c r="AP91" s="235">
        <f t="shared" si="11"/>
        <v>0</v>
      </c>
      <c r="AQ91" s="235">
        <f t="shared" si="11"/>
        <v>0</v>
      </c>
      <c r="AR91" s="235">
        <f t="shared" si="11"/>
        <v>0</v>
      </c>
      <c r="AS91" s="235">
        <f t="shared" si="11"/>
        <v>0</v>
      </c>
      <c r="AT91" s="235">
        <f t="shared" si="11"/>
        <v>0</v>
      </c>
      <c r="AU91" s="236">
        <f t="shared" si="14"/>
        <v>0</v>
      </c>
      <c r="AV91" s="236">
        <f t="shared" si="15"/>
        <v>0</v>
      </c>
      <c r="AW91" s="236">
        <f t="shared" si="15"/>
        <v>0</v>
      </c>
      <c r="AX91" s="236">
        <f t="shared" si="15"/>
        <v>0</v>
      </c>
      <c r="AY91" s="236">
        <f t="shared" si="13"/>
        <v>0</v>
      </c>
      <c r="AZ91" s="236">
        <f t="shared" si="22"/>
        <v>0</v>
      </c>
      <c r="BA91" s="236">
        <f t="shared" si="22"/>
        <v>0</v>
      </c>
      <c r="BB91" s="236">
        <f t="shared" si="22"/>
        <v>0</v>
      </c>
      <c r="BC91" s="236">
        <f t="shared" si="20"/>
        <v>0</v>
      </c>
      <c r="BD91" s="236">
        <f t="shared" si="20"/>
        <v>0</v>
      </c>
      <c r="BE91" s="236">
        <f t="shared" si="20"/>
        <v>0</v>
      </c>
      <c r="BF91" s="236">
        <f t="shared" si="12"/>
        <v>0</v>
      </c>
      <c r="BG91" s="236">
        <f t="shared" si="12"/>
        <v>0</v>
      </c>
      <c r="BH91" s="236">
        <f t="shared" si="12"/>
        <v>0</v>
      </c>
      <c r="BI91" s="236">
        <f t="shared" si="12"/>
        <v>0</v>
      </c>
      <c r="BJ91" s="236">
        <f t="shared" si="12"/>
        <v>0</v>
      </c>
      <c r="BK91" s="236">
        <f t="shared" si="12"/>
        <v>0</v>
      </c>
      <c r="BL91" s="235">
        <f t="shared" si="16"/>
        <v>0</v>
      </c>
    </row>
    <row r="92" spans="1:64">
      <c r="A92" s="234" t="s">
        <v>305</v>
      </c>
      <c r="B92" s="231">
        <v>3.9900000000000005E-2</v>
      </c>
      <c r="C92" s="231">
        <v>4.1099999999999998E-2</v>
      </c>
      <c r="D92" s="220">
        <v>119531714.73</v>
      </c>
      <c r="E92" s="220">
        <v>119419033.87</v>
      </c>
      <c r="F92" s="220">
        <v>119373721.40000001</v>
      </c>
      <c r="G92" s="220">
        <v>119311979.17</v>
      </c>
      <c r="H92" s="220">
        <v>119255120.27</v>
      </c>
      <c r="I92" s="220">
        <v>119198261.36</v>
      </c>
      <c r="J92" s="220">
        <v>119198261.36</v>
      </c>
      <c r="K92" s="220">
        <v>119198261.36</v>
      </c>
      <c r="L92" s="220">
        <v>119198261.36</v>
      </c>
      <c r="M92" s="220">
        <v>119198261.36</v>
      </c>
      <c r="N92" s="220">
        <v>119198261.36</v>
      </c>
      <c r="O92" s="220">
        <v>119198261.36</v>
      </c>
      <c r="P92" s="220">
        <f t="shared" si="17"/>
        <v>1431279398.9599998</v>
      </c>
      <c r="Q92" s="220">
        <v>119198261.36</v>
      </c>
      <c r="R92" s="220">
        <v>119198261.36</v>
      </c>
      <c r="S92" s="220">
        <v>119198261.36</v>
      </c>
      <c r="T92" s="220">
        <v>119198261.36</v>
      </c>
      <c r="U92" s="220">
        <v>120126427.04000001</v>
      </c>
      <c r="V92" s="220">
        <v>120126427.04000001</v>
      </c>
      <c r="W92" s="220">
        <v>120126427.04000001</v>
      </c>
      <c r="X92" s="220">
        <v>120126427.04000001</v>
      </c>
      <c r="Y92" s="220">
        <v>120126427.04000001</v>
      </c>
      <c r="Z92" s="220">
        <v>120126427.04000001</v>
      </c>
      <c r="AA92" s="220">
        <v>120126427.04000001</v>
      </c>
      <c r="AB92" s="220">
        <v>120126427.04000001</v>
      </c>
      <c r="AC92" s="220">
        <v>120126427.04000001</v>
      </c>
      <c r="AD92" s="220">
        <v>120126427.04000001</v>
      </c>
      <c r="AE92" s="220">
        <v>120126427.04000001</v>
      </c>
      <c r="AF92" s="220">
        <v>120126427.04000001</v>
      </c>
      <c r="AG92" s="220">
        <f t="shared" si="18"/>
        <v>1441517124.4799998</v>
      </c>
      <c r="AH92" s="234"/>
      <c r="AI92" s="235">
        <f t="shared" si="21"/>
        <v>397442.95</v>
      </c>
      <c r="AJ92" s="235">
        <f t="shared" si="21"/>
        <v>397068.29</v>
      </c>
      <c r="AK92" s="235">
        <f t="shared" si="21"/>
        <v>396917.62</v>
      </c>
      <c r="AL92" s="235">
        <f t="shared" si="19"/>
        <v>396712.33</v>
      </c>
      <c r="AM92" s="235">
        <f t="shared" si="19"/>
        <v>396523.27</v>
      </c>
      <c r="AN92" s="235">
        <f t="shared" si="19"/>
        <v>396334.22</v>
      </c>
      <c r="AO92" s="235">
        <f t="shared" si="11"/>
        <v>396334.22</v>
      </c>
      <c r="AP92" s="235">
        <f t="shared" si="11"/>
        <v>396334.22</v>
      </c>
      <c r="AQ92" s="235">
        <f t="shared" si="11"/>
        <v>396334.22</v>
      </c>
      <c r="AR92" s="235">
        <f t="shared" si="11"/>
        <v>396334.22</v>
      </c>
      <c r="AS92" s="235">
        <f t="shared" si="11"/>
        <v>396334.22</v>
      </c>
      <c r="AT92" s="235">
        <f t="shared" si="11"/>
        <v>396334.22</v>
      </c>
      <c r="AU92" s="236">
        <f t="shared" si="14"/>
        <v>4759003.9999999981</v>
      </c>
      <c r="AV92" s="236">
        <f t="shared" si="15"/>
        <v>396334.22</v>
      </c>
      <c r="AW92" s="236">
        <f t="shared" si="15"/>
        <v>396334.22</v>
      </c>
      <c r="AX92" s="236">
        <f t="shared" si="15"/>
        <v>396334.22</v>
      </c>
      <c r="AY92" s="236">
        <f t="shared" si="13"/>
        <v>396334.22</v>
      </c>
      <c r="AZ92" s="236">
        <f t="shared" si="22"/>
        <v>411433.01</v>
      </c>
      <c r="BA92" s="236">
        <f t="shared" si="22"/>
        <v>411433.01</v>
      </c>
      <c r="BB92" s="236">
        <f t="shared" si="22"/>
        <v>411433.01</v>
      </c>
      <c r="BC92" s="236">
        <f t="shared" si="20"/>
        <v>411433.01</v>
      </c>
      <c r="BD92" s="236">
        <f t="shared" si="20"/>
        <v>411433.01</v>
      </c>
      <c r="BE92" s="236">
        <f t="shared" si="20"/>
        <v>411433.01</v>
      </c>
      <c r="BF92" s="236">
        <f t="shared" si="12"/>
        <v>411433.01</v>
      </c>
      <c r="BG92" s="236">
        <f t="shared" si="12"/>
        <v>411433.01</v>
      </c>
      <c r="BH92" s="236">
        <f t="shared" si="12"/>
        <v>411433.01</v>
      </c>
      <c r="BI92" s="236">
        <f t="shared" si="12"/>
        <v>411433.01</v>
      </c>
      <c r="BJ92" s="236">
        <f t="shared" si="12"/>
        <v>411433.01</v>
      </c>
      <c r="BK92" s="236">
        <f t="shared" si="12"/>
        <v>411433.01</v>
      </c>
      <c r="BL92" s="235">
        <f t="shared" si="16"/>
        <v>4937196.1199999992</v>
      </c>
    </row>
    <row r="93" spans="1:64">
      <c r="A93" s="234" t="s">
        <v>306</v>
      </c>
      <c r="B93" s="231">
        <v>3.9900000000000005E-2</v>
      </c>
      <c r="C93" s="231">
        <v>4.1099999999999998E-2</v>
      </c>
      <c r="D93" s="220">
        <v>0</v>
      </c>
      <c r="E93" s="220">
        <v>0</v>
      </c>
      <c r="F93" s="220">
        <v>0</v>
      </c>
      <c r="G93" s="220">
        <v>0</v>
      </c>
      <c r="H93" s="220">
        <v>0</v>
      </c>
      <c r="I93" s="220">
        <v>0</v>
      </c>
      <c r="J93" s="220">
        <v>0</v>
      </c>
      <c r="K93" s="220">
        <v>0</v>
      </c>
      <c r="L93" s="220">
        <v>0</v>
      </c>
      <c r="M93" s="220">
        <v>0</v>
      </c>
      <c r="N93" s="220">
        <v>0</v>
      </c>
      <c r="O93" s="220">
        <v>0</v>
      </c>
      <c r="P93" s="220">
        <f t="shared" si="17"/>
        <v>0</v>
      </c>
      <c r="Q93" s="220">
        <v>0</v>
      </c>
      <c r="R93" s="220">
        <v>0</v>
      </c>
      <c r="S93" s="220">
        <v>0</v>
      </c>
      <c r="T93" s="220">
        <v>0</v>
      </c>
      <c r="U93" s="220">
        <v>0</v>
      </c>
      <c r="V93" s="220">
        <v>0</v>
      </c>
      <c r="W93" s="220">
        <v>0</v>
      </c>
      <c r="X93" s="220">
        <v>0</v>
      </c>
      <c r="Y93" s="220">
        <v>0</v>
      </c>
      <c r="Z93" s="220">
        <v>0</v>
      </c>
      <c r="AA93" s="220">
        <v>0</v>
      </c>
      <c r="AB93" s="220">
        <v>0</v>
      </c>
      <c r="AC93" s="220">
        <v>0</v>
      </c>
      <c r="AD93" s="220">
        <v>0</v>
      </c>
      <c r="AE93" s="220">
        <v>0</v>
      </c>
      <c r="AF93" s="220">
        <v>0</v>
      </c>
      <c r="AG93" s="220">
        <f t="shared" si="18"/>
        <v>0</v>
      </c>
      <c r="AH93" s="234"/>
      <c r="AI93" s="235">
        <f t="shared" si="21"/>
        <v>0</v>
      </c>
      <c r="AJ93" s="235">
        <f t="shared" si="21"/>
        <v>0</v>
      </c>
      <c r="AK93" s="235">
        <f t="shared" si="21"/>
        <v>0</v>
      </c>
      <c r="AL93" s="235">
        <f t="shared" si="19"/>
        <v>0</v>
      </c>
      <c r="AM93" s="235">
        <f t="shared" si="19"/>
        <v>0</v>
      </c>
      <c r="AN93" s="235">
        <f t="shared" si="19"/>
        <v>0</v>
      </c>
      <c r="AO93" s="235">
        <f t="shared" si="11"/>
        <v>0</v>
      </c>
      <c r="AP93" s="235">
        <f t="shared" si="11"/>
        <v>0</v>
      </c>
      <c r="AQ93" s="235">
        <f t="shared" si="11"/>
        <v>0</v>
      </c>
      <c r="AR93" s="235">
        <f t="shared" si="11"/>
        <v>0</v>
      </c>
      <c r="AS93" s="235">
        <f t="shared" si="11"/>
        <v>0</v>
      </c>
      <c r="AT93" s="235">
        <f t="shared" si="11"/>
        <v>0</v>
      </c>
      <c r="AU93" s="236">
        <f t="shared" si="14"/>
        <v>0</v>
      </c>
      <c r="AV93" s="236">
        <f t="shared" si="15"/>
        <v>0</v>
      </c>
      <c r="AW93" s="236">
        <f t="shared" si="15"/>
        <v>0</v>
      </c>
      <c r="AX93" s="236">
        <f t="shared" si="15"/>
        <v>0</v>
      </c>
      <c r="AY93" s="236">
        <f t="shared" si="13"/>
        <v>0</v>
      </c>
      <c r="AZ93" s="236">
        <f t="shared" si="22"/>
        <v>0</v>
      </c>
      <c r="BA93" s="236">
        <f t="shared" si="22"/>
        <v>0</v>
      </c>
      <c r="BB93" s="236">
        <f t="shared" si="22"/>
        <v>0</v>
      </c>
      <c r="BC93" s="236">
        <f t="shared" si="20"/>
        <v>0</v>
      </c>
      <c r="BD93" s="236">
        <f t="shared" si="20"/>
        <v>0</v>
      </c>
      <c r="BE93" s="236">
        <f t="shared" si="20"/>
        <v>0</v>
      </c>
      <c r="BF93" s="236">
        <f t="shared" si="12"/>
        <v>0</v>
      </c>
      <c r="BG93" s="236">
        <f t="shared" si="12"/>
        <v>0</v>
      </c>
      <c r="BH93" s="236">
        <f t="shared" si="12"/>
        <v>0</v>
      </c>
      <c r="BI93" s="236">
        <f t="shared" si="12"/>
        <v>0</v>
      </c>
      <c r="BJ93" s="236">
        <f t="shared" si="12"/>
        <v>0</v>
      </c>
      <c r="BK93" s="236">
        <f t="shared" si="12"/>
        <v>0</v>
      </c>
      <c r="BL93" s="235">
        <f t="shared" si="16"/>
        <v>0</v>
      </c>
    </row>
    <row r="94" spans="1:64">
      <c r="A94" s="234" t="s">
        <v>307</v>
      </c>
      <c r="B94" s="231">
        <v>3.9900000000000005E-2</v>
      </c>
      <c r="C94" s="231">
        <v>4.1099999999999998E-2</v>
      </c>
      <c r="D94" s="220">
        <v>928165.68</v>
      </c>
      <c r="E94" s="220">
        <v>928165.68</v>
      </c>
      <c r="F94" s="220">
        <v>928165.68</v>
      </c>
      <c r="G94" s="220">
        <v>928165.68</v>
      </c>
      <c r="H94" s="220">
        <v>928165.68</v>
      </c>
      <c r="I94" s="220">
        <v>928165.68</v>
      </c>
      <c r="J94" s="220">
        <v>928165.68</v>
      </c>
      <c r="K94" s="220">
        <v>928165.68</v>
      </c>
      <c r="L94" s="220">
        <v>928165.68</v>
      </c>
      <c r="M94" s="220">
        <v>928165.68</v>
      </c>
      <c r="N94" s="220">
        <v>928165.68</v>
      </c>
      <c r="O94" s="220">
        <v>928165.68</v>
      </c>
      <c r="P94" s="220">
        <f t="shared" si="17"/>
        <v>11137988.159999998</v>
      </c>
      <c r="Q94" s="220">
        <v>928165.68</v>
      </c>
      <c r="R94" s="220">
        <v>928165.68</v>
      </c>
      <c r="S94" s="220">
        <v>928165.68</v>
      </c>
      <c r="T94" s="220">
        <v>928165.68</v>
      </c>
      <c r="U94" s="220">
        <v>0</v>
      </c>
      <c r="V94" s="220">
        <v>0</v>
      </c>
      <c r="W94" s="220">
        <v>0</v>
      </c>
      <c r="X94" s="220">
        <v>0</v>
      </c>
      <c r="Y94" s="220">
        <v>0</v>
      </c>
      <c r="Z94" s="220">
        <v>0</v>
      </c>
      <c r="AA94" s="220">
        <v>0</v>
      </c>
      <c r="AB94" s="220">
        <v>0</v>
      </c>
      <c r="AC94" s="220">
        <v>0</v>
      </c>
      <c r="AD94" s="220">
        <v>0</v>
      </c>
      <c r="AE94" s="220">
        <v>0</v>
      </c>
      <c r="AF94" s="220">
        <v>0</v>
      </c>
      <c r="AG94" s="220">
        <f t="shared" si="18"/>
        <v>0</v>
      </c>
      <c r="AH94" s="234"/>
      <c r="AI94" s="235">
        <f t="shared" si="21"/>
        <v>3086.15</v>
      </c>
      <c r="AJ94" s="235">
        <f t="shared" si="21"/>
        <v>3086.15</v>
      </c>
      <c r="AK94" s="235">
        <f t="shared" si="21"/>
        <v>3086.15</v>
      </c>
      <c r="AL94" s="235">
        <f t="shared" si="19"/>
        <v>3086.15</v>
      </c>
      <c r="AM94" s="235">
        <f t="shared" si="19"/>
        <v>3086.15</v>
      </c>
      <c r="AN94" s="235">
        <f t="shared" si="19"/>
        <v>3086.15</v>
      </c>
      <c r="AO94" s="235">
        <f t="shared" si="11"/>
        <v>3086.15</v>
      </c>
      <c r="AP94" s="235">
        <f t="shared" si="11"/>
        <v>3086.15</v>
      </c>
      <c r="AQ94" s="235">
        <f t="shared" si="11"/>
        <v>3086.15</v>
      </c>
      <c r="AR94" s="235">
        <f t="shared" si="11"/>
        <v>3086.15</v>
      </c>
      <c r="AS94" s="235">
        <f t="shared" si="11"/>
        <v>3086.15</v>
      </c>
      <c r="AT94" s="235">
        <f t="shared" si="11"/>
        <v>3086.15</v>
      </c>
      <c r="AU94" s="236">
        <f t="shared" si="14"/>
        <v>37033.80000000001</v>
      </c>
      <c r="AV94" s="236">
        <f t="shared" si="15"/>
        <v>3086.15</v>
      </c>
      <c r="AW94" s="236">
        <f t="shared" si="15"/>
        <v>3086.15</v>
      </c>
      <c r="AX94" s="236">
        <f t="shared" si="15"/>
        <v>3086.15</v>
      </c>
      <c r="AY94" s="236">
        <f t="shared" si="13"/>
        <v>3086.15</v>
      </c>
      <c r="AZ94" s="236">
        <f t="shared" si="22"/>
        <v>0</v>
      </c>
      <c r="BA94" s="236">
        <f t="shared" si="22"/>
        <v>0</v>
      </c>
      <c r="BB94" s="236">
        <f t="shared" si="22"/>
        <v>0</v>
      </c>
      <c r="BC94" s="236">
        <f t="shared" si="20"/>
        <v>0</v>
      </c>
      <c r="BD94" s="236">
        <f t="shared" si="20"/>
        <v>0</v>
      </c>
      <c r="BE94" s="236">
        <f t="shared" si="20"/>
        <v>0</v>
      </c>
      <c r="BF94" s="236">
        <f t="shared" si="12"/>
        <v>0</v>
      </c>
      <c r="BG94" s="236">
        <f t="shared" si="12"/>
        <v>0</v>
      </c>
      <c r="BH94" s="236">
        <f t="shared" si="12"/>
        <v>0</v>
      </c>
      <c r="BI94" s="236">
        <f t="shared" si="12"/>
        <v>0</v>
      </c>
      <c r="BJ94" s="236">
        <f t="shared" si="12"/>
        <v>0</v>
      </c>
      <c r="BK94" s="236">
        <f t="shared" si="12"/>
        <v>0</v>
      </c>
      <c r="BL94" s="235">
        <f t="shared" si="16"/>
        <v>0</v>
      </c>
    </row>
    <row r="95" spans="1:64">
      <c r="A95" s="234" t="s">
        <v>308</v>
      </c>
      <c r="B95" s="231">
        <v>3.5699999999999996E-2</v>
      </c>
      <c r="C95" s="231">
        <v>3.8699999999999998E-2</v>
      </c>
      <c r="D95" s="220">
        <v>254610300.25</v>
      </c>
      <c r="E95" s="220">
        <v>254680353.16999999</v>
      </c>
      <c r="F95" s="220">
        <v>254730253.11000001</v>
      </c>
      <c r="G95" s="220">
        <v>254710100.13999999</v>
      </c>
      <c r="H95" s="220">
        <v>254710100.13999999</v>
      </c>
      <c r="I95" s="220">
        <v>254651682.91999999</v>
      </c>
      <c r="J95" s="220">
        <v>254593265.69</v>
      </c>
      <c r="K95" s="220">
        <v>254593265.69</v>
      </c>
      <c r="L95" s="220">
        <v>254593265.69</v>
      </c>
      <c r="M95" s="220">
        <v>254599061.88499999</v>
      </c>
      <c r="N95" s="220">
        <v>254604858.07999998</v>
      </c>
      <c r="O95" s="220">
        <v>254604858.07999998</v>
      </c>
      <c r="P95" s="220">
        <f t="shared" si="17"/>
        <v>3055681364.8450003</v>
      </c>
      <c r="Q95" s="220">
        <v>254604858.07999998</v>
      </c>
      <c r="R95" s="220">
        <v>254604858.07999998</v>
      </c>
      <c r="S95" s="220">
        <v>254604858.07999998</v>
      </c>
      <c r="T95" s="220">
        <v>254604858.07999998</v>
      </c>
      <c r="U95" s="220">
        <v>255419417.91999999</v>
      </c>
      <c r="V95" s="220">
        <v>255419417.91999999</v>
      </c>
      <c r="W95" s="220">
        <v>255419417.91999999</v>
      </c>
      <c r="X95" s="220">
        <v>255419417.91999999</v>
      </c>
      <c r="Y95" s="220">
        <v>255419417.91999999</v>
      </c>
      <c r="Z95" s="220">
        <v>255419417.91999999</v>
      </c>
      <c r="AA95" s="220">
        <v>255419417.91999999</v>
      </c>
      <c r="AB95" s="220">
        <v>255419417.91999999</v>
      </c>
      <c r="AC95" s="220">
        <v>255419417.91999999</v>
      </c>
      <c r="AD95" s="220">
        <v>255419417.91999999</v>
      </c>
      <c r="AE95" s="220">
        <v>255419417.91999999</v>
      </c>
      <c r="AF95" s="220">
        <v>255419417.91999999</v>
      </c>
      <c r="AG95" s="220">
        <f t="shared" si="18"/>
        <v>3065033015.0400004</v>
      </c>
      <c r="AH95" s="234"/>
      <c r="AI95" s="235">
        <f t="shared" si="21"/>
        <v>757465.64</v>
      </c>
      <c r="AJ95" s="235">
        <f t="shared" si="21"/>
        <v>757674.05</v>
      </c>
      <c r="AK95" s="235">
        <f t="shared" si="21"/>
        <v>757822.5</v>
      </c>
      <c r="AL95" s="235">
        <f t="shared" si="19"/>
        <v>757762.55</v>
      </c>
      <c r="AM95" s="235">
        <f t="shared" si="19"/>
        <v>757762.55</v>
      </c>
      <c r="AN95" s="235">
        <f t="shared" si="19"/>
        <v>757588.76</v>
      </c>
      <c r="AO95" s="235">
        <f t="shared" si="11"/>
        <v>757414.97</v>
      </c>
      <c r="AP95" s="235">
        <f t="shared" si="11"/>
        <v>757414.97</v>
      </c>
      <c r="AQ95" s="235">
        <f t="shared" si="11"/>
        <v>757414.97</v>
      </c>
      <c r="AR95" s="235">
        <f t="shared" si="11"/>
        <v>757432.21</v>
      </c>
      <c r="AS95" s="235">
        <f t="shared" si="11"/>
        <v>757449.45</v>
      </c>
      <c r="AT95" s="235">
        <f t="shared" si="11"/>
        <v>757449.45</v>
      </c>
      <c r="AU95" s="236">
        <f t="shared" si="14"/>
        <v>9090652.0699999984</v>
      </c>
      <c r="AV95" s="236">
        <f t="shared" si="15"/>
        <v>757449.45</v>
      </c>
      <c r="AW95" s="236">
        <f t="shared" si="15"/>
        <v>757449.45</v>
      </c>
      <c r="AX95" s="236">
        <f t="shared" si="15"/>
        <v>757449.45</v>
      </c>
      <c r="AY95" s="236">
        <f t="shared" si="13"/>
        <v>757449.45</v>
      </c>
      <c r="AZ95" s="236">
        <f t="shared" si="22"/>
        <v>823727.62</v>
      </c>
      <c r="BA95" s="236">
        <f t="shared" si="22"/>
        <v>823727.62</v>
      </c>
      <c r="BB95" s="236">
        <f t="shared" si="22"/>
        <v>823727.62</v>
      </c>
      <c r="BC95" s="236">
        <f t="shared" si="20"/>
        <v>823727.62</v>
      </c>
      <c r="BD95" s="236">
        <f t="shared" si="20"/>
        <v>823727.62</v>
      </c>
      <c r="BE95" s="236">
        <f t="shared" si="20"/>
        <v>823727.62</v>
      </c>
      <c r="BF95" s="236">
        <f t="shared" si="12"/>
        <v>823727.62</v>
      </c>
      <c r="BG95" s="236">
        <f t="shared" si="12"/>
        <v>823727.62</v>
      </c>
      <c r="BH95" s="236">
        <f t="shared" si="12"/>
        <v>823727.62</v>
      </c>
      <c r="BI95" s="236">
        <f t="shared" si="12"/>
        <v>823727.62</v>
      </c>
      <c r="BJ95" s="236">
        <f t="shared" si="12"/>
        <v>823727.62</v>
      </c>
      <c r="BK95" s="236">
        <f t="shared" si="12"/>
        <v>823727.62</v>
      </c>
      <c r="BL95" s="235">
        <f t="shared" si="16"/>
        <v>9884731.4399999995</v>
      </c>
    </row>
    <row r="96" spans="1:64">
      <c r="A96" s="234" t="s">
        <v>309</v>
      </c>
      <c r="B96" s="231">
        <v>3.5699999999999996E-2</v>
      </c>
      <c r="C96" s="231">
        <v>3.8699999999999998E-2</v>
      </c>
      <c r="D96" s="220">
        <v>0</v>
      </c>
      <c r="E96" s="220">
        <v>0</v>
      </c>
      <c r="F96" s="220">
        <v>0</v>
      </c>
      <c r="G96" s="220">
        <v>0</v>
      </c>
      <c r="H96" s="220">
        <v>0</v>
      </c>
      <c r="I96" s="220">
        <v>0</v>
      </c>
      <c r="J96" s="220">
        <v>0</v>
      </c>
      <c r="K96" s="220">
        <v>0</v>
      </c>
      <c r="L96" s="220">
        <v>0</v>
      </c>
      <c r="M96" s="220">
        <v>0</v>
      </c>
      <c r="N96" s="220">
        <v>0</v>
      </c>
      <c r="O96" s="220">
        <v>0</v>
      </c>
      <c r="P96" s="220">
        <f t="shared" si="17"/>
        <v>0</v>
      </c>
      <c r="Q96" s="220">
        <v>0</v>
      </c>
      <c r="R96" s="220">
        <v>0</v>
      </c>
      <c r="S96" s="220">
        <v>0</v>
      </c>
      <c r="T96" s="220">
        <v>0</v>
      </c>
      <c r="U96" s="220">
        <v>0</v>
      </c>
      <c r="V96" s="220">
        <v>0</v>
      </c>
      <c r="W96" s="220">
        <v>0</v>
      </c>
      <c r="X96" s="220">
        <v>0</v>
      </c>
      <c r="Y96" s="220">
        <v>0</v>
      </c>
      <c r="Z96" s="220">
        <v>0</v>
      </c>
      <c r="AA96" s="220">
        <v>0</v>
      </c>
      <c r="AB96" s="220">
        <v>0</v>
      </c>
      <c r="AC96" s="220">
        <v>0</v>
      </c>
      <c r="AD96" s="220">
        <v>0</v>
      </c>
      <c r="AE96" s="220">
        <v>0</v>
      </c>
      <c r="AF96" s="220">
        <v>0</v>
      </c>
      <c r="AG96" s="220">
        <f t="shared" si="18"/>
        <v>0</v>
      </c>
      <c r="AH96" s="234"/>
      <c r="AI96" s="235">
        <f t="shared" si="21"/>
        <v>0</v>
      </c>
      <c r="AJ96" s="235">
        <f t="shared" si="21"/>
        <v>0</v>
      </c>
      <c r="AK96" s="235">
        <f t="shared" si="21"/>
        <v>0</v>
      </c>
      <c r="AL96" s="235">
        <f t="shared" si="19"/>
        <v>0</v>
      </c>
      <c r="AM96" s="235">
        <f t="shared" si="19"/>
        <v>0</v>
      </c>
      <c r="AN96" s="235">
        <f t="shared" si="19"/>
        <v>0</v>
      </c>
      <c r="AO96" s="235">
        <f t="shared" si="11"/>
        <v>0</v>
      </c>
      <c r="AP96" s="235">
        <f t="shared" si="11"/>
        <v>0</v>
      </c>
      <c r="AQ96" s="235">
        <f t="shared" si="11"/>
        <v>0</v>
      </c>
      <c r="AR96" s="235">
        <f t="shared" ref="AR96:AT159" si="23">ROUND(M96*$B96/12,2)</f>
        <v>0</v>
      </c>
      <c r="AS96" s="235">
        <f t="shared" si="23"/>
        <v>0</v>
      </c>
      <c r="AT96" s="235">
        <f t="shared" si="23"/>
        <v>0</v>
      </c>
      <c r="AU96" s="236">
        <f t="shared" si="14"/>
        <v>0</v>
      </c>
      <c r="AV96" s="236">
        <f t="shared" si="15"/>
        <v>0</v>
      </c>
      <c r="AW96" s="236">
        <f t="shared" si="15"/>
        <v>0</v>
      </c>
      <c r="AX96" s="236">
        <f t="shared" si="15"/>
        <v>0</v>
      </c>
      <c r="AY96" s="236">
        <f t="shared" si="13"/>
        <v>0</v>
      </c>
      <c r="AZ96" s="236">
        <f t="shared" si="22"/>
        <v>0</v>
      </c>
      <c r="BA96" s="236">
        <f t="shared" si="22"/>
        <v>0</v>
      </c>
      <c r="BB96" s="236">
        <f t="shared" si="22"/>
        <v>0</v>
      </c>
      <c r="BC96" s="236">
        <f t="shared" si="20"/>
        <v>0</v>
      </c>
      <c r="BD96" s="236">
        <f t="shared" si="20"/>
        <v>0</v>
      </c>
      <c r="BE96" s="236">
        <f t="shared" si="20"/>
        <v>0</v>
      </c>
      <c r="BF96" s="236">
        <f t="shared" si="12"/>
        <v>0</v>
      </c>
      <c r="BG96" s="236">
        <f t="shared" si="12"/>
        <v>0</v>
      </c>
      <c r="BH96" s="236">
        <f t="shared" si="12"/>
        <v>0</v>
      </c>
      <c r="BI96" s="236">
        <f t="shared" ref="BI96:BK159" si="24">ROUND(AD96*$C96/12,2)</f>
        <v>0</v>
      </c>
      <c r="BJ96" s="236">
        <f t="shared" si="24"/>
        <v>0</v>
      </c>
      <c r="BK96" s="236">
        <f t="shared" si="24"/>
        <v>0</v>
      </c>
      <c r="BL96" s="235">
        <f t="shared" si="16"/>
        <v>0</v>
      </c>
    </row>
    <row r="97" spans="1:67">
      <c r="A97" s="234" t="s">
        <v>310</v>
      </c>
      <c r="B97" s="231">
        <v>3.5699999999999996E-2</v>
      </c>
      <c r="C97" s="231">
        <v>3.8699999999999998E-2</v>
      </c>
      <c r="D97" s="220">
        <v>814559.84</v>
      </c>
      <c r="E97" s="220">
        <v>814559.84</v>
      </c>
      <c r="F97" s="220">
        <v>814559.84</v>
      </c>
      <c r="G97" s="220">
        <v>814559.84</v>
      </c>
      <c r="H97" s="220">
        <v>814559.84</v>
      </c>
      <c r="I97" s="220">
        <v>814559.84</v>
      </c>
      <c r="J97" s="220">
        <v>814559.84</v>
      </c>
      <c r="K97" s="220">
        <v>814559.84</v>
      </c>
      <c r="L97" s="220">
        <v>814559.84</v>
      </c>
      <c r="M97" s="220">
        <v>814559.84</v>
      </c>
      <c r="N97" s="220">
        <v>814559.84</v>
      </c>
      <c r="O97" s="220">
        <v>814559.84</v>
      </c>
      <c r="P97" s="220">
        <f t="shared" si="17"/>
        <v>9774718.0800000001</v>
      </c>
      <c r="Q97" s="220">
        <v>814559.84</v>
      </c>
      <c r="R97" s="220">
        <v>814559.84</v>
      </c>
      <c r="S97" s="220">
        <v>814559.84</v>
      </c>
      <c r="T97" s="220">
        <v>814559.84</v>
      </c>
      <c r="U97" s="220">
        <v>0</v>
      </c>
      <c r="V97" s="220">
        <v>0</v>
      </c>
      <c r="W97" s="220">
        <v>0</v>
      </c>
      <c r="X97" s="220">
        <v>0</v>
      </c>
      <c r="Y97" s="220">
        <v>0</v>
      </c>
      <c r="Z97" s="220">
        <v>0</v>
      </c>
      <c r="AA97" s="220">
        <v>0</v>
      </c>
      <c r="AB97" s="220">
        <v>0</v>
      </c>
      <c r="AC97" s="220">
        <v>0</v>
      </c>
      <c r="AD97" s="220">
        <v>0</v>
      </c>
      <c r="AE97" s="220">
        <v>0</v>
      </c>
      <c r="AF97" s="220">
        <v>0</v>
      </c>
      <c r="AG97" s="220">
        <f t="shared" si="18"/>
        <v>0</v>
      </c>
      <c r="AH97" s="234"/>
      <c r="AI97" s="235">
        <f t="shared" si="21"/>
        <v>2423.3200000000002</v>
      </c>
      <c r="AJ97" s="235">
        <f t="shared" si="21"/>
        <v>2423.3200000000002</v>
      </c>
      <c r="AK97" s="235">
        <f t="shared" si="21"/>
        <v>2423.3200000000002</v>
      </c>
      <c r="AL97" s="235">
        <f t="shared" si="19"/>
        <v>2423.3200000000002</v>
      </c>
      <c r="AM97" s="235">
        <f t="shared" si="19"/>
        <v>2423.3200000000002</v>
      </c>
      <c r="AN97" s="235">
        <f t="shared" si="19"/>
        <v>2423.3200000000002</v>
      </c>
      <c r="AO97" s="235">
        <f t="shared" si="19"/>
        <v>2423.3200000000002</v>
      </c>
      <c r="AP97" s="235">
        <f t="shared" si="19"/>
        <v>2423.3200000000002</v>
      </c>
      <c r="AQ97" s="235">
        <f t="shared" si="19"/>
        <v>2423.3200000000002</v>
      </c>
      <c r="AR97" s="235">
        <f t="shared" si="23"/>
        <v>2423.3200000000002</v>
      </c>
      <c r="AS97" s="235">
        <f t="shared" si="23"/>
        <v>2423.3200000000002</v>
      </c>
      <c r="AT97" s="235">
        <f t="shared" si="23"/>
        <v>2423.3200000000002</v>
      </c>
      <c r="AU97" s="236">
        <f t="shared" si="14"/>
        <v>29079.84</v>
      </c>
      <c r="AV97" s="236">
        <f t="shared" si="15"/>
        <v>2423.3200000000002</v>
      </c>
      <c r="AW97" s="236">
        <f t="shared" si="15"/>
        <v>2423.3200000000002</v>
      </c>
      <c r="AX97" s="236">
        <f t="shared" si="15"/>
        <v>2423.3200000000002</v>
      </c>
      <c r="AY97" s="236">
        <f t="shared" si="13"/>
        <v>2423.3200000000002</v>
      </c>
      <c r="AZ97" s="236">
        <f t="shared" si="22"/>
        <v>0</v>
      </c>
      <c r="BA97" s="236">
        <f t="shared" si="22"/>
        <v>0</v>
      </c>
      <c r="BB97" s="236">
        <f t="shared" si="22"/>
        <v>0</v>
      </c>
      <c r="BC97" s="236">
        <f t="shared" si="20"/>
        <v>0</v>
      </c>
      <c r="BD97" s="236">
        <f t="shared" si="20"/>
        <v>0</v>
      </c>
      <c r="BE97" s="236">
        <f t="shared" si="20"/>
        <v>0</v>
      </c>
      <c r="BF97" s="236">
        <f t="shared" si="20"/>
        <v>0</v>
      </c>
      <c r="BG97" s="236">
        <f t="shared" si="20"/>
        <v>0</v>
      </c>
      <c r="BH97" s="236">
        <f t="shared" si="20"/>
        <v>0</v>
      </c>
      <c r="BI97" s="236">
        <f t="shared" si="24"/>
        <v>0</v>
      </c>
      <c r="BJ97" s="236">
        <f t="shared" si="24"/>
        <v>0</v>
      </c>
      <c r="BK97" s="236">
        <f t="shared" si="24"/>
        <v>0</v>
      </c>
      <c r="BL97" s="235">
        <f t="shared" si="16"/>
        <v>0</v>
      </c>
    </row>
    <row r="98" spans="1:67">
      <c r="A98" s="234" t="s">
        <v>311</v>
      </c>
      <c r="B98" s="231">
        <v>4.3500000000000004E-2</v>
      </c>
      <c r="C98" s="231">
        <v>5.1400000000000001E-2</v>
      </c>
      <c r="D98" s="220">
        <v>0</v>
      </c>
      <c r="E98" s="220">
        <v>0</v>
      </c>
      <c r="F98" s="220">
        <v>0</v>
      </c>
      <c r="G98" s="220">
        <v>0</v>
      </c>
      <c r="H98" s="220">
        <v>0</v>
      </c>
      <c r="I98" s="220">
        <v>0</v>
      </c>
      <c r="J98" s="220">
        <v>0</v>
      </c>
      <c r="K98" s="220">
        <v>0</v>
      </c>
      <c r="L98" s="220">
        <v>0</v>
      </c>
      <c r="M98" s="220">
        <v>0</v>
      </c>
      <c r="N98" s="220">
        <v>0</v>
      </c>
      <c r="O98" s="220">
        <v>0</v>
      </c>
      <c r="P98" s="220">
        <f t="shared" si="17"/>
        <v>0</v>
      </c>
      <c r="Q98" s="220">
        <v>0</v>
      </c>
      <c r="R98" s="220">
        <v>0</v>
      </c>
      <c r="S98" s="220">
        <v>0</v>
      </c>
      <c r="T98" s="220">
        <v>0</v>
      </c>
      <c r="U98" s="220">
        <v>0</v>
      </c>
      <c r="V98" s="220">
        <v>0</v>
      </c>
      <c r="W98" s="220">
        <v>0</v>
      </c>
      <c r="X98" s="220">
        <v>0</v>
      </c>
      <c r="Y98" s="220">
        <v>0</v>
      </c>
      <c r="Z98" s="220">
        <v>8036390</v>
      </c>
      <c r="AA98" s="220">
        <v>16072780</v>
      </c>
      <c r="AB98" s="220">
        <v>16072780</v>
      </c>
      <c r="AC98" s="220">
        <v>16072780</v>
      </c>
      <c r="AD98" s="220">
        <v>16072780</v>
      </c>
      <c r="AE98" s="220">
        <v>16072780</v>
      </c>
      <c r="AF98" s="220">
        <v>16072780</v>
      </c>
      <c r="AG98" s="220">
        <f t="shared" si="18"/>
        <v>104473070</v>
      </c>
      <c r="AH98" s="234"/>
      <c r="AI98" s="235">
        <f t="shared" si="21"/>
        <v>0</v>
      </c>
      <c r="AJ98" s="235">
        <f t="shared" si="21"/>
        <v>0</v>
      </c>
      <c r="AK98" s="235">
        <f t="shared" si="21"/>
        <v>0</v>
      </c>
      <c r="AL98" s="235">
        <f t="shared" si="19"/>
        <v>0</v>
      </c>
      <c r="AM98" s="235">
        <f t="shared" si="19"/>
        <v>0</v>
      </c>
      <c r="AN98" s="235">
        <f t="shared" si="19"/>
        <v>0</v>
      </c>
      <c r="AO98" s="235">
        <f t="shared" si="19"/>
        <v>0</v>
      </c>
      <c r="AP98" s="235">
        <f t="shared" si="19"/>
        <v>0</v>
      </c>
      <c r="AQ98" s="235">
        <f t="shared" si="19"/>
        <v>0</v>
      </c>
      <c r="AR98" s="235">
        <f t="shared" si="23"/>
        <v>0</v>
      </c>
      <c r="AS98" s="235">
        <f t="shared" si="23"/>
        <v>0</v>
      </c>
      <c r="AT98" s="235">
        <f t="shared" si="23"/>
        <v>0</v>
      </c>
      <c r="AU98" s="236">
        <f t="shared" si="14"/>
        <v>0</v>
      </c>
      <c r="AV98" s="236">
        <f t="shared" si="15"/>
        <v>0</v>
      </c>
      <c r="AW98" s="236">
        <f t="shared" si="15"/>
        <v>0</v>
      </c>
      <c r="AX98" s="236">
        <f t="shared" si="15"/>
        <v>0</v>
      </c>
      <c r="AY98" s="236">
        <f t="shared" si="13"/>
        <v>0</v>
      </c>
      <c r="AZ98" s="236">
        <f t="shared" si="22"/>
        <v>0</v>
      </c>
      <c r="BA98" s="236">
        <f t="shared" si="22"/>
        <v>0</v>
      </c>
      <c r="BB98" s="236">
        <f t="shared" si="22"/>
        <v>0</v>
      </c>
      <c r="BC98" s="236">
        <f t="shared" si="20"/>
        <v>0</v>
      </c>
      <c r="BD98" s="236">
        <f t="shared" si="20"/>
        <v>0</v>
      </c>
      <c r="BE98" s="236">
        <f t="shared" si="20"/>
        <v>34422.54</v>
      </c>
      <c r="BF98" s="236">
        <f t="shared" si="20"/>
        <v>68845.070000000007</v>
      </c>
      <c r="BG98" s="236">
        <f t="shared" si="20"/>
        <v>68845.070000000007</v>
      </c>
      <c r="BH98" s="236">
        <f t="shared" si="20"/>
        <v>68845.070000000007</v>
      </c>
      <c r="BI98" s="236">
        <f t="shared" si="24"/>
        <v>68845.070000000007</v>
      </c>
      <c r="BJ98" s="236">
        <f t="shared" si="24"/>
        <v>68845.070000000007</v>
      </c>
      <c r="BK98" s="236">
        <f t="shared" si="24"/>
        <v>68845.070000000007</v>
      </c>
      <c r="BL98" s="235">
        <f t="shared" si="16"/>
        <v>447492.96000000008</v>
      </c>
      <c r="BN98" s="232">
        <f>BK98</f>
        <v>68845.070000000007</v>
      </c>
      <c r="BO98" s="232">
        <f>BL98</f>
        <v>447492.96000000008</v>
      </c>
    </row>
    <row r="99" spans="1:67">
      <c r="A99" s="234" t="s">
        <v>312</v>
      </c>
      <c r="B99" s="231">
        <v>0</v>
      </c>
      <c r="C99" s="231">
        <v>0</v>
      </c>
      <c r="D99" s="220">
        <v>0</v>
      </c>
      <c r="E99" s="220">
        <v>0</v>
      </c>
      <c r="F99" s="220">
        <v>0</v>
      </c>
      <c r="G99" s="220">
        <v>0</v>
      </c>
      <c r="H99" s="220">
        <v>0</v>
      </c>
      <c r="I99" s="220">
        <v>0</v>
      </c>
      <c r="J99" s="220">
        <v>0</v>
      </c>
      <c r="K99" s="220">
        <v>0</v>
      </c>
      <c r="L99" s="220">
        <v>0</v>
      </c>
      <c r="M99" s="220">
        <v>0</v>
      </c>
      <c r="N99" s="220">
        <v>0</v>
      </c>
      <c r="O99" s="220">
        <v>0</v>
      </c>
      <c r="P99" s="220">
        <f t="shared" si="17"/>
        <v>0</v>
      </c>
      <c r="Q99" s="220">
        <v>0</v>
      </c>
      <c r="R99" s="220">
        <v>0</v>
      </c>
      <c r="S99" s="220">
        <v>0</v>
      </c>
      <c r="T99" s="220">
        <v>0</v>
      </c>
      <c r="U99" s="220">
        <v>0</v>
      </c>
      <c r="V99" s="220">
        <v>0</v>
      </c>
      <c r="W99" s="220">
        <v>0</v>
      </c>
      <c r="X99" s="220">
        <v>0</v>
      </c>
      <c r="Y99" s="220">
        <v>0</v>
      </c>
      <c r="Z99" s="220">
        <v>0</v>
      </c>
      <c r="AA99" s="220">
        <v>0</v>
      </c>
      <c r="AB99" s="220">
        <v>0</v>
      </c>
      <c r="AC99" s="220">
        <v>0</v>
      </c>
      <c r="AD99" s="220">
        <v>0</v>
      </c>
      <c r="AE99" s="220">
        <v>0</v>
      </c>
      <c r="AF99" s="220">
        <v>0</v>
      </c>
      <c r="AG99" s="220">
        <f t="shared" si="18"/>
        <v>0</v>
      </c>
      <c r="AH99" s="234"/>
      <c r="AI99" s="235">
        <f t="shared" si="21"/>
        <v>0</v>
      </c>
      <c r="AJ99" s="235">
        <f t="shared" si="21"/>
        <v>0</v>
      </c>
      <c r="AK99" s="235">
        <f t="shared" si="21"/>
        <v>0</v>
      </c>
      <c r="AL99" s="235">
        <f t="shared" si="19"/>
        <v>0</v>
      </c>
      <c r="AM99" s="235">
        <f t="shared" si="19"/>
        <v>0</v>
      </c>
      <c r="AN99" s="235">
        <f t="shared" si="19"/>
        <v>0</v>
      </c>
      <c r="AO99" s="235">
        <f t="shared" si="19"/>
        <v>0</v>
      </c>
      <c r="AP99" s="235">
        <f t="shared" si="19"/>
        <v>0</v>
      </c>
      <c r="AQ99" s="235">
        <f t="shared" si="19"/>
        <v>0</v>
      </c>
      <c r="AR99" s="235">
        <f t="shared" si="23"/>
        <v>0</v>
      </c>
      <c r="AS99" s="235">
        <f t="shared" si="23"/>
        <v>0</v>
      </c>
      <c r="AT99" s="235">
        <f t="shared" si="23"/>
        <v>0</v>
      </c>
      <c r="AU99" s="236">
        <f t="shared" si="14"/>
        <v>0</v>
      </c>
      <c r="AV99" s="236">
        <f t="shared" si="15"/>
        <v>0</v>
      </c>
      <c r="AW99" s="236">
        <f t="shared" si="15"/>
        <v>0</v>
      </c>
      <c r="AX99" s="236">
        <f t="shared" si="15"/>
        <v>0</v>
      </c>
      <c r="AY99" s="236">
        <f t="shared" si="13"/>
        <v>0</v>
      </c>
      <c r="AZ99" s="236">
        <f t="shared" si="22"/>
        <v>0</v>
      </c>
      <c r="BA99" s="236">
        <f t="shared" si="22"/>
        <v>0</v>
      </c>
      <c r="BB99" s="236">
        <f t="shared" si="22"/>
        <v>0</v>
      </c>
      <c r="BC99" s="236">
        <f t="shared" si="20"/>
        <v>0</v>
      </c>
      <c r="BD99" s="236">
        <f t="shared" si="20"/>
        <v>0</v>
      </c>
      <c r="BE99" s="236">
        <f t="shared" si="20"/>
        <v>0</v>
      </c>
      <c r="BF99" s="236">
        <f t="shared" si="20"/>
        <v>0</v>
      </c>
      <c r="BG99" s="236">
        <f t="shared" si="20"/>
        <v>0</v>
      </c>
      <c r="BH99" s="236">
        <f t="shared" si="20"/>
        <v>0</v>
      </c>
      <c r="BI99" s="236">
        <f t="shared" si="24"/>
        <v>0</v>
      </c>
      <c r="BJ99" s="236">
        <f t="shared" si="24"/>
        <v>0</v>
      </c>
      <c r="BK99" s="236">
        <f t="shared" si="24"/>
        <v>0</v>
      </c>
      <c r="BL99" s="235">
        <f t="shared" si="16"/>
        <v>0</v>
      </c>
    </row>
    <row r="100" spans="1:67">
      <c r="A100" s="234" t="s">
        <v>313</v>
      </c>
      <c r="B100" s="231">
        <v>0</v>
      </c>
      <c r="C100" s="231">
        <v>0</v>
      </c>
      <c r="D100" s="220">
        <v>0</v>
      </c>
      <c r="E100" s="220">
        <v>0</v>
      </c>
      <c r="F100" s="220">
        <v>0</v>
      </c>
      <c r="G100" s="220">
        <v>0</v>
      </c>
      <c r="H100" s="220">
        <v>0</v>
      </c>
      <c r="I100" s="220">
        <v>0</v>
      </c>
      <c r="J100" s="220">
        <v>0</v>
      </c>
      <c r="K100" s="220">
        <v>0</v>
      </c>
      <c r="L100" s="220">
        <v>0</v>
      </c>
      <c r="M100" s="220">
        <v>0</v>
      </c>
      <c r="N100" s="220">
        <v>0</v>
      </c>
      <c r="O100" s="220">
        <v>0</v>
      </c>
      <c r="P100" s="220">
        <f t="shared" si="17"/>
        <v>0</v>
      </c>
      <c r="Q100" s="220">
        <v>0</v>
      </c>
      <c r="R100" s="220">
        <v>0</v>
      </c>
      <c r="S100" s="220">
        <v>0</v>
      </c>
      <c r="T100" s="220">
        <v>0</v>
      </c>
      <c r="U100" s="220">
        <v>0</v>
      </c>
      <c r="V100" s="220">
        <v>0</v>
      </c>
      <c r="W100" s="220">
        <v>0</v>
      </c>
      <c r="X100" s="220">
        <v>0</v>
      </c>
      <c r="Y100" s="220">
        <v>0</v>
      </c>
      <c r="Z100" s="220">
        <v>0</v>
      </c>
      <c r="AA100" s="220">
        <v>0</v>
      </c>
      <c r="AB100" s="220">
        <v>0</v>
      </c>
      <c r="AC100" s="220">
        <v>0</v>
      </c>
      <c r="AD100" s="220">
        <v>0</v>
      </c>
      <c r="AE100" s="220">
        <v>0</v>
      </c>
      <c r="AF100" s="220">
        <v>0</v>
      </c>
      <c r="AG100" s="220">
        <f t="shared" si="18"/>
        <v>0</v>
      </c>
      <c r="AH100" s="234"/>
      <c r="AI100" s="235">
        <f t="shared" si="21"/>
        <v>0</v>
      </c>
      <c r="AJ100" s="235">
        <f t="shared" si="21"/>
        <v>0</v>
      </c>
      <c r="AK100" s="235">
        <f t="shared" si="21"/>
        <v>0</v>
      </c>
      <c r="AL100" s="235">
        <f t="shared" si="19"/>
        <v>0</v>
      </c>
      <c r="AM100" s="235">
        <f t="shared" si="19"/>
        <v>0</v>
      </c>
      <c r="AN100" s="235">
        <f t="shared" si="19"/>
        <v>0</v>
      </c>
      <c r="AO100" s="235">
        <f t="shared" si="19"/>
        <v>0</v>
      </c>
      <c r="AP100" s="235">
        <f t="shared" si="19"/>
        <v>0</v>
      </c>
      <c r="AQ100" s="235">
        <f t="shared" si="19"/>
        <v>0</v>
      </c>
      <c r="AR100" s="235">
        <f t="shared" si="23"/>
        <v>0</v>
      </c>
      <c r="AS100" s="235">
        <f t="shared" si="23"/>
        <v>0</v>
      </c>
      <c r="AT100" s="235">
        <f t="shared" si="23"/>
        <v>0</v>
      </c>
      <c r="AU100" s="236">
        <f t="shared" si="14"/>
        <v>0</v>
      </c>
      <c r="AV100" s="236">
        <f t="shared" si="15"/>
        <v>0</v>
      </c>
      <c r="AW100" s="236">
        <f t="shared" si="15"/>
        <v>0</v>
      </c>
      <c r="AX100" s="236">
        <f t="shared" si="15"/>
        <v>0</v>
      </c>
      <c r="AY100" s="236">
        <f t="shared" si="13"/>
        <v>0</v>
      </c>
      <c r="AZ100" s="236">
        <f t="shared" si="22"/>
        <v>0</v>
      </c>
      <c r="BA100" s="236">
        <f t="shared" si="22"/>
        <v>0</v>
      </c>
      <c r="BB100" s="236">
        <f t="shared" si="22"/>
        <v>0</v>
      </c>
      <c r="BC100" s="236">
        <f t="shared" si="20"/>
        <v>0</v>
      </c>
      <c r="BD100" s="236">
        <f t="shared" si="20"/>
        <v>0</v>
      </c>
      <c r="BE100" s="236">
        <f t="shared" si="20"/>
        <v>0</v>
      </c>
      <c r="BF100" s="236">
        <f t="shared" si="20"/>
        <v>0</v>
      </c>
      <c r="BG100" s="236">
        <f t="shared" si="20"/>
        <v>0</v>
      </c>
      <c r="BH100" s="236">
        <f t="shared" si="20"/>
        <v>0</v>
      </c>
      <c r="BI100" s="236">
        <f t="shared" si="24"/>
        <v>0</v>
      </c>
      <c r="BJ100" s="236">
        <f t="shared" si="24"/>
        <v>0</v>
      </c>
      <c r="BK100" s="236">
        <f t="shared" si="24"/>
        <v>0</v>
      </c>
      <c r="BL100" s="235">
        <f t="shared" si="16"/>
        <v>0</v>
      </c>
    </row>
    <row r="101" spans="1:67">
      <c r="A101" s="234" t="s">
        <v>314</v>
      </c>
      <c r="B101" s="237">
        <v>0</v>
      </c>
      <c r="C101" s="237">
        <v>0</v>
      </c>
      <c r="D101" s="220">
        <v>915920.49</v>
      </c>
      <c r="E101" s="220">
        <v>0</v>
      </c>
      <c r="F101" s="220">
        <v>0</v>
      </c>
      <c r="G101" s="220">
        <v>0</v>
      </c>
      <c r="H101" s="220">
        <v>0</v>
      </c>
      <c r="I101" s="220">
        <v>0</v>
      </c>
      <c r="J101" s="220">
        <v>0</v>
      </c>
      <c r="K101" s="220">
        <v>0</v>
      </c>
      <c r="L101" s="220">
        <v>0</v>
      </c>
      <c r="M101" s="220">
        <v>0</v>
      </c>
      <c r="N101" s="220">
        <v>0</v>
      </c>
      <c r="O101" s="220">
        <v>0</v>
      </c>
      <c r="P101" s="220">
        <f t="shared" si="17"/>
        <v>915920.49</v>
      </c>
      <c r="Q101" s="220">
        <v>0</v>
      </c>
      <c r="R101" s="220">
        <v>0</v>
      </c>
      <c r="S101" s="220">
        <v>0</v>
      </c>
      <c r="T101" s="220">
        <v>0</v>
      </c>
      <c r="U101" s="220">
        <v>0</v>
      </c>
      <c r="V101" s="220">
        <v>0</v>
      </c>
      <c r="W101" s="220">
        <v>0</v>
      </c>
      <c r="X101" s="220">
        <v>0</v>
      </c>
      <c r="Y101" s="220">
        <v>0</v>
      </c>
      <c r="Z101" s="220">
        <v>0</v>
      </c>
      <c r="AA101" s="220">
        <v>0</v>
      </c>
      <c r="AB101" s="220">
        <v>0</v>
      </c>
      <c r="AC101" s="220">
        <v>0</v>
      </c>
      <c r="AD101" s="220">
        <v>0</v>
      </c>
      <c r="AE101" s="220">
        <v>0</v>
      </c>
      <c r="AF101" s="220">
        <v>0</v>
      </c>
      <c r="AG101" s="220">
        <f t="shared" si="18"/>
        <v>0</v>
      </c>
      <c r="AH101" s="234"/>
      <c r="AI101" s="235">
        <f t="shared" si="21"/>
        <v>0</v>
      </c>
      <c r="AJ101" s="235">
        <f t="shared" si="21"/>
        <v>0</v>
      </c>
      <c r="AK101" s="235">
        <f t="shared" si="21"/>
        <v>0</v>
      </c>
      <c r="AL101" s="235">
        <f t="shared" si="19"/>
        <v>0</v>
      </c>
      <c r="AM101" s="235">
        <f t="shared" si="19"/>
        <v>0</v>
      </c>
      <c r="AN101" s="235">
        <f t="shared" si="19"/>
        <v>0</v>
      </c>
      <c r="AO101" s="235">
        <f t="shared" si="19"/>
        <v>0</v>
      </c>
      <c r="AP101" s="235">
        <f t="shared" si="19"/>
        <v>0</v>
      </c>
      <c r="AQ101" s="235">
        <f t="shared" si="19"/>
        <v>0</v>
      </c>
      <c r="AR101" s="235">
        <f t="shared" si="23"/>
        <v>0</v>
      </c>
      <c r="AS101" s="235">
        <f t="shared" si="23"/>
        <v>0</v>
      </c>
      <c r="AT101" s="235">
        <f t="shared" si="23"/>
        <v>0</v>
      </c>
      <c r="AU101" s="236">
        <f t="shared" si="14"/>
        <v>0</v>
      </c>
      <c r="AV101" s="236">
        <f t="shared" si="15"/>
        <v>0</v>
      </c>
      <c r="AW101" s="236">
        <f t="shared" si="15"/>
        <v>0</v>
      </c>
      <c r="AX101" s="236">
        <f t="shared" si="15"/>
        <v>0</v>
      </c>
      <c r="AY101" s="236">
        <f t="shared" si="13"/>
        <v>0</v>
      </c>
      <c r="AZ101" s="236">
        <f t="shared" si="22"/>
        <v>0</v>
      </c>
      <c r="BA101" s="236">
        <f t="shared" si="22"/>
        <v>0</v>
      </c>
      <c r="BB101" s="236">
        <f t="shared" si="22"/>
        <v>0</v>
      </c>
      <c r="BC101" s="236">
        <f t="shared" si="20"/>
        <v>0</v>
      </c>
      <c r="BD101" s="236">
        <f t="shared" si="20"/>
        <v>0</v>
      </c>
      <c r="BE101" s="236">
        <f t="shared" si="20"/>
        <v>0</v>
      </c>
      <c r="BF101" s="236">
        <f t="shared" si="20"/>
        <v>0</v>
      </c>
      <c r="BG101" s="236">
        <f t="shared" si="20"/>
        <v>0</v>
      </c>
      <c r="BH101" s="236">
        <f t="shared" si="20"/>
        <v>0</v>
      </c>
      <c r="BI101" s="236">
        <f t="shared" si="24"/>
        <v>0</v>
      </c>
      <c r="BJ101" s="236">
        <f t="shared" si="24"/>
        <v>0</v>
      </c>
      <c r="BK101" s="236">
        <f t="shared" si="24"/>
        <v>0</v>
      </c>
      <c r="BL101" s="235">
        <f t="shared" si="16"/>
        <v>0</v>
      </c>
    </row>
    <row r="102" spans="1:67">
      <c r="A102" s="234" t="s">
        <v>315</v>
      </c>
      <c r="B102" s="231">
        <v>0</v>
      </c>
      <c r="C102" s="231">
        <v>0</v>
      </c>
      <c r="D102" s="220">
        <v>0</v>
      </c>
      <c r="E102" s="220">
        <v>0</v>
      </c>
      <c r="F102" s="220">
        <v>0</v>
      </c>
      <c r="G102" s="220">
        <v>0</v>
      </c>
      <c r="H102" s="220">
        <v>0</v>
      </c>
      <c r="I102" s="220">
        <v>0</v>
      </c>
      <c r="J102" s="220">
        <v>0</v>
      </c>
      <c r="K102" s="220">
        <v>0</v>
      </c>
      <c r="L102" s="220">
        <v>0</v>
      </c>
      <c r="M102" s="220">
        <v>0</v>
      </c>
      <c r="N102" s="220">
        <v>0</v>
      </c>
      <c r="O102" s="220">
        <v>0</v>
      </c>
      <c r="P102" s="220">
        <f t="shared" si="17"/>
        <v>0</v>
      </c>
      <c r="Q102" s="220">
        <v>0</v>
      </c>
      <c r="R102" s="220">
        <v>0</v>
      </c>
      <c r="S102" s="220">
        <v>0</v>
      </c>
      <c r="T102" s="220">
        <v>0</v>
      </c>
      <c r="U102" s="220">
        <v>0</v>
      </c>
      <c r="V102" s="220">
        <v>0</v>
      </c>
      <c r="W102" s="220">
        <v>0</v>
      </c>
      <c r="X102" s="220">
        <v>0</v>
      </c>
      <c r="Y102" s="220">
        <v>0</v>
      </c>
      <c r="Z102" s="220">
        <v>0</v>
      </c>
      <c r="AA102" s="220">
        <v>0</v>
      </c>
      <c r="AB102" s="220">
        <v>0</v>
      </c>
      <c r="AC102" s="220">
        <v>0</v>
      </c>
      <c r="AD102" s="220">
        <v>0</v>
      </c>
      <c r="AE102" s="220">
        <v>0</v>
      </c>
      <c r="AF102" s="220">
        <v>0</v>
      </c>
      <c r="AG102" s="220">
        <f t="shared" si="18"/>
        <v>0</v>
      </c>
      <c r="AH102" s="234"/>
      <c r="AI102" s="235">
        <f t="shared" si="21"/>
        <v>0</v>
      </c>
      <c r="AJ102" s="235">
        <f t="shared" si="21"/>
        <v>0</v>
      </c>
      <c r="AK102" s="235">
        <f t="shared" si="21"/>
        <v>0</v>
      </c>
      <c r="AL102" s="235">
        <f t="shared" si="19"/>
        <v>0</v>
      </c>
      <c r="AM102" s="235">
        <f t="shared" si="19"/>
        <v>0</v>
      </c>
      <c r="AN102" s="235">
        <f t="shared" si="19"/>
        <v>0</v>
      </c>
      <c r="AO102" s="235">
        <f t="shared" si="19"/>
        <v>0</v>
      </c>
      <c r="AP102" s="235">
        <f t="shared" si="19"/>
        <v>0</v>
      </c>
      <c r="AQ102" s="235">
        <f t="shared" si="19"/>
        <v>0</v>
      </c>
      <c r="AR102" s="235">
        <f t="shared" si="23"/>
        <v>0</v>
      </c>
      <c r="AS102" s="235">
        <f t="shared" si="23"/>
        <v>0</v>
      </c>
      <c r="AT102" s="235">
        <f t="shared" si="23"/>
        <v>0</v>
      </c>
      <c r="AU102" s="236">
        <f t="shared" si="14"/>
        <v>0</v>
      </c>
      <c r="AV102" s="236">
        <f t="shared" si="15"/>
        <v>0</v>
      </c>
      <c r="AW102" s="236">
        <f t="shared" si="15"/>
        <v>0</v>
      </c>
      <c r="AX102" s="236">
        <f t="shared" si="15"/>
        <v>0</v>
      </c>
      <c r="AY102" s="236">
        <f t="shared" si="13"/>
        <v>0</v>
      </c>
      <c r="AZ102" s="236">
        <f t="shared" si="22"/>
        <v>0</v>
      </c>
      <c r="BA102" s="236">
        <f t="shared" si="22"/>
        <v>0</v>
      </c>
      <c r="BB102" s="236">
        <f t="shared" si="22"/>
        <v>0</v>
      </c>
      <c r="BC102" s="236">
        <f t="shared" si="20"/>
        <v>0</v>
      </c>
      <c r="BD102" s="236">
        <f t="shared" si="20"/>
        <v>0</v>
      </c>
      <c r="BE102" s="236">
        <f t="shared" si="20"/>
        <v>0</v>
      </c>
      <c r="BF102" s="236">
        <f t="shared" si="20"/>
        <v>0</v>
      </c>
      <c r="BG102" s="236">
        <f t="shared" si="20"/>
        <v>0</v>
      </c>
      <c r="BH102" s="236">
        <f t="shared" si="20"/>
        <v>0</v>
      </c>
      <c r="BI102" s="236">
        <f t="shared" si="24"/>
        <v>0</v>
      </c>
      <c r="BJ102" s="236">
        <f t="shared" si="24"/>
        <v>0</v>
      </c>
      <c r="BK102" s="236">
        <f t="shared" si="24"/>
        <v>0</v>
      </c>
      <c r="BL102" s="235">
        <f t="shared" si="16"/>
        <v>0</v>
      </c>
    </row>
    <row r="103" spans="1:67">
      <c r="A103" s="234" t="s">
        <v>316</v>
      </c>
      <c r="B103" s="231">
        <v>0</v>
      </c>
      <c r="C103" s="231">
        <v>0</v>
      </c>
      <c r="D103" s="220">
        <v>0</v>
      </c>
      <c r="E103" s="220">
        <v>0</v>
      </c>
      <c r="F103" s="220">
        <v>0</v>
      </c>
      <c r="G103" s="220">
        <v>0</v>
      </c>
      <c r="H103" s="220">
        <v>0</v>
      </c>
      <c r="I103" s="220">
        <v>0</v>
      </c>
      <c r="J103" s="220">
        <v>0</v>
      </c>
      <c r="K103" s="220">
        <v>0</v>
      </c>
      <c r="L103" s="220">
        <v>0</v>
      </c>
      <c r="M103" s="220">
        <v>0</v>
      </c>
      <c r="N103" s="220">
        <v>0</v>
      </c>
      <c r="O103" s="220">
        <v>0</v>
      </c>
      <c r="P103" s="220">
        <f t="shared" si="17"/>
        <v>0</v>
      </c>
      <c r="Q103" s="220">
        <v>0</v>
      </c>
      <c r="R103" s="220">
        <v>0</v>
      </c>
      <c r="S103" s="220">
        <v>0</v>
      </c>
      <c r="T103" s="220">
        <v>0</v>
      </c>
      <c r="U103" s="220">
        <v>0</v>
      </c>
      <c r="V103" s="220">
        <v>0</v>
      </c>
      <c r="W103" s="220">
        <v>0</v>
      </c>
      <c r="X103" s="220">
        <v>0</v>
      </c>
      <c r="Y103" s="220">
        <v>0</v>
      </c>
      <c r="Z103" s="220">
        <v>0</v>
      </c>
      <c r="AA103" s="220">
        <v>0</v>
      </c>
      <c r="AB103" s="220">
        <v>0</v>
      </c>
      <c r="AC103" s="220">
        <v>0</v>
      </c>
      <c r="AD103" s="220">
        <v>0</v>
      </c>
      <c r="AE103" s="220">
        <v>0</v>
      </c>
      <c r="AF103" s="220">
        <v>0</v>
      </c>
      <c r="AG103" s="220">
        <f t="shared" si="18"/>
        <v>0</v>
      </c>
      <c r="AH103" s="234"/>
      <c r="AI103" s="235">
        <f t="shared" si="21"/>
        <v>0</v>
      </c>
      <c r="AJ103" s="235">
        <f t="shared" si="21"/>
        <v>0</v>
      </c>
      <c r="AK103" s="235">
        <f t="shared" si="21"/>
        <v>0</v>
      </c>
      <c r="AL103" s="235">
        <f t="shared" si="19"/>
        <v>0</v>
      </c>
      <c r="AM103" s="235">
        <f t="shared" si="19"/>
        <v>0</v>
      </c>
      <c r="AN103" s="235">
        <f t="shared" si="19"/>
        <v>0</v>
      </c>
      <c r="AO103" s="235">
        <f t="shared" si="19"/>
        <v>0</v>
      </c>
      <c r="AP103" s="235">
        <f t="shared" si="19"/>
        <v>0</v>
      </c>
      <c r="AQ103" s="235">
        <f t="shared" si="19"/>
        <v>0</v>
      </c>
      <c r="AR103" s="235">
        <f t="shared" si="23"/>
        <v>0</v>
      </c>
      <c r="AS103" s="235">
        <f t="shared" si="23"/>
        <v>0</v>
      </c>
      <c r="AT103" s="235">
        <f t="shared" si="23"/>
        <v>0</v>
      </c>
      <c r="AU103" s="236">
        <f t="shared" si="14"/>
        <v>0</v>
      </c>
      <c r="AV103" s="236">
        <f t="shared" si="15"/>
        <v>0</v>
      </c>
      <c r="AW103" s="236">
        <f t="shared" si="15"/>
        <v>0</v>
      </c>
      <c r="AX103" s="236">
        <f t="shared" si="15"/>
        <v>0</v>
      </c>
      <c r="AY103" s="236">
        <f t="shared" si="13"/>
        <v>0</v>
      </c>
      <c r="AZ103" s="236">
        <f t="shared" si="22"/>
        <v>0</v>
      </c>
      <c r="BA103" s="236">
        <f t="shared" si="22"/>
        <v>0</v>
      </c>
      <c r="BB103" s="236">
        <f t="shared" si="22"/>
        <v>0</v>
      </c>
      <c r="BC103" s="236">
        <f t="shared" si="20"/>
        <v>0</v>
      </c>
      <c r="BD103" s="236">
        <f t="shared" si="20"/>
        <v>0</v>
      </c>
      <c r="BE103" s="236">
        <f t="shared" si="20"/>
        <v>0</v>
      </c>
      <c r="BF103" s="236">
        <f t="shared" si="20"/>
        <v>0</v>
      </c>
      <c r="BG103" s="236">
        <f t="shared" si="20"/>
        <v>0</v>
      </c>
      <c r="BH103" s="236">
        <f t="shared" si="20"/>
        <v>0</v>
      </c>
      <c r="BI103" s="236">
        <f t="shared" si="24"/>
        <v>0</v>
      </c>
      <c r="BJ103" s="236">
        <f t="shared" si="24"/>
        <v>0</v>
      </c>
      <c r="BK103" s="236">
        <f t="shared" si="24"/>
        <v>0</v>
      </c>
      <c r="BL103" s="235">
        <f t="shared" si="16"/>
        <v>0</v>
      </c>
    </row>
    <row r="104" spans="1:67">
      <c r="A104" s="234" t="s">
        <v>317</v>
      </c>
      <c r="B104" s="231">
        <v>0</v>
      </c>
      <c r="C104" s="231">
        <v>0</v>
      </c>
      <c r="D104" s="220">
        <v>0</v>
      </c>
      <c r="E104" s="220">
        <v>0</v>
      </c>
      <c r="F104" s="220">
        <v>0</v>
      </c>
      <c r="G104" s="220">
        <v>0</v>
      </c>
      <c r="H104" s="220">
        <v>0</v>
      </c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220">
        <v>0</v>
      </c>
      <c r="O104" s="220">
        <v>0</v>
      </c>
      <c r="P104" s="220">
        <f t="shared" si="17"/>
        <v>0</v>
      </c>
      <c r="Q104" s="220">
        <v>0</v>
      </c>
      <c r="R104" s="220">
        <v>0</v>
      </c>
      <c r="S104" s="220">
        <v>0</v>
      </c>
      <c r="T104" s="220">
        <v>0</v>
      </c>
      <c r="U104" s="220">
        <v>0</v>
      </c>
      <c r="V104" s="220">
        <v>0</v>
      </c>
      <c r="W104" s="220">
        <v>0</v>
      </c>
      <c r="X104" s="220">
        <v>0</v>
      </c>
      <c r="Y104" s="220">
        <v>0</v>
      </c>
      <c r="Z104" s="220">
        <v>0</v>
      </c>
      <c r="AA104" s="220">
        <v>0</v>
      </c>
      <c r="AB104" s="220">
        <v>0</v>
      </c>
      <c r="AC104" s="220">
        <v>0</v>
      </c>
      <c r="AD104" s="220">
        <v>0</v>
      </c>
      <c r="AE104" s="220">
        <v>0</v>
      </c>
      <c r="AF104" s="220">
        <v>0</v>
      </c>
      <c r="AG104" s="220">
        <f t="shared" si="18"/>
        <v>0</v>
      </c>
      <c r="AH104" s="234"/>
      <c r="AI104" s="235">
        <f t="shared" si="21"/>
        <v>0</v>
      </c>
      <c r="AJ104" s="235">
        <f t="shared" si="21"/>
        <v>0</v>
      </c>
      <c r="AK104" s="235">
        <f t="shared" si="21"/>
        <v>0</v>
      </c>
      <c r="AL104" s="235">
        <f t="shared" si="19"/>
        <v>0</v>
      </c>
      <c r="AM104" s="235">
        <f t="shared" si="19"/>
        <v>0</v>
      </c>
      <c r="AN104" s="235">
        <f t="shared" si="19"/>
        <v>0</v>
      </c>
      <c r="AO104" s="235">
        <f t="shared" si="19"/>
        <v>0</v>
      </c>
      <c r="AP104" s="235">
        <f t="shared" si="19"/>
        <v>0</v>
      </c>
      <c r="AQ104" s="235">
        <f t="shared" si="19"/>
        <v>0</v>
      </c>
      <c r="AR104" s="235">
        <f t="shared" si="23"/>
        <v>0</v>
      </c>
      <c r="AS104" s="235">
        <f t="shared" si="23"/>
        <v>0</v>
      </c>
      <c r="AT104" s="235">
        <f t="shared" si="23"/>
        <v>0</v>
      </c>
      <c r="AU104" s="236">
        <f t="shared" si="14"/>
        <v>0</v>
      </c>
      <c r="AV104" s="236">
        <f t="shared" si="15"/>
        <v>0</v>
      </c>
      <c r="AW104" s="236">
        <f t="shared" si="15"/>
        <v>0</v>
      </c>
      <c r="AX104" s="236">
        <f t="shared" si="15"/>
        <v>0</v>
      </c>
      <c r="AY104" s="236">
        <f t="shared" si="13"/>
        <v>0</v>
      </c>
      <c r="AZ104" s="236">
        <f t="shared" si="22"/>
        <v>0</v>
      </c>
      <c r="BA104" s="236">
        <f t="shared" si="22"/>
        <v>0</v>
      </c>
      <c r="BB104" s="236">
        <f t="shared" si="22"/>
        <v>0</v>
      </c>
      <c r="BC104" s="236">
        <f t="shared" si="20"/>
        <v>0</v>
      </c>
      <c r="BD104" s="236">
        <f t="shared" si="20"/>
        <v>0</v>
      </c>
      <c r="BE104" s="236">
        <f t="shared" si="20"/>
        <v>0</v>
      </c>
      <c r="BF104" s="236">
        <f t="shared" si="20"/>
        <v>0</v>
      </c>
      <c r="BG104" s="236">
        <f t="shared" si="20"/>
        <v>0</v>
      </c>
      <c r="BH104" s="236">
        <f t="shared" si="20"/>
        <v>0</v>
      </c>
      <c r="BI104" s="236">
        <f t="shared" si="24"/>
        <v>0</v>
      </c>
      <c r="BJ104" s="236">
        <f t="shared" si="24"/>
        <v>0</v>
      </c>
      <c r="BK104" s="236">
        <f t="shared" si="24"/>
        <v>0</v>
      </c>
      <c r="BL104" s="235">
        <f t="shared" si="16"/>
        <v>0</v>
      </c>
    </row>
    <row r="105" spans="1:67">
      <c r="A105" s="234" t="s">
        <v>318</v>
      </c>
      <c r="B105" s="231">
        <v>0</v>
      </c>
      <c r="C105" s="231">
        <v>0</v>
      </c>
      <c r="D105" s="220">
        <v>0</v>
      </c>
      <c r="E105" s="220">
        <v>0</v>
      </c>
      <c r="F105" s="220">
        <v>0</v>
      </c>
      <c r="G105" s="220">
        <v>0</v>
      </c>
      <c r="H105" s="220">
        <v>0</v>
      </c>
      <c r="I105" s="220">
        <v>0</v>
      </c>
      <c r="J105" s="220">
        <v>0</v>
      </c>
      <c r="K105" s="220">
        <v>0</v>
      </c>
      <c r="L105" s="220">
        <v>0</v>
      </c>
      <c r="M105" s="220">
        <v>0</v>
      </c>
      <c r="N105" s="220">
        <v>0</v>
      </c>
      <c r="O105" s="220">
        <v>0</v>
      </c>
      <c r="P105" s="220">
        <f t="shared" si="17"/>
        <v>0</v>
      </c>
      <c r="Q105" s="220">
        <v>0</v>
      </c>
      <c r="R105" s="220">
        <v>0</v>
      </c>
      <c r="S105" s="220">
        <v>0</v>
      </c>
      <c r="T105" s="220">
        <v>0</v>
      </c>
      <c r="U105" s="220">
        <v>0</v>
      </c>
      <c r="V105" s="220">
        <v>0</v>
      </c>
      <c r="W105" s="220">
        <v>0</v>
      </c>
      <c r="X105" s="220">
        <v>0</v>
      </c>
      <c r="Y105" s="220">
        <v>0</v>
      </c>
      <c r="Z105" s="220">
        <v>0</v>
      </c>
      <c r="AA105" s="220">
        <v>0</v>
      </c>
      <c r="AB105" s="220">
        <v>0</v>
      </c>
      <c r="AC105" s="220">
        <v>0</v>
      </c>
      <c r="AD105" s="220">
        <v>0</v>
      </c>
      <c r="AE105" s="220">
        <v>0</v>
      </c>
      <c r="AF105" s="220">
        <v>0</v>
      </c>
      <c r="AG105" s="220">
        <f t="shared" si="18"/>
        <v>0</v>
      </c>
      <c r="AH105" s="234"/>
      <c r="AI105" s="235">
        <f t="shared" si="21"/>
        <v>0</v>
      </c>
      <c r="AJ105" s="235">
        <f t="shared" si="21"/>
        <v>0</v>
      </c>
      <c r="AK105" s="235">
        <f t="shared" si="21"/>
        <v>0</v>
      </c>
      <c r="AL105" s="235">
        <f t="shared" si="19"/>
        <v>0</v>
      </c>
      <c r="AM105" s="235">
        <f t="shared" si="19"/>
        <v>0</v>
      </c>
      <c r="AN105" s="235">
        <f t="shared" si="19"/>
        <v>0</v>
      </c>
      <c r="AO105" s="235">
        <f t="shared" si="19"/>
        <v>0</v>
      </c>
      <c r="AP105" s="235">
        <f t="shared" si="19"/>
        <v>0</v>
      </c>
      <c r="AQ105" s="235">
        <f t="shared" si="19"/>
        <v>0</v>
      </c>
      <c r="AR105" s="235">
        <f t="shared" si="23"/>
        <v>0</v>
      </c>
      <c r="AS105" s="235">
        <f t="shared" si="23"/>
        <v>0</v>
      </c>
      <c r="AT105" s="235">
        <f t="shared" si="23"/>
        <v>0</v>
      </c>
      <c r="AU105" s="236">
        <f t="shared" si="14"/>
        <v>0</v>
      </c>
      <c r="AV105" s="236">
        <f t="shared" si="15"/>
        <v>0</v>
      </c>
      <c r="AW105" s="236">
        <f t="shared" si="15"/>
        <v>0</v>
      </c>
      <c r="AX105" s="236">
        <f t="shared" si="15"/>
        <v>0</v>
      </c>
      <c r="AY105" s="236">
        <f t="shared" si="13"/>
        <v>0</v>
      </c>
      <c r="AZ105" s="236">
        <f t="shared" si="22"/>
        <v>0</v>
      </c>
      <c r="BA105" s="236">
        <f t="shared" si="22"/>
        <v>0</v>
      </c>
      <c r="BB105" s="236">
        <f t="shared" si="22"/>
        <v>0</v>
      </c>
      <c r="BC105" s="236">
        <f t="shared" si="20"/>
        <v>0</v>
      </c>
      <c r="BD105" s="236">
        <f t="shared" si="20"/>
        <v>0</v>
      </c>
      <c r="BE105" s="236">
        <f t="shared" si="20"/>
        <v>0</v>
      </c>
      <c r="BF105" s="236">
        <f t="shared" si="20"/>
        <v>0</v>
      </c>
      <c r="BG105" s="236">
        <f t="shared" si="20"/>
        <v>0</v>
      </c>
      <c r="BH105" s="236">
        <f t="shared" si="20"/>
        <v>0</v>
      </c>
      <c r="BI105" s="236">
        <f t="shared" si="24"/>
        <v>0</v>
      </c>
      <c r="BJ105" s="236">
        <f t="shared" si="24"/>
        <v>0</v>
      </c>
      <c r="BK105" s="236">
        <f t="shared" si="24"/>
        <v>0</v>
      </c>
      <c r="BL105" s="235">
        <f t="shared" si="16"/>
        <v>0</v>
      </c>
    </row>
    <row r="106" spans="1:67">
      <c r="A106" s="234" t="s">
        <v>319</v>
      </c>
      <c r="B106" s="231">
        <v>0</v>
      </c>
      <c r="C106" s="231">
        <v>0</v>
      </c>
      <c r="D106" s="220">
        <v>0</v>
      </c>
      <c r="E106" s="220">
        <v>0</v>
      </c>
      <c r="F106" s="220">
        <v>0</v>
      </c>
      <c r="G106" s="220">
        <v>0</v>
      </c>
      <c r="H106" s="220">
        <v>0</v>
      </c>
      <c r="I106" s="220">
        <v>0</v>
      </c>
      <c r="J106" s="220">
        <v>0</v>
      </c>
      <c r="K106" s="220">
        <v>0</v>
      </c>
      <c r="L106" s="220">
        <v>0</v>
      </c>
      <c r="M106" s="220">
        <v>0</v>
      </c>
      <c r="N106" s="220">
        <v>0</v>
      </c>
      <c r="O106" s="220">
        <v>0</v>
      </c>
      <c r="P106" s="220">
        <f t="shared" si="17"/>
        <v>0</v>
      </c>
      <c r="Q106" s="220">
        <v>0</v>
      </c>
      <c r="R106" s="220">
        <v>0</v>
      </c>
      <c r="S106" s="220">
        <v>0</v>
      </c>
      <c r="T106" s="220">
        <v>0</v>
      </c>
      <c r="U106" s="220">
        <v>0</v>
      </c>
      <c r="V106" s="220">
        <v>0</v>
      </c>
      <c r="W106" s="220">
        <v>0</v>
      </c>
      <c r="X106" s="220">
        <v>0</v>
      </c>
      <c r="Y106" s="220">
        <v>0</v>
      </c>
      <c r="Z106" s="220">
        <v>0</v>
      </c>
      <c r="AA106" s="220">
        <v>0</v>
      </c>
      <c r="AB106" s="220">
        <v>0</v>
      </c>
      <c r="AC106" s="220">
        <v>0</v>
      </c>
      <c r="AD106" s="220">
        <v>0</v>
      </c>
      <c r="AE106" s="220">
        <v>0</v>
      </c>
      <c r="AF106" s="220">
        <v>0</v>
      </c>
      <c r="AG106" s="220">
        <f t="shared" si="18"/>
        <v>0</v>
      </c>
      <c r="AH106" s="234"/>
      <c r="AI106" s="235">
        <f t="shared" si="21"/>
        <v>0</v>
      </c>
      <c r="AJ106" s="235">
        <f t="shared" si="21"/>
        <v>0</v>
      </c>
      <c r="AK106" s="235">
        <f t="shared" si="21"/>
        <v>0</v>
      </c>
      <c r="AL106" s="235">
        <f t="shared" si="19"/>
        <v>0</v>
      </c>
      <c r="AM106" s="235">
        <f t="shared" si="19"/>
        <v>0</v>
      </c>
      <c r="AN106" s="235">
        <f t="shared" si="19"/>
        <v>0</v>
      </c>
      <c r="AO106" s="235">
        <f t="shared" si="19"/>
        <v>0</v>
      </c>
      <c r="AP106" s="235">
        <f t="shared" si="19"/>
        <v>0</v>
      </c>
      <c r="AQ106" s="235">
        <f t="shared" si="19"/>
        <v>0</v>
      </c>
      <c r="AR106" s="235">
        <f t="shared" si="23"/>
        <v>0</v>
      </c>
      <c r="AS106" s="235">
        <f t="shared" si="23"/>
        <v>0</v>
      </c>
      <c r="AT106" s="235">
        <f t="shared" si="23"/>
        <v>0</v>
      </c>
      <c r="AU106" s="236">
        <f t="shared" si="14"/>
        <v>0</v>
      </c>
      <c r="AV106" s="236">
        <f t="shared" si="15"/>
        <v>0</v>
      </c>
      <c r="AW106" s="236">
        <f t="shared" si="15"/>
        <v>0</v>
      </c>
      <c r="AX106" s="236">
        <f t="shared" si="15"/>
        <v>0</v>
      </c>
      <c r="AY106" s="236">
        <f t="shared" si="13"/>
        <v>0</v>
      </c>
      <c r="AZ106" s="236">
        <f t="shared" si="22"/>
        <v>0</v>
      </c>
      <c r="BA106" s="236">
        <f t="shared" si="22"/>
        <v>0</v>
      </c>
      <c r="BB106" s="236">
        <f t="shared" si="22"/>
        <v>0</v>
      </c>
      <c r="BC106" s="236">
        <f t="shared" si="20"/>
        <v>0</v>
      </c>
      <c r="BD106" s="236">
        <f t="shared" si="20"/>
        <v>0</v>
      </c>
      <c r="BE106" s="236">
        <f t="shared" si="20"/>
        <v>0</v>
      </c>
      <c r="BF106" s="236">
        <f t="shared" si="20"/>
        <v>0</v>
      </c>
      <c r="BG106" s="236">
        <f t="shared" si="20"/>
        <v>0</v>
      </c>
      <c r="BH106" s="236">
        <f t="shared" si="20"/>
        <v>0</v>
      </c>
      <c r="BI106" s="236">
        <f t="shared" si="24"/>
        <v>0</v>
      </c>
      <c r="BJ106" s="236">
        <f t="shared" si="24"/>
        <v>0</v>
      </c>
      <c r="BK106" s="236">
        <f t="shared" si="24"/>
        <v>0</v>
      </c>
      <c r="BL106" s="235">
        <f t="shared" si="16"/>
        <v>0</v>
      </c>
    </row>
    <row r="107" spans="1:67">
      <c r="A107" s="234" t="s">
        <v>320</v>
      </c>
      <c r="B107" s="231">
        <v>0</v>
      </c>
      <c r="C107" s="231">
        <v>0</v>
      </c>
      <c r="D107" s="220">
        <v>45632.950000000004</v>
      </c>
      <c r="E107" s="220">
        <v>0</v>
      </c>
      <c r="F107" s="220">
        <v>0</v>
      </c>
      <c r="G107" s="220">
        <v>0</v>
      </c>
      <c r="H107" s="220">
        <v>0</v>
      </c>
      <c r="I107" s="220">
        <v>0</v>
      </c>
      <c r="J107" s="220">
        <v>0</v>
      </c>
      <c r="K107" s="220">
        <v>0</v>
      </c>
      <c r="L107" s="220">
        <v>0</v>
      </c>
      <c r="M107" s="220">
        <v>0</v>
      </c>
      <c r="N107" s="220">
        <v>0</v>
      </c>
      <c r="O107" s="220">
        <v>0</v>
      </c>
      <c r="P107" s="220">
        <f t="shared" si="17"/>
        <v>45632.950000000004</v>
      </c>
      <c r="Q107" s="220">
        <v>0</v>
      </c>
      <c r="R107" s="220">
        <v>0</v>
      </c>
      <c r="S107" s="220">
        <v>0</v>
      </c>
      <c r="T107" s="220">
        <v>0</v>
      </c>
      <c r="U107" s="220">
        <v>0</v>
      </c>
      <c r="V107" s="220">
        <v>0</v>
      </c>
      <c r="W107" s="220">
        <v>0</v>
      </c>
      <c r="X107" s="220">
        <v>0</v>
      </c>
      <c r="Y107" s="220">
        <v>0</v>
      </c>
      <c r="Z107" s="220">
        <v>0</v>
      </c>
      <c r="AA107" s="220">
        <v>0</v>
      </c>
      <c r="AB107" s="220">
        <v>0</v>
      </c>
      <c r="AC107" s="220">
        <v>0</v>
      </c>
      <c r="AD107" s="220">
        <v>0</v>
      </c>
      <c r="AE107" s="220">
        <v>0</v>
      </c>
      <c r="AF107" s="220">
        <v>0</v>
      </c>
      <c r="AG107" s="220">
        <f t="shared" si="18"/>
        <v>0</v>
      </c>
      <c r="AH107" s="234"/>
      <c r="AI107" s="235">
        <f t="shared" si="21"/>
        <v>0</v>
      </c>
      <c r="AJ107" s="235">
        <f t="shared" si="21"/>
        <v>0</v>
      </c>
      <c r="AK107" s="235">
        <f t="shared" si="21"/>
        <v>0</v>
      </c>
      <c r="AL107" s="235">
        <f t="shared" si="19"/>
        <v>0</v>
      </c>
      <c r="AM107" s="235">
        <f t="shared" si="19"/>
        <v>0</v>
      </c>
      <c r="AN107" s="235">
        <f t="shared" si="19"/>
        <v>0</v>
      </c>
      <c r="AO107" s="235">
        <f t="shared" si="19"/>
        <v>0</v>
      </c>
      <c r="AP107" s="235">
        <f t="shared" si="19"/>
        <v>0</v>
      </c>
      <c r="AQ107" s="235">
        <f t="shared" si="19"/>
        <v>0</v>
      </c>
      <c r="AR107" s="235">
        <f t="shared" si="23"/>
        <v>0</v>
      </c>
      <c r="AS107" s="235">
        <f t="shared" si="23"/>
        <v>0</v>
      </c>
      <c r="AT107" s="235">
        <f t="shared" si="23"/>
        <v>0</v>
      </c>
      <c r="AU107" s="236">
        <f t="shared" si="14"/>
        <v>0</v>
      </c>
      <c r="AV107" s="236">
        <f t="shared" si="15"/>
        <v>0</v>
      </c>
      <c r="AW107" s="236">
        <f t="shared" si="15"/>
        <v>0</v>
      </c>
      <c r="AX107" s="236">
        <f t="shared" si="15"/>
        <v>0</v>
      </c>
      <c r="AY107" s="236">
        <f t="shared" si="13"/>
        <v>0</v>
      </c>
      <c r="AZ107" s="236">
        <f t="shared" si="22"/>
        <v>0</v>
      </c>
      <c r="BA107" s="236">
        <f t="shared" si="22"/>
        <v>0</v>
      </c>
      <c r="BB107" s="236">
        <f t="shared" si="22"/>
        <v>0</v>
      </c>
      <c r="BC107" s="236">
        <f t="shared" si="20"/>
        <v>0</v>
      </c>
      <c r="BD107" s="236">
        <f t="shared" si="20"/>
        <v>0</v>
      </c>
      <c r="BE107" s="236">
        <f t="shared" si="20"/>
        <v>0</v>
      </c>
      <c r="BF107" s="236">
        <f t="shared" si="20"/>
        <v>0</v>
      </c>
      <c r="BG107" s="236">
        <f t="shared" si="20"/>
        <v>0</v>
      </c>
      <c r="BH107" s="236">
        <f t="shared" si="20"/>
        <v>0</v>
      </c>
      <c r="BI107" s="236">
        <f t="shared" si="24"/>
        <v>0</v>
      </c>
      <c r="BJ107" s="236">
        <f t="shared" si="24"/>
        <v>0</v>
      </c>
      <c r="BK107" s="236">
        <f t="shared" si="24"/>
        <v>0</v>
      </c>
      <c r="BL107" s="235">
        <f t="shared" si="16"/>
        <v>0</v>
      </c>
    </row>
    <row r="108" spans="1:67">
      <c r="A108" s="234" t="s">
        <v>321</v>
      </c>
      <c r="B108" s="231">
        <v>0</v>
      </c>
      <c r="C108" s="231">
        <v>0</v>
      </c>
      <c r="D108" s="220">
        <v>0</v>
      </c>
      <c r="E108" s="220">
        <v>0</v>
      </c>
      <c r="F108" s="220">
        <v>0</v>
      </c>
      <c r="G108" s="220">
        <v>0</v>
      </c>
      <c r="H108" s="220">
        <v>0</v>
      </c>
      <c r="I108" s="220">
        <v>0</v>
      </c>
      <c r="J108" s="220">
        <v>0</v>
      </c>
      <c r="K108" s="220">
        <v>0</v>
      </c>
      <c r="L108" s="220">
        <v>0</v>
      </c>
      <c r="M108" s="220">
        <v>0</v>
      </c>
      <c r="N108" s="220">
        <v>0</v>
      </c>
      <c r="O108" s="220">
        <v>0</v>
      </c>
      <c r="P108" s="220">
        <f t="shared" si="17"/>
        <v>0</v>
      </c>
      <c r="Q108" s="220">
        <v>0</v>
      </c>
      <c r="R108" s="220">
        <v>0</v>
      </c>
      <c r="S108" s="220">
        <v>0</v>
      </c>
      <c r="T108" s="220">
        <v>0</v>
      </c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220">
        <v>0</v>
      </c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220">
        <v>0</v>
      </c>
      <c r="AG108" s="220">
        <f t="shared" si="18"/>
        <v>0</v>
      </c>
      <c r="AH108" s="234"/>
      <c r="AI108" s="235">
        <f t="shared" si="21"/>
        <v>0</v>
      </c>
      <c r="AJ108" s="235">
        <f t="shared" si="21"/>
        <v>0</v>
      </c>
      <c r="AK108" s="235">
        <f t="shared" si="21"/>
        <v>0</v>
      </c>
      <c r="AL108" s="235">
        <f t="shared" si="19"/>
        <v>0</v>
      </c>
      <c r="AM108" s="235">
        <f t="shared" si="19"/>
        <v>0</v>
      </c>
      <c r="AN108" s="235">
        <f t="shared" si="19"/>
        <v>0</v>
      </c>
      <c r="AO108" s="235">
        <f t="shared" si="19"/>
        <v>0</v>
      </c>
      <c r="AP108" s="235">
        <f t="shared" si="19"/>
        <v>0</v>
      </c>
      <c r="AQ108" s="235">
        <f t="shared" si="19"/>
        <v>0</v>
      </c>
      <c r="AR108" s="235">
        <f t="shared" si="23"/>
        <v>0</v>
      </c>
      <c r="AS108" s="235">
        <f t="shared" si="23"/>
        <v>0</v>
      </c>
      <c r="AT108" s="235">
        <f t="shared" si="23"/>
        <v>0</v>
      </c>
      <c r="AU108" s="236">
        <f t="shared" si="14"/>
        <v>0</v>
      </c>
      <c r="AV108" s="236">
        <f t="shared" si="15"/>
        <v>0</v>
      </c>
      <c r="AW108" s="236">
        <f t="shared" si="15"/>
        <v>0</v>
      </c>
      <c r="AX108" s="236">
        <f t="shared" si="15"/>
        <v>0</v>
      </c>
      <c r="AY108" s="236">
        <f t="shared" si="13"/>
        <v>0</v>
      </c>
      <c r="AZ108" s="236">
        <f t="shared" si="22"/>
        <v>0</v>
      </c>
      <c r="BA108" s="236">
        <f t="shared" si="22"/>
        <v>0</v>
      </c>
      <c r="BB108" s="236">
        <f t="shared" si="22"/>
        <v>0</v>
      </c>
      <c r="BC108" s="236">
        <f t="shared" si="20"/>
        <v>0</v>
      </c>
      <c r="BD108" s="236">
        <f t="shared" si="20"/>
        <v>0</v>
      </c>
      <c r="BE108" s="236">
        <f t="shared" si="20"/>
        <v>0</v>
      </c>
      <c r="BF108" s="236">
        <f t="shared" si="20"/>
        <v>0</v>
      </c>
      <c r="BG108" s="236">
        <f t="shared" si="20"/>
        <v>0</v>
      </c>
      <c r="BH108" s="236">
        <f t="shared" si="20"/>
        <v>0</v>
      </c>
      <c r="BI108" s="236">
        <f t="shared" si="24"/>
        <v>0</v>
      </c>
      <c r="BJ108" s="236">
        <f t="shared" si="24"/>
        <v>0</v>
      </c>
      <c r="BK108" s="236">
        <f t="shared" si="24"/>
        <v>0</v>
      </c>
      <c r="BL108" s="235">
        <f t="shared" si="16"/>
        <v>0</v>
      </c>
    </row>
    <row r="109" spans="1:67">
      <c r="A109" s="234" t="s">
        <v>322</v>
      </c>
      <c r="B109" s="231">
        <v>0</v>
      </c>
      <c r="C109" s="231">
        <v>0</v>
      </c>
      <c r="D109" s="220">
        <v>0</v>
      </c>
      <c r="E109" s="220">
        <v>0</v>
      </c>
      <c r="F109" s="220">
        <v>0</v>
      </c>
      <c r="G109" s="220">
        <v>0</v>
      </c>
      <c r="H109" s="220">
        <v>0</v>
      </c>
      <c r="I109" s="220">
        <v>0</v>
      </c>
      <c r="J109" s="220">
        <v>0</v>
      </c>
      <c r="K109" s="220">
        <v>0</v>
      </c>
      <c r="L109" s="220">
        <v>0</v>
      </c>
      <c r="M109" s="220">
        <v>0</v>
      </c>
      <c r="N109" s="220">
        <v>0</v>
      </c>
      <c r="O109" s="220">
        <v>0</v>
      </c>
      <c r="P109" s="220">
        <f t="shared" si="17"/>
        <v>0</v>
      </c>
      <c r="Q109" s="220">
        <v>0</v>
      </c>
      <c r="R109" s="220">
        <v>0</v>
      </c>
      <c r="S109" s="220">
        <v>0</v>
      </c>
      <c r="T109" s="220">
        <v>0</v>
      </c>
      <c r="U109" s="220">
        <v>0</v>
      </c>
      <c r="V109" s="220">
        <v>0</v>
      </c>
      <c r="W109" s="220">
        <v>0</v>
      </c>
      <c r="X109" s="220">
        <v>0</v>
      </c>
      <c r="Y109" s="220">
        <v>0</v>
      </c>
      <c r="Z109" s="220">
        <v>0</v>
      </c>
      <c r="AA109" s="220">
        <v>0</v>
      </c>
      <c r="AB109" s="220">
        <v>0</v>
      </c>
      <c r="AC109" s="220">
        <v>0</v>
      </c>
      <c r="AD109" s="220">
        <v>0</v>
      </c>
      <c r="AE109" s="220">
        <v>0</v>
      </c>
      <c r="AF109" s="220">
        <v>0</v>
      </c>
      <c r="AG109" s="220">
        <f t="shared" si="18"/>
        <v>0</v>
      </c>
      <c r="AH109" s="234"/>
      <c r="AI109" s="235">
        <f t="shared" si="21"/>
        <v>0</v>
      </c>
      <c r="AJ109" s="235">
        <f t="shared" si="21"/>
        <v>0</v>
      </c>
      <c r="AK109" s="235">
        <f t="shared" si="21"/>
        <v>0</v>
      </c>
      <c r="AL109" s="235">
        <f t="shared" si="19"/>
        <v>0</v>
      </c>
      <c r="AM109" s="235">
        <f t="shared" si="19"/>
        <v>0</v>
      </c>
      <c r="AN109" s="235">
        <f t="shared" si="19"/>
        <v>0</v>
      </c>
      <c r="AO109" s="235">
        <f t="shared" si="19"/>
        <v>0</v>
      </c>
      <c r="AP109" s="235">
        <f t="shared" si="19"/>
        <v>0</v>
      </c>
      <c r="AQ109" s="235">
        <f t="shared" si="19"/>
        <v>0</v>
      </c>
      <c r="AR109" s="235">
        <f t="shared" si="23"/>
        <v>0</v>
      </c>
      <c r="AS109" s="235">
        <f t="shared" si="23"/>
        <v>0</v>
      </c>
      <c r="AT109" s="235">
        <f t="shared" si="23"/>
        <v>0</v>
      </c>
      <c r="AU109" s="236">
        <f t="shared" si="14"/>
        <v>0</v>
      </c>
      <c r="AV109" s="236">
        <f t="shared" si="15"/>
        <v>0</v>
      </c>
      <c r="AW109" s="236">
        <f t="shared" si="15"/>
        <v>0</v>
      </c>
      <c r="AX109" s="236">
        <f t="shared" si="15"/>
        <v>0</v>
      </c>
      <c r="AY109" s="236">
        <f t="shared" si="13"/>
        <v>0</v>
      </c>
      <c r="AZ109" s="236">
        <f t="shared" si="22"/>
        <v>0</v>
      </c>
      <c r="BA109" s="236">
        <f t="shared" si="22"/>
        <v>0</v>
      </c>
      <c r="BB109" s="236">
        <f t="shared" si="22"/>
        <v>0</v>
      </c>
      <c r="BC109" s="236">
        <f t="shared" si="20"/>
        <v>0</v>
      </c>
      <c r="BD109" s="236">
        <f t="shared" si="20"/>
        <v>0</v>
      </c>
      <c r="BE109" s="236">
        <f t="shared" si="20"/>
        <v>0</v>
      </c>
      <c r="BF109" s="236">
        <f t="shared" si="20"/>
        <v>0</v>
      </c>
      <c r="BG109" s="236">
        <f t="shared" si="20"/>
        <v>0</v>
      </c>
      <c r="BH109" s="236">
        <f t="shared" si="20"/>
        <v>0</v>
      </c>
      <c r="BI109" s="236">
        <f t="shared" si="24"/>
        <v>0</v>
      </c>
      <c r="BJ109" s="236">
        <f t="shared" si="24"/>
        <v>0</v>
      </c>
      <c r="BK109" s="236">
        <f t="shared" si="24"/>
        <v>0</v>
      </c>
      <c r="BL109" s="235">
        <f t="shared" si="16"/>
        <v>0</v>
      </c>
    </row>
    <row r="110" spans="1:67">
      <c r="A110" s="234" t="s">
        <v>323</v>
      </c>
      <c r="B110" s="231">
        <v>2.1699999999999997E-2</v>
      </c>
      <c r="C110" s="231">
        <v>2.3399999999999997E-2</v>
      </c>
      <c r="D110" s="220">
        <v>540522258.07000005</v>
      </c>
      <c r="E110" s="220">
        <v>540749030.75999999</v>
      </c>
      <c r="F110" s="220">
        <v>540942752.16999996</v>
      </c>
      <c r="G110" s="220">
        <v>541110533.03999996</v>
      </c>
      <c r="H110" s="220">
        <v>541122773.70000005</v>
      </c>
      <c r="I110" s="220">
        <v>541179605.27999997</v>
      </c>
      <c r="J110" s="220">
        <v>542553229.21999991</v>
      </c>
      <c r="K110" s="220">
        <v>544818501.56500006</v>
      </c>
      <c r="L110" s="220">
        <v>547479494.68999994</v>
      </c>
      <c r="M110" s="220">
        <v>550879101.15499985</v>
      </c>
      <c r="N110" s="220">
        <v>552395608.06499994</v>
      </c>
      <c r="O110" s="220">
        <v>551597012.10000002</v>
      </c>
      <c r="P110" s="220">
        <f t="shared" si="17"/>
        <v>6535349899.8149986</v>
      </c>
      <c r="Q110" s="220">
        <v>551064979.39999998</v>
      </c>
      <c r="R110" s="220">
        <v>551254569.65500009</v>
      </c>
      <c r="S110" s="220">
        <v>551854456.11500001</v>
      </c>
      <c r="T110" s="220">
        <v>552582710.19999993</v>
      </c>
      <c r="U110" s="220">
        <v>566147189.5</v>
      </c>
      <c r="V110" s="220">
        <v>566354415.82000005</v>
      </c>
      <c r="W110" s="220">
        <v>566797841.26999998</v>
      </c>
      <c r="X110" s="220">
        <v>566993381.83500004</v>
      </c>
      <c r="Y110" s="220">
        <v>566881582.64999998</v>
      </c>
      <c r="Z110" s="220">
        <v>564768860.41999996</v>
      </c>
      <c r="AA110" s="220">
        <v>562595183.61499989</v>
      </c>
      <c r="AB110" s="220">
        <v>561796587.64999998</v>
      </c>
      <c r="AC110" s="220">
        <v>561112533.67999995</v>
      </c>
      <c r="AD110" s="220">
        <v>561202316.41500008</v>
      </c>
      <c r="AE110" s="220">
        <v>562759497.76000011</v>
      </c>
      <c r="AF110" s="220">
        <v>564436757.46999991</v>
      </c>
      <c r="AG110" s="220">
        <f t="shared" si="18"/>
        <v>6771846148.085001</v>
      </c>
      <c r="AH110" s="234"/>
      <c r="AI110" s="235">
        <f t="shared" si="21"/>
        <v>977444.42</v>
      </c>
      <c r="AJ110" s="235">
        <f t="shared" si="21"/>
        <v>977854.5</v>
      </c>
      <c r="AK110" s="235">
        <f t="shared" si="21"/>
        <v>978204.81</v>
      </c>
      <c r="AL110" s="235">
        <f t="shared" si="19"/>
        <v>978508.21</v>
      </c>
      <c r="AM110" s="235">
        <f t="shared" si="19"/>
        <v>978530.35</v>
      </c>
      <c r="AN110" s="235">
        <f t="shared" si="19"/>
        <v>978633.12</v>
      </c>
      <c r="AO110" s="235">
        <f t="shared" si="19"/>
        <v>981117.09</v>
      </c>
      <c r="AP110" s="235">
        <f t="shared" si="19"/>
        <v>985213.46</v>
      </c>
      <c r="AQ110" s="235">
        <f t="shared" si="19"/>
        <v>990025.42</v>
      </c>
      <c r="AR110" s="235">
        <f t="shared" si="23"/>
        <v>996173.04</v>
      </c>
      <c r="AS110" s="235">
        <f t="shared" si="23"/>
        <v>998915.39</v>
      </c>
      <c r="AT110" s="235">
        <f t="shared" si="23"/>
        <v>997471.26</v>
      </c>
      <c r="AU110" s="236">
        <f t="shared" si="14"/>
        <v>11818091.070000002</v>
      </c>
      <c r="AV110" s="236">
        <f t="shared" si="15"/>
        <v>996509.17</v>
      </c>
      <c r="AW110" s="236">
        <f t="shared" si="15"/>
        <v>996852.01</v>
      </c>
      <c r="AX110" s="236">
        <f t="shared" si="15"/>
        <v>997936.81</v>
      </c>
      <c r="AY110" s="236">
        <f t="shared" si="13"/>
        <v>999253.73</v>
      </c>
      <c r="AZ110" s="236">
        <f t="shared" si="22"/>
        <v>1103987.02</v>
      </c>
      <c r="BA110" s="236">
        <f t="shared" si="22"/>
        <v>1104391.1100000001</v>
      </c>
      <c r="BB110" s="236">
        <f t="shared" si="22"/>
        <v>1105255.79</v>
      </c>
      <c r="BC110" s="236">
        <f t="shared" si="20"/>
        <v>1105637.0900000001</v>
      </c>
      <c r="BD110" s="236">
        <f t="shared" si="20"/>
        <v>1105419.0900000001</v>
      </c>
      <c r="BE110" s="236">
        <f t="shared" si="20"/>
        <v>1101299.28</v>
      </c>
      <c r="BF110" s="236">
        <f t="shared" si="20"/>
        <v>1097060.6100000001</v>
      </c>
      <c r="BG110" s="236">
        <f t="shared" si="20"/>
        <v>1095503.3500000001</v>
      </c>
      <c r="BH110" s="236">
        <f t="shared" si="20"/>
        <v>1094169.44</v>
      </c>
      <c r="BI110" s="236">
        <f t="shared" si="24"/>
        <v>1094344.52</v>
      </c>
      <c r="BJ110" s="236">
        <f t="shared" si="24"/>
        <v>1097381.02</v>
      </c>
      <c r="BK110" s="236">
        <f t="shared" si="24"/>
        <v>1100651.68</v>
      </c>
      <c r="BL110" s="235">
        <f t="shared" si="16"/>
        <v>13205099.999999998</v>
      </c>
    </row>
    <row r="111" spans="1:67">
      <c r="A111" s="234" t="s">
        <v>324</v>
      </c>
      <c r="B111" s="237">
        <v>9.1999999999999998E-3</v>
      </c>
      <c r="C111" s="237">
        <v>2.1999999999999999E-2</v>
      </c>
      <c r="D111" s="220">
        <v>4473565.59</v>
      </c>
      <c r="E111" s="220">
        <v>4473565.59</v>
      </c>
      <c r="F111" s="220">
        <v>4473565.59</v>
      </c>
      <c r="G111" s="220">
        <v>4473565.59</v>
      </c>
      <c r="H111" s="220">
        <v>4473565.59</v>
      </c>
      <c r="I111" s="220">
        <v>4473565.59</v>
      </c>
      <c r="J111" s="220">
        <v>4473565.59</v>
      </c>
      <c r="K111" s="220">
        <v>4473565.59</v>
      </c>
      <c r="L111" s="220">
        <v>4473565.59</v>
      </c>
      <c r="M111" s="220">
        <v>4473565.59</v>
      </c>
      <c r="N111" s="220">
        <v>4473565.59</v>
      </c>
      <c r="O111" s="220">
        <v>4473565.59</v>
      </c>
      <c r="P111" s="220">
        <f t="shared" si="17"/>
        <v>53682787.080000013</v>
      </c>
      <c r="Q111" s="220">
        <v>4473565.59</v>
      </c>
      <c r="R111" s="220">
        <v>4473565.59</v>
      </c>
      <c r="S111" s="220">
        <v>4473565.59</v>
      </c>
      <c r="T111" s="220">
        <v>4473565.59</v>
      </c>
      <c r="U111" s="220">
        <v>4473565.59</v>
      </c>
      <c r="V111" s="220">
        <v>4473565.59</v>
      </c>
      <c r="W111" s="220">
        <v>4473565.59</v>
      </c>
      <c r="X111" s="220">
        <v>4473565.59</v>
      </c>
      <c r="Y111" s="220">
        <v>4473565.59</v>
      </c>
      <c r="Z111" s="220">
        <v>4473565.59</v>
      </c>
      <c r="AA111" s="220">
        <v>4473565.59</v>
      </c>
      <c r="AB111" s="220">
        <v>4473565.59</v>
      </c>
      <c r="AC111" s="220">
        <v>4473565.59</v>
      </c>
      <c r="AD111" s="220">
        <v>4473565.59</v>
      </c>
      <c r="AE111" s="220">
        <v>4473565.59</v>
      </c>
      <c r="AF111" s="220">
        <v>4473565.59</v>
      </c>
      <c r="AG111" s="220">
        <f t="shared" si="18"/>
        <v>53682787.080000013</v>
      </c>
      <c r="AH111" s="234"/>
      <c r="AI111" s="235">
        <f t="shared" si="21"/>
        <v>3429.73</v>
      </c>
      <c r="AJ111" s="235">
        <f t="shared" si="21"/>
        <v>3429.73</v>
      </c>
      <c r="AK111" s="235">
        <f t="shared" si="21"/>
        <v>3429.73</v>
      </c>
      <c r="AL111" s="235">
        <f t="shared" si="19"/>
        <v>3429.73</v>
      </c>
      <c r="AM111" s="235">
        <f t="shared" si="19"/>
        <v>3429.73</v>
      </c>
      <c r="AN111" s="235">
        <f t="shared" si="19"/>
        <v>3429.73</v>
      </c>
      <c r="AO111" s="235">
        <f t="shared" si="19"/>
        <v>3429.73</v>
      </c>
      <c r="AP111" s="235">
        <f t="shared" si="19"/>
        <v>3429.73</v>
      </c>
      <c r="AQ111" s="235">
        <f t="shared" si="19"/>
        <v>3429.73</v>
      </c>
      <c r="AR111" s="235">
        <f t="shared" si="23"/>
        <v>3429.73</v>
      </c>
      <c r="AS111" s="235">
        <f t="shared" si="23"/>
        <v>3429.73</v>
      </c>
      <c r="AT111" s="235">
        <f t="shared" si="23"/>
        <v>3429.73</v>
      </c>
      <c r="AU111" s="236">
        <f t="shared" si="14"/>
        <v>41156.760000000009</v>
      </c>
      <c r="AV111" s="236">
        <f t="shared" si="15"/>
        <v>3429.73</v>
      </c>
      <c r="AW111" s="236">
        <f t="shared" si="15"/>
        <v>3429.73</v>
      </c>
      <c r="AX111" s="236">
        <f t="shared" si="15"/>
        <v>3429.73</v>
      </c>
      <c r="AY111" s="236">
        <f t="shared" si="13"/>
        <v>3429.73</v>
      </c>
      <c r="AZ111" s="236">
        <f t="shared" si="22"/>
        <v>8201.5400000000009</v>
      </c>
      <c r="BA111" s="236">
        <f t="shared" si="22"/>
        <v>8201.5400000000009</v>
      </c>
      <c r="BB111" s="236">
        <f t="shared" si="22"/>
        <v>8201.5400000000009</v>
      </c>
      <c r="BC111" s="236">
        <f t="shared" si="20"/>
        <v>8201.5400000000009</v>
      </c>
      <c r="BD111" s="236">
        <f t="shared" si="20"/>
        <v>8201.5400000000009</v>
      </c>
      <c r="BE111" s="236">
        <f t="shared" si="20"/>
        <v>8201.5400000000009</v>
      </c>
      <c r="BF111" s="236">
        <f t="shared" si="20"/>
        <v>8201.5400000000009</v>
      </c>
      <c r="BG111" s="236">
        <f t="shared" si="20"/>
        <v>8201.5400000000009</v>
      </c>
      <c r="BH111" s="236">
        <f t="shared" si="20"/>
        <v>8201.5400000000009</v>
      </c>
      <c r="BI111" s="236">
        <f t="shared" si="24"/>
        <v>8201.5400000000009</v>
      </c>
      <c r="BJ111" s="236">
        <f t="shared" si="24"/>
        <v>8201.5400000000009</v>
      </c>
      <c r="BK111" s="236">
        <f t="shared" si="24"/>
        <v>8201.5400000000009</v>
      </c>
      <c r="BL111" s="235">
        <f t="shared" si="16"/>
        <v>98418.48000000004</v>
      </c>
    </row>
    <row r="112" spans="1:67">
      <c r="A112" s="234" t="s">
        <v>325</v>
      </c>
      <c r="B112" s="231">
        <v>2.1699999999999997E-2</v>
      </c>
      <c r="C112" s="231">
        <v>2.3399999999999997E-2</v>
      </c>
      <c r="D112" s="220">
        <v>0</v>
      </c>
      <c r="E112" s="220">
        <v>0</v>
      </c>
      <c r="F112" s="220">
        <v>0</v>
      </c>
      <c r="G112" s="220">
        <v>0</v>
      </c>
      <c r="H112" s="220">
        <v>0</v>
      </c>
      <c r="I112" s="220">
        <v>0</v>
      </c>
      <c r="J112" s="220">
        <v>0</v>
      </c>
      <c r="K112" s="220">
        <v>0</v>
      </c>
      <c r="L112" s="220">
        <v>0</v>
      </c>
      <c r="M112" s="220">
        <v>0</v>
      </c>
      <c r="N112" s="220">
        <v>0</v>
      </c>
      <c r="O112" s="220">
        <v>0</v>
      </c>
      <c r="P112" s="220">
        <f t="shared" si="17"/>
        <v>0</v>
      </c>
      <c r="Q112" s="220">
        <v>0</v>
      </c>
      <c r="R112" s="220">
        <v>0</v>
      </c>
      <c r="S112" s="220">
        <v>0</v>
      </c>
      <c r="T112" s="220">
        <v>0</v>
      </c>
      <c r="U112" s="220">
        <v>0</v>
      </c>
      <c r="V112" s="220">
        <v>0</v>
      </c>
      <c r="W112" s="220">
        <v>0</v>
      </c>
      <c r="X112" s="220">
        <v>0</v>
      </c>
      <c r="Y112" s="220">
        <v>0</v>
      </c>
      <c r="Z112" s="220">
        <v>0</v>
      </c>
      <c r="AA112" s="220">
        <v>0</v>
      </c>
      <c r="AB112" s="220">
        <v>0</v>
      </c>
      <c r="AC112" s="220">
        <v>0</v>
      </c>
      <c r="AD112" s="220">
        <v>0</v>
      </c>
      <c r="AE112" s="220">
        <v>0</v>
      </c>
      <c r="AF112" s="220">
        <v>0</v>
      </c>
      <c r="AG112" s="220">
        <f t="shared" si="18"/>
        <v>0</v>
      </c>
      <c r="AH112" s="234"/>
      <c r="AI112" s="235">
        <f t="shared" si="21"/>
        <v>0</v>
      </c>
      <c r="AJ112" s="235">
        <f t="shared" si="21"/>
        <v>0</v>
      </c>
      <c r="AK112" s="235">
        <f t="shared" si="21"/>
        <v>0</v>
      </c>
      <c r="AL112" s="235">
        <f t="shared" si="19"/>
        <v>0</v>
      </c>
      <c r="AM112" s="235">
        <f t="shared" si="19"/>
        <v>0</v>
      </c>
      <c r="AN112" s="235">
        <f t="shared" si="19"/>
        <v>0</v>
      </c>
      <c r="AO112" s="235">
        <f t="shared" si="19"/>
        <v>0</v>
      </c>
      <c r="AP112" s="235">
        <f t="shared" si="19"/>
        <v>0</v>
      </c>
      <c r="AQ112" s="235">
        <f t="shared" si="19"/>
        <v>0</v>
      </c>
      <c r="AR112" s="235">
        <f t="shared" si="23"/>
        <v>0</v>
      </c>
      <c r="AS112" s="235">
        <f t="shared" si="23"/>
        <v>0</v>
      </c>
      <c r="AT112" s="235">
        <f t="shared" si="23"/>
        <v>0</v>
      </c>
      <c r="AU112" s="236">
        <f t="shared" si="14"/>
        <v>0</v>
      </c>
      <c r="AV112" s="236">
        <f t="shared" si="15"/>
        <v>0</v>
      </c>
      <c r="AW112" s="236">
        <f t="shared" si="15"/>
        <v>0</v>
      </c>
      <c r="AX112" s="236">
        <f t="shared" si="15"/>
        <v>0</v>
      </c>
      <c r="AY112" s="236">
        <f t="shared" si="13"/>
        <v>0</v>
      </c>
      <c r="AZ112" s="236">
        <f t="shared" si="22"/>
        <v>0</v>
      </c>
      <c r="BA112" s="236">
        <f t="shared" si="22"/>
        <v>0</v>
      </c>
      <c r="BB112" s="236">
        <f t="shared" si="22"/>
        <v>0</v>
      </c>
      <c r="BC112" s="236">
        <f t="shared" si="20"/>
        <v>0</v>
      </c>
      <c r="BD112" s="236">
        <f t="shared" si="20"/>
        <v>0</v>
      </c>
      <c r="BE112" s="236">
        <f t="shared" si="20"/>
        <v>0</v>
      </c>
      <c r="BF112" s="236">
        <f t="shared" si="20"/>
        <v>0</v>
      </c>
      <c r="BG112" s="236">
        <f t="shared" si="20"/>
        <v>0</v>
      </c>
      <c r="BH112" s="236">
        <f t="shared" si="20"/>
        <v>0</v>
      </c>
      <c r="BI112" s="236">
        <f t="shared" si="24"/>
        <v>0</v>
      </c>
      <c r="BJ112" s="236">
        <f t="shared" si="24"/>
        <v>0</v>
      </c>
      <c r="BK112" s="236">
        <f t="shared" si="24"/>
        <v>0</v>
      </c>
      <c r="BL112" s="235">
        <f t="shared" si="16"/>
        <v>0</v>
      </c>
    </row>
    <row r="113" spans="1:64">
      <c r="A113" s="234" t="s">
        <v>326</v>
      </c>
      <c r="B113" s="231">
        <v>2.1699999999999997E-2</v>
      </c>
      <c r="C113" s="231">
        <v>2.3399999999999997E-2</v>
      </c>
      <c r="D113" s="220">
        <v>77380264.129999995</v>
      </c>
      <c r="E113" s="220">
        <v>77275703.370000005</v>
      </c>
      <c r="F113" s="220">
        <v>77171142.609999999</v>
      </c>
      <c r="G113" s="220">
        <v>77171142.609999999</v>
      </c>
      <c r="H113" s="220">
        <v>77171142.609999999</v>
      </c>
      <c r="I113" s="220">
        <v>77171142.609999999</v>
      </c>
      <c r="J113" s="220">
        <v>8770324.2599999905</v>
      </c>
      <c r="K113" s="220">
        <v>8770324.2599999905</v>
      </c>
      <c r="L113" s="220">
        <v>8770324.2599999905</v>
      </c>
      <c r="M113" s="220">
        <v>8770324.2599999905</v>
      </c>
      <c r="N113" s="220">
        <v>8770324.2599999905</v>
      </c>
      <c r="O113" s="220">
        <v>8770324.2599999905</v>
      </c>
      <c r="P113" s="220">
        <f t="shared" si="17"/>
        <v>515962483.5</v>
      </c>
      <c r="Q113" s="220">
        <v>8770324.2599999905</v>
      </c>
      <c r="R113" s="220">
        <v>8770324.2599999905</v>
      </c>
      <c r="S113" s="220">
        <v>8770324.2599999905</v>
      </c>
      <c r="T113" s="220">
        <v>8770324.2599999905</v>
      </c>
      <c r="U113" s="220">
        <v>0</v>
      </c>
      <c r="V113" s="220">
        <v>0</v>
      </c>
      <c r="W113" s="220">
        <v>0</v>
      </c>
      <c r="X113" s="220">
        <v>0</v>
      </c>
      <c r="Y113" s="220">
        <v>0</v>
      </c>
      <c r="Z113" s="220">
        <v>0</v>
      </c>
      <c r="AA113" s="220">
        <v>0</v>
      </c>
      <c r="AB113" s="220">
        <v>0</v>
      </c>
      <c r="AC113" s="220">
        <v>0</v>
      </c>
      <c r="AD113" s="220">
        <v>0</v>
      </c>
      <c r="AE113" s="220">
        <v>0</v>
      </c>
      <c r="AF113" s="220">
        <v>0</v>
      </c>
      <c r="AG113" s="220">
        <f t="shared" si="18"/>
        <v>0</v>
      </c>
      <c r="AH113" s="234"/>
      <c r="AI113" s="235">
        <f t="shared" si="21"/>
        <v>139929.31</v>
      </c>
      <c r="AJ113" s="235">
        <f t="shared" si="21"/>
        <v>139740.23000000001</v>
      </c>
      <c r="AK113" s="235">
        <f t="shared" si="21"/>
        <v>139551.15</v>
      </c>
      <c r="AL113" s="235">
        <f t="shared" si="19"/>
        <v>139551.15</v>
      </c>
      <c r="AM113" s="235">
        <f t="shared" si="19"/>
        <v>139551.15</v>
      </c>
      <c r="AN113" s="235">
        <f t="shared" si="19"/>
        <v>139551.15</v>
      </c>
      <c r="AO113" s="235">
        <f t="shared" si="19"/>
        <v>15859.67</v>
      </c>
      <c r="AP113" s="235">
        <f t="shared" si="19"/>
        <v>15859.67</v>
      </c>
      <c r="AQ113" s="235">
        <f t="shared" si="19"/>
        <v>15859.67</v>
      </c>
      <c r="AR113" s="235">
        <f t="shared" si="23"/>
        <v>15859.67</v>
      </c>
      <c r="AS113" s="235">
        <f t="shared" si="23"/>
        <v>15859.67</v>
      </c>
      <c r="AT113" s="235">
        <f t="shared" si="23"/>
        <v>15859.67</v>
      </c>
      <c r="AU113" s="236">
        <f t="shared" si="14"/>
        <v>933032.16000000038</v>
      </c>
      <c r="AV113" s="236">
        <f t="shared" si="15"/>
        <v>15859.67</v>
      </c>
      <c r="AW113" s="236">
        <f t="shared" si="15"/>
        <v>15859.67</v>
      </c>
      <c r="AX113" s="236">
        <f t="shared" si="15"/>
        <v>15859.67</v>
      </c>
      <c r="AY113" s="236">
        <f t="shared" si="13"/>
        <v>15859.67</v>
      </c>
      <c r="AZ113" s="236">
        <f t="shared" si="22"/>
        <v>0</v>
      </c>
      <c r="BA113" s="236">
        <f t="shared" si="22"/>
        <v>0</v>
      </c>
      <c r="BB113" s="236">
        <f t="shared" si="22"/>
        <v>0</v>
      </c>
      <c r="BC113" s="236">
        <f t="shared" si="20"/>
        <v>0</v>
      </c>
      <c r="BD113" s="236">
        <f t="shared" si="20"/>
        <v>0</v>
      </c>
      <c r="BE113" s="236">
        <f t="shared" si="20"/>
        <v>0</v>
      </c>
      <c r="BF113" s="236">
        <f t="shared" si="20"/>
        <v>0</v>
      </c>
      <c r="BG113" s="236">
        <f t="shared" si="20"/>
        <v>0</v>
      </c>
      <c r="BH113" s="236">
        <f t="shared" si="20"/>
        <v>0</v>
      </c>
      <c r="BI113" s="236">
        <f t="shared" si="24"/>
        <v>0</v>
      </c>
      <c r="BJ113" s="236">
        <f t="shared" si="24"/>
        <v>0</v>
      </c>
      <c r="BK113" s="236">
        <f t="shared" si="24"/>
        <v>0</v>
      </c>
      <c r="BL113" s="235">
        <f t="shared" si="16"/>
        <v>0</v>
      </c>
    </row>
    <row r="114" spans="1:64">
      <c r="A114" s="234" t="s">
        <v>327</v>
      </c>
      <c r="B114" s="231">
        <v>9.1999999999999998E-3</v>
      </c>
      <c r="C114" s="231">
        <v>2.1600000000000001E-2</v>
      </c>
      <c r="D114" s="220">
        <v>4610665.2300000004</v>
      </c>
      <c r="E114" s="220">
        <v>4610665.2300000004</v>
      </c>
      <c r="F114" s="220">
        <v>4610665.2300000004</v>
      </c>
      <c r="G114" s="220">
        <v>4610665.2300000004</v>
      </c>
      <c r="H114" s="220">
        <v>4610665.2300000004</v>
      </c>
      <c r="I114" s="220">
        <v>4610665.2300000004</v>
      </c>
      <c r="J114" s="220">
        <v>4610665.2300000004</v>
      </c>
      <c r="K114" s="220">
        <v>4610665.2300000004</v>
      </c>
      <c r="L114" s="220">
        <v>4610665.2300000004</v>
      </c>
      <c r="M114" s="220">
        <v>4610665.2300000004</v>
      </c>
      <c r="N114" s="220">
        <v>4610665.2300000004</v>
      </c>
      <c r="O114" s="220">
        <v>4610665.2300000004</v>
      </c>
      <c r="P114" s="220">
        <f t="shared" si="17"/>
        <v>55327982.76000002</v>
      </c>
      <c r="Q114" s="220">
        <v>4610665.2300000004</v>
      </c>
      <c r="R114" s="220">
        <v>4610665.2300000004</v>
      </c>
      <c r="S114" s="220">
        <v>4610665.2300000004</v>
      </c>
      <c r="T114" s="220">
        <v>4610665.2300000004</v>
      </c>
      <c r="U114" s="220">
        <v>0</v>
      </c>
      <c r="V114" s="220">
        <v>0</v>
      </c>
      <c r="W114" s="220">
        <v>0</v>
      </c>
      <c r="X114" s="220">
        <v>0</v>
      </c>
      <c r="Y114" s="220">
        <v>0</v>
      </c>
      <c r="Z114" s="220">
        <v>0</v>
      </c>
      <c r="AA114" s="220">
        <v>0</v>
      </c>
      <c r="AB114" s="220">
        <v>0</v>
      </c>
      <c r="AC114" s="220">
        <v>0</v>
      </c>
      <c r="AD114" s="220">
        <v>0</v>
      </c>
      <c r="AE114" s="220">
        <v>0</v>
      </c>
      <c r="AF114" s="220">
        <v>0</v>
      </c>
      <c r="AG114" s="220">
        <f t="shared" si="18"/>
        <v>0</v>
      </c>
      <c r="AH114" s="234"/>
      <c r="AI114" s="235">
        <f t="shared" si="21"/>
        <v>3534.84</v>
      </c>
      <c r="AJ114" s="235">
        <f t="shared" si="21"/>
        <v>3534.84</v>
      </c>
      <c r="AK114" s="235">
        <f t="shared" si="21"/>
        <v>3534.84</v>
      </c>
      <c r="AL114" s="235">
        <f t="shared" si="19"/>
        <v>3534.84</v>
      </c>
      <c r="AM114" s="235">
        <f t="shared" si="19"/>
        <v>3534.84</v>
      </c>
      <c r="AN114" s="235">
        <f t="shared" si="19"/>
        <v>3534.84</v>
      </c>
      <c r="AO114" s="235">
        <f t="shared" si="19"/>
        <v>3534.84</v>
      </c>
      <c r="AP114" s="235">
        <f t="shared" si="19"/>
        <v>3534.84</v>
      </c>
      <c r="AQ114" s="235">
        <f t="shared" si="19"/>
        <v>3534.84</v>
      </c>
      <c r="AR114" s="235">
        <f t="shared" si="23"/>
        <v>3534.84</v>
      </c>
      <c r="AS114" s="235">
        <f t="shared" si="23"/>
        <v>3534.84</v>
      </c>
      <c r="AT114" s="235">
        <f t="shared" si="23"/>
        <v>3534.84</v>
      </c>
      <c r="AU114" s="236">
        <f t="shared" si="14"/>
        <v>42418.080000000002</v>
      </c>
      <c r="AV114" s="236">
        <f t="shared" si="15"/>
        <v>3534.84</v>
      </c>
      <c r="AW114" s="236">
        <f t="shared" si="15"/>
        <v>3534.84</v>
      </c>
      <c r="AX114" s="236">
        <f t="shared" si="15"/>
        <v>3534.84</v>
      </c>
      <c r="AY114" s="236">
        <f t="shared" si="13"/>
        <v>3534.84</v>
      </c>
      <c r="AZ114" s="236">
        <f t="shared" si="22"/>
        <v>0</v>
      </c>
      <c r="BA114" s="236">
        <f t="shared" si="22"/>
        <v>0</v>
      </c>
      <c r="BB114" s="236">
        <f t="shared" si="22"/>
        <v>0</v>
      </c>
      <c r="BC114" s="236">
        <f t="shared" si="20"/>
        <v>0</v>
      </c>
      <c r="BD114" s="236">
        <f t="shared" si="20"/>
        <v>0</v>
      </c>
      <c r="BE114" s="236">
        <f t="shared" si="20"/>
        <v>0</v>
      </c>
      <c r="BF114" s="236">
        <f t="shared" si="20"/>
        <v>0</v>
      </c>
      <c r="BG114" s="236">
        <f t="shared" si="20"/>
        <v>0</v>
      </c>
      <c r="BH114" s="236">
        <f t="shared" si="20"/>
        <v>0</v>
      </c>
      <c r="BI114" s="236">
        <f t="shared" si="24"/>
        <v>0</v>
      </c>
      <c r="BJ114" s="236">
        <f t="shared" si="24"/>
        <v>0</v>
      </c>
      <c r="BK114" s="236">
        <f t="shared" si="24"/>
        <v>0</v>
      </c>
      <c r="BL114" s="235">
        <f t="shared" si="16"/>
        <v>0</v>
      </c>
    </row>
    <row r="115" spans="1:64">
      <c r="A115" s="234" t="s">
        <v>328</v>
      </c>
      <c r="B115" s="231">
        <v>2.1699999999999997E-2</v>
      </c>
      <c r="C115" s="231">
        <v>2.3399999999999997E-2</v>
      </c>
      <c r="D115" s="220">
        <v>40902689.530000001</v>
      </c>
      <c r="E115" s="220">
        <v>40902689.530000001</v>
      </c>
      <c r="F115" s="220">
        <v>40902689.530000001</v>
      </c>
      <c r="G115" s="220">
        <v>40902689.530000001</v>
      </c>
      <c r="H115" s="220">
        <v>40902689.530000001</v>
      </c>
      <c r="I115" s="220">
        <v>40902689.530000001</v>
      </c>
      <c r="J115" s="220">
        <v>0</v>
      </c>
      <c r="K115" s="220">
        <v>0</v>
      </c>
      <c r="L115" s="220">
        <v>0</v>
      </c>
      <c r="M115" s="220">
        <v>0</v>
      </c>
      <c r="N115" s="220">
        <v>0</v>
      </c>
      <c r="O115" s="220">
        <v>0</v>
      </c>
      <c r="P115" s="220">
        <f t="shared" si="17"/>
        <v>245416137.18000001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</v>
      </c>
      <c r="Y115" s="220">
        <v>0</v>
      </c>
      <c r="Z115" s="220">
        <v>0</v>
      </c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  <c r="AF115" s="220">
        <v>0</v>
      </c>
      <c r="AG115" s="220">
        <f t="shared" si="18"/>
        <v>0</v>
      </c>
      <c r="AH115" s="234"/>
      <c r="AI115" s="235">
        <f t="shared" si="21"/>
        <v>73965.7</v>
      </c>
      <c r="AJ115" s="235">
        <f t="shared" si="21"/>
        <v>73965.7</v>
      </c>
      <c r="AK115" s="235">
        <f t="shared" si="21"/>
        <v>73965.7</v>
      </c>
      <c r="AL115" s="235">
        <f t="shared" si="19"/>
        <v>73965.7</v>
      </c>
      <c r="AM115" s="235">
        <f t="shared" si="19"/>
        <v>73965.7</v>
      </c>
      <c r="AN115" s="235">
        <f t="shared" si="19"/>
        <v>73965.7</v>
      </c>
      <c r="AO115" s="235">
        <f t="shared" si="19"/>
        <v>0</v>
      </c>
      <c r="AP115" s="235">
        <f t="shared" si="19"/>
        <v>0</v>
      </c>
      <c r="AQ115" s="235">
        <f t="shared" si="19"/>
        <v>0</v>
      </c>
      <c r="AR115" s="235">
        <f t="shared" si="23"/>
        <v>0</v>
      </c>
      <c r="AS115" s="235">
        <f t="shared" si="23"/>
        <v>0</v>
      </c>
      <c r="AT115" s="235">
        <f t="shared" si="23"/>
        <v>0</v>
      </c>
      <c r="AU115" s="236">
        <f t="shared" si="14"/>
        <v>443794.2</v>
      </c>
      <c r="AV115" s="236">
        <f t="shared" si="15"/>
        <v>0</v>
      </c>
      <c r="AW115" s="236">
        <f t="shared" si="15"/>
        <v>0</v>
      </c>
      <c r="AX115" s="236">
        <f t="shared" si="15"/>
        <v>0</v>
      </c>
      <c r="AY115" s="236">
        <f t="shared" si="13"/>
        <v>0</v>
      </c>
      <c r="AZ115" s="236">
        <f t="shared" si="22"/>
        <v>0</v>
      </c>
      <c r="BA115" s="236">
        <f t="shared" si="22"/>
        <v>0</v>
      </c>
      <c r="BB115" s="236">
        <f t="shared" si="22"/>
        <v>0</v>
      </c>
      <c r="BC115" s="236">
        <f t="shared" si="20"/>
        <v>0</v>
      </c>
      <c r="BD115" s="236">
        <f t="shared" si="20"/>
        <v>0</v>
      </c>
      <c r="BE115" s="236">
        <f t="shared" si="20"/>
        <v>0</v>
      </c>
      <c r="BF115" s="236">
        <f t="shared" si="20"/>
        <v>0</v>
      </c>
      <c r="BG115" s="236">
        <f t="shared" si="20"/>
        <v>0</v>
      </c>
      <c r="BH115" s="236">
        <f t="shared" si="20"/>
        <v>0</v>
      </c>
      <c r="BI115" s="236">
        <f t="shared" si="24"/>
        <v>0</v>
      </c>
      <c r="BJ115" s="236">
        <f t="shared" si="24"/>
        <v>0</v>
      </c>
      <c r="BK115" s="236">
        <f t="shared" si="24"/>
        <v>0</v>
      </c>
      <c r="BL115" s="235">
        <f t="shared" si="16"/>
        <v>0</v>
      </c>
    </row>
    <row r="116" spans="1:64">
      <c r="A116" s="234" t="s">
        <v>329</v>
      </c>
      <c r="B116" s="231">
        <v>2.1699999999999997E-2</v>
      </c>
      <c r="C116" s="231">
        <v>2.3399999999999997E-2</v>
      </c>
      <c r="D116" s="220">
        <v>0</v>
      </c>
      <c r="E116" s="220">
        <v>0</v>
      </c>
      <c r="F116" s="220">
        <v>0</v>
      </c>
      <c r="G116" s="220">
        <v>0</v>
      </c>
      <c r="H116" s="220">
        <v>0</v>
      </c>
      <c r="I116" s="220">
        <v>0</v>
      </c>
      <c r="J116" s="220">
        <v>0</v>
      </c>
      <c r="K116" s="220">
        <v>0</v>
      </c>
      <c r="L116" s="220">
        <v>0</v>
      </c>
      <c r="M116" s="220">
        <v>0</v>
      </c>
      <c r="N116" s="220">
        <v>0</v>
      </c>
      <c r="O116" s="220">
        <v>0</v>
      </c>
      <c r="P116" s="220">
        <f t="shared" si="17"/>
        <v>0</v>
      </c>
      <c r="Q116" s="220">
        <v>0</v>
      </c>
      <c r="R116" s="220">
        <v>0</v>
      </c>
      <c r="S116" s="220">
        <v>0</v>
      </c>
      <c r="T116" s="220">
        <v>0</v>
      </c>
      <c r="U116" s="220">
        <v>0</v>
      </c>
      <c r="V116" s="220">
        <v>0</v>
      </c>
      <c r="W116" s="220">
        <v>0</v>
      </c>
      <c r="X116" s="220">
        <v>0</v>
      </c>
      <c r="Y116" s="220">
        <v>0</v>
      </c>
      <c r="Z116" s="220">
        <v>0</v>
      </c>
      <c r="AA116" s="220">
        <v>0</v>
      </c>
      <c r="AB116" s="220">
        <v>0</v>
      </c>
      <c r="AC116" s="220">
        <v>0</v>
      </c>
      <c r="AD116" s="220">
        <v>0</v>
      </c>
      <c r="AE116" s="220">
        <v>0</v>
      </c>
      <c r="AF116" s="220">
        <v>0</v>
      </c>
      <c r="AG116" s="220">
        <f t="shared" si="18"/>
        <v>0</v>
      </c>
      <c r="AH116" s="234"/>
      <c r="AI116" s="235">
        <f t="shared" si="21"/>
        <v>0</v>
      </c>
      <c r="AJ116" s="235">
        <f t="shared" si="21"/>
        <v>0</v>
      </c>
      <c r="AK116" s="235">
        <f t="shared" si="21"/>
        <v>0</v>
      </c>
      <c r="AL116" s="235">
        <f t="shared" si="19"/>
        <v>0</v>
      </c>
      <c r="AM116" s="235">
        <f t="shared" si="19"/>
        <v>0</v>
      </c>
      <c r="AN116" s="235">
        <f t="shared" si="19"/>
        <v>0</v>
      </c>
      <c r="AO116" s="235">
        <f t="shared" si="19"/>
        <v>0</v>
      </c>
      <c r="AP116" s="235">
        <f t="shared" si="19"/>
        <v>0</v>
      </c>
      <c r="AQ116" s="235">
        <f t="shared" si="19"/>
        <v>0</v>
      </c>
      <c r="AR116" s="235">
        <f t="shared" si="23"/>
        <v>0</v>
      </c>
      <c r="AS116" s="235">
        <f t="shared" si="23"/>
        <v>0</v>
      </c>
      <c r="AT116" s="235">
        <f t="shared" si="23"/>
        <v>0</v>
      </c>
      <c r="AU116" s="236">
        <f t="shared" si="14"/>
        <v>0</v>
      </c>
      <c r="AV116" s="236">
        <f t="shared" si="15"/>
        <v>0</v>
      </c>
      <c r="AW116" s="236">
        <f t="shared" si="15"/>
        <v>0</v>
      </c>
      <c r="AX116" s="236">
        <f t="shared" si="15"/>
        <v>0</v>
      </c>
      <c r="AY116" s="236">
        <f t="shared" si="13"/>
        <v>0</v>
      </c>
      <c r="AZ116" s="236">
        <f t="shared" si="22"/>
        <v>0</v>
      </c>
      <c r="BA116" s="236">
        <f t="shared" si="22"/>
        <v>0</v>
      </c>
      <c r="BB116" s="236">
        <f t="shared" si="22"/>
        <v>0</v>
      </c>
      <c r="BC116" s="236">
        <f t="shared" si="20"/>
        <v>0</v>
      </c>
      <c r="BD116" s="236">
        <f t="shared" si="20"/>
        <v>0</v>
      </c>
      <c r="BE116" s="236">
        <f t="shared" si="20"/>
        <v>0</v>
      </c>
      <c r="BF116" s="236">
        <f t="shared" si="20"/>
        <v>0</v>
      </c>
      <c r="BG116" s="236">
        <f t="shared" si="20"/>
        <v>0</v>
      </c>
      <c r="BH116" s="236">
        <f t="shared" si="20"/>
        <v>0</v>
      </c>
      <c r="BI116" s="236">
        <f t="shared" si="24"/>
        <v>0</v>
      </c>
      <c r="BJ116" s="236">
        <f t="shared" si="24"/>
        <v>0</v>
      </c>
      <c r="BK116" s="236">
        <f t="shared" si="24"/>
        <v>0</v>
      </c>
      <c r="BL116" s="235">
        <f t="shared" si="16"/>
        <v>0</v>
      </c>
    </row>
    <row r="117" spans="1:64">
      <c r="A117" s="234" t="s">
        <v>330</v>
      </c>
      <c r="B117" s="231">
        <v>1.9599999999999999E-2</v>
      </c>
      <c r="C117" s="231">
        <v>2.0400000000000001E-2</v>
      </c>
      <c r="D117" s="220">
        <v>73181045.980000004</v>
      </c>
      <c r="E117" s="220">
        <v>73181045.980000004</v>
      </c>
      <c r="F117" s="220">
        <v>73165278.010000005</v>
      </c>
      <c r="G117" s="220">
        <v>73175809.959999993</v>
      </c>
      <c r="H117" s="220">
        <v>73202109.879999995</v>
      </c>
      <c r="I117" s="220">
        <v>73202109.879999995</v>
      </c>
      <c r="J117" s="220">
        <v>73233234.879999995</v>
      </c>
      <c r="K117" s="220">
        <v>73273734.879999995</v>
      </c>
      <c r="L117" s="220">
        <v>73292484.879999995</v>
      </c>
      <c r="M117" s="220">
        <v>73301859.879999995</v>
      </c>
      <c r="N117" s="220">
        <v>73301859.879999995</v>
      </c>
      <c r="O117" s="220">
        <v>73301859.879999995</v>
      </c>
      <c r="P117" s="220">
        <f t="shared" si="17"/>
        <v>878812433.97000003</v>
      </c>
      <c r="Q117" s="220">
        <v>73301859.879999995</v>
      </c>
      <c r="R117" s="220">
        <v>73301859.879999995</v>
      </c>
      <c r="S117" s="220">
        <v>73301859.879999995</v>
      </c>
      <c r="T117" s="220">
        <v>73301859.879999995</v>
      </c>
      <c r="U117" s="220">
        <v>73301859.879999995</v>
      </c>
      <c r="V117" s="220">
        <v>73301859.879999995</v>
      </c>
      <c r="W117" s="220">
        <v>73301859.879999995</v>
      </c>
      <c r="X117" s="220">
        <v>73301859.879999995</v>
      </c>
      <c r="Y117" s="220">
        <v>73301859.879999995</v>
      </c>
      <c r="Z117" s="220">
        <v>73301859.879999995</v>
      </c>
      <c r="AA117" s="220">
        <v>73301859.879999995</v>
      </c>
      <c r="AB117" s="220">
        <v>73301859.879999995</v>
      </c>
      <c r="AC117" s="220">
        <v>73301859.879999995</v>
      </c>
      <c r="AD117" s="220">
        <v>73301859.879999995</v>
      </c>
      <c r="AE117" s="220">
        <v>73301859.879999995</v>
      </c>
      <c r="AF117" s="220">
        <v>73301859.879999995</v>
      </c>
      <c r="AG117" s="220">
        <f t="shared" si="18"/>
        <v>879622318.55999994</v>
      </c>
      <c r="AH117" s="234"/>
      <c r="AI117" s="235">
        <f t="shared" si="21"/>
        <v>119529.04</v>
      </c>
      <c r="AJ117" s="235">
        <f t="shared" si="21"/>
        <v>119529.04</v>
      </c>
      <c r="AK117" s="235">
        <f t="shared" si="21"/>
        <v>119503.29</v>
      </c>
      <c r="AL117" s="235">
        <f t="shared" si="19"/>
        <v>119520.49</v>
      </c>
      <c r="AM117" s="235">
        <f t="shared" si="19"/>
        <v>119563.45</v>
      </c>
      <c r="AN117" s="235">
        <f t="shared" si="19"/>
        <v>119563.45</v>
      </c>
      <c r="AO117" s="235">
        <f t="shared" si="19"/>
        <v>119614.28</v>
      </c>
      <c r="AP117" s="235">
        <f t="shared" si="19"/>
        <v>119680.43</v>
      </c>
      <c r="AQ117" s="235">
        <f t="shared" si="19"/>
        <v>119711.06</v>
      </c>
      <c r="AR117" s="235">
        <f t="shared" si="23"/>
        <v>119726.37</v>
      </c>
      <c r="AS117" s="235">
        <f t="shared" si="23"/>
        <v>119726.37</v>
      </c>
      <c r="AT117" s="235">
        <f t="shared" si="23"/>
        <v>119726.37</v>
      </c>
      <c r="AU117" s="236">
        <f t="shared" si="14"/>
        <v>1435393.6400000001</v>
      </c>
      <c r="AV117" s="236">
        <f t="shared" si="15"/>
        <v>119726.37</v>
      </c>
      <c r="AW117" s="236">
        <f t="shared" si="15"/>
        <v>119726.37</v>
      </c>
      <c r="AX117" s="236">
        <f t="shared" si="15"/>
        <v>119726.37</v>
      </c>
      <c r="AY117" s="236">
        <f t="shared" si="13"/>
        <v>119726.37</v>
      </c>
      <c r="AZ117" s="236">
        <f t="shared" si="22"/>
        <v>124613.16</v>
      </c>
      <c r="BA117" s="236">
        <f t="shared" si="22"/>
        <v>124613.16</v>
      </c>
      <c r="BB117" s="236">
        <f t="shared" si="22"/>
        <v>124613.16</v>
      </c>
      <c r="BC117" s="236">
        <f t="shared" si="20"/>
        <v>124613.16</v>
      </c>
      <c r="BD117" s="236">
        <f t="shared" si="20"/>
        <v>124613.16</v>
      </c>
      <c r="BE117" s="236">
        <f t="shared" si="20"/>
        <v>124613.16</v>
      </c>
      <c r="BF117" s="236">
        <f t="shared" si="20"/>
        <v>124613.16</v>
      </c>
      <c r="BG117" s="236">
        <f t="shared" si="20"/>
        <v>124613.16</v>
      </c>
      <c r="BH117" s="236">
        <f t="shared" si="20"/>
        <v>124613.16</v>
      </c>
      <c r="BI117" s="236">
        <f t="shared" si="24"/>
        <v>124613.16</v>
      </c>
      <c r="BJ117" s="236">
        <f t="shared" si="24"/>
        <v>124613.16</v>
      </c>
      <c r="BK117" s="236">
        <f t="shared" si="24"/>
        <v>124613.16</v>
      </c>
      <c r="BL117" s="235">
        <f t="shared" si="16"/>
        <v>1495357.92</v>
      </c>
    </row>
    <row r="118" spans="1:64">
      <c r="A118" s="234" t="s">
        <v>331</v>
      </c>
      <c r="B118" s="231">
        <v>1.9599999999999999E-2</v>
      </c>
      <c r="C118" s="231">
        <v>2.0400000000000001E-2</v>
      </c>
      <c r="D118" s="220">
        <v>0</v>
      </c>
      <c r="E118" s="220">
        <v>0</v>
      </c>
      <c r="F118" s="220">
        <v>0</v>
      </c>
      <c r="G118" s="220">
        <v>0</v>
      </c>
      <c r="H118" s="220">
        <v>0</v>
      </c>
      <c r="I118" s="220">
        <v>0</v>
      </c>
      <c r="J118" s="220">
        <v>0</v>
      </c>
      <c r="K118" s="220">
        <v>0</v>
      </c>
      <c r="L118" s="220">
        <v>0</v>
      </c>
      <c r="M118" s="220">
        <v>0</v>
      </c>
      <c r="N118" s="220">
        <v>0</v>
      </c>
      <c r="O118" s="220">
        <v>0</v>
      </c>
      <c r="P118" s="220">
        <f t="shared" si="17"/>
        <v>0</v>
      </c>
      <c r="Q118" s="220">
        <v>0</v>
      </c>
      <c r="R118" s="220">
        <v>0</v>
      </c>
      <c r="S118" s="220">
        <v>0</v>
      </c>
      <c r="T118" s="220">
        <v>0</v>
      </c>
      <c r="U118" s="220">
        <v>0</v>
      </c>
      <c r="V118" s="220">
        <v>0</v>
      </c>
      <c r="W118" s="220">
        <v>0</v>
      </c>
      <c r="X118" s="220">
        <v>0</v>
      </c>
      <c r="Y118" s="220">
        <v>0</v>
      </c>
      <c r="Z118" s="220">
        <v>0</v>
      </c>
      <c r="AA118" s="220">
        <v>0</v>
      </c>
      <c r="AB118" s="220">
        <v>0</v>
      </c>
      <c r="AC118" s="220">
        <v>0</v>
      </c>
      <c r="AD118" s="220">
        <v>0</v>
      </c>
      <c r="AE118" s="220">
        <v>0</v>
      </c>
      <c r="AF118" s="220">
        <v>0</v>
      </c>
      <c r="AG118" s="220">
        <f t="shared" si="18"/>
        <v>0</v>
      </c>
      <c r="AH118" s="234"/>
      <c r="AI118" s="235">
        <f t="shared" si="21"/>
        <v>0</v>
      </c>
      <c r="AJ118" s="235">
        <f t="shared" si="21"/>
        <v>0</v>
      </c>
      <c r="AK118" s="235">
        <f t="shared" si="21"/>
        <v>0</v>
      </c>
      <c r="AL118" s="235">
        <f t="shared" si="19"/>
        <v>0</v>
      </c>
      <c r="AM118" s="235">
        <f t="shared" si="19"/>
        <v>0</v>
      </c>
      <c r="AN118" s="235">
        <f t="shared" si="19"/>
        <v>0</v>
      </c>
      <c r="AO118" s="235">
        <f t="shared" si="19"/>
        <v>0</v>
      </c>
      <c r="AP118" s="235">
        <f t="shared" si="19"/>
        <v>0</v>
      </c>
      <c r="AQ118" s="235">
        <f t="shared" si="19"/>
        <v>0</v>
      </c>
      <c r="AR118" s="235">
        <f t="shared" si="23"/>
        <v>0</v>
      </c>
      <c r="AS118" s="235">
        <f t="shared" si="23"/>
        <v>0</v>
      </c>
      <c r="AT118" s="235">
        <f t="shared" si="23"/>
        <v>0</v>
      </c>
      <c r="AU118" s="236">
        <f t="shared" si="14"/>
        <v>0</v>
      </c>
      <c r="AV118" s="236">
        <f t="shared" si="15"/>
        <v>0</v>
      </c>
      <c r="AW118" s="236">
        <f t="shared" si="15"/>
        <v>0</v>
      </c>
      <c r="AX118" s="236">
        <f t="shared" si="15"/>
        <v>0</v>
      </c>
      <c r="AY118" s="236">
        <f t="shared" si="13"/>
        <v>0</v>
      </c>
      <c r="AZ118" s="236">
        <f t="shared" si="22"/>
        <v>0</v>
      </c>
      <c r="BA118" s="236">
        <f t="shared" si="22"/>
        <v>0</v>
      </c>
      <c r="BB118" s="236">
        <f t="shared" si="22"/>
        <v>0</v>
      </c>
      <c r="BC118" s="236">
        <f t="shared" si="20"/>
        <v>0</v>
      </c>
      <c r="BD118" s="236">
        <f t="shared" si="20"/>
        <v>0</v>
      </c>
      <c r="BE118" s="236">
        <f t="shared" si="20"/>
        <v>0</v>
      </c>
      <c r="BF118" s="236">
        <f t="shared" si="20"/>
        <v>0</v>
      </c>
      <c r="BG118" s="236">
        <f t="shared" si="20"/>
        <v>0</v>
      </c>
      <c r="BH118" s="236">
        <f t="shared" si="20"/>
        <v>0</v>
      </c>
      <c r="BI118" s="236">
        <f t="shared" si="24"/>
        <v>0</v>
      </c>
      <c r="BJ118" s="236">
        <f t="shared" si="24"/>
        <v>0</v>
      </c>
      <c r="BK118" s="236">
        <f t="shared" si="24"/>
        <v>0</v>
      </c>
      <c r="BL118" s="235">
        <f t="shared" si="16"/>
        <v>0</v>
      </c>
    </row>
    <row r="119" spans="1:64">
      <c r="A119" s="234" t="s">
        <v>332</v>
      </c>
      <c r="B119" s="231">
        <v>0</v>
      </c>
      <c r="C119" s="231">
        <v>0</v>
      </c>
      <c r="D119" s="220">
        <v>0</v>
      </c>
      <c r="E119" s="220">
        <v>0</v>
      </c>
      <c r="F119" s="220">
        <v>0</v>
      </c>
      <c r="G119" s="220">
        <v>0</v>
      </c>
      <c r="H119" s="220">
        <v>0</v>
      </c>
      <c r="I119" s="220">
        <v>0</v>
      </c>
      <c r="J119" s="220">
        <v>0</v>
      </c>
      <c r="K119" s="220">
        <v>0</v>
      </c>
      <c r="L119" s="220">
        <v>0</v>
      </c>
      <c r="M119" s="220">
        <v>0</v>
      </c>
      <c r="N119" s="220">
        <v>0</v>
      </c>
      <c r="O119" s="220">
        <v>0</v>
      </c>
      <c r="P119" s="220">
        <f t="shared" si="17"/>
        <v>0</v>
      </c>
      <c r="Q119" s="220">
        <v>0</v>
      </c>
      <c r="R119" s="220">
        <v>0</v>
      </c>
      <c r="S119" s="220">
        <v>0</v>
      </c>
      <c r="T119" s="220">
        <v>0</v>
      </c>
      <c r="U119" s="220">
        <v>0</v>
      </c>
      <c r="V119" s="220">
        <v>0</v>
      </c>
      <c r="W119" s="220">
        <v>0</v>
      </c>
      <c r="X119" s="220">
        <v>0</v>
      </c>
      <c r="Y119" s="220">
        <v>0</v>
      </c>
      <c r="Z119" s="220">
        <v>0</v>
      </c>
      <c r="AA119" s="220">
        <v>0</v>
      </c>
      <c r="AB119" s="220">
        <v>0</v>
      </c>
      <c r="AC119" s="220">
        <v>0</v>
      </c>
      <c r="AD119" s="220">
        <v>0</v>
      </c>
      <c r="AE119" s="220">
        <v>0</v>
      </c>
      <c r="AF119" s="220">
        <v>0</v>
      </c>
      <c r="AG119" s="220">
        <f t="shared" si="18"/>
        <v>0</v>
      </c>
      <c r="AH119" s="234"/>
      <c r="AI119" s="235">
        <f t="shared" si="21"/>
        <v>0</v>
      </c>
      <c r="AJ119" s="235">
        <f t="shared" si="21"/>
        <v>0</v>
      </c>
      <c r="AK119" s="235">
        <f t="shared" si="21"/>
        <v>0</v>
      </c>
      <c r="AL119" s="235">
        <f t="shared" si="19"/>
        <v>0</v>
      </c>
      <c r="AM119" s="235">
        <f t="shared" si="19"/>
        <v>0</v>
      </c>
      <c r="AN119" s="235">
        <f t="shared" si="19"/>
        <v>0</v>
      </c>
      <c r="AO119" s="235">
        <f t="shared" si="19"/>
        <v>0</v>
      </c>
      <c r="AP119" s="235">
        <f t="shared" si="19"/>
        <v>0</v>
      </c>
      <c r="AQ119" s="235">
        <f t="shared" si="19"/>
        <v>0</v>
      </c>
      <c r="AR119" s="235">
        <f t="shared" si="23"/>
        <v>0</v>
      </c>
      <c r="AS119" s="235">
        <f t="shared" si="23"/>
        <v>0</v>
      </c>
      <c r="AT119" s="235">
        <f t="shared" si="23"/>
        <v>0</v>
      </c>
      <c r="AU119" s="236">
        <f t="shared" si="14"/>
        <v>0</v>
      </c>
      <c r="AV119" s="236">
        <f t="shared" si="15"/>
        <v>0</v>
      </c>
      <c r="AW119" s="236">
        <f t="shared" si="15"/>
        <v>0</v>
      </c>
      <c r="AX119" s="236">
        <f t="shared" si="15"/>
        <v>0</v>
      </c>
      <c r="AY119" s="236">
        <f t="shared" si="13"/>
        <v>0</v>
      </c>
      <c r="AZ119" s="236">
        <f t="shared" si="22"/>
        <v>0</v>
      </c>
      <c r="BA119" s="236">
        <f t="shared" si="22"/>
        <v>0</v>
      </c>
      <c r="BB119" s="236">
        <f t="shared" si="22"/>
        <v>0</v>
      </c>
      <c r="BC119" s="236">
        <f t="shared" si="20"/>
        <v>0</v>
      </c>
      <c r="BD119" s="236">
        <f t="shared" si="20"/>
        <v>0</v>
      </c>
      <c r="BE119" s="236">
        <f t="shared" si="20"/>
        <v>0</v>
      </c>
      <c r="BF119" s="236">
        <f t="shared" si="20"/>
        <v>0</v>
      </c>
      <c r="BG119" s="236">
        <f t="shared" si="20"/>
        <v>0</v>
      </c>
      <c r="BH119" s="236">
        <f t="shared" si="20"/>
        <v>0</v>
      </c>
      <c r="BI119" s="236">
        <f t="shared" si="24"/>
        <v>0</v>
      </c>
      <c r="BJ119" s="236">
        <f t="shared" si="24"/>
        <v>0</v>
      </c>
      <c r="BK119" s="236">
        <f t="shared" si="24"/>
        <v>0</v>
      </c>
      <c r="BL119" s="235">
        <f t="shared" si="16"/>
        <v>0</v>
      </c>
    </row>
    <row r="120" spans="1:64">
      <c r="A120" s="234" t="s">
        <v>333</v>
      </c>
      <c r="B120" s="231">
        <v>0</v>
      </c>
      <c r="C120" s="231">
        <v>0</v>
      </c>
      <c r="D120" s="220">
        <v>0</v>
      </c>
      <c r="E120" s="220">
        <v>0</v>
      </c>
      <c r="F120" s="220">
        <v>0</v>
      </c>
      <c r="G120" s="220">
        <v>0</v>
      </c>
      <c r="H120" s="220">
        <v>0</v>
      </c>
      <c r="I120" s="220">
        <v>0</v>
      </c>
      <c r="J120" s="220">
        <v>0</v>
      </c>
      <c r="K120" s="220">
        <v>0</v>
      </c>
      <c r="L120" s="220">
        <v>0</v>
      </c>
      <c r="M120" s="220">
        <v>0</v>
      </c>
      <c r="N120" s="220">
        <v>0</v>
      </c>
      <c r="O120" s="220">
        <v>0</v>
      </c>
      <c r="P120" s="220">
        <f t="shared" si="17"/>
        <v>0</v>
      </c>
      <c r="Q120" s="220">
        <v>0</v>
      </c>
      <c r="R120" s="220">
        <v>0</v>
      </c>
      <c r="S120" s="220">
        <v>0</v>
      </c>
      <c r="T120" s="220">
        <v>0</v>
      </c>
      <c r="U120" s="220">
        <v>0</v>
      </c>
      <c r="V120" s="220">
        <v>0</v>
      </c>
      <c r="W120" s="220">
        <v>0</v>
      </c>
      <c r="X120" s="220">
        <v>0</v>
      </c>
      <c r="Y120" s="220">
        <v>0</v>
      </c>
      <c r="Z120" s="220">
        <v>0</v>
      </c>
      <c r="AA120" s="220">
        <v>0</v>
      </c>
      <c r="AB120" s="220">
        <v>0</v>
      </c>
      <c r="AC120" s="220">
        <v>0</v>
      </c>
      <c r="AD120" s="220">
        <v>0</v>
      </c>
      <c r="AE120" s="220">
        <v>0</v>
      </c>
      <c r="AF120" s="220">
        <v>0</v>
      </c>
      <c r="AG120" s="220">
        <f t="shared" si="18"/>
        <v>0</v>
      </c>
      <c r="AH120" s="234"/>
      <c r="AI120" s="235">
        <f t="shared" si="21"/>
        <v>0</v>
      </c>
      <c r="AJ120" s="235">
        <f t="shared" si="21"/>
        <v>0</v>
      </c>
      <c r="AK120" s="235">
        <f t="shared" si="21"/>
        <v>0</v>
      </c>
      <c r="AL120" s="235">
        <f t="shared" si="19"/>
        <v>0</v>
      </c>
      <c r="AM120" s="235">
        <f t="shared" si="19"/>
        <v>0</v>
      </c>
      <c r="AN120" s="235">
        <f t="shared" si="19"/>
        <v>0</v>
      </c>
      <c r="AO120" s="235">
        <f t="shared" si="19"/>
        <v>0</v>
      </c>
      <c r="AP120" s="235">
        <f t="shared" si="19"/>
        <v>0</v>
      </c>
      <c r="AQ120" s="235">
        <f t="shared" si="19"/>
        <v>0</v>
      </c>
      <c r="AR120" s="235">
        <f t="shared" si="23"/>
        <v>0</v>
      </c>
      <c r="AS120" s="235">
        <f t="shared" si="23"/>
        <v>0</v>
      </c>
      <c r="AT120" s="235">
        <f t="shared" si="23"/>
        <v>0</v>
      </c>
      <c r="AU120" s="236">
        <f t="shared" si="14"/>
        <v>0</v>
      </c>
      <c r="AV120" s="236">
        <f t="shared" si="15"/>
        <v>0</v>
      </c>
      <c r="AW120" s="236">
        <f t="shared" si="15"/>
        <v>0</v>
      </c>
      <c r="AX120" s="236">
        <f t="shared" si="15"/>
        <v>0</v>
      </c>
      <c r="AY120" s="236">
        <f t="shared" si="13"/>
        <v>0</v>
      </c>
      <c r="AZ120" s="236">
        <f t="shared" si="22"/>
        <v>0</v>
      </c>
      <c r="BA120" s="236">
        <f t="shared" si="22"/>
        <v>0</v>
      </c>
      <c r="BB120" s="236">
        <f t="shared" si="22"/>
        <v>0</v>
      </c>
      <c r="BC120" s="236">
        <f t="shared" si="20"/>
        <v>0</v>
      </c>
      <c r="BD120" s="236">
        <f t="shared" si="20"/>
        <v>0</v>
      </c>
      <c r="BE120" s="236">
        <f t="shared" si="20"/>
        <v>0</v>
      </c>
      <c r="BF120" s="236">
        <f t="shared" si="20"/>
        <v>0</v>
      </c>
      <c r="BG120" s="236">
        <f t="shared" si="20"/>
        <v>0</v>
      </c>
      <c r="BH120" s="236">
        <f t="shared" si="20"/>
        <v>0</v>
      </c>
      <c r="BI120" s="236">
        <f t="shared" si="24"/>
        <v>0</v>
      </c>
      <c r="BJ120" s="236">
        <f t="shared" si="24"/>
        <v>0</v>
      </c>
      <c r="BK120" s="236">
        <f t="shared" si="24"/>
        <v>0</v>
      </c>
      <c r="BL120" s="235">
        <f t="shared" si="16"/>
        <v>0</v>
      </c>
    </row>
    <row r="121" spans="1:64">
      <c r="A121" s="234" t="s">
        <v>334</v>
      </c>
      <c r="B121" s="231">
        <v>0</v>
      </c>
      <c r="C121" s="231">
        <v>0</v>
      </c>
      <c r="D121" s="220">
        <v>287727.86</v>
      </c>
      <c r="E121" s="220">
        <v>0</v>
      </c>
      <c r="F121" s="220">
        <v>0</v>
      </c>
      <c r="G121" s="220">
        <v>0</v>
      </c>
      <c r="H121" s="220">
        <v>0</v>
      </c>
      <c r="I121" s="220">
        <v>0</v>
      </c>
      <c r="J121" s="220">
        <v>0</v>
      </c>
      <c r="K121" s="220">
        <v>0</v>
      </c>
      <c r="L121" s="220">
        <v>0</v>
      </c>
      <c r="M121" s="220">
        <v>0</v>
      </c>
      <c r="N121" s="220">
        <v>0</v>
      </c>
      <c r="O121" s="220">
        <v>0</v>
      </c>
      <c r="P121" s="220">
        <f t="shared" si="17"/>
        <v>287727.86</v>
      </c>
      <c r="Q121" s="220">
        <v>0</v>
      </c>
      <c r="R121" s="220">
        <v>0</v>
      </c>
      <c r="S121" s="220">
        <v>0</v>
      </c>
      <c r="T121" s="220">
        <v>0</v>
      </c>
      <c r="U121" s="220">
        <v>0</v>
      </c>
      <c r="V121" s="220">
        <v>0</v>
      </c>
      <c r="W121" s="220">
        <v>0</v>
      </c>
      <c r="X121" s="220">
        <v>0</v>
      </c>
      <c r="Y121" s="220">
        <v>0</v>
      </c>
      <c r="Z121" s="220">
        <v>0</v>
      </c>
      <c r="AA121" s="220">
        <v>0</v>
      </c>
      <c r="AB121" s="220">
        <v>0</v>
      </c>
      <c r="AC121" s="220">
        <v>0</v>
      </c>
      <c r="AD121" s="220">
        <v>0</v>
      </c>
      <c r="AE121" s="220">
        <v>0</v>
      </c>
      <c r="AF121" s="220">
        <v>0</v>
      </c>
      <c r="AG121" s="220">
        <f t="shared" si="18"/>
        <v>0</v>
      </c>
      <c r="AH121" s="234"/>
      <c r="AI121" s="235">
        <f t="shared" si="21"/>
        <v>0</v>
      </c>
      <c r="AJ121" s="235">
        <f t="shared" si="21"/>
        <v>0</v>
      </c>
      <c r="AK121" s="235">
        <f t="shared" si="21"/>
        <v>0</v>
      </c>
      <c r="AL121" s="235">
        <f t="shared" si="19"/>
        <v>0</v>
      </c>
      <c r="AM121" s="235">
        <f t="shared" si="19"/>
        <v>0</v>
      </c>
      <c r="AN121" s="235">
        <f t="shared" si="19"/>
        <v>0</v>
      </c>
      <c r="AO121" s="235">
        <f t="shared" si="19"/>
        <v>0</v>
      </c>
      <c r="AP121" s="235">
        <f t="shared" si="19"/>
        <v>0</v>
      </c>
      <c r="AQ121" s="235">
        <f t="shared" si="19"/>
        <v>0</v>
      </c>
      <c r="AR121" s="235">
        <f t="shared" si="23"/>
        <v>0</v>
      </c>
      <c r="AS121" s="235">
        <f t="shared" si="23"/>
        <v>0</v>
      </c>
      <c r="AT121" s="235">
        <f t="shared" si="23"/>
        <v>0</v>
      </c>
      <c r="AU121" s="236">
        <f t="shared" si="14"/>
        <v>0</v>
      </c>
      <c r="AV121" s="236">
        <f t="shared" si="15"/>
        <v>0</v>
      </c>
      <c r="AW121" s="236">
        <f t="shared" si="15"/>
        <v>0</v>
      </c>
      <c r="AX121" s="236">
        <f t="shared" si="15"/>
        <v>0</v>
      </c>
      <c r="AY121" s="236">
        <f t="shared" si="13"/>
        <v>0</v>
      </c>
      <c r="AZ121" s="236">
        <f t="shared" si="22"/>
        <v>0</v>
      </c>
      <c r="BA121" s="236">
        <f t="shared" si="22"/>
        <v>0</v>
      </c>
      <c r="BB121" s="236">
        <f t="shared" si="22"/>
        <v>0</v>
      </c>
      <c r="BC121" s="236">
        <f t="shared" si="20"/>
        <v>0</v>
      </c>
      <c r="BD121" s="236">
        <f t="shared" si="20"/>
        <v>0</v>
      </c>
      <c r="BE121" s="236">
        <f t="shared" si="20"/>
        <v>0</v>
      </c>
      <c r="BF121" s="236">
        <f t="shared" si="20"/>
        <v>0</v>
      </c>
      <c r="BG121" s="236">
        <f t="shared" si="20"/>
        <v>0</v>
      </c>
      <c r="BH121" s="236">
        <f t="shared" si="20"/>
        <v>0</v>
      </c>
      <c r="BI121" s="236">
        <f t="shared" si="24"/>
        <v>0</v>
      </c>
      <c r="BJ121" s="236">
        <f t="shared" si="24"/>
        <v>0</v>
      </c>
      <c r="BK121" s="236">
        <f t="shared" si="24"/>
        <v>0</v>
      </c>
      <c r="BL121" s="235">
        <f t="shared" si="16"/>
        <v>0</v>
      </c>
    </row>
    <row r="122" spans="1:64">
      <c r="A122" s="234" t="s">
        <v>335</v>
      </c>
      <c r="B122" s="231">
        <v>0</v>
      </c>
      <c r="C122" s="231">
        <v>0</v>
      </c>
      <c r="D122" s="220">
        <v>0</v>
      </c>
      <c r="E122" s="220">
        <v>0</v>
      </c>
      <c r="F122" s="220">
        <v>0</v>
      </c>
      <c r="G122" s="220">
        <v>0</v>
      </c>
      <c r="H122" s="220">
        <v>0</v>
      </c>
      <c r="I122" s="220">
        <v>0</v>
      </c>
      <c r="J122" s="220">
        <v>0</v>
      </c>
      <c r="K122" s="220">
        <v>0</v>
      </c>
      <c r="L122" s="220">
        <v>0</v>
      </c>
      <c r="M122" s="220">
        <v>0</v>
      </c>
      <c r="N122" s="220">
        <v>0</v>
      </c>
      <c r="O122" s="220">
        <v>0</v>
      </c>
      <c r="P122" s="220">
        <f t="shared" si="17"/>
        <v>0</v>
      </c>
      <c r="Q122" s="220">
        <v>0</v>
      </c>
      <c r="R122" s="220">
        <v>0</v>
      </c>
      <c r="S122" s="220">
        <v>0</v>
      </c>
      <c r="T122" s="220">
        <v>0</v>
      </c>
      <c r="U122" s="220">
        <v>0</v>
      </c>
      <c r="V122" s="220">
        <v>0</v>
      </c>
      <c r="W122" s="220">
        <v>0</v>
      </c>
      <c r="X122" s="220">
        <v>0</v>
      </c>
      <c r="Y122" s="220">
        <v>0</v>
      </c>
      <c r="Z122" s="220">
        <v>0</v>
      </c>
      <c r="AA122" s="220">
        <v>0</v>
      </c>
      <c r="AB122" s="220">
        <v>0</v>
      </c>
      <c r="AC122" s="220">
        <v>0</v>
      </c>
      <c r="AD122" s="220">
        <v>0</v>
      </c>
      <c r="AE122" s="220">
        <v>0</v>
      </c>
      <c r="AF122" s="220">
        <v>0</v>
      </c>
      <c r="AG122" s="220">
        <f t="shared" si="18"/>
        <v>0</v>
      </c>
      <c r="AH122" s="234"/>
      <c r="AI122" s="235">
        <f t="shared" si="21"/>
        <v>0</v>
      </c>
      <c r="AJ122" s="235">
        <f t="shared" si="21"/>
        <v>0</v>
      </c>
      <c r="AK122" s="235">
        <f t="shared" si="21"/>
        <v>0</v>
      </c>
      <c r="AL122" s="235">
        <f t="shared" si="19"/>
        <v>0</v>
      </c>
      <c r="AM122" s="235">
        <f t="shared" si="19"/>
        <v>0</v>
      </c>
      <c r="AN122" s="235">
        <f t="shared" si="19"/>
        <v>0</v>
      </c>
      <c r="AO122" s="235">
        <f t="shared" si="19"/>
        <v>0</v>
      </c>
      <c r="AP122" s="235">
        <f t="shared" si="19"/>
        <v>0</v>
      </c>
      <c r="AQ122" s="235">
        <f t="shared" si="19"/>
        <v>0</v>
      </c>
      <c r="AR122" s="235">
        <f t="shared" si="23"/>
        <v>0</v>
      </c>
      <c r="AS122" s="235">
        <f t="shared" si="23"/>
        <v>0</v>
      </c>
      <c r="AT122" s="235">
        <f t="shared" si="23"/>
        <v>0</v>
      </c>
      <c r="AU122" s="236">
        <f t="shared" si="14"/>
        <v>0</v>
      </c>
      <c r="AV122" s="236">
        <f t="shared" si="15"/>
        <v>0</v>
      </c>
      <c r="AW122" s="236">
        <f t="shared" si="15"/>
        <v>0</v>
      </c>
      <c r="AX122" s="236">
        <f t="shared" si="15"/>
        <v>0</v>
      </c>
      <c r="AY122" s="236">
        <f t="shared" si="13"/>
        <v>0</v>
      </c>
      <c r="AZ122" s="236">
        <f t="shared" si="22"/>
        <v>0</v>
      </c>
      <c r="BA122" s="236">
        <f t="shared" si="22"/>
        <v>0</v>
      </c>
      <c r="BB122" s="236">
        <f t="shared" si="22"/>
        <v>0</v>
      </c>
      <c r="BC122" s="236">
        <f t="shared" si="20"/>
        <v>0</v>
      </c>
      <c r="BD122" s="236">
        <f t="shared" si="20"/>
        <v>0</v>
      </c>
      <c r="BE122" s="236">
        <f t="shared" si="20"/>
        <v>0</v>
      </c>
      <c r="BF122" s="236">
        <f t="shared" si="20"/>
        <v>0</v>
      </c>
      <c r="BG122" s="236">
        <f t="shared" si="20"/>
        <v>0</v>
      </c>
      <c r="BH122" s="236">
        <f t="shared" si="20"/>
        <v>0</v>
      </c>
      <c r="BI122" s="236">
        <f t="shared" si="24"/>
        <v>0</v>
      </c>
      <c r="BJ122" s="236">
        <f t="shared" si="24"/>
        <v>0</v>
      </c>
      <c r="BK122" s="236">
        <f t="shared" si="24"/>
        <v>0</v>
      </c>
      <c r="BL122" s="235">
        <f t="shared" si="16"/>
        <v>0</v>
      </c>
    </row>
    <row r="123" spans="1:64">
      <c r="A123" s="234" t="s">
        <v>336</v>
      </c>
      <c r="B123" s="231">
        <v>2.52E-2</v>
      </c>
      <c r="C123" s="231">
        <v>0</v>
      </c>
      <c r="D123" s="220">
        <v>250130.24</v>
      </c>
      <c r="E123" s="220">
        <v>250130.24</v>
      </c>
      <c r="F123" s="220">
        <v>250130.24</v>
      </c>
      <c r="G123" s="220">
        <v>250130.24</v>
      </c>
      <c r="H123" s="220">
        <v>250130.24</v>
      </c>
      <c r="I123" s="220">
        <v>250130.24</v>
      </c>
      <c r="J123" s="220">
        <v>250130.24</v>
      </c>
      <c r="K123" s="220">
        <v>250130.24</v>
      </c>
      <c r="L123" s="220">
        <v>250130.24</v>
      </c>
      <c r="M123" s="220">
        <v>250130.24</v>
      </c>
      <c r="N123" s="220">
        <v>250130.24</v>
      </c>
      <c r="O123" s="220">
        <v>250130.24</v>
      </c>
      <c r="P123" s="220">
        <f t="shared" si="17"/>
        <v>3001562.8800000008</v>
      </c>
      <c r="Q123" s="220">
        <v>250130.24</v>
      </c>
      <c r="R123" s="220">
        <v>250130.24</v>
      </c>
      <c r="S123" s="220">
        <v>250130.24</v>
      </c>
      <c r="T123" s="220">
        <v>250130.24</v>
      </c>
      <c r="U123" s="220">
        <v>250130.24</v>
      </c>
      <c r="V123" s="220">
        <v>250130.24</v>
      </c>
      <c r="W123" s="220">
        <v>250130.24</v>
      </c>
      <c r="X123" s="220">
        <v>250130.24</v>
      </c>
      <c r="Y123" s="220">
        <v>250130.24</v>
      </c>
      <c r="Z123" s="220">
        <v>250130.24</v>
      </c>
      <c r="AA123" s="220">
        <v>250130.24</v>
      </c>
      <c r="AB123" s="220">
        <v>250130.24</v>
      </c>
      <c r="AC123" s="220">
        <v>250130.24</v>
      </c>
      <c r="AD123" s="220">
        <v>250130.24</v>
      </c>
      <c r="AE123" s="220">
        <v>250130.24</v>
      </c>
      <c r="AF123" s="220">
        <v>250130.24</v>
      </c>
      <c r="AG123" s="220">
        <f t="shared" si="18"/>
        <v>3001562.8800000008</v>
      </c>
      <c r="AH123" s="234"/>
      <c r="AI123" s="235">
        <f t="shared" si="21"/>
        <v>525.27</v>
      </c>
      <c r="AJ123" s="235">
        <f t="shared" si="21"/>
        <v>525.27</v>
      </c>
      <c r="AK123" s="235">
        <f t="shared" si="21"/>
        <v>525.27</v>
      </c>
      <c r="AL123" s="235">
        <f t="shared" si="19"/>
        <v>525.27</v>
      </c>
      <c r="AM123" s="235">
        <f t="shared" si="19"/>
        <v>525.27</v>
      </c>
      <c r="AN123" s="235">
        <f t="shared" si="19"/>
        <v>525.27</v>
      </c>
      <c r="AO123" s="235">
        <f t="shared" si="19"/>
        <v>525.27</v>
      </c>
      <c r="AP123" s="235">
        <f t="shared" si="19"/>
        <v>525.27</v>
      </c>
      <c r="AQ123" s="235">
        <f t="shared" si="19"/>
        <v>525.27</v>
      </c>
      <c r="AR123" s="235">
        <f t="shared" si="23"/>
        <v>525.27</v>
      </c>
      <c r="AS123" s="235">
        <f t="shared" si="23"/>
        <v>525.27</v>
      </c>
      <c r="AT123" s="235">
        <f t="shared" si="23"/>
        <v>525.27</v>
      </c>
      <c r="AU123" s="236">
        <f t="shared" si="14"/>
        <v>6303.2400000000016</v>
      </c>
      <c r="AV123" s="236">
        <f t="shared" si="15"/>
        <v>525.27</v>
      </c>
      <c r="AW123" s="236">
        <f t="shared" si="15"/>
        <v>525.27</v>
      </c>
      <c r="AX123" s="236">
        <f t="shared" si="15"/>
        <v>525.27</v>
      </c>
      <c r="AY123" s="236">
        <f t="shared" si="13"/>
        <v>525.27</v>
      </c>
      <c r="AZ123" s="236">
        <f t="shared" si="22"/>
        <v>0</v>
      </c>
      <c r="BA123" s="236">
        <f t="shared" si="22"/>
        <v>0</v>
      </c>
      <c r="BB123" s="236">
        <f t="shared" si="22"/>
        <v>0</v>
      </c>
      <c r="BC123" s="236">
        <f t="shared" si="20"/>
        <v>0</v>
      </c>
      <c r="BD123" s="236">
        <f t="shared" si="20"/>
        <v>0</v>
      </c>
      <c r="BE123" s="236">
        <f t="shared" si="20"/>
        <v>0</v>
      </c>
      <c r="BF123" s="236">
        <f t="shared" si="20"/>
        <v>0</v>
      </c>
      <c r="BG123" s="236">
        <f t="shared" si="20"/>
        <v>0</v>
      </c>
      <c r="BH123" s="236">
        <f t="shared" si="20"/>
        <v>0</v>
      </c>
      <c r="BI123" s="236">
        <f t="shared" si="24"/>
        <v>0</v>
      </c>
      <c r="BJ123" s="236">
        <f t="shared" si="24"/>
        <v>0</v>
      </c>
      <c r="BK123" s="236">
        <f t="shared" si="24"/>
        <v>0</v>
      </c>
      <c r="BL123" s="235">
        <f t="shared" si="16"/>
        <v>0</v>
      </c>
    </row>
    <row r="124" spans="1:64">
      <c r="A124" s="234" t="s">
        <v>337</v>
      </c>
      <c r="B124" s="231">
        <v>1.6199999999999999E-2</v>
      </c>
      <c r="C124" s="231">
        <v>0</v>
      </c>
      <c r="D124" s="220">
        <v>393782.15</v>
      </c>
      <c r="E124" s="220">
        <v>393782.15</v>
      </c>
      <c r="F124" s="220">
        <v>393782.15</v>
      </c>
      <c r="G124" s="220">
        <v>393782.15</v>
      </c>
      <c r="H124" s="220">
        <v>393782.15</v>
      </c>
      <c r="I124" s="220">
        <v>393782.15</v>
      </c>
      <c r="J124" s="220">
        <v>393782.15</v>
      </c>
      <c r="K124" s="220">
        <v>393782.15</v>
      </c>
      <c r="L124" s="220">
        <v>393782.15</v>
      </c>
      <c r="M124" s="220">
        <v>393782.15</v>
      </c>
      <c r="N124" s="220">
        <v>393782.15</v>
      </c>
      <c r="O124" s="220">
        <v>393782.15</v>
      </c>
      <c r="P124" s="220">
        <f t="shared" si="17"/>
        <v>4725385.8</v>
      </c>
      <c r="Q124" s="220">
        <v>393782.15</v>
      </c>
      <c r="R124" s="220">
        <v>393782.15</v>
      </c>
      <c r="S124" s="220">
        <v>393782.15</v>
      </c>
      <c r="T124" s="220">
        <v>393782.15</v>
      </c>
      <c r="U124" s="220">
        <v>393782.15</v>
      </c>
      <c r="V124" s="220">
        <v>393782.15</v>
      </c>
      <c r="W124" s="220">
        <v>393782.15</v>
      </c>
      <c r="X124" s="220">
        <v>393782.15</v>
      </c>
      <c r="Y124" s="220">
        <v>393782.15</v>
      </c>
      <c r="Z124" s="220">
        <v>393782.15</v>
      </c>
      <c r="AA124" s="220">
        <v>393782.15</v>
      </c>
      <c r="AB124" s="220">
        <v>393782.15</v>
      </c>
      <c r="AC124" s="220">
        <v>393782.15</v>
      </c>
      <c r="AD124" s="220">
        <v>393782.15</v>
      </c>
      <c r="AE124" s="220">
        <v>393782.15</v>
      </c>
      <c r="AF124" s="220">
        <v>393782.15</v>
      </c>
      <c r="AG124" s="220">
        <f t="shared" si="18"/>
        <v>4725385.8</v>
      </c>
      <c r="AH124" s="234"/>
      <c r="AI124" s="235">
        <f t="shared" si="21"/>
        <v>531.61</v>
      </c>
      <c r="AJ124" s="235">
        <f t="shared" si="21"/>
        <v>531.61</v>
      </c>
      <c r="AK124" s="235">
        <f t="shared" si="21"/>
        <v>531.61</v>
      </c>
      <c r="AL124" s="235">
        <f t="shared" si="19"/>
        <v>531.61</v>
      </c>
      <c r="AM124" s="235">
        <f t="shared" si="19"/>
        <v>531.61</v>
      </c>
      <c r="AN124" s="235">
        <f t="shared" si="19"/>
        <v>531.61</v>
      </c>
      <c r="AO124" s="235">
        <f t="shared" si="19"/>
        <v>531.61</v>
      </c>
      <c r="AP124" s="235">
        <f t="shared" si="19"/>
        <v>531.61</v>
      </c>
      <c r="AQ124" s="235">
        <f t="shared" si="19"/>
        <v>531.61</v>
      </c>
      <c r="AR124" s="235">
        <f t="shared" si="23"/>
        <v>531.61</v>
      </c>
      <c r="AS124" s="235">
        <f t="shared" si="23"/>
        <v>531.61</v>
      </c>
      <c r="AT124" s="235">
        <f t="shared" si="23"/>
        <v>531.61</v>
      </c>
      <c r="AU124" s="236">
        <f t="shared" si="14"/>
        <v>6379.3199999999988</v>
      </c>
      <c r="AV124" s="236">
        <f t="shared" si="15"/>
        <v>531.61</v>
      </c>
      <c r="AW124" s="236">
        <f t="shared" si="15"/>
        <v>531.61</v>
      </c>
      <c r="AX124" s="236">
        <f t="shared" si="15"/>
        <v>531.61</v>
      </c>
      <c r="AY124" s="236">
        <f t="shared" si="13"/>
        <v>531.61</v>
      </c>
      <c r="AZ124" s="236">
        <f t="shared" si="22"/>
        <v>0</v>
      </c>
      <c r="BA124" s="236">
        <f t="shared" si="22"/>
        <v>0</v>
      </c>
      <c r="BB124" s="236">
        <f t="shared" si="22"/>
        <v>0</v>
      </c>
      <c r="BC124" s="236">
        <f t="shared" si="20"/>
        <v>0</v>
      </c>
      <c r="BD124" s="236">
        <f t="shared" si="20"/>
        <v>0</v>
      </c>
      <c r="BE124" s="236">
        <f t="shared" si="20"/>
        <v>0</v>
      </c>
      <c r="BF124" s="236">
        <f t="shared" si="20"/>
        <v>0</v>
      </c>
      <c r="BG124" s="236">
        <f t="shared" si="20"/>
        <v>0</v>
      </c>
      <c r="BH124" s="236">
        <f t="shared" si="20"/>
        <v>0</v>
      </c>
      <c r="BI124" s="236">
        <f t="shared" si="24"/>
        <v>0</v>
      </c>
      <c r="BJ124" s="236">
        <f t="shared" si="24"/>
        <v>0</v>
      </c>
      <c r="BK124" s="236">
        <f t="shared" si="24"/>
        <v>0</v>
      </c>
      <c r="BL124" s="235">
        <f t="shared" si="16"/>
        <v>0</v>
      </c>
    </row>
    <row r="125" spans="1:64">
      <c r="A125" s="234" t="s">
        <v>338</v>
      </c>
      <c r="B125" s="231">
        <v>5.2899999999999996E-2</v>
      </c>
      <c r="C125" s="231">
        <v>0.106</v>
      </c>
      <c r="D125" s="220">
        <v>51749946.140000001</v>
      </c>
      <c r="E125" s="220">
        <v>51749946.140000001</v>
      </c>
      <c r="F125" s="220">
        <v>51749946.140000001</v>
      </c>
      <c r="G125" s="220">
        <v>51559208.600000001</v>
      </c>
      <c r="H125" s="220">
        <v>51354736.969999999</v>
      </c>
      <c r="I125" s="220">
        <v>51304185.509999998</v>
      </c>
      <c r="J125" s="220">
        <v>51220041.965000004</v>
      </c>
      <c r="K125" s="220">
        <v>51172715.789999999</v>
      </c>
      <c r="L125" s="220">
        <v>51172715.789999999</v>
      </c>
      <c r="M125" s="220">
        <v>51172715.789999999</v>
      </c>
      <c r="N125" s="220">
        <v>51172715.789999999</v>
      </c>
      <c r="O125" s="220">
        <v>51172715.789999999</v>
      </c>
      <c r="P125" s="220">
        <f t="shared" si="17"/>
        <v>616551590.41500008</v>
      </c>
      <c r="Q125" s="220">
        <v>51172715.789999999</v>
      </c>
      <c r="R125" s="220">
        <v>51172715.789999999</v>
      </c>
      <c r="S125" s="220">
        <v>51172715.789999999</v>
      </c>
      <c r="T125" s="220">
        <v>51172715.789999999</v>
      </c>
      <c r="U125" s="220">
        <v>51172715.789999999</v>
      </c>
      <c r="V125" s="220">
        <v>51172715.789999999</v>
      </c>
      <c r="W125" s="220">
        <v>51172715.789999999</v>
      </c>
      <c r="X125" s="220">
        <v>51172715.789999999</v>
      </c>
      <c r="Y125" s="220">
        <v>51172715.789999999</v>
      </c>
      <c r="Z125" s="220">
        <v>51172715.789999999</v>
      </c>
      <c r="AA125" s="220">
        <v>51172715.789999999</v>
      </c>
      <c r="AB125" s="220">
        <v>51172715.789999999</v>
      </c>
      <c r="AC125" s="220">
        <v>51172715.789999999</v>
      </c>
      <c r="AD125" s="220">
        <v>51172715.789999999</v>
      </c>
      <c r="AE125" s="220">
        <v>51172715.789999999</v>
      </c>
      <c r="AF125" s="220">
        <v>51172715.789999999</v>
      </c>
      <c r="AG125" s="220">
        <f t="shared" si="18"/>
        <v>614072589.48000002</v>
      </c>
      <c r="AH125" s="234"/>
      <c r="AI125" s="235">
        <f t="shared" si="21"/>
        <v>228131.01</v>
      </c>
      <c r="AJ125" s="235">
        <f t="shared" si="21"/>
        <v>228131.01</v>
      </c>
      <c r="AK125" s="235">
        <f t="shared" si="21"/>
        <v>228131.01</v>
      </c>
      <c r="AL125" s="235">
        <f t="shared" si="19"/>
        <v>227290.18</v>
      </c>
      <c r="AM125" s="235">
        <f t="shared" si="19"/>
        <v>226388.8</v>
      </c>
      <c r="AN125" s="235">
        <f t="shared" si="19"/>
        <v>226165.95</v>
      </c>
      <c r="AO125" s="235">
        <f t="shared" si="19"/>
        <v>225795.02</v>
      </c>
      <c r="AP125" s="235">
        <f t="shared" si="19"/>
        <v>225586.39</v>
      </c>
      <c r="AQ125" s="235">
        <f t="shared" si="19"/>
        <v>225586.39</v>
      </c>
      <c r="AR125" s="235">
        <f t="shared" si="23"/>
        <v>225586.39</v>
      </c>
      <c r="AS125" s="235">
        <f t="shared" si="23"/>
        <v>225586.39</v>
      </c>
      <c r="AT125" s="235">
        <f t="shared" si="23"/>
        <v>225586.39</v>
      </c>
      <c r="AU125" s="236">
        <f t="shared" si="14"/>
        <v>2717964.9300000006</v>
      </c>
      <c r="AV125" s="236">
        <f t="shared" si="15"/>
        <v>225586.39</v>
      </c>
      <c r="AW125" s="236">
        <f t="shared" si="15"/>
        <v>225586.39</v>
      </c>
      <c r="AX125" s="236">
        <f t="shared" si="15"/>
        <v>225586.39</v>
      </c>
      <c r="AY125" s="236">
        <f t="shared" si="13"/>
        <v>225586.39</v>
      </c>
      <c r="AZ125" s="236">
        <f t="shared" si="22"/>
        <v>452025.66</v>
      </c>
      <c r="BA125" s="236">
        <f t="shared" si="22"/>
        <v>452025.66</v>
      </c>
      <c r="BB125" s="236">
        <f t="shared" si="22"/>
        <v>452025.66</v>
      </c>
      <c r="BC125" s="236">
        <f t="shared" si="20"/>
        <v>452025.66</v>
      </c>
      <c r="BD125" s="236">
        <f t="shared" si="20"/>
        <v>452025.66</v>
      </c>
      <c r="BE125" s="236">
        <f t="shared" si="20"/>
        <v>452025.66</v>
      </c>
      <c r="BF125" s="236">
        <f t="shared" si="20"/>
        <v>452025.66</v>
      </c>
      <c r="BG125" s="236">
        <f t="shared" si="20"/>
        <v>452025.66</v>
      </c>
      <c r="BH125" s="236">
        <f t="shared" si="20"/>
        <v>452025.66</v>
      </c>
      <c r="BI125" s="236">
        <f t="shared" si="24"/>
        <v>452025.66</v>
      </c>
      <c r="BJ125" s="236">
        <f t="shared" si="24"/>
        <v>452025.66</v>
      </c>
      <c r="BK125" s="236">
        <f t="shared" si="24"/>
        <v>452025.66</v>
      </c>
      <c r="BL125" s="235">
        <f t="shared" si="16"/>
        <v>5424307.9200000009</v>
      </c>
    </row>
    <row r="126" spans="1:64">
      <c r="A126" s="234" t="s">
        <v>339</v>
      </c>
      <c r="B126" s="231">
        <v>3.3399999999999999E-2</v>
      </c>
      <c r="C126" s="231">
        <v>3.7199999999999997E-2</v>
      </c>
      <c r="D126" s="220">
        <v>43090340.240000002</v>
      </c>
      <c r="E126" s="220">
        <v>43081609.409999996</v>
      </c>
      <c r="F126" s="220">
        <v>43123533.009999998</v>
      </c>
      <c r="G126" s="220">
        <v>43228264.799999997</v>
      </c>
      <c r="H126" s="220">
        <v>43272890.270000003</v>
      </c>
      <c r="I126" s="220">
        <v>43271290.140000001</v>
      </c>
      <c r="J126" s="220">
        <v>43271290.140000001</v>
      </c>
      <c r="K126" s="220">
        <v>43271290.140000001</v>
      </c>
      <c r="L126" s="220">
        <v>43271290.140000001</v>
      </c>
      <c r="M126" s="220">
        <v>43271290.140000001</v>
      </c>
      <c r="N126" s="220">
        <v>43271290.140000001</v>
      </c>
      <c r="O126" s="220">
        <v>43271290.140000001</v>
      </c>
      <c r="P126" s="220">
        <f t="shared" si="17"/>
        <v>518695668.70999992</v>
      </c>
      <c r="Q126" s="220">
        <v>43022790.140000001</v>
      </c>
      <c r="R126" s="220">
        <v>44259673.840000004</v>
      </c>
      <c r="S126" s="220">
        <v>50620828.234999999</v>
      </c>
      <c r="T126" s="220">
        <v>55496598.93</v>
      </c>
      <c r="U126" s="220">
        <v>55496598.93</v>
      </c>
      <c r="V126" s="220">
        <v>56148154.270000003</v>
      </c>
      <c r="W126" s="220">
        <v>56799709.609999999</v>
      </c>
      <c r="X126" s="220">
        <v>56799709.609999999</v>
      </c>
      <c r="Y126" s="220">
        <v>56799709.609999999</v>
      </c>
      <c r="Z126" s="220">
        <v>56799709.609999999</v>
      </c>
      <c r="AA126" s="220">
        <v>56799709.609999999</v>
      </c>
      <c r="AB126" s="220">
        <v>56799709.609999999</v>
      </c>
      <c r="AC126" s="220">
        <v>56799709.609999999</v>
      </c>
      <c r="AD126" s="220">
        <v>56799709.609999999</v>
      </c>
      <c r="AE126" s="220">
        <v>56799709.609999999</v>
      </c>
      <c r="AF126" s="220">
        <v>56799709.609999999</v>
      </c>
      <c r="AG126" s="220">
        <f t="shared" si="18"/>
        <v>679641849.30000007</v>
      </c>
      <c r="AH126" s="234"/>
      <c r="AI126" s="235">
        <f t="shared" si="21"/>
        <v>119934.78</v>
      </c>
      <c r="AJ126" s="235">
        <f t="shared" si="21"/>
        <v>119910.48</v>
      </c>
      <c r="AK126" s="235">
        <f t="shared" si="21"/>
        <v>120027.17</v>
      </c>
      <c r="AL126" s="235">
        <f t="shared" si="19"/>
        <v>120318.67</v>
      </c>
      <c r="AM126" s="235">
        <f t="shared" si="19"/>
        <v>120442.88</v>
      </c>
      <c r="AN126" s="235">
        <f t="shared" si="19"/>
        <v>120438.42</v>
      </c>
      <c r="AO126" s="235">
        <f t="shared" si="19"/>
        <v>120438.42</v>
      </c>
      <c r="AP126" s="235">
        <f t="shared" si="19"/>
        <v>120438.42</v>
      </c>
      <c r="AQ126" s="235">
        <f t="shared" si="19"/>
        <v>120438.42</v>
      </c>
      <c r="AR126" s="235">
        <f t="shared" si="23"/>
        <v>120438.42</v>
      </c>
      <c r="AS126" s="235">
        <f t="shared" si="23"/>
        <v>120438.42</v>
      </c>
      <c r="AT126" s="235">
        <f t="shared" si="23"/>
        <v>120438.42</v>
      </c>
      <c r="AU126" s="236">
        <f t="shared" si="14"/>
        <v>1443702.92</v>
      </c>
      <c r="AV126" s="236">
        <f t="shared" si="15"/>
        <v>119746.77</v>
      </c>
      <c r="AW126" s="236">
        <f t="shared" si="15"/>
        <v>123189.43</v>
      </c>
      <c r="AX126" s="236">
        <f t="shared" si="15"/>
        <v>140894.64000000001</v>
      </c>
      <c r="AY126" s="236">
        <f t="shared" si="13"/>
        <v>154465.53</v>
      </c>
      <c r="AZ126" s="236">
        <f t="shared" si="22"/>
        <v>172039.46</v>
      </c>
      <c r="BA126" s="236">
        <f t="shared" si="22"/>
        <v>174059.28</v>
      </c>
      <c r="BB126" s="236">
        <f t="shared" si="22"/>
        <v>176079.1</v>
      </c>
      <c r="BC126" s="236">
        <f t="shared" si="20"/>
        <v>176079.1</v>
      </c>
      <c r="BD126" s="236">
        <f t="shared" si="20"/>
        <v>176079.1</v>
      </c>
      <c r="BE126" s="236">
        <f t="shared" si="20"/>
        <v>176079.1</v>
      </c>
      <c r="BF126" s="236">
        <f t="shared" si="20"/>
        <v>176079.1</v>
      </c>
      <c r="BG126" s="236">
        <f t="shared" si="20"/>
        <v>176079.1</v>
      </c>
      <c r="BH126" s="236">
        <f t="shared" si="20"/>
        <v>176079.1</v>
      </c>
      <c r="BI126" s="236">
        <f t="shared" si="24"/>
        <v>176079.1</v>
      </c>
      <c r="BJ126" s="236">
        <f t="shared" si="24"/>
        <v>176079.1</v>
      </c>
      <c r="BK126" s="236">
        <f t="shared" si="24"/>
        <v>176079.1</v>
      </c>
      <c r="BL126" s="235">
        <f t="shared" si="16"/>
        <v>2106889.7400000002</v>
      </c>
    </row>
    <row r="127" spans="1:64">
      <c r="A127" s="234" t="s">
        <v>340</v>
      </c>
      <c r="B127" s="231">
        <v>2.6199999999999998E-2</v>
      </c>
      <c r="C127" s="231">
        <v>3.6999999999999998E-2</v>
      </c>
      <c r="D127" s="220">
        <v>37946804.75</v>
      </c>
      <c r="E127" s="220">
        <v>37972639.240000002</v>
      </c>
      <c r="F127" s="220">
        <v>37763508.409999996</v>
      </c>
      <c r="G127" s="220">
        <v>37445768.950000003</v>
      </c>
      <c r="H127" s="220">
        <v>37185214.549999997</v>
      </c>
      <c r="I127" s="220">
        <v>36979596.75</v>
      </c>
      <c r="J127" s="220">
        <v>36925924.730000004</v>
      </c>
      <c r="K127" s="220">
        <v>36925924.730000004</v>
      </c>
      <c r="L127" s="220">
        <v>36925924.730000004</v>
      </c>
      <c r="M127" s="220">
        <v>36925924.730000004</v>
      </c>
      <c r="N127" s="220">
        <v>36925924.730000004</v>
      </c>
      <c r="O127" s="220">
        <v>36925924.730000004</v>
      </c>
      <c r="P127" s="220">
        <f t="shared" si="17"/>
        <v>446849081.03000015</v>
      </c>
      <c r="Q127" s="220">
        <v>36925924.730000004</v>
      </c>
      <c r="R127" s="220">
        <v>36925924.730000004</v>
      </c>
      <c r="S127" s="220">
        <v>36925924.730000004</v>
      </c>
      <c r="T127" s="220">
        <v>36925924.730000004</v>
      </c>
      <c r="U127" s="220">
        <v>36961271.260000005</v>
      </c>
      <c r="V127" s="220">
        <v>36996617.790000007</v>
      </c>
      <c r="W127" s="220">
        <v>36996617.790000007</v>
      </c>
      <c r="X127" s="220">
        <v>36996617.790000007</v>
      </c>
      <c r="Y127" s="220">
        <v>36996617.790000007</v>
      </c>
      <c r="Z127" s="220">
        <v>37307594.190000005</v>
      </c>
      <c r="AA127" s="220">
        <v>37618570.590000004</v>
      </c>
      <c r="AB127" s="220">
        <v>37618570.590000004</v>
      </c>
      <c r="AC127" s="220">
        <v>37618570.590000004</v>
      </c>
      <c r="AD127" s="220">
        <v>37618570.590000004</v>
      </c>
      <c r="AE127" s="220">
        <v>37618570.590000004</v>
      </c>
      <c r="AF127" s="220">
        <v>37618570.590000004</v>
      </c>
      <c r="AG127" s="220">
        <f t="shared" si="18"/>
        <v>447966760.1500001</v>
      </c>
      <c r="AH127" s="234"/>
      <c r="AI127" s="235">
        <f t="shared" si="21"/>
        <v>82850.52</v>
      </c>
      <c r="AJ127" s="235">
        <f t="shared" si="21"/>
        <v>82906.929999999993</v>
      </c>
      <c r="AK127" s="235">
        <f t="shared" si="21"/>
        <v>82450.33</v>
      </c>
      <c r="AL127" s="235">
        <f t="shared" si="19"/>
        <v>81756.600000000006</v>
      </c>
      <c r="AM127" s="235">
        <f t="shared" si="19"/>
        <v>81187.72</v>
      </c>
      <c r="AN127" s="235">
        <f t="shared" si="19"/>
        <v>80738.789999999994</v>
      </c>
      <c r="AO127" s="235">
        <f t="shared" si="19"/>
        <v>80621.600000000006</v>
      </c>
      <c r="AP127" s="235">
        <f t="shared" si="19"/>
        <v>80621.600000000006</v>
      </c>
      <c r="AQ127" s="235">
        <f t="shared" si="19"/>
        <v>80621.600000000006</v>
      </c>
      <c r="AR127" s="235">
        <f t="shared" si="23"/>
        <v>80621.600000000006</v>
      </c>
      <c r="AS127" s="235">
        <f t="shared" si="23"/>
        <v>80621.600000000006</v>
      </c>
      <c r="AT127" s="235">
        <f t="shared" si="23"/>
        <v>80621.600000000006</v>
      </c>
      <c r="AU127" s="236">
        <f t="shared" si="14"/>
        <v>975620.48999999987</v>
      </c>
      <c r="AV127" s="236">
        <f t="shared" si="15"/>
        <v>80621.600000000006</v>
      </c>
      <c r="AW127" s="236">
        <f t="shared" si="15"/>
        <v>80621.600000000006</v>
      </c>
      <c r="AX127" s="236">
        <f t="shared" si="15"/>
        <v>80621.600000000006</v>
      </c>
      <c r="AY127" s="236">
        <f t="shared" si="13"/>
        <v>80621.600000000006</v>
      </c>
      <c r="AZ127" s="236">
        <f t="shared" si="22"/>
        <v>113963.92</v>
      </c>
      <c r="BA127" s="236">
        <f t="shared" si="22"/>
        <v>114072.9</v>
      </c>
      <c r="BB127" s="236">
        <f t="shared" si="22"/>
        <v>114072.9</v>
      </c>
      <c r="BC127" s="236">
        <f t="shared" si="20"/>
        <v>114072.9</v>
      </c>
      <c r="BD127" s="236">
        <f t="shared" si="20"/>
        <v>114072.9</v>
      </c>
      <c r="BE127" s="236">
        <f t="shared" si="20"/>
        <v>115031.75</v>
      </c>
      <c r="BF127" s="236">
        <f t="shared" si="20"/>
        <v>115990.59</v>
      </c>
      <c r="BG127" s="236">
        <f t="shared" si="20"/>
        <v>115990.59</v>
      </c>
      <c r="BH127" s="236">
        <f t="shared" si="20"/>
        <v>115990.59</v>
      </c>
      <c r="BI127" s="236">
        <f t="shared" si="24"/>
        <v>115990.59</v>
      </c>
      <c r="BJ127" s="236">
        <f t="shared" si="24"/>
        <v>115990.59</v>
      </c>
      <c r="BK127" s="236">
        <f t="shared" si="24"/>
        <v>115990.59</v>
      </c>
      <c r="BL127" s="235">
        <f t="shared" si="16"/>
        <v>1381230.81</v>
      </c>
    </row>
    <row r="128" spans="1:64">
      <c r="A128" s="234" t="s">
        <v>341</v>
      </c>
      <c r="B128" s="231">
        <v>2.12E-2</v>
      </c>
      <c r="C128" s="231">
        <v>3.8699999999999998E-2</v>
      </c>
      <c r="D128" s="220">
        <v>52510378.93</v>
      </c>
      <c r="E128" s="220">
        <v>52560891.159999996</v>
      </c>
      <c r="F128" s="220">
        <v>52603066.5</v>
      </c>
      <c r="G128" s="220">
        <v>52603066.5</v>
      </c>
      <c r="H128" s="220">
        <v>52603066.5</v>
      </c>
      <c r="I128" s="220">
        <v>52614443.68</v>
      </c>
      <c r="J128" s="220">
        <v>52597221.044999994</v>
      </c>
      <c r="K128" s="220">
        <v>52541736.784999989</v>
      </c>
      <c r="L128" s="220">
        <v>52549456.329999991</v>
      </c>
      <c r="M128" s="220">
        <v>52552436.504999988</v>
      </c>
      <c r="N128" s="220">
        <v>52432138.964999989</v>
      </c>
      <c r="O128" s="220">
        <v>51897943.414999992</v>
      </c>
      <c r="P128" s="220">
        <f t="shared" si="17"/>
        <v>630065846.31499994</v>
      </c>
      <c r="Q128" s="220">
        <v>51440367.114999987</v>
      </c>
      <c r="R128" s="220">
        <v>51418045.969999991</v>
      </c>
      <c r="S128" s="220">
        <v>51306894.999999993</v>
      </c>
      <c r="T128" s="220">
        <v>51183100.679999992</v>
      </c>
      <c r="U128" s="220">
        <v>51107751.614999995</v>
      </c>
      <c r="V128" s="220">
        <v>50915694.88499999</v>
      </c>
      <c r="W128" s="220">
        <v>50814105.394999988</v>
      </c>
      <c r="X128" s="220">
        <v>50825249.144999988</v>
      </c>
      <c r="Y128" s="220">
        <v>51132858.114999987</v>
      </c>
      <c r="Z128" s="220">
        <v>51388015.594999991</v>
      </c>
      <c r="AA128" s="220">
        <v>51220005.934999987</v>
      </c>
      <c r="AB128" s="220">
        <v>50685810.38499999</v>
      </c>
      <c r="AC128" s="220">
        <v>50228234.084999986</v>
      </c>
      <c r="AD128" s="220">
        <v>50205912.93999999</v>
      </c>
      <c r="AE128" s="220">
        <v>50094761.969999991</v>
      </c>
      <c r="AF128" s="220">
        <v>49970967.649999991</v>
      </c>
      <c r="AG128" s="220">
        <f t="shared" si="18"/>
        <v>608589367.71499991</v>
      </c>
      <c r="AH128" s="234"/>
      <c r="AI128" s="235">
        <f t="shared" si="21"/>
        <v>92768.34</v>
      </c>
      <c r="AJ128" s="235">
        <f t="shared" si="21"/>
        <v>92857.57</v>
      </c>
      <c r="AK128" s="235">
        <f t="shared" si="21"/>
        <v>92932.08</v>
      </c>
      <c r="AL128" s="235">
        <f t="shared" si="19"/>
        <v>92932.08</v>
      </c>
      <c r="AM128" s="235">
        <f t="shared" si="19"/>
        <v>92932.08</v>
      </c>
      <c r="AN128" s="235">
        <f t="shared" si="19"/>
        <v>92952.18</v>
      </c>
      <c r="AO128" s="235">
        <f t="shared" si="19"/>
        <v>92921.76</v>
      </c>
      <c r="AP128" s="235">
        <f t="shared" si="19"/>
        <v>92823.73</v>
      </c>
      <c r="AQ128" s="235">
        <f t="shared" si="19"/>
        <v>92837.37</v>
      </c>
      <c r="AR128" s="235">
        <f t="shared" si="23"/>
        <v>92842.64</v>
      </c>
      <c r="AS128" s="235">
        <f t="shared" si="23"/>
        <v>92630.11</v>
      </c>
      <c r="AT128" s="235">
        <f t="shared" si="23"/>
        <v>91686.37</v>
      </c>
      <c r="AU128" s="236">
        <f t="shared" si="14"/>
        <v>1113116.31</v>
      </c>
      <c r="AV128" s="236">
        <f t="shared" si="15"/>
        <v>90877.98</v>
      </c>
      <c r="AW128" s="236">
        <f t="shared" si="15"/>
        <v>90838.55</v>
      </c>
      <c r="AX128" s="236">
        <f t="shared" si="15"/>
        <v>90642.18</v>
      </c>
      <c r="AY128" s="236">
        <f t="shared" si="13"/>
        <v>90423.48</v>
      </c>
      <c r="AZ128" s="236">
        <f t="shared" si="22"/>
        <v>164822.5</v>
      </c>
      <c r="BA128" s="236">
        <f t="shared" si="22"/>
        <v>164203.12</v>
      </c>
      <c r="BB128" s="236">
        <f t="shared" si="22"/>
        <v>163875.49</v>
      </c>
      <c r="BC128" s="236">
        <f t="shared" si="20"/>
        <v>163911.43</v>
      </c>
      <c r="BD128" s="236">
        <f t="shared" si="20"/>
        <v>164903.47</v>
      </c>
      <c r="BE128" s="236">
        <f t="shared" si="20"/>
        <v>165726.35</v>
      </c>
      <c r="BF128" s="236">
        <f t="shared" si="20"/>
        <v>165184.51999999999</v>
      </c>
      <c r="BG128" s="236">
        <f t="shared" si="20"/>
        <v>163461.74</v>
      </c>
      <c r="BH128" s="236">
        <f t="shared" si="20"/>
        <v>161986.04999999999</v>
      </c>
      <c r="BI128" s="236">
        <f t="shared" si="24"/>
        <v>161914.07</v>
      </c>
      <c r="BJ128" s="236">
        <f t="shared" si="24"/>
        <v>161555.60999999999</v>
      </c>
      <c r="BK128" s="236">
        <f t="shared" si="24"/>
        <v>161156.37</v>
      </c>
      <c r="BL128" s="235">
        <f t="shared" si="16"/>
        <v>1962700.7200000002</v>
      </c>
    </row>
    <row r="129" spans="1:64">
      <c r="A129" s="234" t="s">
        <v>342</v>
      </c>
      <c r="B129" s="231">
        <v>2.64E-2</v>
      </c>
      <c r="C129" s="231">
        <v>2.75E-2</v>
      </c>
      <c r="D129" s="220">
        <v>58978403.509999998</v>
      </c>
      <c r="E129" s="220">
        <v>59068121.549999997</v>
      </c>
      <c r="F129" s="220">
        <v>59157504.640000001</v>
      </c>
      <c r="G129" s="220">
        <v>59201789.659999996</v>
      </c>
      <c r="H129" s="220">
        <v>59849689.950000003</v>
      </c>
      <c r="I129" s="220">
        <v>60438801.560000002</v>
      </c>
      <c r="J129" s="220">
        <v>68219334.719999999</v>
      </c>
      <c r="K129" s="220">
        <v>76014036.579999998</v>
      </c>
      <c r="L129" s="220">
        <v>76014036.579999998</v>
      </c>
      <c r="M129" s="220">
        <v>76014036.579999998</v>
      </c>
      <c r="N129" s="220">
        <v>76014036.579999998</v>
      </c>
      <c r="O129" s="220">
        <v>76014036.579999998</v>
      </c>
      <c r="P129" s="220">
        <f t="shared" si="17"/>
        <v>804983828.49000013</v>
      </c>
      <c r="Q129" s="220">
        <v>76014036.579999998</v>
      </c>
      <c r="R129" s="220">
        <v>76396430.079999998</v>
      </c>
      <c r="S129" s="220">
        <v>76778823.579999998</v>
      </c>
      <c r="T129" s="220">
        <v>78719823.584999993</v>
      </c>
      <c r="U129" s="220">
        <v>80660823.590000004</v>
      </c>
      <c r="V129" s="220">
        <v>80660823.590000004</v>
      </c>
      <c r="W129" s="220">
        <v>80660823.590000004</v>
      </c>
      <c r="X129" s="220">
        <v>80660823.590000004</v>
      </c>
      <c r="Y129" s="220">
        <v>80660823.590000004</v>
      </c>
      <c r="Z129" s="220">
        <v>80660823.590000004</v>
      </c>
      <c r="AA129" s="220">
        <v>80660823.590000004</v>
      </c>
      <c r="AB129" s="220">
        <v>80660823.590000004</v>
      </c>
      <c r="AC129" s="220">
        <v>80660823.590000004</v>
      </c>
      <c r="AD129" s="220">
        <v>80716368.140000001</v>
      </c>
      <c r="AE129" s="220">
        <v>80771912.689999998</v>
      </c>
      <c r="AF129" s="220">
        <v>80771912.689999998</v>
      </c>
      <c r="AG129" s="220">
        <f t="shared" si="18"/>
        <v>968207605.83000016</v>
      </c>
      <c r="AH129" s="234"/>
      <c r="AI129" s="235">
        <f t="shared" si="21"/>
        <v>129752.49</v>
      </c>
      <c r="AJ129" s="235">
        <f t="shared" si="21"/>
        <v>129949.87</v>
      </c>
      <c r="AK129" s="235">
        <f t="shared" si="21"/>
        <v>130146.51</v>
      </c>
      <c r="AL129" s="235">
        <f t="shared" si="19"/>
        <v>130243.94</v>
      </c>
      <c r="AM129" s="235">
        <f t="shared" si="19"/>
        <v>131669.32</v>
      </c>
      <c r="AN129" s="235">
        <f t="shared" si="19"/>
        <v>132965.35999999999</v>
      </c>
      <c r="AO129" s="235">
        <f t="shared" si="19"/>
        <v>150082.54</v>
      </c>
      <c r="AP129" s="235">
        <f t="shared" si="19"/>
        <v>167230.88</v>
      </c>
      <c r="AQ129" s="235">
        <f t="shared" si="19"/>
        <v>167230.88</v>
      </c>
      <c r="AR129" s="235">
        <f t="shared" si="23"/>
        <v>167230.88</v>
      </c>
      <c r="AS129" s="235">
        <f t="shared" si="23"/>
        <v>167230.88</v>
      </c>
      <c r="AT129" s="235">
        <f t="shared" si="23"/>
        <v>167230.88</v>
      </c>
      <c r="AU129" s="236">
        <f t="shared" si="14"/>
        <v>1770964.4299999997</v>
      </c>
      <c r="AV129" s="236">
        <f t="shared" si="15"/>
        <v>167230.88</v>
      </c>
      <c r="AW129" s="236">
        <f t="shared" si="15"/>
        <v>168072.15</v>
      </c>
      <c r="AX129" s="236">
        <f t="shared" si="15"/>
        <v>168913.41</v>
      </c>
      <c r="AY129" s="236">
        <f t="shared" si="13"/>
        <v>173183.61</v>
      </c>
      <c r="AZ129" s="236">
        <f t="shared" si="22"/>
        <v>184847.72</v>
      </c>
      <c r="BA129" s="236">
        <f t="shared" si="22"/>
        <v>184847.72</v>
      </c>
      <c r="BB129" s="236">
        <f t="shared" si="22"/>
        <v>184847.72</v>
      </c>
      <c r="BC129" s="236">
        <f t="shared" si="20"/>
        <v>184847.72</v>
      </c>
      <c r="BD129" s="236">
        <f t="shared" si="20"/>
        <v>184847.72</v>
      </c>
      <c r="BE129" s="236">
        <f t="shared" si="20"/>
        <v>184847.72</v>
      </c>
      <c r="BF129" s="236">
        <f t="shared" si="20"/>
        <v>184847.72</v>
      </c>
      <c r="BG129" s="236">
        <f t="shared" si="20"/>
        <v>184847.72</v>
      </c>
      <c r="BH129" s="236">
        <f t="shared" si="20"/>
        <v>184847.72</v>
      </c>
      <c r="BI129" s="236">
        <f t="shared" si="24"/>
        <v>184975.01</v>
      </c>
      <c r="BJ129" s="236">
        <f t="shared" si="24"/>
        <v>185102.3</v>
      </c>
      <c r="BK129" s="236">
        <f t="shared" si="24"/>
        <v>185102.3</v>
      </c>
      <c r="BL129" s="235">
        <f t="shared" si="16"/>
        <v>2218809.09</v>
      </c>
    </row>
    <row r="130" spans="1:64">
      <c r="A130" s="234" t="s">
        <v>343</v>
      </c>
      <c r="B130" s="231">
        <v>0</v>
      </c>
      <c r="C130" s="231">
        <v>0</v>
      </c>
      <c r="D130" s="220">
        <v>0</v>
      </c>
      <c r="E130" s="220">
        <v>0</v>
      </c>
      <c r="F130" s="220">
        <v>0</v>
      </c>
      <c r="G130" s="220">
        <v>0</v>
      </c>
      <c r="H130" s="220">
        <v>0</v>
      </c>
      <c r="I130" s="220">
        <v>0</v>
      </c>
      <c r="J130" s="220">
        <v>0</v>
      </c>
      <c r="K130" s="220">
        <v>0</v>
      </c>
      <c r="L130" s="220">
        <v>0</v>
      </c>
      <c r="M130" s="220">
        <v>0</v>
      </c>
      <c r="N130" s="220">
        <v>0</v>
      </c>
      <c r="O130" s="220">
        <v>0</v>
      </c>
      <c r="P130" s="220">
        <f t="shared" si="17"/>
        <v>0</v>
      </c>
      <c r="Q130" s="220">
        <v>0</v>
      </c>
      <c r="R130" s="220">
        <v>0</v>
      </c>
      <c r="S130" s="220">
        <v>0</v>
      </c>
      <c r="T130" s="220">
        <v>0</v>
      </c>
      <c r="U130" s="220">
        <v>0</v>
      </c>
      <c r="V130" s="220">
        <v>0</v>
      </c>
      <c r="W130" s="220">
        <v>0</v>
      </c>
      <c r="X130" s="220">
        <v>0</v>
      </c>
      <c r="Y130" s="220">
        <v>0</v>
      </c>
      <c r="Z130" s="220">
        <v>0</v>
      </c>
      <c r="AA130" s="220">
        <v>0</v>
      </c>
      <c r="AB130" s="220">
        <v>0</v>
      </c>
      <c r="AC130" s="220">
        <v>0</v>
      </c>
      <c r="AD130" s="220">
        <v>0</v>
      </c>
      <c r="AE130" s="220">
        <v>0</v>
      </c>
      <c r="AF130" s="220">
        <v>0</v>
      </c>
      <c r="AG130" s="220">
        <f t="shared" si="18"/>
        <v>0</v>
      </c>
      <c r="AH130" s="234"/>
      <c r="AI130" s="235">
        <f t="shared" si="21"/>
        <v>0</v>
      </c>
      <c r="AJ130" s="235">
        <f t="shared" si="21"/>
        <v>0</v>
      </c>
      <c r="AK130" s="235">
        <f t="shared" si="21"/>
        <v>0</v>
      </c>
      <c r="AL130" s="235">
        <f t="shared" si="19"/>
        <v>0</v>
      </c>
      <c r="AM130" s="235">
        <f t="shared" si="19"/>
        <v>0</v>
      </c>
      <c r="AN130" s="235">
        <f t="shared" si="19"/>
        <v>0</v>
      </c>
      <c r="AO130" s="235">
        <f t="shared" si="19"/>
        <v>0</v>
      </c>
      <c r="AP130" s="235">
        <f t="shared" si="19"/>
        <v>0</v>
      </c>
      <c r="AQ130" s="235">
        <f t="shared" si="19"/>
        <v>0</v>
      </c>
      <c r="AR130" s="235">
        <f t="shared" si="23"/>
        <v>0</v>
      </c>
      <c r="AS130" s="235">
        <f t="shared" si="23"/>
        <v>0</v>
      </c>
      <c r="AT130" s="235">
        <f t="shared" si="23"/>
        <v>0</v>
      </c>
      <c r="AU130" s="236">
        <f t="shared" si="14"/>
        <v>0</v>
      </c>
      <c r="AV130" s="236">
        <f t="shared" si="15"/>
        <v>0</v>
      </c>
      <c r="AW130" s="236">
        <f t="shared" si="15"/>
        <v>0</v>
      </c>
      <c r="AX130" s="236">
        <f t="shared" si="15"/>
        <v>0</v>
      </c>
      <c r="AY130" s="236">
        <f t="shared" si="13"/>
        <v>0</v>
      </c>
      <c r="AZ130" s="236">
        <f t="shared" si="22"/>
        <v>0</v>
      </c>
      <c r="BA130" s="236">
        <f t="shared" si="22"/>
        <v>0</v>
      </c>
      <c r="BB130" s="236">
        <f t="shared" si="22"/>
        <v>0</v>
      </c>
      <c r="BC130" s="236">
        <f t="shared" si="20"/>
        <v>0</v>
      </c>
      <c r="BD130" s="236">
        <f t="shared" si="20"/>
        <v>0</v>
      </c>
      <c r="BE130" s="236">
        <f t="shared" si="20"/>
        <v>0</v>
      </c>
      <c r="BF130" s="236">
        <f t="shared" si="20"/>
        <v>0</v>
      </c>
      <c r="BG130" s="236">
        <f t="shared" si="20"/>
        <v>0</v>
      </c>
      <c r="BH130" s="236">
        <f t="shared" si="20"/>
        <v>0</v>
      </c>
      <c r="BI130" s="236">
        <f t="shared" si="24"/>
        <v>0</v>
      </c>
      <c r="BJ130" s="236">
        <f t="shared" si="24"/>
        <v>0</v>
      </c>
      <c r="BK130" s="236">
        <f t="shared" si="24"/>
        <v>0</v>
      </c>
      <c r="BL130" s="235">
        <f t="shared" si="16"/>
        <v>0</v>
      </c>
    </row>
    <row r="131" spans="1:64">
      <c r="A131" s="234" t="s">
        <v>344</v>
      </c>
      <c r="B131" s="231">
        <v>0</v>
      </c>
      <c r="C131" s="231">
        <v>0</v>
      </c>
      <c r="D131" s="220">
        <v>0</v>
      </c>
      <c r="E131" s="220">
        <v>0</v>
      </c>
      <c r="F131" s="220">
        <v>0</v>
      </c>
      <c r="G131" s="220">
        <v>0</v>
      </c>
      <c r="H131" s="220">
        <v>0</v>
      </c>
      <c r="I131" s="220">
        <v>0</v>
      </c>
      <c r="J131" s="220">
        <v>0</v>
      </c>
      <c r="K131" s="220">
        <v>0</v>
      </c>
      <c r="L131" s="220">
        <v>0</v>
      </c>
      <c r="M131" s="220">
        <v>0</v>
      </c>
      <c r="N131" s="220">
        <v>0</v>
      </c>
      <c r="O131" s="220">
        <v>0</v>
      </c>
      <c r="P131" s="220">
        <f t="shared" si="17"/>
        <v>0</v>
      </c>
      <c r="Q131" s="220">
        <v>0</v>
      </c>
      <c r="R131" s="220">
        <v>0</v>
      </c>
      <c r="S131" s="220">
        <v>0</v>
      </c>
      <c r="T131" s="220">
        <v>0</v>
      </c>
      <c r="U131" s="220">
        <v>0</v>
      </c>
      <c r="V131" s="220">
        <v>0</v>
      </c>
      <c r="W131" s="220">
        <v>0</v>
      </c>
      <c r="X131" s="220">
        <v>0</v>
      </c>
      <c r="Y131" s="220">
        <v>0</v>
      </c>
      <c r="Z131" s="220">
        <v>0</v>
      </c>
      <c r="AA131" s="220">
        <v>0</v>
      </c>
      <c r="AB131" s="220">
        <v>0</v>
      </c>
      <c r="AC131" s="220">
        <v>0</v>
      </c>
      <c r="AD131" s="220">
        <v>0</v>
      </c>
      <c r="AE131" s="220">
        <v>0</v>
      </c>
      <c r="AF131" s="220">
        <v>0</v>
      </c>
      <c r="AG131" s="220">
        <f t="shared" si="18"/>
        <v>0</v>
      </c>
      <c r="AH131" s="234"/>
      <c r="AI131" s="235">
        <f t="shared" si="21"/>
        <v>0</v>
      </c>
      <c r="AJ131" s="235">
        <f t="shared" si="21"/>
        <v>0</v>
      </c>
      <c r="AK131" s="235">
        <f t="shared" si="21"/>
        <v>0</v>
      </c>
      <c r="AL131" s="235">
        <f t="shared" si="19"/>
        <v>0</v>
      </c>
      <c r="AM131" s="235">
        <f t="shared" si="19"/>
        <v>0</v>
      </c>
      <c r="AN131" s="235">
        <f t="shared" si="19"/>
        <v>0</v>
      </c>
      <c r="AO131" s="235">
        <f t="shared" si="19"/>
        <v>0</v>
      </c>
      <c r="AP131" s="235">
        <f t="shared" si="19"/>
        <v>0</v>
      </c>
      <c r="AQ131" s="235">
        <f t="shared" si="19"/>
        <v>0</v>
      </c>
      <c r="AR131" s="235">
        <f t="shared" si="23"/>
        <v>0</v>
      </c>
      <c r="AS131" s="235">
        <f t="shared" si="23"/>
        <v>0</v>
      </c>
      <c r="AT131" s="235">
        <f t="shared" si="23"/>
        <v>0</v>
      </c>
      <c r="AU131" s="236">
        <f t="shared" si="14"/>
        <v>0</v>
      </c>
      <c r="AV131" s="236">
        <f t="shared" si="15"/>
        <v>0</v>
      </c>
      <c r="AW131" s="236">
        <f t="shared" si="15"/>
        <v>0</v>
      </c>
      <c r="AX131" s="236">
        <f t="shared" si="15"/>
        <v>0</v>
      </c>
      <c r="AY131" s="236">
        <f t="shared" si="13"/>
        <v>0</v>
      </c>
      <c r="AZ131" s="236">
        <f t="shared" si="22"/>
        <v>0</v>
      </c>
      <c r="BA131" s="236">
        <f t="shared" si="22"/>
        <v>0</v>
      </c>
      <c r="BB131" s="236">
        <f t="shared" si="22"/>
        <v>0</v>
      </c>
      <c r="BC131" s="236">
        <f t="shared" si="20"/>
        <v>0</v>
      </c>
      <c r="BD131" s="236">
        <f t="shared" si="20"/>
        <v>0</v>
      </c>
      <c r="BE131" s="236">
        <f t="shared" si="20"/>
        <v>0</v>
      </c>
      <c r="BF131" s="236">
        <f t="shared" si="20"/>
        <v>0</v>
      </c>
      <c r="BG131" s="236">
        <f t="shared" si="20"/>
        <v>0</v>
      </c>
      <c r="BH131" s="236">
        <f t="shared" si="20"/>
        <v>0</v>
      </c>
      <c r="BI131" s="236">
        <f t="shared" si="24"/>
        <v>0</v>
      </c>
      <c r="BJ131" s="236">
        <f t="shared" si="24"/>
        <v>0</v>
      </c>
      <c r="BK131" s="236">
        <f t="shared" si="24"/>
        <v>0</v>
      </c>
      <c r="BL131" s="235">
        <f t="shared" si="16"/>
        <v>0</v>
      </c>
    </row>
    <row r="132" spans="1:64">
      <c r="A132" s="234" t="s">
        <v>345</v>
      </c>
      <c r="B132" s="231">
        <v>0</v>
      </c>
      <c r="C132" s="231">
        <v>0</v>
      </c>
      <c r="D132" s="220">
        <v>0</v>
      </c>
      <c r="E132" s="220">
        <v>0</v>
      </c>
      <c r="F132" s="220">
        <v>0</v>
      </c>
      <c r="G132" s="220">
        <v>0</v>
      </c>
      <c r="H132" s="220">
        <v>0</v>
      </c>
      <c r="I132" s="220">
        <v>0</v>
      </c>
      <c r="J132" s="220">
        <v>0</v>
      </c>
      <c r="K132" s="220">
        <v>0</v>
      </c>
      <c r="L132" s="220">
        <v>0</v>
      </c>
      <c r="M132" s="220">
        <v>0</v>
      </c>
      <c r="N132" s="220">
        <v>0</v>
      </c>
      <c r="O132" s="220">
        <v>0</v>
      </c>
      <c r="P132" s="220">
        <f t="shared" si="17"/>
        <v>0</v>
      </c>
      <c r="Q132" s="220">
        <v>0</v>
      </c>
      <c r="R132" s="220">
        <v>0</v>
      </c>
      <c r="S132" s="220">
        <v>0</v>
      </c>
      <c r="T132" s="220">
        <v>0</v>
      </c>
      <c r="U132" s="220">
        <v>0</v>
      </c>
      <c r="V132" s="220">
        <v>0</v>
      </c>
      <c r="W132" s="220">
        <v>0</v>
      </c>
      <c r="X132" s="220">
        <v>0</v>
      </c>
      <c r="Y132" s="220">
        <v>0</v>
      </c>
      <c r="Z132" s="220">
        <v>0</v>
      </c>
      <c r="AA132" s="220">
        <v>0</v>
      </c>
      <c r="AB132" s="220">
        <v>0</v>
      </c>
      <c r="AC132" s="220">
        <v>0</v>
      </c>
      <c r="AD132" s="220">
        <v>0</v>
      </c>
      <c r="AE132" s="220">
        <v>0</v>
      </c>
      <c r="AF132" s="220">
        <v>0</v>
      </c>
      <c r="AG132" s="220">
        <f t="shared" si="18"/>
        <v>0</v>
      </c>
      <c r="AH132" s="234"/>
      <c r="AI132" s="235">
        <f t="shared" si="21"/>
        <v>0</v>
      </c>
      <c r="AJ132" s="235">
        <f t="shared" si="21"/>
        <v>0</v>
      </c>
      <c r="AK132" s="235">
        <f t="shared" si="21"/>
        <v>0</v>
      </c>
      <c r="AL132" s="235">
        <f t="shared" si="19"/>
        <v>0</v>
      </c>
      <c r="AM132" s="235">
        <f t="shared" si="19"/>
        <v>0</v>
      </c>
      <c r="AN132" s="235">
        <f t="shared" si="19"/>
        <v>0</v>
      </c>
      <c r="AO132" s="235">
        <f t="shared" ref="AO132:AT188" si="25">ROUND(J132*$B132/12,2)</f>
        <v>0</v>
      </c>
      <c r="AP132" s="235">
        <f t="shared" si="25"/>
        <v>0</v>
      </c>
      <c r="AQ132" s="235">
        <f t="shared" si="25"/>
        <v>0</v>
      </c>
      <c r="AR132" s="235">
        <f t="shared" si="23"/>
        <v>0</v>
      </c>
      <c r="AS132" s="235">
        <f t="shared" si="23"/>
        <v>0</v>
      </c>
      <c r="AT132" s="235">
        <f t="shared" si="23"/>
        <v>0</v>
      </c>
      <c r="AU132" s="236">
        <f t="shared" si="14"/>
        <v>0</v>
      </c>
      <c r="AV132" s="236">
        <f t="shared" si="15"/>
        <v>0</v>
      </c>
      <c r="AW132" s="236">
        <f t="shared" si="15"/>
        <v>0</v>
      </c>
      <c r="AX132" s="236">
        <f t="shared" si="15"/>
        <v>0</v>
      </c>
      <c r="AY132" s="236">
        <f t="shared" si="15"/>
        <v>0</v>
      </c>
      <c r="AZ132" s="236">
        <f t="shared" si="22"/>
        <v>0</v>
      </c>
      <c r="BA132" s="236">
        <f t="shared" si="22"/>
        <v>0</v>
      </c>
      <c r="BB132" s="236">
        <f t="shared" si="22"/>
        <v>0</v>
      </c>
      <c r="BC132" s="236">
        <f t="shared" si="20"/>
        <v>0</v>
      </c>
      <c r="BD132" s="236">
        <f t="shared" si="20"/>
        <v>0</v>
      </c>
      <c r="BE132" s="236">
        <f t="shared" si="20"/>
        <v>0</v>
      </c>
      <c r="BF132" s="236">
        <f t="shared" ref="BF132:BK188" si="26">ROUND(AA132*$C132/12,2)</f>
        <v>0</v>
      </c>
      <c r="BG132" s="236">
        <f t="shared" si="26"/>
        <v>0</v>
      </c>
      <c r="BH132" s="236">
        <f t="shared" si="26"/>
        <v>0</v>
      </c>
      <c r="BI132" s="236">
        <f t="shared" si="24"/>
        <v>0</v>
      </c>
      <c r="BJ132" s="236">
        <f t="shared" si="24"/>
        <v>0</v>
      </c>
      <c r="BK132" s="236">
        <f t="shared" si="24"/>
        <v>0</v>
      </c>
      <c r="BL132" s="235">
        <f t="shared" si="16"/>
        <v>0</v>
      </c>
    </row>
    <row r="133" spans="1:64">
      <c r="A133" s="234" t="s">
        <v>346</v>
      </c>
      <c r="B133" s="231">
        <v>0</v>
      </c>
      <c r="C133" s="231">
        <v>0</v>
      </c>
      <c r="D133" s="220">
        <v>0</v>
      </c>
      <c r="E133" s="220">
        <v>0</v>
      </c>
      <c r="F133" s="220">
        <v>0</v>
      </c>
      <c r="G133" s="220">
        <v>0</v>
      </c>
      <c r="H133" s="220">
        <v>0</v>
      </c>
      <c r="I133" s="220">
        <v>0</v>
      </c>
      <c r="J133" s="220">
        <v>0</v>
      </c>
      <c r="K133" s="220">
        <v>0</v>
      </c>
      <c r="L133" s="220">
        <v>0</v>
      </c>
      <c r="M133" s="220">
        <v>0</v>
      </c>
      <c r="N133" s="220">
        <v>0</v>
      </c>
      <c r="O133" s="220">
        <v>0</v>
      </c>
      <c r="P133" s="220">
        <f t="shared" si="17"/>
        <v>0</v>
      </c>
      <c r="Q133" s="220">
        <v>0</v>
      </c>
      <c r="R133" s="220">
        <v>0</v>
      </c>
      <c r="S133" s="220">
        <v>0</v>
      </c>
      <c r="T133" s="220">
        <v>0</v>
      </c>
      <c r="U133" s="220">
        <v>0</v>
      </c>
      <c r="V133" s="220">
        <v>0</v>
      </c>
      <c r="W133" s="220">
        <v>0</v>
      </c>
      <c r="X133" s="220">
        <v>0</v>
      </c>
      <c r="Y133" s="220">
        <v>0</v>
      </c>
      <c r="Z133" s="220">
        <v>0</v>
      </c>
      <c r="AA133" s="220">
        <v>0</v>
      </c>
      <c r="AB133" s="220">
        <v>0</v>
      </c>
      <c r="AC133" s="220">
        <v>0</v>
      </c>
      <c r="AD133" s="220">
        <v>0</v>
      </c>
      <c r="AE133" s="220">
        <v>0</v>
      </c>
      <c r="AF133" s="220">
        <v>0</v>
      </c>
      <c r="AG133" s="220">
        <f t="shared" si="18"/>
        <v>0</v>
      </c>
      <c r="AH133" s="234"/>
      <c r="AI133" s="235">
        <f t="shared" si="21"/>
        <v>0</v>
      </c>
      <c r="AJ133" s="235">
        <f t="shared" si="21"/>
        <v>0</v>
      </c>
      <c r="AK133" s="235">
        <f t="shared" si="21"/>
        <v>0</v>
      </c>
      <c r="AL133" s="235">
        <f t="shared" si="21"/>
        <v>0</v>
      </c>
      <c r="AM133" s="235">
        <f t="shared" si="21"/>
        <v>0</v>
      </c>
      <c r="AN133" s="235">
        <f t="shared" si="21"/>
        <v>0</v>
      </c>
      <c r="AO133" s="235">
        <f t="shared" si="25"/>
        <v>0</v>
      </c>
      <c r="AP133" s="235">
        <f t="shared" si="25"/>
        <v>0</v>
      </c>
      <c r="AQ133" s="235">
        <f t="shared" si="25"/>
        <v>0</v>
      </c>
      <c r="AR133" s="235">
        <f t="shared" si="23"/>
        <v>0</v>
      </c>
      <c r="AS133" s="235">
        <f t="shared" si="23"/>
        <v>0</v>
      </c>
      <c r="AT133" s="235">
        <f t="shared" si="23"/>
        <v>0</v>
      </c>
      <c r="AU133" s="236">
        <f t="shared" ref="AU133:AU196" si="27">SUM(AI133:AT133)</f>
        <v>0</v>
      </c>
      <c r="AV133" s="236">
        <f t="shared" ref="AV133:AY196" si="28">ROUND(Q133*$B133/12,2)</f>
        <v>0</v>
      </c>
      <c r="AW133" s="236">
        <f t="shared" si="28"/>
        <v>0</v>
      </c>
      <c r="AX133" s="236">
        <f t="shared" si="28"/>
        <v>0</v>
      </c>
      <c r="AY133" s="236">
        <f t="shared" si="28"/>
        <v>0</v>
      </c>
      <c r="AZ133" s="236">
        <f t="shared" si="22"/>
        <v>0</v>
      </c>
      <c r="BA133" s="236">
        <f t="shared" si="22"/>
        <v>0</v>
      </c>
      <c r="BB133" s="236">
        <f t="shared" si="22"/>
        <v>0</v>
      </c>
      <c r="BC133" s="236">
        <f t="shared" si="22"/>
        <v>0</v>
      </c>
      <c r="BD133" s="236">
        <f t="shared" si="22"/>
        <v>0</v>
      </c>
      <c r="BE133" s="236">
        <f t="shared" si="22"/>
        <v>0</v>
      </c>
      <c r="BF133" s="236">
        <f t="shared" si="26"/>
        <v>0</v>
      </c>
      <c r="BG133" s="236">
        <f t="shared" si="26"/>
        <v>0</v>
      </c>
      <c r="BH133" s="236">
        <f t="shared" si="26"/>
        <v>0</v>
      </c>
      <c r="BI133" s="236">
        <f t="shared" si="24"/>
        <v>0</v>
      </c>
      <c r="BJ133" s="236">
        <f t="shared" si="24"/>
        <v>0</v>
      </c>
      <c r="BK133" s="236">
        <f t="shared" si="24"/>
        <v>0</v>
      </c>
      <c r="BL133" s="235">
        <f t="shared" ref="BL133:BL196" si="29">SUM(AZ133:BK133)</f>
        <v>0</v>
      </c>
    </row>
    <row r="134" spans="1:64">
      <c r="A134" s="234" t="s">
        <v>347</v>
      </c>
      <c r="B134" s="231">
        <v>0</v>
      </c>
      <c r="C134" s="231">
        <v>0</v>
      </c>
      <c r="D134" s="220">
        <v>0</v>
      </c>
      <c r="E134" s="220">
        <v>0</v>
      </c>
      <c r="F134" s="220">
        <v>0</v>
      </c>
      <c r="G134" s="220">
        <v>0</v>
      </c>
      <c r="H134" s="220">
        <v>0</v>
      </c>
      <c r="I134" s="220">
        <v>0</v>
      </c>
      <c r="J134" s="220">
        <v>0</v>
      </c>
      <c r="K134" s="220">
        <v>0</v>
      </c>
      <c r="L134" s="220">
        <v>0</v>
      </c>
      <c r="M134" s="220">
        <v>0</v>
      </c>
      <c r="N134" s="220">
        <v>0</v>
      </c>
      <c r="O134" s="220">
        <v>0</v>
      </c>
      <c r="P134" s="220">
        <f t="shared" ref="P134:P197" si="30">SUM(D134:O134)</f>
        <v>0</v>
      </c>
      <c r="Q134" s="220">
        <v>0</v>
      </c>
      <c r="R134" s="220">
        <v>0</v>
      </c>
      <c r="S134" s="220">
        <v>0</v>
      </c>
      <c r="T134" s="220">
        <v>0</v>
      </c>
      <c r="U134" s="220">
        <v>0</v>
      </c>
      <c r="V134" s="220">
        <v>0</v>
      </c>
      <c r="W134" s="220">
        <v>0</v>
      </c>
      <c r="X134" s="220">
        <v>0</v>
      </c>
      <c r="Y134" s="220">
        <v>0</v>
      </c>
      <c r="Z134" s="220">
        <v>0</v>
      </c>
      <c r="AA134" s="220">
        <v>0</v>
      </c>
      <c r="AB134" s="220">
        <v>0</v>
      </c>
      <c r="AC134" s="220">
        <v>0</v>
      </c>
      <c r="AD134" s="220">
        <v>0</v>
      </c>
      <c r="AE134" s="220">
        <v>0</v>
      </c>
      <c r="AF134" s="220">
        <v>0</v>
      </c>
      <c r="AG134" s="220">
        <f t="shared" ref="AG134:AG197" si="31">SUM(U134:AF134)</f>
        <v>0</v>
      </c>
      <c r="AH134" s="234"/>
      <c r="AI134" s="235">
        <f t="shared" si="21"/>
        <v>0</v>
      </c>
      <c r="AJ134" s="235">
        <f t="shared" si="21"/>
        <v>0</v>
      </c>
      <c r="AK134" s="235">
        <f t="shared" si="21"/>
        <v>0</v>
      </c>
      <c r="AL134" s="235">
        <f t="shared" si="21"/>
        <v>0</v>
      </c>
      <c r="AM134" s="235">
        <f t="shared" si="21"/>
        <v>0</v>
      </c>
      <c r="AN134" s="235">
        <f t="shared" si="21"/>
        <v>0</v>
      </c>
      <c r="AO134" s="235">
        <f t="shared" si="25"/>
        <v>0</v>
      </c>
      <c r="AP134" s="235">
        <f t="shared" si="25"/>
        <v>0</v>
      </c>
      <c r="AQ134" s="235">
        <f t="shared" si="25"/>
        <v>0</v>
      </c>
      <c r="AR134" s="235">
        <f t="shared" si="23"/>
        <v>0</v>
      </c>
      <c r="AS134" s="235">
        <f t="shared" si="23"/>
        <v>0</v>
      </c>
      <c r="AT134" s="235">
        <f t="shared" si="23"/>
        <v>0</v>
      </c>
      <c r="AU134" s="236">
        <f t="shared" si="27"/>
        <v>0</v>
      </c>
      <c r="AV134" s="236">
        <f t="shared" si="28"/>
        <v>0</v>
      </c>
      <c r="AW134" s="236">
        <f t="shared" si="28"/>
        <v>0</v>
      </c>
      <c r="AX134" s="236">
        <f t="shared" si="28"/>
        <v>0</v>
      </c>
      <c r="AY134" s="236">
        <f t="shared" si="28"/>
        <v>0</v>
      </c>
      <c r="AZ134" s="236">
        <f t="shared" si="22"/>
        <v>0</v>
      </c>
      <c r="BA134" s="236">
        <f t="shared" si="22"/>
        <v>0</v>
      </c>
      <c r="BB134" s="236">
        <f t="shared" si="22"/>
        <v>0</v>
      </c>
      <c r="BC134" s="236">
        <f t="shared" si="22"/>
        <v>0</v>
      </c>
      <c r="BD134" s="236">
        <f t="shared" si="22"/>
        <v>0</v>
      </c>
      <c r="BE134" s="236">
        <f t="shared" si="22"/>
        <v>0</v>
      </c>
      <c r="BF134" s="236">
        <f t="shared" si="26"/>
        <v>0</v>
      </c>
      <c r="BG134" s="236">
        <f t="shared" si="26"/>
        <v>0</v>
      </c>
      <c r="BH134" s="236">
        <f t="shared" si="26"/>
        <v>0</v>
      </c>
      <c r="BI134" s="236">
        <f t="shared" si="24"/>
        <v>0</v>
      </c>
      <c r="BJ134" s="236">
        <f t="shared" si="24"/>
        <v>0</v>
      </c>
      <c r="BK134" s="236">
        <f t="shared" si="24"/>
        <v>0</v>
      </c>
      <c r="BL134" s="235">
        <f t="shared" si="29"/>
        <v>0</v>
      </c>
    </row>
    <row r="135" spans="1:64">
      <c r="A135" s="234" t="s">
        <v>348</v>
      </c>
      <c r="B135" s="231">
        <v>2.1400000000000002E-2</v>
      </c>
      <c r="C135" s="231">
        <v>2.2599999999999999E-2</v>
      </c>
      <c r="D135" s="220">
        <v>92126038.920000002</v>
      </c>
      <c r="E135" s="220">
        <v>92126421.459999993</v>
      </c>
      <c r="F135" s="220">
        <v>92111063.810000002</v>
      </c>
      <c r="G135" s="220">
        <v>92095706.200000003</v>
      </c>
      <c r="H135" s="220">
        <v>92095706.200000003</v>
      </c>
      <c r="I135" s="220">
        <v>92095706.200000003</v>
      </c>
      <c r="J135" s="220">
        <v>92138936.75</v>
      </c>
      <c r="K135" s="220">
        <v>92167335.785000011</v>
      </c>
      <c r="L135" s="220">
        <v>92126078.935000017</v>
      </c>
      <c r="M135" s="220">
        <v>92055885.840000004</v>
      </c>
      <c r="N135" s="220">
        <v>91963198.895000011</v>
      </c>
      <c r="O135" s="220">
        <v>91668495.895000011</v>
      </c>
      <c r="P135" s="220">
        <f t="shared" si="30"/>
        <v>1104770574.8900001</v>
      </c>
      <c r="Q135" s="220">
        <v>91416061.920000017</v>
      </c>
      <c r="R135" s="220">
        <v>91403747.875000015</v>
      </c>
      <c r="S135" s="220">
        <v>94093161.50000003</v>
      </c>
      <c r="T135" s="220">
        <v>96775600.090000018</v>
      </c>
      <c r="U135" s="220">
        <v>96734031.800000012</v>
      </c>
      <c r="V135" s="220">
        <v>96628078.665000021</v>
      </c>
      <c r="W135" s="220">
        <v>96527963.500000015</v>
      </c>
      <c r="X135" s="220">
        <v>96490040.585000023</v>
      </c>
      <c r="Y135" s="220">
        <v>96448783.735000029</v>
      </c>
      <c r="Z135" s="220">
        <v>96378590.640000015</v>
      </c>
      <c r="AA135" s="220">
        <v>96285903.695000023</v>
      </c>
      <c r="AB135" s="220">
        <v>95991200.695000023</v>
      </c>
      <c r="AC135" s="220">
        <v>95738766.720000029</v>
      </c>
      <c r="AD135" s="220">
        <v>95726452.675000027</v>
      </c>
      <c r="AE135" s="220">
        <v>95665133.320000038</v>
      </c>
      <c r="AF135" s="220">
        <v>95596838.930000037</v>
      </c>
      <c r="AG135" s="220">
        <f t="shared" si="31"/>
        <v>1154211784.9600003</v>
      </c>
      <c r="AH135" s="234"/>
      <c r="AI135" s="235">
        <f t="shared" si="21"/>
        <v>164291.44</v>
      </c>
      <c r="AJ135" s="235">
        <f t="shared" si="21"/>
        <v>164292.12</v>
      </c>
      <c r="AK135" s="235">
        <f t="shared" si="21"/>
        <v>164264.73000000001</v>
      </c>
      <c r="AL135" s="235">
        <f t="shared" si="21"/>
        <v>164237.34</v>
      </c>
      <c r="AM135" s="235">
        <f t="shared" si="21"/>
        <v>164237.34</v>
      </c>
      <c r="AN135" s="235">
        <f t="shared" si="21"/>
        <v>164237.34</v>
      </c>
      <c r="AO135" s="235">
        <f t="shared" si="25"/>
        <v>164314.44</v>
      </c>
      <c r="AP135" s="235">
        <f t="shared" si="25"/>
        <v>164365.07999999999</v>
      </c>
      <c r="AQ135" s="235">
        <f t="shared" si="25"/>
        <v>164291.51</v>
      </c>
      <c r="AR135" s="235">
        <f t="shared" si="23"/>
        <v>164166.32999999999</v>
      </c>
      <c r="AS135" s="235">
        <f t="shared" si="23"/>
        <v>164001.04</v>
      </c>
      <c r="AT135" s="235">
        <f t="shared" si="23"/>
        <v>163475.48000000001</v>
      </c>
      <c r="AU135" s="236">
        <f t="shared" si="27"/>
        <v>1970174.1900000002</v>
      </c>
      <c r="AV135" s="236">
        <f t="shared" si="28"/>
        <v>163025.31</v>
      </c>
      <c r="AW135" s="236">
        <f t="shared" si="28"/>
        <v>163003.35</v>
      </c>
      <c r="AX135" s="236">
        <f t="shared" si="28"/>
        <v>167799.47</v>
      </c>
      <c r="AY135" s="236">
        <f t="shared" si="28"/>
        <v>172583.15</v>
      </c>
      <c r="AZ135" s="236">
        <f t="shared" si="22"/>
        <v>182182.43</v>
      </c>
      <c r="BA135" s="236">
        <f t="shared" si="22"/>
        <v>181982.88</v>
      </c>
      <c r="BB135" s="236">
        <f t="shared" si="22"/>
        <v>181794.33</v>
      </c>
      <c r="BC135" s="236">
        <f t="shared" si="22"/>
        <v>181722.91</v>
      </c>
      <c r="BD135" s="236">
        <f t="shared" si="22"/>
        <v>181645.21</v>
      </c>
      <c r="BE135" s="236">
        <f t="shared" si="22"/>
        <v>181513.01</v>
      </c>
      <c r="BF135" s="236">
        <f t="shared" si="26"/>
        <v>181338.45</v>
      </c>
      <c r="BG135" s="236">
        <f t="shared" si="26"/>
        <v>180783.43</v>
      </c>
      <c r="BH135" s="236">
        <f t="shared" si="26"/>
        <v>180308.01</v>
      </c>
      <c r="BI135" s="236">
        <f t="shared" si="24"/>
        <v>180284.82</v>
      </c>
      <c r="BJ135" s="236">
        <f t="shared" si="24"/>
        <v>180169.33</v>
      </c>
      <c r="BK135" s="236">
        <f t="shared" si="24"/>
        <v>180040.71</v>
      </c>
      <c r="BL135" s="235">
        <f t="shared" si="29"/>
        <v>2173765.52</v>
      </c>
    </row>
    <row r="136" spans="1:64">
      <c r="A136" s="234" t="s">
        <v>349</v>
      </c>
      <c r="B136" s="231">
        <v>0</v>
      </c>
      <c r="C136" s="231">
        <v>0</v>
      </c>
      <c r="D136" s="220">
        <v>0</v>
      </c>
      <c r="E136" s="220">
        <v>0</v>
      </c>
      <c r="F136" s="220">
        <v>0</v>
      </c>
      <c r="G136" s="220">
        <v>0</v>
      </c>
      <c r="H136" s="220">
        <v>0</v>
      </c>
      <c r="I136" s="220">
        <v>0</v>
      </c>
      <c r="J136" s="220">
        <v>0</v>
      </c>
      <c r="K136" s="220">
        <v>0</v>
      </c>
      <c r="L136" s="220">
        <v>0</v>
      </c>
      <c r="M136" s="220">
        <v>0</v>
      </c>
      <c r="N136" s="220">
        <v>0</v>
      </c>
      <c r="O136" s="220">
        <v>0</v>
      </c>
      <c r="P136" s="220">
        <f t="shared" si="30"/>
        <v>0</v>
      </c>
      <c r="Q136" s="220">
        <v>0</v>
      </c>
      <c r="R136" s="220">
        <v>0</v>
      </c>
      <c r="S136" s="220">
        <v>0</v>
      </c>
      <c r="T136" s="220">
        <v>0</v>
      </c>
      <c r="U136" s="220">
        <v>0</v>
      </c>
      <c r="V136" s="220">
        <v>0</v>
      </c>
      <c r="W136" s="220">
        <v>0</v>
      </c>
      <c r="X136" s="220">
        <v>0</v>
      </c>
      <c r="Y136" s="220">
        <v>0</v>
      </c>
      <c r="Z136" s="220">
        <v>0</v>
      </c>
      <c r="AA136" s="220">
        <v>0</v>
      </c>
      <c r="AB136" s="220">
        <v>0</v>
      </c>
      <c r="AC136" s="220">
        <v>0</v>
      </c>
      <c r="AD136" s="220">
        <v>0</v>
      </c>
      <c r="AE136" s="220">
        <v>0</v>
      </c>
      <c r="AF136" s="220">
        <v>0</v>
      </c>
      <c r="AG136" s="220">
        <f t="shared" si="31"/>
        <v>0</v>
      </c>
      <c r="AH136" s="234"/>
      <c r="AI136" s="235">
        <f t="shared" si="21"/>
        <v>0</v>
      </c>
      <c r="AJ136" s="235">
        <f t="shared" si="21"/>
        <v>0</v>
      </c>
      <c r="AK136" s="235">
        <f t="shared" si="21"/>
        <v>0</v>
      </c>
      <c r="AL136" s="235">
        <f t="shared" si="21"/>
        <v>0</v>
      </c>
      <c r="AM136" s="235">
        <f t="shared" si="21"/>
        <v>0</v>
      </c>
      <c r="AN136" s="235">
        <f t="shared" si="21"/>
        <v>0</v>
      </c>
      <c r="AO136" s="235">
        <f t="shared" si="25"/>
        <v>0</v>
      </c>
      <c r="AP136" s="235">
        <f t="shared" si="25"/>
        <v>0</v>
      </c>
      <c r="AQ136" s="235">
        <f t="shared" si="25"/>
        <v>0</v>
      </c>
      <c r="AR136" s="235">
        <f t="shared" si="23"/>
        <v>0</v>
      </c>
      <c r="AS136" s="235">
        <f t="shared" si="23"/>
        <v>0</v>
      </c>
      <c r="AT136" s="235">
        <f t="shared" si="23"/>
        <v>0</v>
      </c>
      <c r="AU136" s="236">
        <f t="shared" si="27"/>
        <v>0</v>
      </c>
      <c r="AV136" s="236">
        <f t="shared" si="28"/>
        <v>0</v>
      </c>
      <c r="AW136" s="236">
        <f t="shared" si="28"/>
        <v>0</v>
      </c>
      <c r="AX136" s="236">
        <f t="shared" si="28"/>
        <v>0</v>
      </c>
      <c r="AY136" s="236">
        <f t="shared" si="28"/>
        <v>0</v>
      </c>
      <c r="AZ136" s="236">
        <f t="shared" si="22"/>
        <v>0</v>
      </c>
      <c r="BA136" s="236">
        <f t="shared" si="22"/>
        <v>0</v>
      </c>
      <c r="BB136" s="236">
        <f t="shared" si="22"/>
        <v>0</v>
      </c>
      <c r="BC136" s="236">
        <f t="shared" si="22"/>
        <v>0</v>
      </c>
      <c r="BD136" s="236">
        <f t="shared" si="22"/>
        <v>0</v>
      </c>
      <c r="BE136" s="236">
        <f t="shared" si="22"/>
        <v>0</v>
      </c>
      <c r="BF136" s="236">
        <f t="shared" si="26"/>
        <v>0</v>
      </c>
      <c r="BG136" s="236">
        <f t="shared" si="26"/>
        <v>0</v>
      </c>
      <c r="BH136" s="236">
        <f t="shared" si="26"/>
        <v>0</v>
      </c>
      <c r="BI136" s="236">
        <f t="shared" si="24"/>
        <v>0</v>
      </c>
      <c r="BJ136" s="236">
        <f t="shared" si="24"/>
        <v>0</v>
      </c>
      <c r="BK136" s="236">
        <f t="shared" si="24"/>
        <v>0</v>
      </c>
      <c r="BL136" s="235">
        <f t="shared" si="29"/>
        <v>0</v>
      </c>
    </row>
    <row r="137" spans="1:64">
      <c r="A137" s="234" t="s">
        <v>350</v>
      </c>
      <c r="B137" s="231">
        <v>0</v>
      </c>
      <c r="C137" s="231">
        <v>0</v>
      </c>
      <c r="D137" s="220">
        <v>0</v>
      </c>
      <c r="E137" s="220">
        <v>0</v>
      </c>
      <c r="F137" s="220">
        <v>0</v>
      </c>
      <c r="G137" s="220">
        <v>0</v>
      </c>
      <c r="H137" s="220">
        <v>0</v>
      </c>
      <c r="I137" s="220">
        <v>0</v>
      </c>
      <c r="J137" s="220">
        <v>0</v>
      </c>
      <c r="K137" s="220">
        <v>0</v>
      </c>
      <c r="L137" s="220">
        <v>0</v>
      </c>
      <c r="M137" s="220">
        <v>0</v>
      </c>
      <c r="N137" s="220">
        <v>0</v>
      </c>
      <c r="O137" s="220">
        <v>0</v>
      </c>
      <c r="P137" s="220">
        <f t="shared" si="30"/>
        <v>0</v>
      </c>
      <c r="Q137" s="220">
        <v>0</v>
      </c>
      <c r="R137" s="220">
        <v>0</v>
      </c>
      <c r="S137" s="220">
        <v>0</v>
      </c>
      <c r="T137" s="220">
        <v>0</v>
      </c>
      <c r="U137" s="220">
        <v>0</v>
      </c>
      <c r="V137" s="220">
        <v>0</v>
      </c>
      <c r="W137" s="220">
        <v>0</v>
      </c>
      <c r="X137" s="220">
        <v>0</v>
      </c>
      <c r="Y137" s="220">
        <v>0</v>
      </c>
      <c r="Z137" s="220">
        <v>0</v>
      </c>
      <c r="AA137" s="220">
        <v>0</v>
      </c>
      <c r="AB137" s="220">
        <v>0</v>
      </c>
      <c r="AC137" s="220">
        <v>0</v>
      </c>
      <c r="AD137" s="220">
        <v>0</v>
      </c>
      <c r="AE137" s="220">
        <v>0</v>
      </c>
      <c r="AF137" s="220">
        <v>0</v>
      </c>
      <c r="AG137" s="220">
        <f t="shared" si="31"/>
        <v>0</v>
      </c>
      <c r="AH137" s="234"/>
      <c r="AI137" s="235">
        <f t="shared" si="21"/>
        <v>0</v>
      </c>
      <c r="AJ137" s="235">
        <f t="shared" si="21"/>
        <v>0</v>
      </c>
      <c r="AK137" s="235">
        <f t="shared" si="21"/>
        <v>0</v>
      </c>
      <c r="AL137" s="235">
        <f t="shared" si="21"/>
        <v>0</v>
      </c>
      <c r="AM137" s="235">
        <f t="shared" si="21"/>
        <v>0</v>
      </c>
      <c r="AN137" s="235">
        <f t="shared" si="21"/>
        <v>0</v>
      </c>
      <c r="AO137" s="235">
        <f t="shared" si="25"/>
        <v>0</v>
      </c>
      <c r="AP137" s="235">
        <f t="shared" si="25"/>
        <v>0</v>
      </c>
      <c r="AQ137" s="235">
        <f t="shared" si="25"/>
        <v>0</v>
      </c>
      <c r="AR137" s="235">
        <f t="shared" si="23"/>
        <v>0</v>
      </c>
      <c r="AS137" s="235">
        <f t="shared" si="23"/>
        <v>0</v>
      </c>
      <c r="AT137" s="235">
        <f t="shared" si="23"/>
        <v>0</v>
      </c>
      <c r="AU137" s="236">
        <f t="shared" si="27"/>
        <v>0</v>
      </c>
      <c r="AV137" s="236">
        <f t="shared" si="28"/>
        <v>0</v>
      </c>
      <c r="AW137" s="236">
        <f t="shared" si="28"/>
        <v>0</v>
      </c>
      <c r="AX137" s="236">
        <f t="shared" si="28"/>
        <v>0</v>
      </c>
      <c r="AY137" s="236">
        <f t="shared" si="28"/>
        <v>0</v>
      </c>
      <c r="AZ137" s="236">
        <f t="shared" si="22"/>
        <v>0</v>
      </c>
      <c r="BA137" s="236">
        <f t="shared" si="22"/>
        <v>0</v>
      </c>
      <c r="BB137" s="236">
        <f t="shared" si="22"/>
        <v>0</v>
      </c>
      <c r="BC137" s="236">
        <f t="shared" si="22"/>
        <v>0</v>
      </c>
      <c r="BD137" s="236">
        <f t="shared" si="22"/>
        <v>0</v>
      </c>
      <c r="BE137" s="236">
        <f t="shared" si="22"/>
        <v>0</v>
      </c>
      <c r="BF137" s="236">
        <f t="shared" si="26"/>
        <v>0</v>
      </c>
      <c r="BG137" s="236">
        <f t="shared" si="26"/>
        <v>0</v>
      </c>
      <c r="BH137" s="236">
        <f t="shared" si="26"/>
        <v>0</v>
      </c>
      <c r="BI137" s="236">
        <f t="shared" si="24"/>
        <v>0</v>
      </c>
      <c r="BJ137" s="236">
        <f t="shared" si="24"/>
        <v>0</v>
      </c>
      <c r="BK137" s="236">
        <f t="shared" si="24"/>
        <v>0</v>
      </c>
      <c r="BL137" s="235">
        <f t="shared" si="29"/>
        <v>0</v>
      </c>
    </row>
    <row r="138" spans="1:64">
      <c r="A138" s="234" t="s">
        <v>351</v>
      </c>
      <c r="B138" s="231">
        <v>1.2400000000000001E-2</v>
      </c>
      <c r="C138" s="231">
        <v>0</v>
      </c>
      <c r="D138" s="220">
        <v>3252466.89</v>
      </c>
      <c r="E138" s="220">
        <v>3252466.89</v>
      </c>
      <c r="F138" s="220">
        <v>3252466.89</v>
      </c>
      <c r="G138" s="220">
        <v>3252466.89</v>
      </c>
      <c r="H138" s="220">
        <v>3251049.26</v>
      </c>
      <c r="I138" s="220">
        <v>3249631.63</v>
      </c>
      <c r="J138" s="220">
        <v>3249631.63</v>
      </c>
      <c r="K138" s="220">
        <v>3249631.63</v>
      </c>
      <c r="L138" s="220">
        <v>3249631.63</v>
      </c>
      <c r="M138" s="220">
        <v>3249631.63</v>
      </c>
      <c r="N138" s="220">
        <v>3249631.63</v>
      </c>
      <c r="O138" s="220">
        <v>3249631.63</v>
      </c>
      <c r="P138" s="220">
        <f t="shared" si="30"/>
        <v>39008338.229999997</v>
      </c>
      <c r="Q138" s="220">
        <v>3249631.63</v>
      </c>
      <c r="R138" s="220">
        <v>3249631.63</v>
      </c>
      <c r="S138" s="220">
        <v>3249631.63</v>
      </c>
      <c r="T138" s="220">
        <v>3249631.63</v>
      </c>
      <c r="U138" s="220">
        <v>3249631.63</v>
      </c>
      <c r="V138" s="220">
        <v>3249631.63</v>
      </c>
      <c r="W138" s="220">
        <v>3249631.63</v>
      </c>
      <c r="X138" s="220">
        <v>3249631.63</v>
      </c>
      <c r="Y138" s="220">
        <v>3249631.63</v>
      </c>
      <c r="Z138" s="220">
        <v>3249631.63</v>
      </c>
      <c r="AA138" s="220">
        <v>3249631.63</v>
      </c>
      <c r="AB138" s="220">
        <v>3249631.63</v>
      </c>
      <c r="AC138" s="220">
        <v>3249631.63</v>
      </c>
      <c r="AD138" s="220">
        <v>3249631.63</v>
      </c>
      <c r="AE138" s="220">
        <v>3249631.63</v>
      </c>
      <c r="AF138" s="220">
        <v>3249631.63</v>
      </c>
      <c r="AG138" s="220">
        <f t="shared" si="31"/>
        <v>38995579.559999995</v>
      </c>
      <c r="AH138" s="234"/>
      <c r="AI138" s="235">
        <f t="shared" si="21"/>
        <v>3360.88</v>
      </c>
      <c r="AJ138" s="235">
        <f t="shared" si="21"/>
        <v>3360.88</v>
      </c>
      <c r="AK138" s="235">
        <f t="shared" si="21"/>
        <v>3360.88</v>
      </c>
      <c r="AL138" s="235">
        <f t="shared" si="21"/>
        <v>3360.88</v>
      </c>
      <c r="AM138" s="235">
        <f t="shared" si="21"/>
        <v>3359.42</v>
      </c>
      <c r="AN138" s="235">
        <f t="shared" si="21"/>
        <v>3357.95</v>
      </c>
      <c r="AO138" s="235">
        <f t="shared" si="25"/>
        <v>3357.95</v>
      </c>
      <c r="AP138" s="235">
        <f t="shared" si="25"/>
        <v>3357.95</v>
      </c>
      <c r="AQ138" s="235">
        <f t="shared" si="25"/>
        <v>3357.95</v>
      </c>
      <c r="AR138" s="235">
        <f t="shared" si="23"/>
        <v>3357.95</v>
      </c>
      <c r="AS138" s="235">
        <f t="shared" si="23"/>
        <v>3357.95</v>
      </c>
      <c r="AT138" s="235">
        <f t="shared" si="23"/>
        <v>3357.95</v>
      </c>
      <c r="AU138" s="236">
        <f t="shared" si="27"/>
        <v>40308.589999999997</v>
      </c>
      <c r="AV138" s="236">
        <f t="shared" si="28"/>
        <v>3357.95</v>
      </c>
      <c r="AW138" s="236">
        <f t="shared" si="28"/>
        <v>3357.95</v>
      </c>
      <c r="AX138" s="236">
        <f t="shared" si="28"/>
        <v>3357.95</v>
      </c>
      <c r="AY138" s="236">
        <f t="shared" si="28"/>
        <v>3357.95</v>
      </c>
      <c r="AZ138" s="236">
        <f t="shared" si="22"/>
        <v>0</v>
      </c>
      <c r="BA138" s="236">
        <f t="shared" si="22"/>
        <v>0</v>
      </c>
      <c r="BB138" s="236">
        <f t="shared" si="22"/>
        <v>0</v>
      </c>
      <c r="BC138" s="236">
        <f t="shared" si="22"/>
        <v>0</v>
      </c>
      <c r="BD138" s="236">
        <f t="shared" si="22"/>
        <v>0</v>
      </c>
      <c r="BE138" s="236">
        <f t="shared" si="22"/>
        <v>0</v>
      </c>
      <c r="BF138" s="236">
        <f t="shared" si="26"/>
        <v>0</v>
      </c>
      <c r="BG138" s="236">
        <f t="shared" si="26"/>
        <v>0</v>
      </c>
      <c r="BH138" s="236">
        <f t="shared" si="26"/>
        <v>0</v>
      </c>
      <c r="BI138" s="236">
        <f t="shared" si="24"/>
        <v>0</v>
      </c>
      <c r="BJ138" s="236">
        <f t="shared" si="24"/>
        <v>0</v>
      </c>
      <c r="BK138" s="236">
        <f t="shared" si="24"/>
        <v>0</v>
      </c>
      <c r="BL138" s="235">
        <f t="shared" si="29"/>
        <v>0</v>
      </c>
    </row>
    <row r="139" spans="1:64">
      <c r="A139" s="234" t="s">
        <v>352</v>
      </c>
      <c r="B139" s="231">
        <v>0.02</v>
      </c>
      <c r="C139" s="231">
        <v>0</v>
      </c>
      <c r="D139" s="220">
        <v>573582.12</v>
      </c>
      <c r="E139" s="220">
        <v>573582.12</v>
      </c>
      <c r="F139" s="220">
        <v>573582.12</v>
      </c>
      <c r="G139" s="220">
        <v>573582.12</v>
      </c>
      <c r="H139" s="220">
        <v>573582.12</v>
      </c>
      <c r="I139" s="220">
        <v>573582.12</v>
      </c>
      <c r="J139" s="220">
        <v>573582.12</v>
      </c>
      <c r="K139" s="220">
        <v>573582.12</v>
      </c>
      <c r="L139" s="220">
        <v>573582.12</v>
      </c>
      <c r="M139" s="220">
        <v>573582.12</v>
      </c>
      <c r="N139" s="220">
        <v>573582.12</v>
      </c>
      <c r="O139" s="220">
        <v>573582.12</v>
      </c>
      <c r="P139" s="220">
        <f t="shared" si="30"/>
        <v>6882985.4400000004</v>
      </c>
      <c r="Q139" s="220">
        <v>573582.12</v>
      </c>
      <c r="R139" s="220">
        <v>573582.12</v>
      </c>
      <c r="S139" s="220">
        <v>573582.12</v>
      </c>
      <c r="T139" s="220">
        <v>573582.12</v>
      </c>
      <c r="U139" s="220">
        <v>573582.12</v>
      </c>
      <c r="V139" s="220">
        <v>573582.12</v>
      </c>
      <c r="W139" s="220">
        <v>573582.12</v>
      </c>
      <c r="X139" s="220">
        <v>573582.12</v>
      </c>
      <c r="Y139" s="220">
        <v>573582.12</v>
      </c>
      <c r="Z139" s="220">
        <v>573582.12</v>
      </c>
      <c r="AA139" s="220">
        <v>573582.12</v>
      </c>
      <c r="AB139" s="220">
        <v>573582.12</v>
      </c>
      <c r="AC139" s="220">
        <v>573582.12</v>
      </c>
      <c r="AD139" s="220">
        <v>573582.12</v>
      </c>
      <c r="AE139" s="220">
        <v>573582.12</v>
      </c>
      <c r="AF139" s="220">
        <v>573582.12</v>
      </c>
      <c r="AG139" s="220">
        <f t="shared" si="31"/>
        <v>6882985.4400000004</v>
      </c>
      <c r="AH139" s="234"/>
      <c r="AI139" s="235">
        <f t="shared" si="21"/>
        <v>955.97</v>
      </c>
      <c r="AJ139" s="235">
        <f t="shared" si="21"/>
        <v>955.97</v>
      </c>
      <c r="AK139" s="235">
        <f t="shared" si="21"/>
        <v>955.97</v>
      </c>
      <c r="AL139" s="235">
        <f t="shared" si="21"/>
        <v>955.97</v>
      </c>
      <c r="AM139" s="235">
        <f t="shared" si="21"/>
        <v>955.97</v>
      </c>
      <c r="AN139" s="235">
        <f t="shared" si="21"/>
        <v>955.97</v>
      </c>
      <c r="AO139" s="235">
        <f t="shared" si="25"/>
        <v>955.97</v>
      </c>
      <c r="AP139" s="235">
        <f t="shared" si="25"/>
        <v>955.97</v>
      </c>
      <c r="AQ139" s="235">
        <f t="shared" si="25"/>
        <v>955.97</v>
      </c>
      <c r="AR139" s="235">
        <f t="shared" si="23"/>
        <v>955.97</v>
      </c>
      <c r="AS139" s="235">
        <f t="shared" si="23"/>
        <v>955.97</v>
      </c>
      <c r="AT139" s="235">
        <f t="shared" si="23"/>
        <v>955.97</v>
      </c>
      <c r="AU139" s="236">
        <f t="shared" si="27"/>
        <v>11471.64</v>
      </c>
      <c r="AV139" s="236">
        <f t="shared" si="28"/>
        <v>955.97</v>
      </c>
      <c r="AW139" s="236">
        <f t="shared" si="28"/>
        <v>955.97</v>
      </c>
      <c r="AX139" s="236">
        <f t="shared" si="28"/>
        <v>955.97</v>
      </c>
      <c r="AY139" s="236">
        <f t="shared" si="28"/>
        <v>955.97</v>
      </c>
      <c r="AZ139" s="236">
        <f t="shared" si="22"/>
        <v>0</v>
      </c>
      <c r="BA139" s="236">
        <f t="shared" si="22"/>
        <v>0</v>
      </c>
      <c r="BB139" s="236">
        <f t="shared" si="22"/>
        <v>0</v>
      </c>
      <c r="BC139" s="236">
        <f t="shared" si="22"/>
        <v>0</v>
      </c>
      <c r="BD139" s="236">
        <f t="shared" si="22"/>
        <v>0</v>
      </c>
      <c r="BE139" s="236">
        <f t="shared" si="22"/>
        <v>0</v>
      </c>
      <c r="BF139" s="236">
        <f t="shared" si="26"/>
        <v>0</v>
      </c>
      <c r="BG139" s="236">
        <f t="shared" si="26"/>
        <v>0</v>
      </c>
      <c r="BH139" s="236">
        <f t="shared" si="26"/>
        <v>0</v>
      </c>
      <c r="BI139" s="236">
        <f t="shared" si="24"/>
        <v>0</v>
      </c>
      <c r="BJ139" s="236">
        <f t="shared" si="24"/>
        <v>0</v>
      </c>
      <c r="BK139" s="236">
        <f t="shared" si="24"/>
        <v>0</v>
      </c>
      <c r="BL139" s="235">
        <f t="shared" si="29"/>
        <v>0</v>
      </c>
    </row>
    <row r="140" spans="1:64">
      <c r="A140" s="234" t="s">
        <v>353</v>
      </c>
      <c r="B140" s="231">
        <v>0.02</v>
      </c>
      <c r="C140" s="231">
        <v>0</v>
      </c>
      <c r="D140" s="220">
        <v>0</v>
      </c>
      <c r="E140" s="220">
        <v>0</v>
      </c>
      <c r="F140" s="220">
        <v>0</v>
      </c>
      <c r="G140" s="220">
        <v>0</v>
      </c>
      <c r="H140" s="220">
        <v>0</v>
      </c>
      <c r="I140" s="220">
        <v>0</v>
      </c>
      <c r="J140" s="220">
        <v>0</v>
      </c>
      <c r="K140" s="220">
        <v>0</v>
      </c>
      <c r="L140" s="220">
        <v>0</v>
      </c>
      <c r="M140" s="220">
        <v>0</v>
      </c>
      <c r="N140" s="220">
        <v>0</v>
      </c>
      <c r="O140" s="220">
        <v>0</v>
      </c>
      <c r="P140" s="220">
        <f t="shared" si="30"/>
        <v>0</v>
      </c>
      <c r="Q140" s="220">
        <v>0</v>
      </c>
      <c r="R140" s="220">
        <v>0</v>
      </c>
      <c r="S140" s="220">
        <v>0</v>
      </c>
      <c r="T140" s="220">
        <v>0</v>
      </c>
      <c r="U140" s="220">
        <v>0</v>
      </c>
      <c r="V140" s="220">
        <v>0</v>
      </c>
      <c r="W140" s="220">
        <v>0</v>
      </c>
      <c r="X140" s="220">
        <v>0</v>
      </c>
      <c r="Y140" s="220">
        <v>0</v>
      </c>
      <c r="Z140" s="220">
        <v>0</v>
      </c>
      <c r="AA140" s="220">
        <v>0</v>
      </c>
      <c r="AB140" s="220">
        <v>0</v>
      </c>
      <c r="AC140" s="220">
        <v>0</v>
      </c>
      <c r="AD140" s="220">
        <v>0</v>
      </c>
      <c r="AE140" s="220">
        <v>0</v>
      </c>
      <c r="AF140" s="220">
        <v>0</v>
      </c>
      <c r="AG140" s="220">
        <f t="shared" si="31"/>
        <v>0</v>
      </c>
      <c r="AH140" s="234"/>
      <c r="AI140" s="235">
        <f t="shared" si="21"/>
        <v>0</v>
      </c>
      <c r="AJ140" s="235">
        <f t="shared" si="21"/>
        <v>0</v>
      </c>
      <c r="AK140" s="235">
        <f t="shared" si="21"/>
        <v>0</v>
      </c>
      <c r="AL140" s="235">
        <f t="shared" si="21"/>
        <v>0</v>
      </c>
      <c r="AM140" s="235">
        <f t="shared" si="21"/>
        <v>0</v>
      </c>
      <c r="AN140" s="235">
        <f t="shared" si="21"/>
        <v>0</v>
      </c>
      <c r="AO140" s="235">
        <f t="shared" si="25"/>
        <v>0</v>
      </c>
      <c r="AP140" s="235">
        <f t="shared" si="25"/>
        <v>0</v>
      </c>
      <c r="AQ140" s="235">
        <f t="shared" si="25"/>
        <v>0</v>
      </c>
      <c r="AR140" s="235">
        <f t="shared" si="23"/>
        <v>0</v>
      </c>
      <c r="AS140" s="235">
        <f t="shared" si="23"/>
        <v>0</v>
      </c>
      <c r="AT140" s="235">
        <f t="shared" si="23"/>
        <v>0</v>
      </c>
      <c r="AU140" s="236">
        <f t="shared" si="27"/>
        <v>0</v>
      </c>
      <c r="AV140" s="236">
        <f t="shared" si="28"/>
        <v>0</v>
      </c>
      <c r="AW140" s="236">
        <f t="shared" si="28"/>
        <v>0</v>
      </c>
      <c r="AX140" s="236">
        <f t="shared" si="28"/>
        <v>0</v>
      </c>
      <c r="AY140" s="236">
        <f t="shared" si="28"/>
        <v>0</v>
      </c>
      <c r="AZ140" s="236">
        <f t="shared" si="22"/>
        <v>0</v>
      </c>
      <c r="BA140" s="236">
        <f t="shared" si="22"/>
        <v>0</v>
      </c>
      <c r="BB140" s="236">
        <f t="shared" si="22"/>
        <v>0</v>
      </c>
      <c r="BC140" s="236">
        <f t="shared" si="22"/>
        <v>0</v>
      </c>
      <c r="BD140" s="236">
        <f t="shared" si="22"/>
        <v>0</v>
      </c>
      <c r="BE140" s="236">
        <f t="shared" si="22"/>
        <v>0</v>
      </c>
      <c r="BF140" s="236">
        <f t="shared" si="26"/>
        <v>0</v>
      </c>
      <c r="BG140" s="236">
        <f t="shared" si="26"/>
        <v>0</v>
      </c>
      <c r="BH140" s="236">
        <f t="shared" si="26"/>
        <v>0</v>
      </c>
      <c r="BI140" s="236">
        <f t="shared" si="24"/>
        <v>0</v>
      </c>
      <c r="BJ140" s="236">
        <f t="shared" si="24"/>
        <v>0</v>
      </c>
      <c r="BK140" s="236">
        <f t="shared" si="24"/>
        <v>0</v>
      </c>
      <c r="BL140" s="235">
        <f t="shared" si="29"/>
        <v>0</v>
      </c>
    </row>
    <row r="141" spans="1:64">
      <c r="A141" s="234" t="s">
        <v>354</v>
      </c>
      <c r="B141" s="231">
        <v>3.7400000000000003E-2</v>
      </c>
      <c r="C141" s="231">
        <v>7.4099999999999999E-2</v>
      </c>
      <c r="D141" s="220">
        <v>9593650.3100000005</v>
      </c>
      <c r="E141" s="220">
        <v>9593650.3100000005</v>
      </c>
      <c r="F141" s="220">
        <v>9593650.3100000005</v>
      </c>
      <c r="G141" s="220">
        <v>9573441.8800000008</v>
      </c>
      <c r="H141" s="220">
        <v>9553233.4499999993</v>
      </c>
      <c r="I141" s="220">
        <v>9553233.4499999993</v>
      </c>
      <c r="J141" s="220">
        <v>9553233.4499999993</v>
      </c>
      <c r="K141" s="220">
        <v>9553233.4499999993</v>
      </c>
      <c r="L141" s="220">
        <v>9583029.7349999994</v>
      </c>
      <c r="M141" s="220">
        <v>9747589.2649999987</v>
      </c>
      <c r="N141" s="220">
        <v>9882352.5099999998</v>
      </c>
      <c r="O141" s="220">
        <v>9882352.5099999998</v>
      </c>
      <c r="P141" s="220">
        <f t="shared" si="30"/>
        <v>115662650.63000003</v>
      </c>
      <c r="Q141" s="220">
        <v>9916843.8249999993</v>
      </c>
      <c r="R141" s="220">
        <v>10107605.140000001</v>
      </c>
      <c r="S141" s="220">
        <v>10263875.140000001</v>
      </c>
      <c r="T141" s="220">
        <v>10263875.140000001</v>
      </c>
      <c r="U141" s="220">
        <v>16739638.060000001</v>
      </c>
      <c r="V141" s="220">
        <v>16739638.060000001</v>
      </c>
      <c r="W141" s="220">
        <v>16739638.060000001</v>
      </c>
      <c r="X141" s="220">
        <v>16769853.060000001</v>
      </c>
      <c r="Y141" s="220">
        <v>16800068.060000002</v>
      </c>
      <c r="Z141" s="220">
        <v>16800068.060000002</v>
      </c>
      <c r="AA141" s="220">
        <v>16800068.060000002</v>
      </c>
      <c r="AB141" s="220">
        <v>16800068.060000002</v>
      </c>
      <c r="AC141" s="220">
        <v>16800068.060000002</v>
      </c>
      <c r="AD141" s="220">
        <v>16800068.060000002</v>
      </c>
      <c r="AE141" s="220">
        <v>16800068.060000002</v>
      </c>
      <c r="AF141" s="220">
        <v>16800068.060000002</v>
      </c>
      <c r="AG141" s="220">
        <f t="shared" si="31"/>
        <v>201389311.72000003</v>
      </c>
      <c r="AH141" s="234"/>
      <c r="AI141" s="235">
        <f t="shared" si="21"/>
        <v>29900.21</v>
      </c>
      <c r="AJ141" s="235">
        <f t="shared" si="21"/>
        <v>29900.21</v>
      </c>
      <c r="AK141" s="235">
        <f t="shared" si="21"/>
        <v>29900.21</v>
      </c>
      <c r="AL141" s="235">
        <f t="shared" si="21"/>
        <v>29837.23</v>
      </c>
      <c r="AM141" s="235">
        <f t="shared" si="21"/>
        <v>29774.240000000002</v>
      </c>
      <c r="AN141" s="235">
        <f t="shared" si="21"/>
        <v>29774.240000000002</v>
      </c>
      <c r="AO141" s="235">
        <f t="shared" si="25"/>
        <v>29774.240000000002</v>
      </c>
      <c r="AP141" s="235">
        <f t="shared" si="25"/>
        <v>29774.240000000002</v>
      </c>
      <c r="AQ141" s="235">
        <f t="shared" si="25"/>
        <v>29867.11</v>
      </c>
      <c r="AR141" s="235">
        <f t="shared" si="23"/>
        <v>30379.99</v>
      </c>
      <c r="AS141" s="235">
        <f t="shared" si="23"/>
        <v>30800</v>
      </c>
      <c r="AT141" s="235">
        <f t="shared" si="23"/>
        <v>30800</v>
      </c>
      <c r="AU141" s="236">
        <f t="shared" si="27"/>
        <v>360481.92</v>
      </c>
      <c r="AV141" s="236">
        <f t="shared" si="28"/>
        <v>30907.5</v>
      </c>
      <c r="AW141" s="236">
        <f t="shared" si="28"/>
        <v>31502.04</v>
      </c>
      <c r="AX141" s="236">
        <f t="shared" si="28"/>
        <v>31989.08</v>
      </c>
      <c r="AY141" s="236">
        <f t="shared" si="28"/>
        <v>31989.08</v>
      </c>
      <c r="AZ141" s="236">
        <f t="shared" si="22"/>
        <v>103367.27</v>
      </c>
      <c r="BA141" s="236">
        <f t="shared" si="22"/>
        <v>103367.27</v>
      </c>
      <c r="BB141" s="236">
        <f t="shared" si="22"/>
        <v>103367.27</v>
      </c>
      <c r="BC141" s="236">
        <f t="shared" si="22"/>
        <v>103553.84</v>
      </c>
      <c r="BD141" s="236">
        <f t="shared" si="22"/>
        <v>103740.42</v>
      </c>
      <c r="BE141" s="236">
        <f t="shared" si="22"/>
        <v>103740.42</v>
      </c>
      <c r="BF141" s="236">
        <f t="shared" si="26"/>
        <v>103740.42</v>
      </c>
      <c r="BG141" s="236">
        <f t="shared" si="26"/>
        <v>103740.42</v>
      </c>
      <c r="BH141" s="236">
        <f t="shared" si="26"/>
        <v>103740.42</v>
      </c>
      <c r="BI141" s="236">
        <f t="shared" si="24"/>
        <v>103740.42</v>
      </c>
      <c r="BJ141" s="236">
        <f t="shared" si="24"/>
        <v>103740.42</v>
      </c>
      <c r="BK141" s="236">
        <f t="shared" si="24"/>
        <v>103740.42</v>
      </c>
      <c r="BL141" s="235">
        <f t="shared" si="29"/>
        <v>1243579.01</v>
      </c>
    </row>
    <row r="142" spans="1:64">
      <c r="A142" s="234" t="s">
        <v>355</v>
      </c>
      <c r="B142" s="231">
        <v>3.7400000000000003E-2</v>
      </c>
      <c r="C142" s="231">
        <v>7.4099999999999999E-2</v>
      </c>
      <c r="D142" s="220">
        <v>0</v>
      </c>
      <c r="E142" s="220">
        <v>0</v>
      </c>
      <c r="F142" s="220">
        <v>0</v>
      </c>
      <c r="G142" s="220">
        <v>0</v>
      </c>
      <c r="H142" s="220">
        <v>0</v>
      </c>
      <c r="I142" s="220">
        <v>0</v>
      </c>
      <c r="J142" s="220">
        <v>0</v>
      </c>
      <c r="K142" s="220">
        <v>0</v>
      </c>
      <c r="L142" s="220">
        <v>0</v>
      </c>
      <c r="M142" s="220">
        <v>0</v>
      </c>
      <c r="N142" s="220">
        <v>0</v>
      </c>
      <c r="O142" s="220">
        <v>0</v>
      </c>
      <c r="P142" s="220">
        <f t="shared" si="30"/>
        <v>0</v>
      </c>
      <c r="Q142" s="220">
        <v>0</v>
      </c>
      <c r="R142" s="220">
        <v>0</v>
      </c>
      <c r="S142" s="220">
        <v>0</v>
      </c>
      <c r="T142" s="220">
        <v>0</v>
      </c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220">
        <v>0</v>
      </c>
      <c r="AA142" s="220">
        <v>0</v>
      </c>
      <c r="AB142" s="220">
        <v>0</v>
      </c>
      <c r="AC142" s="220">
        <v>0</v>
      </c>
      <c r="AD142" s="220">
        <v>0</v>
      </c>
      <c r="AE142" s="220">
        <v>0</v>
      </c>
      <c r="AF142" s="220">
        <v>0</v>
      </c>
      <c r="AG142" s="220">
        <f t="shared" si="31"/>
        <v>0</v>
      </c>
      <c r="AH142" s="234"/>
      <c r="AI142" s="235">
        <f t="shared" si="21"/>
        <v>0</v>
      </c>
      <c r="AJ142" s="235">
        <f t="shared" si="21"/>
        <v>0</v>
      </c>
      <c r="AK142" s="235">
        <f t="shared" si="21"/>
        <v>0</v>
      </c>
      <c r="AL142" s="235">
        <f t="shared" si="21"/>
        <v>0</v>
      </c>
      <c r="AM142" s="235">
        <f t="shared" si="21"/>
        <v>0</v>
      </c>
      <c r="AN142" s="235">
        <f t="shared" si="21"/>
        <v>0</v>
      </c>
      <c r="AO142" s="235">
        <f t="shared" si="25"/>
        <v>0</v>
      </c>
      <c r="AP142" s="235">
        <f t="shared" si="25"/>
        <v>0</v>
      </c>
      <c r="AQ142" s="235">
        <f t="shared" si="25"/>
        <v>0</v>
      </c>
      <c r="AR142" s="235">
        <f t="shared" si="23"/>
        <v>0</v>
      </c>
      <c r="AS142" s="235">
        <f t="shared" si="23"/>
        <v>0</v>
      </c>
      <c r="AT142" s="235">
        <f t="shared" si="23"/>
        <v>0</v>
      </c>
      <c r="AU142" s="236">
        <f t="shared" si="27"/>
        <v>0</v>
      </c>
      <c r="AV142" s="236">
        <f t="shared" si="28"/>
        <v>0</v>
      </c>
      <c r="AW142" s="236">
        <f t="shared" si="28"/>
        <v>0</v>
      </c>
      <c r="AX142" s="236">
        <f t="shared" si="28"/>
        <v>0</v>
      </c>
      <c r="AY142" s="236">
        <f t="shared" si="28"/>
        <v>0</v>
      </c>
      <c r="AZ142" s="236">
        <f t="shared" si="22"/>
        <v>0</v>
      </c>
      <c r="BA142" s="236">
        <f t="shared" si="22"/>
        <v>0</v>
      </c>
      <c r="BB142" s="236">
        <f t="shared" si="22"/>
        <v>0</v>
      </c>
      <c r="BC142" s="236">
        <f t="shared" si="22"/>
        <v>0</v>
      </c>
      <c r="BD142" s="236">
        <f t="shared" si="22"/>
        <v>0</v>
      </c>
      <c r="BE142" s="236">
        <f t="shared" si="22"/>
        <v>0</v>
      </c>
      <c r="BF142" s="236">
        <f t="shared" si="26"/>
        <v>0</v>
      </c>
      <c r="BG142" s="236">
        <f t="shared" si="26"/>
        <v>0</v>
      </c>
      <c r="BH142" s="236">
        <f t="shared" si="26"/>
        <v>0</v>
      </c>
      <c r="BI142" s="236">
        <f t="shared" si="24"/>
        <v>0</v>
      </c>
      <c r="BJ142" s="236">
        <f t="shared" si="24"/>
        <v>0</v>
      </c>
      <c r="BK142" s="236">
        <f t="shared" si="24"/>
        <v>0</v>
      </c>
      <c r="BL142" s="235">
        <f t="shared" si="29"/>
        <v>0</v>
      </c>
    </row>
    <row r="143" spans="1:64">
      <c r="A143" s="234" t="s">
        <v>356</v>
      </c>
      <c r="B143" s="231">
        <v>3.7400000000000003E-2</v>
      </c>
      <c r="C143" s="231">
        <v>7.4099999999999999E-2</v>
      </c>
      <c r="D143" s="220">
        <v>6475762.9199999999</v>
      </c>
      <c r="E143" s="220">
        <v>6475762.9199999999</v>
      </c>
      <c r="F143" s="220">
        <v>6475762.9199999999</v>
      </c>
      <c r="G143" s="220">
        <v>6475762.9199999999</v>
      </c>
      <c r="H143" s="220">
        <v>6475762.9199999999</v>
      </c>
      <c r="I143" s="220">
        <v>6475762.9199999999</v>
      </c>
      <c r="J143" s="220">
        <v>6475762.9199999999</v>
      </c>
      <c r="K143" s="220">
        <v>6475762.9199999999</v>
      </c>
      <c r="L143" s="220">
        <v>6475762.9199999999</v>
      </c>
      <c r="M143" s="220">
        <v>6475762.9199999999</v>
      </c>
      <c r="N143" s="220">
        <v>6475762.9199999999</v>
      </c>
      <c r="O143" s="220">
        <v>6475762.9199999999</v>
      </c>
      <c r="P143" s="220">
        <f t="shared" si="30"/>
        <v>77709155.040000007</v>
      </c>
      <c r="Q143" s="220">
        <v>6475762.9199999999</v>
      </c>
      <c r="R143" s="220">
        <v>6475762.9199999999</v>
      </c>
      <c r="S143" s="220">
        <v>6475762.9199999999</v>
      </c>
      <c r="T143" s="220">
        <v>6475762.9199999999</v>
      </c>
      <c r="U143" s="220">
        <v>0</v>
      </c>
      <c r="V143" s="220">
        <v>0</v>
      </c>
      <c r="W143" s="220">
        <v>0</v>
      </c>
      <c r="X143" s="220">
        <v>0</v>
      </c>
      <c r="Y143" s="220">
        <v>0</v>
      </c>
      <c r="Z143" s="220">
        <v>0</v>
      </c>
      <c r="AA143" s="220">
        <v>0</v>
      </c>
      <c r="AB143" s="220">
        <v>0</v>
      </c>
      <c r="AC143" s="220">
        <v>0</v>
      </c>
      <c r="AD143" s="220">
        <v>0</v>
      </c>
      <c r="AE143" s="220">
        <v>0</v>
      </c>
      <c r="AF143" s="220">
        <v>0</v>
      </c>
      <c r="AG143" s="220">
        <f t="shared" si="31"/>
        <v>0</v>
      </c>
      <c r="AH143" s="234"/>
      <c r="AI143" s="235">
        <f t="shared" si="21"/>
        <v>20182.79</v>
      </c>
      <c r="AJ143" s="235">
        <f t="shared" si="21"/>
        <v>20182.79</v>
      </c>
      <c r="AK143" s="235">
        <f t="shared" si="21"/>
        <v>20182.79</v>
      </c>
      <c r="AL143" s="235">
        <f t="shared" si="21"/>
        <v>20182.79</v>
      </c>
      <c r="AM143" s="235">
        <f t="shared" si="21"/>
        <v>20182.79</v>
      </c>
      <c r="AN143" s="235">
        <f t="shared" si="21"/>
        <v>20182.79</v>
      </c>
      <c r="AO143" s="235">
        <f t="shared" si="25"/>
        <v>20182.79</v>
      </c>
      <c r="AP143" s="235">
        <f t="shared" si="25"/>
        <v>20182.79</v>
      </c>
      <c r="AQ143" s="235">
        <f t="shared" si="25"/>
        <v>20182.79</v>
      </c>
      <c r="AR143" s="235">
        <f t="shared" si="23"/>
        <v>20182.79</v>
      </c>
      <c r="AS143" s="235">
        <f t="shared" si="23"/>
        <v>20182.79</v>
      </c>
      <c r="AT143" s="235">
        <f t="shared" si="23"/>
        <v>20182.79</v>
      </c>
      <c r="AU143" s="236">
        <f t="shared" si="27"/>
        <v>242193.48000000007</v>
      </c>
      <c r="AV143" s="236">
        <f t="shared" si="28"/>
        <v>20182.79</v>
      </c>
      <c r="AW143" s="236">
        <f t="shared" si="28"/>
        <v>20182.79</v>
      </c>
      <c r="AX143" s="236">
        <f t="shared" si="28"/>
        <v>20182.79</v>
      </c>
      <c r="AY143" s="236">
        <f t="shared" si="28"/>
        <v>20182.79</v>
      </c>
      <c r="AZ143" s="236">
        <f t="shared" si="22"/>
        <v>0</v>
      </c>
      <c r="BA143" s="236">
        <f t="shared" si="22"/>
        <v>0</v>
      </c>
      <c r="BB143" s="236">
        <f t="shared" si="22"/>
        <v>0</v>
      </c>
      <c r="BC143" s="236">
        <f t="shared" si="22"/>
        <v>0</v>
      </c>
      <c r="BD143" s="236">
        <f t="shared" si="22"/>
        <v>0</v>
      </c>
      <c r="BE143" s="236">
        <f t="shared" si="22"/>
        <v>0</v>
      </c>
      <c r="BF143" s="236">
        <f t="shared" si="26"/>
        <v>0</v>
      </c>
      <c r="BG143" s="236">
        <f t="shared" si="26"/>
        <v>0</v>
      </c>
      <c r="BH143" s="236">
        <f t="shared" si="26"/>
        <v>0</v>
      </c>
      <c r="BI143" s="236">
        <f t="shared" si="24"/>
        <v>0</v>
      </c>
      <c r="BJ143" s="236">
        <f t="shared" si="24"/>
        <v>0</v>
      </c>
      <c r="BK143" s="236">
        <f t="shared" si="24"/>
        <v>0</v>
      </c>
      <c r="BL143" s="235">
        <f t="shared" si="29"/>
        <v>0</v>
      </c>
    </row>
    <row r="144" spans="1:64">
      <c r="A144" s="234" t="s">
        <v>357</v>
      </c>
      <c r="B144" s="231">
        <v>4.7500000000000001E-2</v>
      </c>
      <c r="C144" s="231">
        <v>8.5700000000000012E-2</v>
      </c>
      <c r="D144" s="220">
        <v>29324457.100000001</v>
      </c>
      <c r="E144" s="220">
        <v>29324457.100000001</v>
      </c>
      <c r="F144" s="220">
        <v>29324457.100000001</v>
      </c>
      <c r="G144" s="220">
        <v>29324457.100000001</v>
      </c>
      <c r="H144" s="220">
        <v>29324457.100000001</v>
      </c>
      <c r="I144" s="220">
        <v>29255479.359999999</v>
      </c>
      <c r="J144" s="220">
        <v>29187919.240000002</v>
      </c>
      <c r="K144" s="220">
        <v>29189336.870000005</v>
      </c>
      <c r="L144" s="220">
        <v>29189336.870000005</v>
      </c>
      <c r="M144" s="220">
        <v>29189336.870000005</v>
      </c>
      <c r="N144" s="220">
        <v>29189336.870000005</v>
      </c>
      <c r="O144" s="220">
        <v>29189336.870000005</v>
      </c>
      <c r="P144" s="220">
        <f t="shared" si="30"/>
        <v>351012368.45000005</v>
      </c>
      <c r="Q144" s="220">
        <v>29189336.870000005</v>
      </c>
      <c r="R144" s="220">
        <v>29189336.870000005</v>
      </c>
      <c r="S144" s="220">
        <v>29189336.870000005</v>
      </c>
      <c r="T144" s="220">
        <v>29189336.870000005</v>
      </c>
      <c r="U144" s="220">
        <v>29189336.870000005</v>
      </c>
      <c r="V144" s="220">
        <v>29189336.870000005</v>
      </c>
      <c r="W144" s="220">
        <v>29189336.870000005</v>
      </c>
      <c r="X144" s="220">
        <v>29189336.870000005</v>
      </c>
      <c r="Y144" s="220">
        <v>29189336.870000005</v>
      </c>
      <c r="Z144" s="220">
        <v>29189336.870000005</v>
      </c>
      <c r="AA144" s="220">
        <v>29189336.870000005</v>
      </c>
      <c r="AB144" s="220">
        <v>29189336.870000005</v>
      </c>
      <c r="AC144" s="220">
        <v>29189336.870000005</v>
      </c>
      <c r="AD144" s="220">
        <v>29189336.870000005</v>
      </c>
      <c r="AE144" s="220">
        <v>29189336.870000005</v>
      </c>
      <c r="AF144" s="220">
        <v>29189336.870000005</v>
      </c>
      <c r="AG144" s="220">
        <f t="shared" si="31"/>
        <v>350272042.44000006</v>
      </c>
      <c r="AH144" s="234"/>
      <c r="AI144" s="235">
        <f t="shared" si="21"/>
        <v>116075.98</v>
      </c>
      <c r="AJ144" s="235">
        <f t="shared" si="21"/>
        <v>116075.98</v>
      </c>
      <c r="AK144" s="235">
        <f t="shared" si="21"/>
        <v>116075.98</v>
      </c>
      <c r="AL144" s="235">
        <f t="shared" si="21"/>
        <v>116075.98</v>
      </c>
      <c r="AM144" s="235">
        <f t="shared" si="21"/>
        <v>116075.98</v>
      </c>
      <c r="AN144" s="235">
        <f t="shared" si="21"/>
        <v>115802.94</v>
      </c>
      <c r="AO144" s="235">
        <f t="shared" si="25"/>
        <v>115535.51</v>
      </c>
      <c r="AP144" s="235">
        <f t="shared" si="25"/>
        <v>115541.13</v>
      </c>
      <c r="AQ144" s="235">
        <f t="shared" si="25"/>
        <v>115541.13</v>
      </c>
      <c r="AR144" s="235">
        <f t="shared" si="23"/>
        <v>115541.13</v>
      </c>
      <c r="AS144" s="235">
        <f t="shared" si="23"/>
        <v>115541.13</v>
      </c>
      <c r="AT144" s="235">
        <f t="shared" si="23"/>
        <v>115541.13</v>
      </c>
      <c r="AU144" s="236">
        <f t="shared" si="27"/>
        <v>1389424</v>
      </c>
      <c r="AV144" s="236">
        <f t="shared" si="28"/>
        <v>115541.13</v>
      </c>
      <c r="AW144" s="236">
        <f t="shared" si="28"/>
        <v>115541.13</v>
      </c>
      <c r="AX144" s="236">
        <f t="shared" si="28"/>
        <v>115541.13</v>
      </c>
      <c r="AY144" s="236">
        <f t="shared" si="28"/>
        <v>115541.13</v>
      </c>
      <c r="AZ144" s="236">
        <f t="shared" si="22"/>
        <v>208460.51</v>
      </c>
      <c r="BA144" s="236">
        <f t="shared" si="22"/>
        <v>208460.51</v>
      </c>
      <c r="BB144" s="236">
        <f t="shared" si="22"/>
        <v>208460.51</v>
      </c>
      <c r="BC144" s="236">
        <f t="shared" si="22"/>
        <v>208460.51</v>
      </c>
      <c r="BD144" s="236">
        <f t="shared" si="22"/>
        <v>208460.51</v>
      </c>
      <c r="BE144" s="236">
        <f t="shared" si="22"/>
        <v>208460.51</v>
      </c>
      <c r="BF144" s="236">
        <f t="shared" si="26"/>
        <v>208460.51</v>
      </c>
      <c r="BG144" s="236">
        <f t="shared" si="26"/>
        <v>208460.51</v>
      </c>
      <c r="BH144" s="236">
        <f t="shared" si="26"/>
        <v>208460.51</v>
      </c>
      <c r="BI144" s="236">
        <f t="shared" si="24"/>
        <v>208460.51</v>
      </c>
      <c r="BJ144" s="236">
        <f t="shared" si="24"/>
        <v>208460.51</v>
      </c>
      <c r="BK144" s="236">
        <f t="shared" si="24"/>
        <v>208460.51</v>
      </c>
      <c r="BL144" s="235">
        <f t="shared" si="29"/>
        <v>2501526.12</v>
      </c>
    </row>
    <row r="145" spans="1:64">
      <c r="A145" s="234" t="s">
        <v>358</v>
      </c>
      <c r="B145" s="231">
        <v>4.7500000000000001E-2</v>
      </c>
      <c r="C145" s="231">
        <v>8.5700000000000012E-2</v>
      </c>
      <c r="D145" s="220">
        <v>0</v>
      </c>
      <c r="E145" s="220">
        <v>0</v>
      </c>
      <c r="F145" s="220">
        <v>0</v>
      </c>
      <c r="G145" s="220">
        <v>0</v>
      </c>
      <c r="H145" s="220">
        <v>0</v>
      </c>
      <c r="I145" s="220">
        <v>0</v>
      </c>
      <c r="J145" s="220">
        <v>0</v>
      </c>
      <c r="K145" s="220">
        <v>0</v>
      </c>
      <c r="L145" s="220">
        <v>0</v>
      </c>
      <c r="M145" s="220">
        <v>0</v>
      </c>
      <c r="N145" s="220">
        <v>0</v>
      </c>
      <c r="O145" s="220">
        <v>0</v>
      </c>
      <c r="P145" s="220">
        <f t="shared" si="30"/>
        <v>0</v>
      </c>
      <c r="Q145" s="220">
        <v>0</v>
      </c>
      <c r="R145" s="220">
        <v>0</v>
      </c>
      <c r="S145" s="220">
        <v>0</v>
      </c>
      <c r="T145" s="220">
        <v>0</v>
      </c>
      <c r="U145" s="220">
        <v>0</v>
      </c>
      <c r="V145" s="220">
        <v>0</v>
      </c>
      <c r="W145" s="220">
        <v>0</v>
      </c>
      <c r="X145" s="220">
        <v>0</v>
      </c>
      <c r="Y145" s="220">
        <v>0</v>
      </c>
      <c r="Z145" s="220">
        <v>0</v>
      </c>
      <c r="AA145" s="220">
        <v>0</v>
      </c>
      <c r="AB145" s="220">
        <v>0</v>
      </c>
      <c r="AC145" s="220">
        <v>0</v>
      </c>
      <c r="AD145" s="220">
        <v>0</v>
      </c>
      <c r="AE145" s="220">
        <v>0</v>
      </c>
      <c r="AF145" s="220">
        <v>0</v>
      </c>
      <c r="AG145" s="220">
        <f t="shared" si="31"/>
        <v>0</v>
      </c>
      <c r="AH145" s="234"/>
      <c r="AI145" s="235">
        <f t="shared" si="21"/>
        <v>0</v>
      </c>
      <c r="AJ145" s="235">
        <f t="shared" si="21"/>
        <v>0</v>
      </c>
      <c r="AK145" s="235">
        <f t="shared" si="21"/>
        <v>0</v>
      </c>
      <c r="AL145" s="235">
        <f t="shared" si="21"/>
        <v>0</v>
      </c>
      <c r="AM145" s="235">
        <f t="shared" si="21"/>
        <v>0</v>
      </c>
      <c r="AN145" s="235">
        <f t="shared" si="21"/>
        <v>0</v>
      </c>
      <c r="AO145" s="235">
        <f t="shared" si="25"/>
        <v>0</v>
      </c>
      <c r="AP145" s="235">
        <f t="shared" si="25"/>
        <v>0</v>
      </c>
      <c r="AQ145" s="235">
        <f t="shared" si="25"/>
        <v>0</v>
      </c>
      <c r="AR145" s="235">
        <f t="shared" si="23"/>
        <v>0</v>
      </c>
      <c r="AS145" s="235">
        <f t="shared" si="23"/>
        <v>0</v>
      </c>
      <c r="AT145" s="235">
        <f t="shared" si="23"/>
        <v>0</v>
      </c>
      <c r="AU145" s="236">
        <f t="shared" si="27"/>
        <v>0</v>
      </c>
      <c r="AV145" s="236">
        <f t="shared" si="28"/>
        <v>0</v>
      </c>
      <c r="AW145" s="236">
        <f t="shared" si="28"/>
        <v>0</v>
      </c>
      <c r="AX145" s="236">
        <f t="shared" si="28"/>
        <v>0</v>
      </c>
      <c r="AY145" s="236">
        <f t="shared" si="28"/>
        <v>0</v>
      </c>
      <c r="AZ145" s="236">
        <f t="shared" si="22"/>
        <v>0</v>
      </c>
      <c r="BA145" s="236">
        <f t="shared" si="22"/>
        <v>0</v>
      </c>
      <c r="BB145" s="236">
        <f t="shared" si="22"/>
        <v>0</v>
      </c>
      <c r="BC145" s="236">
        <f t="shared" si="22"/>
        <v>0</v>
      </c>
      <c r="BD145" s="236">
        <f t="shared" si="22"/>
        <v>0</v>
      </c>
      <c r="BE145" s="236">
        <f t="shared" si="22"/>
        <v>0</v>
      </c>
      <c r="BF145" s="236">
        <f t="shared" si="26"/>
        <v>0</v>
      </c>
      <c r="BG145" s="236">
        <f t="shared" si="26"/>
        <v>0</v>
      </c>
      <c r="BH145" s="236">
        <f t="shared" si="26"/>
        <v>0</v>
      </c>
      <c r="BI145" s="236">
        <f t="shared" si="24"/>
        <v>0</v>
      </c>
      <c r="BJ145" s="236">
        <f t="shared" si="24"/>
        <v>0</v>
      </c>
      <c r="BK145" s="236">
        <f t="shared" si="24"/>
        <v>0</v>
      </c>
      <c r="BL145" s="235">
        <f t="shared" si="29"/>
        <v>0</v>
      </c>
    </row>
    <row r="146" spans="1:64">
      <c r="A146" s="234" t="s">
        <v>359</v>
      </c>
      <c r="B146" s="231">
        <v>2.3699999999999999E-2</v>
      </c>
      <c r="C146" s="231">
        <v>3.1099999999999996E-2</v>
      </c>
      <c r="D146" s="220">
        <v>2399182.7200000002</v>
      </c>
      <c r="E146" s="220">
        <v>2399182.7200000002</v>
      </c>
      <c r="F146" s="220">
        <v>2399182.7200000002</v>
      </c>
      <c r="G146" s="220">
        <v>2399182.7200000002</v>
      </c>
      <c r="H146" s="220">
        <v>2399182.7200000002</v>
      </c>
      <c r="I146" s="220">
        <v>2399182.7200000002</v>
      </c>
      <c r="J146" s="220">
        <v>2399182.7200000002</v>
      </c>
      <c r="K146" s="220">
        <v>2399182.7200000002</v>
      </c>
      <c r="L146" s="220">
        <v>2399182.7200000002</v>
      </c>
      <c r="M146" s="220">
        <v>2399182.7200000002</v>
      </c>
      <c r="N146" s="220">
        <v>2399182.7200000002</v>
      </c>
      <c r="O146" s="220">
        <v>2399182.7200000002</v>
      </c>
      <c r="P146" s="220">
        <f t="shared" si="30"/>
        <v>28790192.639999997</v>
      </c>
      <c r="Q146" s="220">
        <v>2399182.7200000002</v>
      </c>
      <c r="R146" s="220">
        <v>2399182.7200000002</v>
      </c>
      <c r="S146" s="220">
        <v>2399182.7200000002</v>
      </c>
      <c r="T146" s="220">
        <v>2399182.7200000002</v>
      </c>
      <c r="U146" s="220">
        <v>0</v>
      </c>
      <c r="V146" s="220">
        <v>0</v>
      </c>
      <c r="W146" s="220">
        <v>0</v>
      </c>
      <c r="X146" s="220">
        <v>0</v>
      </c>
      <c r="Y146" s="220">
        <v>0</v>
      </c>
      <c r="Z146" s="220">
        <v>0</v>
      </c>
      <c r="AA146" s="220">
        <v>0</v>
      </c>
      <c r="AB146" s="220">
        <v>0</v>
      </c>
      <c r="AC146" s="220">
        <v>0</v>
      </c>
      <c r="AD146" s="220">
        <v>0</v>
      </c>
      <c r="AE146" s="220">
        <v>0</v>
      </c>
      <c r="AF146" s="220">
        <v>0</v>
      </c>
      <c r="AG146" s="220">
        <f t="shared" si="31"/>
        <v>0</v>
      </c>
      <c r="AH146" s="234"/>
      <c r="AI146" s="235">
        <f t="shared" si="21"/>
        <v>4738.3900000000003</v>
      </c>
      <c r="AJ146" s="235">
        <f t="shared" si="21"/>
        <v>4738.3900000000003</v>
      </c>
      <c r="AK146" s="235">
        <f t="shared" si="21"/>
        <v>4738.3900000000003</v>
      </c>
      <c r="AL146" s="235">
        <f t="shared" si="21"/>
        <v>4738.3900000000003</v>
      </c>
      <c r="AM146" s="235">
        <f t="shared" si="21"/>
        <v>4738.3900000000003</v>
      </c>
      <c r="AN146" s="235">
        <f t="shared" si="21"/>
        <v>4738.3900000000003</v>
      </c>
      <c r="AO146" s="235">
        <f t="shared" si="25"/>
        <v>4738.3900000000003</v>
      </c>
      <c r="AP146" s="235">
        <f t="shared" si="25"/>
        <v>4738.3900000000003</v>
      </c>
      <c r="AQ146" s="235">
        <f t="shared" si="25"/>
        <v>4738.3900000000003</v>
      </c>
      <c r="AR146" s="235">
        <f t="shared" si="23"/>
        <v>4738.3900000000003</v>
      </c>
      <c r="AS146" s="235">
        <f t="shared" si="23"/>
        <v>4738.3900000000003</v>
      </c>
      <c r="AT146" s="235">
        <f t="shared" si="23"/>
        <v>4738.3900000000003</v>
      </c>
      <c r="AU146" s="236">
        <f t="shared" si="27"/>
        <v>56860.68</v>
      </c>
      <c r="AV146" s="236">
        <f t="shared" si="28"/>
        <v>4738.3900000000003</v>
      </c>
      <c r="AW146" s="236">
        <f t="shared" si="28"/>
        <v>4738.3900000000003</v>
      </c>
      <c r="AX146" s="236">
        <f t="shared" si="28"/>
        <v>4738.3900000000003</v>
      </c>
      <c r="AY146" s="236">
        <f t="shared" si="28"/>
        <v>4738.3900000000003</v>
      </c>
      <c r="AZ146" s="236">
        <f t="shared" si="22"/>
        <v>0</v>
      </c>
      <c r="BA146" s="236">
        <f t="shared" si="22"/>
        <v>0</v>
      </c>
      <c r="BB146" s="236">
        <f t="shared" si="22"/>
        <v>0</v>
      </c>
      <c r="BC146" s="236">
        <f t="shared" si="22"/>
        <v>0</v>
      </c>
      <c r="BD146" s="236">
        <f t="shared" si="22"/>
        <v>0</v>
      </c>
      <c r="BE146" s="236">
        <f t="shared" si="22"/>
        <v>0</v>
      </c>
      <c r="BF146" s="236">
        <f t="shared" si="26"/>
        <v>0</v>
      </c>
      <c r="BG146" s="236">
        <f t="shared" si="26"/>
        <v>0</v>
      </c>
      <c r="BH146" s="236">
        <f t="shared" si="26"/>
        <v>0</v>
      </c>
      <c r="BI146" s="236">
        <f t="shared" si="24"/>
        <v>0</v>
      </c>
      <c r="BJ146" s="236">
        <f t="shared" si="24"/>
        <v>0</v>
      </c>
      <c r="BK146" s="236">
        <f t="shared" si="24"/>
        <v>0</v>
      </c>
      <c r="BL146" s="235">
        <f t="shared" si="29"/>
        <v>0</v>
      </c>
    </row>
    <row r="147" spans="1:64">
      <c r="A147" s="234" t="s">
        <v>360</v>
      </c>
      <c r="B147" s="231">
        <v>2.3699999999999999E-2</v>
      </c>
      <c r="C147" s="231">
        <v>3.1099999999999996E-2</v>
      </c>
      <c r="D147" s="220">
        <v>11319929.9</v>
      </c>
      <c r="E147" s="220">
        <v>11319929.9</v>
      </c>
      <c r="F147" s="220">
        <v>11319929.9</v>
      </c>
      <c r="G147" s="220">
        <v>11319929.9</v>
      </c>
      <c r="H147" s="220">
        <v>11319929.9</v>
      </c>
      <c r="I147" s="220">
        <v>11319929.9</v>
      </c>
      <c r="J147" s="220">
        <v>11319929.9</v>
      </c>
      <c r="K147" s="220">
        <v>11353138.939999999</v>
      </c>
      <c r="L147" s="220">
        <v>11386347.98</v>
      </c>
      <c r="M147" s="220">
        <v>11386347.98</v>
      </c>
      <c r="N147" s="220">
        <v>11386347.98</v>
      </c>
      <c r="O147" s="220">
        <v>11386347.98</v>
      </c>
      <c r="P147" s="220">
        <f t="shared" si="30"/>
        <v>136138040.16000003</v>
      </c>
      <c r="Q147" s="220">
        <v>11386347.98</v>
      </c>
      <c r="R147" s="220">
        <v>11386347.98</v>
      </c>
      <c r="S147" s="220">
        <v>11386347.98</v>
      </c>
      <c r="T147" s="220">
        <v>11386347.98</v>
      </c>
      <c r="U147" s="220">
        <v>13785530.700000001</v>
      </c>
      <c r="V147" s="220">
        <v>13785530.700000001</v>
      </c>
      <c r="W147" s="220">
        <v>13785530.700000001</v>
      </c>
      <c r="X147" s="220">
        <v>13785530.700000001</v>
      </c>
      <c r="Y147" s="220">
        <v>13785530.700000001</v>
      </c>
      <c r="Z147" s="220">
        <v>13785530.700000001</v>
      </c>
      <c r="AA147" s="220">
        <v>13785530.700000001</v>
      </c>
      <c r="AB147" s="220">
        <v>13785530.700000001</v>
      </c>
      <c r="AC147" s="220">
        <v>13785530.700000001</v>
      </c>
      <c r="AD147" s="220">
        <v>13785530.700000001</v>
      </c>
      <c r="AE147" s="220">
        <v>13785530.700000001</v>
      </c>
      <c r="AF147" s="220">
        <v>13785530.700000001</v>
      </c>
      <c r="AG147" s="220">
        <f t="shared" si="31"/>
        <v>165426368.39999998</v>
      </c>
      <c r="AH147" s="234"/>
      <c r="AI147" s="235">
        <f t="shared" si="21"/>
        <v>22356.86</v>
      </c>
      <c r="AJ147" s="235">
        <f t="shared" si="21"/>
        <v>22356.86</v>
      </c>
      <c r="AK147" s="235">
        <f t="shared" si="21"/>
        <v>22356.86</v>
      </c>
      <c r="AL147" s="235">
        <f t="shared" si="21"/>
        <v>22356.86</v>
      </c>
      <c r="AM147" s="235">
        <f t="shared" si="21"/>
        <v>22356.86</v>
      </c>
      <c r="AN147" s="235">
        <f t="shared" si="21"/>
        <v>22356.86</v>
      </c>
      <c r="AO147" s="235">
        <f t="shared" si="25"/>
        <v>22356.86</v>
      </c>
      <c r="AP147" s="235">
        <f t="shared" si="25"/>
        <v>22422.45</v>
      </c>
      <c r="AQ147" s="235">
        <f t="shared" si="25"/>
        <v>22488.04</v>
      </c>
      <c r="AR147" s="235">
        <f t="shared" si="23"/>
        <v>22488.04</v>
      </c>
      <c r="AS147" s="235">
        <f t="shared" si="23"/>
        <v>22488.04</v>
      </c>
      <c r="AT147" s="235">
        <f t="shared" si="23"/>
        <v>22488.04</v>
      </c>
      <c r="AU147" s="236">
        <f t="shared" si="27"/>
        <v>268872.63000000006</v>
      </c>
      <c r="AV147" s="236">
        <f t="shared" si="28"/>
        <v>22488.04</v>
      </c>
      <c r="AW147" s="236">
        <f t="shared" si="28"/>
        <v>22488.04</v>
      </c>
      <c r="AX147" s="236">
        <f t="shared" si="28"/>
        <v>22488.04</v>
      </c>
      <c r="AY147" s="236">
        <f t="shared" si="28"/>
        <v>22488.04</v>
      </c>
      <c r="AZ147" s="236">
        <f t="shared" si="22"/>
        <v>35727.5</v>
      </c>
      <c r="BA147" s="236">
        <f t="shared" si="22"/>
        <v>35727.5</v>
      </c>
      <c r="BB147" s="236">
        <f t="shared" si="22"/>
        <v>35727.5</v>
      </c>
      <c r="BC147" s="236">
        <f t="shared" si="22"/>
        <v>35727.5</v>
      </c>
      <c r="BD147" s="236">
        <f t="shared" si="22"/>
        <v>35727.5</v>
      </c>
      <c r="BE147" s="236">
        <f t="shared" si="22"/>
        <v>35727.5</v>
      </c>
      <c r="BF147" s="236">
        <f t="shared" si="26"/>
        <v>35727.5</v>
      </c>
      <c r="BG147" s="236">
        <f t="shared" si="26"/>
        <v>35727.5</v>
      </c>
      <c r="BH147" s="236">
        <f t="shared" si="26"/>
        <v>35727.5</v>
      </c>
      <c r="BI147" s="236">
        <f t="shared" si="24"/>
        <v>35727.5</v>
      </c>
      <c r="BJ147" s="236">
        <f t="shared" si="24"/>
        <v>35727.5</v>
      </c>
      <c r="BK147" s="236">
        <f t="shared" si="24"/>
        <v>35727.5</v>
      </c>
      <c r="BL147" s="235">
        <f t="shared" si="29"/>
        <v>428730</v>
      </c>
    </row>
    <row r="148" spans="1:64">
      <c r="A148" s="234" t="s">
        <v>361</v>
      </c>
      <c r="B148" s="231">
        <v>3.6899999999999995E-2</v>
      </c>
      <c r="C148" s="231">
        <v>3.5900000000000001E-2</v>
      </c>
      <c r="D148" s="220">
        <v>12223379.51</v>
      </c>
      <c r="E148" s="220">
        <v>12223379.51</v>
      </c>
      <c r="F148" s="220">
        <v>12223379.51</v>
      </c>
      <c r="G148" s="220">
        <v>12223379.51</v>
      </c>
      <c r="H148" s="220">
        <v>12223379.51</v>
      </c>
      <c r="I148" s="220">
        <v>12223379.51</v>
      </c>
      <c r="J148" s="220">
        <v>12223379.51</v>
      </c>
      <c r="K148" s="220">
        <v>12223379.51</v>
      </c>
      <c r="L148" s="220">
        <v>12223379.51</v>
      </c>
      <c r="M148" s="220">
        <v>12223379.51</v>
      </c>
      <c r="N148" s="220">
        <v>12223379.51</v>
      </c>
      <c r="O148" s="220">
        <v>12223379.51</v>
      </c>
      <c r="P148" s="220">
        <f t="shared" si="30"/>
        <v>146680554.12</v>
      </c>
      <c r="Q148" s="220">
        <v>12223379.51</v>
      </c>
      <c r="R148" s="220">
        <v>12223379.51</v>
      </c>
      <c r="S148" s="220">
        <v>12223379.51</v>
      </c>
      <c r="T148" s="220">
        <v>12223379.51</v>
      </c>
      <c r="U148" s="220">
        <v>12223379.51</v>
      </c>
      <c r="V148" s="220">
        <v>12223379.51</v>
      </c>
      <c r="W148" s="220">
        <v>12223379.51</v>
      </c>
      <c r="X148" s="220">
        <v>12223379.51</v>
      </c>
      <c r="Y148" s="220">
        <v>12223379.51</v>
      </c>
      <c r="Z148" s="220">
        <v>12223379.51</v>
      </c>
      <c r="AA148" s="220">
        <v>12223379.51</v>
      </c>
      <c r="AB148" s="220">
        <v>12223379.51</v>
      </c>
      <c r="AC148" s="220">
        <v>12223379.51</v>
      </c>
      <c r="AD148" s="220">
        <v>12223379.51</v>
      </c>
      <c r="AE148" s="220">
        <v>12223379.51</v>
      </c>
      <c r="AF148" s="220">
        <v>12223379.51</v>
      </c>
      <c r="AG148" s="220">
        <f t="shared" si="31"/>
        <v>146680554.12</v>
      </c>
      <c r="AH148" s="234"/>
      <c r="AI148" s="235">
        <f t="shared" ref="AI148:AQ189" si="32">ROUND(D148*$B148/12,2)</f>
        <v>37586.89</v>
      </c>
      <c r="AJ148" s="235">
        <f t="shared" si="32"/>
        <v>37586.89</v>
      </c>
      <c r="AK148" s="235">
        <f t="shared" si="32"/>
        <v>37586.89</v>
      </c>
      <c r="AL148" s="235">
        <f t="shared" si="32"/>
        <v>37586.89</v>
      </c>
      <c r="AM148" s="235">
        <f t="shared" si="32"/>
        <v>37586.89</v>
      </c>
      <c r="AN148" s="235">
        <f t="shared" si="32"/>
        <v>37586.89</v>
      </c>
      <c r="AO148" s="235">
        <f t="shared" si="25"/>
        <v>37586.89</v>
      </c>
      <c r="AP148" s="235">
        <f t="shared" si="25"/>
        <v>37586.89</v>
      </c>
      <c r="AQ148" s="235">
        <f t="shared" si="25"/>
        <v>37586.89</v>
      </c>
      <c r="AR148" s="235">
        <f t="shared" si="23"/>
        <v>37586.89</v>
      </c>
      <c r="AS148" s="235">
        <f t="shared" si="23"/>
        <v>37586.89</v>
      </c>
      <c r="AT148" s="235">
        <f t="shared" si="23"/>
        <v>37586.89</v>
      </c>
      <c r="AU148" s="236">
        <f t="shared" si="27"/>
        <v>451042.68000000011</v>
      </c>
      <c r="AV148" s="236">
        <f t="shared" si="28"/>
        <v>37586.89</v>
      </c>
      <c r="AW148" s="236">
        <f t="shared" si="28"/>
        <v>37586.89</v>
      </c>
      <c r="AX148" s="236">
        <f t="shared" si="28"/>
        <v>37586.89</v>
      </c>
      <c r="AY148" s="236">
        <f t="shared" si="28"/>
        <v>37586.89</v>
      </c>
      <c r="AZ148" s="236">
        <f t="shared" ref="AZ148:BH189" si="33">ROUND(U148*$C148/12,2)</f>
        <v>36568.28</v>
      </c>
      <c r="BA148" s="236">
        <f t="shared" si="33"/>
        <v>36568.28</v>
      </c>
      <c r="BB148" s="236">
        <f t="shared" si="33"/>
        <v>36568.28</v>
      </c>
      <c r="BC148" s="236">
        <f t="shared" si="33"/>
        <v>36568.28</v>
      </c>
      <c r="BD148" s="236">
        <f t="shared" si="33"/>
        <v>36568.28</v>
      </c>
      <c r="BE148" s="236">
        <f t="shared" si="33"/>
        <v>36568.28</v>
      </c>
      <c r="BF148" s="236">
        <f t="shared" si="26"/>
        <v>36568.28</v>
      </c>
      <c r="BG148" s="236">
        <f t="shared" si="26"/>
        <v>36568.28</v>
      </c>
      <c r="BH148" s="236">
        <f t="shared" si="26"/>
        <v>36568.28</v>
      </c>
      <c r="BI148" s="236">
        <f t="shared" si="24"/>
        <v>36568.28</v>
      </c>
      <c r="BJ148" s="236">
        <f t="shared" si="24"/>
        <v>36568.28</v>
      </c>
      <c r="BK148" s="236">
        <f t="shared" si="24"/>
        <v>36568.28</v>
      </c>
      <c r="BL148" s="235">
        <f t="shared" si="29"/>
        <v>438819.3600000001</v>
      </c>
    </row>
    <row r="149" spans="1:64">
      <c r="A149" s="234" t="s">
        <v>362</v>
      </c>
      <c r="B149" s="231">
        <v>3.6899999999999995E-2</v>
      </c>
      <c r="C149" s="231">
        <v>3.5900000000000001E-2</v>
      </c>
      <c r="D149" s="220">
        <v>0</v>
      </c>
      <c r="E149" s="220">
        <v>0</v>
      </c>
      <c r="F149" s="220">
        <v>0</v>
      </c>
      <c r="G149" s="220">
        <v>0</v>
      </c>
      <c r="H149" s="220">
        <v>0</v>
      </c>
      <c r="I149" s="220">
        <v>0</v>
      </c>
      <c r="J149" s="220">
        <v>0</v>
      </c>
      <c r="K149" s="220">
        <v>0</v>
      </c>
      <c r="L149" s="220">
        <v>0</v>
      </c>
      <c r="M149" s="220">
        <v>0</v>
      </c>
      <c r="N149" s="220">
        <v>0</v>
      </c>
      <c r="O149" s="220">
        <v>0</v>
      </c>
      <c r="P149" s="220">
        <f t="shared" si="30"/>
        <v>0</v>
      </c>
      <c r="Q149" s="220">
        <v>0</v>
      </c>
      <c r="R149" s="220">
        <v>0</v>
      </c>
      <c r="S149" s="220">
        <v>0</v>
      </c>
      <c r="T149" s="220">
        <v>0</v>
      </c>
      <c r="U149" s="220">
        <v>0</v>
      </c>
      <c r="V149" s="220">
        <v>0</v>
      </c>
      <c r="W149" s="220">
        <v>0</v>
      </c>
      <c r="X149" s="220">
        <v>0</v>
      </c>
      <c r="Y149" s="220">
        <v>0</v>
      </c>
      <c r="Z149" s="220">
        <v>0</v>
      </c>
      <c r="AA149" s="220">
        <v>0</v>
      </c>
      <c r="AB149" s="220">
        <v>0</v>
      </c>
      <c r="AC149" s="220">
        <v>0</v>
      </c>
      <c r="AD149" s="220">
        <v>0</v>
      </c>
      <c r="AE149" s="220">
        <v>0</v>
      </c>
      <c r="AF149" s="220">
        <v>0</v>
      </c>
      <c r="AG149" s="220">
        <f t="shared" si="31"/>
        <v>0</v>
      </c>
      <c r="AH149" s="234"/>
      <c r="AI149" s="235">
        <f t="shared" si="32"/>
        <v>0</v>
      </c>
      <c r="AJ149" s="235">
        <f t="shared" si="32"/>
        <v>0</v>
      </c>
      <c r="AK149" s="235">
        <f t="shared" si="32"/>
        <v>0</v>
      </c>
      <c r="AL149" s="235">
        <f t="shared" si="32"/>
        <v>0</v>
      </c>
      <c r="AM149" s="235">
        <f t="shared" si="32"/>
        <v>0</v>
      </c>
      <c r="AN149" s="235">
        <f t="shared" si="32"/>
        <v>0</v>
      </c>
      <c r="AO149" s="235">
        <f t="shared" si="25"/>
        <v>0</v>
      </c>
      <c r="AP149" s="235">
        <f t="shared" si="25"/>
        <v>0</v>
      </c>
      <c r="AQ149" s="235">
        <f t="shared" si="25"/>
        <v>0</v>
      </c>
      <c r="AR149" s="235">
        <f t="shared" si="23"/>
        <v>0</v>
      </c>
      <c r="AS149" s="235">
        <f t="shared" si="23"/>
        <v>0</v>
      </c>
      <c r="AT149" s="235">
        <f t="shared" si="23"/>
        <v>0</v>
      </c>
      <c r="AU149" s="236">
        <f t="shared" si="27"/>
        <v>0</v>
      </c>
      <c r="AV149" s="236">
        <f t="shared" si="28"/>
        <v>0</v>
      </c>
      <c r="AW149" s="236">
        <f t="shared" si="28"/>
        <v>0</v>
      </c>
      <c r="AX149" s="236">
        <f t="shared" si="28"/>
        <v>0</v>
      </c>
      <c r="AY149" s="236">
        <f t="shared" si="28"/>
        <v>0</v>
      </c>
      <c r="AZ149" s="236">
        <f t="shared" si="33"/>
        <v>0</v>
      </c>
      <c r="BA149" s="236">
        <f t="shared" si="33"/>
        <v>0</v>
      </c>
      <c r="BB149" s="236">
        <f t="shared" si="33"/>
        <v>0</v>
      </c>
      <c r="BC149" s="236">
        <f t="shared" si="33"/>
        <v>0</v>
      </c>
      <c r="BD149" s="236">
        <f t="shared" si="33"/>
        <v>0</v>
      </c>
      <c r="BE149" s="236">
        <f t="shared" si="33"/>
        <v>0</v>
      </c>
      <c r="BF149" s="236">
        <f t="shared" si="26"/>
        <v>0</v>
      </c>
      <c r="BG149" s="236">
        <f t="shared" si="26"/>
        <v>0</v>
      </c>
      <c r="BH149" s="236">
        <f t="shared" si="26"/>
        <v>0</v>
      </c>
      <c r="BI149" s="236">
        <f t="shared" si="24"/>
        <v>0</v>
      </c>
      <c r="BJ149" s="236">
        <f t="shared" si="24"/>
        <v>0</v>
      </c>
      <c r="BK149" s="236">
        <f t="shared" si="24"/>
        <v>0</v>
      </c>
      <c r="BL149" s="235">
        <f t="shared" si="29"/>
        <v>0</v>
      </c>
    </row>
    <row r="150" spans="1:64">
      <c r="A150" s="234" t="s">
        <v>363</v>
      </c>
      <c r="B150" s="231">
        <v>1.66E-2</v>
      </c>
      <c r="C150" s="231">
        <v>3.9399999999999998E-2</v>
      </c>
      <c r="D150" s="220">
        <v>2346118.39</v>
      </c>
      <c r="E150" s="220">
        <v>2346118.39</v>
      </c>
      <c r="F150" s="220">
        <v>2346118.39</v>
      </c>
      <c r="G150" s="220">
        <v>2346118.39</v>
      </c>
      <c r="H150" s="220">
        <v>2346118.39</v>
      </c>
      <c r="I150" s="220">
        <v>2346118.39</v>
      </c>
      <c r="J150" s="220">
        <v>2346118.39</v>
      </c>
      <c r="K150" s="220">
        <v>2346118.39</v>
      </c>
      <c r="L150" s="220">
        <v>2346118.39</v>
      </c>
      <c r="M150" s="220">
        <v>2346118.39</v>
      </c>
      <c r="N150" s="220">
        <v>2346118.39</v>
      </c>
      <c r="O150" s="220">
        <v>2346118.39</v>
      </c>
      <c r="P150" s="220">
        <f t="shared" si="30"/>
        <v>28153420.680000003</v>
      </c>
      <c r="Q150" s="220">
        <v>2346118.39</v>
      </c>
      <c r="R150" s="220">
        <v>2346118.39</v>
      </c>
      <c r="S150" s="220">
        <v>2346118.39</v>
      </c>
      <c r="T150" s="220">
        <v>2346118.39</v>
      </c>
      <c r="U150" s="220">
        <v>0</v>
      </c>
      <c r="V150" s="220">
        <v>0</v>
      </c>
      <c r="W150" s="220">
        <v>0</v>
      </c>
      <c r="X150" s="220">
        <v>0</v>
      </c>
      <c r="Y150" s="220">
        <v>0</v>
      </c>
      <c r="Z150" s="220">
        <v>0</v>
      </c>
      <c r="AA150" s="220">
        <v>0</v>
      </c>
      <c r="AB150" s="220">
        <v>0</v>
      </c>
      <c r="AC150" s="220">
        <v>0</v>
      </c>
      <c r="AD150" s="220">
        <v>0</v>
      </c>
      <c r="AE150" s="220">
        <v>0</v>
      </c>
      <c r="AF150" s="220">
        <v>0</v>
      </c>
      <c r="AG150" s="220">
        <f t="shared" si="31"/>
        <v>0</v>
      </c>
      <c r="AH150" s="234"/>
      <c r="AI150" s="235">
        <f t="shared" si="32"/>
        <v>3245.46</v>
      </c>
      <c r="AJ150" s="235">
        <f t="shared" si="32"/>
        <v>3245.46</v>
      </c>
      <c r="AK150" s="235">
        <f t="shared" si="32"/>
        <v>3245.46</v>
      </c>
      <c r="AL150" s="235">
        <f t="shared" si="32"/>
        <v>3245.46</v>
      </c>
      <c r="AM150" s="235">
        <f t="shared" si="32"/>
        <v>3245.46</v>
      </c>
      <c r="AN150" s="235">
        <f t="shared" si="32"/>
        <v>3245.46</v>
      </c>
      <c r="AO150" s="235">
        <f t="shared" si="25"/>
        <v>3245.46</v>
      </c>
      <c r="AP150" s="235">
        <f t="shared" si="25"/>
        <v>3245.46</v>
      </c>
      <c r="AQ150" s="235">
        <f t="shared" si="25"/>
        <v>3245.46</v>
      </c>
      <c r="AR150" s="235">
        <f t="shared" si="23"/>
        <v>3245.46</v>
      </c>
      <c r="AS150" s="235">
        <f t="shared" si="23"/>
        <v>3245.46</v>
      </c>
      <c r="AT150" s="235">
        <f t="shared" si="23"/>
        <v>3245.46</v>
      </c>
      <c r="AU150" s="236">
        <f t="shared" si="27"/>
        <v>38945.519999999997</v>
      </c>
      <c r="AV150" s="236">
        <f t="shared" si="28"/>
        <v>3245.46</v>
      </c>
      <c r="AW150" s="236">
        <f t="shared" si="28"/>
        <v>3245.46</v>
      </c>
      <c r="AX150" s="236">
        <f t="shared" si="28"/>
        <v>3245.46</v>
      </c>
      <c r="AY150" s="236">
        <f t="shared" si="28"/>
        <v>3245.46</v>
      </c>
      <c r="AZ150" s="236">
        <f t="shared" si="33"/>
        <v>0</v>
      </c>
      <c r="BA150" s="236">
        <f t="shared" si="33"/>
        <v>0</v>
      </c>
      <c r="BB150" s="236">
        <f t="shared" si="33"/>
        <v>0</v>
      </c>
      <c r="BC150" s="236">
        <f t="shared" si="33"/>
        <v>0</v>
      </c>
      <c r="BD150" s="236">
        <f t="shared" si="33"/>
        <v>0</v>
      </c>
      <c r="BE150" s="236">
        <f t="shared" si="33"/>
        <v>0</v>
      </c>
      <c r="BF150" s="236">
        <f t="shared" si="26"/>
        <v>0</v>
      </c>
      <c r="BG150" s="236">
        <f t="shared" si="26"/>
        <v>0</v>
      </c>
      <c r="BH150" s="236">
        <f t="shared" si="26"/>
        <v>0</v>
      </c>
      <c r="BI150" s="236">
        <f t="shared" si="24"/>
        <v>0</v>
      </c>
      <c r="BJ150" s="236">
        <f t="shared" si="24"/>
        <v>0</v>
      </c>
      <c r="BK150" s="236">
        <f t="shared" si="24"/>
        <v>0</v>
      </c>
      <c r="BL150" s="235">
        <f t="shared" si="29"/>
        <v>0</v>
      </c>
    </row>
    <row r="151" spans="1:64">
      <c r="A151" s="234" t="s">
        <v>364</v>
      </c>
      <c r="B151" s="231">
        <v>1.66E-2</v>
      </c>
      <c r="C151" s="231">
        <v>3.9399999999999998E-2</v>
      </c>
      <c r="D151" s="220">
        <v>19615478.02</v>
      </c>
      <c r="E151" s="220">
        <v>19602999.780000001</v>
      </c>
      <c r="F151" s="220">
        <v>19597315.98</v>
      </c>
      <c r="G151" s="220">
        <v>19597315.98</v>
      </c>
      <c r="H151" s="220">
        <v>19597315.98</v>
      </c>
      <c r="I151" s="220">
        <v>19597315.98</v>
      </c>
      <c r="J151" s="220">
        <v>19597315.98</v>
      </c>
      <c r="K151" s="220">
        <v>19597315.98</v>
      </c>
      <c r="L151" s="220">
        <v>19725532.699999999</v>
      </c>
      <c r="M151" s="220">
        <v>19853749.420000002</v>
      </c>
      <c r="N151" s="220">
        <v>19853749.420000002</v>
      </c>
      <c r="O151" s="220">
        <v>19853749.420000002</v>
      </c>
      <c r="P151" s="220">
        <f t="shared" si="30"/>
        <v>236089154.64000005</v>
      </c>
      <c r="Q151" s="220">
        <v>19853749.420000002</v>
      </c>
      <c r="R151" s="220">
        <v>19853749.420000002</v>
      </c>
      <c r="S151" s="220">
        <v>19853749.420000002</v>
      </c>
      <c r="T151" s="220">
        <v>19853749.420000002</v>
      </c>
      <c r="U151" s="220">
        <v>22199867.810000002</v>
      </c>
      <c r="V151" s="220">
        <v>22199867.810000002</v>
      </c>
      <c r="W151" s="220">
        <v>22199867.810000002</v>
      </c>
      <c r="X151" s="220">
        <v>22199867.810000002</v>
      </c>
      <c r="Y151" s="220">
        <v>22199867.810000002</v>
      </c>
      <c r="Z151" s="220">
        <v>22199867.810000002</v>
      </c>
      <c r="AA151" s="220">
        <v>22199867.810000002</v>
      </c>
      <c r="AB151" s="220">
        <v>22199867.810000002</v>
      </c>
      <c r="AC151" s="220">
        <v>22199867.810000002</v>
      </c>
      <c r="AD151" s="220">
        <v>22199867.810000002</v>
      </c>
      <c r="AE151" s="220">
        <v>22199867.810000002</v>
      </c>
      <c r="AF151" s="220">
        <v>22199867.810000002</v>
      </c>
      <c r="AG151" s="220">
        <f t="shared" si="31"/>
        <v>266398413.72000003</v>
      </c>
      <c r="AH151" s="234"/>
      <c r="AI151" s="235">
        <f t="shared" si="32"/>
        <v>27134.74</v>
      </c>
      <c r="AJ151" s="235">
        <f t="shared" si="32"/>
        <v>27117.48</v>
      </c>
      <c r="AK151" s="235">
        <f t="shared" si="32"/>
        <v>27109.62</v>
      </c>
      <c r="AL151" s="235">
        <f t="shared" si="32"/>
        <v>27109.62</v>
      </c>
      <c r="AM151" s="235">
        <f t="shared" si="32"/>
        <v>27109.62</v>
      </c>
      <c r="AN151" s="235">
        <f t="shared" si="32"/>
        <v>27109.62</v>
      </c>
      <c r="AO151" s="235">
        <f t="shared" si="25"/>
        <v>27109.62</v>
      </c>
      <c r="AP151" s="235">
        <f t="shared" si="25"/>
        <v>27109.62</v>
      </c>
      <c r="AQ151" s="235">
        <f t="shared" si="25"/>
        <v>27286.99</v>
      </c>
      <c r="AR151" s="235">
        <f t="shared" si="23"/>
        <v>27464.35</v>
      </c>
      <c r="AS151" s="235">
        <f t="shared" si="23"/>
        <v>27464.35</v>
      </c>
      <c r="AT151" s="235">
        <f t="shared" si="23"/>
        <v>27464.35</v>
      </c>
      <c r="AU151" s="236">
        <f t="shared" si="27"/>
        <v>326589.97999999992</v>
      </c>
      <c r="AV151" s="236">
        <f t="shared" si="28"/>
        <v>27464.35</v>
      </c>
      <c r="AW151" s="236">
        <f t="shared" si="28"/>
        <v>27464.35</v>
      </c>
      <c r="AX151" s="236">
        <f t="shared" si="28"/>
        <v>27464.35</v>
      </c>
      <c r="AY151" s="236">
        <f t="shared" si="28"/>
        <v>27464.35</v>
      </c>
      <c r="AZ151" s="236">
        <f t="shared" si="33"/>
        <v>72889.570000000007</v>
      </c>
      <c r="BA151" s="236">
        <f t="shared" si="33"/>
        <v>72889.570000000007</v>
      </c>
      <c r="BB151" s="236">
        <f t="shared" si="33"/>
        <v>72889.570000000007</v>
      </c>
      <c r="BC151" s="236">
        <f t="shared" si="33"/>
        <v>72889.570000000007</v>
      </c>
      <c r="BD151" s="236">
        <f t="shared" si="33"/>
        <v>72889.570000000007</v>
      </c>
      <c r="BE151" s="236">
        <f t="shared" si="33"/>
        <v>72889.570000000007</v>
      </c>
      <c r="BF151" s="236">
        <f t="shared" si="26"/>
        <v>72889.570000000007</v>
      </c>
      <c r="BG151" s="236">
        <f t="shared" si="26"/>
        <v>72889.570000000007</v>
      </c>
      <c r="BH151" s="236">
        <f t="shared" si="26"/>
        <v>72889.570000000007</v>
      </c>
      <c r="BI151" s="236">
        <f t="shared" si="24"/>
        <v>72889.570000000007</v>
      </c>
      <c r="BJ151" s="236">
        <f t="shared" si="24"/>
        <v>72889.570000000007</v>
      </c>
      <c r="BK151" s="236">
        <f t="shared" si="24"/>
        <v>72889.570000000007</v>
      </c>
      <c r="BL151" s="235">
        <f t="shared" si="29"/>
        <v>874674.84000000032</v>
      </c>
    </row>
    <row r="152" spans="1:64">
      <c r="A152" s="234" t="s">
        <v>365</v>
      </c>
      <c r="B152" s="231">
        <v>4.8500000000000001E-2</v>
      </c>
      <c r="C152" s="231">
        <v>4.7699999999999999E-2</v>
      </c>
      <c r="D152" s="220">
        <v>951198.87</v>
      </c>
      <c r="E152" s="220">
        <v>951198.87</v>
      </c>
      <c r="F152" s="220">
        <v>951198.87</v>
      </c>
      <c r="G152" s="220">
        <v>951198.87</v>
      </c>
      <c r="H152" s="220">
        <v>951198.87</v>
      </c>
      <c r="I152" s="220">
        <v>951198.87</v>
      </c>
      <c r="J152" s="220">
        <v>951198.87</v>
      </c>
      <c r="K152" s="220">
        <v>951198.87</v>
      </c>
      <c r="L152" s="220">
        <v>951198.87</v>
      </c>
      <c r="M152" s="220">
        <v>951198.87</v>
      </c>
      <c r="N152" s="220">
        <v>951198.87</v>
      </c>
      <c r="O152" s="220">
        <v>951198.87</v>
      </c>
      <c r="P152" s="220">
        <f t="shared" si="30"/>
        <v>11414386.439999998</v>
      </c>
      <c r="Q152" s="220">
        <v>951198.87</v>
      </c>
      <c r="R152" s="220">
        <v>951198.87</v>
      </c>
      <c r="S152" s="220">
        <v>951198.87</v>
      </c>
      <c r="T152" s="220">
        <v>951198.87</v>
      </c>
      <c r="U152" s="220">
        <v>951198.87</v>
      </c>
      <c r="V152" s="220">
        <v>951198.87</v>
      </c>
      <c r="W152" s="220">
        <v>951198.87</v>
      </c>
      <c r="X152" s="220">
        <v>951198.87</v>
      </c>
      <c r="Y152" s="220">
        <v>951198.87</v>
      </c>
      <c r="Z152" s="220">
        <v>951198.87</v>
      </c>
      <c r="AA152" s="220">
        <v>951198.87</v>
      </c>
      <c r="AB152" s="220">
        <v>951198.87</v>
      </c>
      <c r="AC152" s="220">
        <v>951198.87</v>
      </c>
      <c r="AD152" s="220">
        <v>951198.87</v>
      </c>
      <c r="AE152" s="220">
        <v>951198.87</v>
      </c>
      <c r="AF152" s="220">
        <v>951198.87</v>
      </c>
      <c r="AG152" s="220">
        <f t="shared" si="31"/>
        <v>11414386.439999998</v>
      </c>
      <c r="AH152" s="234"/>
      <c r="AI152" s="235">
        <f t="shared" si="32"/>
        <v>3844.43</v>
      </c>
      <c r="AJ152" s="235">
        <f t="shared" si="32"/>
        <v>3844.43</v>
      </c>
      <c r="AK152" s="235">
        <f t="shared" si="32"/>
        <v>3844.43</v>
      </c>
      <c r="AL152" s="235">
        <f t="shared" si="32"/>
        <v>3844.43</v>
      </c>
      <c r="AM152" s="235">
        <f t="shared" si="32"/>
        <v>3844.43</v>
      </c>
      <c r="AN152" s="235">
        <f t="shared" si="32"/>
        <v>3844.43</v>
      </c>
      <c r="AO152" s="235">
        <f t="shared" si="25"/>
        <v>3844.43</v>
      </c>
      <c r="AP152" s="235">
        <f t="shared" si="25"/>
        <v>3844.43</v>
      </c>
      <c r="AQ152" s="235">
        <f t="shared" si="25"/>
        <v>3844.43</v>
      </c>
      <c r="AR152" s="235">
        <f t="shared" si="23"/>
        <v>3844.43</v>
      </c>
      <c r="AS152" s="235">
        <f t="shared" si="23"/>
        <v>3844.43</v>
      </c>
      <c r="AT152" s="235">
        <f t="shared" si="23"/>
        <v>3844.43</v>
      </c>
      <c r="AU152" s="236">
        <f t="shared" si="27"/>
        <v>46133.159999999996</v>
      </c>
      <c r="AV152" s="236">
        <f t="shared" si="28"/>
        <v>3844.43</v>
      </c>
      <c r="AW152" s="236">
        <f t="shared" si="28"/>
        <v>3844.43</v>
      </c>
      <c r="AX152" s="236">
        <f t="shared" si="28"/>
        <v>3844.43</v>
      </c>
      <c r="AY152" s="236">
        <f t="shared" si="28"/>
        <v>3844.43</v>
      </c>
      <c r="AZ152" s="236">
        <f t="shared" si="33"/>
        <v>3781.02</v>
      </c>
      <c r="BA152" s="236">
        <f t="shared" si="33"/>
        <v>3781.02</v>
      </c>
      <c r="BB152" s="236">
        <f t="shared" si="33"/>
        <v>3781.02</v>
      </c>
      <c r="BC152" s="236">
        <f t="shared" si="33"/>
        <v>3781.02</v>
      </c>
      <c r="BD152" s="236">
        <f t="shared" si="33"/>
        <v>3781.02</v>
      </c>
      <c r="BE152" s="236">
        <f t="shared" si="33"/>
        <v>3781.02</v>
      </c>
      <c r="BF152" s="236">
        <f t="shared" si="26"/>
        <v>3781.02</v>
      </c>
      <c r="BG152" s="236">
        <f t="shared" si="26"/>
        <v>3781.02</v>
      </c>
      <c r="BH152" s="236">
        <f t="shared" si="26"/>
        <v>3781.02</v>
      </c>
      <c r="BI152" s="236">
        <f t="shared" si="24"/>
        <v>3781.02</v>
      </c>
      <c r="BJ152" s="236">
        <f t="shared" si="24"/>
        <v>3781.02</v>
      </c>
      <c r="BK152" s="236">
        <f t="shared" si="24"/>
        <v>3781.02</v>
      </c>
      <c r="BL152" s="235">
        <f t="shared" si="29"/>
        <v>45372.239999999991</v>
      </c>
    </row>
    <row r="153" spans="1:64">
      <c r="A153" s="234" t="s">
        <v>366</v>
      </c>
      <c r="B153" s="231">
        <v>4.8500000000000001E-2</v>
      </c>
      <c r="C153" s="231">
        <v>4.7699999999999999E-2</v>
      </c>
      <c r="D153" s="220">
        <v>0</v>
      </c>
      <c r="E153" s="220">
        <v>0</v>
      </c>
      <c r="F153" s="220">
        <v>0</v>
      </c>
      <c r="G153" s="220">
        <v>0</v>
      </c>
      <c r="H153" s="220">
        <v>0</v>
      </c>
      <c r="I153" s="220">
        <v>0</v>
      </c>
      <c r="J153" s="220">
        <v>0</v>
      </c>
      <c r="K153" s="220">
        <v>0</v>
      </c>
      <c r="L153" s="220">
        <v>0</v>
      </c>
      <c r="M153" s="220">
        <v>0</v>
      </c>
      <c r="N153" s="220">
        <v>0</v>
      </c>
      <c r="O153" s="220">
        <v>0</v>
      </c>
      <c r="P153" s="220">
        <f t="shared" si="30"/>
        <v>0</v>
      </c>
      <c r="Q153" s="220">
        <v>0</v>
      </c>
      <c r="R153" s="220">
        <v>0</v>
      </c>
      <c r="S153" s="220">
        <v>0</v>
      </c>
      <c r="T153" s="220">
        <v>0</v>
      </c>
      <c r="U153" s="220">
        <v>0</v>
      </c>
      <c r="V153" s="220">
        <v>0</v>
      </c>
      <c r="W153" s="220">
        <v>0</v>
      </c>
      <c r="X153" s="220">
        <v>0</v>
      </c>
      <c r="Y153" s="220">
        <v>0</v>
      </c>
      <c r="Z153" s="220">
        <v>0</v>
      </c>
      <c r="AA153" s="220">
        <v>0</v>
      </c>
      <c r="AB153" s="220">
        <v>0</v>
      </c>
      <c r="AC153" s="220">
        <v>0</v>
      </c>
      <c r="AD153" s="220">
        <v>0</v>
      </c>
      <c r="AE153" s="220">
        <v>0</v>
      </c>
      <c r="AF153" s="220">
        <v>0</v>
      </c>
      <c r="AG153" s="220">
        <f t="shared" si="31"/>
        <v>0</v>
      </c>
      <c r="AH153" s="234"/>
      <c r="AI153" s="235">
        <f t="shared" si="32"/>
        <v>0</v>
      </c>
      <c r="AJ153" s="235">
        <f t="shared" si="32"/>
        <v>0</v>
      </c>
      <c r="AK153" s="235">
        <f t="shared" si="32"/>
        <v>0</v>
      </c>
      <c r="AL153" s="235">
        <f t="shared" si="32"/>
        <v>0</v>
      </c>
      <c r="AM153" s="235">
        <f t="shared" si="32"/>
        <v>0</v>
      </c>
      <c r="AN153" s="235">
        <f t="shared" si="32"/>
        <v>0</v>
      </c>
      <c r="AO153" s="235">
        <f t="shared" si="25"/>
        <v>0</v>
      </c>
      <c r="AP153" s="235">
        <f t="shared" si="25"/>
        <v>0</v>
      </c>
      <c r="AQ153" s="235">
        <f t="shared" si="25"/>
        <v>0</v>
      </c>
      <c r="AR153" s="235">
        <f t="shared" si="23"/>
        <v>0</v>
      </c>
      <c r="AS153" s="235">
        <f t="shared" si="23"/>
        <v>0</v>
      </c>
      <c r="AT153" s="235">
        <f t="shared" si="23"/>
        <v>0</v>
      </c>
      <c r="AU153" s="236">
        <f t="shared" si="27"/>
        <v>0</v>
      </c>
      <c r="AV153" s="236">
        <f t="shared" si="28"/>
        <v>0</v>
      </c>
      <c r="AW153" s="236">
        <f t="shared" si="28"/>
        <v>0</v>
      </c>
      <c r="AX153" s="236">
        <f t="shared" si="28"/>
        <v>0</v>
      </c>
      <c r="AY153" s="236">
        <f t="shared" si="28"/>
        <v>0</v>
      </c>
      <c r="AZ153" s="236">
        <f t="shared" si="33"/>
        <v>0</v>
      </c>
      <c r="BA153" s="236">
        <f t="shared" si="33"/>
        <v>0</v>
      </c>
      <c r="BB153" s="236">
        <f t="shared" si="33"/>
        <v>0</v>
      </c>
      <c r="BC153" s="236">
        <f t="shared" si="33"/>
        <v>0</v>
      </c>
      <c r="BD153" s="236">
        <f t="shared" si="33"/>
        <v>0</v>
      </c>
      <c r="BE153" s="236">
        <f t="shared" si="33"/>
        <v>0</v>
      </c>
      <c r="BF153" s="236">
        <f t="shared" si="26"/>
        <v>0</v>
      </c>
      <c r="BG153" s="236">
        <f t="shared" si="26"/>
        <v>0</v>
      </c>
      <c r="BH153" s="236">
        <f t="shared" si="26"/>
        <v>0</v>
      </c>
      <c r="BI153" s="236">
        <f t="shared" si="24"/>
        <v>0</v>
      </c>
      <c r="BJ153" s="236">
        <f t="shared" si="24"/>
        <v>0</v>
      </c>
      <c r="BK153" s="236">
        <f t="shared" si="24"/>
        <v>0</v>
      </c>
      <c r="BL153" s="235">
        <f t="shared" si="29"/>
        <v>0</v>
      </c>
    </row>
    <row r="154" spans="1:64">
      <c r="A154" s="234" t="s">
        <v>367</v>
      </c>
      <c r="B154" s="231">
        <v>1.7299999999999999E-2</v>
      </c>
      <c r="C154" s="231">
        <v>1.6900000000000002E-2</v>
      </c>
      <c r="D154" s="220">
        <v>2410294.66</v>
      </c>
      <c r="E154" s="220">
        <v>2410294.66</v>
      </c>
      <c r="F154" s="220">
        <v>2410294.66</v>
      </c>
      <c r="G154" s="220">
        <v>2410294.66</v>
      </c>
      <c r="H154" s="220">
        <v>2410294.66</v>
      </c>
      <c r="I154" s="220">
        <v>2410294.66</v>
      </c>
      <c r="J154" s="220">
        <v>2410294.66</v>
      </c>
      <c r="K154" s="220">
        <v>2410294.66</v>
      </c>
      <c r="L154" s="220">
        <v>2410294.66</v>
      </c>
      <c r="M154" s="220">
        <v>2410294.66</v>
      </c>
      <c r="N154" s="220">
        <v>2410294.66</v>
      </c>
      <c r="O154" s="220">
        <v>2410294.66</v>
      </c>
      <c r="P154" s="220">
        <f t="shared" si="30"/>
        <v>28923535.920000002</v>
      </c>
      <c r="Q154" s="220">
        <v>2410294.66</v>
      </c>
      <c r="R154" s="220">
        <v>2410294.66</v>
      </c>
      <c r="S154" s="220">
        <v>2410294.66</v>
      </c>
      <c r="T154" s="220">
        <v>2410294.66</v>
      </c>
      <c r="U154" s="220">
        <v>0</v>
      </c>
      <c r="V154" s="220">
        <v>0</v>
      </c>
      <c r="W154" s="220">
        <v>0</v>
      </c>
      <c r="X154" s="220">
        <v>0</v>
      </c>
      <c r="Y154" s="220">
        <v>0</v>
      </c>
      <c r="Z154" s="220">
        <v>0</v>
      </c>
      <c r="AA154" s="220">
        <v>0</v>
      </c>
      <c r="AB154" s="220">
        <v>0</v>
      </c>
      <c r="AC154" s="220">
        <v>0</v>
      </c>
      <c r="AD154" s="220">
        <v>0</v>
      </c>
      <c r="AE154" s="220">
        <v>0</v>
      </c>
      <c r="AF154" s="220">
        <v>0</v>
      </c>
      <c r="AG154" s="220">
        <f t="shared" si="31"/>
        <v>0</v>
      </c>
      <c r="AH154" s="234"/>
      <c r="AI154" s="235">
        <f t="shared" si="32"/>
        <v>3474.84</v>
      </c>
      <c r="AJ154" s="235">
        <f t="shared" si="32"/>
        <v>3474.84</v>
      </c>
      <c r="AK154" s="235">
        <f t="shared" si="32"/>
        <v>3474.84</v>
      </c>
      <c r="AL154" s="235">
        <f t="shared" si="32"/>
        <v>3474.84</v>
      </c>
      <c r="AM154" s="235">
        <f t="shared" si="32"/>
        <v>3474.84</v>
      </c>
      <c r="AN154" s="235">
        <f t="shared" si="32"/>
        <v>3474.84</v>
      </c>
      <c r="AO154" s="235">
        <f t="shared" si="25"/>
        <v>3474.84</v>
      </c>
      <c r="AP154" s="235">
        <f t="shared" si="25"/>
        <v>3474.84</v>
      </c>
      <c r="AQ154" s="235">
        <f t="shared" si="25"/>
        <v>3474.84</v>
      </c>
      <c r="AR154" s="235">
        <f t="shared" si="23"/>
        <v>3474.84</v>
      </c>
      <c r="AS154" s="235">
        <f t="shared" si="23"/>
        <v>3474.84</v>
      </c>
      <c r="AT154" s="235">
        <f t="shared" si="23"/>
        <v>3474.84</v>
      </c>
      <c r="AU154" s="236">
        <f t="shared" si="27"/>
        <v>41698.080000000002</v>
      </c>
      <c r="AV154" s="236">
        <f t="shared" si="28"/>
        <v>3474.84</v>
      </c>
      <c r="AW154" s="236">
        <f t="shared" si="28"/>
        <v>3474.84</v>
      </c>
      <c r="AX154" s="236">
        <f t="shared" si="28"/>
        <v>3474.84</v>
      </c>
      <c r="AY154" s="236">
        <f t="shared" si="28"/>
        <v>3474.84</v>
      </c>
      <c r="AZ154" s="236">
        <f t="shared" si="33"/>
        <v>0</v>
      </c>
      <c r="BA154" s="236">
        <f t="shared" si="33"/>
        <v>0</v>
      </c>
      <c r="BB154" s="236">
        <f t="shared" si="33"/>
        <v>0</v>
      </c>
      <c r="BC154" s="236">
        <f t="shared" si="33"/>
        <v>0</v>
      </c>
      <c r="BD154" s="236">
        <f t="shared" si="33"/>
        <v>0</v>
      </c>
      <c r="BE154" s="236">
        <f t="shared" si="33"/>
        <v>0</v>
      </c>
      <c r="BF154" s="236">
        <f t="shared" si="26"/>
        <v>0</v>
      </c>
      <c r="BG154" s="236">
        <f t="shared" si="26"/>
        <v>0</v>
      </c>
      <c r="BH154" s="236">
        <f t="shared" si="26"/>
        <v>0</v>
      </c>
      <c r="BI154" s="236">
        <f t="shared" si="24"/>
        <v>0</v>
      </c>
      <c r="BJ154" s="236">
        <f t="shared" si="24"/>
        <v>0</v>
      </c>
      <c r="BK154" s="236">
        <f t="shared" si="24"/>
        <v>0</v>
      </c>
      <c r="BL154" s="235">
        <f t="shared" si="29"/>
        <v>0</v>
      </c>
    </row>
    <row r="155" spans="1:64">
      <c r="A155" s="234" t="s">
        <v>368</v>
      </c>
      <c r="B155" s="231">
        <v>1.7299999999999999E-2</v>
      </c>
      <c r="C155" s="231">
        <v>1.6900000000000002E-2</v>
      </c>
      <c r="D155" s="220">
        <v>31104383.870000001</v>
      </c>
      <c r="E155" s="220">
        <v>31101574.620000001</v>
      </c>
      <c r="F155" s="220">
        <v>31098765.370000001</v>
      </c>
      <c r="G155" s="220">
        <v>31098765.370000001</v>
      </c>
      <c r="H155" s="220">
        <v>31098765.370000001</v>
      </c>
      <c r="I155" s="220">
        <v>31098765.370000001</v>
      </c>
      <c r="J155" s="220">
        <v>31098765.370000001</v>
      </c>
      <c r="K155" s="220">
        <v>31098765.370000001</v>
      </c>
      <c r="L155" s="220">
        <v>31098765.370000001</v>
      </c>
      <c r="M155" s="220">
        <v>31098765.370000001</v>
      </c>
      <c r="N155" s="220">
        <v>31098765.370000001</v>
      </c>
      <c r="O155" s="220">
        <v>31098765.370000001</v>
      </c>
      <c r="P155" s="220">
        <f t="shared" si="30"/>
        <v>373193612.19</v>
      </c>
      <c r="Q155" s="220">
        <v>31098765.370000001</v>
      </c>
      <c r="R155" s="220">
        <v>31098765.370000001</v>
      </c>
      <c r="S155" s="220">
        <v>31098765.370000001</v>
      </c>
      <c r="T155" s="220">
        <v>31098765.370000001</v>
      </c>
      <c r="U155" s="220">
        <v>33509060.030000001</v>
      </c>
      <c r="V155" s="220">
        <v>33509060.030000001</v>
      </c>
      <c r="W155" s="220">
        <v>33509060.030000001</v>
      </c>
      <c r="X155" s="220">
        <v>33509060.030000001</v>
      </c>
      <c r="Y155" s="220">
        <v>33509060.030000001</v>
      </c>
      <c r="Z155" s="220">
        <v>33509060.030000001</v>
      </c>
      <c r="AA155" s="220">
        <v>33509060.030000001</v>
      </c>
      <c r="AB155" s="220">
        <v>33509060.030000001</v>
      </c>
      <c r="AC155" s="220">
        <v>33509060.030000001</v>
      </c>
      <c r="AD155" s="220">
        <v>33509060.030000001</v>
      </c>
      <c r="AE155" s="220">
        <v>33509060.030000001</v>
      </c>
      <c r="AF155" s="220">
        <v>33509060.030000001</v>
      </c>
      <c r="AG155" s="220">
        <f t="shared" si="31"/>
        <v>402108720.3599999</v>
      </c>
      <c r="AH155" s="234"/>
      <c r="AI155" s="235">
        <f t="shared" si="32"/>
        <v>44842.15</v>
      </c>
      <c r="AJ155" s="235">
        <f t="shared" si="32"/>
        <v>44838.1</v>
      </c>
      <c r="AK155" s="235">
        <f t="shared" si="32"/>
        <v>44834.05</v>
      </c>
      <c r="AL155" s="235">
        <f t="shared" si="32"/>
        <v>44834.05</v>
      </c>
      <c r="AM155" s="235">
        <f t="shared" si="32"/>
        <v>44834.05</v>
      </c>
      <c r="AN155" s="235">
        <f t="shared" si="32"/>
        <v>44834.05</v>
      </c>
      <c r="AO155" s="235">
        <f t="shared" si="25"/>
        <v>44834.05</v>
      </c>
      <c r="AP155" s="235">
        <f t="shared" si="25"/>
        <v>44834.05</v>
      </c>
      <c r="AQ155" s="235">
        <f t="shared" si="25"/>
        <v>44834.05</v>
      </c>
      <c r="AR155" s="235">
        <f t="shared" si="23"/>
        <v>44834.05</v>
      </c>
      <c r="AS155" s="235">
        <f t="shared" si="23"/>
        <v>44834.05</v>
      </c>
      <c r="AT155" s="235">
        <f t="shared" si="23"/>
        <v>44834.05</v>
      </c>
      <c r="AU155" s="236">
        <f t="shared" si="27"/>
        <v>538020.74999999988</v>
      </c>
      <c r="AV155" s="236">
        <f t="shared" si="28"/>
        <v>44834.05</v>
      </c>
      <c r="AW155" s="236">
        <f t="shared" si="28"/>
        <v>44834.05</v>
      </c>
      <c r="AX155" s="236">
        <f t="shared" si="28"/>
        <v>44834.05</v>
      </c>
      <c r="AY155" s="236">
        <f t="shared" si="28"/>
        <v>44834.05</v>
      </c>
      <c r="AZ155" s="236">
        <f t="shared" si="33"/>
        <v>47191.93</v>
      </c>
      <c r="BA155" s="236">
        <f t="shared" si="33"/>
        <v>47191.93</v>
      </c>
      <c r="BB155" s="236">
        <f t="shared" si="33"/>
        <v>47191.93</v>
      </c>
      <c r="BC155" s="236">
        <f t="shared" si="33"/>
        <v>47191.93</v>
      </c>
      <c r="BD155" s="236">
        <f t="shared" si="33"/>
        <v>47191.93</v>
      </c>
      <c r="BE155" s="236">
        <f t="shared" si="33"/>
        <v>47191.93</v>
      </c>
      <c r="BF155" s="236">
        <f t="shared" si="26"/>
        <v>47191.93</v>
      </c>
      <c r="BG155" s="236">
        <f t="shared" si="26"/>
        <v>47191.93</v>
      </c>
      <c r="BH155" s="236">
        <f t="shared" si="26"/>
        <v>47191.93</v>
      </c>
      <c r="BI155" s="236">
        <f t="shared" si="24"/>
        <v>47191.93</v>
      </c>
      <c r="BJ155" s="236">
        <f t="shared" si="24"/>
        <v>47191.93</v>
      </c>
      <c r="BK155" s="236">
        <f t="shared" si="24"/>
        <v>47191.93</v>
      </c>
      <c r="BL155" s="235">
        <f t="shared" si="29"/>
        <v>566303.16</v>
      </c>
    </row>
    <row r="156" spans="1:64">
      <c r="A156" s="234" t="s">
        <v>369</v>
      </c>
      <c r="B156" s="231">
        <v>3.56E-2</v>
      </c>
      <c r="C156" s="231">
        <v>3.85E-2</v>
      </c>
      <c r="D156" s="220">
        <v>23715911.23</v>
      </c>
      <c r="E156" s="220">
        <v>23715911.23</v>
      </c>
      <c r="F156" s="220">
        <v>21999780.960000001</v>
      </c>
      <c r="G156" s="220">
        <v>20283650.690000001</v>
      </c>
      <c r="H156" s="220">
        <v>20283650.690000001</v>
      </c>
      <c r="I156" s="220">
        <v>20283650.690000001</v>
      </c>
      <c r="J156" s="220">
        <v>20283650.690000001</v>
      </c>
      <c r="K156" s="220">
        <v>20283650.690000001</v>
      </c>
      <c r="L156" s="220">
        <v>20283650.690000001</v>
      </c>
      <c r="M156" s="220">
        <v>20283650.690000001</v>
      </c>
      <c r="N156" s="220">
        <v>20283650.690000001</v>
      </c>
      <c r="O156" s="220">
        <v>20283650.690000001</v>
      </c>
      <c r="P156" s="220">
        <f t="shared" si="30"/>
        <v>251984459.63</v>
      </c>
      <c r="Q156" s="220">
        <v>20283650.690000001</v>
      </c>
      <c r="R156" s="220">
        <v>20283650.690000001</v>
      </c>
      <c r="S156" s="220">
        <v>20283650.690000001</v>
      </c>
      <c r="T156" s="220">
        <v>20283650.690000001</v>
      </c>
      <c r="U156" s="220">
        <v>0</v>
      </c>
      <c r="V156" s="220">
        <v>0</v>
      </c>
      <c r="W156" s="220">
        <v>0</v>
      </c>
      <c r="X156" s="220">
        <v>0</v>
      </c>
      <c r="Y156" s="220">
        <v>0</v>
      </c>
      <c r="Z156" s="220">
        <v>0</v>
      </c>
      <c r="AA156" s="220">
        <v>0</v>
      </c>
      <c r="AB156" s="220">
        <v>0</v>
      </c>
      <c r="AC156" s="220">
        <v>0</v>
      </c>
      <c r="AD156" s="220">
        <v>0</v>
      </c>
      <c r="AE156" s="220">
        <v>0</v>
      </c>
      <c r="AF156" s="220">
        <v>0</v>
      </c>
      <c r="AG156" s="220">
        <f t="shared" si="31"/>
        <v>0</v>
      </c>
      <c r="AH156" s="234"/>
      <c r="AI156" s="235">
        <f t="shared" si="32"/>
        <v>70357.2</v>
      </c>
      <c r="AJ156" s="235">
        <f t="shared" si="32"/>
        <v>70357.2</v>
      </c>
      <c r="AK156" s="235">
        <f t="shared" si="32"/>
        <v>65266.02</v>
      </c>
      <c r="AL156" s="235">
        <f t="shared" si="32"/>
        <v>60174.83</v>
      </c>
      <c r="AM156" s="235">
        <f t="shared" si="32"/>
        <v>60174.83</v>
      </c>
      <c r="AN156" s="235">
        <f t="shared" si="32"/>
        <v>60174.83</v>
      </c>
      <c r="AO156" s="235">
        <f t="shared" si="25"/>
        <v>60174.83</v>
      </c>
      <c r="AP156" s="235">
        <f t="shared" si="25"/>
        <v>60174.83</v>
      </c>
      <c r="AQ156" s="235">
        <f t="shared" si="25"/>
        <v>60174.83</v>
      </c>
      <c r="AR156" s="235">
        <f t="shared" si="23"/>
        <v>60174.83</v>
      </c>
      <c r="AS156" s="235">
        <f t="shared" si="23"/>
        <v>60174.83</v>
      </c>
      <c r="AT156" s="235">
        <f t="shared" si="23"/>
        <v>60174.83</v>
      </c>
      <c r="AU156" s="236">
        <f t="shared" si="27"/>
        <v>747553.8899999999</v>
      </c>
      <c r="AV156" s="236">
        <f t="shared" si="28"/>
        <v>60174.83</v>
      </c>
      <c r="AW156" s="236">
        <f t="shared" si="28"/>
        <v>60174.83</v>
      </c>
      <c r="AX156" s="236">
        <f t="shared" si="28"/>
        <v>60174.83</v>
      </c>
      <c r="AY156" s="236">
        <f t="shared" si="28"/>
        <v>60174.83</v>
      </c>
      <c r="AZ156" s="236">
        <f t="shared" si="33"/>
        <v>0</v>
      </c>
      <c r="BA156" s="236">
        <f t="shared" si="33"/>
        <v>0</v>
      </c>
      <c r="BB156" s="236">
        <f t="shared" si="33"/>
        <v>0</v>
      </c>
      <c r="BC156" s="236">
        <f t="shared" si="33"/>
        <v>0</v>
      </c>
      <c r="BD156" s="236">
        <f t="shared" si="33"/>
        <v>0</v>
      </c>
      <c r="BE156" s="236">
        <f t="shared" si="33"/>
        <v>0</v>
      </c>
      <c r="BF156" s="236">
        <f t="shared" si="26"/>
        <v>0</v>
      </c>
      <c r="BG156" s="236">
        <f t="shared" si="26"/>
        <v>0</v>
      </c>
      <c r="BH156" s="236">
        <f t="shared" si="26"/>
        <v>0</v>
      </c>
      <c r="BI156" s="236">
        <f t="shared" si="24"/>
        <v>0</v>
      </c>
      <c r="BJ156" s="236">
        <f t="shared" si="24"/>
        <v>0</v>
      </c>
      <c r="BK156" s="236">
        <f t="shared" si="24"/>
        <v>0</v>
      </c>
      <c r="BL156" s="235">
        <f t="shared" si="29"/>
        <v>0</v>
      </c>
    </row>
    <row r="157" spans="1:64">
      <c r="A157" s="234" t="s">
        <v>370</v>
      </c>
      <c r="B157" s="231">
        <v>3.56E-2</v>
      </c>
      <c r="C157" s="231">
        <v>3.85E-2</v>
      </c>
      <c r="D157" s="220">
        <v>2429614.4300000002</v>
      </c>
      <c r="E157" s="220">
        <v>2429614.4300000002</v>
      </c>
      <c r="F157" s="220">
        <v>2429614.4300000002</v>
      </c>
      <c r="G157" s="220">
        <v>2429614.4300000002</v>
      </c>
      <c r="H157" s="220">
        <v>2429614.4300000002</v>
      </c>
      <c r="I157" s="220">
        <v>2429614.4300000002</v>
      </c>
      <c r="J157" s="220">
        <v>2429614.4300000002</v>
      </c>
      <c r="K157" s="220">
        <v>2429614.4300000002</v>
      </c>
      <c r="L157" s="220">
        <v>2429614.4300000002</v>
      </c>
      <c r="M157" s="220">
        <v>2429614.4300000002</v>
      </c>
      <c r="N157" s="220">
        <v>2429614.4300000002</v>
      </c>
      <c r="O157" s="220">
        <v>2429614.4300000002</v>
      </c>
      <c r="P157" s="220">
        <f t="shared" si="30"/>
        <v>29155373.16</v>
      </c>
      <c r="Q157" s="220">
        <v>2429614.4300000002</v>
      </c>
      <c r="R157" s="220">
        <v>2429614.4300000002</v>
      </c>
      <c r="S157" s="220">
        <v>2429614.4300000002</v>
      </c>
      <c r="T157" s="220">
        <v>2429614.4300000002</v>
      </c>
      <c r="U157" s="220">
        <v>0</v>
      </c>
      <c r="V157" s="220">
        <v>0</v>
      </c>
      <c r="W157" s="220">
        <v>0</v>
      </c>
      <c r="X157" s="220">
        <v>0</v>
      </c>
      <c r="Y157" s="220">
        <v>0</v>
      </c>
      <c r="Z157" s="220">
        <v>0</v>
      </c>
      <c r="AA157" s="220">
        <v>0</v>
      </c>
      <c r="AB157" s="220">
        <v>0</v>
      </c>
      <c r="AC157" s="220">
        <v>0</v>
      </c>
      <c r="AD157" s="220">
        <v>0</v>
      </c>
      <c r="AE157" s="220">
        <v>0</v>
      </c>
      <c r="AF157" s="220">
        <v>0</v>
      </c>
      <c r="AG157" s="220">
        <f t="shared" si="31"/>
        <v>0</v>
      </c>
      <c r="AH157" s="234"/>
      <c r="AI157" s="235">
        <f t="shared" si="32"/>
        <v>7207.86</v>
      </c>
      <c r="AJ157" s="235">
        <f t="shared" si="32"/>
        <v>7207.86</v>
      </c>
      <c r="AK157" s="235">
        <f t="shared" si="32"/>
        <v>7207.86</v>
      </c>
      <c r="AL157" s="235">
        <f t="shared" si="32"/>
        <v>7207.86</v>
      </c>
      <c r="AM157" s="235">
        <f t="shared" si="32"/>
        <v>7207.86</v>
      </c>
      <c r="AN157" s="235">
        <f t="shared" si="32"/>
        <v>7207.86</v>
      </c>
      <c r="AO157" s="235">
        <f t="shared" si="25"/>
        <v>7207.86</v>
      </c>
      <c r="AP157" s="235">
        <f t="shared" si="25"/>
        <v>7207.86</v>
      </c>
      <c r="AQ157" s="235">
        <f t="shared" si="25"/>
        <v>7207.86</v>
      </c>
      <c r="AR157" s="235">
        <f t="shared" si="23"/>
        <v>7207.86</v>
      </c>
      <c r="AS157" s="235">
        <f t="shared" si="23"/>
        <v>7207.86</v>
      </c>
      <c r="AT157" s="235">
        <f t="shared" si="23"/>
        <v>7207.86</v>
      </c>
      <c r="AU157" s="236">
        <f t="shared" si="27"/>
        <v>86494.319999999992</v>
      </c>
      <c r="AV157" s="236">
        <f t="shared" si="28"/>
        <v>7207.86</v>
      </c>
      <c r="AW157" s="236">
        <f t="shared" si="28"/>
        <v>7207.86</v>
      </c>
      <c r="AX157" s="236">
        <f t="shared" si="28"/>
        <v>7207.86</v>
      </c>
      <c r="AY157" s="236">
        <f t="shared" si="28"/>
        <v>7207.86</v>
      </c>
      <c r="AZ157" s="236">
        <f t="shared" si="33"/>
        <v>0</v>
      </c>
      <c r="BA157" s="236">
        <f t="shared" si="33"/>
        <v>0</v>
      </c>
      <c r="BB157" s="236">
        <f t="shared" si="33"/>
        <v>0</v>
      </c>
      <c r="BC157" s="236">
        <f t="shared" si="33"/>
        <v>0</v>
      </c>
      <c r="BD157" s="236">
        <f t="shared" si="33"/>
        <v>0</v>
      </c>
      <c r="BE157" s="236">
        <f t="shared" si="33"/>
        <v>0</v>
      </c>
      <c r="BF157" s="236">
        <f t="shared" si="26"/>
        <v>0</v>
      </c>
      <c r="BG157" s="236">
        <f t="shared" si="26"/>
        <v>0</v>
      </c>
      <c r="BH157" s="236">
        <f t="shared" si="26"/>
        <v>0</v>
      </c>
      <c r="BI157" s="236">
        <f t="shared" si="24"/>
        <v>0</v>
      </c>
      <c r="BJ157" s="236">
        <f t="shared" si="24"/>
        <v>0</v>
      </c>
      <c r="BK157" s="236">
        <f t="shared" si="24"/>
        <v>0</v>
      </c>
      <c r="BL157" s="235">
        <f t="shared" si="29"/>
        <v>0</v>
      </c>
    </row>
    <row r="158" spans="1:64">
      <c r="A158" s="234" t="s">
        <v>371</v>
      </c>
      <c r="B158" s="231">
        <v>3.56E-2</v>
      </c>
      <c r="C158" s="231">
        <v>3.85E-2</v>
      </c>
      <c r="D158" s="220">
        <v>29925871.84</v>
      </c>
      <c r="E158" s="220">
        <v>29921336.68</v>
      </c>
      <c r="F158" s="220">
        <v>29921336.68</v>
      </c>
      <c r="G158" s="220">
        <v>29921336.68</v>
      </c>
      <c r="H158" s="220">
        <v>29921336.68</v>
      </c>
      <c r="I158" s="220">
        <v>29914800.059999999</v>
      </c>
      <c r="J158" s="220">
        <v>29908263.440000001</v>
      </c>
      <c r="K158" s="220">
        <v>30058437.735000003</v>
      </c>
      <c r="L158" s="220">
        <v>30208612.030000001</v>
      </c>
      <c r="M158" s="220">
        <v>30208612.030000001</v>
      </c>
      <c r="N158" s="220">
        <v>30208612.030000001</v>
      </c>
      <c r="O158" s="220">
        <v>30208612.030000001</v>
      </c>
      <c r="P158" s="220">
        <f t="shared" si="30"/>
        <v>360327167.91499996</v>
      </c>
      <c r="Q158" s="220">
        <v>30208612.030000001</v>
      </c>
      <c r="R158" s="220">
        <v>30413262.505000003</v>
      </c>
      <c r="S158" s="220">
        <v>30617912.98</v>
      </c>
      <c r="T158" s="220">
        <v>30617912.98</v>
      </c>
      <c r="U158" s="220">
        <v>53331178.100000001</v>
      </c>
      <c r="V158" s="220">
        <v>53331178.100000001</v>
      </c>
      <c r="W158" s="220">
        <v>53331178.100000001</v>
      </c>
      <c r="X158" s="220">
        <v>53331178.100000001</v>
      </c>
      <c r="Y158" s="220">
        <v>53331178.100000001</v>
      </c>
      <c r="Z158" s="220">
        <v>53331178.100000001</v>
      </c>
      <c r="AA158" s="220">
        <v>53331178.100000001</v>
      </c>
      <c r="AB158" s="220">
        <v>53331178.100000001</v>
      </c>
      <c r="AC158" s="220">
        <v>53331178.100000001</v>
      </c>
      <c r="AD158" s="220">
        <v>53331178.100000001</v>
      </c>
      <c r="AE158" s="220">
        <v>53331178.100000001</v>
      </c>
      <c r="AF158" s="220">
        <v>53331178.100000001</v>
      </c>
      <c r="AG158" s="220">
        <f t="shared" si="31"/>
        <v>639974137.20000017</v>
      </c>
      <c r="AH158" s="234"/>
      <c r="AI158" s="235">
        <f t="shared" si="32"/>
        <v>88780.09</v>
      </c>
      <c r="AJ158" s="235">
        <f t="shared" si="32"/>
        <v>88766.63</v>
      </c>
      <c r="AK158" s="235">
        <f t="shared" si="32"/>
        <v>88766.63</v>
      </c>
      <c r="AL158" s="235">
        <f t="shared" si="32"/>
        <v>88766.63</v>
      </c>
      <c r="AM158" s="235">
        <f t="shared" si="32"/>
        <v>88766.63</v>
      </c>
      <c r="AN158" s="235">
        <f t="shared" si="32"/>
        <v>88747.24</v>
      </c>
      <c r="AO158" s="235">
        <f t="shared" si="25"/>
        <v>88727.85</v>
      </c>
      <c r="AP158" s="235">
        <f t="shared" si="25"/>
        <v>89173.37</v>
      </c>
      <c r="AQ158" s="235">
        <f t="shared" si="25"/>
        <v>89618.880000000005</v>
      </c>
      <c r="AR158" s="235">
        <f t="shared" si="23"/>
        <v>89618.880000000005</v>
      </c>
      <c r="AS158" s="235">
        <f t="shared" si="23"/>
        <v>89618.880000000005</v>
      </c>
      <c r="AT158" s="235">
        <f t="shared" si="23"/>
        <v>89618.880000000005</v>
      </c>
      <c r="AU158" s="236">
        <f t="shared" si="27"/>
        <v>1068970.5899999999</v>
      </c>
      <c r="AV158" s="236">
        <f t="shared" si="28"/>
        <v>89618.880000000005</v>
      </c>
      <c r="AW158" s="236">
        <f t="shared" si="28"/>
        <v>90226.01</v>
      </c>
      <c r="AX158" s="236">
        <f t="shared" si="28"/>
        <v>90833.14</v>
      </c>
      <c r="AY158" s="236">
        <f t="shared" si="28"/>
        <v>90833.14</v>
      </c>
      <c r="AZ158" s="236">
        <f t="shared" si="33"/>
        <v>171104.2</v>
      </c>
      <c r="BA158" s="236">
        <f t="shared" si="33"/>
        <v>171104.2</v>
      </c>
      <c r="BB158" s="236">
        <f t="shared" si="33"/>
        <v>171104.2</v>
      </c>
      <c r="BC158" s="236">
        <f t="shared" si="33"/>
        <v>171104.2</v>
      </c>
      <c r="BD158" s="236">
        <f t="shared" si="33"/>
        <v>171104.2</v>
      </c>
      <c r="BE158" s="236">
        <f t="shared" si="33"/>
        <v>171104.2</v>
      </c>
      <c r="BF158" s="236">
        <f t="shared" si="26"/>
        <v>171104.2</v>
      </c>
      <c r="BG158" s="236">
        <f t="shared" si="26"/>
        <v>171104.2</v>
      </c>
      <c r="BH158" s="236">
        <f t="shared" si="26"/>
        <v>171104.2</v>
      </c>
      <c r="BI158" s="236">
        <f t="shared" si="24"/>
        <v>171104.2</v>
      </c>
      <c r="BJ158" s="236">
        <f t="shared" si="24"/>
        <v>171104.2</v>
      </c>
      <c r="BK158" s="236">
        <f t="shared" si="24"/>
        <v>171104.2</v>
      </c>
      <c r="BL158" s="235">
        <f t="shared" si="29"/>
        <v>2053250.3999999997</v>
      </c>
    </row>
    <row r="159" spans="1:64">
      <c r="A159" s="234" t="s">
        <v>372</v>
      </c>
      <c r="B159" s="231">
        <v>3.6599999999999994E-2</v>
      </c>
      <c r="C159" s="231">
        <v>3.5800000000000005E-2</v>
      </c>
      <c r="D159" s="220">
        <v>12041998.279999999</v>
      </c>
      <c r="E159" s="220">
        <v>12041998.279999999</v>
      </c>
      <c r="F159" s="220">
        <v>12041998.279999999</v>
      </c>
      <c r="G159" s="220">
        <v>12041998.279999999</v>
      </c>
      <c r="H159" s="220">
        <v>12041998.279999999</v>
      </c>
      <c r="I159" s="220">
        <v>12041998.279999999</v>
      </c>
      <c r="J159" s="220">
        <v>12041998.279999999</v>
      </c>
      <c r="K159" s="220">
        <v>12041998.279999999</v>
      </c>
      <c r="L159" s="220">
        <v>12041998.279999999</v>
      </c>
      <c r="M159" s="220">
        <v>12041998.279999999</v>
      </c>
      <c r="N159" s="220">
        <v>12041998.279999999</v>
      </c>
      <c r="O159" s="220">
        <v>12041998.279999999</v>
      </c>
      <c r="P159" s="220">
        <f t="shared" si="30"/>
        <v>144503979.35999998</v>
      </c>
      <c r="Q159" s="220">
        <v>12041998.279999999</v>
      </c>
      <c r="R159" s="220">
        <v>12041998.279999999</v>
      </c>
      <c r="S159" s="220">
        <v>12041998.279999999</v>
      </c>
      <c r="T159" s="220">
        <v>12041998.279999999</v>
      </c>
      <c r="U159" s="220">
        <v>12041998.279999999</v>
      </c>
      <c r="V159" s="220">
        <v>12041998.279999999</v>
      </c>
      <c r="W159" s="220">
        <v>12041998.279999999</v>
      </c>
      <c r="X159" s="220">
        <v>12041998.279999999</v>
      </c>
      <c r="Y159" s="220">
        <v>12041998.279999999</v>
      </c>
      <c r="Z159" s="220">
        <v>12041998.279999999</v>
      </c>
      <c r="AA159" s="220">
        <v>12041998.279999999</v>
      </c>
      <c r="AB159" s="220">
        <v>12041998.279999999</v>
      </c>
      <c r="AC159" s="220">
        <v>12041998.279999999</v>
      </c>
      <c r="AD159" s="220">
        <v>12041998.279999999</v>
      </c>
      <c r="AE159" s="220">
        <v>12041998.279999999</v>
      </c>
      <c r="AF159" s="220">
        <v>12041998.279999999</v>
      </c>
      <c r="AG159" s="220">
        <f t="shared" si="31"/>
        <v>144503979.35999998</v>
      </c>
      <c r="AH159" s="234"/>
      <c r="AI159" s="235">
        <f t="shared" si="32"/>
        <v>36728.089999999997</v>
      </c>
      <c r="AJ159" s="235">
        <f t="shared" si="32"/>
        <v>36728.089999999997</v>
      </c>
      <c r="AK159" s="235">
        <f t="shared" si="32"/>
        <v>36728.089999999997</v>
      </c>
      <c r="AL159" s="235">
        <f t="shared" si="32"/>
        <v>36728.089999999997</v>
      </c>
      <c r="AM159" s="235">
        <f t="shared" si="32"/>
        <v>36728.089999999997</v>
      </c>
      <c r="AN159" s="235">
        <f t="shared" si="32"/>
        <v>36728.089999999997</v>
      </c>
      <c r="AO159" s="235">
        <f t="shared" si="25"/>
        <v>36728.089999999997</v>
      </c>
      <c r="AP159" s="235">
        <f t="shared" si="25"/>
        <v>36728.089999999997</v>
      </c>
      <c r="AQ159" s="235">
        <f t="shared" si="25"/>
        <v>36728.089999999997</v>
      </c>
      <c r="AR159" s="235">
        <f t="shared" si="23"/>
        <v>36728.089999999997</v>
      </c>
      <c r="AS159" s="235">
        <f t="shared" si="23"/>
        <v>36728.089999999997</v>
      </c>
      <c r="AT159" s="235">
        <f t="shared" si="23"/>
        <v>36728.089999999997</v>
      </c>
      <c r="AU159" s="236">
        <f t="shared" si="27"/>
        <v>440737.07999999984</v>
      </c>
      <c r="AV159" s="236">
        <f t="shared" si="28"/>
        <v>36728.089999999997</v>
      </c>
      <c r="AW159" s="236">
        <f t="shared" si="28"/>
        <v>36728.089999999997</v>
      </c>
      <c r="AX159" s="236">
        <f t="shared" si="28"/>
        <v>36728.089999999997</v>
      </c>
      <c r="AY159" s="236">
        <f t="shared" si="28"/>
        <v>36728.089999999997</v>
      </c>
      <c r="AZ159" s="236">
        <f t="shared" si="33"/>
        <v>35925.29</v>
      </c>
      <c r="BA159" s="236">
        <f t="shared" si="33"/>
        <v>35925.29</v>
      </c>
      <c r="BB159" s="236">
        <f t="shared" si="33"/>
        <v>35925.29</v>
      </c>
      <c r="BC159" s="236">
        <f t="shared" si="33"/>
        <v>35925.29</v>
      </c>
      <c r="BD159" s="236">
        <f t="shared" si="33"/>
        <v>35925.29</v>
      </c>
      <c r="BE159" s="236">
        <f t="shared" si="33"/>
        <v>35925.29</v>
      </c>
      <c r="BF159" s="236">
        <f t="shared" si="26"/>
        <v>35925.29</v>
      </c>
      <c r="BG159" s="236">
        <f t="shared" si="26"/>
        <v>35925.29</v>
      </c>
      <c r="BH159" s="236">
        <f t="shared" si="26"/>
        <v>35925.29</v>
      </c>
      <c r="BI159" s="236">
        <f t="shared" si="24"/>
        <v>35925.29</v>
      </c>
      <c r="BJ159" s="236">
        <f t="shared" si="24"/>
        <v>35925.29</v>
      </c>
      <c r="BK159" s="236">
        <f t="shared" si="24"/>
        <v>35925.29</v>
      </c>
      <c r="BL159" s="235">
        <f t="shared" si="29"/>
        <v>431103.47999999992</v>
      </c>
    </row>
    <row r="160" spans="1:64">
      <c r="A160" s="234" t="s">
        <v>373</v>
      </c>
      <c r="B160" s="231">
        <v>3.6599999999999994E-2</v>
      </c>
      <c r="C160" s="231">
        <v>3.5800000000000005E-2</v>
      </c>
      <c r="D160" s="220">
        <v>0</v>
      </c>
      <c r="E160" s="220">
        <v>0</v>
      </c>
      <c r="F160" s="220">
        <v>0</v>
      </c>
      <c r="G160" s="220">
        <v>0</v>
      </c>
      <c r="H160" s="220">
        <v>0</v>
      </c>
      <c r="I160" s="220">
        <v>0</v>
      </c>
      <c r="J160" s="220">
        <v>0</v>
      </c>
      <c r="K160" s="220">
        <v>0</v>
      </c>
      <c r="L160" s="220">
        <v>0</v>
      </c>
      <c r="M160" s="220">
        <v>0</v>
      </c>
      <c r="N160" s="220">
        <v>0</v>
      </c>
      <c r="O160" s="220">
        <v>0</v>
      </c>
      <c r="P160" s="220">
        <f t="shared" si="30"/>
        <v>0</v>
      </c>
      <c r="Q160" s="220">
        <v>0</v>
      </c>
      <c r="R160" s="220">
        <v>0</v>
      </c>
      <c r="S160" s="220">
        <v>0</v>
      </c>
      <c r="T160" s="220">
        <v>0</v>
      </c>
      <c r="U160" s="220">
        <v>0</v>
      </c>
      <c r="V160" s="220">
        <v>0</v>
      </c>
      <c r="W160" s="220">
        <v>0</v>
      </c>
      <c r="X160" s="220">
        <v>0</v>
      </c>
      <c r="Y160" s="220">
        <v>0</v>
      </c>
      <c r="Z160" s="220">
        <v>0</v>
      </c>
      <c r="AA160" s="220">
        <v>0</v>
      </c>
      <c r="AB160" s="220">
        <v>0</v>
      </c>
      <c r="AC160" s="220">
        <v>0</v>
      </c>
      <c r="AD160" s="220">
        <v>0</v>
      </c>
      <c r="AE160" s="220">
        <v>0</v>
      </c>
      <c r="AF160" s="220">
        <v>0</v>
      </c>
      <c r="AG160" s="220">
        <f t="shared" si="31"/>
        <v>0</v>
      </c>
      <c r="AH160" s="234"/>
      <c r="AI160" s="235">
        <f t="shared" si="32"/>
        <v>0</v>
      </c>
      <c r="AJ160" s="235">
        <f t="shared" si="32"/>
        <v>0</v>
      </c>
      <c r="AK160" s="235">
        <f t="shared" si="32"/>
        <v>0</v>
      </c>
      <c r="AL160" s="235">
        <f t="shared" si="32"/>
        <v>0</v>
      </c>
      <c r="AM160" s="235">
        <f t="shared" si="32"/>
        <v>0</v>
      </c>
      <c r="AN160" s="235">
        <f t="shared" si="32"/>
        <v>0</v>
      </c>
      <c r="AO160" s="235">
        <f t="shared" si="25"/>
        <v>0</v>
      </c>
      <c r="AP160" s="235">
        <f t="shared" si="25"/>
        <v>0</v>
      </c>
      <c r="AQ160" s="235">
        <f t="shared" si="25"/>
        <v>0</v>
      </c>
      <c r="AR160" s="235">
        <f t="shared" si="25"/>
        <v>0</v>
      </c>
      <c r="AS160" s="235">
        <f t="shared" si="25"/>
        <v>0</v>
      </c>
      <c r="AT160" s="235">
        <f t="shared" si="25"/>
        <v>0</v>
      </c>
      <c r="AU160" s="236">
        <f t="shared" si="27"/>
        <v>0</v>
      </c>
      <c r="AV160" s="236">
        <f t="shared" si="28"/>
        <v>0</v>
      </c>
      <c r="AW160" s="236">
        <f t="shared" si="28"/>
        <v>0</v>
      </c>
      <c r="AX160" s="236">
        <f t="shared" si="28"/>
        <v>0</v>
      </c>
      <c r="AY160" s="236">
        <f t="shared" si="28"/>
        <v>0</v>
      </c>
      <c r="AZ160" s="236">
        <f t="shared" si="33"/>
        <v>0</v>
      </c>
      <c r="BA160" s="236">
        <f t="shared" si="33"/>
        <v>0</v>
      </c>
      <c r="BB160" s="236">
        <f t="shared" si="33"/>
        <v>0</v>
      </c>
      <c r="BC160" s="236">
        <f t="shared" si="33"/>
        <v>0</v>
      </c>
      <c r="BD160" s="236">
        <f t="shared" si="33"/>
        <v>0</v>
      </c>
      <c r="BE160" s="236">
        <f t="shared" si="33"/>
        <v>0</v>
      </c>
      <c r="BF160" s="236">
        <f t="shared" si="26"/>
        <v>0</v>
      </c>
      <c r="BG160" s="236">
        <f t="shared" si="26"/>
        <v>0</v>
      </c>
      <c r="BH160" s="236">
        <f t="shared" si="26"/>
        <v>0</v>
      </c>
      <c r="BI160" s="236">
        <f t="shared" si="26"/>
        <v>0</v>
      </c>
      <c r="BJ160" s="236">
        <f t="shared" si="26"/>
        <v>0</v>
      </c>
      <c r="BK160" s="236">
        <f t="shared" si="26"/>
        <v>0</v>
      </c>
      <c r="BL160" s="235">
        <f t="shared" si="29"/>
        <v>0</v>
      </c>
    </row>
    <row r="161" spans="1:64">
      <c r="A161" s="234" t="s">
        <v>374</v>
      </c>
      <c r="B161" s="231">
        <v>4.1500000000000002E-2</v>
      </c>
      <c r="C161" s="231">
        <v>4.3499999999999997E-2</v>
      </c>
      <c r="D161" s="220">
        <v>15148041.550000001</v>
      </c>
      <c r="E161" s="220">
        <v>15148041.550000001</v>
      </c>
      <c r="F161" s="220">
        <v>15148041.550000001</v>
      </c>
      <c r="G161" s="220">
        <v>15148041.550000001</v>
      </c>
      <c r="H161" s="220">
        <v>15148041.550000001</v>
      </c>
      <c r="I161" s="220">
        <v>15148041.550000001</v>
      </c>
      <c r="J161" s="220">
        <v>15148041.550000001</v>
      </c>
      <c r="K161" s="220">
        <v>15148041.550000001</v>
      </c>
      <c r="L161" s="220">
        <v>15148041.550000001</v>
      </c>
      <c r="M161" s="220">
        <v>15148041.550000001</v>
      </c>
      <c r="N161" s="220">
        <v>15148041.550000001</v>
      </c>
      <c r="O161" s="220">
        <v>15148041.550000001</v>
      </c>
      <c r="P161" s="220">
        <f t="shared" si="30"/>
        <v>181776498.60000002</v>
      </c>
      <c r="Q161" s="220">
        <v>15148041.550000001</v>
      </c>
      <c r="R161" s="220">
        <v>15148041.550000001</v>
      </c>
      <c r="S161" s="220">
        <v>15148041.550000001</v>
      </c>
      <c r="T161" s="220">
        <v>15148041.550000001</v>
      </c>
      <c r="U161" s="220">
        <v>15148041.550000001</v>
      </c>
      <c r="V161" s="220">
        <v>15148041.550000001</v>
      </c>
      <c r="W161" s="220">
        <v>15148041.550000001</v>
      </c>
      <c r="X161" s="220">
        <v>15148041.550000001</v>
      </c>
      <c r="Y161" s="220">
        <v>15148041.550000001</v>
      </c>
      <c r="Z161" s="220">
        <v>15148041.550000001</v>
      </c>
      <c r="AA161" s="220">
        <v>15148041.550000001</v>
      </c>
      <c r="AB161" s="220">
        <v>15148041.550000001</v>
      </c>
      <c r="AC161" s="220">
        <v>15148041.550000001</v>
      </c>
      <c r="AD161" s="220">
        <v>15148041.550000001</v>
      </c>
      <c r="AE161" s="220">
        <v>15148041.550000001</v>
      </c>
      <c r="AF161" s="220">
        <v>15148041.550000001</v>
      </c>
      <c r="AG161" s="220">
        <f t="shared" si="31"/>
        <v>181776498.60000002</v>
      </c>
      <c r="AH161" s="234"/>
      <c r="AI161" s="235">
        <f t="shared" si="32"/>
        <v>52386.98</v>
      </c>
      <c r="AJ161" s="235">
        <f t="shared" si="32"/>
        <v>52386.98</v>
      </c>
      <c r="AK161" s="235">
        <f t="shared" si="32"/>
        <v>52386.98</v>
      </c>
      <c r="AL161" s="235">
        <f t="shared" si="32"/>
        <v>52386.98</v>
      </c>
      <c r="AM161" s="235">
        <f t="shared" si="32"/>
        <v>52386.98</v>
      </c>
      <c r="AN161" s="235">
        <f t="shared" si="32"/>
        <v>52386.98</v>
      </c>
      <c r="AO161" s="235">
        <f t="shared" si="25"/>
        <v>52386.98</v>
      </c>
      <c r="AP161" s="235">
        <f t="shared" si="25"/>
        <v>52386.98</v>
      </c>
      <c r="AQ161" s="235">
        <f t="shared" si="25"/>
        <v>52386.98</v>
      </c>
      <c r="AR161" s="235">
        <f t="shared" si="25"/>
        <v>52386.98</v>
      </c>
      <c r="AS161" s="235">
        <f t="shared" si="25"/>
        <v>52386.98</v>
      </c>
      <c r="AT161" s="235">
        <f t="shared" si="25"/>
        <v>52386.98</v>
      </c>
      <c r="AU161" s="236">
        <f t="shared" si="27"/>
        <v>628643.75999999989</v>
      </c>
      <c r="AV161" s="236">
        <f t="shared" si="28"/>
        <v>52386.98</v>
      </c>
      <c r="AW161" s="236">
        <f t="shared" si="28"/>
        <v>52386.98</v>
      </c>
      <c r="AX161" s="236">
        <f t="shared" si="28"/>
        <v>52386.98</v>
      </c>
      <c r="AY161" s="236">
        <f t="shared" si="28"/>
        <v>52386.98</v>
      </c>
      <c r="AZ161" s="236">
        <f t="shared" si="33"/>
        <v>54911.65</v>
      </c>
      <c r="BA161" s="236">
        <f t="shared" si="33"/>
        <v>54911.65</v>
      </c>
      <c r="BB161" s="236">
        <f t="shared" si="33"/>
        <v>54911.65</v>
      </c>
      <c r="BC161" s="236">
        <f t="shared" si="33"/>
        <v>54911.65</v>
      </c>
      <c r="BD161" s="236">
        <f t="shared" si="33"/>
        <v>54911.65</v>
      </c>
      <c r="BE161" s="236">
        <f t="shared" si="33"/>
        <v>54911.65</v>
      </c>
      <c r="BF161" s="236">
        <f t="shared" si="26"/>
        <v>54911.65</v>
      </c>
      <c r="BG161" s="236">
        <f t="shared" si="26"/>
        <v>54911.65</v>
      </c>
      <c r="BH161" s="236">
        <f t="shared" si="26"/>
        <v>54911.65</v>
      </c>
      <c r="BI161" s="236">
        <f t="shared" si="26"/>
        <v>54911.65</v>
      </c>
      <c r="BJ161" s="236">
        <f t="shared" si="26"/>
        <v>54911.65</v>
      </c>
      <c r="BK161" s="236">
        <f t="shared" si="26"/>
        <v>54911.65</v>
      </c>
      <c r="BL161" s="235">
        <f t="shared" si="29"/>
        <v>658939.80000000016</v>
      </c>
    </row>
    <row r="162" spans="1:64">
      <c r="A162" s="234" t="s">
        <v>375</v>
      </c>
      <c r="B162" s="231">
        <v>4.1500000000000002E-2</v>
      </c>
      <c r="C162" s="231">
        <v>4.3499999999999997E-2</v>
      </c>
      <c r="D162" s="220">
        <v>0</v>
      </c>
      <c r="E162" s="220">
        <v>0</v>
      </c>
      <c r="F162" s="220">
        <v>0</v>
      </c>
      <c r="G162" s="220">
        <v>0</v>
      </c>
      <c r="H162" s="220">
        <v>0</v>
      </c>
      <c r="I162" s="220">
        <v>0</v>
      </c>
      <c r="J162" s="220">
        <v>0</v>
      </c>
      <c r="K162" s="220">
        <v>0</v>
      </c>
      <c r="L162" s="220">
        <v>0</v>
      </c>
      <c r="M162" s="220">
        <v>0</v>
      </c>
      <c r="N162" s="220">
        <v>0</v>
      </c>
      <c r="O162" s="220">
        <v>0</v>
      </c>
      <c r="P162" s="220">
        <f t="shared" si="30"/>
        <v>0</v>
      </c>
      <c r="Q162" s="220">
        <v>0</v>
      </c>
      <c r="R162" s="220">
        <v>0</v>
      </c>
      <c r="S162" s="220">
        <v>0</v>
      </c>
      <c r="T162" s="220">
        <v>0</v>
      </c>
      <c r="U162" s="220">
        <v>0</v>
      </c>
      <c r="V162" s="220">
        <v>0</v>
      </c>
      <c r="W162" s="220">
        <v>0</v>
      </c>
      <c r="X162" s="220">
        <v>0</v>
      </c>
      <c r="Y162" s="220">
        <v>0</v>
      </c>
      <c r="Z162" s="220">
        <v>0</v>
      </c>
      <c r="AA162" s="220">
        <v>0</v>
      </c>
      <c r="AB162" s="220">
        <v>0</v>
      </c>
      <c r="AC162" s="220">
        <v>0</v>
      </c>
      <c r="AD162" s="220">
        <v>0</v>
      </c>
      <c r="AE162" s="220">
        <v>0</v>
      </c>
      <c r="AF162" s="220">
        <v>0</v>
      </c>
      <c r="AG162" s="220">
        <f t="shared" si="31"/>
        <v>0</v>
      </c>
      <c r="AH162" s="234"/>
      <c r="AI162" s="235">
        <f t="shared" si="32"/>
        <v>0</v>
      </c>
      <c r="AJ162" s="235">
        <f t="shared" si="32"/>
        <v>0</v>
      </c>
      <c r="AK162" s="235">
        <f t="shared" si="32"/>
        <v>0</v>
      </c>
      <c r="AL162" s="235">
        <f t="shared" si="32"/>
        <v>0</v>
      </c>
      <c r="AM162" s="235">
        <f t="shared" si="32"/>
        <v>0</v>
      </c>
      <c r="AN162" s="235">
        <f t="shared" si="32"/>
        <v>0</v>
      </c>
      <c r="AO162" s="235">
        <f t="shared" si="25"/>
        <v>0</v>
      </c>
      <c r="AP162" s="235">
        <f t="shared" si="25"/>
        <v>0</v>
      </c>
      <c r="AQ162" s="235">
        <f t="shared" si="25"/>
        <v>0</v>
      </c>
      <c r="AR162" s="235">
        <f t="shared" si="25"/>
        <v>0</v>
      </c>
      <c r="AS162" s="235">
        <f t="shared" si="25"/>
        <v>0</v>
      </c>
      <c r="AT162" s="235">
        <f t="shared" si="25"/>
        <v>0</v>
      </c>
      <c r="AU162" s="236">
        <f t="shared" si="27"/>
        <v>0</v>
      </c>
      <c r="AV162" s="236">
        <f t="shared" si="28"/>
        <v>0</v>
      </c>
      <c r="AW162" s="236">
        <f t="shared" si="28"/>
        <v>0</v>
      </c>
      <c r="AX162" s="236">
        <f t="shared" si="28"/>
        <v>0</v>
      </c>
      <c r="AY162" s="236">
        <f t="shared" si="28"/>
        <v>0</v>
      </c>
      <c r="AZ162" s="236">
        <f t="shared" si="33"/>
        <v>0</v>
      </c>
      <c r="BA162" s="236">
        <f t="shared" si="33"/>
        <v>0</v>
      </c>
      <c r="BB162" s="236">
        <f t="shared" si="33"/>
        <v>0</v>
      </c>
      <c r="BC162" s="236">
        <f t="shared" si="33"/>
        <v>0</v>
      </c>
      <c r="BD162" s="236">
        <f t="shared" si="33"/>
        <v>0</v>
      </c>
      <c r="BE162" s="236">
        <f t="shared" si="33"/>
        <v>0</v>
      </c>
      <c r="BF162" s="236">
        <f t="shared" si="26"/>
        <v>0</v>
      </c>
      <c r="BG162" s="236">
        <f t="shared" si="26"/>
        <v>0</v>
      </c>
      <c r="BH162" s="236">
        <f t="shared" si="26"/>
        <v>0</v>
      </c>
      <c r="BI162" s="236">
        <f t="shared" si="26"/>
        <v>0</v>
      </c>
      <c r="BJ162" s="236">
        <f t="shared" si="26"/>
        <v>0</v>
      </c>
      <c r="BK162" s="236">
        <f t="shared" si="26"/>
        <v>0</v>
      </c>
      <c r="BL162" s="235">
        <f t="shared" si="29"/>
        <v>0</v>
      </c>
    </row>
    <row r="163" spans="1:64">
      <c r="A163" s="234" t="s">
        <v>376</v>
      </c>
      <c r="B163" s="231">
        <v>0</v>
      </c>
      <c r="C163" s="231">
        <v>0</v>
      </c>
      <c r="D163" s="220">
        <v>0</v>
      </c>
      <c r="E163" s="220">
        <v>0</v>
      </c>
      <c r="F163" s="220">
        <v>0</v>
      </c>
      <c r="G163" s="220">
        <v>0</v>
      </c>
      <c r="H163" s="220">
        <v>0</v>
      </c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220">
        <v>0</v>
      </c>
      <c r="O163" s="220">
        <v>0</v>
      </c>
      <c r="P163" s="220">
        <f t="shared" si="30"/>
        <v>0</v>
      </c>
      <c r="Q163" s="220">
        <v>0</v>
      </c>
      <c r="R163" s="220">
        <v>0</v>
      </c>
      <c r="S163" s="220">
        <v>0</v>
      </c>
      <c r="T163" s="220">
        <v>0</v>
      </c>
      <c r="U163" s="220">
        <v>0</v>
      </c>
      <c r="V163" s="220">
        <v>0</v>
      </c>
      <c r="W163" s="220">
        <v>0</v>
      </c>
      <c r="X163" s="220">
        <v>0</v>
      </c>
      <c r="Y163" s="220">
        <v>0</v>
      </c>
      <c r="Z163" s="220">
        <v>0</v>
      </c>
      <c r="AA163" s="220">
        <v>0</v>
      </c>
      <c r="AB163" s="220">
        <v>0</v>
      </c>
      <c r="AC163" s="220">
        <v>0</v>
      </c>
      <c r="AD163" s="220">
        <v>0</v>
      </c>
      <c r="AE163" s="220">
        <v>0</v>
      </c>
      <c r="AF163" s="220">
        <v>0</v>
      </c>
      <c r="AG163" s="220">
        <f t="shared" si="31"/>
        <v>0</v>
      </c>
      <c r="AH163" s="234"/>
      <c r="AI163" s="235">
        <f t="shared" si="32"/>
        <v>0</v>
      </c>
      <c r="AJ163" s="235">
        <f t="shared" si="32"/>
        <v>0</v>
      </c>
      <c r="AK163" s="235">
        <f t="shared" si="32"/>
        <v>0</v>
      </c>
      <c r="AL163" s="235">
        <f t="shared" si="32"/>
        <v>0</v>
      </c>
      <c r="AM163" s="235">
        <f t="shared" si="32"/>
        <v>0</v>
      </c>
      <c r="AN163" s="235">
        <f t="shared" si="32"/>
        <v>0</v>
      </c>
      <c r="AO163" s="235">
        <f t="shared" si="25"/>
        <v>0</v>
      </c>
      <c r="AP163" s="235">
        <f t="shared" si="25"/>
        <v>0</v>
      </c>
      <c r="AQ163" s="235">
        <f t="shared" si="25"/>
        <v>0</v>
      </c>
      <c r="AR163" s="235">
        <f t="shared" si="25"/>
        <v>0</v>
      </c>
      <c r="AS163" s="235">
        <f t="shared" si="25"/>
        <v>0</v>
      </c>
      <c r="AT163" s="235">
        <f t="shared" si="25"/>
        <v>0</v>
      </c>
      <c r="AU163" s="236">
        <f t="shared" si="27"/>
        <v>0</v>
      </c>
      <c r="AV163" s="236">
        <f t="shared" si="28"/>
        <v>0</v>
      </c>
      <c r="AW163" s="236">
        <f t="shared" si="28"/>
        <v>0</v>
      </c>
      <c r="AX163" s="236">
        <f t="shared" si="28"/>
        <v>0</v>
      </c>
      <c r="AY163" s="236">
        <f t="shared" si="28"/>
        <v>0</v>
      </c>
      <c r="AZ163" s="236">
        <f t="shared" si="33"/>
        <v>0</v>
      </c>
      <c r="BA163" s="236">
        <f t="shared" si="33"/>
        <v>0</v>
      </c>
      <c r="BB163" s="236">
        <f t="shared" si="33"/>
        <v>0</v>
      </c>
      <c r="BC163" s="236">
        <f t="shared" si="33"/>
        <v>0</v>
      </c>
      <c r="BD163" s="236">
        <f t="shared" si="33"/>
        <v>0</v>
      </c>
      <c r="BE163" s="236">
        <f t="shared" si="33"/>
        <v>0</v>
      </c>
      <c r="BF163" s="236">
        <f t="shared" si="26"/>
        <v>0</v>
      </c>
      <c r="BG163" s="236">
        <f t="shared" si="26"/>
        <v>0</v>
      </c>
      <c r="BH163" s="236">
        <f t="shared" si="26"/>
        <v>0</v>
      </c>
      <c r="BI163" s="236">
        <f t="shared" si="26"/>
        <v>0</v>
      </c>
      <c r="BJ163" s="236">
        <f t="shared" si="26"/>
        <v>0</v>
      </c>
      <c r="BK163" s="236">
        <f t="shared" si="26"/>
        <v>0</v>
      </c>
      <c r="BL163" s="235">
        <f t="shared" si="29"/>
        <v>0</v>
      </c>
    </row>
    <row r="164" spans="1:64">
      <c r="A164" s="234" t="s">
        <v>377</v>
      </c>
      <c r="B164" s="231">
        <v>0</v>
      </c>
      <c r="C164" s="231">
        <v>0</v>
      </c>
      <c r="D164" s="220">
        <v>0</v>
      </c>
      <c r="E164" s="220">
        <v>0</v>
      </c>
      <c r="F164" s="220">
        <v>0</v>
      </c>
      <c r="G164" s="220">
        <v>0</v>
      </c>
      <c r="H164" s="220">
        <v>0</v>
      </c>
      <c r="I164" s="220">
        <v>0</v>
      </c>
      <c r="J164" s="220">
        <v>0</v>
      </c>
      <c r="K164" s="220">
        <v>0</v>
      </c>
      <c r="L164" s="220">
        <v>0</v>
      </c>
      <c r="M164" s="220">
        <v>0</v>
      </c>
      <c r="N164" s="220">
        <v>0</v>
      </c>
      <c r="O164" s="220">
        <v>0</v>
      </c>
      <c r="P164" s="220">
        <f t="shared" si="30"/>
        <v>0</v>
      </c>
      <c r="Q164" s="220">
        <v>0</v>
      </c>
      <c r="R164" s="220">
        <v>0</v>
      </c>
      <c r="S164" s="220">
        <v>0</v>
      </c>
      <c r="T164" s="220">
        <v>0</v>
      </c>
      <c r="U164" s="220">
        <v>0</v>
      </c>
      <c r="V164" s="220">
        <v>0</v>
      </c>
      <c r="W164" s="220">
        <v>0</v>
      </c>
      <c r="X164" s="220">
        <v>0</v>
      </c>
      <c r="Y164" s="220">
        <v>0</v>
      </c>
      <c r="Z164" s="220">
        <v>0</v>
      </c>
      <c r="AA164" s="220">
        <v>0</v>
      </c>
      <c r="AB164" s="220">
        <v>0</v>
      </c>
      <c r="AC164" s="220">
        <v>0</v>
      </c>
      <c r="AD164" s="220">
        <v>0</v>
      </c>
      <c r="AE164" s="220">
        <v>0</v>
      </c>
      <c r="AF164" s="220">
        <v>0</v>
      </c>
      <c r="AG164" s="220">
        <f t="shared" si="31"/>
        <v>0</v>
      </c>
      <c r="AH164" s="234"/>
      <c r="AI164" s="235">
        <f t="shared" si="32"/>
        <v>0</v>
      </c>
      <c r="AJ164" s="235">
        <f t="shared" si="32"/>
        <v>0</v>
      </c>
      <c r="AK164" s="235">
        <f t="shared" si="32"/>
        <v>0</v>
      </c>
      <c r="AL164" s="235">
        <f t="shared" si="32"/>
        <v>0</v>
      </c>
      <c r="AM164" s="235">
        <f t="shared" si="32"/>
        <v>0</v>
      </c>
      <c r="AN164" s="235">
        <f t="shared" si="32"/>
        <v>0</v>
      </c>
      <c r="AO164" s="235">
        <f t="shared" si="25"/>
        <v>0</v>
      </c>
      <c r="AP164" s="235">
        <f t="shared" si="25"/>
        <v>0</v>
      </c>
      <c r="AQ164" s="235">
        <f t="shared" si="25"/>
        <v>0</v>
      </c>
      <c r="AR164" s="235">
        <f t="shared" si="25"/>
        <v>0</v>
      </c>
      <c r="AS164" s="235">
        <f t="shared" si="25"/>
        <v>0</v>
      </c>
      <c r="AT164" s="235">
        <f t="shared" si="25"/>
        <v>0</v>
      </c>
      <c r="AU164" s="236">
        <f t="shared" si="27"/>
        <v>0</v>
      </c>
      <c r="AV164" s="236">
        <f t="shared" si="28"/>
        <v>0</v>
      </c>
      <c r="AW164" s="236">
        <f t="shared" si="28"/>
        <v>0</v>
      </c>
      <c r="AX164" s="236">
        <f t="shared" si="28"/>
        <v>0</v>
      </c>
      <c r="AY164" s="236">
        <f t="shared" si="28"/>
        <v>0</v>
      </c>
      <c r="AZ164" s="236">
        <f t="shared" si="33"/>
        <v>0</v>
      </c>
      <c r="BA164" s="236">
        <f t="shared" si="33"/>
        <v>0</v>
      </c>
      <c r="BB164" s="236">
        <f t="shared" si="33"/>
        <v>0</v>
      </c>
      <c r="BC164" s="236">
        <f t="shared" si="33"/>
        <v>0</v>
      </c>
      <c r="BD164" s="236">
        <f t="shared" si="33"/>
        <v>0</v>
      </c>
      <c r="BE164" s="236">
        <f t="shared" si="33"/>
        <v>0</v>
      </c>
      <c r="BF164" s="236">
        <f t="shared" si="26"/>
        <v>0</v>
      </c>
      <c r="BG164" s="236">
        <f t="shared" si="26"/>
        <v>0</v>
      </c>
      <c r="BH164" s="236">
        <f t="shared" si="26"/>
        <v>0</v>
      </c>
      <c r="BI164" s="236">
        <f t="shared" si="26"/>
        <v>0</v>
      </c>
      <c r="BJ164" s="236">
        <f t="shared" si="26"/>
        <v>0</v>
      </c>
      <c r="BK164" s="236">
        <f t="shared" si="26"/>
        <v>0</v>
      </c>
      <c r="BL164" s="235">
        <f t="shared" si="29"/>
        <v>0</v>
      </c>
    </row>
    <row r="165" spans="1:64">
      <c r="A165" s="234" t="s">
        <v>378</v>
      </c>
      <c r="B165" s="231">
        <v>0</v>
      </c>
      <c r="C165" s="231">
        <v>0</v>
      </c>
      <c r="D165" s="220">
        <v>0</v>
      </c>
      <c r="E165" s="220">
        <v>0</v>
      </c>
      <c r="F165" s="220">
        <v>0</v>
      </c>
      <c r="G165" s="220">
        <v>0</v>
      </c>
      <c r="H165" s="220">
        <v>0</v>
      </c>
      <c r="I165" s="220">
        <v>0</v>
      </c>
      <c r="J165" s="220">
        <v>0</v>
      </c>
      <c r="K165" s="220">
        <v>0</v>
      </c>
      <c r="L165" s="220">
        <v>0</v>
      </c>
      <c r="M165" s="220">
        <v>0</v>
      </c>
      <c r="N165" s="220">
        <v>0</v>
      </c>
      <c r="O165" s="220">
        <v>0</v>
      </c>
      <c r="P165" s="220">
        <f t="shared" si="30"/>
        <v>0</v>
      </c>
      <c r="Q165" s="220">
        <v>0</v>
      </c>
      <c r="R165" s="220">
        <v>0</v>
      </c>
      <c r="S165" s="220">
        <v>0</v>
      </c>
      <c r="T165" s="220">
        <v>0</v>
      </c>
      <c r="U165" s="220">
        <v>0</v>
      </c>
      <c r="V165" s="220">
        <v>0</v>
      </c>
      <c r="W165" s="220">
        <v>0</v>
      </c>
      <c r="X165" s="220">
        <v>0</v>
      </c>
      <c r="Y165" s="220">
        <v>0</v>
      </c>
      <c r="Z165" s="220">
        <v>0</v>
      </c>
      <c r="AA165" s="220">
        <v>0</v>
      </c>
      <c r="AB165" s="220">
        <v>0</v>
      </c>
      <c r="AC165" s="220">
        <v>0</v>
      </c>
      <c r="AD165" s="220">
        <v>0</v>
      </c>
      <c r="AE165" s="220">
        <v>0</v>
      </c>
      <c r="AF165" s="220">
        <v>0</v>
      </c>
      <c r="AG165" s="220">
        <f t="shared" si="31"/>
        <v>0</v>
      </c>
      <c r="AH165" s="234"/>
      <c r="AI165" s="235">
        <f t="shared" si="32"/>
        <v>0</v>
      </c>
      <c r="AJ165" s="235">
        <f t="shared" si="32"/>
        <v>0</v>
      </c>
      <c r="AK165" s="235">
        <f t="shared" si="32"/>
        <v>0</v>
      </c>
      <c r="AL165" s="235">
        <f t="shared" si="32"/>
        <v>0</v>
      </c>
      <c r="AM165" s="235">
        <f t="shared" si="32"/>
        <v>0</v>
      </c>
      <c r="AN165" s="235">
        <f t="shared" si="32"/>
        <v>0</v>
      </c>
      <c r="AO165" s="235">
        <f t="shared" si="25"/>
        <v>0</v>
      </c>
      <c r="AP165" s="235">
        <f t="shared" si="25"/>
        <v>0</v>
      </c>
      <c r="AQ165" s="235">
        <f t="shared" si="25"/>
        <v>0</v>
      </c>
      <c r="AR165" s="235">
        <f t="shared" si="25"/>
        <v>0</v>
      </c>
      <c r="AS165" s="235">
        <f t="shared" si="25"/>
        <v>0</v>
      </c>
      <c r="AT165" s="235">
        <f t="shared" si="25"/>
        <v>0</v>
      </c>
      <c r="AU165" s="236">
        <f t="shared" si="27"/>
        <v>0</v>
      </c>
      <c r="AV165" s="236">
        <f t="shared" si="28"/>
        <v>0</v>
      </c>
      <c r="AW165" s="236">
        <f t="shared" si="28"/>
        <v>0</v>
      </c>
      <c r="AX165" s="236">
        <f t="shared" si="28"/>
        <v>0</v>
      </c>
      <c r="AY165" s="236">
        <f t="shared" si="28"/>
        <v>0</v>
      </c>
      <c r="AZ165" s="236">
        <f t="shared" si="33"/>
        <v>0</v>
      </c>
      <c r="BA165" s="236">
        <f t="shared" si="33"/>
        <v>0</v>
      </c>
      <c r="BB165" s="236">
        <f t="shared" si="33"/>
        <v>0</v>
      </c>
      <c r="BC165" s="236">
        <f t="shared" si="33"/>
        <v>0</v>
      </c>
      <c r="BD165" s="236">
        <f t="shared" si="33"/>
        <v>0</v>
      </c>
      <c r="BE165" s="236">
        <f t="shared" si="33"/>
        <v>0</v>
      </c>
      <c r="BF165" s="236">
        <f t="shared" si="26"/>
        <v>0</v>
      </c>
      <c r="BG165" s="236">
        <f t="shared" si="26"/>
        <v>0</v>
      </c>
      <c r="BH165" s="236">
        <f t="shared" si="26"/>
        <v>0</v>
      </c>
      <c r="BI165" s="236">
        <f t="shared" si="26"/>
        <v>0</v>
      </c>
      <c r="BJ165" s="236">
        <f t="shared" si="26"/>
        <v>0</v>
      </c>
      <c r="BK165" s="236">
        <f t="shared" si="26"/>
        <v>0</v>
      </c>
      <c r="BL165" s="235">
        <f t="shared" si="29"/>
        <v>0</v>
      </c>
    </row>
    <row r="166" spans="1:64">
      <c r="A166" s="234" t="s">
        <v>379</v>
      </c>
      <c r="B166" s="231">
        <v>0</v>
      </c>
      <c r="C166" s="231">
        <v>0</v>
      </c>
      <c r="D166" s="220">
        <v>0</v>
      </c>
      <c r="E166" s="220">
        <v>0</v>
      </c>
      <c r="F166" s="220">
        <v>0</v>
      </c>
      <c r="G166" s="220">
        <v>0</v>
      </c>
      <c r="H166" s="220">
        <v>0</v>
      </c>
      <c r="I166" s="220">
        <v>0</v>
      </c>
      <c r="J166" s="220">
        <v>0</v>
      </c>
      <c r="K166" s="220">
        <v>0</v>
      </c>
      <c r="L166" s="220">
        <v>0</v>
      </c>
      <c r="M166" s="220">
        <v>0</v>
      </c>
      <c r="N166" s="220">
        <v>0</v>
      </c>
      <c r="O166" s="220">
        <v>0</v>
      </c>
      <c r="P166" s="220">
        <f t="shared" si="30"/>
        <v>0</v>
      </c>
      <c r="Q166" s="220">
        <v>0</v>
      </c>
      <c r="R166" s="220">
        <v>0</v>
      </c>
      <c r="S166" s="220">
        <v>0</v>
      </c>
      <c r="T166" s="220">
        <v>0</v>
      </c>
      <c r="U166" s="220">
        <v>0</v>
      </c>
      <c r="V166" s="220">
        <v>0</v>
      </c>
      <c r="W166" s="220">
        <v>0</v>
      </c>
      <c r="X166" s="220">
        <v>0</v>
      </c>
      <c r="Y166" s="220">
        <v>0</v>
      </c>
      <c r="Z166" s="220">
        <v>0</v>
      </c>
      <c r="AA166" s="220">
        <v>0</v>
      </c>
      <c r="AB166" s="220">
        <v>0</v>
      </c>
      <c r="AC166" s="220">
        <v>0</v>
      </c>
      <c r="AD166" s="220">
        <v>0</v>
      </c>
      <c r="AE166" s="220">
        <v>0</v>
      </c>
      <c r="AF166" s="220">
        <v>0</v>
      </c>
      <c r="AG166" s="220">
        <f t="shared" si="31"/>
        <v>0</v>
      </c>
      <c r="AH166" s="234"/>
      <c r="AI166" s="235">
        <f t="shared" si="32"/>
        <v>0</v>
      </c>
      <c r="AJ166" s="235">
        <f t="shared" si="32"/>
        <v>0</v>
      </c>
      <c r="AK166" s="235">
        <f t="shared" si="32"/>
        <v>0</v>
      </c>
      <c r="AL166" s="235">
        <f t="shared" si="32"/>
        <v>0</v>
      </c>
      <c r="AM166" s="235">
        <f t="shared" si="32"/>
        <v>0</v>
      </c>
      <c r="AN166" s="235">
        <f t="shared" si="32"/>
        <v>0</v>
      </c>
      <c r="AO166" s="235">
        <f t="shared" si="25"/>
        <v>0</v>
      </c>
      <c r="AP166" s="235">
        <f t="shared" si="25"/>
        <v>0</v>
      </c>
      <c r="AQ166" s="235">
        <f t="shared" si="25"/>
        <v>0</v>
      </c>
      <c r="AR166" s="235">
        <f t="shared" si="25"/>
        <v>0</v>
      </c>
      <c r="AS166" s="235">
        <f t="shared" si="25"/>
        <v>0</v>
      </c>
      <c r="AT166" s="235">
        <f t="shared" si="25"/>
        <v>0</v>
      </c>
      <c r="AU166" s="236">
        <f t="shared" si="27"/>
        <v>0</v>
      </c>
      <c r="AV166" s="236">
        <f t="shared" si="28"/>
        <v>0</v>
      </c>
      <c r="AW166" s="236">
        <f t="shared" si="28"/>
        <v>0</v>
      </c>
      <c r="AX166" s="236">
        <f t="shared" si="28"/>
        <v>0</v>
      </c>
      <c r="AY166" s="236">
        <f t="shared" si="28"/>
        <v>0</v>
      </c>
      <c r="AZ166" s="236">
        <f t="shared" si="33"/>
        <v>0</v>
      </c>
      <c r="BA166" s="236">
        <f t="shared" si="33"/>
        <v>0</v>
      </c>
      <c r="BB166" s="236">
        <f t="shared" si="33"/>
        <v>0</v>
      </c>
      <c r="BC166" s="236">
        <f t="shared" si="33"/>
        <v>0</v>
      </c>
      <c r="BD166" s="236">
        <f t="shared" si="33"/>
        <v>0</v>
      </c>
      <c r="BE166" s="236">
        <f t="shared" si="33"/>
        <v>0</v>
      </c>
      <c r="BF166" s="236">
        <f t="shared" si="26"/>
        <v>0</v>
      </c>
      <c r="BG166" s="236">
        <f t="shared" si="26"/>
        <v>0</v>
      </c>
      <c r="BH166" s="236">
        <f t="shared" si="26"/>
        <v>0</v>
      </c>
      <c r="BI166" s="236">
        <f t="shared" si="26"/>
        <v>0</v>
      </c>
      <c r="BJ166" s="236">
        <f t="shared" si="26"/>
        <v>0</v>
      </c>
      <c r="BK166" s="236">
        <f t="shared" si="26"/>
        <v>0</v>
      </c>
      <c r="BL166" s="235">
        <f t="shared" si="29"/>
        <v>0</v>
      </c>
    </row>
    <row r="167" spans="1:64">
      <c r="A167" s="234" t="s">
        <v>380</v>
      </c>
      <c r="B167" s="231">
        <v>0</v>
      </c>
      <c r="C167" s="231">
        <v>0</v>
      </c>
      <c r="D167" s="220">
        <v>0</v>
      </c>
      <c r="E167" s="220">
        <v>0</v>
      </c>
      <c r="F167" s="220">
        <v>0</v>
      </c>
      <c r="G167" s="220">
        <v>0</v>
      </c>
      <c r="H167" s="220">
        <v>0</v>
      </c>
      <c r="I167" s="220">
        <v>0</v>
      </c>
      <c r="J167" s="220">
        <v>0</v>
      </c>
      <c r="K167" s="220">
        <v>0</v>
      </c>
      <c r="L167" s="220">
        <v>0</v>
      </c>
      <c r="M167" s="220">
        <v>0</v>
      </c>
      <c r="N167" s="220">
        <v>0</v>
      </c>
      <c r="O167" s="220">
        <v>0</v>
      </c>
      <c r="P167" s="220">
        <f t="shared" si="30"/>
        <v>0</v>
      </c>
      <c r="Q167" s="220">
        <v>0</v>
      </c>
      <c r="R167" s="220">
        <v>0</v>
      </c>
      <c r="S167" s="220">
        <v>0</v>
      </c>
      <c r="T167" s="220">
        <v>0</v>
      </c>
      <c r="U167" s="220">
        <v>0</v>
      </c>
      <c r="V167" s="220">
        <v>0</v>
      </c>
      <c r="W167" s="220">
        <v>0</v>
      </c>
      <c r="X167" s="220">
        <v>0</v>
      </c>
      <c r="Y167" s="220">
        <v>0</v>
      </c>
      <c r="Z167" s="220">
        <v>0</v>
      </c>
      <c r="AA167" s="220">
        <v>0</v>
      </c>
      <c r="AB167" s="220">
        <v>0</v>
      </c>
      <c r="AC167" s="220">
        <v>0</v>
      </c>
      <c r="AD167" s="220">
        <v>0</v>
      </c>
      <c r="AE167" s="220">
        <v>0</v>
      </c>
      <c r="AF167" s="220">
        <v>0</v>
      </c>
      <c r="AG167" s="220">
        <f t="shared" si="31"/>
        <v>0</v>
      </c>
      <c r="AH167" s="234"/>
      <c r="AI167" s="235">
        <f t="shared" si="32"/>
        <v>0</v>
      </c>
      <c r="AJ167" s="235">
        <f t="shared" si="32"/>
        <v>0</v>
      </c>
      <c r="AK167" s="235">
        <f t="shared" si="32"/>
        <v>0</v>
      </c>
      <c r="AL167" s="235">
        <f t="shared" si="32"/>
        <v>0</v>
      </c>
      <c r="AM167" s="235">
        <f t="shared" si="32"/>
        <v>0</v>
      </c>
      <c r="AN167" s="235">
        <f t="shared" si="32"/>
        <v>0</v>
      </c>
      <c r="AO167" s="235">
        <f t="shared" si="25"/>
        <v>0</v>
      </c>
      <c r="AP167" s="235">
        <f t="shared" si="25"/>
        <v>0</v>
      </c>
      <c r="AQ167" s="235">
        <f t="shared" si="25"/>
        <v>0</v>
      </c>
      <c r="AR167" s="235">
        <f t="shared" si="25"/>
        <v>0</v>
      </c>
      <c r="AS167" s="235">
        <f t="shared" si="25"/>
        <v>0</v>
      </c>
      <c r="AT167" s="235">
        <f t="shared" si="25"/>
        <v>0</v>
      </c>
      <c r="AU167" s="236">
        <f t="shared" si="27"/>
        <v>0</v>
      </c>
      <c r="AV167" s="236">
        <f t="shared" si="28"/>
        <v>0</v>
      </c>
      <c r="AW167" s="236">
        <f t="shared" si="28"/>
        <v>0</v>
      </c>
      <c r="AX167" s="236">
        <f t="shared" si="28"/>
        <v>0</v>
      </c>
      <c r="AY167" s="236">
        <f t="shared" si="28"/>
        <v>0</v>
      </c>
      <c r="AZ167" s="236">
        <f t="shared" si="33"/>
        <v>0</v>
      </c>
      <c r="BA167" s="236">
        <f t="shared" si="33"/>
        <v>0</v>
      </c>
      <c r="BB167" s="236">
        <f t="shared" si="33"/>
        <v>0</v>
      </c>
      <c r="BC167" s="236">
        <f t="shared" si="33"/>
        <v>0</v>
      </c>
      <c r="BD167" s="236">
        <f t="shared" si="33"/>
        <v>0</v>
      </c>
      <c r="BE167" s="236">
        <f t="shared" si="33"/>
        <v>0</v>
      </c>
      <c r="BF167" s="236">
        <f t="shared" si="26"/>
        <v>0</v>
      </c>
      <c r="BG167" s="236">
        <f t="shared" si="26"/>
        <v>0</v>
      </c>
      <c r="BH167" s="236">
        <f t="shared" si="26"/>
        <v>0</v>
      </c>
      <c r="BI167" s="236">
        <f t="shared" si="26"/>
        <v>0</v>
      </c>
      <c r="BJ167" s="236">
        <f t="shared" si="26"/>
        <v>0</v>
      </c>
      <c r="BK167" s="236">
        <f t="shared" si="26"/>
        <v>0</v>
      </c>
      <c r="BL167" s="235">
        <f t="shared" si="29"/>
        <v>0</v>
      </c>
    </row>
    <row r="168" spans="1:64">
      <c r="A168" s="234" t="s">
        <v>381</v>
      </c>
      <c r="B168" s="231">
        <v>1.9900000000000001E-2</v>
      </c>
      <c r="C168" s="231">
        <v>2.0299999999999999E-2</v>
      </c>
      <c r="D168" s="220">
        <v>45767585.840000004</v>
      </c>
      <c r="E168" s="220">
        <v>45767585.840000004</v>
      </c>
      <c r="F168" s="220">
        <v>45351203.18</v>
      </c>
      <c r="G168" s="220">
        <v>44934820.509999998</v>
      </c>
      <c r="H168" s="220">
        <v>44934820.509999998</v>
      </c>
      <c r="I168" s="220">
        <v>44934820.509999998</v>
      </c>
      <c r="J168" s="220">
        <v>45029836.109999999</v>
      </c>
      <c r="K168" s="220">
        <v>45181101.710000001</v>
      </c>
      <c r="L168" s="220">
        <v>45317443.259999998</v>
      </c>
      <c r="M168" s="220">
        <v>45435034.810000002</v>
      </c>
      <c r="N168" s="220">
        <v>45472534.810000002</v>
      </c>
      <c r="O168" s="220">
        <v>45472534.810000002</v>
      </c>
      <c r="P168" s="220">
        <f t="shared" si="30"/>
        <v>543599321.89999998</v>
      </c>
      <c r="Q168" s="220">
        <v>45472534.810000002</v>
      </c>
      <c r="R168" s="220">
        <v>45472534.810000002</v>
      </c>
      <c r="S168" s="220">
        <v>45472534.810000002</v>
      </c>
      <c r="T168" s="220">
        <v>45472534.810000002</v>
      </c>
      <c r="U168" s="220">
        <v>45472534.810000002</v>
      </c>
      <c r="V168" s="220">
        <v>45472534.810000002</v>
      </c>
      <c r="W168" s="220">
        <v>45472534.810000002</v>
      </c>
      <c r="X168" s="220">
        <v>45472534.810000002</v>
      </c>
      <c r="Y168" s="220">
        <v>45472534.810000002</v>
      </c>
      <c r="Z168" s="220">
        <v>45472534.810000002</v>
      </c>
      <c r="AA168" s="220">
        <v>45472534.810000002</v>
      </c>
      <c r="AB168" s="220">
        <v>45472534.810000002</v>
      </c>
      <c r="AC168" s="220">
        <v>45472534.810000002</v>
      </c>
      <c r="AD168" s="220">
        <v>45472534.810000002</v>
      </c>
      <c r="AE168" s="220">
        <v>45472534.810000002</v>
      </c>
      <c r="AF168" s="220">
        <v>45472534.810000002</v>
      </c>
      <c r="AG168" s="220">
        <f t="shared" si="31"/>
        <v>545670417.72000003</v>
      </c>
      <c r="AH168" s="234"/>
      <c r="AI168" s="235">
        <f t="shared" si="32"/>
        <v>75897.91</v>
      </c>
      <c r="AJ168" s="235">
        <f t="shared" si="32"/>
        <v>75897.91</v>
      </c>
      <c r="AK168" s="235">
        <f t="shared" si="32"/>
        <v>75207.41</v>
      </c>
      <c r="AL168" s="235">
        <f t="shared" si="32"/>
        <v>74516.91</v>
      </c>
      <c r="AM168" s="235">
        <f t="shared" si="32"/>
        <v>74516.91</v>
      </c>
      <c r="AN168" s="235">
        <f t="shared" si="32"/>
        <v>74516.91</v>
      </c>
      <c r="AO168" s="235">
        <f t="shared" si="25"/>
        <v>74674.48</v>
      </c>
      <c r="AP168" s="235">
        <f t="shared" si="25"/>
        <v>74925.33</v>
      </c>
      <c r="AQ168" s="235">
        <f t="shared" si="25"/>
        <v>75151.429999999993</v>
      </c>
      <c r="AR168" s="235">
        <f t="shared" si="25"/>
        <v>75346.429999999993</v>
      </c>
      <c r="AS168" s="235">
        <f t="shared" si="25"/>
        <v>75408.62</v>
      </c>
      <c r="AT168" s="235">
        <f t="shared" si="25"/>
        <v>75408.62</v>
      </c>
      <c r="AU168" s="236">
        <f t="shared" si="27"/>
        <v>901468.86999999988</v>
      </c>
      <c r="AV168" s="236">
        <f t="shared" si="28"/>
        <v>75408.62</v>
      </c>
      <c r="AW168" s="236">
        <f t="shared" si="28"/>
        <v>75408.62</v>
      </c>
      <c r="AX168" s="236">
        <f t="shared" si="28"/>
        <v>75408.62</v>
      </c>
      <c r="AY168" s="236">
        <f t="shared" si="28"/>
        <v>75408.62</v>
      </c>
      <c r="AZ168" s="236">
        <f t="shared" si="33"/>
        <v>76924.37</v>
      </c>
      <c r="BA168" s="236">
        <f t="shared" si="33"/>
        <v>76924.37</v>
      </c>
      <c r="BB168" s="236">
        <f t="shared" si="33"/>
        <v>76924.37</v>
      </c>
      <c r="BC168" s="236">
        <f t="shared" si="33"/>
        <v>76924.37</v>
      </c>
      <c r="BD168" s="236">
        <f t="shared" si="33"/>
        <v>76924.37</v>
      </c>
      <c r="BE168" s="236">
        <f t="shared" si="33"/>
        <v>76924.37</v>
      </c>
      <c r="BF168" s="236">
        <f t="shared" si="26"/>
        <v>76924.37</v>
      </c>
      <c r="BG168" s="236">
        <f t="shared" si="26"/>
        <v>76924.37</v>
      </c>
      <c r="BH168" s="236">
        <f t="shared" si="26"/>
        <v>76924.37</v>
      </c>
      <c r="BI168" s="236">
        <f t="shared" si="26"/>
        <v>76924.37</v>
      </c>
      <c r="BJ168" s="236">
        <f t="shared" si="26"/>
        <v>76924.37</v>
      </c>
      <c r="BK168" s="236">
        <f t="shared" si="26"/>
        <v>76924.37</v>
      </c>
      <c r="BL168" s="235">
        <f t="shared" si="29"/>
        <v>923092.44</v>
      </c>
    </row>
    <row r="169" spans="1:64">
      <c r="A169" s="234" t="s">
        <v>382</v>
      </c>
      <c r="B169" s="231">
        <v>1.9900000000000001E-2</v>
      </c>
      <c r="C169" s="231">
        <v>2.0299999999999999E-2</v>
      </c>
      <c r="D169" s="220">
        <v>0</v>
      </c>
      <c r="E169" s="220">
        <v>0</v>
      </c>
      <c r="F169" s="220">
        <v>0</v>
      </c>
      <c r="G169" s="220">
        <v>0</v>
      </c>
      <c r="H169" s="220">
        <v>0</v>
      </c>
      <c r="I169" s="220">
        <v>0</v>
      </c>
      <c r="J169" s="220">
        <v>0</v>
      </c>
      <c r="K169" s="220">
        <v>0</v>
      </c>
      <c r="L169" s="220">
        <v>0</v>
      </c>
      <c r="M169" s="220">
        <v>0</v>
      </c>
      <c r="N169" s="220">
        <v>0</v>
      </c>
      <c r="O169" s="220">
        <v>0</v>
      </c>
      <c r="P169" s="220">
        <f t="shared" si="30"/>
        <v>0</v>
      </c>
      <c r="Q169" s="220">
        <v>0</v>
      </c>
      <c r="R169" s="220">
        <v>0</v>
      </c>
      <c r="S169" s="220">
        <v>0</v>
      </c>
      <c r="T169" s="220">
        <v>0</v>
      </c>
      <c r="U169" s="220">
        <v>0</v>
      </c>
      <c r="V169" s="220">
        <v>0</v>
      </c>
      <c r="W169" s="220">
        <v>0</v>
      </c>
      <c r="X169" s="220">
        <v>0</v>
      </c>
      <c r="Y169" s="220">
        <v>0</v>
      </c>
      <c r="Z169" s="220">
        <v>0</v>
      </c>
      <c r="AA169" s="220">
        <v>0</v>
      </c>
      <c r="AB169" s="220">
        <v>0</v>
      </c>
      <c r="AC169" s="220">
        <v>0</v>
      </c>
      <c r="AD169" s="220">
        <v>0</v>
      </c>
      <c r="AE169" s="220">
        <v>0</v>
      </c>
      <c r="AF169" s="220">
        <v>0</v>
      </c>
      <c r="AG169" s="220">
        <f t="shared" si="31"/>
        <v>0</v>
      </c>
      <c r="AH169" s="234"/>
      <c r="AI169" s="235">
        <f t="shared" si="32"/>
        <v>0</v>
      </c>
      <c r="AJ169" s="235">
        <f t="shared" si="32"/>
        <v>0</v>
      </c>
      <c r="AK169" s="235">
        <f t="shared" si="32"/>
        <v>0</v>
      </c>
      <c r="AL169" s="235">
        <f t="shared" si="32"/>
        <v>0</v>
      </c>
      <c r="AM169" s="235">
        <f t="shared" si="32"/>
        <v>0</v>
      </c>
      <c r="AN169" s="235">
        <f t="shared" si="32"/>
        <v>0</v>
      </c>
      <c r="AO169" s="235">
        <f t="shared" si="25"/>
        <v>0</v>
      </c>
      <c r="AP169" s="235">
        <f t="shared" si="25"/>
        <v>0</v>
      </c>
      <c r="AQ169" s="235">
        <f t="shared" si="25"/>
        <v>0</v>
      </c>
      <c r="AR169" s="235">
        <f t="shared" si="25"/>
        <v>0</v>
      </c>
      <c r="AS169" s="235">
        <f t="shared" si="25"/>
        <v>0</v>
      </c>
      <c r="AT169" s="235">
        <f t="shared" si="25"/>
        <v>0</v>
      </c>
      <c r="AU169" s="236">
        <f t="shared" si="27"/>
        <v>0</v>
      </c>
      <c r="AV169" s="236">
        <f t="shared" si="28"/>
        <v>0</v>
      </c>
      <c r="AW169" s="236">
        <f t="shared" si="28"/>
        <v>0</v>
      </c>
      <c r="AX169" s="236">
        <f t="shared" si="28"/>
        <v>0</v>
      </c>
      <c r="AY169" s="236">
        <f t="shared" si="28"/>
        <v>0</v>
      </c>
      <c r="AZ169" s="236">
        <f t="shared" si="33"/>
        <v>0</v>
      </c>
      <c r="BA169" s="236">
        <f t="shared" si="33"/>
        <v>0</v>
      </c>
      <c r="BB169" s="236">
        <f t="shared" si="33"/>
        <v>0</v>
      </c>
      <c r="BC169" s="236">
        <f t="shared" si="33"/>
        <v>0</v>
      </c>
      <c r="BD169" s="236">
        <f t="shared" si="33"/>
        <v>0</v>
      </c>
      <c r="BE169" s="236">
        <f t="shared" si="33"/>
        <v>0</v>
      </c>
      <c r="BF169" s="236">
        <f t="shared" si="26"/>
        <v>0</v>
      </c>
      <c r="BG169" s="236">
        <f t="shared" si="26"/>
        <v>0</v>
      </c>
      <c r="BH169" s="236">
        <f t="shared" si="26"/>
        <v>0</v>
      </c>
      <c r="BI169" s="236">
        <f t="shared" si="26"/>
        <v>0</v>
      </c>
      <c r="BJ169" s="236">
        <f t="shared" si="26"/>
        <v>0</v>
      </c>
      <c r="BK169" s="236">
        <f t="shared" si="26"/>
        <v>0</v>
      </c>
      <c r="BL169" s="235">
        <f t="shared" si="29"/>
        <v>0</v>
      </c>
    </row>
    <row r="170" spans="1:64">
      <c r="A170" s="234" t="s">
        <v>383</v>
      </c>
      <c r="B170" s="231">
        <v>1.9900000000000001E-2</v>
      </c>
      <c r="C170" s="231">
        <v>2.0299999999999999E-2</v>
      </c>
      <c r="D170" s="220">
        <v>1264434.92</v>
      </c>
      <c r="E170" s="220">
        <v>1264434.92</v>
      </c>
      <c r="F170" s="220">
        <v>1264434.92</v>
      </c>
      <c r="G170" s="220">
        <v>1264434.92</v>
      </c>
      <c r="H170" s="220">
        <v>1264434.92</v>
      </c>
      <c r="I170" s="220">
        <v>1264434.92</v>
      </c>
      <c r="J170" s="220">
        <v>0</v>
      </c>
      <c r="K170" s="220">
        <v>0</v>
      </c>
      <c r="L170" s="220">
        <v>0</v>
      </c>
      <c r="M170" s="220">
        <v>0</v>
      </c>
      <c r="N170" s="220">
        <v>0</v>
      </c>
      <c r="O170" s="220">
        <v>0</v>
      </c>
      <c r="P170" s="220">
        <f t="shared" si="30"/>
        <v>7586609.5199999996</v>
      </c>
      <c r="Q170" s="220">
        <v>0</v>
      </c>
      <c r="R170" s="220">
        <v>0</v>
      </c>
      <c r="S170" s="220">
        <v>0</v>
      </c>
      <c r="T170" s="220">
        <v>0</v>
      </c>
      <c r="U170" s="220">
        <v>0</v>
      </c>
      <c r="V170" s="220">
        <v>0</v>
      </c>
      <c r="W170" s="220">
        <v>0</v>
      </c>
      <c r="X170" s="220">
        <v>0</v>
      </c>
      <c r="Y170" s="220">
        <v>0</v>
      </c>
      <c r="Z170" s="220">
        <v>0</v>
      </c>
      <c r="AA170" s="220">
        <v>0</v>
      </c>
      <c r="AB170" s="220">
        <v>0</v>
      </c>
      <c r="AC170" s="220">
        <v>0</v>
      </c>
      <c r="AD170" s="220">
        <v>0</v>
      </c>
      <c r="AE170" s="220">
        <v>0</v>
      </c>
      <c r="AF170" s="220">
        <v>0</v>
      </c>
      <c r="AG170" s="220">
        <f t="shared" si="31"/>
        <v>0</v>
      </c>
      <c r="AH170" s="234"/>
      <c r="AI170" s="235">
        <f t="shared" si="32"/>
        <v>2096.85</v>
      </c>
      <c r="AJ170" s="235">
        <f t="shared" si="32"/>
        <v>2096.85</v>
      </c>
      <c r="AK170" s="235">
        <f t="shared" si="32"/>
        <v>2096.85</v>
      </c>
      <c r="AL170" s="235">
        <f t="shared" si="32"/>
        <v>2096.85</v>
      </c>
      <c r="AM170" s="235">
        <f t="shared" si="32"/>
        <v>2096.85</v>
      </c>
      <c r="AN170" s="235">
        <f t="shared" si="32"/>
        <v>2096.85</v>
      </c>
      <c r="AO170" s="235">
        <f t="shared" si="25"/>
        <v>0</v>
      </c>
      <c r="AP170" s="235">
        <f t="shared" si="25"/>
        <v>0</v>
      </c>
      <c r="AQ170" s="235">
        <f t="shared" si="25"/>
        <v>0</v>
      </c>
      <c r="AR170" s="235">
        <f t="shared" si="25"/>
        <v>0</v>
      </c>
      <c r="AS170" s="235">
        <f t="shared" si="25"/>
        <v>0</v>
      </c>
      <c r="AT170" s="235">
        <f t="shared" si="25"/>
        <v>0</v>
      </c>
      <c r="AU170" s="236">
        <f t="shared" si="27"/>
        <v>12581.1</v>
      </c>
      <c r="AV170" s="236">
        <f t="shared" si="28"/>
        <v>0</v>
      </c>
      <c r="AW170" s="236">
        <f t="shared" si="28"/>
        <v>0</v>
      </c>
      <c r="AX170" s="236">
        <f t="shared" si="28"/>
        <v>0</v>
      </c>
      <c r="AY170" s="236">
        <f t="shared" si="28"/>
        <v>0</v>
      </c>
      <c r="AZ170" s="236">
        <f t="shared" si="33"/>
        <v>0</v>
      </c>
      <c r="BA170" s="236">
        <f t="shared" si="33"/>
        <v>0</v>
      </c>
      <c r="BB170" s="236">
        <f t="shared" si="33"/>
        <v>0</v>
      </c>
      <c r="BC170" s="236">
        <f t="shared" si="33"/>
        <v>0</v>
      </c>
      <c r="BD170" s="236">
        <f t="shared" si="33"/>
        <v>0</v>
      </c>
      <c r="BE170" s="236">
        <f t="shared" si="33"/>
        <v>0</v>
      </c>
      <c r="BF170" s="236">
        <f t="shared" si="26"/>
        <v>0</v>
      </c>
      <c r="BG170" s="236">
        <f t="shared" si="26"/>
        <v>0</v>
      </c>
      <c r="BH170" s="236">
        <f t="shared" si="26"/>
        <v>0</v>
      </c>
      <c r="BI170" s="236">
        <f t="shared" si="26"/>
        <v>0</v>
      </c>
      <c r="BJ170" s="236">
        <f t="shared" si="26"/>
        <v>0</v>
      </c>
      <c r="BK170" s="236">
        <f t="shared" si="26"/>
        <v>0</v>
      </c>
      <c r="BL170" s="235">
        <f t="shared" si="29"/>
        <v>0</v>
      </c>
    </row>
    <row r="171" spans="1:64">
      <c r="A171" s="234" t="s">
        <v>384</v>
      </c>
      <c r="B171" s="231">
        <v>1.4200000000000001E-2</v>
      </c>
      <c r="C171" s="231">
        <v>1.4100000000000001E-2</v>
      </c>
      <c r="D171" s="220">
        <v>1415469.1</v>
      </c>
      <c r="E171" s="220">
        <v>1415469.1</v>
      </c>
      <c r="F171" s="220">
        <v>1415469.1</v>
      </c>
      <c r="G171" s="220">
        <v>1415469.1</v>
      </c>
      <c r="H171" s="220">
        <v>1415469.1</v>
      </c>
      <c r="I171" s="220">
        <v>1415469.1</v>
      </c>
      <c r="J171" s="220">
        <v>1415469.1</v>
      </c>
      <c r="K171" s="220">
        <v>1415469.1</v>
      </c>
      <c r="L171" s="220">
        <v>1415469.1</v>
      </c>
      <c r="M171" s="220">
        <v>1415469.1</v>
      </c>
      <c r="N171" s="220">
        <v>1415469.1</v>
      </c>
      <c r="O171" s="220">
        <v>1415469.1</v>
      </c>
      <c r="P171" s="220">
        <f t="shared" si="30"/>
        <v>16985629.199999999</v>
      </c>
      <c r="Q171" s="220">
        <v>1415469.1</v>
      </c>
      <c r="R171" s="220">
        <v>1415469.1</v>
      </c>
      <c r="S171" s="220">
        <v>1415469.1</v>
      </c>
      <c r="T171" s="220">
        <v>1415469.1</v>
      </c>
      <c r="U171" s="220">
        <v>1415469.1</v>
      </c>
      <c r="V171" s="220">
        <v>1415469.1</v>
      </c>
      <c r="W171" s="220">
        <v>1415469.1</v>
      </c>
      <c r="X171" s="220">
        <v>1415469.1</v>
      </c>
      <c r="Y171" s="220">
        <v>1415469.1</v>
      </c>
      <c r="Z171" s="220">
        <v>1415469.1</v>
      </c>
      <c r="AA171" s="220">
        <v>1415469.1</v>
      </c>
      <c r="AB171" s="220">
        <v>1415469.1</v>
      </c>
      <c r="AC171" s="220">
        <v>1415469.1</v>
      </c>
      <c r="AD171" s="220">
        <v>1415469.1</v>
      </c>
      <c r="AE171" s="220">
        <v>1415469.1</v>
      </c>
      <c r="AF171" s="220">
        <v>1415469.1</v>
      </c>
      <c r="AG171" s="220">
        <f t="shared" si="31"/>
        <v>16985629.199999999</v>
      </c>
      <c r="AH171" s="234"/>
      <c r="AI171" s="235">
        <f t="shared" si="32"/>
        <v>1674.97</v>
      </c>
      <c r="AJ171" s="235">
        <f t="shared" si="32"/>
        <v>1674.97</v>
      </c>
      <c r="AK171" s="235">
        <f t="shared" si="32"/>
        <v>1674.97</v>
      </c>
      <c r="AL171" s="235">
        <f t="shared" si="32"/>
        <v>1674.97</v>
      </c>
      <c r="AM171" s="235">
        <f t="shared" si="32"/>
        <v>1674.97</v>
      </c>
      <c r="AN171" s="235">
        <f t="shared" si="32"/>
        <v>1674.97</v>
      </c>
      <c r="AO171" s="235">
        <f t="shared" si="25"/>
        <v>1674.97</v>
      </c>
      <c r="AP171" s="235">
        <f t="shared" si="25"/>
        <v>1674.97</v>
      </c>
      <c r="AQ171" s="235">
        <f t="shared" si="25"/>
        <v>1674.97</v>
      </c>
      <c r="AR171" s="235">
        <f t="shared" si="25"/>
        <v>1674.97</v>
      </c>
      <c r="AS171" s="235">
        <f t="shared" si="25"/>
        <v>1674.97</v>
      </c>
      <c r="AT171" s="235">
        <f t="shared" si="25"/>
        <v>1674.97</v>
      </c>
      <c r="AU171" s="236">
        <f t="shared" si="27"/>
        <v>20099.64</v>
      </c>
      <c r="AV171" s="236">
        <f t="shared" si="28"/>
        <v>1674.97</v>
      </c>
      <c r="AW171" s="236">
        <f t="shared" si="28"/>
        <v>1674.97</v>
      </c>
      <c r="AX171" s="236">
        <f t="shared" si="28"/>
        <v>1674.97</v>
      </c>
      <c r="AY171" s="236">
        <f t="shared" si="28"/>
        <v>1674.97</v>
      </c>
      <c r="AZ171" s="236">
        <f t="shared" si="33"/>
        <v>1663.18</v>
      </c>
      <c r="BA171" s="236">
        <f t="shared" si="33"/>
        <v>1663.18</v>
      </c>
      <c r="BB171" s="236">
        <f t="shared" si="33"/>
        <v>1663.18</v>
      </c>
      <c r="BC171" s="236">
        <f t="shared" si="33"/>
        <v>1663.18</v>
      </c>
      <c r="BD171" s="236">
        <f t="shared" si="33"/>
        <v>1663.18</v>
      </c>
      <c r="BE171" s="236">
        <f t="shared" si="33"/>
        <v>1663.18</v>
      </c>
      <c r="BF171" s="236">
        <f t="shared" si="26"/>
        <v>1663.18</v>
      </c>
      <c r="BG171" s="236">
        <f t="shared" si="26"/>
        <v>1663.18</v>
      </c>
      <c r="BH171" s="236">
        <f t="shared" si="26"/>
        <v>1663.18</v>
      </c>
      <c r="BI171" s="236">
        <f t="shared" si="26"/>
        <v>1663.18</v>
      </c>
      <c r="BJ171" s="236">
        <f t="shared" si="26"/>
        <v>1663.18</v>
      </c>
      <c r="BK171" s="236">
        <f t="shared" si="26"/>
        <v>1663.18</v>
      </c>
      <c r="BL171" s="235">
        <f t="shared" si="29"/>
        <v>19958.16</v>
      </c>
    </row>
    <row r="172" spans="1:64">
      <c r="A172" s="234" t="s">
        <v>385</v>
      </c>
      <c r="B172" s="231">
        <v>0</v>
      </c>
      <c r="C172" s="231">
        <v>0</v>
      </c>
      <c r="D172" s="220">
        <v>0</v>
      </c>
      <c r="E172" s="220">
        <v>0</v>
      </c>
      <c r="F172" s="220">
        <v>0</v>
      </c>
      <c r="G172" s="220">
        <v>0</v>
      </c>
      <c r="H172" s="220">
        <v>0</v>
      </c>
      <c r="I172" s="220">
        <v>0</v>
      </c>
      <c r="J172" s="220">
        <v>0</v>
      </c>
      <c r="K172" s="220">
        <v>0</v>
      </c>
      <c r="L172" s="220">
        <v>0</v>
      </c>
      <c r="M172" s="220">
        <v>0</v>
      </c>
      <c r="N172" s="220">
        <v>0</v>
      </c>
      <c r="O172" s="220">
        <v>0</v>
      </c>
      <c r="P172" s="220">
        <f t="shared" si="30"/>
        <v>0</v>
      </c>
      <c r="Q172" s="220">
        <v>0</v>
      </c>
      <c r="R172" s="220">
        <v>0</v>
      </c>
      <c r="S172" s="220">
        <v>0</v>
      </c>
      <c r="T172" s="220">
        <v>0</v>
      </c>
      <c r="U172" s="220">
        <v>0</v>
      </c>
      <c r="V172" s="220">
        <v>0</v>
      </c>
      <c r="W172" s="220">
        <v>0</v>
      </c>
      <c r="X172" s="220">
        <v>0</v>
      </c>
      <c r="Y172" s="220">
        <v>0</v>
      </c>
      <c r="Z172" s="220">
        <v>0</v>
      </c>
      <c r="AA172" s="220">
        <v>0</v>
      </c>
      <c r="AB172" s="220">
        <v>0</v>
      </c>
      <c r="AC172" s="220">
        <v>0</v>
      </c>
      <c r="AD172" s="220">
        <v>0</v>
      </c>
      <c r="AE172" s="220">
        <v>0</v>
      </c>
      <c r="AF172" s="220">
        <v>0</v>
      </c>
      <c r="AG172" s="220">
        <f t="shared" si="31"/>
        <v>0</v>
      </c>
      <c r="AH172" s="234"/>
      <c r="AI172" s="235">
        <f t="shared" si="32"/>
        <v>0</v>
      </c>
      <c r="AJ172" s="235">
        <f t="shared" si="32"/>
        <v>0</v>
      </c>
      <c r="AK172" s="235">
        <f t="shared" si="32"/>
        <v>0</v>
      </c>
      <c r="AL172" s="235">
        <f t="shared" si="32"/>
        <v>0</v>
      </c>
      <c r="AM172" s="235">
        <f t="shared" si="32"/>
        <v>0</v>
      </c>
      <c r="AN172" s="235">
        <f t="shared" si="32"/>
        <v>0</v>
      </c>
      <c r="AO172" s="235">
        <f t="shared" si="25"/>
        <v>0</v>
      </c>
      <c r="AP172" s="235">
        <f t="shared" si="25"/>
        <v>0</v>
      </c>
      <c r="AQ172" s="235">
        <f t="shared" si="25"/>
        <v>0</v>
      </c>
      <c r="AR172" s="235">
        <f t="shared" si="25"/>
        <v>0</v>
      </c>
      <c r="AS172" s="235">
        <f t="shared" si="25"/>
        <v>0</v>
      </c>
      <c r="AT172" s="235">
        <f t="shared" si="25"/>
        <v>0</v>
      </c>
      <c r="AU172" s="236">
        <f t="shared" si="27"/>
        <v>0</v>
      </c>
      <c r="AV172" s="236">
        <f t="shared" si="28"/>
        <v>0</v>
      </c>
      <c r="AW172" s="236">
        <f t="shared" si="28"/>
        <v>0</v>
      </c>
      <c r="AX172" s="236">
        <f t="shared" si="28"/>
        <v>0</v>
      </c>
      <c r="AY172" s="236">
        <f t="shared" si="28"/>
        <v>0</v>
      </c>
      <c r="AZ172" s="236">
        <f t="shared" si="33"/>
        <v>0</v>
      </c>
      <c r="BA172" s="236">
        <f t="shared" si="33"/>
        <v>0</v>
      </c>
      <c r="BB172" s="236">
        <f t="shared" si="33"/>
        <v>0</v>
      </c>
      <c r="BC172" s="236">
        <f t="shared" si="33"/>
        <v>0</v>
      </c>
      <c r="BD172" s="236">
        <f t="shared" si="33"/>
        <v>0</v>
      </c>
      <c r="BE172" s="236">
        <f t="shared" si="33"/>
        <v>0</v>
      </c>
      <c r="BF172" s="236">
        <f t="shared" si="26"/>
        <v>0</v>
      </c>
      <c r="BG172" s="236">
        <f t="shared" si="26"/>
        <v>0</v>
      </c>
      <c r="BH172" s="236">
        <f t="shared" si="26"/>
        <v>0</v>
      </c>
      <c r="BI172" s="236">
        <f t="shared" si="26"/>
        <v>0</v>
      </c>
      <c r="BJ172" s="236">
        <f t="shared" si="26"/>
        <v>0</v>
      </c>
      <c r="BK172" s="236">
        <f t="shared" si="26"/>
        <v>0</v>
      </c>
      <c r="BL172" s="235">
        <f t="shared" si="29"/>
        <v>0</v>
      </c>
    </row>
    <row r="173" spans="1:64">
      <c r="A173" s="234" t="s">
        <v>386</v>
      </c>
      <c r="B173" s="231">
        <v>0</v>
      </c>
      <c r="C173" s="231">
        <v>0</v>
      </c>
      <c r="D173" s="220">
        <v>0</v>
      </c>
      <c r="E173" s="220">
        <v>0</v>
      </c>
      <c r="F173" s="220">
        <v>0</v>
      </c>
      <c r="G173" s="220">
        <v>0</v>
      </c>
      <c r="H173" s="220">
        <v>0</v>
      </c>
      <c r="I173" s="220">
        <v>0</v>
      </c>
      <c r="J173" s="220">
        <v>0</v>
      </c>
      <c r="K173" s="220">
        <v>0</v>
      </c>
      <c r="L173" s="220">
        <v>0</v>
      </c>
      <c r="M173" s="220">
        <v>0</v>
      </c>
      <c r="N173" s="220">
        <v>0</v>
      </c>
      <c r="O173" s="220">
        <v>0</v>
      </c>
      <c r="P173" s="220">
        <f t="shared" si="30"/>
        <v>0</v>
      </c>
      <c r="Q173" s="220">
        <v>0</v>
      </c>
      <c r="R173" s="220">
        <v>0</v>
      </c>
      <c r="S173" s="220">
        <v>0</v>
      </c>
      <c r="T173" s="220">
        <v>0</v>
      </c>
      <c r="U173" s="220">
        <v>0</v>
      </c>
      <c r="V173" s="220">
        <v>0</v>
      </c>
      <c r="W173" s="220">
        <v>0</v>
      </c>
      <c r="X173" s="220">
        <v>0</v>
      </c>
      <c r="Y173" s="220">
        <v>0</v>
      </c>
      <c r="Z173" s="220">
        <v>0</v>
      </c>
      <c r="AA173" s="220">
        <v>0</v>
      </c>
      <c r="AB173" s="220">
        <v>0</v>
      </c>
      <c r="AC173" s="220">
        <v>0</v>
      </c>
      <c r="AD173" s="220">
        <v>0</v>
      </c>
      <c r="AE173" s="220">
        <v>0</v>
      </c>
      <c r="AF173" s="220">
        <v>0</v>
      </c>
      <c r="AG173" s="220">
        <f t="shared" si="31"/>
        <v>0</v>
      </c>
      <c r="AH173" s="234"/>
      <c r="AI173" s="235">
        <f t="shared" si="32"/>
        <v>0</v>
      </c>
      <c r="AJ173" s="235">
        <f t="shared" si="32"/>
        <v>0</v>
      </c>
      <c r="AK173" s="235">
        <f t="shared" si="32"/>
        <v>0</v>
      </c>
      <c r="AL173" s="235">
        <f t="shared" si="32"/>
        <v>0</v>
      </c>
      <c r="AM173" s="235">
        <f t="shared" si="32"/>
        <v>0</v>
      </c>
      <c r="AN173" s="235">
        <f t="shared" si="32"/>
        <v>0</v>
      </c>
      <c r="AO173" s="235">
        <f t="shared" si="25"/>
        <v>0</v>
      </c>
      <c r="AP173" s="235">
        <f t="shared" si="25"/>
        <v>0</v>
      </c>
      <c r="AQ173" s="235">
        <f t="shared" si="25"/>
        <v>0</v>
      </c>
      <c r="AR173" s="235">
        <f t="shared" si="25"/>
        <v>0</v>
      </c>
      <c r="AS173" s="235">
        <f t="shared" si="25"/>
        <v>0</v>
      </c>
      <c r="AT173" s="235">
        <f t="shared" si="25"/>
        <v>0</v>
      </c>
      <c r="AU173" s="236">
        <f t="shared" si="27"/>
        <v>0</v>
      </c>
      <c r="AV173" s="236">
        <f t="shared" si="28"/>
        <v>0</v>
      </c>
      <c r="AW173" s="236">
        <f t="shared" si="28"/>
        <v>0</v>
      </c>
      <c r="AX173" s="236">
        <f t="shared" si="28"/>
        <v>0</v>
      </c>
      <c r="AY173" s="236">
        <f t="shared" si="28"/>
        <v>0</v>
      </c>
      <c r="AZ173" s="236">
        <f t="shared" si="33"/>
        <v>0</v>
      </c>
      <c r="BA173" s="236">
        <f t="shared" si="33"/>
        <v>0</v>
      </c>
      <c r="BB173" s="236">
        <f t="shared" si="33"/>
        <v>0</v>
      </c>
      <c r="BC173" s="236">
        <f t="shared" si="33"/>
        <v>0</v>
      </c>
      <c r="BD173" s="236">
        <f t="shared" si="33"/>
        <v>0</v>
      </c>
      <c r="BE173" s="236">
        <f t="shared" si="33"/>
        <v>0</v>
      </c>
      <c r="BF173" s="236">
        <f t="shared" si="26"/>
        <v>0</v>
      </c>
      <c r="BG173" s="236">
        <f t="shared" si="26"/>
        <v>0</v>
      </c>
      <c r="BH173" s="236">
        <f t="shared" si="26"/>
        <v>0</v>
      </c>
      <c r="BI173" s="236">
        <f t="shared" si="26"/>
        <v>0</v>
      </c>
      <c r="BJ173" s="236">
        <f t="shared" si="26"/>
        <v>0</v>
      </c>
      <c r="BK173" s="236">
        <f t="shared" si="26"/>
        <v>0</v>
      </c>
      <c r="BL173" s="235">
        <f t="shared" si="29"/>
        <v>0</v>
      </c>
    </row>
    <row r="174" spans="1:64">
      <c r="A174" s="234" t="s">
        <v>387</v>
      </c>
      <c r="B174" s="231">
        <v>1.5200000000000002E-2</v>
      </c>
      <c r="C174" s="231">
        <v>0</v>
      </c>
      <c r="D174" s="220">
        <v>68560.92</v>
      </c>
      <c r="E174" s="220">
        <v>68560.92</v>
      </c>
      <c r="F174" s="220">
        <v>68560.92</v>
      </c>
      <c r="G174" s="220">
        <v>68560.92</v>
      </c>
      <c r="H174" s="220">
        <v>68560.92</v>
      </c>
      <c r="I174" s="220">
        <v>68560.92</v>
      </c>
      <c r="J174" s="220">
        <v>68560.92</v>
      </c>
      <c r="K174" s="220">
        <v>68560.92</v>
      </c>
      <c r="L174" s="220">
        <v>92019.739999999991</v>
      </c>
      <c r="M174" s="220">
        <v>115478.56</v>
      </c>
      <c r="N174" s="220">
        <v>115478.56</v>
      </c>
      <c r="O174" s="220">
        <v>115478.56</v>
      </c>
      <c r="P174" s="220">
        <f t="shared" si="30"/>
        <v>986942.78</v>
      </c>
      <c r="Q174" s="220">
        <v>115478.56</v>
      </c>
      <c r="R174" s="220">
        <v>115478.56</v>
      </c>
      <c r="S174" s="220">
        <v>115478.56</v>
      </c>
      <c r="T174" s="220">
        <v>115478.56</v>
      </c>
      <c r="U174" s="220">
        <v>115478.56</v>
      </c>
      <c r="V174" s="220">
        <v>115478.56</v>
      </c>
      <c r="W174" s="220">
        <v>115478.56</v>
      </c>
      <c r="X174" s="220">
        <v>115478.56</v>
      </c>
      <c r="Y174" s="220">
        <v>115478.56</v>
      </c>
      <c r="Z174" s="220">
        <v>115478.56</v>
      </c>
      <c r="AA174" s="220">
        <v>115478.56</v>
      </c>
      <c r="AB174" s="220">
        <v>115478.56</v>
      </c>
      <c r="AC174" s="220">
        <v>115478.56</v>
      </c>
      <c r="AD174" s="220">
        <v>115478.56</v>
      </c>
      <c r="AE174" s="220">
        <v>115478.56</v>
      </c>
      <c r="AF174" s="220">
        <v>115478.56</v>
      </c>
      <c r="AG174" s="220">
        <f t="shared" si="31"/>
        <v>1385742.7200000004</v>
      </c>
      <c r="AH174" s="234"/>
      <c r="AI174" s="235">
        <f t="shared" si="32"/>
        <v>86.84</v>
      </c>
      <c r="AJ174" s="235">
        <f t="shared" si="32"/>
        <v>86.84</v>
      </c>
      <c r="AK174" s="235">
        <f t="shared" si="32"/>
        <v>86.84</v>
      </c>
      <c r="AL174" s="235">
        <f t="shared" si="32"/>
        <v>86.84</v>
      </c>
      <c r="AM174" s="235">
        <f t="shared" si="32"/>
        <v>86.84</v>
      </c>
      <c r="AN174" s="235">
        <f t="shared" si="32"/>
        <v>86.84</v>
      </c>
      <c r="AO174" s="235">
        <f t="shared" si="25"/>
        <v>86.84</v>
      </c>
      <c r="AP174" s="235">
        <f t="shared" si="25"/>
        <v>86.84</v>
      </c>
      <c r="AQ174" s="235">
        <f t="shared" si="25"/>
        <v>116.56</v>
      </c>
      <c r="AR174" s="235">
        <f t="shared" si="25"/>
        <v>146.27000000000001</v>
      </c>
      <c r="AS174" s="235">
        <f t="shared" si="25"/>
        <v>146.27000000000001</v>
      </c>
      <c r="AT174" s="235">
        <f t="shared" si="25"/>
        <v>146.27000000000001</v>
      </c>
      <c r="AU174" s="236">
        <f t="shared" si="27"/>
        <v>1250.0900000000001</v>
      </c>
      <c r="AV174" s="236">
        <f t="shared" si="28"/>
        <v>146.27000000000001</v>
      </c>
      <c r="AW174" s="236">
        <f t="shared" si="28"/>
        <v>146.27000000000001</v>
      </c>
      <c r="AX174" s="236">
        <f t="shared" si="28"/>
        <v>146.27000000000001</v>
      </c>
      <c r="AY174" s="236">
        <f t="shared" si="28"/>
        <v>146.27000000000001</v>
      </c>
      <c r="AZ174" s="236">
        <f t="shared" si="33"/>
        <v>0</v>
      </c>
      <c r="BA174" s="236">
        <f t="shared" si="33"/>
        <v>0</v>
      </c>
      <c r="BB174" s="236">
        <f t="shared" si="33"/>
        <v>0</v>
      </c>
      <c r="BC174" s="236">
        <f t="shared" si="33"/>
        <v>0</v>
      </c>
      <c r="BD174" s="236">
        <f t="shared" si="33"/>
        <v>0</v>
      </c>
      <c r="BE174" s="236">
        <f t="shared" si="33"/>
        <v>0</v>
      </c>
      <c r="BF174" s="236">
        <f t="shared" si="26"/>
        <v>0</v>
      </c>
      <c r="BG174" s="236">
        <f t="shared" si="26"/>
        <v>0</v>
      </c>
      <c r="BH174" s="236">
        <f t="shared" si="26"/>
        <v>0</v>
      </c>
      <c r="BI174" s="236">
        <f t="shared" si="26"/>
        <v>0</v>
      </c>
      <c r="BJ174" s="236">
        <f t="shared" si="26"/>
        <v>0</v>
      </c>
      <c r="BK174" s="236">
        <f t="shared" si="26"/>
        <v>0</v>
      </c>
      <c r="BL174" s="235">
        <f t="shared" si="29"/>
        <v>0</v>
      </c>
    </row>
    <row r="175" spans="1:64">
      <c r="A175" s="234" t="s">
        <v>388</v>
      </c>
      <c r="B175" s="231">
        <v>5.9999999999999995E-4</v>
      </c>
      <c r="C175" s="231">
        <v>0</v>
      </c>
      <c r="D175" s="220">
        <v>65561.27</v>
      </c>
      <c r="E175" s="220">
        <v>65561.27</v>
      </c>
      <c r="F175" s="220">
        <v>65561.27</v>
      </c>
      <c r="G175" s="220">
        <v>65561.27</v>
      </c>
      <c r="H175" s="220">
        <v>65561.27</v>
      </c>
      <c r="I175" s="220">
        <v>65561.27</v>
      </c>
      <c r="J175" s="220">
        <v>65561.27</v>
      </c>
      <c r="K175" s="220">
        <v>65561.27</v>
      </c>
      <c r="L175" s="220">
        <v>65561.27</v>
      </c>
      <c r="M175" s="220">
        <v>65561.27</v>
      </c>
      <c r="N175" s="220">
        <v>65561.27</v>
      </c>
      <c r="O175" s="220">
        <v>65561.27</v>
      </c>
      <c r="P175" s="220">
        <f t="shared" si="30"/>
        <v>786735.24000000011</v>
      </c>
      <c r="Q175" s="220">
        <v>65561.27</v>
      </c>
      <c r="R175" s="220">
        <v>65561.27</v>
      </c>
      <c r="S175" s="220">
        <v>65561.27</v>
      </c>
      <c r="T175" s="220">
        <v>65561.27</v>
      </c>
      <c r="U175" s="220">
        <v>65561.27</v>
      </c>
      <c r="V175" s="220">
        <v>65561.27</v>
      </c>
      <c r="W175" s="220">
        <v>65561.27</v>
      </c>
      <c r="X175" s="220">
        <v>65561.27</v>
      </c>
      <c r="Y175" s="220">
        <v>65561.27</v>
      </c>
      <c r="Z175" s="220">
        <v>65561.27</v>
      </c>
      <c r="AA175" s="220">
        <v>65561.27</v>
      </c>
      <c r="AB175" s="220">
        <v>65561.27</v>
      </c>
      <c r="AC175" s="220">
        <v>65561.27</v>
      </c>
      <c r="AD175" s="220">
        <v>65561.27</v>
      </c>
      <c r="AE175" s="220">
        <v>65561.27</v>
      </c>
      <c r="AF175" s="220">
        <v>65561.27</v>
      </c>
      <c r="AG175" s="220">
        <f t="shared" si="31"/>
        <v>786735.24000000011</v>
      </c>
      <c r="AH175" s="234"/>
      <c r="AI175" s="235">
        <f t="shared" si="32"/>
        <v>3.28</v>
      </c>
      <c r="AJ175" s="235">
        <f t="shared" si="32"/>
        <v>3.28</v>
      </c>
      <c r="AK175" s="235">
        <f t="shared" si="32"/>
        <v>3.28</v>
      </c>
      <c r="AL175" s="235">
        <f t="shared" si="32"/>
        <v>3.28</v>
      </c>
      <c r="AM175" s="235">
        <f t="shared" si="32"/>
        <v>3.28</v>
      </c>
      <c r="AN175" s="235">
        <f t="shared" si="32"/>
        <v>3.28</v>
      </c>
      <c r="AO175" s="235">
        <f t="shared" si="25"/>
        <v>3.28</v>
      </c>
      <c r="AP175" s="235">
        <f t="shared" si="25"/>
        <v>3.28</v>
      </c>
      <c r="AQ175" s="235">
        <f t="shared" si="25"/>
        <v>3.28</v>
      </c>
      <c r="AR175" s="235">
        <f t="shared" si="25"/>
        <v>3.28</v>
      </c>
      <c r="AS175" s="235">
        <f t="shared" si="25"/>
        <v>3.28</v>
      </c>
      <c r="AT175" s="235">
        <f t="shared" si="25"/>
        <v>3.28</v>
      </c>
      <c r="AU175" s="236">
        <f t="shared" si="27"/>
        <v>39.360000000000007</v>
      </c>
      <c r="AV175" s="236">
        <f t="shared" si="28"/>
        <v>3.28</v>
      </c>
      <c r="AW175" s="236">
        <f t="shared" si="28"/>
        <v>3.28</v>
      </c>
      <c r="AX175" s="236">
        <f t="shared" si="28"/>
        <v>3.28</v>
      </c>
      <c r="AY175" s="236">
        <f t="shared" si="28"/>
        <v>3.28</v>
      </c>
      <c r="AZ175" s="236">
        <f t="shared" si="33"/>
        <v>0</v>
      </c>
      <c r="BA175" s="236">
        <f t="shared" si="33"/>
        <v>0</v>
      </c>
      <c r="BB175" s="236">
        <f t="shared" si="33"/>
        <v>0</v>
      </c>
      <c r="BC175" s="236">
        <f t="shared" si="33"/>
        <v>0</v>
      </c>
      <c r="BD175" s="236">
        <f t="shared" si="33"/>
        <v>0</v>
      </c>
      <c r="BE175" s="236">
        <f t="shared" si="33"/>
        <v>0</v>
      </c>
      <c r="BF175" s="236">
        <f t="shared" si="26"/>
        <v>0</v>
      </c>
      <c r="BG175" s="236">
        <f t="shared" si="26"/>
        <v>0</v>
      </c>
      <c r="BH175" s="236">
        <f t="shared" si="26"/>
        <v>0</v>
      </c>
      <c r="BI175" s="236">
        <f t="shared" si="26"/>
        <v>0</v>
      </c>
      <c r="BJ175" s="236">
        <f t="shared" si="26"/>
        <v>0</v>
      </c>
      <c r="BK175" s="236">
        <f t="shared" si="26"/>
        <v>0</v>
      </c>
      <c r="BL175" s="235">
        <f t="shared" si="29"/>
        <v>0</v>
      </c>
    </row>
    <row r="176" spans="1:64">
      <c r="A176" s="234" t="s">
        <v>389</v>
      </c>
      <c r="B176" s="231">
        <v>3.3599999999999998E-2</v>
      </c>
      <c r="C176" s="231">
        <v>6.8100000000000008E-2</v>
      </c>
      <c r="D176" s="220">
        <v>7123626.5800000001</v>
      </c>
      <c r="E176" s="220">
        <v>7123626.5800000001</v>
      </c>
      <c r="F176" s="220">
        <v>7118806.7699999996</v>
      </c>
      <c r="G176" s="220">
        <v>7084723.3099999996</v>
      </c>
      <c r="H176" s="220">
        <v>7110191.1699999999</v>
      </c>
      <c r="I176" s="220">
        <v>7164922.6699999999</v>
      </c>
      <c r="J176" s="220">
        <v>7192970.8700000001</v>
      </c>
      <c r="K176" s="220">
        <v>7300434.7000000002</v>
      </c>
      <c r="L176" s="220">
        <v>7379850.3300000001</v>
      </c>
      <c r="M176" s="220">
        <v>7433754.5200000005</v>
      </c>
      <c r="N176" s="220">
        <v>7487658.71</v>
      </c>
      <c r="O176" s="220">
        <v>7487658.71</v>
      </c>
      <c r="P176" s="220">
        <f t="shared" si="30"/>
        <v>87008224.919999987</v>
      </c>
      <c r="Q176" s="220">
        <v>7487658.71</v>
      </c>
      <c r="R176" s="220">
        <v>7585142.96</v>
      </c>
      <c r="S176" s="220">
        <v>7734000.9550000001</v>
      </c>
      <c r="T176" s="220">
        <v>7943245.0499999998</v>
      </c>
      <c r="U176" s="220">
        <v>8101115.4000000004</v>
      </c>
      <c r="V176" s="220">
        <v>8344704</v>
      </c>
      <c r="W176" s="220">
        <v>8588292.5999999996</v>
      </c>
      <c r="X176" s="220">
        <v>8588292.5999999996</v>
      </c>
      <c r="Y176" s="220">
        <v>8882590.0999999996</v>
      </c>
      <c r="Z176" s="220">
        <v>9236264.0999999996</v>
      </c>
      <c r="AA176" s="220">
        <v>9295640.5999999996</v>
      </c>
      <c r="AB176" s="220">
        <v>9295640.5999999996</v>
      </c>
      <c r="AC176" s="220">
        <v>9295640.5999999996</v>
      </c>
      <c r="AD176" s="220">
        <v>9365580.5999999996</v>
      </c>
      <c r="AE176" s="220">
        <v>9435520.5999999996</v>
      </c>
      <c r="AF176" s="220">
        <v>9435520.5999999996</v>
      </c>
      <c r="AG176" s="220">
        <f t="shared" si="31"/>
        <v>107864802.39999998</v>
      </c>
      <c r="AH176" s="234"/>
      <c r="AI176" s="235">
        <f t="shared" si="32"/>
        <v>19946.150000000001</v>
      </c>
      <c r="AJ176" s="235">
        <f t="shared" si="32"/>
        <v>19946.150000000001</v>
      </c>
      <c r="AK176" s="235">
        <f t="shared" si="32"/>
        <v>19932.66</v>
      </c>
      <c r="AL176" s="235">
        <f t="shared" si="32"/>
        <v>19837.23</v>
      </c>
      <c r="AM176" s="235">
        <f t="shared" si="32"/>
        <v>19908.54</v>
      </c>
      <c r="AN176" s="235">
        <f t="shared" si="32"/>
        <v>20061.78</v>
      </c>
      <c r="AO176" s="235">
        <f t="shared" si="25"/>
        <v>20140.32</v>
      </c>
      <c r="AP176" s="235">
        <f t="shared" si="25"/>
        <v>20441.22</v>
      </c>
      <c r="AQ176" s="235">
        <f t="shared" si="25"/>
        <v>20663.580000000002</v>
      </c>
      <c r="AR176" s="235">
        <f t="shared" si="25"/>
        <v>20814.509999999998</v>
      </c>
      <c r="AS176" s="235">
        <f t="shared" si="25"/>
        <v>20965.439999999999</v>
      </c>
      <c r="AT176" s="235">
        <f t="shared" si="25"/>
        <v>20965.439999999999</v>
      </c>
      <c r="AU176" s="236">
        <f t="shared" si="27"/>
        <v>243623.02000000002</v>
      </c>
      <c r="AV176" s="236">
        <f t="shared" si="28"/>
        <v>20965.439999999999</v>
      </c>
      <c r="AW176" s="236">
        <f t="shared" si="28"/>
        <v>21238.400000000001</v>
      </c>
      <c r="AX176" s="236">
        <f t="shared" si="28"/>
        <v>21655.200000000001</v>
      </c>
      <c r="AY176" s="236">
        <f t="shared" si="28"/>
        <v>22241.09</v>
      </c>
      <c r="AZ176" s="236">
        <f t="shared" si="33"/>
        <v>45973.83</v>
      </c>
      <c r="BA176" s="236">
        <f t="shared" si="33"/>
        <v>47356.2</v>
      </c>
      <c r="BB176" s="236">
        <f t="shared" si="33"/>
        <v>48738.559999999998</v>
      </c>
      <c r="BC176" s="236">
        <f t="shared" si="33"/>
        <v>48738.559999999998</v>
      </c>
      <c r="BD176" s="236">
        <f t="shared" si="33"/>
        <v>50408.7</v>
      </c>
      <c r="BE176" s="236">
        <f t="shared" si="33"/>
        <v>52415.8</v>
      </c>
      <c r="BF176" s="236">
        <f t="shared" si="26"/>
        <v>52752.76</v>
      </c>
      <c r="BG176" s="236">
        <f t="shared" si="26"/>
        <v>52752.76</v>
      </c>
      <c r="BH176" s="236">
        <f t="shared" si="26"/>
        <v>52752.76</v>
      </c>
      <c r="BI176" s="236">
        <f t="shared" si="26"/>
        <v>53149.67</v>
      </c>
      <c r="BJ176" s="236">
        <f t="shared" si="26"/>
        <v>53546.58</v>
      </c>
      <c r="BK176" s="236">
        <f t="shared" si="26"/>
        <v>53546.58</v>
      </c>
      <c r="BL176" s="235">
        <f t="shared" si="29"/>
        <v>612132.75999999989</v>
      </c>
    </row>
    <row r="177" spans="1:64">
      <c r="A177" s="234" t="s">
        <v>390</v>
      </c>
      <c r="B177" s="231">
        <v>1.06E-2</v>
      </c>
      <c r="C177" s="231">
        <v>1.06E-2</v>
      </c>
      <c r="D177" s="220">
        <v>1749100.53</v>
      </c>
      <c r="E177" s="220">
        <v>1749100.53</v>
      </c>
      <c r="F177" s="220">
        <v>1749100.53</v>
      </c>
      <c r="G177" s="220">
        <v>1749100.53</v>
      </c>
      <c r="H177" s="220">
        <v>1749100.53</v>
      </c>
      <c r="I177" s="220">
        <v>1749100.53</v>
      </c>
      <c r="J177" s="220">
        <v>1749100.53</v>
      </c>
      <c r="K177" s="220">
        <v>1749100.53</v>
      </c>
      <c r="L177" s="220">
        <v>1823049.22</v>
      </c>
      <c r="M177" s="220">
        <v>1904916.79</v>
      </c>
      <c r="N177" s="220">
        <v>1912835.6700000002</v>
      </c>
      <c r="O177" s="220">
        <v>1912835.6700000002</v>
      </c>
      <c r="P177" s="220">
        <f t="shared" si="30"/>
        <v>21546441.590000004</v>
      </c>
      <c r="Q177" s="220">
        <v>1935408.7800000003</v>
      </c>
      <c r="R177" s="220">
        <v>1957981.8900000001</v>
      </c>
      <c r="S177" s="220">
        <v>1957981.8900000001</v>
      </c>
      <c r="T177" s="220">
        <v>1957981.8900000001</v>
      </c>
      <c r="U177" s="220">
        <v>1957981.8900000001</v>
      </c>
      <c r="V177" s="220">
        <v>1957981.8900000001</v>
      </c>
      <c r="W177" s="220">
        <v>1957981.8900000001</v>
      </c>
      <c r="X177" s="220">
        <v>1957981.8900000001</v>
      </c>
      <c r="Y177" s="220">
        <v>1957981.8900000001</v>
      </c>
      <c r="Z177" s="220">
        <v>1957981.8900000001</v>
      </c>
      <c r="AA177" s="220">
        <v>1957981.8900000001</v>
      </c>
      <c r="AB177" s="220">
        <v>1957981.8900000001</v>
      </c>
      <c r="AC177" s="220">
        <v>1957981.8900000001</v>
      </c>
      <c r="AD177" s="220">
        <v>1957981.8900000001</v>
      </c>
      <c r="AE177" s="220">
        <v>1957981.8900000001</v>
      </c>
      <c r="AF177" s="220">
        <v>1957981.8900000001</v>
      </c>
      <c r="AG177" s="220">
        <f t="shared" si="31"/>
        <v>23495782.680000003</v>
      </c>
      <c r="AH177" s="234"/>
      <c r="AI177" s="235">
        <f t="shared" si="32"/>
        <v>1545.04</v>
      </c>
      <c r="AJ177" s="235">
        <f t="shared" si="32"/>
        <v>1545.04</v>
      </c>
      <c r="AK177" s="235">
        <f t="shared" si="32"/>
        <v>1545.04</v>
      </c>
      <c r="AL177" s="235">
        <f t="shared" si="32"/>
        <v>1545.04</v>
      </c>
      <c r="AM177" s="235">
        <f t="shared" si="32"/>
        <v>1545.04</v>
      </c>
      <c r="AN177" s="235">
        <f t="shared" si="32"/>
        <v>1545.04</v>
      </c>
      <c r="AO177" s="235">
        <f t="shared" si="25"/>
        <v>1545.04</v>
      </c>
      <c r="AP177" s="235">
        <f t="shared" si="25"/>
        <v>1545.04</v>
      </c>
      <c r="AQ177" s="235">
        <f t="shared" si="25"/>
        <v>1610.36</v>
      </c>
      <c r="AR177" s="235">
        <f t="shared" si="25"/>
        <v>1682.68</v>
      </c>
      <c r="AS177" s="235">
        <f t="shared" si="25"/>
        <v>1689.67</v>
      </c>
      <c r="AT177" s="235">
        <f t="shared" si="25"/>
        <v>1689.67</v>
      </c>
      <c r="AU177" s="236">
        <f t="shared" si="27"/>
        <v>19032.699999999997</v>
      </c>
      <c r="AV177" s="236">
        <f t="shared" si="28"/>
        <v>1709.61</v>
      </c>
      <c r="AW177" s="236">
        <f t="shared" si="28"/>
        <v>1729.55</v>
      </c>
      <c r="AX177" s="236">
        <f t="shared" si="28"/>
        <v>1729.55</v>
      </c>
      <c r="AY177" s="236">
        <f t="shared" si="28"/>
        <v>1729.55</v>
      </c>
      <c r="AZ177" s="236">
        <f t="shared" si="33"/>
        <v>1729.55</v>
      </c>
      <c r="BA177" s="236">
        <f t="shared" si="33"/>
        <v>1729.55</v>
      </c>
      <c r="BB177" s="236">
        <f t="shared" si="33"/>
        <v>1729.55</v>
      </c>
      <c r="BC177" s="236">
        <f t="shared" si="33"/>
        <v>1729.55</v>
      </c>
      <c r="BD177" s="236">
        <f t="shared" si="33"/>
        <v>1729.55</v>
      </c>
      <c r="BE177" s="236">
        <f t="shared" si="33"/>
        <v>1729.55</v>
      </c>
      <c r="BF177" s="236">
        <f t="shared" si="26"/>
        <v>1729.55</v>
      </c>
      <c r="BG177" s="236">
        <f t="shared" si="26"/>
        <v>1729.55</v>
      </c>
      <c r="BH177" s="236">
        <f t="shared" si="26"/>
        <v>1729.55</v>
      </c>
      <c r="BI177" s="236">
        <f t="shared" si="26"/>
        <v>1729.55</v>
      </c>
      <c r="BJ177" s="236">
        <f t="shared" si="26"/>
        <v>1729.55</v>
      </c>
      <c r="BK177" s="236">
        <f t="shared" si="26"/>
        <v>1729.55</v>
      </c>
      <c r="BL177" s="235">
        <f t="shared" si="29"/>
        <v>20754.599999999995</v>
      </c>
    </row>
    <row r="178" spans="1:64">
      <c r="A178" s="234" t="s">
        <v>391</v>
      </c>
      <c r="B178" s="231">
        <v>9.0000000000000011E-3</v>
      </c>
      <c r="C178" s="231">
        <v>7.9000000000000008E-3</v>
      </c>
      <c r="D178" s="220">
        <v>962012.25</v>
      </c>
      <c r="E178" s="220">
        <v>962012.25</v>
      </c>
      <c r="F178" s="220">
        <v>962012.25</v>
      </c>
      <c r="G178" s="220">
        <v>962012.25</v>
      </c>
      <c r="H178" s="220">
        <v>962012.25</v>
      </c>
      <c r="I178" s="220">
        <v>962012.25</v>
      </c>
      <c r="J178" s="220">
        <v>962012.25</v>
      </c>
      <c r="K178" s="220">
        <v>962012.25</v>
      </c>
      <c r="L178" s="220">
        <v>962012.25</v>
      </c>
      <c r="M178" s="220">
        <v>962012.25</v>
      </c>
      <c r="N178" s="220">
        <v>962012.25</v>
      </c>
      <c r="O178" s="220">
        <v>962012.25</v>
      </c>
      <c r="P178" s="220">
        <f t="shared" si="30"/>
        <v>11544147</v>
      </c>
      <c r="Q178" s="220">
        <v>962012.25</v>
      </c>
      <c r="R178" s="220">
        <v>962012.25</v>
      </c>
      <c r="S178" s="220">
        <v>962012.25</v>
      </c>
      <c r="T178" s="220">
        <v>962012.25</v>
      </c>
      <c r="U178" s="220">
        <v>962012.25</v>
      </c>
      <c r="V178" s="220">
        <v>962012.25</v>
      </c>
      <c r="W178" s="220">
        <v>962012.25</v>
      </c>
      <c r="X178" s="220">
        <v>962012.25</v>
      </c>
      <c r="Y178" s="220">
        <v>962012.25</v>
      </c>
      <c r="Z178" s="220">
        <v>962012.25</v>
      </c>
      <c r="AA178" s="220">
        <v>962012.25</v>
      </c>
      <c r="AB178" s="220">
        <v>962012.25</v>
      </c>
      <c r="AC178" s="220">
        <v>962012.25</v>
      </c>
      <c r="AD178" s="220">
        <v>962012.25</v>
      </c>
      <c r="AE178" s="220">
        <v>962012.25</v>
      </c>
      <c r="AF178" s="220">
        <v>962012.25</v>
      </c>
      <c r="AG178" s="220">
        <f t="shared" si="31"/>
        <v>11544147</v>
      </c>
      <c r="AH178" s="234"/>
      <c r="AI178" s="235">
        <f t="shared" si="32"/>
        <v>721.51</v>
      </c>
      <c r="AJ178" s="235">
        <f t="shared" si="32"/>
        <v>721.51</v>
      </c>
      <c r="AK178" s="235">
        <f t="shared" si="32"/>
        <v>721.51</v>
      </c>
      <c r="AL178" s="235">
        <f t="shared" si="32"/>
        <v>721.51</v>
      </c>
      <c r="AM178" s="235">
        <f t="shared" si="32"/>
        <v>721.51</v>
      </c>
      <c r="AN178" s="235">
        <f t="shared" si="32"/>
        <v>721.51</v>
      </c>
      <c r="AO178" s="235">
        <f t="shared" si="25"/>
        <v>721.51</v>
      </c>
      <c r="AP178" s="235">
        <f t="shared" si="25"/>
        <v>721.51</v>
      </c>
      <c r="AQ178" s="235">
        <f t="shared" si="25"/>
        <v>721.51</v>
      </c>
      <c r="AR178" s="235">
        <f t="shared" si="25"/>
        <v>721.51</v>
      </c>
      <c r="AS178" s="235">
        <f t="shared" si="25"/>
        <v>721.51</v>
      </c>
      <c r="AT178" s="235">
        <f t="shared" si="25"/>
        <v>721.51</v>
      </c>
      <c r="AU178" s="236">
        <f t="shared" si="27"/>
        <v>8658.1200000000008</v>
      </c>
      <c r="AV178" s="236">
        <f t="shared" si="28"/>
        <v>721.51</v>
      </c>
      <c r="AW178" s="236">
        <f t="shared" si="28"/>
        <v>721.51</v>
      </c>
      <c r="AX178" s="236">
        <f t="shared" si="28"/>
        <v>721.51</v>
      </c>
      <c r="AY178" s="236">
        <f t="shared" si="28"/>
        <v>721.51</v>
      </c>
      <c r="AZ178" s="236">
        <f t="shared" si="33"/>
        <v>633.32000000000005</v>
      </c>
      <c r="BA178" s="236">
        <f t="shared" si="33"/>
        <v>633.32000000000005</v>
      </c>
      <c r="BB178" s="236">
        <f t="shared" si="33"/>
        <v>633.32000000000005</v>
      </c>
      <c r="BC178" s="236">
        <f t="shared" si="33"/>
        <v>633.32000000000005</v>
      </c>
      <c r="BD178" s="236">
        <f t="shared" si="33"/>
        <v>633.32000000000005</v>
      </c>
      <c r="BE178" s="236">
        <f t="shared" si="33"/>
        <v>633.32000000000005</v>
      </c>
      <c r="BF178" s="236">
        <f t="shared" si="26"/>
        <v>633.32000000000005</v>
      </c>
      <c r="BG178" s="236">
        <f t="shared" si="26"/>
        <v>633.32000000000005</v>
      </c>
      <c r="BH178" s="236">
        <f t="shared" si="26"/>
        <v>633.32000000000005</v>
      </c>
      <c r="BI178" s="236">
        <f t="shared" si="26"/>
        <v>633.32000000000005</v>
      </c>
      <c r="BJ178" s="236">
        <f t="shared" si="26"/>
        <v>633.32000000000005</v>
      </c>
      <c r="BK178" s="236">
        <f t="shared" si="26"/>
        <v>633.32000000000005</v>
      </c>
      <c r="BL178" s="235">
        <f t="shared" si="29"/>
        <v>7599.8399999999992</v>
      </c>
    </row>
    <row r="179" spans="1:64">
      <c r="A179" s="234" t="s">
        <v>392</v>
      </c>
      <c r="B179" s="231">
        <v>8.8999999999999999E-3</v>
      </c>
      <c r="C179" s="231">
        <v>1.0799999999999999E-2</v>
      </c>
      <c r="D179" s="220">
        <v>1591504.19</v>
      </c>
      <c r="E179" s="220">
        <v>1591504.19</v>
      </c>
      <c r="F179" s="220">
        <v>1591504.19</v>
      </c>
      <c r="G179" s="220">
        <v>1589170.44</v>
      </c>
      <c r="H179" s="220">
        <v>1586836.6800000002</v>
      </c>
      <c r="I179" s="220">
        <v>1586836.6800000002</v>
      </c>
      <c r="J179" s="220">
        <v>1586836.6800000002</v>
      </c>
      <c r="K179" s="220">
        <v>1586836.6800000002</v>
      </c>
      <c r="L179" s="220">
        <v>1586836.6800000002</v>
      </c>
      <c r="M179" s="220">
        <v>1586836.6800000002</v>
      </c>
      <c r="N179" s="220">
        <v>1586836.6800000002</v>
      </c>
      <c r="O179" s="220">
        <v>1586836.6800000002</v>
      </c>
      <c r="P179" s="220">
        <f t="shared" si="30"/>
        <v>19058376.449999999</v>
      </c>
      <c r="Q179" s="220">
        <v>1586836.6800000002</v>
      </c>
      <c r="R179" s="220">
        <v>1586836.6800000002</v>
      </c>
      <c r="S179" s="220">
        <v>1586836.6800000002</v>
      </c>
      <c r="T179" s="220">
        <v>1586836.6800000002</v>
      </c>
      <c r="U179" s="220">
        <v>1586836.6800000002</v>
      </c>
      <c r="V179" s="220">
        <v>1622746.6800000002</v>
      </c>
      <c r="W179" s="220">
        <v>1658656.6800000002</v>
      </c>
      <c r="X179" s="220">
        <v>1658656.6800000002</v>
      </c>
      <c r="Y179" s="220">
        <v>1658656.6800000002</v>
      </c>
      <c r="Z179" s="220">
        <v>1658656.6800000002</v>
      </c>
      <c r="AA179" s="220">
        <v>1658656.6800000002</v>
      </c>
      <c r="AB179" s="220">
        <v>1658656.6800000002</v>
      </c>
      <c r="AC179" s="220">
        <v>1658656.6800000002</v>
      </c>
      <c r="AD179" s="220">
        <v>1658656.6800000002</v>
      </c>
      <c r="AE179" s="220">
        <v>1996456.6800000002</v>
      </c>
      <c r="AF179" s="220">
        <v>2334256.6800000002</v>
      </c>
      <c r="AG179" s="220">
        <f t="shared" si="31"/>
        <v>20809550.16</v>
      </c>
      <c r="AH179" s="234"/>
      <c r="AI179" s="235">
        <f t="shared" si="32"/>
        <v>1180.3699999999999</v>
      </c>
      <c r="AJ179" s="235">
        <f t="shared" si="32"/>
        <v>1180.3699999999999</v>
      </c>
      <c r="AK179" s="235">
        <f t="shared" si="32"/>
        <v>1180.3699999999999</v>
      </c>
      <c r="AL179" s="235">
        <f t="shared" si="32"/>
        <v>1178.6300000000001</v>
      </c>
      <c r="AM179" s="235">
        <f t="shared" si="32"/>
        <v>1176.9000000000001</v>
      </c>
      <c r="AN179" s="235">
        <f t="shared" si="32"/>
        <v>1176.9000000000001</v>
      </c>
      <c r="AO179" s="235">
        <f t="shared" si="25"/>
        <v>1176.9000000000001</v>
      </c>
      <c r="AP179" s="235">
        <f t="shared" si="25"/>
        <v>1176.9000000000001</v>
      </c>
      <c r="AQ179" s="235">
        <f t="shared" si="25"/>
        <v>1176.9000000000001</v>
      </c>
      <c r="AR179" s="235">
        <f t="shared" si="25"/>
        <v>1176.9000000000001</v>
      </c>
      <c r="AS179" s="235">
        <f t="shared" si="25"/>
        <v>1176.9000000000001</v>
      </c>
      <c r="AT179" s="235">
        <f t="shared" si="25"/>
        <v>1176.9000000000001</v>
      </c>
      <c r="AU179" s="236">
        <f t="shared" si="27"/>
        <v>14134.939999999997</v>
      </c>
      <c r="AV179" s="236">
        <f t="shared" si="28"/>
        <v>1176.9000000000001</v>
      </c>
      <c r="AW179" s="236">
        <f t="shared" si="28"/>
        <v>1176.9000000000001</v>
      </c>
      <c r="AX179" s="236">
        <f t="shared" si="28"/>
        <v>1176.9000000000001</v>
      </c>
      <c r="AY179" s="236">
        <f t="shared" si="28"/>
        <v>1176.9000000000001</v>
      </c>
      <c r="AZ179" s="236">
        <f t="shared" si="33"/>
        <v>1428.15</v>
      </c>
      <c r="BA179" s="236">
        <f t="shared" si="33"/>
        <v>1460.47</v>
      </c>
      <c r="BB179" s="236">
        <f t="shared" si="33"/>
        <v>1492.79</v>
      </c>
      <c r="BC179" s="236">
        <f t="shared" si="33"/>
        <v>1492.79</v>
      </c>
      <c r="BD179" s="236">
        <f t="shared" si="33"/>
        <v>1492.79</v>
      </c>
      <c r="BE179" s="236">
        <f t="shared" si="33"/>
        <v>1492.79</v>
      </c>
      <c r="BF179" s="236">
        <f t="shared" si="26"/>
        <v>1492.79</v>
      </c>
      <c r="BG179" s="236">
        <f t="shared" si="26"/>
        <v>1492.79</v>
      </c>
      <c r="BH179" s="236">
        <f t="shared" si="26"/>
        <v>1492.79</v>
      </c>
      <c r="BI179" s="236">
        <f t="shared" si="26"/>
        <v>1492.79</v>
      </c>
      <c r="BJ179" s="236">
        <f t="shared" si="26"/>
        <v>1796.81</v>
      </c>
      <c r="BK179" s="236">
        <f t="shared" si="26"/>
        <v>2100.83</v>
      </c>
      <c r="BL179" s="235">
        <f t="shared" si="29"/>
        <v>18728.580000000002</v>
      </c>
    </row>
    <row r="180" spans="1:64">
      <c r="A180" s="234" t="s">
        <v>393</v>
      </c>
      <c r="B180" s="231">
        <v>2.1700000000000001E-2</v>
      </c>
      <c r="C180" s="231">
        <v>1.9799999999999998E-2</v>
      </c>
      <c r="D180" s="220">
        <v>3202046.74</v>
      </c>
      <c r="E180" s="220">
        <v>3202046.74</v>
      </c>
      <c r="F180" s="220">
        <v>3202046.74</v>
      </c>
      <c r="G180" s="220">
        <v>3202046.74</v>
      </c>
      <c r="H180" s="220">
        <v>3202046.74</v>
      </c>
      <c r="I180" s="220">
        <v>3221959.29</v>
      </c>
      <c r="J180" s="220">
        <v>3241871.83</v>
      </c>
      <c r="K180" s="220">
        <v>3241871.83</v>
      </c>
      <c r="L180" s="220">
        <v>3241871.83</v>
      </c>
      <c r="M180" s="220">
        <v>3241871.83</v>
      </c>
      <c r="N180" s="220">
        <v>3241871.83</v>
      </c>
      <c r="O180" s="220">
        <v>3241871.83</v>
      </c>
      <c r="P180" s="220">
        <f t="shared" si="30"/>
        <v>38683423.969999991</v>
      </c>
      <c r="Q180" s="220">
        <v>3241871.83</v>
      </c>
      <c r="R180" s="220">
        <v>3241871.83</v>
      </c>
      <c r="S180" s="220">
        <v>3241871.83</v>
      </c>
      <c r="T180" s="220">
        <v>3241871.83</v>
      </c>
      <c r="U180" s="220">
        <v>3799988.27</v>
      </c>
      <c r="V180" s="220">
        <v>3799988.27</v>
      </c>
      <c r="W180" s="220">
        <v>3799988.27</v>
      </c>
      <c r="X180" s="220">
        <v>3799988.27</v>
      </c>
      <c r="Y180" s="220">
        <v>3799988.27</v>
      </c>
      <c r="Z180" s="220">
        <v>3799988.27</v>
      </c>
      <c r="AA180" s="220">
        <v>3799988.27</v>
      </c>
      <c r="AB180" s="220">
        <v>3799988.27</v>
      </c>
      <c r="AC180" s="220">
        <v>3799988.27</v>
      </c>
      <c r="AD180" s="220">
        <v>3799988.27</v>
      </c>
      <c r="AE180" s="220">
        <v>3799988.27</v>
      </c>
      <c r="AF180" s="220">
        <v>3799988.27</v>
      </c>
      <c r="AG180" s="220">
        <f t="shared" si="31"/>
        <v>45599859.24000001</v>
      </c>
      <c r="AH180" s="234"/>
      <c r="AI180" s="235">
        <f t="shared" si="32"/>
        <v>5790.37</v>
      </c>
      <c r="AJ180" s="235">
        <f t="shared" si="32"/>
        <v>5790.37</v>
      </c>
      <c r="AK180" s="235">
        <f t="shared" si="32"/>
        <v>5790.37</v>
      </c>
      <c r="AL180" s="235">
        <f t="shared" si="32"/>
        <v>5790.37</v>
      </c>
      <c r="AM180" s="235">
        <f t="shared" si="32"/>
        <v>5790.37</v>
      </c>
      <c r="AN180" s="235">
        <f t="shared" si="32"/>
        <v>5826.38</v>
      </c>
      <c r="AO180" s="235">
        <f t="shared" si="25"/>
        <v>5862.38</v>
      </c>
      <c r="AP180" s="235">
        <f t="shared" si="25"/>
        <v>5862.38</v>
      </c>
      <c r="AQ180" s="235">
        <f t="shared" si="25"/>
        <v>5862.38</v>
      </c>
      <c r="AR180" s="235">
        <f t="shared" si="25"/>
        <v>5862.38</v>
      </c>
      <c r="AS180" s="235">
        <f t="shared" si="25"/>
        <v>5862.38</v>
      </c>
      <c r="AT180" s="235">
        <f t="shared" si="25"/>
        <v>5862.38</v>
      </c>
      <c r="AU180" s="236">
        <f t="shared" si="27"/>
        <v>69952.50999999998</v>
      </c>
      <c r="AV180" s="236">
        <f t="shared" si="28"/>
        <v>5862.38</v>
      </c>
      <c r="AW180" s="236">
        <f t="shared" si="28"/>
        <v>5862.38</v>
      </c>
      <c r="AX180" s="236">
        <f t="shared" si="28"/>
        <v>5862.38</v>
      </c>
      <c r="AY180" s="236">
        <f t="shared" si="28"/>
        <v>5862.38</v>
      </c>
      <c r="AZ180" s="236">
        <f t="shared" si="33"/>
        <v>6269.98</v>
      </c>
      <c r="BA180" s="236">
        <f t="shared" si="33"/>
        <v>6269.98</v>
      </c>
      <c r="BB180" s="236">
        <f t="shared" si="33"/>
        <v>6269.98</v>
      </c>
      <c r="BC180" s="236">
        <f t="shared" si="33"/>
        <v>6269.98</v>
      </c>
      <c r="BD180" s="236">
        <f t="shared" si="33"/>
        <v>6269.98</v>
      </c>
      <c r="BE180" s="236">
        <f t="shared" si="33"/>
        <v>6269.98</v>
      </c>
      <c r="BF180" s="236">
        <f t="shared" si="26"/>
        <v>6269.98</v>
      </c>
      <c r="BG180" s="236">
        <f t="shared" si="26"/>
        <v>6269.98</v>
      </c>
      <c r="BH180" s="236">
        <f t="shared" si="26"/>
        <v>6269.98</v>
      </c>
      <c r="BI180" s="236">
        <f t="shared" si="26"/>
        <v>6269.98</v>
      </c>
      <c r="BJ180" s="236">
        <f t="shared" si="26"/>
        <v>6269.98</v>
      </c>
      <c r="BK180" s="236">
        <f t="shared" si="26"/>
        <v>6269.98</v>
      </c>
      <c r="BL180" s="235">
        <f t="shared" si="29"/>
        <v>75239.75999999998</v>
      </c>
    </row>
    <row r="181" spans="1:64">
      <c r="A181" s="234" t="s">
        <v>394</v>
      </c>
      <c r="B181" s="231">
        <v>2.1700000000000001E-2</v>
      </c>
      <c r="C181" s="231">
        <v>1.9799999999999998E-2</v>
      </c>
      <c r="D181" s="220">
        <v>558116.44000000006</v>
      </c>
      <c r="E181" s="220">
        <v>558116.44000000006</v>
      </c>
      <c r="F181" s="220">
        <v>558116.44000000006</v>
      </c>
      <c r="G181" s="220">
        <v>558116.44000000006</v>
      </c>
      <c r="H181" s="220">
        <v>558116.44000000006</v>
      </c>
      <c r="I181" s="220">
        <v>558116.44000000006</v>
      </c>
      <c r="J181" s="220">
        <v>558116.44000000006</v>
      </c>
      <c r="K181" s="220">
        <v>558116.44000000006</v>
      </c>
      <c r="L181" s="220">
        <v>558116.44000000006</v>
      </c>
      <c r="M181" s="220">
        <v>558116.44000000006</v>
      </c>
      <c r="N181" s="220">
        <v>558116.44000000006</v>
      </c>
      <c r="O181" s="220">
        <v>558116.44000000006</v>
      </c>
      <c r="P181" s="220">
        <f t="shared" si="30"/>
        <v>6697397.2800000021</v>
      </c>
      <c r="Q181" s="220">
        <v>558116.44000000006</v>
      </c>
      <c r="R181" s="220">
        <v>558116.44000000006</v>
      </c>
      <c r="S181" s="220">
        <v>558116.44000000006</v>
      </c>
      <c r="T181" s="220">
        <v>558116.44000000006</v>
      </c>
      <c r="U181" s="220">
        <v>0</v>
      </c>
      <c r="V181" s="220">
        <v>0</v>
      </c>
      <c r="W181" s="220">
        <v>0</v>
      </c>
      <c r="X181" s="220">
        <v>0</v>
      </c>
      <c r="Y181" s="220">
        <v>0</v>
      </c>
      <c r="Z181" s="220">
        <v>0</v>
      </c>
      <c r="AA181" s="220">
        <v>0</v>
      </c>
      <c r="AB181" s="220">
        <v>0</v>
      </c>
      <c r="AC181" s="220">
        <v>0</v>
      </c>
      <c r="AD181" s="220">
        <v>0</v>
      </c>
      <c r="AE181" s="220">
        <v>0</v>
      </c>
      <c r="AF181" s="220">
        <v>0</v>
      </c>
      <c r="AG181" s="220">
        <f t="shared" si="31"/>
        <v>0</v>
      </c>
      <c r="AH181" s="234"/>
      <c r="AI181" s="235">
        <f t="shared" si="32"/>
        <v>1009.26</v>
      </c>
      <c r="AJ181" s="235">
        <f t="shared" si="32"/>
        <v>1009.26</v>
      </c>
      <c r="AK181" s="235">
        <f t="shared" si="32"/>
        <v>1009.26</v>
      </c>
      <c r="AL181" s="235">
        <f t="shared" si="32"/>
        <v>1009.26</v>
      </c>
      <c r="AM181" s="235">
        <f t="shared" si="32"/>
        <v>1009.26</v>
      </c>
      <c r="AN181" s="235">
        <f t="shared" si="32"/>
        <v>1009.26</v>
      </c>
      <c r="AO181" s="235">
        <f t="shared" si="25"/>
        <v>1009.26</v>
      </c>
      <c r="AP181" s="235">
        <f t="shared" si="25"/>
        <v>1009.26</v>
      </c>
      <c r="AQ181" s="235">
        <f t="shared" si="25"/>
        <v>1009.26</v>
      </c>
      <c r="AR181" s="235">
        <f t="shared" si="25"/>
        <v>1009.26</v>
      </c>
      <c r="AS181" s="235">
        <f t="shared" si="25"/>
        <v>1009.26</v>
      </c>
      <c r="AT181" s="235">
        <f t="shared" si="25"/>
        <v>1009.26</v>
      </c>
      <c r="AU181" s="236">
        <f t="shared" si="27"/>
        <v>12111.12</v>
      </c>
      <c r="AV181" s="236">
        <f t="shared" si="28"/>
        <v>1009.26</v>
      </c>
      <c r="AW181" s="236">
        <f t="shared" si="28"/>
        <v>1009.26</v>
      </c>
      <c r="AX181" s="236">
        <f t="shared" si="28"/>
        <v>1009.26</v>
      </c>
      <c r="AY181" s="236">
        <f t="shared" si="28"/>
        <v>1009.26</v>
      </c>
      <c r="AZ181" s="236">
        <f t="shared" si="33"/>
        <v>0</v>
      </c>
      <c r="BA181" s="236">
        <f t="shared" si="33"/>
        <v>0</v>
      </c>
      <c r="BB181" s="236">
        <f t="shared" si="33"/>
        <v>0</v>
      </c>
      <c r="BC181" s="236">
        <f t="shared" si="33"/>
        <v>0</v>
      </c>
      <c r="BD181" s="236">
        <f t="shared" si="33"/>
        <v>0</v>
      </c>
      <c r="BE181" s="236">
        <f t="shared" si="33"/>
        <v>0</v>
      </c>
      <c r="BF181" s="236">
        <f t="shared" si="26"/>
        <v>0</v>
      </c>
      <c r="BG181" s="236">
        <f t="shared" si="26"/>
        <v>0</v>
      </c>
      <c r="BH181" s="236">
        <f t="shared" si="26"/>
        <v>0</v>
      </c>
      <c r="BI181" s="236">
        <f t="shared" si="26"/>
        <v>0</v>
      </c>
      <c r="BJ181" s="236">
        <f t="shared" si="26"/>
        <v>0</v>
      </c>
      <c r="BK181" s="236">
        <f t="shared" si="26"/>
        <v>0</v>
      </c>
      <c r="BL181" s="235">
        <f t="shared" si="29"/>
        <v>0</v>
      </c>
    </row>
    <row r="182" spans="1:64">
      <c r="A182" s="234" t="s">
        <v>395</v>
      </c>
      <c r="B182" s="231">
        <v>3.5299999999999998E-2</v>
      </c>
      <c r="C182" s="231">
        <v>4.3999999999999997E-2</v>
      </c>
      <c r="D182" s="220">
        <v>13690989.67</v>
      </c>
      <c r="E182" s="220">
        <v>13705512.35</v>
      </c>
      <c r="F182" s="220">
        <v>13733078.09</v>
      </c>
      <c r="G182" s="220">
        <v>13510508.33</v>
      </c>
      <c r="H182" s="220">
        <v>13589682.09</v>
      </c>
      <c r="I182" s="220">
        <v>13903134.720000001</v>
      </c>
      <c r="J182" s="220">
        <v>14231950.710000001</v>
      </c>
      <c r="K182" s="220">
        <v>14559850.42</v>
      </c>
      <c r="L182" s="220">
        <v>14597105.265000001</v>
      </c>
      <c r="M182" s="220">
        <v>14634360.109999999</v>
      </c>
      <c r="N182" s="220">
        <v>14634360.109999999</v>
      </c>
      <c r="O182" s="220">
        <v>14634360.109999999</v>
      </c>
      <c r="P182" s="220">
        <f t="shared" si="30"/>
        <v>169424891.97500002</v>
      </c>
      <c r="Q182" s="220">
        <v>14634360.109999999</v>
      </c>
      <c r="R182" s="220">
        <v>14634360.109999999</v>
      </c>
      <c r="S182" s="220">
        <v>14771198.68</v>
      </c>
      <c r="T182" s="220">
        <v>15012782.640000001</v>
      </c>
      <c r="U182" s="220">
        <v>15205894.365</v>
      </c>
      <c r="V182" s="220">
        <v>15294260.699999999</v>
      </c>
      <c r="W182" s="220">
        <v>15333486.314999999</v>
      </c>
      <c r="X182" s="220">
        <v>15372711.93</v>
      </c>
      <c r="Y182" s="220">
        <v>15460520.705</v>
      </c>
      <c r="Z182" s="220">
        <v>15668000.545</v>
      </c>
      <c r="AA182" s="220">
        <v>15787671.610000001</v>
      </c>
      <c r="AB182" s="220">
        <v>15787671.610000001</v>
      </c>
      <c r="AC182" s="220">
        <v>15787671.610000001</v>
      </c>
      <c r="AD182" s="220">
        <v>15787671.610000001</v>
      </c>
      <c r="AE182" s="220">
        <v>15787671.610000001</v>
      </c>
      <c r="AF182" s="220">
        <v>15787671.610000001</v>
      </c>
      <c r="AG182" s="220">
        <f t="shared" si="31"/>
        <v>187060904.22000006</v>
      </c>
      <c r="AH182" s="234"/>
      <c r="AI182" s="235">
        <f t="shared" si="32"/>
        <v>40274.33</v>
      </c>
      <c r="AJ182" s="235">
        <f t="shared" si="32"/>
        <v>40317.050000000003</v>
      </c>
      <c r="AK182" s="235">
        <f t="shared" si="32"/>
        <v>40398.14</v>
      </c>
      <c r="AL182" s="235">
        <f t="shared" si="32"/>
        <v>39743.410000000003</v>
      </c>
      <c r="AM182" s="235">
        <f t="shared" si="32"/>
        <v>39976.31</v>
      </c>
      <c r="AN182" s="235">
        <f t="shared" si="32"/>
        <v>40898.39</v>
      </c>
      <c r="AO182" s="235">
        <f t="shared" si="25"/>
        <v>41865.660000000003</v>
      </c>
      <c r="AP182" s="235">
        <f t="shared" si="25"/>
        <v>42830.23</v>
      </c>
      <c r="AQ182" s="235">
        <f t="shared" si="25"/>
        <v>42939.82</v>
      </c>
      <c r="AR182" s="235">
        <f t="shared" si="25"/>
        <v>43049.41</v>
      </c>
      <c r="AS182" s="235">
        <f t="shared" si="25"/>
        <v>43049.41</v>
      </c>
      <c r="AT182" s="235">
        <f t="shared" si="25"/>
        <v>43049.41</v>
      </c>
      <c r="AU182" s="236">
        <f t="shared" si="27"/>
        <v>498391.57000000007</v>
      </c>
      <c r="AV182" s="236">
        <f t="shared" si="28"/>
        <v>43049.41</v>
      </c>
      <c r="AW182" s="236">
        <f t="shared" si="28"/>
        <v>43049.41</v>
      </c>
      <c r="AX182" s="236">
        <f t="shared" si="28"/>
        <v>43451.94</v>
      </c>
      <c r="AY182" s="236">
        <f t="shared" si="28"/>
        <v>44162.6</v>
      </c>
      <c r="AZ182" s="236">
        <f t="shared" si="33"/>
        <v>55754.95</v>
      </c>
      <c r="BA182" s="236">
        <f t="shared" si="33"/>
        <v>56078.96</v>
      </c>
      <c r="BB182" s="236">
        <f t="shared" si="33"/>
        <v>56222.78</v>
      </c>
      <c r="BC182" s="236">
        <f t="shared" si="33"/>
        <v>56366.61</v>
      </c>
      <c r="BD182" s="236">
        <f t="shared" si="33"/>
        <v>56688.58</v>
      </c>
      <c r="BE182" s="236">
        <f t="shared" si="33"/>
        <v>57449.34</v>
      </c>
      <c r="BF182" s="236">
        <f t="shared" si="26"/>
        <v>57888.13</v>
      </c>
      <c r="BG182" s="236">
        <f t="shared" si="26"/>
        <v>57888.13</v>
      </c>
      <c r="BH182" s="236">
        <f t="shared" si="26"/>
        <v>57888.13</v>
      </c>
      <c r="BI182" s="236">
        <f t="shared" si="26"/>
        <v>57888.13</v>
      </c>
      <c r="BJ182" s="236">
        <f t="shared" si="26"/>
        <v>57888.13</v>
      </c>
      <c r="BK182" s="236">
        <f t="shared" si="26"/>
        <v>57888.13</v>
      </c>
      <c r="BL182" s="235">
        <f t="shared" si="29"/>
        <v>685890</v>
      </c>
    </row>
    <row r="183" spans="1:64">
      <c r="A183" s="234" t="s">
        <v>396</v>
      </c>
      <c r="B183" s="231">
        <v>0</v>
      </c>
      <c r="C183" s="231">
        <v>0</v>
      </c>
      <c r="D183" s="220">
        <v>0</v>
      </c>
      <c r="E183" s="220">
        <v>0</v>
      </c>
      <c r="F183" s="220">
        <v>0</v>
      </c>
      <c r="G183" s="220">
        <v>0</v>
      </c>
      <c r="H183" s="220">
        <v>0</v>
      </c>
      <c r="I183" s="220">
        <v>0</v>
      </c>
      <c r="J183" s="220">
        <v>0</v>
      </c>
      <c r="K183" s="220">
        <v>0</v>
      </c>
      <c r="L183" s="220">
        <v>0</v>
      </c>
      <c r="M183" s="220">
        <v>0</v>
      </c>
      <c r="N183" s="220">
        <v>0</v>
      </c>
      <c r="O183" s="220">
        <v>0</v>
      </c>
      <c r="P183" s="220">
        <f t="shared" si="30"/>
        <v>0</v>
      </c>
      <c r="Q183" s="220">
        <v>0</v>
      </c>
      <c r="R183" s="220">
        <v>0</v>
      </c>
      <c r="S183" s="220">
        <v>0</v>
      </c>
      <c r="T183" s="220">
        <v>0</v>
      </c>
      <c r="U183" s="220">
        <v>0</v>
      </c>
      <c r="V183" s="220">
        <v>0</v>
      </c>
      <c r="W183" s="220">
        <v>0</v>
      </c>
      <c r="X183" s="220">
        <v>0</v>
      </c>
      <c r="Y183" s="220">
        <v>0</v>
      </c>
      <c r="Z183" s="220">
        <v>0</v>
      </c>
      <c r="AA183" s="220">
        <v>0</v>
      </c>
      <c r="AB183" s="220">
        <v>0</v>
      </c>
      <c r="AC183" s="220">
        <v>0</v>
      </c>
      <c r="AD183" s="220">
        <v>0</v>
      </c>
      <c r="AE183" s="220">
        <v>0</v>
      </c>
      <c r="AF183" s="220">
        <v>0</v>
      </c>
      <c r="AG183" s="220">
        <f t="shared" si="31"/>
        <v>0</v>
      </c>
      <c r="AH183" s="234"/>
      <c r="AI183" s="235">
        <f t="shared" si="32"/>
        <v>0</v>
      </c>
      <c r="AJ183" s="235">
        <f t="shared" si="32"/>
        <v>0</v>
      </c>
      <c r="AK183" s="235">
        <f t="shared" si="32"/>
        <v>0</v>
      </c>
      <c r="AL183" s="235">
        <f t="shared" si="32"/>
        <v>0</v>
      </c>
      <c r="AM183" s="235">
        <f t="shared" si="32"/>
        <v>0</v>
      </c>
      <c r="AN183" s="235">
        <f t="shared" si="32"/>
        <v>0</v>
      </c>
      <c r="AO183" s="235">
        <f t="shared" si="25"/>
        <v>0</v>
      </c>
      <c r="AP183" s="235">
        <f t="shared" si="25"/>
        <v>0</v>
      </c>
      <c r="AQ183" s="235">
        <f t="shared" si="25"/>
        <v>0</v>
      </c>
      <c r="AR183" s="235">
        <f t="shared" si="25"/>
        <v>0</v>
      </c>
      <c r="AS183" s="235">
        <f t="shared" si="25"/>
        <v>0</v>
      </c>
      <c r="AT183" s="235">
        <f t="shared" si="25"/>
        <v>0</v>
      </c>
      <c r="AU183" s="236">
        <f t="shared" si="27"/>
        <v>0</v>
      </c>
      <c r="AV183" s="236">
        <f t="shared" si="28"/>
        <v>0</v>
      </c>
      <c r="AW183" s="236">
        <f t="shared" si="28"/>
        <v>0</v>
      </c>
      <c r="AX183" s="236">
        <f t="shared" si="28"/>
        <v>0</v>
      </c>
      <c r="AY183" s="236">
        <f t="shared" si="28"/>
        <v>0</v>
      </c>
      <c r="AZ183" s="236">
        <f t="shared" si="33"/>
        <v>0</v>
      </c>
      <c r="BA183" s="236">
        <f t="shared" si="33"/>
        <v>0</v>
      </c>
      <c r="BB183" s="236">
        <f t="shared" si="33"/>
        <v>0</v>
      </c>
      <c r="BC183" s="236">
        <f t="shared" si="33"/>
        <v>0</v>
      </c>
      <c r="BD183" s="236">
        <f t="shared" si="33"/>
        <v>0</v>
      </c>
      <c r="BE183" s="236">
        <f t="shared" si="33"/>
        <v>0</v>
      </c>
      <c r="BF183" s="236">
        <f t="shared" si="26"/>
        <v>0</v>
      </c>
      <c r="BG183" s="236">
        <f t="shared" si="26"/>
        <v>0</v>
      </c>
      <c r="BH183" s="236">
        <f t="shared" si="26"/>
        <v>0</v>
      </c>
      <c r="BI183" s="236">
        <f t="shared" si="26"/>
        <v>0</v>
      </c>
      <c r="BJ183" s="236">
        <f t="shared" si="26"/>
        <v>0</v>
      </c>
      <c r="BK183" s="236">
        <f t="shared" si="26"/>
        <v>0</v>
      </c>
      <c r="BL183" s="235">
        <f t="shared" si="29"/>
        <v>0</v>
      </c>
    </row>
    <row r="184" spans="1:64">
      <c r="A184" s="234" t="s">
        <v>397</v>
      </c>
      <c r="B184" s="231">
        <v>0</v>
      </c>
      <c r="C184" s="231">
        <v>0</v>
      </c>
      <c r="D184" s="220">
        <v>0</v>
      </c>
      <c r="E184" s="220">
        <v>0</v>
      </c>
      <c r="F184" s="220">
        <v>0</v>
      </c>
      <c r="G184" s="220">
        <v>0</v>
      </c>
      <c r="H184" s="220">
        <v>0</v>
      </c>
      <c r="I184" s="220">
        <v>0</v>
      </c>
      <c r="J184" s="220">
        <v>0</v>
      </c>
      <c r="K184" s="220">
        <v>0</v>
      </c>
      <c r="L184" s="220">
        <v>0</v>
      </c>
      <c r="M184" s="220">
        <v>0</v>
      </c>
      <c r="N184" s="220">
        <v>0</v>
      </c>
      <c r="O184" s="220">
        <v>0</v>
      </c>
      <c r="P184" s="220">
        <f t="shared" si="30"/>
        <v>0</v>
      </c>
      <c r="Q184" s="220">
        <v>0</v>
      </c>
      <c r="R184" s="220">
        <v>0</v>
      </c>
      <c r="S184" s="220">
        <v>0</v>
      </c>
      <c r="T184" s="220">
        <v>0</v>
      </c>
      <c r="U184" s="220">
        <v>0</v>
      </c>
      <c r="V184" s="220">
        <v>0</v>
      </c>
      <c r="W184" s="220">
        <v>0</v>
      </c>
      <c r="X184" s="220">
        <v>0</v>
      </c>
      <c r="Y184" s="220">
        <v>0</v>
      </c>
      <c r="Z184" s="220">
        <v>0</v>
      </c>
      <c r="AA184" s="220">
        <v>0</v>
      </c>
      <c r="AB184" s="220">
        <v>0</v>
      </c>
      <c r="AC184" s="220">
        <v>0</v>
      </c>
      <c r="AD184" s="220">
        <v>0</v>
      </c>
      <c r="AE184" s="220">
        <v>0</v>
      </c>
      <c r="AF184" s="220">
        <v>0</v>
      </c>
      <c r="AG184" s="220">
        <f t="shared" si="31"/>
        <v>0</v>
      </c>
      <c r="AH184" s="234"/>
      <c r="AI184" s="235">
        <f t="shared" si="32"/>
        <v>0</v>
      </c>
      <c r="AJ184" s="235">
        <f t="shared" si="32"/>
        <v>0</v>
      </c>
      <c r="AK184" s="235">
        <f t="shared" si="32"/>
        <v>0</v>
      </c>
      <c r="AL184" s="235">
        <f t="shared" si="32"/>
        <v>0</v>
      </c>
      <c r="AM184" s="235">
        <f t="shared" si="32"/>
        <v>0</v>
      </c>
      <c r="AN184" s="235">
        <f t="shared" si="32"/>
        <v>0</v>
      </c>
      <c r="AO184" s="235">
        <f t="shared" si="25"/>
        <v>0</v>
      </c>
      <c r="AP184" s="235">
        <f t="shared" si="25"/>
        <v>0</v>
      </c>
      <c r="AQ184" s="235">
        <f t="shared" si="25"/>
        <v>0</v>
      </c>
      <c r="AR184" s="235">
        <f t="shared" si="25"/>
        <v>0</v>
      </c>
      <c r="AS184" s="235">
        <f t="shared" si="25"/>
        <v>0</v>
      </c>
      <c r="AT184" s="235">
        <f t="shared" si="25"/>
        <v>0</v>
      </c>
      <c r="AU184" s="236">
        <f t="shared" si="27"/>
        <v>0</v>
      </c>
      <c r="AV184" s="236">
        <f t="shared" si="28"/>
        <v>0</v>
      </c>
      <c r="AW184" s="236">
        <f t="shared" si="28"/>
        <v>0</v>
      </c>
      <c r="AX184" s="236">
        <f t="shared" si="28"/>
        <v>0</v>
      </c>
      <c r="AY184" s="236">
        <f t="shared" si="28"/>
        <v>0</v>
      </c>
      <c r="AZ184" s="236">
        <f t="shared" si="33"/>
        <v>0</v>
      </c>
      <c r="BA184" s="236">
        <f t="shared" si="33"/>
        <v>0</v>
      </c>
      <c r="BB184" s="236">
        <f t="shared" si="33"/>
        <v>0</v>
      </c>
      <c r="BC184" s="236">
        <f t="shared" si="33"/>
        <v>0</v>
      </c>
      <c r="BD184" s="236">
        <f t="shared" si="33"/>
        <v>0</v>
      </c>
      <c r="BE184" s="236">
        <f t="shared" si="33"/>
        <v>0</v>
      </c>
      <c r="BF184" s="236">
        <f t="shared" si="26"/>
        <v>0</v>
      </c>
      <c r="BG184" s="236">
        <f t="shared" si="26"/>
        <v>0</v>
      </c>
      <c r="BH184" s="236">
        <f t="shared" si="26"/>
        <v>0</v>
      </c>
      <c r="BI184" s="236">
        <f t="shared" si="26"/>
        <v>0</v>
      </c>
      <c r="BJ184" s="236">
        <f t="shared" si="26"/>
        <v>0</v>
      </c>
      <c r="BK184" s="236">
        <f t="shared" si="26"/>
        <v>0</v>
      </c>
      <c r="BL184" s="235">
        <f t="shared" si="29"/>
        <v>0</v>
      </c>
    </row>
    <row r="185" spans="1:64">
      <c r="A185" s="234" t="s">
        <v>398</v>
      </c>
      <c r="B185" s="231">
        <v>0</v>
      </c>
      <c r="C185" s="231">
        <v>0</v>
      </c>
      <c r="D185" s="220">
        <v>0</v>
      </c>
      <c r="E185" s="220">
        <v>0</v>
      </c>
      <c r="F185" s="220">
        <v>0</v>
      </c>
      <c r="G185" s="220">
        <v>0</v>
      </c>
      <c r="H185" s="220">
        <v>0</v>
      </c>
      <c r="I185" s="220">
        <v>0</v>
      </c>
      <c r="J185" s="220">
        <v>0</v>
      </c>
      <c r="K185" s="220">
        <v>0</v>
      </c>
      <c r="L185" s="220">
        <v>0</v>
      </c>
      <c r="M185" s="220">
        <v>0</v>
      </c>
      <c r="N185" s="220">
        <v>0</v>
      </c>
      <c r="O185" s="220">
        <v>0</v>
      </c>
      <c r="P185" s="220">
        <f t="shared" si="30"/>
        <v>0</v>
      </c>
      <c r="Q185" s="220">
        <v>0</v>
      </c>
      <c r="R185" s="220">
        <v>0</v>
      </c>
      <c r="S185" s="220">
        <v>0</v>
      </c>
      <c r="T185" s="220">
        <v>0</v>
      </c>
      <c r="U185" s="220">
        <v>0</v>
      </c>
      <c r="V185" s="220">
        <v>0</v>
      </c>
      <c r="W185" s="220">
        <v>0</v>
      </c>
      <c r="X185" s="220">
        <v>0</v>
      </c>
      <c r="Y185" s="220">
        <v>0</v>
      </c>
      <c r="Z185" s="220">
        <v>0</v>
      </c>
      <c r="AA185" s="220">
        <v>0</v>
      </c>
      <c r="AB185" s="220">
        <v>0</v>
      </c>
      <c r="AC185" s="220">
        <v>0</v>
      </c>
      <c r="AD185" s="220">
        <v>0</v>
      </c>
      <c r="AE185" s="220">
        <v>0</v>
      </c>
      <c r="AF185" s="220">
        <v>0</v>
      </c>
      <c r="AG185" s="220">
        <f t="shared" si="31"/>
        <v>0</v>
      </c>
      <c r="AH185" s="234"/>
      <c r="AI185" s="235">
        <f t="shared" si="32"/>
        <v>0</v>
      </c>
      <c r="AJ185" s="235">
        <f t="shared" si="32"/>
        <v>0</v>
      </c>
      <c r="AK185" s="235">
        <f t="shared" si="32"/>
        <v>0</v>
      </c>
      <c r="AL185" s="235">
        <f t="shared" si="32"/>
        <v>0</v>
      </c>
      <c r="AM185" s="235">
        <f t="shared" si="32"/>
        <v>0</v>
      </c>
      <c r="AN185" s="235">
        <f t="shared" si="32"/>
        <v>0</v>
      </c>
      <c r="AO185" s="235">
        <f t="shared" si="25"/>
        <v>0</v>
      </c>
      <c r="AP185" s="235">
        <f t="shared" si="25"/>
        <v>0</v>
      </c>
      <c r="AQ185" s="235">
        <f t="shared" si="25"/>
        <v>0</v>
      </c>
      <c r="AR185" s="235">
        <f t="shared" si="25"/>
        <v>0</v>
      </c>
      <c r="AS185" s="235">
        <f t="shared" si="25"/>
        <v>0</v>
      </c>
      <c r="AT185" s="235">
        <f t="shared" si="25"/>
        <v>0</v>
      </c>
      <c r="AU185" s="236">
        <f t="shared" si="27"/>
        <v>0</v>
      </c>
      <c r="AV185" s="236">
        <f t="shared" si="28"/>
        <v>0</v>
      </c>
      <c r="AW185" s="236">
        <f t="shared" si="28"/>
        <v>0</v>
      </c>
      <c r="AX185" s="236">
        <f t="shared" si="28"/>
        <v>0</v>
      </c>
      <c r="AY185" s="236">
        <f t="shared" si="28"/>
        <v>0</v>
      </c>
      <c r="AZ185" s="236">
        <f t="shared" si="33"/>
        <v>0</v>
      </c>
      <c r="BA185" s="236">
        <f t="shared" si="33"/>
        <v>0</v>
      </c>
      <c r="BB185" s="236">
        <f t="shared" si="33"/>
        <v>0</v>
      </c>
      <c r="BC185" s="236">
        <f t="shared" si="33"/>
        <v>0</v>
      </c>
      <c r="BD185" s="236">
        <f t="shared" si="33"/>
        <v>0</v>
      </c>
      <c r="BE185" s="236">
        <f t="shared" si="33"/>
        <v>0</v>
      </c>
      <c r="BF185" s="236">
        <f t="shared" si="26"/>
        <v>0</v>
      </c>
      <c r="BG185" s="236">
        <f t="shared" si="26"/>
        <v>0</v>
      </c>
      <c r="BH185" s="236">
        <f t="shared" si="26"/>
        <v>0</v>
      </c>
      <c r="BI185" s="236">
        <f t="shared" si="26"/>
        <v>0</v>
      </c>
      <c r="BJ185" s="236">
        <f t="shared" si="26"/>
        <v>0</v>
      </c>
      <c r="BK185" s="236">
        <f t="shared" si="26"/>
        <v>0</v>
      </c>
      <c r="BL185" s="235">
        <f t="shared" si="29"/>
        <v>0</v>
      </c>
    </row>
    <row r="186" spans="1:64">
      <c r="A186" s="234" t="s">
        <v>399</v>
      </c>
      <c r="B186" s="231">
        <v>0</v>
      </c>
      <c r="C186" s="231">
        <v>0</v>
      </c>
      <c r="D186" s="220">
        <v>0</v>
      </c>
      <c r="E186" s="220">
        <v>0</v>
      </c>
      <c r="F186" s="220">
        <v>0</v>
      </c>
      <c r="G186" s="220">
        <v>0</v>
      </c>
      <c r="H186" s="220">
        <v>0</v>
      </c>
      <c r="I186" s="220">
        <v>0</v>
      </c>
      <c r="J186" s="220">
        <v>0</v>
      </c>
      <c r="K186" s="220">
        <v>0</v>
      </c>
      <c r="L186" s="220">
        <v>0</v>
      </c>
      <c r="M186" s="220">
        <v>0</v>
      </c>
      <c r="N186" s="220">
        <v>0</v>
      </c>
      <c r="O186" s="220">
        <v>0</v>
      </c>
      <c r="P186" s="220">
        <f t="shared" si="30"/>
        <v>0</v>
      </c>
      <c r="Q186" s="220">
        <v>0</v>
      </c>
      <c r="R186" s="220">
        <v>0</v>
      </c>
      <c r="S186" s="220">
        <v>0</v>
      </c>
      <c r="T186" s="220">
        <v>0</v>
      </c>
      <c r="U186" s="220">
        <v>0</v>
      </c>
      <c r="V186" s="220">
        <v>0</v>
      </c>
      <c r="W186" s="220">
        <v>0</v>
      </c>
      <c r="X186" s="220">
        <v>0</v>
      </c>
      <c r="Y186" s="220">
        <v>0</v>
      </c>
      <c r="Z186" s="220">
        <v>0</v>
      </c>
      <c r="AA186" s="220">
        <v>0</v>
      </c>
      <c r="AB186" s="220">
        <v>0</v>
      </c>
      <c r="AC186" s="220">
        <v>0</v>
      </c>
      <c r="AD186" s="220">
        <v>0</v>
      </c>
      <c r="AE186" s="220">
        <v>0</v>
      </c>
      <c r="AF186" s="220">
        <v>0</v>
      </c>
      <c r="AG186" s="220">
        <f t="shared" si="31"/>
        <v>0</v>
      </c>
      <c r="AH186" s="234"/>
      <c r="AI186" s="235">
        <f t="shared" si="32"/>
        <v>0</v>
      </c>
      <c r="AJ186" s="235">
        <f t="shared" si="32"/>
        <v>0</v>
      </c>
      <c r="AK186" s="235">
        <f t="shared" si="32"/>
        <v>0</v>
      </c>
      <c r="AL186" s="235">
        <f t="shared" si="32"/>
        <v>0</v>
      </c>
      <c r="AM186" s="235">
        <f t="shared" si="32"/>
        <v>0</v>
      </c>
      <c r="AN186" s="235">
        <f t="shared" si="32"/>
        <v>0</v>
      </c>
      <c r="AO186" s="235">
        <f t="shared" si="25"/>
        <v>0</v>
      </c>
      <c r="AP186" s="235">
        <f t="shared" si="25"/>
        <v>0</v>
      </c>
      <c r="AQ186" s="235">
        <f t="shared" si="25"/>
        <v>0</v>
      </c>
      <c r="AR186" s="235">
        <f t="shared" si="25"/>
        <v>0</v>
      </c>
      <c r="AS186" s="235">
        <f t="shared" si="25"/>
        <v>0</v>
      </c>
      <c r="AT186" s="235">
        <f t="shared" si="25"/>
        <v>0</v>
      </c>
      <c r="AU186" s="236">
        <f t="shared" si="27"/>
        <v>0</v>
      </c>
      <c r="AV186" s="236">
        <f t="shared" si="28"/>
        <v>0</v>
      </c>
      <c r="AW186" s="236">
        <f t="shared" si="28"/>
        <v>0</v>
      </c>
      <c r="AX186" s="236">
        <f t="shared" si="28"/>
        <v>0</v>
      </c>
      <c r="AY186" s="236">
        <f t="shared" si="28"/>
        <v>0</v>
      </c>
      <c r="AZ186" s="236">
        <f t="shared" si="33"/>
        <v>0</v>
      </c>
      <c r="BA186" s="236">
        <f t="shared" si="33"/>
        <v>0</v>
      </c>
      <c r="BB186" s="236">
        <f t="shared" si="33"/>
        <v>0</v>
      </c>
      <c r="BC186" s="236">
        <f t="shared" si="33"/>
        <v>0</v>
      </c>
      <c r="BD186" s="236">
        <f t="shared" si="33"/>
        <v>0</v>
      </c>
      <c r="BE186" s="236">
        <f t="shared" si="33"/>
        <v>0</v>
      </c>
      <c r="BF186" s="236">
        <f t="shared" si="26"/>
        <v>0</v>
      </c>
      <c r="BG186" s="236">
        <f t="shared" si="26"/>
        <v>0</v>
      </c>
      <c r="BH186" s="236">
        <f t="shared" si="26"/>
        <v>0</v>
      </c>
      <c r="BI186" s="236">
        <f t="shared" si="26"/>
        <v>0</v>
      </c>
      <c r="BJ186" s="236">
        <f t="shared" si="26"/>
        <v>0</v>
      </c>
      <c r="BK186" s="236">
        <f t="shared" si="26"/>
        <v>0</v>
      </c>
      <c r="BL186" s="235">
        <f t="shared" si="29"/>
        <v>0</v>
      </c>
    </row>
    <row r="187" spans="1:64">
      <c r="A187" s="234" t="s">
        <v>400</v>
      </c>
      <c r="B187" s="231">
        <v>0</v>
      </c>
      <c r="C187" s="231">
        <v>0</v>
      </c>
      <c r="D187" s="220">
        <v>0</v>
      </c>
      <c r="E187" s="220">
        <v>0</v>
      </c>
      <c r="F187" s="220">
        <v>0</v>
      </c>
      <c r="G187" s="220">
        <v>0</v>
      </c>
      <c r="H187" s="220">
        <v>0</v>
      </c>
      <c r="I187" s="220">
        <v>0</v>
      </c>
      <c r="J187" s="220">
        <v>0</v>
      </c>
      <c r="K187" s="220">
        <v>0</v>
      </c>
      <c r="L187" s="220">
        <v>0</v>
      </c>
      <c r="M187" s="220">
        <v>0</v>
      </c>
      <c r="N187" s="220">
        <v>0</v>
      </c>
      <c r="O187" s="220">
        <v>0</v>
      </c>
      <c r="P187" s="220">
        <f t="shared" si="30"/>
        <v>0</v>
      </c>
      <c r="Q187" s="220">
        <v>0</v>
      </c>
      <c r="R187" s="220">
        <v>0</v>
      </c>
      <c r="S187" s="220">
        <v>0</v>
      </c>
      <c r="T187" s="220">
        <v>0</v>
      </c>
      <c r="U187" s="220">
        <v>0</v>
      </c>
      <c r="V187" s="220">
        <v>0</v>
      </c>
      <c r="W187" s="220">
        <v>0</v>
      </c>
      <c r="X187" s="220">
        <v>0</v>
      </c>
      <c r="Y187" s="220">
        <v>0</v>
      </c>
      <c r="Z187" s="220">
        <v>0</v>
      </c>
      <c r="AA187" s="220">
        <v>0</v>
      </c>
      <c r="AB187" s="220">
        <v>0</v>
      </c>
      <c r="AC187" s="220">
        <v>0</v>
      </c>
      <c r="AD187" s="220">
        <v>0</v>
      </c>
      <c r="AE187" s="220">
        <v>0</v>
      </c>
      <c r="AF187" s="220">
        <v>0</v>
      </c>
      <c r="AG187" s="220">
        <f t="shared" si="31"/>
        <v>0</v>
      </c>
      <c r="AH187" s="234"/>
      <c r="AI187" s="235">
        <f t="shared" si="32"/>
        <v>0</v>
      </c>
      <c r="AJ187" s="235">
        <f t="shared" si="32"/>
        <v>0</v>
      </c>
      <c r="AK187" s="235">
        <f t="shared" si="32"/>
        <v>0</v>
      </c>
      <c r="AL187" s="235">
        <f t="shared" si="32"/>
        <v>0</v>
      </c>
      <c r="AM187" s="235">
        <f t="shared" si="32"/>
        <v>0</v>
      </c>
      <c r="AN187" s="235">
        <f t="shared" si="32"/>
        <v>0</v>
      </c>
      <c r="AO187" s="235">
        <f t="shared" si="25"/>
        <v>0</v>
      </c>
      <c r="AP187" s="235">
        <f t="shared" si="25"/>
        <v>0</v>
      </c>
      <c r="AQ187" s="235">
        <f t="shared" si="25"/>
        <v>0</v>
      </c>
      <c r="AR187" s="235">
        <f t="shared" si="25"/>
        <v>0</v>
      </c>
      <c r="AS187" s="235">
        <f t="shared" si="25"/>
        <v>0</v>
      </c>
      <c r="AT187" s="235">
        <f t="shared" si="25"/>
        <v>0</v>
      </c>
      <c r="AU187" s="236">
        <f t="shared" si="27"/>
        <v>0</v>
      </c>
      <c r="AV187" s="236">
        <f t="shared" si="28"/>
        <v>0</v>
      </c>
      <c r="AW187" s="236">
        <f t="shared" si="28"/>
        <v>0</v>
      </c>
      <c r="AX187" s="236">
        <f t="shared" si="28"/>
        <v>0</v>
      </c>
      <c r="AY187" s="236">
        <f t="shared" si="28"/>
        <v>0</v>
      </c>
      <c r="AZ187" s="236">
        <f t="shared" si="33"/>
        <v>0</v>
      </c>
      <c r="BA187" s="236">
        <f t="shared" si="33"/>
        <v>0</v>
      </c>
      <c r="BB187" s="236">
        <f t="shared" si="33"/>
        <v>0</v>
      </c>
      <c r="BC187" s="236">
        <f t="shared" si="33"/>
        <v>0</v>
      </c>
      <c r="BD187" s="236">
        <f t="shared" si="33"/>
        <v>0</v>
      </c>
      <c r="BE187" s="236">
        <f t="shared" si="33"/>
        <v>0</v>
      </c>
      <c r="BF187" s="236">
        <f t="shared" si="26"/>
        <v>0</v>
      </c>
      <c r="BG187" s="236">
        <f t="shared" si="26"/>
        <v>0</v>
      </c>
      <c r="BH187" s="236">
        <f t="shared" si="26"/>
        <v>0</v>
      </c>
      <c r="BI187" s="236">
        <f t="shared" si="26"/>
        <v>0</v>
      </c>
      <c r="BJ187" s="236">
        <f t="shared" si="26"/>
        <v>0</v>
      </c>
      <c r="BK187" s="236">
        <f t="shared" si="26"/>
        <v>0</v>
      </c>
      <c r="BL187" s="235">
        <f t="shared" si="29"/>
        <v>0</v>
      </c>
    </row>
    <row r="188" spans="1:64">
      <c r="A188" s="234" t="s">
        <v>401</v>
      </c>
      <c r="B188" s="231">
        <v>3.4599999999999999E-2</v>
      </c>
      <c r="C188" s="231">
        <v>3.73E-2</v>
      </c>
      <c r="D188" s="220">
        <v>3842359.84</v>
      </c>
      <c r="E188" s="220">
        <v>3949295.89</v>
      </c>
      <c r="F188" s="220">
        <v>4047821.38</v>
      </c>
      <c r="G188" s="220">
        <v>4043964.38</v>
      </c>
      <c r="H188" s="220">
        <v>4048517.93</v>
      </c>
      <c r="I188" s="220">
        <v>4060683.45</v>
      </c>
      <c r="J188" s="220">
        <v>4113089.895</v>
      </c>
      <c r="K188" s="220">
        <v>4202384.42</v>
      </c>
      <c r="L188" s="220">
        <v>4306448.125</v>
      </c>
      <c r="M188" s="220">
        <v>4410021.335</v>
      </c>
      <c r="N188" s="220">
        <v>4471329.1900000004</v>
      </c>
      <c r="O188" s="220">
        <v>4496818.7149999999</v>
      </c>
      <c r="P188" s="220">
        <f t="shared" si="30"/>
        <v>49992734.549999997</v>
      </c>
      <c r="Q188" s="220">
        <v>4549758.9750000006</v>
      </c>
      <c r="R188" s="220">
        <v>4657026.9400000004</v>
      </c>
      <c r="S188" s="220">
        <v>4763721.1500000013</v>
      </c>
      <c r="T188" s="220">
        <v>4842964.6300000018</v>
      </c>
      <c r="U188" s="220">
        <v>4911318.4550000019</v>
      </c>
      <c r="V188" s="220">
        <v>4986609.4450000022</v>
      </c>
      <c r="W188" s="220">
        <v>5049638.0550000016</v>
      </c>
      <c r="X188" s="220">
        <v>5158383.1750000017</v>
      </c>
      <c r="Y188" s="220">
        <v>5294579.0250000013</v>
      </c>
      <c r="Z188" s="220">
        <v>5356239.4700000016</v>
      </c>
      <c r="AA188" s="220">
        <v>5382990.0150000015</v>
      </c>
      <c r="AB188" s="220">
        <v>5400702.3350000018</v>
      </c>
      <c r="AC188" s="220">
        <v>5459320.6650000019</v>
      </c>
      <c r="AD188" s="220">
        <v>5561233.6350000016</v>
      </c>
      <c r="AE188" s="220">
        <v>5637775.7550000018</v>
      </c>
      <c r="AF188" s="220">
        <v>6280044.1900000013</v>
      </c>
      <c r="AG188" s="220">
        <f t="shared" si="31"/>
        <v>64478834.220000029</v>
      </c>
      <c r="AH188" s="234"/>
      <c r="AI188" s="235">
        <f t="shared" si="32"/>
        <v>11078.8</v>
      </c>
      <c r="AJ188" s="235">
        <f t="shared" si="32"/>
        <v>11387.14</v>
      </c>
      <c r="AK188" s="235">
        <f t="shared" si="32"/>
        <v>11671.22</v>
      </c>
      <c r="AL188" s="235">
        <f t="shared" si="32"/>
        <v>11660.1</v>
      </c>
      <c r="AM188" s="235">
        <f t="shared" si="32"/>
        <v>11673.23</v>
      </c>
      <c r="AN188" s="235">
        <f t="shared" si="32"/>
        <v>11708.3</v>
      </c>
      <c r="AO188" s="235">
        <f t="shared" si="25"/>
        <v>11859.41</v>
      </c>
      <c r="AP188" s="235">
        <f t="shared" si="25"/>
        <v>12116.88</v>
      </c>
      <c r="AQ188" s="235">
        <f t="shared" si="25"/>
        <v>12416.93</v>
      </c>
      <c r="AR188" s="235">
        <f t="shared" ref="AR188:AT251" si="34">ROUND(M188*$B188/12,2)</f>
        <v>12715.56</v>
      </c>
      <c r="AS188" s="235">
        <f t="shared" si="34"/>
        <v>12892.33</v>
      </c>
      <c r="AT188" s="235">
        <f t="shared" si="34"/>
        <v>12965.83</v>
      </c>
      <c r="AU188" s="236">
        <f t="shared" si="27"/>
        <v>144145.72999999998</v>
      </c>
      <c r="AV188" s="236">
        <f t="shared" si="28"/>
        <v>13118.47</v>
      </c>
      <c r="AW188" s="236">
        <f t="shared" si="28"/>
        <v>13427.76</v>
      </c>
      <c r="AX188" s="236">
        <f t="shared" si="28"/>
        <v>13735.4</v>
      </c>
      <c r="AY188" s="236">
        <f t="shared" si="28"/>
        <v>13963.88</v>
      </c>
      <c r="AZ188" s="236">
        <f t="shared" si="33"/>
        <v>15266.01</v>
      </c>
      <c r="BA188" s="236">
        <f t="shared" si="33"/>
        <v>15500.04</v>
      </c>
      <c r="BB188" s="236">
        <f t="shared" si="33"/>
        <v>15695.96</v>
      </c>
      <c r="BC188" s="236">
        <f t="shared" si="33"/>
        <v>16033.97</v>
      </c>
      <c r="BD188" s="236">
        <f t="shared" si="33"/>
        <v>16457.32</v>
      </c>
      <c r="BE188" s="236">
        <f t="shared" si="33"/>
        <v>16648.98</v>
      </c>
      <c r="BF188" s="236">
        <f t="shared" si="26"/>
        <v>16732.13</v>
      </c>
      <c r="BG188" s="236">
        <f t="shared" si="26"/>
        <v>16787.18</v>
      </c>
      <c r="BH188" s="236">
        <f t="shared" si="26"/>
        <v>16969.39</v>
      </c>
      <c r="BI188" s="236">
        <f t="shared" ref="BI188:BK251" si="35">ROUND(AD188*$C188/12,2)</f>
        <v>17286.169999999998</v>
      </c>
      <c r="BJ188" s="236">
        <f t="shared" si="35"/>
        <v>17524.09</v>
      </c>
      <c r="BK188" s="236">
        <f t="shared" si="35"/>
        <v>19520.47</v>
      </c>
      <c r="BL188" s="235">
        <f t="shared" si="29"/>
        <v>200421.70999999996</v>
      </c>
    </row>
    <row r="189" spans="1:64">
      <c r="A189" s="234" t="s">
        <v>402</v>
      </c>
      <c r="B189" s="231">
        <v>2.2600000000000002E-2</v>
      </c>
      <c r="C189" s="231">
        <v>2.41E-2</v>
      </c>
      <c r="D189" s="220">
        <v>7618815.3899999997</v>
      </c>
      <c r="E189" s="220">
        <v>7625728.1200000001</v>
      </c>
      <c r="F189" s="220">
        <v>7629413.8300000001</v>
      </c>
      <c r="G189" s="220">
        <v>7631001.7699999996</v>
      </c>
      <c r="H189" s="220">
        <v>7632534.5600000005</v>
      </c>
      <c r="I189" s="220">
        <v>7635171.2599999998</v>
      </c>
      <c r="J189" s="220">
        <v>7637037.3799999999</v>
      </c>
      <c r="K189" s="220">
        <v>7637037.3799999999</v>
      </c>
      <c r="L189" s="220">
        <v>7637037.3799999999</v>
      </c>
      <c r="M189" s="220">
        <v>7706530.3799999999</v>
      </c>
      <c r="N189" s="220">
        <v>7776023.3799999999</v>
      </c>
      <c r="O189" s="220">
        <v>7776023.3799999999</v>
      </c>
      <c r="P189" s="220">
        <f t="shared" si="30"/>
        <v>91942354.209999993</v>
      </c>
      <c r="Q189" s="220">
        <v>7776023.3799999999</v>
      </c>
      <c r="R189" s="220">
        <v>7776023.3799999999</v>
      </c>
      <c r="S189" s="220">
        <v>7913151.3399999999</v>
      </c>
      <c r="T189" s="220">
        <v>8124421.2999999998</v>
      </c>
      <c r="U189" s="220">
        <v>8198563.2999999998</v>
      </c>
      <c r="V189" s="220">
        <v>8231896.0750000002</v>
      </c>
      <c r="W189" s="220">
        <v>8479281.625</v>
      </c>
      <c r="X189" s="220">
        <v>8693334.4000000004</v>
      </c>
      <c r="Y189" s="220">
        <v>8707522</v>
      </c>
      <c r="Z189" s="220">
        <v>8806304.379999999</v>
      </c>
      <c r="AA189" s="220">
        <v>8890899.1600000001</v>
      </c>
      <c r="AB189" s="220">
        <v>8890899.1600000001</v>
      </c>
      <c r="AC189" s="220">
        <v>8890899.1600000001</v>
      </c>
      <c r="AD189" s="220">
        <v>8909367.1600000001</v>
      </c>
      <c r="AE189" s="220">
        <v>11339703.305</v>
      </c>
      <c r="AF189" s="220">
        <v>13762212.149999999</v>
      </c>
      <c r="AG189" s="220">
        <f t="shared" si="31"/>
        <v>111800881.875</v>
      </c>
      <c r="AH189" s="234"/>
      <c r="AI189" s="235">
        <f t="shared" si="32"/>
        <v>14348.77</v>
      </c>
      <c r="AJ189" s="235">
        <f t="shared" si="32"/>
        <v>14361.79</v>
      </c>
      <c r="AK189" s="235">
        <f t="shared" si="32"/>
        <v>14368.73</v>
      </c>
      <c r="AL189" s="235">
        <f t="shared" si="32"/>
        <v>14371.72</v>
      </c>
      <c r="AM189" s="235">
        <f t="shared" si="32"/>
        <v>14374.61</v>
      </c>
      <c r="AN189" s="235">
        <f t="shared" si="32"/>
        <v>14379.57</v>
      </c>
      <c r="AO189" s="235">
        <f t="shared" si="32"/>
        <v>14383.09</v>
      </c>
      <c r="AP189" s="235">
        <f t="shared" si="32"/>
        <v>14383.09</v>
      </c>
      <c r="AQ189" s="235">
        <f t="shared" si="32"/>
        <v>14383.09</v>
      </c>
      <c r="AR189" s="235">
        <f t="shared" si="34"/>
        <v>14513.97</v>
      </c>
      <c r="AS189" s="235">
        <f t="shared" si="34"/>
        <v>14644.84</v>
      </c>
      <c r="AT189" s="235">
        <f t="shared" si="34"/>
        <v>14644.84</v>
      </c>
      <c r="AU189" s="236">
        <f t="shared" si="27"/>
        <v>173158.11</v>
      </c>
      <c r="AV189" s="236">
        <f t="shared" si="28"/>
        <v>14644.84</v>
      </c>
      <c r="AW189" s="236">
        <f t="shared" si="28"/>
        <v>14644.84</v>
      </c>
      <c r="AX189" s="236">
        <f t="shared" si="28"/>
        <v>14903.1</v>
      </c>
      <c r="AY189" s="236">
        <f t="shared" si="28"/>
        <v>15300.99</v>
      </c>
      <c r="AZ189" s="236">
        <f t="shared" si="33"/>
        <v>16465.45</v>
      </c>
      <c r="BA189" s="236">
        <f t="shared" si="33"/>
        <v>16532.39</v>
      </c>
      <c r="BB189" s="236">
        <f t="shared" si="33"/>
        <v>17029.22</v>
      </c>
      <c r="BC189" s="236">
        <f t="shared" si="33"/>
        <v>17459.11</v>
      </c>
      <c r="BD189" s="236">
        <f t="shared" si="33"/>
        <v>17487.61</v>
      </c>
      <c r="BE189" s="236">
        <f t="shared" si="33"/>
        <v>17685.990000000002</v>
      </c>
      <c r="BF189" s="236">
        <f t="shared" si="33"/>
        <v>17855.89</v>
      </c>
      <c r="BG189" s="236">
        <f t="shared" si="33"/>
        <v>17855.89</v>
      </c>
      <c r="BH189" s="236">
        <f t="shared" si="33"/>
        <v>17855.89</v>
      </c>
      <c r="BI189" s="236">
        <f t="shared" si="35"/>
        <v>17892.98</v>
      </c>
      <c r="BJ189" s="236">
        <f t="shared" si="35"/>
        <v>22773.9</v>
      </c>
      <c r="BK189" s="236">
        <f t="shared" si="35"/>
        <v>27639.11</v>
      </c>
      <c r="BL189" s="235">
        <f t="shared" si="29"/>
        <v>224533.43</v>
      </c>
    </row>
    <row r="190" spans="1:64">
      <c r="A190" s="234" t="s">
        <v>403</v>
      </c>
      <c r="B190" s="231">
        <v>0</v>
      </c>
      <c r="C190" s="231">
        <v>0</v>
      </c>
      <c r="D190" s="220">
        <v>0</v>
      </c>
      <c r="E190" s="220">
        <v>0</v>
      </c>
      <c r="F190" s="220">
        <v>0</v>
      </c>
      <c r="G190" s="220">
        <v>0</v>
      </c>
      <c r="H190" s="220">
        <v>0</v>
      </c>
      <c r="I190" s="220">
        <v>0</v>
      </c>
      <c r="J190" s="220">
        <v>0</v>
      </c>
      <c r="K190" s="220">
        <v>0</v>
      </c>
      <c r="L190" s="220">
        <v>0</v>
      </c>
      <c r="M190" s="220">
        <v>0</v>
      </c>
      <c r="N190" s="220">
        <v>0</v>
      </c>
      <c r="O190" s="220">
        <v>0</v>
      </c>
      <c r="P190" s="220">
        <f t="shared" si="30"/>
        <v>0</v>
      </c>
      <c r="Q190" s="220">
        <v>0</v>
      </c>
      <c r="R190" s="220">
        <v>0</v>
      </c>
      <c r="S190" s="220">
        <v>0</v>
      </c>
      <c r="T190" s="220">
        <v>0</v>
      </c>
      <c r="U190" s="220">
        <v>0</v>
      </c>
      <c r="V190" s="220">
        <v>0</v>
      </c>
      <c r="W190" s="220">
        <v>0</v>
      </c>
      <c r="X190" s="220">
        <v>0</v>
      </c>
      <c r="Y190" s="220">
        <v>0</v>
      </c>
      <c r="Z190" s="220">
        <v>0</v>
      </c>
      <c r="AA190" s="220">
        <v>0</v>
      </c>
      <c r="AB190" s="220">
        <v>0</v>
      </c>
      <c r="AC190" s="220">
        <v>0</v>
      </c>
      <c r="AD190" s="220">
        <v>0</v>
      </c>
      <c r="AE190" s="220">
        <v>0</v>
      </c>
      <c r="AF190" s="220">
        <v>0</v>
      </c>
      <c r="AG190" s="220">
        <f t="shared" si="31"/>
        <v>0</v>
      </c>
      <c r="AH190" s="234"/>
      <c r="AI190" s="235">
        <f t="shared" ref="AI190:AQ218" si="36">ROUND(D190*$B190/12,2)</f>
        <v>0</v>
      </c>
      <c r="AJ190" s="235">
        <f t="shared" si="36"/>
        <v>0</v>
      </c>
      <c r="AK190" s="235">
        <f t="shared" si="36"/>
        <v>0</v>
      </c>
      <c r="AL190" s="235">
        <f t="shared" si="36"/>
        <v>0</v>
      </c>
      <c r="AM190" s="235">
        <f t="shared" si="36"/>
        <v>0</v>
      </c>
      <c r="AN190" s="235">
        <f t="shared" si="36"/>
        <v>0</v>
      </c>
      <c r="AO190" s="235">
        <f t="shared" si="36"/>
        <v>0</v>
      </c>
      <c r="AP190" s="235">
        <f t="shared" si="36"/>
        <v>0</v>
      </c>
      <c r="AQ190" s="235">
        <f t="shared" si="36"/>
        <v>0</v>
      </c>
      <c r="AR190" s="235">
        <f t="shared" si="34"/>
        <v>0</v>
      </c>
      <c r="AS190" s="235">
        <f t="shared" si="34"/>
        <v>0</v>
      </c>
      <c r="AT190" s="235">
        <f t="shared" si="34"/>
        <v>0</v>
      </c>
      <c r="AU190" s="236">
        <f t="shared" si="27"/>
        <v>0</v>
      </c>
      <c r="AV190" s="236">
        <f t="shared" si="28"/>
        <v>0</v>
      </c>
      <c r="AW190" s="236">
        <f t="shared" si="28"/>
        <v>0</v>
      </c>
      <c r="AX190" s="236">
        <f t="shared" si="28"/>
        <v>0</v>
      </c>
      <c r="AY190" s="236">
        <f t="shared" si="28"/>
        <v>0</v>
      </c>
      <c r="AZ190" s="236">
        <f t="shared" ref="AZ190:BH218" si="37">ROUND(U190*$C190/12,2)</f>
        <v>0</v>
      </c>
      <c r="BA190" s="236">
        <f t="shared" si="37"/>
        <v>0</v>
      </c>
      <c r="BB190" s="236">
        <f t="shared" si="37"/>
        <v>0</v>
      </c>
      <c r="BC190" s="236">
        <f t="shared" si="37"/>
        <v>0</v>
      </c>
      <c r="BD190" s="236">
        <f t="shared" si="37"/>
        <v>0</v>
      </c>
      <c r="BE190" s="236">
        <f t="shared" si="37"/>
        <v>0</v>
      </c>
      <c r="BF190" s="236">
        <f t="shared" si="37"/>
        <v>0</v>
      </c>
      <c r="BG190" s="236">
        <f t="shared" si="37"/>
        <v>0</v>
      </c>
      <c r="BH190" s="236">
        <f t="shared" si="37"/>
        <v>0</v>
      </c>
      <c r="BI190" s="236">
        <f t="shared" si="35"/>
        <v>0</v>
      </c>
      <c r="BJ190" s="236">
        <f t="shared" si="35"/>
        <v>0</v>
      </c>
      <c r="BK190" s="236">
        <f t="shared" si="35"/>
        <v>0</v>
      </c>
      <c r="BL190" s="235">
        <f t="shared" si="29"/>
        <v>0</v>
      </c>
    </row>
    <row r="191" spans="1:64">
      <c r="A191" s="234" t="s">
        <v>404</v>
      </c>
      <c r="B191" s="231">
        <v>0</v>
      </c>
      <c r="C191" s="231">
        <v>0</v>
      </c>
      <c r="D191" s="220">
        <v>0</v>
      </c>
      <c r="E191" s="220">
        <v>0</v>
      </c>
      <c r="F191" s="220">
        <v>0</v>
      </c>
      <c r="G191" s="220">
        <v>0</v>
      </c>
      <c r="H191" s="220">
        <v>0</v>
      </c>
      <c r="I191" s="220">
        <v>0</v>
      </c>
      <c r="J191" s="220">
        <v>0</v>
      </c>
      <c r="K191" s="220">
        <v>0</v>
      </c>
      <c r="L191" s="220">
        <v>0</v>
      </c>
      <c r="M191" s="220">
        <v>0</v>
      </c>
      <c r="N191" s="220">
        <v>0</v>
      </c>
      <c r="O191" s="220">
        <v>0</v>
      </c>
      <c r="P191" s="220">
        <f t="shared" si="30"/>
        <v>0</v>
      </c>
      <c r="Q191" s="220">
        <v>0</v>
      </c>
      <c r="R191" s="220">
        <v>0</v>
      </c>
      <c r="S191" s="220">
        <v>0</v>
      </c>
      <c r="T191" s="220">
        <v>0</v>
      </c>
      <c r="U191" s="220">
        <v>0</v>
      </c>
      <c r="V191" s="220">
        <v>0</v>
      </c>
      <c r="W191" s="220">
        <v>0</v>
      </c>
      <c r="X191" s="220">
        <v>0</v>
      </c>
      <c r="Y191" s="220">
        <v>0</v>
      </c>
      <c r="Z191" s="220">
        <v>0</v>
      </c>
      <c r="AA191" s="220">
        <v>0</v>
      </c>
      <c r="AB191" s="220">
        <v>0</v>
      </c>
      <c r="AC191" s="220">
        <v>0</v>
      </c>
      <c r="AD191" s="220">
        <v>0</v>
      </c>
      <c r="AE191" s="220">
        <v>0</v>
      </c>
      <c r="AF191" s="220">
        <v>0</v>
      </c>
      <c r="AG191" s="220">
        <f t="shared" si="31"/>
        <v>0</v>
      </c>
      <c r="AH191" s="234"/>
      <c r="AI191" s="235">
        <f t="shared" si="36"/>
        <v>0</v>
      </c>
      <c r="AJ191" s="235">
        <f t="shared" si="36"/>
        <v>0</v>
      </c>
      <c r="AK191" s="235">
        <f t="shared" si="36"/>
        <v>0</v>
      </c>
      <c r="AL191" s="235">
        <f t="shared" si="36"/>
        <v>0</v>
      </c>
      <c r="AM191" s="235">
        <f t="shared" si="36"/>
        <v>0</v>
      </c>
      <c r="AN191" s="235">
        <f t="shared" si="36"/>
        <v>0</v>
      </c>
      <c r="AO191" s="235">
        <f t="shared" si="36"/>
        <v>0</v>
      </c>
      <c r="AP191" s="235">
        <f t="shared" si="36"/>
        <v>0</v>
      </c>
      <c r="AQ191" s="235">
        <f t="shared" si="36"/>
        <v>0</v>
      </c>
      <c r="AR191" s="235">
        <f t="shared" si="34"/>
        <v>0</v>
      </c>
      <c r="AS191" s="235">
        <f t="shared" si="34"/>
        <v>0</v>
      </c>
      <c r="AT191" s="235">
        <f t="shared" si="34"/>
        <v>0</v>
      </c>
      <c r="AU191" s="236">
        <f t="shared" si="27"/>
        <v>0</v>
      </c>
      <c r="AV191" s="236">
        <f t="shared" si="28"/>
        <v>0</v>
      </c>
      <c r="AW191" s="236">
        <f t="shared" si="28"/>
        <v>0</v>
      </c>
      <c r="AX191" s="236">
        <f t="shared" si="28"/>
        <v>0</v>
      </c>
      <c r="AY191" s="236">
        <f t="shared" si="28"/>
        <v>0</v>
      </c>
      <c r="AZ191" s="236">
        <f t="shared" si="37"/>
        <v>0</v>
      </c>
      <c r="BA191" s="236">
        <f t="shared" si="37"/>
        <v>0</v>
      </c>
      <c r="BB191" s="236">
        <f t="shared" si="37"/>
        <v>0</v>
      </c>
      <c r="BC191" s="236">
        <f t="shared" si="37"/>
        <v>0</v>
      </c>
      <c r="BD191" s="236">
        <f t="shared" si="37"/>
        <v>0</v>
      </c>
      <c r="BE191" s="236">
        <f t="shared" si="37"/>
        <v>0</v>
      </c>
      <c r="BF191" s="236">
        <f t="shared" si="37"/>
        <v>0</v>
      </c>
      <c r="BG191" s="236">
        <f t="shared" si="37"/>
        <v>0</v>
      </c>
      <c r="BH191" s="236">
        <f t="shared" si="37"/>
        <v>0</v>
      </c>
      <c r="BI191" s="236">
        <f t="shared" si="35"/>
        <v>0</v>
      </c>
      <c r="BJ191" s="236">
        <f t="shared" si="35"/>
        <v>0</v>
      </c>
      <c r="BK191" s="236">
        <f t="shared" si="35"/>
        <v>0</v>
      </c>
      <c r="BL191" s="235">
        <f t="shared" si="29"/>
        <v>0</v>
      </c>
    </row>
    <row r="192" spans="1:64">
      <c r="A192" s="234" t="s">
        <v>405</v>
      </c>
      <c r="B192" s="231">
        <v>0</v>
      </c>
      <c r="C192" s="231">
        <v>0</v>
      </c>
      <c r="D192" s="220">
        <v>855636.47</v>
      </c>
      <c r="E192" s="220">
        <v>855636.47</v>
      </c>
      <c r="F192" s="220">
        <v>855636.47</v>
      </c>
      <c r="G192" s="220">
        <v>855636.47</v>
      </c>
      <c r="H192" s="220">
        <v>855636.47</v>
      </c>
      <c r="I192" s="220">
        <v>855636.47</v>
      </c>
      <c r="J192" s="220">
        <v>855636.47</v>
      </c>
      <c r="K192" s="220">
        <v>855636.47</v>
      </c>
      <c r="L192" s="220">
        <v>855636.47</v>
      </c>
      <c r="M192" s="220">
        <v>855636.47</v>
      </c>
      <c r="N192" s="220">
        <v>855636.47</v>
      </c>
      <c r="O192" s="220">
        <v>855636.47</v>
      </c>
      <c r="P192" s="220">
        <f t="shared" si="30"/>
        <v>10267637.640000001</v>
      </c>
      <c r="Q192" s="220">
        <v>855636.47</v>
      </c>
      <c r="R192" s="220">
        <v>855636.47</v>
      </c>
      <c r="S192" s="220">
        <v>855636.47</v>
      </c>
      <c r="T192" s="220">
        <v>855636.47</v>
      </c>
      <c r="U192" s="220">
        <v>855636.47</v>
      </c>
      <c r="V192" s="220">
        <v>855636.47</v>
      </c>
      <c r="W192" s="220">
        <v>855636.47</v>
      </c>
      <c r="X192" s="220">
        <v>855636.47</v>
      </c>
      <c r="Y192" s="220">
        <v>855636.47</v>
      </c>
      <c r="Z192" s="220">
        <v>855636.47</v>
      </c>
      <c r="AA192" s="220">
        <v>855636.47</v>
      </c>
      <c r="AB192" s="220">
        <v>855636.47</v>
      </c>
      <c r="AC192" s="220">
        <v>855636.47</v>
      </c>
      <c r="AD192" s="220">
        <v>855636.47</v>
      </c>
      <c r="AE192" s="220">
        <v>855636.47</v>
      </c>
      <c r="AF192" s="220">
        <v>855636.47</v>
      </c>
      <c r="AG192" s="220">
        <f t="shared" si="31"/>
        <v>10267637.640000001</v>
      </c>
      <c r="AH192" s="234"/>
      <c r="AI192" s="235">
        <f t="shared" si="36"/>
        <v>0</v>
      </c>
      <c r="AJ192" s="235">
        <f t="shared" si="36"/>
        <v>0</v>
      </c>
      <c r="AK192" s="235">
        <f t="shared" si="36"/>
        <v>0</v>
      </c>
      <c r="AL192" s="235">
        <f t="shared" si="36"/>
        <v>0</v>
      </c>
      <c r="AM192" s="235">
        <f t="shared" si="36"/>
        <v>0</v>
      </c>
      <c r="AN192" s="235">
        <f t="shared" si="36"/>
        <v>0</v>
      </c>
      <c r="AO192" s="235">
        <f t="shared" si="36"/>
        <v>0</v>
      </c>
      <c r="AP192" s="235">
        <f t="shared" si="36"/>
        <v>0</v>
      </c>
      <c r="AQ192" s="235">
        <f t="shared" si="36"/>
        <v>0</v>
      </c>
      <c r="AR192" s="235">
        <f t="shared" si="34"/>
        <v>0</v>
      </c>
      <c r="AS192" s="235">
        <f t="shared" si="34"/>
        <v>0</v>
      </c>
      <c r="AT192" s="235">
        <f t="shared" si="34"/>
        <v>0</v>
      </c>
      <c r="AU192" s="236">
        <f t="shared" si="27"/>
        <v>0</v>
      </c>
      <c r="AV192" s="236">
        <f t="shared" si="28"/>
        <v>0</v>
      </c>
      <c r="AW192" s="236">
        <f t="shared" si="28"/>
        <v>0</v>
      </c>
      <c r="AX192" s="236">
        <f t="shared" si="28"/>
        <v>0</v>
      </c>
      <c r="AY192" s="236">
        <f t="shared" si="28"/>
        <v>0</v>
      </c>
      <c r="AZ192" s="236">
        <f t="shared" si="37"/>
        <v>0</v>
      </c>
      <c r="BA192" s="236">
        <f t="shared" si="37"/>
        <v>0</v>
      </c>
      <c r="BB192" s="236">
        <f t="shared" si="37"/>
        <v>0</v>
      </c>
      <c r="BC192" s="236">
        <f t="shared" si="37"/>
        <v>0</v>
      </c>
      <c r="BD192" s="236">
        <f t="shared" si="37"/>
        <v>0</v>
      </c>
      <c r="BE192" s="236">
        <f t="shared" si="37"/>
        <v>0</v>
      </c>
      <c r="BF192" s="236">
        <f t="shared" si="37"/>
        <v>0</v>
      </c>
      <c r="BG192" s="236">
        <f t="shared" si="37"/>
        <v>0</v>
      </c>
      <c r="BH192" s="236">
        <f t="shared" si="37"/>
        <v>0</v>
      </c>
      <c r="BI192" s="236">
        <f t="shared" si="35"/>
        <v>0</v>
      </c>
      <c r="BJ192" s="236">
        <f t="shared" si="35"/>
        <v>0</v>
      </c>
      <c r="BK192" s="236">
        <f t="shared" si="35"/>
        <v>0</v>
      </c>
      <c r="BL192" s="235">
        <f t="shared" si="29"/>
        <v>0</v>
      </c>
    </row>
    <row r="193" spans="1:64">
      <c r="A193" s="234" t="s">
        <v>406</v>
      </c>
      <c r="B193" s="231">
        <v>2.4799999999999999E-2</v>
      </c>
      <c r="C193" s="231">
        <v>4.3499999999999997E-2</v>
      </c>
      <c r="D193" s="220">
        <v>4526614.1900000004</v>
      </c>
      <c r="E193" s="220">
        <v>4526614.1900000004</v>
      </c>
      <c r="F193" s="220">
        <v>4526614.1900000004</v>
      </c>
      <c r="G193" s="220">
        <v>4526614.1900000004</v>
      </c>
      <c r="H193" s="220">
        <v>4526614.1900000004</v>
      </c>
      <c r="I193" s="220">
        <v>4526614.1900000004</v>
      </c>
      <c r="J193" s="220">
        <v>4526614.1900000004</v>
      </c>
      <c r="K193" s="220">
        <v>4526614.1900000004</v>
      </c>
      <c r="L193" s="220">
        <v>4526614.1900000004</v>
      </c>
      <c r="M193" s="220">
        <v>4526614.1900000004</v>
      </c>
      <c r="N193" s="220">
        <v>4526614.1900000004</v>
      </c>
      <c r="O193" s="220">
        <v>4526614.1900000004</v>
      </c>
      <c r="P193" s="220">
        <f t="shared" si="30"/>
        <v>54319370.279999994</v>
      </c>
      <c r="Q193" s="220">
        <v>4526614.1900000004</v>
      </c>
      <c r="R193" s="220">
        <v>4526614.1900000004</v>
      </c>
      <c r="S193" s="220">
        <v>4526614.1900000004</v>
      </c>
      <c r="T193" s="220">
        <v>4526614.1900000004</v>
      </c>
      <c r="U193" s="220">
        <v>4526614.1900000004</v>
      </c>
      <c r="V193" s="220">
        <v>4526614.1900000004</v>
      </c>
      <c r="W193" s="220">
        <v>4955325.8400000008</v>
      </c>
      <c r="X193" s="220">
        <v>5384037.4900000002</v>
      </c>
      <c r="Y193" s="220">
        <v>5384037.4900000002</v>
      </c>
      <c r="Z193" s="220">
        <v>5384037.4900000002</v>
      </c>
      <c r="AA193" s="220">
        <v>5384037.4900000002</v>
      </c>
      <c r="AB193" s="220">
        <v>5384037.4900000002</v>
      </c>
      <c r="AC193" s="220">
        <v>5384037.4900000002</v>
      </c>
      <c r="AD193" s="220">
        <v>5384037.4900000002</v>
      </c>
      <c r="AE193" s="220">
        <v>5384037.4900000002</v>
      </c>
      <c r="AF193" s="220">
        <v>5384037.4900000002</v>
      </c>
      <c r="AG193" s="220">
        <f t="shared" si="31"/>
        <v>62464891.630000018</v>
      </c>
      <c r="AH193" s="234"/>
      <c r="AI193" s="235">
        <f t="shared" si="36"/>
        <v>9355</v>
      </c>
      <c r="AJ193" s="235">
        <f t="shared" si="36"/>
        <v>9355</v>
      </c>
      <c r="AK193" s="235">
        <f t="shared" si="36"/>
        <v>9355</v>
      </c>
      <c r="AL193" s="235">
        <f t="shared" si="36"/>
        <v>9355</v>
      </c>
      <c r="AM193" s="235">
        <f t="shared" si="36"/>
        <v>9355</v>
      </c>
      <c r="AN193" s="235">
        <f t="shared" si="36"/>
        <v>9355</v>
      </c>
      <c r="AO193" s="235">
        <f t="shared" si="36"/>
        <v>9355</v>
      </c>
      <c r="AP193" s="235">
        <f t="shared" si="36"/>
        <v>9355</v>
      </c>
      <c r="AQ193" s="235">
        <f t="shared" si="36"/>
        <v>9355</v>
      </c>
      <c r="AR193" s="235">
        <f t="shared" si="34"/>
        <v>9355</v>
      </c>
      <c r="AS193" s="235">
        <f t="shared" si="34"/>
        <v>9355</v>
      </c>
      <c r="AT193" s="235">
        <f t="shared" si="34"/>
        <v>9355</v>
      </c>
      <c r="AU193" s="236">
        <f t="shared" si="27"/>
        <v>112260</v>
      </c>
      <c r="AV193" s="236">
        <f t="shared" si="28"/>
        <v>9355</v>
      </c>
      <c r="AW193" s="236">
        <f t="shared" si="28"/>
        <v>9355</v>
      </c>
      <c r="AX193" s="236">
        <f t="shared" si="28"/>
        <v>9355</v>
      </c>
      <c r="AY193" s="236">
        <f t="shared" si="28"/>
        <v>9355</v>
      </c>
      <c r="AZ193" s="236">
        <f t="shared" si="37"/>
        <v>16408.98</v>
      </c>
      <c r="BA193" s="236">
        <f t="shared" si="37"/>
        <v>16408.98</v>
      </c>
      <c r="BB193" s="236">
        <f t="shared" si="37"/>
        <v>17963.060000000001</v>
      </c>
      <c r="BC193" s="236">
        <f t="shared" si="37"/>
        <v>19517.14</v>
      </c>
      <c r="BD193" s="236">
        <f t="shared" si="37"/>
        <v>19517.14</v>
      </c>
      <c r="BE193" s="236">
        <f t="shared" si="37"/>
        <v>19517.14</v>
      </c>
      <c r="BF193" s="236">
        <f t="shared" si="37"/>
        <v>19517.14</v>
      </c>
      <c r="BG193" s="236">
        <f t="shared" si="37"/>
        <v>19517.14</v>
      </c>
      <c r="BH193" s="236">
        <f t="shared" si="37"/>
        <v>19517.14</v>
      </c>
      <c r="BI193" s="236">
        <f t="shared" si="35"/>
        <v>19517.14</v>
      </c>
      <c r="BJ193" s="236">
        <f t="shared" si="35"/>
        <v>19517.14</v>
      </c>
      <c r="BK193" s="236">
        <f t="shared" si="35"/>
        <v>19517.14</v>
      </c>
      <c r="BL193" s="235">
        <f t="shared" si="29"/>
        <v>226435.28000000003</v>
      </c>
    </row>
    <row r="194" spans="1:64">
      <c r="A194" s="234" t="s">
        <v>407</v>
      </c>
      <c r="B194" s="231">
        <v>2.6099999999999998E-2</v>
      </c>
      <c r="C194" s="231">
        <v>2.58E-2</v>
      </c>
      <c r="D194" s="220">
        <v>21885646.370000001</v>
      </c>
      <c r="E194" s="220">
        <v>21885646.370000001</v>
      </c>
      <c r="F194" s="220">
        <v>21885045.620000001</v>
      </c>
      <c r="G194" s="220">
        <v>21884444.859999999</v>
      </c>
      <c r="H194" s="220">
        <v>21884444.859999999</v>
      </c>
      <c r="I194" s="220">
        <v>21884444.859999999</v>
      </c>
      <c r="J194" s="220">
        <v>21884444.859999999</v>
      </c>
      <c r="K194" s="220">
        <v>21884444.859999999</v>
      </c>
      <c r="L194" s="220">
        <v>21884444.859999999</v>
      </c>
      <c r="M194" s="220">
        <v>21932038.155000001</v>
      </c>
      <c r="N194" s="220">
        <v>21979631.449999999</v>
      </c>
      <c r="O194" s="220">
        <v>21979631.449999999</v>
      </c>
      <c r="P194" s="220">
        <f t="shared" si="30"/>
        <v>262854308.57500002</v>
      </c>
      <c r="Q194" s="220">
        <v>21979631.449999999</v>
      </c>
      <c r="R194" s="220">
        <v>21979631.449999999</v>
      </c>
      <c r="S194" s="220">
        <v>21979631.449999999</v>
      </c>
      <c r="T194" s="220">
        <v>21979631.449999999</v>
      </c>
      <c r="U194" s="220">
        <v>21979631.449999999</v>
      </c>
      <c r="V194" s="220">
        <v>21979631.449999999</v>
      </c>
      <c r="W194" s="220">
        <v>21979631.449999999</v>
      </c>
      <c r="X194" s="220">
        <v>21979631.449999999</v>
      </c>
      <c r="Y194" s="220">
        <v>25173392.469999999</v>
      </c>
      <c r="Z194" s="220">
        <v>28367153.490000002</v>
      </c>
      <c r="AA194" s="220">
        <v>28367153.490000002</v>
      </c>
      <c r="AB194" s="220">
        <v>28367153.490000002</v>
      </c>
      <c r="AC194" s="220">
        <v>28367153.490000002</v>
      </c>
      <c r="AD194" s="220">
        <v>28367153.490000002</v>
      </c>
      <c r="AE194" s="220">
        <v>28367153.490000002</v>
      </c>
      <c r="AF194" s="220">
        <v>28367153.490000002</v>
      </c>
      <c r="AG194" s="220">
        <f t="shared" si="31"/>
        <v>311661992.70000005</v>
      </c>
      <c r="AH194" s="234"/>
      <c r="AI194" s="235">
        <f t="shared" si="36"/>
        <v>47601.279999999999</v>
      </c>
      <c r="AJ194" s="235">
        <f t="shared" si="36"/>
        <v>47601.279999999999</v>
      </c>
      <c r="AK194" s="235">
        <f t="shared" si="36"/>
        <v>47599.97</v>
      </c>
      <c r="AL194" s="235">
        <f t="shared" si="36"/>
        <v>47598.67</v>
      </c>
      <c r="AM194" s="235">
        <f t="shared" si="36"/>
        <v>47598.67</v>
      </c>
      <c r="AN194" s="235">
        <f t="shared" si="36"/>
        <v>47598.67</v>
      </c>
      <c r="AO194" s="235">
        <f t="shared" si="36"/>
        <v>47598.67</v>
      </c>
      <c r="AP194" s="235">
        <f t="shared" si="36"/>
        <v>47598.67</v>
      </c>
      <c r="AQ194" s="235">
        <f t="shared" si="36"/>
        <v>47598.67</v>
      </c>
      <c r="AR194" s="235">
        <f t="shared" si="34"/>
        <v>47702.18</v>
      </c>
      <c r="AS194" s="235">
        <f t="shared" si="34"/>
        <v>47805.7</v>
      </c>
      <c r="AT194" s="235">
        <f t="shared" si="34"/>
        <v>47805.7</v>
      </c>
      <c r="AU194" s="236">
        <f t="shared" si="27"/>
        <v>571708.12999999989</v>
      </c>
      <c r="AV194" s="236">
        <f t="shared" si="28"/>
        <v>47805.7</v>
      </c>
      <c r="AW194" s="236">
        <f t="shared" si="28"/>
        <v>47805.7</v>
      </c>
      <c r="AX194" s="236">
        <f t="shared" si="28"/>
        <v>47805.7</v>
      </c>
      <c r="AY194" s="236">
        <f t="shared" si="28"/>
        <v>47805.7</v>
      </c>
      <c r="AZ194" s="236">
        <f t="shared" si="37"/>
        <v>47256.21</v>
      </c>
      <c r="BA194" s="236">
        <f t="shared" si="37"/>
        <v>47256.21</v>
      </c>
      <c r="BB194" s="236">
        <f t="shared" si="37"/>
        <v>47256.21</v>
      </c>
      <c r="BC194" s="236">
        <f t="shared" si="37"/>
        <v>47256.21</v>
      </c>
      <c r="BD194" s="236">
        <f t="shared" si="37"/>
        <v>54122.79</v>
      </c>
      <c r="BE194" s="236">
        <f t="shared" si="37"/>
        <v>60989.38</v>
      </c>
      <c r="BF194" s="236">
        <f t="shared" si="37"/>
        <v>60989.38</v>
      </c>
      <c r="BG194" s="236">
        <f t="shared" si="37"/>
        <v>60989.38</v>
      </c>
      <c r="BH194" s="236">
        <f t="shared" si="37"/>
        <v>60989.38</v>
      </c>
      <c r="BI194" s="236">
        <f t="shared" si="35"/>
        <v>60989.38</v>
      </c>
      <c r="BJ194" s="236">
        <f t="shared" si="35"/>
        <v>60989.38</v>
      </c>
      <c r="BK194" s="236">
        <f t="shared" si="35"/>
        <v>60989.38</v>
      </c>
      <c r="BL194" s="235">
        <f t="shared" si="29"/>
        <v>670073.29</v>
      </c>
    </row>
    <row r="195" spans="1:64">
      <c r="A195" s="234" t="s">
        <v>408</v>
      </c>
      <c r="B195" s="231">
        <v>3.8600000000000002E-2</v>
      </c>
      <c r="C195" s="231">
        <v>3.8199999999999998E-2</v>
      </c>
      <c r="D195" s="220">
        <v>14046741.58</v>
      </c>
      <c r="E195" s="220">
        <v>14046741.58</v>
      </c>
      <c r="F195" s="220">
        <v>14046741.58</v>
      </c>
      <c r="G195" s="220">
        <v>14046741.58</v>
      </c>
      <c r="H195" s="220">
        <v>14046741.58</v>
      </c>
      <c r="I195" s="220">
        <v>14046741.58</v>
      </c>
      <c r="J195" s="220">
        <v>14046741.58</v>
      </c>
      <c r="K195" s="220">
        <v>14046741.58</v>
      </c>
      <c r="L195" s="220">
        <v>14046741.58</v>
      </c>
      <c r="M195" s="220">
        <v>14046741.58</v>
      </c>
      <c r="N195" s="220">
        <v>14046741.58</v>
      </c>
      <c r="O195" s="220">
        <v>14046741.58</v>
      </c>
      <c r="P195" s="220">
        <f t="shared" si="30"/>
        <v>168560898.96000004</v>
      </c>
      <c r="Q195" s="220">
        <v>14046741.58</v>
      </c>
      <c r="R195" s="220">
        <v>14046741.58</v>
      </c>
      <c r="S195" s="220">
        <v>14046741.58</v>
      </c>
      <c r="T195" s="220">
        <v>14046741.58</v>
      </c>
      <c r="U195" s="220">
        <v>14077870.58</v>
      </c>
      <c r="V195" s="220">
        <v>14108999.58</v>
      </c>
      <c r="W195" s="220">
        <v>14108999.58</v>
      </c>
      <c r="X195" s="220">
        <v>14667409.58</v>
      </c>
      <c r="Y195" s="220">
        <v>15225819.58</v>
      </c>
      <c r="Z195" s="220">
        <v>15225819.58</v>
      </c>
      <c r="AA195" s="220">
        <v>15225819.58</v>
      </c>
      <c r="AB195" s="220">
        <v>15225819.58</v>
      </c>
      <c r="AC195" s="220">
        <v>15225819.58</v>
      </c>
      <c r="AD195" s="220">
        <v>15225819.58</v>
      </c>
      <c r="AE195" s="220">
        <v>15225819.58</v>
      </c>
      <c r="AF195" s="220">
        <v>15225819.58</v>
      </c>
      <c r="AG195" s="220">
        <f t="shared" si="31"/>
        <v>178769835.96000004</v>
      </c>
      <c r="AH195" s="234"/>
      <c r="AI195" s="235">
        <f t="shared" si="36"/>
        <v>45183.69</v>
      </c>
      <c r="AJ195" s="235">
        <f t="shared" si="36"/>
        <v>45183.69</v>
      </c>
      <c r="AK195" s="235">
        <f t="shared" si="36"/>
        <v>45183.69</v>
      </c>
      <c r="AL195" s="235">
        <f t="shared" si="36"/>
        <v>45183.69</v>
      </c>
      <c r="AM195" s="235">
        <f t="shared" si="36"/>
        <v>45183.69</v>
      </c>
      <c r="AN195" s="235">
        <f t="shared" si="36"/>
        <v>45183.69</v>
      </c>
      <c r="AO195" s="235">
        <f t="shared" si="36"/>
        <v>45183.69</v>
      </c>
      <c r="AP195" s="235">
        <f t="shared" si="36"/>
        <v>45183.69</v>
      </c>
      <c r="AQ195" s="235">
        <f t="shared" si="36"/>
        <v>45183.69</v>
      </c>
      <c r="AR195" s="235">
        <f t="shared" si="34"/>
        <v>45183.69</v>
      </c>
      <c r="AS195" s="235">
        <f t="shared" si="34"/>
        <v>45183.69</v>
      </c>
      <c r="AT195" s="235">
        <f t="shared" si="34"/>
        <v>45183.69</v>
      </c>
      <c r="AU195" s="236">
        <f t="shared" si="27"/>
        <v>542204.28</v>
      </c>
      <c r="AV195" s="236">
        <f t="shared" si="28"/>
        <v>45183.69</v>
      </c>
      <c r="AW195" s="236">
        <f t="shared" si="28"/>
        <v>45183.69</v>
      </c>
      <c r="AX195" s="236">
        <f t="shared" si="28"/>
        <v>45183.69</v>
      </c>
      <c r="AY195" s="236">
        <f t="shared" si="28"/>
        <v>45183.69</v>
      </c>
      <c r="AZ195" s="236">
        <f t="shared" si="37"/>
        <v>44814.55</v>
      </c>
      <c r="BA195" s="236">
        <f t="shared" si="37"/>
        <v>44913.65</v>
      </c>
      <c r="BB195" s="236">
        <f t="shared" si="37"/>
        <v>44913.65</v>
      </c>
      <c r="BC195" s="236">
        <f t="shared" si="37"/>
        <v>46691.25</v>
      </c>
      <c r="BD195" s="236">
        <f t="shared" si="37"/>
        <v>48468.86</v>
      </c>
      <c r="BE195" s="236">
        <f t="shared" si="37"/>
        <v>48468.86</v>
      </c>
      <c r="BF195" s="236">
        <f t="shared" si="37"/>
        <v>48468.86</v>
      </c>
      <c r="BG195" s="236">
        <f t="shared" si="37"/>
        <v>48468.86</v>
      </c>
      <c r="BH195" s="236">
        <f t="shared" si="37"/>
        <v>48468.86</v>
      </c>
      <c r="BI195" s="236">
        <f t="shared" si="35"/>
        <v>48468.86</v>
      </c>
      <c r="BJ195" s="236">
        <f t="shared" si="35"/>
        <v>48468.86</v>
      </c>
      <c r="BK195" s="236">
        <f t="shared" si="35"/>
        <v>48468.86</v>
      </c>
      <c r="BL195" s="235">
        <f t="shared" si="29"/>
        <v>569083.98</v>
      </c>
    </row>
    <row r="196" spans="1:64">
      <c r="A196" s="234" t="s">
        <v>409</v>
      </c>
      <c r="B196" s="231">
        <v>3.8099999999999995E-2</v>
      </c>
      <c r="C196" s="231">
        <v>3.8600000000000002E-2</v>
      </c>
      <c r="D196" s="220">
        <v>1335603.21</v>
      </c>
      <c r="E196" s="220">
        <v>1335603.21</v>
      </c>
      <c r="F196" s="220">
        <v>1348125.18</v>
      </c>
      <c r="G196" s="220">
        <v>1360647.15</v>
      </c>
      <c r="H196" s="220">
        <v>1360647.15</v>
      </c>
      <c r="I196" s="220">
        <v>1360647.15</v>
      </c>
      <c r="J196" s="220">
        <v>1360647.15</v>
      </c>
      <c r="K196" s="220">
        <v>1360647.15</v>
      </c>
      <c r="L196" s="220">
        <v>1360647.15</v>
      </c>
      <c r="M196" s="220">
        <v>1360647.15</v>
      </c>
      <c r="N196" s="220">
        <v>1360647.15</v>
      </c>
      <c r="O196" s="220">
        <v>1360647.15</v>
      </c>
      <c r="P196" s="220">
        <f t="shared" si="30"/>
        <v>16265155.950000003</v>
      </c>
      <c r="Q196" s="220">
        <v>1360647.15</v>
      </c>
      <c r="R196" s="220">
        <v>1360647.15</v>
      </c>
      <c r="S196" s="220">
        <v>1360647.15</v>
      </c>
      <c r="T196" s="220">
        <v>1360647.15</v>
      </c>
      <c r="U196" s="220">
        <v>1371407.15</v>
      </c>
      <c r="V196" s="220">
        <v>1382167.15</v>
      </c>
      <c r="W196" s="220">
        <v>1382167.15</v>
      </c>
      <c r="X196" s="220">
        <v>1382167.15</v>
      </c>
      <c r="Y196" s="220">
        <v>1382167.15</v>
      </c>
      <c r="Z196" s="220">
        <v>1382167.15</v>
      </c>
      <c r="AA196" s="220">
        <v>1382167.15</v>
      </c>
      <c r="AB196" s="220">
        <v>1382167.15</v>
      </c>
      <c r="AC196" s="220">
        <v>1382167.15</v>
      </c>
      <c r="AD196" s="220">
        <v>1382167.15</v>
      </c>
      <c r="AE196" s="220">
        <v>1412037.65</v>
      </c>
      <c r="AF196" s="220">
        <v>1441908.15</v>
      </c>
      <c r="AG196" s="220">
        <f t="shared" si="31"/>
        <v>16664857.300000003</v>
      </c>
      <c r="AH196" s="234"/>
      <c r="AI196" s="235">
        <f t="shared" si="36"/>
        <v>4240.54</v>
      </c>
      <c r="AJ196" s="235">
        <f t="shared" si="36"/>
        <v>4240.54</v>
      </c>
      <c r="AK196" s="235">
        <f t="shared" si="36"/>
        <v>4280.3</v>
      </c>
      <c r="AL196" s="235">
        <f t="shared" si="36"/>
        <v>4320.05</v>
      </c>
      <c r="AM196" s="235">
        <f t="shared" si="36"/>
        <v>4320.05</v>
      </c>
      <c r="AN196" s="235">
        <f t="shared" si="36"/>
        <v>4320.05</v>
      </c>
      <c r="AO196" s="235">
        <f t="shared" si="36"/>
        <v>4320.05</v>
      </c>
      <c r="AP196" s="235">
        <f t="shared" si="36"/>
        <v>4320.05</v>
      </c>
      <c r="AQ196" s="235">
        <f t="shared" si="36"/>
        <v>4320.05</v>
      </c>
      <c r="AR196" s="235">
        <f t="shared" si="34"/>
        <v>4320.05</v>
      </c>
      <c r="AS196" s="235">
        <f t="shared" si="34"/>
        <v>4320.05</v>
      </c>
      <c r="AT196" s="235">
        <f t="shared" si="34"/>
        <v>4320.05</v>
      </c>
      <c r="AU196" s="236">
        <f t="shared" si="27"/>
        <v>51641.830000000009</v>
      </c>
      <c r="AV196" s="236">
        <f t="shared" si="28"/>
        <v>4320.05</v>
      </c>
      <c r="AW196" s="236">
        <f t="shared" si="28"/>
        <v>4320.05</v>
      </c>
      <c r="AX196" s="236">
        <f t="shared" si="28"/>
        <v>4320.05</v>
      </c>
      <c r="AY196" s="236">
        <f t="shared" ref="AY196:AY259" si="38">ROUND(T196*$B196/12,2)</f>
        <v>4320.05</v>
      </c>
      <c r="AZ196" s="236">
        <f t="shared" si="37"/>
        <v>4411.3599999999997</v>
      </c>
      <c r="BA196" s="236">
        <f t="shared" si="37"/>
        <v>4445.97</v>
      </c>
      <c r="BB196" s="236">
        <f t="shared" si="37"/>
        <v>4445.97</v>
      </c>
      <c r="BC196" s="236">
        <f t="shared" si="37"/>
        <v>4445.97</v>
      </c>
      <c r="BD196" s="236">
        <f t="shared" si="37"/>
        <v>4445.97</v>
      </c>
      <c r="BE196" s="236">
        <f t="shared" si="37"/>
        <v>4445.97</v>
      </c>
      <c r="BF196" s="236">
        <f t="shared" si="37"/>
        <v>4445.97</v>
      </c>
      <c r="BG196" s="236">
        <f t="shared" si="37"/>
        <v>4445.97</v>
      </c>
      <c r="BH196" s="236">
        <f t="shared" si="37"/>
        <v>4445.97</v>
      </c>
      <c r="BI196" s="236">
        <f t="shared" si="35"/>
        <v>4445.97</v>
      </c>
      <c r="BJ196" s="236">
        <f t="shared" si="35"/>
        <v>4542.05</v>
      </c>
      <c r="BK196" s="236">
        <f t="shared" si="35"/>
        <v>4638.1400000000003</v>
      </c>
      <c r="BL196" s="235">
        <f t="shared" si="29"/>
        <v>53605.280000000006</v>
      </c>
    </row>
    <row r="197" spans="1:64">
      <c r="A197" s="234" t="s">
        <v>410</v>
      </c>
      <c r="B197" s="231">
        <v>0</v>
      </c>
      <c r="C197" s="231">
        <v>0</v>
      </c>
      <c r="D197" s="220">
        <v>0</v>
      </c>
      <c r="E197" s="220">
        <v>0</v>
      </c>
      <c r="F197" s="220">
        <v>0</v>
      </c>
      <c r="G197" s="220">
        <v>0</v>
      </c>
      <c r="H197" s="220">
        <v>0</v>
      </c>
      <c r="I197" s="220">
        <v>0</v>
      </c>
      <c r="J197" s="220">
        <v>0</v>
      </c>
      <c r="K197" s="220">
        <v>0</v>
      </c>
      <c r="L197" s="220">
        <v>0</v>
      </c>
      <c r="M197" s="220">
        <v>0</v>
      </c>
      <c r="N197" s="220">
        <v>0</v>
      </c>
      <c r="O197" s="220">
        <v>0</v>
      </c>
      <c r="P197" s="220">
        <f t="shared" si="30"/>
        <v>0</v>
      </c>
      <c r="Q197" s="220">
        <v>0</v>
      </c>
      <c r="R197" s="220">
        <v>0</v>
      </c>
      <c r="S197" s="220">
        <v>0</v>
      </c>
      <c r="T197" s="220">
        <v>0</v>
      </c>
      <c r="U197" s="220">
        <v>0</v>
      </c>
      <c r="V197" s="220">
        <v>0</v>
      </c>
      <c r="W197" s="220">
        <v>0</v>
      </c>
      <c r="X197" s="220">
        <v>0</v>
      </c>
      <c r="Y197" s="220">
        <v>0</v>
      </c>
      <c r="Z197" s="220">
        <v>0</v>
      </c>
      <c r="AA197" s="220">
        <v>0</v>
      </c>
      <c r="AB197" s="220">
        <v>0</v>
      </c>
      <c r="AC197" s="220">
        <v>0</v>
      </c>
      <c r="AD197" s="220">
        <v>0</v>
      </c>
      <c r="AE197" s="220">
        <v>0</v>
      </c>
      <c r="AF197" s="220">
        <v>0</v>
      </c>
      <c r="AG197" s="220">
        <f t="shared" si="31"/>
        <v>0</v>
      </c>
      <c r="AH197" s="234"/>
      <c r="AI197" s="235">
        <f t="shared" si="36"/>
        <v>0</v>
      </c>
      <c r="AJ197" s="235">
        <f t="shared" si="36"/>
        <v>0</v>
      </c>
      <c r="AK197" s="235">
        <f t="shared" si="36"/>
        <v>0</v>
      </c>
      <c r="AL197" s="235">
        <f t="shared" si="36"/>
        <v>0</v>
      </c>
      <c r="AM197" s="235">
        <f t="shared" si="36"/>
        <v>0</v>
      </c>
      <c r="AN197" s="235">
        <f t="shared" si="36"/>
        <v>0</v>
      </c>
      <c r="AO197" s="235">
        <f t="shared" si="36"/>
        <v>0</v>
      </c>
      <c r="AP197" s="235">
        <f t="shared" si="36"/>
        <v>0</v>
      </c>
      <c r="AQ197" s="235">
        <f t="shared" si="36"/>
        <v>0</v>
      </c>
      <c r="AR197" s="235">
        <f t="shared" si="34"/>
        <v>0</v>
      </c>
      <c r="AS197" s="235">
        <f t="shared" si="34"/>
        <v>0</v>
      </c>
      <c r="AT197" s="235">
        <f t="shared" si="34"/>
        <v>0</v>
      </c>
      <c r="AU197" s="236">
        <f t="shared" ref="AU197:AU260" si="39">SUM(AI197:AT197)</f>
        <v>0</v>
      </c>
      <c r="AV197" s="236">
        <f t="shared" ref="AV197:AY260" si="40">ROUND(Q197*$B197/12,2)</f>
        <v>0</v>
      </c>
      <c r="AW197" s="236">
        <f t="shared" si="40"/>
        <v>0</v>
      </c>
      <c r="AX197" s="236">
        <f t="shared" si="40"/>
        <v>0</v>
      </c>
      <c r="AY197" s="236">
        <f t="shared" si="38"/>
        <v>0</v>
      </c>
      <c r="AZ197" s="236">
        <f t="shared" si="37"/>
        <v>0</v>
      </c>
      <c r="BA197" s="236">
        <f t="shared" si="37"/>
        <v>0</v>
      </c>
      <c r="BB197" s="236">
        <f t="shared" si="37"/>
        <v>0</v>
      </c>
      <c r="BC197" s="236">
        <f t="shared" si="37"/>
        <v>0</v>
      </c>
      <c r="BD197" s="236">
        <f t="shared" si="37"/>
        <v>0</v>
      </c>
      <c r="BE197" s="236">
        <f t="shared" si="37"/>
        <v>0</v>
      </c>
      <c r="BF197" s="236">
        <f t="shared" si="37"/>
        <v>0</v>
      </c>
      <c r="BG197" s="236">
        <f t="shared" si="37"/>
        <v>0</v>
      </c>
      <c r="BH197" s="236">
        <f t="shared" si="37"/>
        <v>0</v>
      </c>
      <c r="BI197" s="236">
        <f t="shared" si="35"/>
        <v>0</v>
      </c>
      <c r="BJ197" s="236">
        <f t="shared" si="35"/>
        <v>0</v>
      </c>
      <c r="BK197" s="236">
        <f t="shared" si="35"/>
        <v>0</v>
      </c>
      <c r="BL197" s="235">
        <f t="shared" ref="BL197:BL260" si="41">SUM(AZ197:BK197)</f>
        <v>0</v>
      </c>
    </row>
    <row r="198" spans="1:64">
      <c r="A198" s="234" t="s">
        <v>411</v>
      </c>
      <c r="B198" s="231">
        <v>3.7599999999999995E-2</v>
      </c>
      <c r="C198" s="231">
        <v>2.93E-2</v>
      </c>
      <c r="D198" s="220">
        <v>329374.18</v>
      </c>
      <c r="E198" s="220">
        <v>329374.18</v>
      </c>
      <c r="F198" s="220">
        <v>329374.18</v>
      </c>
      <c r="G198" s="220">
        <v>329374.18</v>
      </c>
      <c r="H198" s="220">
        <v>329374.18</v>
      </c>
      <c r="I198" s="220">
        <v>329374.18</v>
      </c>
      <c r="J198" s="220">
        <v>329374.18</v>
      </c>
      <c r="K198" s="220">
        <v>329374.18</v>
      </c>
      <c r="L198" s="220">
        <v>329374.18</v>
      </c>
      <c r="M198" s="220">
        <v>329374.18</v>
      </c>
      <c r="N198" s="220">
        <v>329374.18</v>
      </c>
      <c r="O198" s="220">
        <v>329374.18</v>
      </c>
      <c r="P198" s="220">
        <f t="shared" ref="P198:P261" si="42">SUM(D198:O198)</f>
        <v>3952490.1600000006</v>
      </c>
      <c r="Q198" s="220">
        <v>329374.18</v>
      </c>
      <c r="R198" s="220">
        <v>329374.18</v>
      </c>
      <c r="S198" s="220">
        <v>329374.18</v>
      </c>
      <c r="T198" s="220">
        <v>329374.18</v>
      </c>
      <c r="U198" s="220">
        <v>329374.18</v>
      </c>
      <c r="V198" s="220">
        <v>329374.18</v>
      </c>
      <c r="W198" s="220">
        <v>329374.18</v>
      </c>
      <c r="X198" s="220">
        <v>329374.18</v>
      </c>
      <c r="Y198" s="220">
        <v>329374.18</v>
      </c>
      <c r="Z198" s="220">
        <v>329374.18</v>
      </c>
      <c r="AA198" s="220">
        <v>329374.18</v>
      </c>
      <c r="AB198" s="220">
        <v>329374.18</v>
      </c>
      <c r="AC198" s="220">
        <v>329374.18</v>
      </c>
      <c r="AD198" s="220">
        <v>329374.18</v>
      </c>
      <c r="AE198" s="220">
        <v>329374.18</v>
      </c>
      <c r="AF198" s="220">
        <v>329374.18</v>
      </c>
      <c r="AG198" s="220">
        <f t="shared" ref="AG198:AG261" si="43">SUM(U198:AF198)</f>
        <v>3952490.1600000006</v>
      </c>
      <c r="AH198" s="234"/>
      <c r="AI198" s="235">
        <f t="shared" si="36"/>
        <v>1032.04</v>
      </c>
      <c r="AJ198" s="235">
        <f t="shared" si="36"/>
        <v>1032.04</v>
      </c>
      <c r="AK198" s="235">
        <f t="shared" si="36"/>
        <v>1032.04</v>
      </c>
      <c r="AL198" s="235">
        <f t="shared" si="36"/>
        <v>1032.04</v>
      </c>
      <c r="AM198" s="235">
        <f t="shared" si="36"/>
        <v>1032.04</v>
      </c>
      <c r="AN198" s="235">
        <f t="shared" si="36"/>
        <v>1032.04</v>
      </c>
      <c r="AO198" s="235">
        <f t="shared" si="36"/>
        <v>1032.04</v>
      </c>
      <c r="AP198" s="235">
        <f t="shared" si="36"/>
        <v>1032.04</v>
      </c>
      <c r="AQ198" s="235">
        <f t="shared" si="36"/>
        <v>1032.04</v>
      </c>
      <c r="AR198" s="235">
        <f t="shared" si="34"/>
        <v>1032.04</v>
      </c>
      <c r="AS198" s="235">
        <f t="shared" si="34"/>
        <v>1032.04</v>
      </c>
      <c r="AT198" s="235">
        <f t="shared" si="34"/>
        <v>1032.04</v>
      </c>
      <c r="AU198" s="236">
        <f t="shared" si="39"/>
        <v>12384.480000000003</v>
      </c>
      <c r="AV198" s="236">
        <f t="shared" si="40"/>
        <v>1032.04</v>
      </c>
      <c r="AW198" s="236">
        <f t="shared" si="40"/>
        <v>1032.04</v>
      </c>
      <c r="AX198" s="236">
        <f t="shared" si="40"/>
        <v>1032.04</v>
      </c>
      <c r="AY198" s="236">
        <f t="shared" si="38"/>
        <v>1032.04</v>
      </c>
      <c r="AZ198" s="236">
        <f t="shared" si="37"/>
        <v>804.22</v>
      </c>
      <c r="BA198" s="236">
        <f t="shared" si="37"/>
        <v>804.22</v>
      </c>
      <c r="BB198" s="236">
        <f t="shared" si="37"/>
        <v>804.22</v>
      </c>
      <c r="BC198" s="236">
        <f t="shared" si="37"/>
        <v>804.22</v>
      </c>
      <c r="BD198" s="236">
        <f t="shared" si="37"/>
        <v>804.22</v>
      </c>
      <c r="BE198" s="236">
        <f t="shared" si="37"/>
        <v>804.22</v>
      </c>
      <c r="BF198" s="236">
        <f t="shared" si="37"/>
        <v>804.22</v>
      </c>
      <c r="BG198" s="236">
        <f t="shared" si="37"/>
        <v>804.22</v>
      </c>
      <c r="BH198" s="236">
        <f t="shared" si="37"/>
        <v>804.22</v>
      </c>
      <c r="BI198" s="236">
        <f t="shared" si="35"/>
        <v>804.22</v>
      </c>
      <c r="BJ198" s="236">
        <f t="shared" si="35"/>
        <v>804.22</v>
      </c>
      <c r="BK198" s="236">
        <f t="shared" si="35"/>
        <v>804.22</v>
      </c>
      <c r="BL198" s="235">
        <f t="shared" si="41"/>
        <v>9650.6400000000012</v>
      </c>
    </row>
    <row r="199" spans="1:64">
      <c r="A199" s="234" t="s">
        <v>412</v>
      </c>
      <c r="B199" s="231">
        <v>0</v>
      </c>
      <c r="C199" s="231">
        <v>0</v>
      </c>
      <c r="D199" s="220">
        <v>0</v>
      </c>
      <c r="E199" s="220">
        <v>0</v>
      </c>
      <c r="F199" s="220">
        <v>0</v>
      </c>
      <c r="G199" s="220">
        <v>0</v>
      </c>
      <c r="H199" s="220">
        <v>0</v>
      </c>
      <c r="I199" s="220">
        <v>0</v>
      </c>
      <c r="J199" s="220">
        <v>0</v>
      </c>
      <c r="K199" s="220">
        <v>0</v>
      </c>
      <c r="L199" s="220">
        <v>0</v>
      </c>
      <c r="M199" s="220">
        <v>0</v>
      </c>
      <c r="N199" s="220">
        <v>0</v>
      </c>
      <c r="O199" s="220">
        <v>0</v>
      </c>
      <c r="P199" s="220">
        <f t="shared" si="42"/>
        <v>0</v>
      </c>
      <c r="Q199" s="220">
        <v>0</v>
      </c>
      <c r="R199" s="220">
        <v>0</v>
      </c>
      <c r="S199" s="220">
        <v>0</v>
      </c>
      <c r="T199" s="220">
        <v>0</v>
      </c>
      <c r="U199" s="220">
        <v>0</v>
      </c>
      <c r="V199" s="220">
        <v>0</v>
      </c>
      <c r="W199" s="220">
        <v>0</v>
      </c>
      <c r="X199" s="220">
        <v>0</v>
      </c>
      <c r="Y199" s="220">
        <v>0</v>
      </c>
      <c r="Z199" s="220">
        <v>0</v>
      </c>
      <c r="AA199" s="220">
        <v>0</v>
      </c>
      <c r="AB199" s="220">
        <v>0</v>
      </c>
      <c r="AC199" s="220">
        <v>0</v>
      </c>
      <c r="AD199" s="220">
        <v>0</v>
      </c>
      <c r="AE199" s="220">
        <v>0</v>
      </c>
      <c r="AF199" s="220">
        <v>0</v>
      </c>
      <c r="AG199" s="220">
        <f t="shared" si="43"/>
        <v>0</v>
      </c>
      <c r="AH199" s="234"/>
      <c r="AI199" s="235">
        <f t="shared" si="36"/>
        <v>0</v>
      </c>
      <c r="AJ199" s="235">
        <f t="shared" si="36"/>
        <v>0</v>
      </c>
      <c r="AK199" s="235">
        <f t="shared" si="36"/>
        <v>0</v>
      </c>
      <c r="AL199" s="235">
        <f t="shared" si="36"/>
        <v>0</v>
      </c>
      <c r="AM199" s="235">
        <f t="shared" si="36"/>
        <v>0</v>
      </c>
      <c r="AN199" s="235">
        <f t="shared" si="36"/>
        <v>0</v>
      </c>
      <c r="AO199" s="235">
        <f t="shared" si="36"/>
        <v>0</v>
      </c>
      <c r="AP199" s="235">
        <f t="shared" si="36"/>
        <v>0</v>
      </c>
      <c r="AQ199" s="235">
        <f t="shared" si="36"/>
        <v>0</v>
      </c>
      <c r="AR199" s="235">
        <f t="shared" si="34"/>
        <v>0</v>
      </c>
      <c r="AS199" s="235">
        <f t="shared" si="34"/>
        <v>0</v>
      </c>
      <c r="AT199" s="235">
        <f t="shared" si="34"/>
        <v>0</v>
      </c>
      <c r="AU199" s="236">
        <f t="shared" si="39"/>
        <v>0</v>
      </c>
      <c r="AV199" s="236">
        <f t="shared" si="40"/>
        <v>0</v>
      </c>
      <c r="AW199" s="236">
        <f t="shared" si="40"/>
        <v>0</v>
      </c>
      <c r="AX199" s="236">
        <f t="shared" si="40"/>
        <v>0</v>
      </c>
      <c r="AY199" s="236">
        <f t="shared" si="38"/>
        <v>0</v>
      </c>
      <c r="AZ199" s="236">
        <f t="shared" si="37"/>
        <v>0</v>
      </c>
      <c r="BA199" s="236">
        <f t="shared" si="37"/>
        <v>0</v>
      </c>
      <c r="BB199" s="236">
        <f t="shared" si="37"/>
        <v>0</v>
      </c>
      <c r="BC199" s="236">
        <f t="shared" si="37"/>
        <v>0</v>
      </c>
      <c r="BD199" s="236">
        <f t="shared" si="37"/>
        <v>0</v>
      </c>
      <c r="BE199" s="236">
        <f t="shared" si="37"/>
        <v>0</v>
      </c>
      <c r="BF199" s="236">
        <f t="shared" si="37"/>
        <v>0</v>
      </c>
      <c r="BG199" s="236">
        <f t="shared" si="37"/>
        <v>0</v>
      </c>
      <c r="BH199" s="236">
        <f t="shared" si="37"/>
        <v>0</v>
      </c>
      <c r="BI199" s="236">
        <f t="shared" si="35"/>
        <v>0</v>
      </c>
      <c r="BJ199" s="236">
        <f t="shared" si="35"/>
        <v>0</v>
      </c>
      <c r="BK199" s="236">
        <f t="shared" si="35"/>
        <v>0</v>
      </c>
      <c r="BL199" s="235">
        <f t="shared" si="41"/>
        <v>0</v>
      </c>
    </row>
    <row r="200" spans="1:64">
      <c r="A200" s="234" t="s">
        <v>413</v>
      </c>
      <c r="B200" s="231">
        <v>3.3300000000000003E-2</v>
      </c>
      <c r="C200" s="231">
        <v>3.4099999999999998E-2</v>
      </c>
      <c r="D200" s="220">
        <v>234509.13</v>
      </c>
      <c r="E200" s="220">
        <v>234509.13</v>
      </c>
      <c r="F200" s="220">
        <v>216704.48</v>
      </c>
      <c r="G200" s="220">
        <v>198899.83000000002</v>
      </c>
      <c r="H200" s="220">
        <v>198899.83000000002</v>
      </c>
      <c r="I200" s="220">
        <v>198899.83000000002</v>
      </c>
      <c r="J200" s="220">
        <v>198899.83000000002</v>
      </c>
      <c r="K200" s="220">
        <v>198899.83000000002</v>
      </c>
      <c r="L200" s="220">
        <v>198899.83000000002</v>
      </c>
      <c r="M200" s="220">
        <v>198899.83000000002</v>
      </c>
      <c r="N200" s="220">
        <v>198899.83000000002</v>
      </c>
      <c r="O200" s="220">
        <v>198899.83000000002</v>
      </c>
      <c r="P200" s="220">
        <f t="shared" si="42"/>
        <v>2475821.2100000004</v>
      </c>
      <c r="Q200" s="220">
        <v>198899.83000000002</v>
      </c>
      <c r="R200" s="220">
        <v>198899.83000000002</v>
      </c>
      <c r="S200" s="220">
        <v>198899.83000000002</v>
      </c>
      <c r="T200" s="220">
        <v>198899.83000000002</v>
      </c>
      <c r="U200" s="220">
        <v>198899.83000000002</v>
      </c>
      <c r="V200" s="220">
        <v>198899.83000000002</v>
      </c>
      <c r="W200" s="220">
        <v>198899.83000000002</v>
      </c>
      <c r="X200" s="220">
        <v>198899.83000000002</v>
      </c>
      <c r="Y200" s="220">
        <v>198899.83000000002</v>
      </c>
      <c r="Z200" s="220">
        <v>198899.83000000002</v>
      </c>
      <c r="AA200" s="220">
        <v>198899.83000000002</v>
      </c>
      <c r="AB200" s="220">
        <v>198899.83000000002</v>
      </c>
      <c r="AC200" s="220">
        <v>198899.83000000002</v>
      </c>
      <c r="AD200" s="220">
        <v>198899.83000000002</v>
      </c>
      <c r="AE200" s="220">
        <v>198899.83000000002</v>
      </c>
      <c r="AF200" s="220">
        <v>198899.83000000002</v>
      </c>
      <c r="AG200" s="220">
        <f t="shared" si="43"/>
        <v>2386797.9600000004</v>
      </c>
      <c r="AH200" s="234"/>
      <c r="AI200" s="235">
        <f t="shared" si="36"/>
        <v>650.76</v>
      </c>
      <c r="AJ200" s="235">
        <f t="shared" si="36"/>
        <v>650.76</v>
      </c>
      <c r="AK200" s="235">
        <f t="shared" si="36"/>
        <v>601.35</v>
      </c>
      <c r="AL200" s="235">
        <f t="shared" si="36"/>
        <v>551.95000000000005</v>
      </c>
      <c r="AM200" s="235">
        <f t="shared" si="36"/>
        <v>551.95000000000005</v>
      </c>
      <c r="AN200" s="235">
        <f t="shared" si="36"/>
        <v>551.95000000000005</v>
      </c>
      <c r="AO200" s="235">
        <f t="shared" si="36"/>
        <v>551.95000000000005</v>
      </c>
      <c r="AP200" s="235">
        <f t="shared" si="36"/>
        <v>551.95000000000005</v>
      </c>
      <c r="AQ200" s="235">
        <f t="shared" si="36"/>
        <v>551.95000000000005</v>
      </c>
      <c r="AR200" s="235">
        <f t="shared" si="34"/>
        <v>551.95000000000005</v>
      </c>
      <c r="AS200" s="235">
        <f t="shared" si="34"/>
        <v>551.95000000000005</v>
      </c>
      <c r="AT200" s="235">
        <f t="shared" si="34"/>
        <v>551.95000000000005</v>
      </c>
      <c r="AU200" s="236">
        <f t="shared" si="39"/>
        <v>6870.4199999999983</v>
      </c>
      <c r="AV200" s="236">
        <f t="shared" si="40"/>
        <v>551.95000000000005</v>
      </c>
      <c r="AW200" s="236">
        <f t="shared" si="40"/>
        <v>551.95000000000005</v>
      </c>
      <c r="AX200" s="236">
        <f t="shared" si="40"/>
        <v>551.95000000000005</v>
      </c>
      <c r="AY200" s="236">
        <f t="shared" si="38"/>
        <v>551.95000000000005</v>
      </c>
      <c r="AZ200" s="236">
        <f t="shared" si="37"/>
        <v>565.21</v>
      </c>
      <c r="BA200" s="236">
        <f t="shared" si="37"/>
        <v>565.21</v>
      </c>
      <c r="BB200" s="236">
        <f t="shared" si="37"/>
        <v>565.21</v>
      </c>
      <c r="BC200" s="236">
        <f t="shared" si="37"/>
        <v>565.21</v>
      </c>
      <c r="BD200" s="236">
        <f t="shared" si="37"/>
        <v>565.21</v>
      </c>
      <c r="BE200" s="236">
        <f t="shared" si="37"/>
        <v>565.21</v>
      </c>
      <c r="BF200" s="236">
        <f t="shared" si="37"/>
        <v>565.21</v>
      </c>
      <c r="BG200" s="236">
        <f t="shared" si="37"/>
        <v>565.21</v>
      </c>
      <c r="BH200" s="236">
        <f t="shared" si="37"/>
        <v>565.21</v>
      </c>
      <c r="BI200" s="236">
        <f t="shared" si="35"/>
        <v>565.21</v>
      </c>
      <c r="BJ200" s="236">
        <f t="shared" si="35"/>
        <v>565.21</v>
      </c>
      <c r="BK200" s="236">
        <f t="shared" si="35"/>
        <v>565.21</v>
      </c>
      <c r="BL200" s="235">
        <f t="shared" si="41"/>
        <v>6782.52</v>
      </c>
    </row>
    <row r="201" spans="1:64">
      <c r="A201" s="234" t="s">
        <v>414</v>
      </c>
      <c r="B201" s="231">
        <v>0</v>
      </c>
      <c r="C201" s="231">
        <v>0</v>
      </c>
      <c r="D201" s="220">
        <v>96395.56</v>
      </c>
      <c r="E201" s="220">
        <v>96395.56</v>
      </c>
      <c r="F201" s="220">
        <v>96395.56</v>
      </c>
      <c r="G201" s="220">
        <v>96395.56</v>
      </c>
      <c r="H201" s="220">
        <v>96395.56</v>
      </c>
      <c r="I201" s="220">
        <v>96395.56</v>
      </c>
      <c r="J201" s="220">
        <v>96395.56</v>
      </c>
      <c r="K201" s="220">
        <v>96395.56</v>
      </c>
      <c r="L201" s="220">
        <v>96395.56</v>
      </c>
      <c r="M201" s="220">
        <v>96395.56</v>
      </c>
      <c r="N201" s="220">
        <v>96395.56</v>
      </c>
      <c r="O201" s="220">
        <v>96395.56</v>
      </c>
      <c r="P201" s="220">
        <f t="shared" si="42"/>
        <v>1156746.7200000002</v>
      </c>
      <c r="Q201" s="220">
        <v>96395.56</v>
      </c>
      <c r="R201" s="220">
        <v>96395.56</v>
      </c>
      <c r="S201" s="220">
        <v>96395.56</v>
      </c>
      <c r="T201" s="220">
        <v>96395.56</v>
      </c>
      <c r="U201" s="220">
        <v>96395.56</v>
      </c>
      <c r="V201" s="220">
        <v>96395.56</v>
      </c>
      <c r="W201" s="220">
        <v>96395.56</v>
      </c>
      <c r="X201" s="220">
        <v>96395.56</v>
      </c>
      <c r="Y201" s="220">
        <v>96395.56</v>
      </c>
      <c r="Z201" s="220">
        <v>96395.56</v>
      </c>
      <c r="AA201" s="220">
        <v>96395.56</v>
      </c>
      <c r="AB201" s="220">
        <v>96395.56</v>
      </c>
      <c r="AC201" s="220">
        <v>96395.56</v>
      </c>
      <c r="AD201" s="220">
        <v>96395.56</v>
      </c>
      <c r="AE201" s="220">
        <v>96395.56</v>
      </c>
      <c r="AF201" s="220">
        <v>96395.56</v>
      </c>
      <c r="AG201" s="220">
        <f t="shared" si="43"/>
        <v>1156746.7200000002</v>
      </c>
      <c r="AH201" s="234"/>
      <c r="AI201" s="235">
        <f t="shared" si="36"/>
        <v>0</v>
      </c>
      <c r="AJ201" s="235">
        <f t="shared" si="36"/>
        <v>0</v>
      </c>
      <c r="AK201" s="235">
        <f t="shared" si="36"/>
        <v>0</v>
      </c>
      <c r="AL201" s="235">
        <f t="shared" si="36"/>
        <v>0</v>
      </c>
      <c r="AM201" s="235">
        <f t="shared" si="36"/>
        <v>0</v>
      </c>
      <c r="AN201" s="235">
        <f t="shared" si="36"/>
        <v>0</v>
      </c>
      <c r="AO201" s="235">
        <f t="shared" si="36"/>
        <v>0</v>
      </c>
      <c r="AP201" s="235">
        <f t="shared" si="36"/>
        <v>0</v>
      </c>
      <c r="AQ201" s="235">
        <f t="shared" si="36"/>
        <v>0</v>
      </c>
      <c r="AR201" s="235">
        <f t="shared" si="34"/>
        <v>0</v>
      </c>
      <c r="AS201" s="235">
        <f t="shared" si="34"/>
        <v>0</v>
      </c>
      <c r="AT201" s="235">
        <f t="shared" si="34"/>
        <v>0</v>
      </c>
      <c r="AU201" s="236">
        <f t="shared" si="39"/>
        <v>0</v>
      </c>
      <c r="AV201" s="236">
        <f t="shared" si="40"/>
        <v>0</v>
      </c>
      <c r="AW201" s="236">
        <f t="shared" si="40"/>
        <v>0</v>
      </c>
      <c r="AX201" s="236">
        <f t="shared" si="40"/>
        <v>0</v>
      </c>
      <c r="AY201" s="236">
        <f t="shared" si="38"/>
        <v>0</v>
      </c>
      <c r="AZ201" s="236">
        <f t="shared" si="37"/>
        <v>0</v>
      </c>
      <c r="BA201" s="236">
        <f t="shared" si="37"/>
        <v>0</v>
      </c>
      <c r="BB201" s="236">
        <f t="shared" si="37"/>
        <v>0</v>
      </c>
      <c r="BC201" s="236">
        <f t="shared" si="37"/>
        <v>0</v>
      </c>
      <c r="BD201" s="236">
        <f t="shared" si="37"/>
        <v>0</v>
      </c>
      <c r="BE201" s="236">
        <f t="shared" si="37"/>
        <v>0</v>
      </c>
      <c r="BF201" s="236">
        <f t="shared" si="37"/>
        <v>0</v>
      </c>
      <c r="BG201" s="236">
        <f t="shared" si="37"/>
        <v>0</v>
      </c>
      <c r="BH201" s="236">
        <f t="shared" si="37"/>
        <v>0</v>
      </c>
      <c r="BI201" s="236">
        <f t="shared" si="35"/>
        <v>0</v>
      </c>
      <c r="BJ201" s="236">
        <f t="shared" si="35"/>
        <v>0</v>
      </c>
      <c r="BK201" s="236">
        <f t="shared" si="35"/>
        <v>0</v>
      </c>
      <c r="BL201" s="235">
        <f t="shared" si="41"/>
        <v>0</v>
      </c>
    </row>
    <row r="202" spans="1:64">
      <c r="A202" s="234" t="s">
        <v>415</v>
      </c>
      <c r="B202" s="231">
        <v>0</v>
      </c>
      <c r="C202" s="231">
        <v>0</v>
      </c>
      <c r="D202" s="220">
        <v>162070.19</v>
      </c>
      <c r="E202" s="220">
        <v>162070.19</v>
      </c>
      <c r="F202" s="220">
        <v>162070.19</v>
      </c>
      <c r="G202" s="220">
        <v>162070.19</v>
      </c>
      <c r="H202" s="220">
        <v>162070.19</v>
      </c>
      <c r="I202" s="220">
        <v>162070.19</v>
      </c>
      <c r="J202" s="220">
        <v>162070.19</v>
      </c>
      <c r="K202" s="220">
        <v>162070.19</v>
      </c>
      <c r="L202" s="220">
        <v>162070.19</v>
      </c>
      <c r="M202" s="220">
        <v>162070.19</v>
      </c>
      <c r="N202" s="220">
        <v>162070.19</v>
      </c>
      <c r="O202" s="220">
        <v>162070.19</v>
      </c>
      <c r="P202" s="220">
        <f t="shared" si="42"/>
        <v>1944842.2799999996</v>
      </c>
      <c r="Q202" s="220">
        <v>162070.19</v>
      </c>
      <c r="R202" s="220">
        <v>162070.19</v>
      </c>
      <c r="S202" s="220">
        <v>162070.19</v>
      </c>
      <c r="T202" s="220">
        <v>162070.19</v>
      </c>
      <c r="U202" s="220">
        <v>162070.19</v>
      </c>
      <c r="V202" s="220">
        <v>162070.19</v>
      </c>
      <c r="W202" s="220">
        <v>162070.19</v>
      </c>
      <c r="X202" s="220">
        <v>162070.19</v>
      </c>
      <c r="Y202" s="220">
        <v>162070.19</v>
      </c>
      <c r="Z202" s="220">
        <v>162070.19</v>
      </c>
      <c r="AA202" s="220">
        <v>162070.19</v>
      </c>
      <c r="AB202" s="220">
        <v>162070.19</v>
      </c>
      <c r="AC202" s="220">
        <v>162070.19</v>
      </c>
      <c r="AD202" s="220">
        <v>162070.19</v>
      </c>
      <c r="AE202" s="220">
        <v>162070.19</v>
      </c>
      <c r="AF202" s="220">
        <v>162070.19</v>
      </c>
      <c r="AG202" s="220">
        <f t="shared" si="43"/>
        <v>1944842.2799999996</v>
      </c>
      <c r="AH202" s="234"/>
      <c r="AI202" s="235">
        <f t="shared" si="36"/>
        <v>0</v>
      </c>
      <c r="AJ202" s="235">
        <f t="shared" si="36"/>
        <v>0</v>
      </c>
      <c r="AK202" s="235">
        <f t="shared" si="36"/>
        <v>0</v>
      </c>
      <c r="AL202" s="235">
        <f t="shared" si="36"/>
        <v>0</v>
      </c>
      <c r="AM202" s="235">
        <f t="shared" si="36"/>
        <v>0</v>
      </c>
      <c r="AN202" s="235">
        <f t="shared" si="36"/>
        <v>0</v>
      </c>
      <c r="AO202" s="235">
        <f t="shared" si="36"/>
        <v>0</v>
      </c>
      <c r="AP202" s="235">
        <f t="shared" si="36"/>
        <v>0</v>
      </c>
      <c r="AQ202" s="235">
        <f t="shared" si="36"/>
        <v>0</v>
      </c>
      <c r="AR202" s="235">
        <f t="shared" si="34"/>
        <v>0</v>
      </c>
      <c r="AS202" s="235">
        <f t="shared" si="34"/>
        <v>0</v>
      </c>
      <c r="AT202" s="235">
        <f t="shared" si="34"/>
        <v>0</v>
      </c>
      <c r="AU202" s="236">
        <f t="shared" si="39"/>
        <v>0</v>
      </c>
      <c r="AV202" s="236">
        <f t="shared" si="40"/>
        <v>0</v>
      </c>
      <c r="AW202" s="236">
        <f t="shared" si="40"/>
        <v>0</v>
      </c>
      <c r="AX202" s="236">
        <f t="shared" si="40"/>
        <v>0</v>
      </c>
      <c r="AY202" s="236">
        <f t="shared" si="38"/>
        <v>0</v>
      </c>
      <c r="AZ202" s="236">
        <f t="shared" si="37"/>
        <v>0</v>
      </c>
      <c r="BA202" s="236">
        <f t="shared" si="37"/>
        <v>0</v>
      </c>
      <c r="BB202" s="236">
        <f t="shared" si="37"/>
        <v>0</v>
      </c>
      <c r="BC202" s="236">
        <f t="shared" si="37"/>
        <v>0</v>
      </c>
      <c r="BD202" s="236">
        <f t="shared" si="37"/>
        <v>0</v>
      </c>
      <c r="BE202" s="236">
        <f t="shared" si="37"/>
        <v>0</v>
      </c>
      <c r="BF202" s="236">
        <f t="shared" si="37"/>
        <v>0</v>
      </c>
      <c r="BG202" s="236">
        <f t="shared" si="37"/>
        <v>0</v>
      </c>
      <c r="BH202" s="236">
        <f t="shared" si="37"/>
        <v>0</v>
      </c>
      <c r="BI202" s="236">
        <f t="shared" si="35"/>
        <v>0</v>
      </c>
      <c r="BJ202" s="236">
        <f t="shared" si="35"/>
        <v>0</v>
      </c>
      <c r="BK202" s="236">
        <f t="shared" si="35"/>
        <v>0</v>
      </c>
      <c r="BL202" s="235">
        <f t="shared" si="41"/>
        <v>0</v>
      </c>
    </row>
    <row r="203" spans="1:64">
      <c r="A203" s="234" t="s">
        <v>416</v>
      </c>
      <c r="B203" s="231">
        <v>0</v>
      </c>
      <c r="C203" s="231">
        <v>0</v>
      </c>
      <c r="D203" s="220">
        <v>348244.31</v>
      </c>
      <c r="E203" s="220">
        <v>348244.31</v>
      </c>
      <c r="F203" s="220">
        <v>348244.31</v>
      </c>
      <c r="G203" s="220">
        <v>348244.31</v>
      </c>
      <c r="H203" s="220">
        <v>348244.31</v>
      </c>
      <c r="I203" s="220">
        <v>348244.31</v>
      </c>
      <c r="J203" s="220">
        <v>348244.31</v>
      </c>
      <c r="K203" s="220">
        <v>348244.31</v>
      </c>
      <c r="L203" s="220">
        <v>348244.31</v>
      </c>
      <c r="M203" s="220">
        <v>348244.31</v>
      </c>
      <c r="N203" s="220">
        <v>348244.31</v>
      </c>
      <c r="O203" s="220">
        <v>348244.31</v>
      </c>
      <c r="P203" s="220">
        <f t="shared" si="42"/>
        <v>4178931.72</v>
      </c>
      <c r="Q203" s="220">
        <v>348244.31</v>
      </c>
      <c r="R203" s="220">
        <v>348244.31</v>
      </c>
      <c r="S203" s="220">
        <v>348244.31</v>
      </c>
      <c r="T203" s="220">
        <v>348244.31</v>
      </c>
      <c r="U203" s="220">
        <v>348244.31</v>
      </c>
      <c r="V203" s="220">
        <v>348244.31</v>
      </c>
      <c r="W203" s="220">
        <v>348244.31</v>
      </c>
      <c r="X203" s="220">
        <v>348244.31</v>
      </c>
      <c r="Y203" s="220">
        <v>348244.31</v>
      </c>
      <c r="Z203" s="220">
        <v>348244.31</v>
      </c>
      <c r="AA203" s="220">
        <v>348244.31</v>
      </c>
      <c r="AB203" s="220">
        <v>348244.31</v>
      </c>
      <c r="AC203" s="220">
        <v>348244.31</v>
      </c>
      <c r="AD203" s="220">
        <v>348244.31</v>
      </c>
      <c r="AE203" s="220">
        <v>348244.31</v>
      </c>
      <c r="AF203" s="220">
        <v>348244.31</v>
      </c>
      <c r="AG203" s="220">
        <f t="shared" si="43"/>
        <v>4178931.72</v>
      </c>
      <c r="AH203" s="234"/>
      <c r="AI203" s="235">
        <f t="shared" si="36"/>
        <v>0</v>
      </c>
      <c r="AJ203" s="235">
        <f t="shared" si="36"/>
        <v>0</v>
      </c>
      <c r="AK203" s="235">
        <f t="shared" si="36"/>
        <v>0</v>
      </c>
      <c r="AL203" s="235">
        <f t="shared" si="36"/>
        <v>0</v>
      </c>
      <c r="AM203" s="235">
        <f t="shared" si="36"/>
        <v>0</v>
      </c>
      <c r="AN203" s="235">
        <f t="shared" si="36"/>
        <v>0</v>
      </c>
      <c r="AO203" s="235">
        <f t="shared" si="36"/>
        <v>0</v>
      </c>
      <c r="AP203" s="235">
        <f t="shared" si="36"/>
        <v>0</v>
      </c>
      <c r="AQ203" s="235">
        <f t="shared" si="36"/>
        <v>0</v>
      </c>
      <c r="AR203" s="235">
        <f t="shared" si="34"/>
        <v>0</v>
      </c>
      <c r="AS203" s="235">
        <f t="shared" si="34"/>
        <v>0</v>
      </c>
      <c r="AT203" s="235">
        <f t="shared" si="34"/>
        <v>0</v>
      </c>
      <c r="AU203" s="236">
        <f t="shared" si="39"/>
        <v>0</v>
      </c>
      <c r="AV203" s="236">
        <f t="shared" si="40"/>
        <v>0</v>
      </c>
      <c r="AW203" s="236">
        <f t="shared" si="40"/>
        <v>0</v>
      </c>
      <c r="AX203" s="236">
        <f t="shared" si="40"/>
        <v>0</v>
      </c>
      <c r="AY203" s="236">
        <f t="shared" si="38"/>
        <v>0</v>
      </c>
      <c r="AZ203" s="236">
        <f t="shared" si="37"/>
        <v>0</v>
      </c>
      <c r="BA203" s="236">
        <f t="shared" si="37"/>
        <v>0</v>
      </c>
      <c r="BB203" s="236">
        <f t="shared" si="37"/>
        <v>0</v>
      </c>
      <c r="BC203" s="236">
        <f t="shared" si="37"/>
        <v>0</v>
      </c>
      <c r="BD203" s="236">
        <f t="shared" si="37"/>
        <v>0</v>
      </c>
      <c r="BE203" s="236">
        <f t="shared" si="37"/>
        <v>0</v>
      </c>
      <c r="BF203" s="236">
        <f t="shared" si="37"/>
        <v>0</v>
      </c>
      <c r="BG203" s="236">
        <f t="shared" si="37"/>
        <v>0</v>
      </c>
      <c r="BH203" s="236">
        <f t="shared" si="37"/>
        <v>0</v>
      </c>
      <c r="BI203" s="236">
        <f t="shared" si="35"/>
        <v>0</v>
      </c>
      <c r="BJ203" s="236">
        <f t="shared" si="35"/>
        <v>0</v>
      </c>
      <c r="BK203" s="236">
        <f t="shared" si="35"/>
        <v>0</v>
      </c>
      <c r="BL203" s="235">
        <f t="shared" si="41"/>
        <v>0</v>
      </c>
    </row>
    <row r="204" spans="1:64">
      <c r="A204" s="234" t="s">
        <v>417</v>
      </c>
      <c r="B204" s="231">
        <v>3.0300000000000001E-2</v>
      </c>
      <c r="C204" s="231">
        <v>2.9400000000000003E-2</v>
      </c>
      <c r="D204" s="220">
        <v>50954112.700000003</v>
      </c>
      <c r="E204" s="220">
        <v>50954112.700000003</v>
      </c>
      <c r="F204" s="220">
        <v>50903007.549999997</v>
      </c>
      <c r="G204" s="220">
        <v>50851902.399999999</v>
      </c>
      <c r="H204" s="220">
        <v>50851902.399999999</v>
      </c>
      <c r="I204" s="220">
        <v>50851902.399999999</v>
      </c>
      <c r="J204" s="220">
        <v>50851902.399999999</v>
      </c>
      <c r="K204" s="220">
        <v>50926757.195</v>
      </c>
      <c r="L204" s="220">
        <v>51001611.990000002</v>
      </c>
      <c r="M204" s="220">
        <v>51001611.990000002</v>
      </c>
      <c r="N204" s="220">
        <v>51001611.990000002</v>
      </c>
      <c r="O204" s="220">
        <v>51001611.990000002</v>
      </c>
      <c r="P204" s="220">
        <f t="shared" si="42"/>
        <v>611152047.70499992</v>
      </c>
      <c r="Q204" s="220">
        <v>51001611.990000002</v>
      </c>
      <c r="R204" s="220">
        <v>51001611.990000002</v>
      </c>
      <c r="S204" s="220">
        <v>51001611.990000002</v>
      </c>
      <c r="T204" s="220">
        <v>51001611.990000002</v>
      </c>
      <c r="U204" s="220">
        <v>51001611.990000002</v>
      </c>
      <c r="V204" s="220">
        <v>51001611.990000002</v>
      </c>
      <c r="W204" s="220">
        <v>51001611.990000002</v>
      </c>
      <c r="X204" s="220">
        <v>51001611.990000002</v>
      </c>
      <c r="Y204" s="220">
        <v>51001611.990000002</v>
      </c>
      <c r="Z204" s="220">
        <v>51001611.990000002</v>
      </c>
      <c r="AA204" s="220">
        <v>51001611.990000002</v>
      </c>
      <c r="AB204" s="220">
        <v>51001611.990000002</v>
      </c>
      <c r="AC204" s="220">
        <v>51001611.990000002</v>
      </c>
      <c r="AD204" s="220">
        <v>51001611.990000002</v>
      </c>
      <c r="AE204" s="220">
        <v>51001611.990000002</v>
      </c>
      <c r="AF204" s="220">
        <v>51001611.990000002</v>
      </c>
      <c r="AG204" s="220">
        <f t="shared" si="43"/>
        <v>612019343.88</v>
      </c>
      <c r="AH204" s="234"/>
      <c r="AI204" s="235">
        <f t="shared" si="36"/>
        <v>128659.13</v>
      </c>
      <c r="AJ204" s="235">
        <f t="shared" si="36"/>
        <v>128659.13</v>
      </c>
      <c r="AK204" s="235">
        <f t="shared" si="36"/>
        <v>128530.09</v>
      </c>
      <c r="AL204" s="235">
        <f t="shared" si="36"/>
        <v>128401.05</v>
      </c>
      <c r="AM204" s="235">
        <f t="shared" si="36"/>
        <v>128401.05</v>
      </c>
      <c r="AN204" s="235">
        <f t="shared" si="36"/>
        <v>128401.05</v>
      </c>
      <c r="AO204" s="235">
        <f t="shared" si="36"/>
        <v>128401.05</v>
      </c>
      <c r="AP204" s="235">
        <f t="shared" si="36"/>
        <v>128590.06</v>
      </c>
      <c r="AQ204" s="235">
        <f t="shared" si="36"/>
        <v>128779.07</v>
      </c>
      <c r="AR204" s="235">
        <f t="shared" si="34"/>
        <v>128779.07</v>
      </c>
      <c r="AS204" s="235">
        <f t="shared" si="34"/>
        <v>128779.07</v>
      </c>
      <c r="AT204" s="235">
        <f t="shared" si="34"/>
        <v>128779.07</v>
      </c>
      <c r="AU204" s="236">
        <f t="shared" si="39"/>
        <v>1543158.8900000004</v>
      </c>
      <c r="AV204" s="236">
        <f t="shared" si="40"/>
        <v>128779.07</v>
      </c>
      <c r="AW204" s="236">
        <f t="shared" si="40"/>
        <v>128779.07</v>
      </c>
      <c r="AX204" s="236">
        <f t="shared" si="40"/>
        <v>128779.07</v>
      </c>
      <c r="AY204" s="236">
        <f t="shared" si="38"/>
        <v>128779.07</v>
      </c>
      <c r="AZ204" s="236">
        <f t="shared" si="37"/>
        <v>124953.95</v>
      </c>
      <c r="BA204" s="236">
        <f t="shared" si="37"/>
        <v>124953.95</v>
      </c>
      <c r="BB204" s="236">
        <f t="shared" si="37"/>
        <v>124953.95</v>
      </c>
      <c r="BC204" s="236">
        <f t="shared" si="37"/>
        <v>124953.95</v>
      </c>
      <c r="BD204" s="236">
        <f t="shared" si="37"/>
        <v>124953.95</v>
      </c>
      <c r="BE204" s="236">
        <f t="shared" si="37"/>
        <v>124953.95</v>
      </c>
      <c r="BF204" s="236">
        <f t="shared" si="37"/>
        <v>124953.95</v>
      </c>
      <c r="BG204" s="236">
        <f t="shared" si="37"/>
        <v>124953.95</v>
      </c>
      <c r="BH204" s="236">
        <f t="shared" si="37"/>
        <v>124953.95</v>
      </c>
      <c r="BI204" s="236">
        <f t="shared" si="35"/>
        <v>124953.95</v>
      </c>
      <c r="BJ204" s="236">
        <f t="shared" si="35"/>
        <v>124953.95</v>
      </c>
      <c r="BK204" s="236">
        <f t="shared" si="35"/>
        <v>124953.95</v>
      </c>
      <c r="BL204" s="235">
        <f t="shared" si="41"/>
        <v>1499447.3999999997</v>
      </c>
    </row>
    <row r="205" spans="1:64">
      <c r="A205" s="234" t="s">
        <v>418</v>
      </c>
      <c r="B205" s="231">
        <v>2.92E-2</v>
      </c>
      <c r="C205" s="231">
        <v>2.0199999999999999E-2</v>
      </c>
      <c r="D205" s="220">
        <v>1865718.2000000002</v>
      </c>
      <c r="E205" s="220">
        <v>1865718.2000000002</v>
      </c>
      <c r="F205" s="220">
        <v>1865718.2000000002</v>
      </c>
      <c r="G205" s="220">
        <v>1865718.2000000002</v>
      </c>
      <c r="H205" s="220">
        <v>1865718.2000000002</v>
      </c>
      <c r="I205" s="220">
        <v>1865718.2000000002</v>
      </c>
      <c r="J205" s="220">
        <v>1865718.2000000002</v>
      </c>
      <c r="K205" s="220">
        <v>1865718.2000000002</v>
      </c>
      <c r="L205" s="220">
        <v>1865718.2000000002</v>
      </c>
      <c r="M205" s="220">
        <v>1865718.2000000002</v>
      </c>
      <c r="N205" s="220">
        <v>1865718.2000000002</v>
      </c>
      <c r="O205" s="220">
        <v>1865718.2000000002</v>
      </c>
      <c r="P205" s="220">
        <f t="shared" si="42"/>
        <v>22388618.399999995</v>
      </c>
      <c r="Q205" s="220">
        <v>1865718.2000000002</v>
      </c>
      <c r="R205" s="220">
        <v>1865718.2000000002</v>
      </c>
      <c r="S205" s="220">
        <v>1865718.2000000002</v>
      </c>
      <c r="T205" s="220">
        <v>1865718.2000000002</v>
      </c>
      <c r="U205" s="220">
        <v>1865718.2000000002</v>
      </c>
      <c r="V205" s="220">
        <v>1865718.2000000002</v>
      </c>
      <c r="W205" s="220">
        <v>1865718.2000000002</v>
      </c>
      <c r="X205" s="220">
        <v>1865718.2000000002</v>
      </c>
      <c r="Y205" s="220">
        <v>1865718.2000000002</v>
      </c>
      <c r="Z205" s="220">
        <v>1865718.2000000002</v>
      </c>
      <c r="AA205" s="220">
        <v>1865718.2000000002</v>
      </c>
      <c r="AB205" s="220">
        <v>1865718.2000000002</v>
      </c>
      <c r="AC205" s="220">
        <v>1865718.2000000002</v>
      </c>
      <c r="AD205" s="220">
        <v>1865718.2000000002</v>
      </c>
      <c r="AE205" s="220">
        <v>1865718.2000000002</v>
      </c>
      <c r="AF205" s="220">
        <v>1865718.2000000002</v>
      </c>
      <c r="AG205" s="220">
        <f t="shared" si="43"/>
        <v>22388618.399999995</v>
      </c>
      <c r="AH205" s="234"/>
      <c r="AI205" s="235">
        <f t="shared" si="36"/>
        <v>4539.91</v>
      </c>
      <c r="AJ205" s="235">
        <f t="shared" si="36"/>
        <v>4539.91</v>
      </c>
      <c r="AK205" s="235">
        <f t="shared" si="36"/>
        <v>4539.91</v>
      </c>
      <c r="AL205" s="235">
        <f t="shared" si="36"/>
        <v>4539.91</v>
      </c>
      <c r="AM205" s="235">
        <f t="shared" si="36"/>
        <v>4539.91</v>
      </c>
      <c r="AN205" s="235">
        <f t="shared" si="36"/>
        <v>4539.91</v>
      </c>
      <c r="AO205" s="235">
        <f t="shared" si="36"/>
        <v>4539.91</v>
      </c>
      <c r="AP205" s="235">
        <f t="shared" si="36"/>
        <v>4539.91</v>
      </c>
      <c r="AQ205" s="235">
        <f t="shared" si="36"/>
        <v>4539.91</v>
      </c>
      <c r="AR205" s="235">
        <f t="shared" si="34"/>
        <v>4539.91</v>
      </c>
      <c r="AS205" s="235">
        <f t="shared" si="34"/>
        <v>4539.91</v>
      </c>
      <c r="AT205" s="235">
        <f t="shared" si="34"/>
        <v>4539.91</v>
      </c>
      <c r="AU205" s="236">
        <f t="shared" si="39"/>
        <v>54478.920000000013</v>
      </c>
      <c r="AV205" s="236">
        <f t="shared" si="40"/>
        <v>4539.91</v>
      </c>
      <c r="AW205" s="236">
        <f t="shared" si="40"/>
        <v>4539.91</v>
      </c>
      <c r="AX205" s="236">
        <f t="shared" si="40"/>
        <v>4539.91</v>
      </c>
      <c r="AY205" s="236">
        <f t="shared" si="38"/>
        <v>4539.91</v>
      </c>
      <c r="AZ205" s="236">
        <f t="shared" si="37"/>
        <v>3140.63</v>
      </c>
      <c r="BA205" s="236">
        <f t="shared" si="37"/>
        <v>3140.63</v>
      </c>
      <c r="BB205" s="236">
        <f t="shared" si="37"/>
        <v>3140.63</v>
      </c>
      <c r="BC205" s="236">
        <f t="shared" si="37"/>
        <v>3140.63</v>
      </c>
      <c r="BD205" s="236">
        <f t="shared" si="37"/>
        <v>3140.63</v>
      </c>
      <c r="BE205" s="236">
        <f t="shared" si="37"/>
        <v>3140.63</v>
      </c>
      <c r="BF205" s="236">
        <f t="shared" si="37"/>
        <v>3140.63</v>
      </c>
      <c r="BG205" s="236">
        <f t="shared" si="37"/>
        <v>3140.63</v>
      </c>
      <c r="BH205" s="236">
        <f t="shared" si="37"/>
        <v>3140.63</v>
      </c>
      <c r="BI205" s="236">
        <f t="shared" si="35"/>
        <v>3140.63</v>
      </c>
      <c r="BJ205" s="236">
        <f t="shared" si="35"/>
        <v>3140.63</v>
      </c>
      <c r="BK205" s="236">
        <f t="shared" si="35"/>
        <v>3140.63</v>
      </c>
      <c r="BL205" s="235">
        <f t="shared" si="41"/>
        <v>37687.560000000005</v>
      </c>
    </row>
    <row r="206" spans="1:64">
      <c r="A206" s="234" t="s">
        <v>419</v>
      </c>
      <c r="B206" s="231">
        <v>4.3199999999999995E-2</v>
      </c>
      <c r="C206" s="231">
        <v>1.61E-2</v>
      </c>
      <c r="D206" s="220">
        <v>1919015.13</v>
      </c>
      <c r="E206" s="220">
        <v>1919015.13</v>
      </c>
      <c r="F206" s="220">
        <v>1919015.13</v>
      </c>
      <c r="G206" s="220">
        <v>1919015.13</v>
      </c>
      <c r="H206" s="220">
        <v>1919015.13</v>
      </c>
      <c r="I206" s="220">
        <v>1919015.13</v>
      </c>
      <c r="J206" s="220">
        <v>1919015.13</v>
      </c>
      <c r="K206" s="220">
        <v>1919015.13</v>
      </c>
      <c r="L206" s="220">
        <v>1919015.13</v>
      </c>
      <c r="M206" s="220">
        <v>1919015.13</v>
      </c>
      <c r="N206" s="220">
        <v>1919015.13</v>
      </c>
      <c r="O206" s="220">
        <v>1919015.13</v>
      </c>
      <c r="P206" s="220">
        <f t="shared" si="42"/>
        <v>23028181.559999991</v>
      </c>
      <c r="Q206" s="220">
        <v>1919015.13</v>
      </c>
      <c r="R206" s="220">
        <v>1919015.13</v>
      </c>
      <c r="S206" s="220">
        <v>1919015.13</v>
      </c>
      <c r="T206" s="220">
        <v>1919015.13</v>
      </c>
      <c r="U206" s="220">
        <v>1919015.13</v>
      </c>
      <c r="V206" s="220">
        <v>1919015.13</v>
      </c>
      <c r="W206" s="220">
        <v>1919015.13</v>
      </c>
      <c r="X206" s="220">
        <v>1919015.13</v>
      </c>
      <c r="Y206" s="220">
        <v>1919015.13</v>
      </c>
      <c r="Z206" s="220">
        <v>1919015.13</v>
      </c>
      <c r="AA206" s="220">
        <v>1919015.13</v>
      </c>
      <c r="AB206" s="220">
        <v>1919015.13</v>
      </c>
      <c r="AC206" s="220">
        <v>1919015.13</v>
      </c>
      <c r="AD206" s="220">
        <v>1919015.13</v>
      </c>
      <c r="AE206" s="220">
        <v>1919015.13</v>
      </c>
      <c r="AF206" s="220">
        <v>1919015.13</v>
      </c>
      <c r="AG206" s="220">
        <f t="shared" si="43"/>
        <v>23028181.559999991</v>
      </c>
      <c r="AH206" s="234"/>
      <c r="AI206" s="235">
        <f t="shared" si="36"/>
        <v>6908.45</v>
      </c>
      <c r="AJ206" s="235">
        <f t="shared" si="36"/>
        <v>6908.45</v>
      </c>
      <c r="AK206" s="235">
        <f t="shared" si="36"/>
        <v>6908.45</v>
      </c>
      <c r="AL206" s="235">
        <f t="shared" si="36"/>
        <v>6908.45</v>
      </c>
      <c r="AM206" s="235">
        <f t="shared" si="36"/>
        <v>6908.45</v>
      </c>
      <c r="AN206" s="235">
        <f t="shared" si="36"/>
        <v>6908.45</v>
      </c>
      <c r="AO206" s="235">
        <f t="shared" si="36"/>
        <v>6908.45</v>
      </c>
      <c r="AP206" s="235">
        <f t="shared" si="36"/>
        <v>6908.45</v>
      </c>
      <c r="AQ206" s="235">
        <f t="shared" si="36"/>
        <v>6908.45</v>
      </c>
      <c r="AR206" s="235">
        <f t="shared" si="34"/>
        <v>6908.45</v>
      </c>
      <c r="AS206" s="235">
        <f t="shared" si="34"/>
        <v>6908.45</v>
      </c>
      <c r="AT206" s="235">
        <f t="shared" si="34"/>
        <v>6908.45</v>
      </c>
      <c r="AU206" s="236">
        <f t="shared" si="39"/>
        <v>82901.39999999998</v>
      </c>
      <c r="AV206" s="236">
        <f t="shared" si="40"/>
        <v>6908.45</v>
      </c>
      <c r="AW206" s="236">
        <f t="shared" si="40"/>
        <v>6908.45</v>
      </c>
      <c r="AX206" s="236">
        <f t="shared" si="40"/>
        <v>6908.45</v>
      </c>
      <c r="AY206" s="236">
        <f t="shared" si="38"/>
        <v>6908.45</v>
      </c>
      <c r="AZ206" s="236">
        <f t="shared" si="37"/>
        <v>2574.6799999999998</v>
      </c>
      <c r="BA206" s="236">
        <f t="shared" si="37"/>
        <v>2574.6799999999998</v>
      </c>
      <c r="BB206" s="236">
        <f t="shared" si="37"/>
        <v>2574.6799999999998</v>
      </c>
      <c r="BC206" s="236">
        <f t="shared" si="37"/>
        <v>2574.6799999999998</v>
      </c>
      <c r="BD206" s="236">
        <f t="shared" si="37"/>
        <v>2574.6799999999998</v>
      </c>
      <c r="BE206" s="236">
        <f t="shared" si="37"/>
        <v>2574.6799999999998</v>
      </c>
      <c r="BF206" s="236">
        <f t="shared" si="37"/>
        <v>2574.6799999999998</v>
      </c>
      <c r="BG206" s="236">
        <f t="shared" si="37"/>
        <v>2574.6799999999998</v>
      </c>
      <c r="BH206" s="236">
        <f t="shared" si="37"/>
        <v>2574.6799999999998</v>
      </c>
      <c r="BI206" s="236">
        <f t="shared" si="35"/>
        <v>2574.6799999999998</v>
      </c>
      <c r="BJ206" s="236">
        <f t="shared" si="35"/>
        <v>2574.6799999999998</v>
      </c>
      <c r="BK206" s="236">
        <f t="shared" si="35"/>
        <v>2574.6799999999998</v>
      </c>
      <c r="BL206" s="235">
        <f t="shared" si="41"/>
        <v>30896.16</v>
      </c>
    </row>
    <row r="207" spans="1:64">
      <c r="A207" s="234" t="s">
        <v>420</v>
      </c>
      <c r="B207" s="231">
        <v>3.9399999999999998E-2</v>
      </c>
      <c r="C207" s="231">
        <v>3.04E-2</v>
      </c>
      <c r="D207" s="220">
        <v>1053014.69</v>
      </c>
      <c r="E207" s="220">
        <v>1053014.69</v>
      </c>
      <c r="F207" s="220">
        <v>1053014.69</v>
      </c>
      <c r="G207" s="220">
        <v>1053014.69</v>
      </c>
      <c r="H207" s="220">
        <v>1053014.69</v>
      </c>
      <c r="I207" s="220">
        <v>1053014.69</v>
      </c>
      <c r="J207" s="220">
        <v>1053014.69</v>
      </c>
      <c r="K207" s="220">
        <v>1053014.69</v>
      </c>
      <c r="L207" s="220">
        <v>1053014.69</v>
      </c>
      <c r="M207" s="220">
        <v>1053014.69</v>
      </c>
      <c r="N207" s="220">
        <v>1053014.69</v>
      </c>
      <c r="O207" s="220">
        <v>1053014.69</v>
      </c>
      <c r="P207" s="220">
        <f t="shared" si="42"/>
        <v>12636176.279999996</v>
      </c>
      <c r="Q207" s="220">
        <v>1053014.69</v>
      </c>
      <c r="R207" s="220">
        <v>1053014.69</v>
      </c>
      <c r="S207" s="220">
        <v>1053014.69</v>
      </c>
      <c r="T207" s="220">
        <v>1053014.69</v>
      </c>
      <c r="U207" s="220">
        <v>1053014.69</v>
      </c>
      <c r="V207" s="220">
        <v>1053014.69</v>
      </c>
      <c r="W207" s="220">
        <v>1053014.69</v>
      </c>
      <c r="X207" s="220">
        <v>1053014.69</v>
      </c>
      <c r="Y207" s="220">
        <v>1053014.69</v>
      </c>
      <c r="Z207" s="220">
        <v>1053014.69</v>
      </c>
      <c r="AA207" s="220">
        <v>1053014.69</v>
      </c>
      <c r="AB207" s="220">
        <v>1053014.69</v>
      </c>
      <c r="AC207" s="220">
        <v>1053014.69</v>
      </c>
      <c r="AD207" s="220">
        <v>1053014.69</v>
      </c>
      <c r="AE207" s="220">
        <v>1053014.69</v>
      </c>
      <c r="AF207" s="220">
        <v>1053014.69</v>
      </c>
      <c r="AG207" s="220">
        <f t="shared" si="43"/>
        <v>12636176.279999996</v>
      </c>
      <c r="AH207" s="234"/>
      <c r="AI207" s="235">
        <f t="shared" si="36"/>
        <v>3457.4</v>
      </c>
      <c r="AJ207" s="235">
        <f t="shared" si="36"/>
        <v>3457.4</v>
      </c>
      <c r="AK207" s="235">
        <f t="shared" si="36"/>
        <v>3457.4</v>
      </c>
      <c r="AL207" s="235">
        <f t="shared" si="36"/>
        <v>3457.4</v>
      </c>
      <c r="AM207" s="235">
        <f t="shared" si="36"/>
        <v>3457.4</v>
      </c>
      <c r="AN207" s="235">
        <f t="shared" si="36"/>
        <v>3457.4</v>
      </c>
      <c r="AO207" s="235">
        <f t="shared" si="36"/>
        <v>3457.4</v>
      </c>
      <c r="AP207" s="235">
        <f t="shared" si="36"/>
        <v>3457.4</v>
      </c>
      <c r="AQ207" s="235">
        <f t="shared" si="36"/>
        <v>3457.4</v>
      </c>
      <c r="AR207" s="235">
        <f t="shared" si="34"/>
        <v>3457.4</v>
      </c>
      <c r="AS207" s="235">
        <f t="shared" si="34"/>
        <v>3457.4</v>
      </c>
      <c r="AT207" s="235">
        <f t="shared" si="34"/>
        <v>3457.4</v>
      </c>
      <c r="AU207" s="236">
        <f t="shared" si="39"/>
        <v>41488.80000000001</v>
      </c>
      <c r="AV207" s="236">
        <f t="shared" si="40"/>
        <v>3457.4</v>
      </c>
      <c r="AW207" s="236">
        <f t="shared" si="40"/>
        <v>3457.4</v>
      </c>
      <c r="AX207" s="236">
        <f t="shared" si="40"/>
        <v>3457.4</v>
      </c>
      <c r="AY207" s="236">
        <f t="shared" si="38"/>
        <v>3457.4</v>
      </c>
      <c r="AZ207" s="236">
        <f t="shared" si="37"/>
        <v>2667.64</v>
      </c>
      <c r="BA207" s="236">
        <f t="shared" si="37"/>
        <v>2667.64</v>
      </c>
      <c r="BB207" s="236">
        <f t="shared" si="37"/>
        <v>2667.64</v>
      </c>
      <c r="BC207" s="236">
        <f t="shared" si="37"/>
        <v>2667.64</v>
      </c>
      <c r="BD207" s="236">
        <f t="shared" si="37"/>
        <v>2667.64</v>
      </c>
      <c r="BE207" s="236">
        <f t="shared" si="37"/>
        <v>2667.64</v>
      </c>
      <c r="BF207" s="236">
        <f t="shared" si="37"/>
        <v>2667.64</v>
      </c>
      <c r="BG207" s="236">
        <f t="shared" si="37"/>
        <v>2667.64</v>
      </c>
      <c r="BH207" s="236">
        <f t="shared" si="37"/>
        <v>2667.64</v>
      </c>
      <c r="BI207" s="236">
        <f t="shared" si="35"/>
        <v>2667.64</v>
      </c>
      <c r="BJ207" s="236">
        <f t="shared" si="35"/>
        <v>2667.64</v>
      </c>
      <c r="BK207" s="236">
        <f t="shared" si="35"/>
        <v>2667.64</v>
      </c>
      <c r="BL207" s="235">
        <f t="shared" si="41"/>
        <v>32011.679999999997</v>
      </c>
    </row>
    <row r="208" spans="1:64">
      <c r="A208" s="234" t="s">
        <v>421</v>
      </c>
      <c r="B208" s="231">
        <v>4.3399999999999994E-2</v>
      </c>
      <c r="C208" s="231">
        <v>0.03</v>
      </c>
      <c r="D208" s="220">
        <v>241585.77000000002</v>
      </c>
      <c r="E208" s="220">
        <v>241585.77000000002</v>
      </c>
      <c r="F208" s="220">
        <v>231805.89</v>
      </c>
      <c r="G208" s="220">
        <v>222026</v>
      </c>
      <c r="H208" s="220">
        <v>222026</v>
      </c>
      <c r="I208" s="220">
        <v>219005.08000000002</v>
      </c>
      <c r="J208" s="220">
        <v>215984.16</v>
      </c>
      <c r="K208" s="220">
        <v>215984.16</v>
      </c>
      <c r="L208" s="220">
        <v>215984.16</v>
      </c>
      <c r="M208" s="220">
        <v>215984.16</v>
      </c>
      <c r="N208" s="220">
        <v>215984.16</v>
      </c>
      <c r="O208" s="220">
        <v>215984.16</v>
      </c>
      <c r="P208" s="220">
        <f t="shared" si="42"/>
        <v>2673939.4700000002</v>
      </c>
      <c r="Q208" s="220">
        <v>215984.16</v>
      </c>
      <c r="R208" s="220">
        <v>215984.16</v>
      </c>
      <c r="S208" s="220">
        <v>215984.16</v>
      </c>
      <c r="T208" s="220">
        <v>215984.16</v>
      </c>
      <c r="U208" s="220">
        <v>215984.16</v>
      </c>
      <c r="V208" s="220">
        <v>215984.16</v>
      </c>
      <c r="W208" s="220">
        <v>215984.16</v>
      </c>
      <c r="X208" s="220">
        <v>215984.16</v>
      </c>
      <c r="Y208" s="220">
        <v>215984.16</v>
      </c>
      <c r="Z208" s="220">
        <v>215984.16</v>
      </c>
      <c r="AA208" s="220">
        <v>215984.16</v>
      </c>
      <c r="AB208" s="220">
        <v>215984.16</v>
      </c>
      <c r="AC208" s="220">
        <v>215984.16</v>
      </c>
      <c r="AD208" s="220">
        <v>215984.16</v>
      </c>
      <c r="AE208" s="220">
        <v>215984.16</v>
      </c>
      <c r="AF208" s="220">
        <v>215984.16</v>
      </c>
      <c r="AG208" s="220">
        <f t="shared" si="43"/>
        <v>2591809.92</v>
      </c>
      <c r="AH208" s="234"/>
      <c r="AI208" s="235">
        <f t="shared" si="36"/>
        <v>873.74</v>
      </c>
      <c r="AJ208" s="235">
        <f t="shared" si="36"/>
        <v>873.74</v>
      </c>
      <c r="AK208" s="235">
        <f t="shared" si="36"/>
        <v>838.36</v>
      </c>
      <c r="AL208" s="235">
        <f t="shared" si="36"/>
        <v>802.99</v>
      </c>
      <c r="AM208" s="235">
        <f t="shared" si="36"/>
        <v>802.99</v>
      </c>
      <c r="AN208" s="235">
        <f t="shared" si="36"/>
        <v>792.07</v>
      </c>
      <c r="AO208" s="235">
        <f t="shared" si="36"/>
        <v>781.14</v>
      </c>
      <c r="AP208" s="235">
        <f t="shared" si="36"/>
        <v>781.14</v>
      </c>
      <c r="AQ208" s="235">
        <f t="shared" si="36"/>
        <v>781.14</v>
      </c>
      <c r="AR208" s="235">
        <f t="shared" si="34"/>
        <v>781.14</v>
      </c>
      <c r="AS208" s="235">
        <f t="shared" si="34"/>
        <v>781.14</v>
      </c>
      <c r="AT208" s="235">
        <f t="shared" si="34"/>
        <v>781.14</v>
      </c>
      <c r="AU208" s="236">
        <f t="shared" si="39"/>
        <v>9670.73</v>
      </c>
      <c r="AV208" s="236">
        <f t="shared" si="40"/>
        <v>781.14</v>
      </c>
      <c r="AW208" s="236">
        <f t="shared" si="40"/>
        <v>781.14</v>
      </c>
      <c r="AX208" s="236">
        <f t="shared" si="40"/>
        <v>781.14</v>
      </c>
      <c r="AY208" s="236">
        <f t="shared" si="38"/>
        <v>781.14</v>
      </c>
      <c r="AZ208" s="236">
        <f t="shared" si="37"/>
        <v>539.96</v>
      </c>
      <c r="BA208" s="236">
        <f t="shared" si="37"/>
        <v>539.96</v>
      </c>
      <c r="BB208" s="236">
        <f t="shared" si="37"/>
        <v>539.96</v>
      </c>
      <c r="BC208" s="236">
        <f t="shared" si="37"/>
        <v>539.96</v>
      </c>
      <c r="BD208" s="236">
        <f t="shared" si="37"/>
        <v>539.96</v>
      </c>
      <c r="BE208" s="236">
        <f t="shared" si="37"/>
        <v>539.96</v>
      </c>
      <c r="BF208" s="236">
        <f t="shared" si="37"/>
        <v>539.96</v>
      </c>
      <c r="BG208" s="236">
        <f t="shared" si="37"/>
        <v>539.96</v>
      </c>
      <c r="BH208" s="236">
        <f t="shared" si="37"/>
        <v>539.96</v>
      </c>
      <c r="BI208" s="236">
        <f t="shared" si="35"/>
        <v>539.96</v>
      </c>
      <c r="BJ208" s="236">
        <f t="shared" si="35"/>
        <v>539.96</v>
      </c>
      <c r="BK208" s="236">
        <f t="shared" si="35"/>
        <v>539.96</v>
      </c>
      <c r="BL208" s="235">
        <f t="shared" si="41"/>
        <v>6479.52</v>
      </c>
    </row>
    <row r="209" spans="1:64">
      <c r="A209" s="234" t="s">
        <v>422</v>
      </c>
      <c r="B209" s="231">
        <v>4.3299999999999998E-2</v>
      </c>
      <c r="C209" s="231">
        <v>2.0899999999999998E-2</v>
      </c>
      <c r="D209" s="220">
        <v>555992.76</v>
      </c>
      <c r="E209" s="220">
        <v>555992.76</v>
      </c>
      <c r="F209" s="220">
        <v>555992.76</v>
      </c>
      <c r="G209" s="220">
        <v>555992.76</v>
      </c>
      <c r="H209" s="220">
        <v>555992.76</v>
      </c>
      <c r="I209" s="220">
        <v>555992.76</v>
      </c>
      <c r="J209" s="220">
        <v>555992.76</v>
      </c>
      <c r="K209" s="220">
        <v>555992.76</v>
      </c>
      <c r="L209" s="220">
        <v>555992.76</v>
      </c>
      <c r="M209" s="220">
        <v>555992.76</v>
      </c>
      <c r="N209" s="220">
        <v>555992.76</v>
      </c>
      <c r="O209" s="220">
        <v>555992.76</v>
      </c>
      <c r="P209" s="220">
        <f t="shared" si="42"/>
        <v>6671913.1199999982</v>
      </c>
      <c r="Q209" s="220">
        <v>555992.76</v>
      </c>
      <c r="R209" s="220">
        <v>555992.76</v>
      </c>
      <c r="S209" s="220">
        <v>555992.76</v>
      </c>
      <c r="T209" s="220">
        <v>555992.76</v>
      </c>
      <c r="U209" s="220">
        <v>555992.76</v>
      </c>
      <c r="V209" s="220">
        <v>555992.76</v>
      </c>
      <c r="W209" s="220">
        <v>555992.76</v>
      </c>
      <c r="X209" s="220">
        <v>555992.76</v>
      </c>
      <c r="Y209" s="220">
        <v>555992.76</v>
      </c>
      <c r="Z209" s="220">
        <v>555992.76</v>
      </c>
      <c r="AA209" s="220">
        <v>555992.76</v>
      </c>
      <c r="AB209" s="220">
        <v>555992.76</v>
      </c>
      <c r="AC209" s="220">
        <v>555992.76</v>
      </c>
      <c r="AD209" s="220">
        <v>555992.76</v>
      </c>
      <c r="AE209" s="220">
        <v>555992.76</v>
      </c>
      <c r="AF209" s="220">
        <v>555992.76</v>
      </c>
      <c r="AG209" s="220">
        <f t="shared" si="43"/>
        <v>6671913.1199999982</v>
      </c>
      <c r="AH209" s="234"/>
      <c r="AI209" s="235">
        <f t="shared" si="36"/>
        <v>2006.21</v>
      </c>
      <c r="AJ209" s="235">
        <f t="shared" si="36"/>
        <v>2006.21</v>
      </c>
      <c r="AK209" s="235">
        <f t="shared" si="36"/>
        <v>2006.21</v>
      </c>
      <c r="AL209" s="235">
        <f t="shared" si="36"/>
        <v>2006.21</v>
      </c>
      <c r="AM209" s="235">
        <f t="shared" si="36"/>
        <v>2006.21</v>
      </c>
      <c r="AN209" s="235">
        <f t="shared" si="36"/>
        <v>2006.21</v>
      </c>
      <c r="AO209" s="235">
        <f t="shared" si="36"/>
        <v>2006.21</v>
      </c>
      <c r="AP209" s="235">
        <f t="shared" si="36"/>
        <v>2006.21</v>
      </c>
      <c r="AQ209" s="235">
        <f t="shared" si="36"/>
        <v>2006.21</v>
      </c>
      <c r="AR209" s="235">
        <f t="shared" si="34"/>
        <v>2006.21</v>
      </c>
      <c r="AS209" s="235">
        <f t="shared" si="34"/>
        <v>2006.21</v>
      </c>
      <c r="AT209" s="235">
        <f t="shared" si="34"/>
        <v>2006.21</v>
      </c>
      <c r="AU209" s="236">
        <f t="shared" si="39"/>
        <v>24074.519999999993</v>
      </c>
      <c r="AV209" s="236">
        <f t="shared" si="40"/>
        <v>2006.21</v>
      </c>
      <c r="AW209" s="236">
        <f t="shared" si="40"/>
        <v>2006.21</v>
      </c>
      <c r="AX209" s="236">
        <f t="shared" si="40"/>
        <v>2006.21</v>
      </c>
      <c r="AY209" s="236">
        <f t="shared" si="38"/>
        <v>2006.21</v>
      </c>
      <c r="AZ209" s="236">
        <f t="shared" si="37"/>
        <v>968.35</v>
      </c>
      <c r="BA209" s="236">
        <f t="shared" si="37"/>
        <v>968.35</v>
      </c>
      <c r="BB209" s="236">
        <f t="shared" si="37"/>
        <v>968.35</v>
      </c>
      <c r="BC209" s="236">
        <f t="shared" si="37"/>
        <v>968.35</v>
      </c>
      <c r="BD209" s="236">
        <f t="shared" si="37"/>
        <v>968.35</v>
      </c>
      <c r="BE209" s="236">
        <f t="shared" si="37"/>
        <v>968.35</v>
      </c>
      <c r="BF209" s="236">
        <f t="shared" si="37"/>
        <v>968.35</v>
      </c>
      <c r="BG209" s="236">
        <f t="shared" si="37"/>
        <v>968.35</v>
      </c>
      <c r="BH209" s="236">
        <f t="shared" si="37"/>
        <v>968.35</v>
      </c>
      <c r="BI209" s="236">
        <f t="shared" si="35"/>
        <v>968.35</v>
      </c>
      <c r="BJ209" s="236">
        <f t="shared" si="35"/>
        <v>968.35</v>
      </c>
      <c r="BK209" s="236">
        <f t="shared" si="35"/>
        <v>968.35</v>
      </c>
      <c r="BL209" s="235">
        <f t="shared" si="41"/>
        <v>11620.200000000003</v>
      </c>
    </row>
    <row r="210" spans="1:64">
      <c r="A210" s="234" t="s">
        <v>423</v>
      </c>
      <c r="B210" s="231">
        <v>3.9699999999999999E-2</v>
      </c>
      <c r="C210" s="231">
        <v>1.29E-2</v>
      </c>
      <c r="D210" s="220">
        <v>2012654.95</v>
      </c>
      <c r="E210" s="220">
        <v>2012654.95</v>
      </c>
      <c r="F210" s="220">
        <v>2012654.95</v>
      </c>
      <c r="G210" s="220">
        <v>2012654.95</v>
      </c>
      <c r="H210" s="220">
        <v>2012654.95</v>
      </c>
      <c r="I210" s="220">
        <v>2012654.95</v>
      </c>
      <c r="J210" s="220">
        <v>2012654.95</v>
      </c>
      <c r="K210" s="220">
        <v>2012654.95</v>
      </c>
      <c r="L210" s="220">
        <v>2012654.95</v>
      </c>
      <c r="M210" s="220">
        <v>2012654.95</v>
      </c>
      <c r="N210" s="220">
        <v>2012654.95</v>
      </c>
      <c r="O210" s="220">
        <v>2012654.95</v>
      </c>
      <c r="P210" s="220">
        <f t="shared" si="42"/>
        <v>24151859.399999995</v>
      </c>
      <c r="Q210" s="220">
        <v>2012654.95</v>
      </c>
      <c r="R210" s="220">
        <v>2012654.95</v>
      </c>
      <c r="S210" s="220">
        <v>2012654.95</v>
      </c>
      <c r="T210" s="220">
        <v>2012654.95</v>
      </c>
      <c r="U210" s="220">
        <v>2012654.95</v>
      </c>
      <c r="V210" s="220">
        <v>2012654.95</v>
      </c>
      <c r="W210" s="220">
        <v>2012654.95</v>
      </c>
      <c r="X210" s="220">
        <v>2012654.95</v>
      </c>
      <c r="Y210" s="220">
        <v>2012654.95</v>
      </c>
      <c r="Z210" s="220">
        <v>2012654.95</v>
      </c>
      <c r="AA210" s="220">
        <v>2012654.95</v>
      </c>
      <c r="AB210" s="220">
        <v>2012654.95</v>
      </c>
      <c r="AC210" s="220">
        <v>2012654.95</v>
      </c>
      <c r="AD210" s="220">
        <v>2012654.95</v>
      </c>
      <c r="AE210" s="220">
        <v>2012654.95</v>
      </c>
      <c r="AF210" s="220">
        <v>2012654.95</v>
      </c>
      <c r="AG210" s="220">
        <f t="shared" si="43"/>
        <v>24151859.399999995</v>
      </c>
      <c r="AH210" s="234"/>
      <c r="AI210" s="235">
        <f t="shared" si="36"/>
        <v>6658.53</v>
      </c>
      <c r="AJ210" s="235">
        <f t="shared" si="36"/>
        <v>6658.53</v>
      </c>
      <c r="AK210" s="235">
        <f t="shared" si="36"/>
        <v>6658.53</v>
      </c>
      <c r="AL210" s="235">
        <f t="shared" si="36"/>
        <v>6658.53</v>
      </c>
      <c r="AM210" s="235">
        <f t="shared" si="36"/>
        <v>6658.53</v>
      </c>
      <c r="AN210" s="235">
        <f t="shared" si="36"/>
        <v>6658.53</v>
      </c>
      <c r="AO210" s="235">
        <f t="shared" si="36"/>
        <v>6658.53</v>
      </c>
      <c r="AP210" s="235">
        <f t="shared" si="36"/>
        <v>6658.53</v>
      </c>
      <c r="AQ210" s="235">
        <f t="shared" si="36"/>
        <v>6658.53</v>
      </c>
      <c r="AR210" s="235">
        <f t="shared" si="34"/>
        <v>6658.53</v>
      </c>
      <c r="AS210" s="235">
        <f t="shared" si="34"/>
        <v>6658.53</v>
      </c>
      <c r="AT210" s="235">
        <f t="shared" si="34"/>
        <v>6658.53</v>
      </c>
      <c r="AU210" s="236">
        <f t="shared" si="39"/>
        <v>79902.36</v>
      </c>
      <c r="AV210" s="236">
        <f t="shared" si="40"/>
        <v>6658.53</v>
      </c>
      <c r="AW210" s="236">
        <f t="shared" si="40"/>
        <v>6658.53</v>
      </c>
      <c r="AX210" s="236">
        <f t="shared" si="40"/>
        <v>6658.53</v>
      </c>
      <c r="AY210" s="236">
        <f t="shared" si="38"/>
        <v>6658.53</v>
      </c>
      <c r="AZ210" s="236">
        <f t="shared" si="37"/>
        <v>2163.6</v>
      </c>
      <c r="BA210" s="236">
        <f t="shared" si="37"/>
        <v>2163.6</v>
      </c>
      <c r="BB210" s="236">
        <f t="shared" si="37"/>
        <v>2163.6</v>
      </c>
      <c r="BC210" s="236">
        <f t="shared" si="37"/>
        <v>2163.6</v>
      </c>
      <c r="BD210" s="236">
        <f t="shared" si="37"/>
        <v>2163.6</v>
      </c>
      <c r="BE210" s="236">
        <f t="shared" si="37"/>
        <v>2163.6</v>
      </c>
      <c r="BF210" s="236">
        <f t="shared" si="37"/>
        <v>2163.6</v>
      </c>
      <c r="BG210" s="236">
        <f t="shared" si="37"/>
        <v>2163.6</v>
      </c>
      <c r="BH210" s="236">
        <f t="shared" si="37"/>
        <v>2163.6</v>
      </c>
      <c r="BI210" s="236">
        <f t="shared" si="35"/>
        <v>2163.6</v>
      </c>
      <c r="BJ210" s="236">
        <f t="shared" si="35"/>
        <v>2163.6</v>
      </c>
      <c r="BK210" s="236">
        <f t="shared" si="35"/>
        <v>2163.6</v>
      </c>
      <c r="BL210" s="235">
        <f t="shared" si="41"/>
        <v>25963.199999999993</v>
      </c>
    </row>
    <row r="211" spans="1:64">
      <c r="A211" s="234" t="s">
        <v>424</v>
      </c>
      <c r="B211" s="231">
        <v>2.76E-2</v>
      </c>
      <c r="C211" s="231">
        <v>2.0299999999999999E-2</v>
      </c>
      <c r="D211" s="220">
        <v>4660156.04</v>
      </c>
      <c r="E211" s="220">
        <v>4660156.04</v>
      </c>
      <c r="F211" s="220">
        <v>4660156.04</v>
      </c>
      <c r="G211" s="220">
        <v>4660156.04</v>
      </c>
      <c r="H211" s="220">
        <v>4660156.04</v>
      </c>
      <c r="I211" s="220">
        <v>4660156.04</v>
      </c>
      <c r="J211" s="220">
        <v>4660156.04</v>
      </c>
      <c r="K211" s="220">
        <v>4660156.04</v>
      </c>
      <c r="L211" s="220">
        <v>4660156.04</v>
      </c>
      <c r="M211" s="220">
        <v>4660156.04</v>
      </c>
      <c r="N211" s="220">
        <v>4660156.04</v>
      </c>
      <c r="O211" s="220">
        <v>4660156.04</v>
      </c>
      <c r="P211" s="220">
        <f t="shared" si="42"/>
        <v>55921872.479999997</v>
      </c>
      <c r="Q211" s="220">
        <v>4660156.04</v>
      </c>
      <c r="R211" s="220">
        <v>4660156.04</v>
      </c>
      <c r="S211" s="220">
        <v>4660156.04</v>
      </c>
      <c r="T211" s="220">
        <v>4660156.04</v>
      </c>
      <c r="U211" s="220">
        <v>4660156.04</v>
      </c>
      <c r="V211" s="220">
        <v>4660156.04</v>
      </c>
      <c r="W211" s="220">
        <v>4660156.04</v>
      </c>
      <c r="X211" s="220">
        <v>4660156.04</v>
      </c>
      <c r="Y211" s="220">
        <v>4660156.04</v>
      </c>
      <c r="Z211" s="220">
        <v>4660156.04</v>
      </c>
      <c r="AA211" s="220">
        <v>4660156.04</v>
      </c>
      <c r="AB211" s="220">
        <v>4660156.04</v>
      </c>
      <c r="AC211" s="220">
        <v>4660156.04</v>
      </c>
      <c r="AD211" s="220">
        <v>4660156.04</v>
      </c>
      <c r="AE211" s="220">
        <v>4660156.04</v>
      </c>
      <c r="AF211" s="220">
        <v>4660156.04</v>
      </c>
      <c r="AG211" s="220">
        <f t="shared" si="43"/>
        <v>55921872.479999997</v>
      </c>
      <c r="AH211" s="234"/>
      <c r="AI211" s="235">
        <f t="shared" si="36"/>
        <v>10718.36</v>
      </c>
      <c r="AJ211" s="235">
        <f t="shared" si="36"/>
        <v>10718.36</v>
      </c>
      <c r="AK211" s="235">
        <f t="shared" si="36"/>
        <v>10718.36</v>
      </c>
      <c r="AL211" s="235">
        <f t="shared" si="36"/>
        <v>10718.36</v>
      </c>
      <c r="AM211" s="235">
        <f t="shared" si="36"/>
        <v>10718.36</v>
      </c>
      <c r="AN211" s="235">
        <f t="shared" si="36"/>
        <v>10718.36</v>
      </c>
      <c r="AO211" s="235">
        <f t="shared" si="36"/>
        <v>10718.36</v>
      </c>
      <c r="AP211" s="235">
        <f t="shared" si="36"/>
        <v>10718.36</v>
      </c>
      <c r="AQ211" s="235">
        <f t="shared" si="36"/>
        <v>10718.36</v>
      </c>
      <c r="AR211" s="235">
        <f t="shared" si="34"/>
        <v>10718.36</v>
      </c>
      <c r="AS211" s="235">
        <f t="shared" si="34"/>
        <v>10718.36</v>
      </c>
      <c r="AT211" s="235">
        <f t="shared" si="34"/>
        <v>10718.36</v>
      </c>
      <c r="AU211" s="236">
        <f t="shared" si="39"/>
        <v>128620.32</v>
      </c>
      <c r="AV211" s="236">
        <f t="shared" si="40"/>
        <v>10718.36</v>
      </c>
      <c r="AW211" s="236">
        <f t="shared" si="40"/>
        <v>10718.36</v>
      </c>
      <c r="AX211" s="236">
        <f t="shared" si="40"/>
        <v>10718.36</v>
      </c>
      <c r="AY211" s="236">
        <f t="shared" si="38"/>
        <v>10718.36</v>
      </c>
      <c r="AZ211" s="236">
        <f t="shared" si="37"/>
        <v>7883.43</v>
      </c>
      <c r="BA211" s="236">
        <f t="shared" si="37"/>
        <v>7883.43</v>
      </c>
      <c r="BB211" s="236">
        <f t="shared" si="37"/>
        <v>7883.43</v>
      </c>
      <c r="BC211" s="236">
        <f t="shared" si="37"/>
        <v>7883.43</v>
      </c>
      <c r="BD211" s="236">
        <f t="shared" si="37"/>
        <v>7883.43</v>
      </c>
      <c r="BE211" s="236">
        <f t="shared" si="37"/>
        <v>7883.43</v>
      </c>
      <c r="BF211" s="236">
        <f t="shared" si="37"/>
        <v>7883.43</v>
      </c>
      <c r="BG211" s="236">
        <f t="shared" si="37"/>
        <v>7883.43</v>
      </c>
      <c r="BH211" s="236">
        <f t="shared" si="37"/>
        <v>7883.43</v>
      </c>
      <c r="BI211" s="236">
        <f t="shared" si="35"/>
        <v>7883.43</v>
      </c>
      <c r="BJ211" s="236">
        <f t="shared" si="35"/>
        <v>7883.43</v>
      </c>
      <c r="BK211" s="236">
        <f t="shared" si="35"/>
        <v>7883.43</v>
      </c>
      <c r="BL211" s="235">
        <f t="shared" si="41"/>
        <v>94601.159999999974</v>
      </c>
    </row>
    <row r="212" spans="1:64">
      <c r="A212" s="234" t="s">
        <v>425</v>
      </c>
      <c r="B212" s="231">
        <v>4.24E-2</v>
      </c>
      <c r="C212" s="231">
        <v>4.2500000000000003E-2</v>
      </c>
      <c r="D212" s="220">
        <v>1443810.04</v>
      </c>
      <c r="E212" s="220">
        <v>1443810.04</v>
      </c>
      <c r="F212" s="220">
        <v>1443810.04</v>
      </c>
      <c r="G212" s="220">
        <v>1443810.04</v>
      </c>
      <c r="H212" s="220">
        <v>1443810.04</v>
      </c>
      <c r="I212" s="220">
        <v>1443810.04</v>
      </c>
      <c r="J212" s="220">
        <v>1443810.04</v>
      </c>
      <c r="K212" s="220">
        <v>1443810.04</v>
      </c>
      <c r="L212" s="220">
        <v>1443810.04</v>
      </c>
      <c r="M212" s="220">
        <v>1443810.04</v>
      </c>
      <c r="N212" s="220">
        <v>1443810.04</v>
      </c>
      <c r="O212" s="220">
        <v>1443810.04</v>
      </c>
      <c r="P212" s="220">
        <f t="shared" si="42"/>
        <v>17325720.479999997</v>
      </c>
      <c r="Q212" s="220">
        <v>1443810.04</v>
      </c>
      <c r="R212" s="220">
        <v>1443810.04</v>
      </c>
      <c r="S212" s="220">
        <v>1443810.04</v>
      </c>
      <c r="T212" s="220">
        <v>1443810.04</v>
      </c>
      <c r="U212" s="220">
        <v>1443810.04</v>
      </c>
      <c r="V212" s="220">
        <v>1443810.04</v>
      </c>
      <c r="W212" s="220">
        <v>1443810.04</v>
      </c>
      <c r="X212" s="220">
        <v>1443810.04</v>
      </c>
      <c r="Y212" s="220">
        <v>1443810.04</v>
      </c>
      <c r="Z212" s="220">
        <v>1443810.04</v>
      </c>
      <c r="AA212" s="220">
        <v>1443810.04</v>
      </c>
      <c r="AB212" s="220">
        <v>1443810.04</v>
      </c>
      <c r="AC212" s="220">
        <v>1443810.04</v>
      </c>
      <c r="AD212" s="220">
        <v>1443810.04</v>
      </c>
      <c r="AE212" s="220">
        <v>1443810.04</v>
      </c>
      <c r="AF212" s="220">
        <v>1443810.04</v>
      </c>
      <c r="AG212" s="220">
        <f t="shared" si="43"/>
        <v>17325720.479999997</v>
      </c>
      <c r="AH212" s="234"/>
      <c r="AI212" s="235">
        <f t="shared" si="36"/>
        <v>5101.46</v>
      </c>
      <c r="AJ212" s="235">
        <f t="shared" si="36"/>
        <v>5101.46</v>
      </c>
      <c r="AK212" s="235">
        <f t="shared" si="36"/>
        <v>5101.46</v>
      </c>
      <c r="AL212" s="235">
        <f t="shared" si="36"/>
        <v>5101.46</v>
      </c>
      <c r="AM212" s="235">
        <f t="shared" si="36"/>
        <v>5101.46</v>
      </c>
      <c r="AN212" s="235">
        <f t="shared" si="36"/>
        <v>5101.46</v>
      </c>
      <c r="AO212" s="235">
        <f t="shared" si="36"/>
        <v>5101.46</v>
      </c>
      <c r="AP212" s="235">
        <f t="shared" si="36"/>
        <v>5101.46</v>
      </c>
      <c r="AQ212" s="235">
        <f t="shared" si="36"/>
        <v>5101.46</v>
      </c>
      <c r="AR212" s="235">
        <f t="shared" si="34"/>
        <v>5101.46</v>
      </c>
      <c r="AS212" s="235">
        <f t="shared" si="34"/>
        <v>5101.46</v>
      </c>
      <c r="AT212" s="235">
        <f t="shared" si="34"/>
        <v>5101.46</v>
      </c>
      <c r="AU212" s="236">
        <f t="shared" si="39"/>
        <v>61217.52</v>
      </c>
      <c r="AV212" s="236">
        <f t="shared" si="40"/>
        <v>5101.46</v>
      </c>
      <c r="AW212" s="236">
        <f t="shared" si="40"/>
        <v>5101.46</v>
      </c>
      <c r="AX212" s="236">
        <f t="shared" si="40"/>
        <v>5101.46</v>
      </c>
      <c r="AY212" s="236">
        <f t="shared" si="38"/>
        <v>5101.46</v>
      </c>
      <c r="AZ212" s="236">
        <f t="shared" si="37"/>
        <v>5113.49</v>
      </c>
      <c r="BA212" s="236">
        <f t="shared" si="37"/>
        <v>5113.49</v>
      </c>
      <c r="BB212" s="236">
        <f t="shared" si="37"/>
        <v>5113.49</v>
      </c>
      <c r="BC212" s="236">
        <f t="shared" si="37"/>
        <v>5113.49</v>
      </c>
      <c r="BD212" s="236">
        <f t="shared" si="37"/>
        <v>5113.49</v>
      </c>
      <c r="BE212" s="236">
        <f t="shared" si="37"/>
        <v>5113.49</v>
      </c>
      <c r="BF212" s="236">
        <f t="shared" si="37"/>
        <v>5113.49</v>
      </c>
      <c r="BG212" s="236">
        <f t="shared" si="37"/>
        <v>5113.49</v>
      </c>
      <c r="BH212" s="236">
        <f t="shared" si="37"/>
        <v>5113.49</v>
      </c>
      <c r="BI212" s="236">
        <f t="shared" si="35"/>
        <v>5113.49</v>
      </c>
      <c r="BJ212" s="236">
        <f t="shared" si="35"/>
        <v>5113.49</v>
      </c>
      <c r="BK212" s="236">
        <f t="shared" si="35"/>
        <v>5113.49</v>
      </c>
      <c r="BL212" s="235">
        <f t="shared" si="41"/>
        <v>61361.879999999983</v>
      </c>
    </row>
    <row r="213" spans="1:64">
      <c r="A213" s="234" t="s">
        <v>426</v>
      </c>
      <c r="B213" s="231">
        <v>0.19170000000000001</v>
      </c>
      <c r="C213" s="231">
        <v>3.0700000000000002E-2</v>
      </c>
      <c r="D213" s="220">
        <v>291451.55</v>
      </c>
      <c r="E213" s="220">
        <v>291451.55</v>
      </c>
      <c r="F213" s="220">
        <v>291451.55</v>
      </c>
      <c r="G213" s="220">
        <v>291451.55</v>
      </c>
      <c r="H213" s="220">
        <v>291451.55</v>
      </c>
      <c r="I213" s="220">
        <v>291451.55</v>
      </c>
      <c r="J213" s="220">
        <v>291451.55</v>
      </c>
      <c r="K213" s="220">
        <v>291451.55</v>
      </c>
      <c r="L213" s="220">
        <v>291451.55</v>
      </c>
      <c r="M213" s="220">
        <v>291451.55</v>
      </c>
      <c r="N213" s="220">
        <v>291451.55</v>
      </c>
      <c r="O213" s="220">
        <v>291451.55</v>
      </c>
      <c r="P213" s="220">
        <f t="shared" si="42"/>
        <v>3497418.5999999992</v>
      </c>
      <c r="Q213" s="220">
        <v>291451.55</v>
      </c>
      <c r="R213" s="220">
        <v>291451.55</v>
      </c>
      <c r="S213" s="220">
        <v>291451.55</v>
      </c>
      <c r="T213" s="220">
        <v>291451.55</v>
      </c>
      <c r="U213" s="220">
        <v>291451.55</v>
      </c>
      <c r="V213" s="220">
        <v>291451.55</v>
      </c>
      <c r="W213" s="220">
        <v>291451.55</v>
      </c>
      <c r="X213" s="220">
        <v>291451.55</v>
      </c>
      <c r="Y213" s="220">
        <v>291451.55</v>
      </c>
      <c r="Z213" s="220">
        <v>291451.55</v>
      </c>
      <c r="AA213" s="220">
        <v>291451.55</v>
      </c>
      <c r="AB213" s="220">
        <v>291451.55</v>
      </c>
      <c r="AC213" s="220">
        <v>291451.55</v>
      </c>
      <c r="AD213" s="220">
        <v>291451.55</v>
      </c>
      <c r="AE213" s="220">
        <v>291451.55</v>
      </c>
      <c r="AF213" s="220">
        <v>291451.55</v>
      </c>
      <c r="AG213" s="220">
        <f t="shared" si="43"/>
        <v>3497418.5999999992</v>
      </c>
      <c r="AH213" s="234"/>
      <c r="AI213" s="235">
        <f t="shared" si="36"/>
        <v>4655.9399999999996</v>
      </c>
      <c r="AJ213" s="235">
        <f t="shared" si="36"/>
        <v>4655.9399999999996</v>
      </c>
      <c r="AK213" s="235">
        <f t="shared" si="36"/>
        <v>4655.9399999999996</v>
      </c>
      <c r="AL213" s="235">
        <f t="shared" si="36"/>
        <v>4655.9399999999996</v>
      </c>
      <c r="AM213" s="235">
        <f t="shared" si="36"/>
        <v>4655.9399999999996</v>
      </c>
      <c r="AN213" s="235">
        <f t="shared" si="36"/>
        <v>4655.9399999999996</v>
      </c>
      <c r="AO213" s="235">
        <f t="shared" si="36"/>
        <v>4655.9399999999996</v>
      </c>
      <c r="AP213" s="235">
        <f t="shared" si="36"/>
        <v>4655.9399999999996</v>
      </c>
      <c r="AQ213" s="235">
        <f t="shared" si="36"/>
        <v>4655.9399999999996</v>
      </c>
      <c r="AR213" s="235">
        <f t="shared" si="34"/>
        <v>4655.9399999999996</v>
      </c>
      <c r="AS213" s="235">
        <f t="shared" si="34"/>
        <v>4655.9399999999996</v>
      </c>
      <c r="AT213" s="235">
        <f t="shared" si="34"/>
        <v>4655.9399999999996</v>
      </c>
      <c r="AU213" s="236">
        <f t="shared" si="39"/>
        <v>55871.280000000006</v>
      </c>
      <c r="AV213" s="236">
        <f t="shared" si="40"/>
        <v>4655.9399999999996</v>
      </c>
      <c r="AW213" s="236">
        <f t="shared" si="40"/>
        <v>4655.9399999999996</v>
      </c>
      <c r="AX213" s="236">
        <f t="shared" si="40"/>
        <v>4655.9399999999996</v>
      </c>
      <c r="AY213" s="236">
        <f t="shared" si="38"/>
        <v>4655.9399999999996</v>
      </c>
      <c r="AZ213" s="236">
        <f t="shared" si="37"/>
        <v>745.63</v>
      </c>
      <c r="BA213" s="236">
        <f t="shared" si="37"/>
        <v>745.63</v>
      </c>
      <c r="BB213" s="236">
        <f t="shared" si="37"/>
        <v>745.63</v>
      </c>
      <c r="BC213" s="236">
        <f t="shared" si="37"/>
        <v>745.63</v>
      </c>
      <c r="BD213" s="236">
        <f t="shared" si="37"/>
        <v>745.63</v>
      </c>
      <c r="BE213" s="236">
        <f t="shared" si="37"/>
        <v>745.63</v>
      </c>
      <c r="BF213" s="236">
        <f t="shared" si="37"/>
        <v>745.63</v>
      </c>
      <c r="BG213" s="236">
        <f t="shared" si="37"/>
        <v>745.63</v>
      </c>
      <c r="BH213" s="236">
        <f t="shared" si="37"/>
        <v>745.63</v>
      </c>
      <c r="BI213" s="236">
        <f t="shared" si="35"/>
        <v>745.63</v>
      </c>
      <c r="BJ213" s="236">
        <f t="shared" si="35"/>
        <v>745.63</v>
      </c>
      <c r="BK213" s="236">
        <f t="shared" si="35"/>
        <v>745.63</v>
      </c>
      <c r="BL213" s="235">
        <f t="shared" si="41"/>
        <v>8947.56</v>
      </c>
    </row>
    <row r="214" spans="1:64">
      <c r="A214" s="234" t="s">
        <v>427</v>
      </c>
      <c r="B214" s="231">
        <v>4.1599999999999998E-2</v>
      </c>
      <c r="C214" s="231">
        <v>2.3099999999999999E-2</v>
      </c>
      <c r="D214" s="220">
        <v>2198885.41</v>
      </c>
      <c r="E214" s="220">
        <v>2198885.41</v>
      </c>
      <c r="F214" s="220">
        <v>2198885.41</v>
      </c>
      <c r="G214" s="220">
        <v>2198885.41</v>
      </c>
      <c r="H214" s="220">
        <v>2198885.41</v>
      </c>
      <c r="I214" s="220">
        <v>2198885.41</v>
      </c>
      <c r="J214" s="220">
        <v>2198885.41</v>
      </c>
      <c r="K214" s="220">
        <v>2198885.41</v>
      </c>
      <c r="L214" s="220">
        <v>2198885.41</v>
      </c>
      <c r="M214" s="220">
        <v>2198885.41</v>
      </c>
      <c r="N214" s="220">
        <v>2198885.41</v>
      </c>
      <c r="O214" s="220">
        <v>2198885.41</v>
      </c>
      <c r="P214" s="220">
        <f t="shared" si="42"/>
        <v>26386624.920000002</v>
      </c>
      <c r="Q214" s="220">
        <v>2198885.41</v>
      </c>
      <c r="R214" s="220">
        <v>2198885.41</v>
      </c>
      <c r="S214" s="220">
        <v>2198885.41</v>
      </c>
      <c r="T214" s="220">
        <v>2198885.41</v>
      </c>
      <c r="U214" s="220">
        <v>2198885.41</v>
      </c>
      <c r="V214" s="220">
        <v>2198885.41</v>
      </c>
      <c r="W214" s="220">
        <v>2198885.41</v>
      </c>
      <c r="X214" s="220">
        <v>2198885.41</v>
      </c>
      <c r="Y214" s="220">
        <v>2198885.41</v>
      </c>
      <c r="Z214" s="220">
        <v>2198885.41</v>
      </c>
      <c r="AA214" s="220">
        <v>2198885.41</v>
      </c>
      <c r="AB214" s="220">
        <v>2198885.41</v>
      </c>
      <c r="AC214" s="220">
        <v>2198885.41</v>
      </c>
      <c r="AD214" s="220">
        <v>2198885.41</v>
      </c>
      <c r="AE214" s="220">
        <v>2198885.41</v>
      </c>
      <c r="AF214" s="220">
        <v>2198885.41</v>
      </c>
      <c r="AG214" s="220">
        <f t="shared" si="43"/>
        <v>26386624.920000002</v>
      </c>
      <c r="AH214" s="234"/>
      <c r="AI214" s="235">
        <f t="shared" si="36"/>
        <v>7622.8</v>
      </c>
      <c r="AJ214" s="235">
        <f t="shared" si="36"/>
        <v>7622.8</v>
      </c>
      <c r="AK214" s="235">
        <f t="shared" si="36"/>
        <v>7622.8</v>
      </c>
      <c r="AL214" s="235">
        <f t="shared" si="36"/>
        <v>7622.8</v>
      </c>
      <c r="AM214" s="235">
        <f t="shared" si="36"/>
        <v>7622.8</v>
      </c>
      <c r="AN214" s="235">
        <f t="shared" si="36"/>
        <v>7622.8</v>
      </c>
      <c r="AO214" s="235">
        <f t="shared" si="36"/>
        <v>7622.8</v>
      </c>
      <c r="AP214" s="235">
        <f t="shared" si="36"/>
        <v>7622.8</v>
      </c>
      <c r="AQ214" s="235">
        <f t="shared" si="36"/>
        <v>7622.8</v>
      </c>
      <c r="AR214" s="235">
        <f t="shared" si="34"/>
        <v>7622.8</v>
      </c>
      <c r="AS214" s="235">
        <f t="shared" si="34"/>
        <v>7622.8</v>
      </c>
      <c r="AT214" s="235">
        <f t="shared" si="34"/>
        <v>7622.8</v>
      </c>
      <c r="AU214" s="236">
        <f t="shared" si="39"/>
        <v>91473.60000000002</v>
      </c>
      <c r="AV214" s="236">
        <f t="shared" si="40"/>
        <v>7622.8</v>
      </c>
      <c r="AW214" s="236">
        <f t="shared" si="40"/>
        <v>7622.8</v>
      </c>
      <c r="AX214" s="236">
        <f t="shared" si="40"/>
        <v>7622.8</v>
      </c>
      <c r="AY214" s="236">
        <f t="shared" si="38"/>
        <v>7622.8</v>
      </c>
      <c r="AZ214" s="236">
        <f t="shared" si="37"/>
        <v>4232.8500000000004</v>
      </c>
      <c r="BA214" s="236">
        <f t="shared" si="37"/>
        <v>4232.8500000000004</v>
      </c>
      <c r="BB214" s="236">
        <f t="shared" si="37"/>
        <v>4232.8500000000004</v>
      </c>
      <c r="BC214" s="236">
        <f t="shared" si="37"/>
        <v>4232.8500000000004</v>
      </c>
      <c r="BD214" s="236">
        <f t="shared" si="37"/>
        <v>4232.8500000000004</v>
      </c>
      <c r="BE214" s="236">
        <f t="shared" si="37"/>
        <v>4232.8500000000004</v>
      </c>
      <c r="BF214" s="236">
        <f t="shared" si="37"/>
        <v>4232.8500000000004</v>
      </c>
      <c r="BG214" s="236">
        <f t="shared" si="37"/>
        <v>4232.8500000000004</v>
      </c>
      <c r="BH214" s="236">
        <f t="shared" si="37"/>
        <v>4232.8500000000004</v>
      </c>
      <c r="BI214" s="236">
        <f t="shared" si="35"/>
        <v>4232.8500000000004</v>
      </c>
      <c r="BJ214" s="236">
        <f t="shared" si="35"/>
        <v>4232.8500000000004</v>
      </c>
      <c r="BK214" s="236">
        <f t="shared" si="35"/>
        <v>4232.8500000000004</v>
      </c>
      <c r="BL214" s="235">
        <f t="shared" si="41"/>
        <v>50794.19999999999</v>
      </c>
    </row>
    <row r="215" spans="1:64">
      <c r="A215" s="234" t="s">
        <v>428</v>
      </c>
      <c r="B215" s="231">
        <v>3.7900000000000003E-2</v>
      </c>
      <c r="C215" s="231">
        <v>2.63E-2</v>
      </c>
      <c r="D215" s="220">
        <v>4414423.76</v>
      </c>
      <c r="E215" s="220">
        <v>4414423.76</v>
      </c>
      <c r="F215" s="220">
        <v>4414423.76</v>
      </c>
      <c r="G215" s="220">
        <v>4414423.76</v>
      </c>
      <c r="H215" s="220">
        <v>4414423.76</v>
      </c>
      <c r="I215" s="220">
        <v>4414423.76</v>
      </c>
      <c r="J215" s="220">
        <v>4414423.76</v>
      </c>
      <c r="K215" s="220">
        <v>4414423.76</v>
      </c>
      <c r="L215" s="220">
        <v>4414423.76</v>
      </c>
      <c r="M215" s="220">
        <v>4414423.76</v>
      </c>
      <c r="N215" s="220">
        <v>4414423.76</v>
      </c>
      <c r="O215" s="220">
        <v>4414423.76</v>
      </c>
      <c r="P215" s="220">
        <f t="shared" si="42"/>
        <v>52973085.119999982</v>
      </c>
      <c r="Q215" s="220">
        <v>4414423.76</v>
      </c>
      <c r="R215" s="220">
        <v>4414423.76</v>
      </c>
      <c r="S215" s="220">
        <v>4414423.76</v>
      </c>
      <c r="T215" s="220">
        <v>4414423.76</v>
      </c>
      <c r="U215" s="220">
        <v>4414423.76</v>
      </c>
      <c r="V215" s="220">
        <v>4414423.76</v>
      </c>
      <c r="W215" s="220">
        <v>4414423.76</v>
      </c>
      <c r="X215" s="220">
        <v>4414423.76</v>
      </c>
      <c r="Y215" s="220">
        <v>4414423.76</v>
      </c>
      <c r="Z215" s="220">
        <v>4414423.76</v>
      </c>
      <c r="AA215" s="220">
        <v>4414423.76</v>
      </c>
      <c r="AB215" s="220">
        <v>4414423.76</v>
      </c>
      <c r="AC215" s="220">
        <v>4414423.76</v>
      </c>
      <c r="AD215" s="220">
        <v>4414423.76</v>
      </c>
      <c r="AE215" s="220">
        <v>4414423.76</v>
      </c>
      <c r="AF215" s="220">
        <v>4414423.76</v>
      </c>
      <c r="AG215" s="220">
        <f t="shared" si="43"/>
        <v>52973085.119999982</v>
      </c>
      <c r="AH215" s="234"/>
      <c r="AI215" s="235">
        <f t="shared" si="36"/>
        <v>13942.22</v>
      </c>
      <c r="AJ215" s="235">
        <f t="shared" si="36"/>
        <v>13942.22</v>
      </c>
      <c r="AK215" s="235">
        <f t="shared" si="36"/>
        <v>13942.22</v>
      </c>
      <c r="AL215" s="235">
        <f t="shared" si="36"/>
        <v>13942.22</v>
      </c>
      <c r="AM215" s="235">
        <f t="shared" si="36"/>
        <v>13942.22</v>
      </c>
      <c r="AN215" s="235">
        <f t="shared" si="36"/>
        <v>13942.22</v>
      </c>
      <c r="AO215" s="235">
        <f t="shared" si="36"/>
        <v>13942.22</v>
      </c>
      <c r="AP215" s="235">
        <f t="shared" si="36"/>
        <v>13942.22</v>
      </c>
      <c r="AQ215" s="235">
        <f t="shared" si="36"/>
        <v>13942.22</v>
      </c>
      <c r="AR215" s="235">
        <f t="shared" si="34"/>
        <v>13942.22</v>
      </c>
      <c r="AS215" s="235">
        <f t="shared" si="34"/>
        <v>13942.22</v>
      </c>
      <c r="AT215" s="235">
        <f t="shared" si="34"/>
        <v>13942.22</v>
      </c>
      <c r="AU215" s="236">
        <f t="shared" si="39"/>
        <v>167306.63999999998</v>
      </c>
      <c r="AV215" s="236">
        <f t="shared" si="40"/>
        <v>13942.22</v>
      </c>
      <c r="AW215" s="236">
        <f t="shared" si="40"/>
        <v>13942.22</v>
      </c>
      <c r="AX215" s="236">
        <f t="shared" si="40"/>
        <v>13942.22</v>
      </c>
      <c r="AY215" s="236">
        <f t="shared" si="38"/>
        <v>13942.22</v>
      </c>
      <c r="AZ215" s="236">
        <f t="shared" si="37"/>
        <v>9674.9500000000007</v>
      </c>
      <c r="BA215" s="236">
        <f t="shared" si="37"/>
        <v>9674.9500000000007</v>
      </c>
      <c r="BB215" s="236">
        <f t="shared" si="37"/>
        <v>9674.9500000000007</v>
      </c>
      <c r="BC215" s="236">
        <f t="shared" si="37"/>
        <v>9674.9500000000007</v>
      </c>
      <c r="BD215" s="236">
        <f t="shared" si="37"/>
        <v>9674.9500000000007</v>
      </c>
      <c r="BE215" s="236">
        <f t="shared" si="37"/>
        <v>9674.9500000000007</v>
      </c>
      <c r="BF215" s="236">
        <f t="shared" si="37"/>
        <v>9674.9500000000007</v>
      </c>
      <c r="BG215" s="236">
        <f t="shared" si="37"/>
        <v>9674.9500000000007</v>
      </c>
      <c r="BH215" s="236">
        <f t="shared" si="37"/>
        <v>9674.9500000000007</v>
      </c>
      <c r="BI215" s="236">
        <f t="shared" si="35"/>
        <v>9674.9500000000007</v>
      </c>
      <c r="BJ215" s="236">
        <f t="shared" si="35"/>
        <v>9674.9500000000007</v>
      </c>
      <c r="BK215" s="236">
        <f t="shared" si="35"/>
        <v>9674.9500000000007</v>
      </c>
      <c r="BL215" s="235">
        <f t="shared" si="41"/>
        <v>116099.39999999998</v>
      </c>
    </row>
    <row r="216" spans="1:64">
      <c r="A216" s="234" t="s">
        <v>429</v>
      </c>
      <c r="B216" s="231">
        <v>3.8700000000000005E-2</v>
      </c>
      <c r="C216" s="231">
        <v>2.1899999999999999E-2</v>
      </c>
      <c r="D216" s="220">
        <v>3740231.3200000003</v>
      </c>
      <c r="E216" s="220">
        <v>3740231.3200000003</v>
      </c>
      <c r="F216" s="220">
        <v>3740231.3200000003</v>
      </c>
      <c r="G216" s="220">
        <v>3740231.3200000003</v>
      </c>
      <c r="H216" s="220">
        <v>3740231.3200000003</v>
      </c>
      <c r="I216" s="220">
        <v>3740231.3200000003</v>
      </c>
      <c r="J216" s="220">
        <v>3740231.3200000003</v>
      </c>
      <c r="K216" s="220">
        <v>3740231.3200000003</v>
      </c>
      <c r="L216" s="220">
        <v>3740231.3200000003</v>
      </c>
      <c r="M216" s="220">
        <v>3740231.3200000003</v>
      </c>
      <c r="N216" s="220">
        <v>3740231.3200000003</v>
      </c>
      <c r="O216" s="220">
        <v>3740231.3200000003</v>
      </c>
      <c r="P216" s="220">
        <f t="shared" si="42"/>
        <v>44882775.840000004</v>
      </c>
      <c r="Q216" s="220">
        <v>3740231.3200000003</v>
      </c>
      <c r="R216" s="220">
        <v>3740231.3200000003</v>
      </c>
      <c r="S216" s="220">
        <v>3740231.3200000003</v>
      </c>
      <c r="T216" s="220">
        <v>3740231.3200000003</v>
      </c>
      <c r="U216" s="220">
        <v>3740231.3200000003</v>
      </c>
      <c r="V216" s="220">
        <v>3740231.3200000003</v>
      </c>
      <c r="W216" s="220">
        <v>3740231.3200000003</v>
      </c>
      <c r="X216" s="220">
        <v>3740231.3200000003</v>
      </c>
      <c r="Y216" s="220">
        <v>3740231.3200000003</v>
      </c>
      <c r="Z216" s="220">
        <v>3740231.3200000003</v>
      </c>
      <c r="AA216" s="220">
        <v>3740231.3200000003</v>
      </c>
      <c r="AB216" s="220">
        <v>3740231.3200000003</v>
      </c>
      <c r="AC216" s="220">
        <v>3740231.3200000003</v>
      </c>
      <c r="AD216" s="220">
        <v>3740231.3200000003</v>
      </c>
      <c r="AE216" s="220">
        <v>3740231.3200000003</v>
      </c>
      <c r="AF216" s="220">
        <v>3740231.3200000003</v>
      </c>
      <c r="AG216" s="220">
        <f t="shared" si="43"/>
        <v>44882775.840000004</v>
      </c>
      <c r="AH216" s="234"/>
      <c r="AI216" s="235">
        <f t="shared" si="36"/>
        <v>12062.25</v>
      </c>
      <c r="AJ216" s="235">
        <f t="shared" si="36"/>
        <v>12062.25</v>
      </c>
      <c r="AK216" s="235">
        <f t="shared" si="36"/>
        <v>12062.25</v>
      </c>
      <c r="AL216" s="235">
        <f t="shared" si="36"/>
        <v>12062.25</v>
      </c>
      <c r="AM216" s="235">
        <f t="shared" si="36"/>
        <v>12062.25</v>
      </c>
      <c r="AN216" s="235">
        <f t="shared" si="36"/>
        <v>12062.25</v>
      </c>
      <c r="AO216" s="235">
        <f t="shared" si="36"/>
        <v>12062.25</v>
      </c>
      <c r="AP216" s="235">
        <f t="shared" si="36"/>
        <v>12062.25</v>
      </c>
      <c r="AQ216" s="235">
        <f t="shared" si="36"/>
        <v>12062.25</v>
      </c>
      <c r="AR216" s="235">
        <f t="shared" si="34"/>
        <v>12062.25</v>
      </c>
      <c r="AS216" s="235">
        <f t="shared" si="34"/>
        <v>12062.25</v>
      </c>
      <c r="AT216" s="235">
        <f t="shared" si="34"/>
        <v>12062.25</v>
      </c>
      <c r="AU216" s="236">
        <f t="shared" si="39"/>
        <v>144747</v>
      </c>
      <c r="AV216" s="236">
        <f t="shared" si="40"/>
        <v>12062.25</v>
      </c>
      <c r="AW216" s="236">
        <f t="shared" si="40"/>
        <v>12062.25</v>
      </c>
      <c r="AX216" s="236">
        <f t="shared" si="40"/>
        <v>12062.25</v>
      </c>
      <c r="AY216" s="236">
        <f t="shared" si="38"/>
        <v>12062.25</v>
      </c>
      <c r="AZ216" s="236">
        <f t="shared" si="37"/>
        <v>6825.92</v>
      </c>
      <c r="BA216" s="236">
        <f t="shared" si="37"/>
        <v>6825.92</v>
      </c>
      <c r="BB216" s="236">
        <f t="shared" si="37"/>
        <v>6825.92</v>
      </c>
      <c r="BC216" s="236">
        <f t="shared" si="37"/>
        <v>6825.92</v>
      </c>
      <c r="BD216" s="236">
        <f t="shared" si="37"/>
        <v>6825.92</v>
      </c>
      <c r="BE216" s="236">
        <f t="shared" si="37"/>
        <v>6825.92</v>
      </c>
      <c r="BF216" s="236">
        <f t="shared" si="37"/>
        <v>6825.92</v>
      </c>
      <c r="BG216" s="236">
        <f t="shared" si="37"/>
        <v>6825.92</v>
      </c>
      <c r="BH216" s="236">
        <f t="shared" si="37"/>
        <v>6825.92</v>
      </c>
      <c r="BI216" s="236">
        <f t="shared" si="35"/>
        <v>6825.92</v>
      </c>
      <c r="BJ216" s="236">
        <f t="shared" si="35"/>
        <v>6825.92</v>
      </c>
      <c r="BK216" s="236">
        <f t="shared" si="35"/>
        <v>6825.92</v>
      </c>
      <c r="BL216" s="235">
        <f t="shared" si="41"/>
        <v>81911.039999999994</v>
      </c>
    </row>
    <row r="217" spans="1:64">
      <c r="A217" s="234" t="s">
        <v>430</v>
      </c>
      <c r="B217" s="231">
        <v>3.8600000000000002E-2</v>
      </c>
      <c r="C217" s="231">
        <v>2.18E-2</v>
      </c>
      <c r="D217" s="220">
        <v>3588684.24</v>
      </c>
      <c r="E217" s="220">
        <v>3588684.24</v>
      </c>
      <c r="F217" s="220">
        <v>3588684.24</v>
      </c>
      <c r="G217" s="220">
        <v>3588684.24</v>
      </c>
      <c r="H217" s="220">
        <v>3588684.24</v>
      </c>
      <c r="I217" s="220">
        <v>3588684.24</v>
      </c>
      <c r="J217" s="220">
        <v>3588684.24</v>
      </c>
      <c r="K217" s="220">
        <v>3588684.24</v>
      </c>
      <c r="L217" s="220">
        <v>3588684.24</v>
      </c>
      <c r="M217" s="220">
        <v>3588684.24</v>
      </c>
      <c r="N217" s="220">
        <v>3588684.24</v>
      </c>
      <c r="O217" s="220">
        <v>3588684.24</v>
      </c>
      <c r="P217" s="220">
        <f t="shared" si="42"/>
        <v>43064210.880000018</v>
      </c>
      <c r="Q217" s="220">
        <v>3588684.24</v>
      </c>
      <c r="R217" s="220">
        <v>3588684.24</v>
      </c>
      <c r="S217" s="220">
        <v>3588684.24</v>
      </c>
      <c r="T217" s="220">
        <v>3588684.24</v>
      </c>
      <c r="U217" s="220">
        <v>3588684.24</v>
      </c>
      <c r="V217" s="220">
        <v>3588684.24</v>
      </c>
      <c r="W217" s="220">
        <v>3588684.24</v>
      </c>
      <c r="X217" s="220">
        <v>3588684.24</v>
      </c>
      <c r="Y217" s="220">
        <v>3588684.24</v>
      </c>
      <c r="Z217" s="220">
        <v>3588684.24</v>
      </c>
      <c r="AA217" s="220">
        <v>3588684.24</v>
      </c>
      <c r="AB217" s="220">
        <v>3588684.24</v>
      </c>
      <c r="AC217" s="220">
        <v>3588684.24</v>
      </c>
      <c r="AD217" s="220">
        <v>3588684.24</v>
      </c>
      <c r="AE217" s="220">
        <v>3588684.24</v>
      </c>
      <c r="AF217" s="220">
        <v>3588684.24</v>
      </c>
      <c r="AG217" s="220">
        <f t="shared" si="43"/>
        <v>43064210.880000018</v>
      </c>
      <c r="AH217" s="234"/>
      <c r="AI217" s="235">
        <f t="shared" si="36"/>
        <v>11543.6</v>
      </c>
      <c r="AJ217" s="235">
        <f t="shared" si="36"/>
        <v>11543.6</v>
      </c>
      <c r="AK217" s="235">
        <f t="shared" si="36"/>
        <v>11543.6</v>
      </c>
      <c r="AL217" s="235">
        <f t="shared" si="36"/>
        <v>11543.6</v>
      </c>
      <c r="AM217" s="235">
        <f t="shared" si="36"/>
        <v>11543.6</v>
      </c>
      <c r="AN217" s="235">
        <f t="shared" si="36"/>
        <v>11543.6</v>
      </c>
      <c r="AO217" s="235">
        <f t="shared" si="36"/>
        <v>11543.6</v>
      </c>
      <c r="AP217" s="235">
        <f t="shared" si="36"/>
        <v>11543.6</v>
      </c>
      <c r="AQ217" s="235">
        <f t="shared" si="36"/>
        <v>11543.6</v>
      </c>
      <c r="AR217" s="235">
        <f t="shared" si="34"/>
        <v>11543.6</v>
      </c>
      <c r="AS217" s="235">
        <f t="shared" si="34"/>
        <v>11543.6</v>
      </c>
      <c r="AT217" s="235">
        <f t="shared" si="34"/>
        <v>11543.6</v>
      </c>
      <c r="AU217" s="236">
        <f t="shared" si="39"/>
        <v>138523.20000000004</v>
      </c>
      <c r="AV217" s="236">
        <f t="shared" si="40"/>
        <v>11543.6</v>
      </c>
      <c r="AW217" s="236">
        <f t="shared" si="40"/>
        <v>11543.6</v>
      </c>
      <c r="AX217" s="236">
        <f t="shared" si="40"/>
        <v>11543.6</v>
      </c>
      <c r="AY217" s="236">
        <f t="shared" si="38"/>
        <v>11543.6</v>
      </c>
      <c r="AZ217" s="236">
        <f t="shared" si="37"/>
        <v>6519.44</v>
      </c>
      <c r="BA217" s="236">
        <f t="shared" si="37"/>
        <v>6519.44</v>
      </c>
      <c r="BB217" s="236">
        <f t="shared" si="37"/>
        <v>6519.44</v>
      </c>
      <c r="BC217" s="236">
        <f t="shared" si="37"/>
        <v>6519.44</v>
      </c>
      <c r="BD217" s="236">
        <f t="shared" si="37"/>
        <v>6519.44</v>
      </c>
      <c r="BE217" s="236">
        <f t="shared" si="37"/>
        <v>6519.44</v>
      </c>
      <c r="BF217" s="236">
        <f t="shared" si="37"/>
        <v>6519.44</v>
      </c>
      <c r="BG217" s="236">
        <f t="shared" si="37"/>
        <v>6519.44</v>
      </c>
      <c r="BH217" s="236">
        <f t="shared" si="37"/>
        <v>6519.44</v>
      </c>
      <c r="BI217" s="236">
        <f t="shared" si="35"/>
        <v>6519.44</v>
      </c>
      <c r="BJ217" s="236">
        <f t="shared" si="35"/>
        <v>6519.44</v>
      </c>
      <c r="BK217" s="236">
        <f t="shared" si="35"/>
        <v>6519.44</v>
      </c>
      <c r="BL217" s="235">
        <f t="shared" si="41"/>
        <v>78233.280000000013</v>
      </c>
    </row>
    <row r="218" spans="1:64">
      <c r="A218" s="234" t="s">
        <v>431</v>
      </c>
      <c r="B218" s="231">
        <v>3.78E-2</v>
      </c>
      <c r="C218" s="231">
        <v>2.2800000000000001E-2</v>
      </c>
      <c r="D218" s="220">
        <v>3559154.9699999997</v>
      </c>
      <c r="E218" s="220">
        <v>3559154.9699999997</v>
      </c>
      <c r="F218" s="220">
        <v>3559154.9699999997</v>
      </c>
      <c r="G218" s="220">
        <v>3559154.9699999997</v>
      </c>
      <c r="H218" s="220">
        <v>3559154.9699999997</v>
      </c>
      <c r="I218" s="220">
        <v>3559154.9699999997</v>
      </c>
      <c r="J218" s="220">
        <v>3559154.9699999997</v>
      </c>
      <c r="K218" s="220">
        <v>3559154.9699999997</v>
      </c>
      <c r="L218" s="220">
        <v>3559154.9699999997</v>
      </c>
      <c r="M218" s="220">
        <v>3559154.9699999997</v>
      </c>
      <c r="N218" s="220">
        <v>3559154.9699999997</v>
      </c>
      <c r="O218" s="220">
        <v>3559154.9699999997</v>
      </c>
      <c r="P218" s="220">
        <f t="shared" si="42"/>
        <v>42709859.639999993</v>
      </c>
      <c r="Q218" s="220">
        <v>3559154.9699999997</v>
      </c>
      <c r="R218" s="220">
        <v>3559154.9699999997</v>
      </c>
      <c r="S218" s="220">
        <v>3559154.9699999997</v>
      </c>
      <c r="T218" s="220">
        <v>3559154.9699999997</v>
      </c>
      <c r="U218" s="220">
        <v>3559154.9699999997</v>
      </c>
      <c r="V218" s="220">
        <v>3559154.9699999997</v>
      </c>
      <c r="W218" s="220">
        <v>3559154.9699999997</v>
      </c>
      <c r="X218" s="220">
        <v>3559154.9699999997</v>
      </c>
      <c r="Y218" s="220">
        <v>3559154.9699999997</v>
      </c>
      <c r="Z218" s="220">
        <v>3559154.9699999997</v>
      </c>
      <c r="AA218" s="220">
        <v>3559154.9699999997</v>
      </c>
      <c r="AB218" s="220">
        <v>3559154.9699999997</v>
      </c>
      <c r="AC218" s="220">
        <v>3559154.9699999997</v>
      </c>
      <c r="AD218" s="220">
        <v>3559154.9699999997</v>
      </c>
      <c r="AE218" s="220">
        <v>3559154.9699999997</v>
      </c>
      <c r="AF218" s="220">
        <v>3559154.9699999997</v>
      </c>
      <c r="AG218" s="220">
        <f t="shared" si="43"/>
        <v>42709859.639999993</v>
      </c>
      <c r="AH218" s="234"/>
      <c r="AI218" s="235">
        <f t="shared" si="36"/>
        <v>11211.34</v>
      </c>
      <c r="AJ218" s="235">
        <f t="shared" si="36"/>
        <v>11211.34</v>
      </c>
      <c r="AK218" s="235">
        <f t="shared" si="36"/>
        <v>11211.34</v>
      </c>
      <c r="AL218" s="235">
        <f t="shared" ref="AL218:AT257" si="44">ROUND(G218*$B218/12,2)</f>
        <v>11211.34</v>
      </c>
      <c r="AM218" s="235">
        <f t="shared" si="44"/>
        <v>11211.34</v>
      </c>
      <c r="AN218" s="235">
        <f t="shared" si="44"/>
        <v>11211.34</v>
      </c>
      <c r="AO218" s="235">
        <f t="shared" si="44"/>
        <v>11211.34</v>
      </c>
      <c r="AP218" s="235">
        <f t="shared" si="44"/>
        <v>11211.34</v>
      </c>
      <c r="AQ218" s="235">
        <f t="shared" si="44"/>
        <v>11211.34</v>
      </c>
      <c r="AR218" s="235">
        <f t="shared" si="34"/>
        <v>11211.34</v>
      </c>
      <c r="AS218" s="235">
        <f t="shared" si="34"/>
        <v>11211.34</v>
      </c>
      <c r="AT218" s="235">
        <f t="shared" si="34"/>
        <v>11211.34</v>
      </c>
      <c r="AU218" s="236">
        <f t="shared" si="39"/>
        <v>134536.07999999999</v>
      </c>
      <c r="AV218" s="236">
        <f t="shared" si="40"/>
        <v>11211.34</v>
      </c>
      <c r="AW218" s="236">
        <f t="shared" si="40"/>
        <v>11211.34</v>
      </c>
      <c r="AX218" s="236">
        <f t="shared" si="40"/>
        <v>11211.34</v>
      </c>
      <c r="AY218" s="236">
        <f t="shared" si="38"/>
        <v>11211.34</v>
      </c>
      <c r="AZ218" s="236">
        <f t="shared" si="37"/>
        <v>6762.39</v>
      </c>
      <c r="BA218" s="236">
        <f t="shared" si="37"/>
        <v>6762.39</v>
      </c>
      <c r="BB218" s="236">
        <f t="shared" si="37"/>
        <v>6762.39</v>
      </c>
      <c r="BC218" s="236">
        <f t="shared" ref="BC218:BK257" si="45">ROUND(X218*$C218/12,2)</f>
        <v>6762.39</v>
      </c>
      <c r="BD218" s="236">
        <f t="shared" si="45"/>
        <v>6762.39</v>
      </c>
      <c r="BE218" s="236">
        <f t="shared" si="45"/>
        <v>6762.39</v>
      </c>
      <c r="BF218" s="236">
        <f t="shared" si="45"/>
        <v>6762.39</v>
      </c>
      <c r="BG218" s="236">
        <f t="shared" si="45"/>
        <v>6762.39</v>
      </c>
      <c r="BH218" s="236">
        <f t="shared" si="45"/>
        <v>6762.39</v>
      </c>
      <c r="BI218" s="236">
        <f t="shared" si="35"/>
        <v>6762.39</v>
      </c>
      <c r="BJ218" s="236">
        <f t="shared" si="35"/>
        <v>6762.39</v>
      </c>
      <c r="BK218" s="236">
        <f t="shared" si="35"/>
        <v>6762.39</v>
      </c>
      <c r="BL218" s="235">
        <f t="shared" si="41"/>
        <v>81148.680000000008</v>
      </c>
    </row>
    <row r="219" spans="1:64">
      <c r="A219" s="234" t="s">
        <v>432</v>
      </c>
      <c r="B219" s="231">
        <v>3.78E-2</v>
      </c>
      <c r="C219" s="231">
        <v>2.2800000000000001E-2</v>
      </c>
      <c r="D219" s="220">
        <v>3548851.71</v>
      </c>
      <c r="E219" s="220">
        <v>3548851.71</v>
      </c>
      <c r="F219" s="220">
        <v>3548851.71</v>
      </c>
      <c r="G219" s="220">
        <v>3548851.71</v>
      </c>
      <c r="H219" s="220">
        <v>3548851.71</v>
      </c>
      <c r="I219" s="220">
        <v>3548851.71</v>
      </c>
      <c r="J219" s="220">
        <v>3548851.71</v>
      </c>
      <c r="K219" s="220">
        <v>3548851.71</v>
      </c>
      <c r="L219" s="220">
        <v>3548851.71</v>
      </c>
      <c r="M219" s="220">
        <v>3548851.71</v>
      </c>
      <c r="N219" s="220">
        <v>3548851.71</v>
      </c>
      <c r="O219" s="220">
        <v>3548851.71</v>
      </c>
      <c r="P219" s="220">
        <f t="shared" si="42"/>
        <v>42586220.520000003</v>
      </c>
      <c r="Q219" s="220">
        <v>3548851.71</v>
      </c>
      <c r="R219" s="220">
        <v>3548851.71</v>
      </c>
      <c r="S219" s="220">
        <v>3548851.71</v>
      </c>
      <c r="T219" s="220">
        <v>3548851.71</v>
      </c>
      <c r="U219" s="220">
        <v>3548851.71</v>
      </c>
      <c r="V219" s="220">
        <v>3548851.71</v>
      </c>
      <c r="W219" s="220">
        <v>3548851.71</v>
      </c>
      <c r="X219" s="220">
        <v>3548851.71</v>
      </c>
      <c r="Y219" s="220">
        <v>3548851.71</v>
      </c>
      <c r="Z219" s="220">
        <v>3548851.71</v>
      </c>
      <c r="AA219" s="220">
        <v>3548851.71</v>
      </c>
      <c r="AB219" s="220">
        <v>3548851.71</v>
      </c>
      <c r="AC219" s="220">
        <v>3548851.71</v>
      </c>
      <c r="AD219" s="220">
        <v>3548851.71</v>
      </c>
      <c r="AE219" s="220">
        <v>3548851.71</v>
      </c>
      <c r="AF219" s="220">
        <v>3548851.71</v>
      </c>
      <c r="AG219" s="220">
        <f t="shared" si="43"/>
        <v>42586220.520000003</v>
      </c>
      <c r="AH219" s="234"/>
      <c r="AI219" s="235">
        <f t="shared" ref="AI219:AQ273" si="46">ROUND(D219*$B219/12,2)</f>
        <v>11178.88</v>
      </c>
      <c r="AJ219" s="235">
        <f t="shared" si="46"/>
        <v>11178.88</v>
      </c>
      <c r="AK219" s="235">
        <f t="shared" si="46"/>
        <v>11178.88</v>
      </c>
      <c r="AL219" s="235">
        <f t="shared" si="44"/>
        <v>11178.88</v>
      </c>
      <c r="AM219" s="235">
        <f t="shared" si="44"/>
        <v>11178.88</v>
      </c>
      <c r="AN219" s="235">
        <f t="shared" si="44"/>
        <v>11178.88</v>
      </c>
      <c r="AO219" s="235">
        <f t="shared" si="44"/>
        <v>11178.88</v>
      </c>
      <c r="AP219" s="235">
        <f t="shared" si="44"/>
        <v>11178.88</v>
      </c>
      <c r="AQ219" s="235">
        <f t="shared" si="44"/>
        <v>11178.88</v>
      </c>
      <c r="AR219" s="235">
        <f t="shared" si="34"/>
        <v>11178.88</v>
      </c>
      <c r="AS219" s="235">
        <f t="shared" si="34"/>
        <v>11178.88</v>
      </c>
      <c r="AT219" s="235">
        <f t="shared" si="34"/>
        <v>11178.88</v>
      </c>
      <c r="AU219" s="236">
        <f t="shared" si="39"/>
        <v>134146.56000000003</v>
      </c>
      <c r="AV219" s="236">
        <f t="shared" si="40"/>
        <v>11178.88</v>
      </c>
      <c r="AW219" s="236">
        <f t="shared" si="40"/>
        <v>11178.88</v>
      </c>
      <c r="AX219" s="236">
        <f t="shared" si="40"/>
        <v>11178.88</v>
      </c>
      <c r="AY219" s="236">
        <f t="shared" si="38"/>
        <v>11178.88</v>
      </c>
      <c r="AZ219" s="236">
        <f t="shared" ref="AZ219:BH273" si="47">ROUND(U219*$C219/12,2)</f>
        <v>6742.82</v>
      </c>
      <c r="BA219" s="236">
        <f t="shared" si="47"/>
        <v>6742.82</v>
      </c>
      <c r="BB219" s="236">
        <f t="shared" si="47"/>
        <v>6742.82</v>
      </c>
      <c r="BC219" s="236">
        <f t="shared" si="45"/>
        <v>6742.82</v>
      </c>
      <c r="BD219" s="236">
        <f t="shared" si="45"/>
        <v>6742.82</v>
      </c>
      <c r="BE219" s="236">
        <f t="shared" si="45"/>
        <v>6742.82</v>
      </c>
      <c r="BF219" s="236">
        <f t="shared" si="45"/>
        <v>6742.82</v>
      </c>
      <c r="BG219" s="236">
        <f t="shared" si="45"/>
        <v>6742.82</v>
      </c>
      <c r="BH219" s="236">
        <f t="shared" si="45"/>
        <v>6742.82</v>
      </c>
      <c r="BI219" s="236">
        <f t="shared" si="35"/>
        <v>6742.82</v>
      </c>
      <c r="BJ219" s="236">
        <f t="shared" si="35"/>
        <v>6742.82</v>
      </c>
      <c r="BK219" s="236">
        <f t="shared" si="35"/>
        <v>6742.82</v>
      </c>
      <c r="BL219" s="235">
        <f t="shared" si="41"/>
        <v>80913.84</v>
      </c>
    </row>
    <row r="220" spans="1:64">
      <c r="A220" s="234" t="s">
        <v>433</v>
      </c>
      <c r="B220" s="231">
        <v>3.7900000000000003E-2</v>
      </c>
      <c r="C220" s="231">
        <v>2.29E-2</v>
      </c>
      <c r="D220" s="220">
        <v>3655976.41</v>
      </c>
      <c r="E220" s="220">
        <v>3655976.41</v>
      </c>
      <c r="F220" s="220">
        <v>3655976.41</v>
      </c>
      <c r="G220" s="220">
        <v>3655976.41</v>
      </c>
      <c r="H220" s="220">
        <v>3655976.41</v>
      </c>
      <c r="I220" s="220">
        <v>3655976.41</v>
      </c>
      <c r="J220" s="220">
        <v>3655976.41</v>
      </c>
      <c r="K220" s="220">
        <v>3655976.41</v>
      </c>
      <c r="L220" s="220">
        <v>3655976.41</v>
      </c>
      <c r="M220" s="220">
        <v>3655976.41</v>
      </c>
      <c r="N220" s="220">
        <v>3655976.41</v>
      </c>
      <c r="O220" s="220">
        <v>3655976.41</v>
      </c>
      <c r="P220" s="220">
        <f t="shared" si="42"/>
        <v>43871716.920000002</v>
      </c>
      <c r="Q220" s="220">
        <v>3655976.41</v>
      </c>
      <c r="R220" s="220">
        <v>3655976.41</v>
      </c>
      <c r="S220" s="220">
        <v>3655976.41</v>
      </c>
      <c r="T220" s="220">
        <v>3655976.41</v>
      </c>
      <c r="U220" s="220">
        <v>3655976.41</v>
      </c>
      <c r="V220" s="220">
        <v>3655976.41</v>
      </c>
      <c r="W220" s="220">
        <v>3655976.41</v>
      </c>
      <c r="X220" s="220">
        <v>3655976.41</v>
      </c>
      <c r="Y220" s="220">
        <v>3655976.41</v>
      </c>
      <c r="Z220" s="220">
        <v>3655976.41</v>
      </c>
      <c r="AA220" s="220">
        <v>3655976.41</v>
      </c>
      <c r="AB220" s="220">
        <v>3655976.41</v>
      </c>
      <c r="AC220" s="220">
        <v>3655976.41</v>
      </c>
      <c r="AD220" s="220">
        <v>3655976.41</v>
      </c>
      <c r="AE220" s="220">
        <v>3655976.41</v>
      </c>
      <c r="AF220" s="220">
        <v>3655976.41</v>
      </c>
      <c r="AG220" s="220">
        <f t="shared" si="43"/>
        <v>43871716.920000002</v>
      </c>
      <c r="AH220" s="234"/>
      <c r="AI220" s="235">
        <f t="shared" si="46"/>
        <v>11546.79</v>
      </c>
      <c r="AJ220" s="235">
        <f t="shared" si="46"/>
        <v>11546.79</v>
      </c>
      <c r="AK220" s="235">
        <f t="shared" si="46"/>
        <v>11546.79</v>
      </c>
      <c r="AL220" s="235">
        <f t="shared" si="44"/>
        <v>11546.79</v>
      </c>
      <c r="AM220" s="235">
        <f t="shared" si="44"/>
        <v>11546.79</v>
      </c>
      <c r="AN220" s="235">
        <f t="shared" si="44"/>
        <v>11546.79</v>
      </c>
      <c r="AO220" s="235">
        <f t="shared" si="44"/>
        <v>11546.79</v>
      </c>
      <c r="AP220" s="235">
        <f t="shared" si="44"/>
        <v>11546.79</v>
      </c>
      <c r="AQ220" s="235">
        <f t="shared" si="44"/>
        <v>11546.79</v>
      </c>
      <c r="AR220" s="235">
        <f t="shared" si="34"/>
        <v>11546.79</v>
      </c>
      <c r="AS220" s="235">
        <f t="shared" si="34"/>
        <v>11546.79</v>
      </c>
      <c r="AT220" s="235">
        <f t="shared" si="34"/>
        <v>11546.79</v>
      </c>
      <c r="AU220" s="236">
        <f t="shared" si="39"/>
        <v>138561.48000000004</v>
      </c>
      <c r="AV220" s="236">
        <f t="shared" si="40"/>
        <v>11546.79</v>
      </c>
      <c r="AW220" s="236">
        <f t="shared" si="40"/>
        <v>11546.79</v>
      </c>
      <c r="AX220" s="236">
        <f t="shared" si="40"/>
        <v>11546.79</v>
      </c>
      <c r="AY220" s="236">
        <f t="shared" si="38"/>
        <v>11546.79</v>
      </c>
      <c r="AZ220" s="236">
        <f t="shared" si="47"/>
        <v>6976.82</v>
      </c>
      <c r="BA220" s="236">
        <f t="shared" si="47"/>
        <v>6976.82</v>
      </c>
      <c r="BB220" s="236">
        <f t="shared" si="47"/>
        <v>6976.82</v>
      </c>
      <c r="BC220" s="236">
        <f t="shared" si="45"/>
        <v>6976.82</v>
      </c>
      <c r="BD220" s="236">
        <f t="shared" si="45"/>
        <v>6976.82</v>
      </c>
      <c r="BE220" s="236">
        <f t="shared" si="45"/>
        <v>6976.82</v>
      </c>
      <c r="BF220" s="236">
        <f t="shared" si="45"/>
        <v>6976.82</v>
      </c>
      <c r="BG220" s="236">
        <f t="shared" si="45"/>
        <v>6976.82</v>
      </c>
      <c r="BH220" s="236">
        <f t="shared" si="45"/>
        <v>6976.82</v>
      </c>
      <c r="BI220" s="236">
        <f t="shared" si="35"/>
        <v>6976.82</v>
      </c>
      <c r="BJ220" s="236">
        <f t="shared" si="35"/>
        <v>6976.82</v>
      </c>
      <c r="BK220" s="236">
        <f t="shared" si="35"/>
        <v>6976.82</v>
      </c>
      <c r="BL220" s="235">
        <f t="shared" si="41"/>
        <v>83721.84</v>
      </c>
    </row>
    <row r="221" spans="1:64">
      <c r="A221" s="234" t="s">
        <v>434</v>
      </c>
      <c r="B221" s="231">
        <v>3.1E-2</v>
      </c>
      <c r="C221" s="231">
        <v>1.5299999999999999E-2</v>
      </c>
      <c r="D221" s="220">
        <v>6595518.0999999996</v>
      </c>
      <c r="E221" s="220">
        <v>6595518.0999999996</v>
      </c>
      <c r="F221" s="220">
        <v>6595518.0999999996</v>
      </c>
      <c r="G221" s="220">
        <v>6595518.0999999996</v>
      </c>
      <c r="H221" s="220">
        <v>6595518.0999999996</v>
      </c>
      <c r="I221" s="220">
        <v>6595518.0999999996</v>
      </c>
      <c r="J221" s="220">
        <v>6595518.0999999996</v>
      </c>
      <c r="K221" s="220">
        <v>6595518.0999999996</v>
      </c>
      <c r="L221" s="220">
        <v>6595518.0999999996</v>
      </c>
      <c r="M221" s="220">
        <v>6595518.0999999996</v>
      </c>
      <c r="N221" s="220">
        <v>6595518.0999999996</v>
      </c>
      <c r="O221" s="220">
        <v>6595518.0999999996</v>
      </c>
      <c r="P221" s="220">
        <f t="shared" si="42"/>
        <v>79146217.200000003</v>
      </c>
      <c r="Q221" s="220">
        <v>6595518.0999999996</v>
      </c>
      <c r="R221" s="220">
        <v>6595518.0999999996</v>
      </c>
      <c r="S221" s="220">
        <v>6595518.0999999996</v>
      </c>
      <c r="T221" s="220">
        <v>6595518.0999999996</v>
      </c>
      <c r="U221" s="220">
        <v>6595518.0999999996</v>
      </c>
      <c r="V221" s="220">
        <v>6595518.0999999996</v>
      </c>
      <c r="W221" s="220">
        <v>6595518.0999999996</v>
      </c>
      <c r="X221" s="220">
        <v>6595518.0999999996</v>
      </c>
      <c r="Y221" s="220">
        <v>6595518.0999999996</v>
      </c>
      <c r="Z221" s="220">
        <v>6595518.0999999996</v>
      </c>
      <c r="AA221" s="220">
        <v>6595518.0999999996</v>
      </c>
      <c r="AB221" s="220">
        <v>6595518.0999999996</v>
      </c>
      <c r="AC221" s="220">
        <v>6595518.0999999996</v>
      </c>
      <c r="AD221" s="220">
        <v>6595518.0999999996</v>
      </c>
      <c r="AE221" s="220">
        <v>6595518.0999999996</v>
      </c>
      <c r="AF221" s="220">
        <v>6595518.0999999996</v>
      </c>
      <c r="AG221" s="220">
        <f t="shared" si="43"/>
        <v>79146217.200000003</v>
      </c>
      <c r="AH221" s="234"/>
      <c r="AI221" s="235">
        <f t="shared" si="46"/>
        <v>17038.419999999998</v>
      </c>
      <c r="AJ221" s="235">
        <f t="shared" si="46"/>
        <v>17038.419999999998</v>
      </c>
      <c r="AK221" s="235">
        <f t="shared" si="46"/>
        <v>17038.419999999998</v>
      </c>
      <c r="AL221" s="235">
        <f t="shared" si="44"/>
        <v>17038.419999999998</v>
      </c>
      <c r="AM221" s="235">
        <f t="shared" si="44"/>
        <v>17038.419999999998</v>
      </c>
      <c r="AN221" s="235">
        <f t="shared" si="44"/>
        <v>17038.419999999998</v>
      </c>
      <c r="AO221" s="235">
        <f t="shared" si="44"/>
        <v>17038.419999999998</v>
      </c>
      <c r="AP221" s="235">
        <f t="shared" si="44"/>
        <v>17038.419999999998</v>
      </c>
      <c r="AQ221" s="235">
        <f t="shared" si="44"/>
        <v>17038.419999999998</v>
      </c>
      <c r="AR221" s="235">
        <f t="shared" si="34"/>
        <v>17038.419999999998</v>
      </c>
      <c r="AS221" s="235">
        <f t="shared" si="34"/>
        <v>17038.419999999998</v>
      </c>
      <c r="AT221" s="235">
        <f t="shared" si="34"/>
        <v>17038.419999999998</v>
      </c>
      <c r="AU221" s="236">
        <f t="shared" si="39"/>
        <v>204461.03999999992</v>
      </c>
      <c r="AV221" s="236">
        <f t="shared" si="40"/>
        <v>17038.419999999998</v>
      </c>
      <c r="AW221" s="236">
        <f t="shared" si="40"/>
        <v>17038.419999999998</v>
      </c>
      <c r="AX221" s="236">
        <f t="shared" si="40"/>
        <v>17038.419999999998</v>
      </c>
      <c r="AY221" s="236">
        <f t="shared" si="38"/>
        <v>17038.419999999998</v>
      </c>
      <c r="AZ221" s="236">
        <f t="shared" si="47"/>
        <v>8409.2900000000009</v>
      </c>
      <c r="BA221" s="236">
        <f t="shared" si="47"/>
        <v>8409.2900000000009</v>
      </c>
      <c r="BB221" s="236">
        <f t="shared" si="47"/>
        <v>8409.2900000000009</v>
      </c>
      <c r="BC221" s="236">
        <f t="shared" si="45"/>
        <v>8409.2900000000009</v>
      </c>
      <c r="BD221" s="236">
        <f t="shared" si="45"/>
        <v>8409.2900000000009</v>
      </c>
      <c r="BE221" s="236">
        <f t="shared" si="45"/>
        <v>8409.2900000000009</v>
      </c>
      <c r="BF221" s="236">
        <f t="shared" si="45"/>
        <v>8409.2900000000009</v>
      </c>
      <c r="BG221" s="236">
        <f t="shared" si="45"/>
        <v>8409.2900000000009</v>
      </c>
      <c r="BH221" s="236">
        <f t="shared" si="45"/>
        <v>8409.2900000000009</v>
      </c>
      <c r="BI221" s="236">
        <f t="shared" si="35"/>
        <v>8409.2900000000009</v>
      </c>
      <c r="BJ221" s="236">
        <f t="shared" si="35"/>
        <v>8409.2900000000009</v>
      </c>
      <c r="BK221" s="236">
        <f t="shared" si="35"/>
        <v>8409.2900000000009</v>
      </c>
      <c r="BL221" s="235">
        <f t="shared" si="41"/>
        <v>100911.48000000004</v>
      </c>
    </row>
    <row r="222" spans="1:64">
      <c r="A222" s="234" t="s">
        <v>435</v>
      </c>
      <c r="B222" s="231">
        <v>5.4300000000000001E-2</v>
      </c>
      <c r="C222" s="231">
        <v>3.9800000000000002E-2</v>
      </c>
      <c r="D222" s="220">
        <v>282445.64</v>
      </c>
      <c r="E222" s="220">
        <v>282445.64</v>
      </c>
      <c r="F222" s="220">
        <v>282445.64</v>
      </c>
      <c r="G222" s="220">
        <v>282445.64</v>
      </c>
      <c r="H222" s="220">
        <v>282445.64</v>
      </c>
      <c r="I222" s="220">
        <v>282445.64</v>
      </c>
      <c r="J222" s="220">
        <v>282445.64</v>
      </c>
      <c r="K222" s="220">
        <v>282445.64</v>
      </c>
      <c r="L222" s="220">
        <v>282445.64</v>
      </c>
      <c r="M222" s="220">
        <v>282445.64</v>
      </c>
      <c r="N222" s="220">
        <v>282445.64</v>
      </c>
      <c r="O222" s="220">
        <v>282445.64</v>
      </c>
      <c r="P222" s="220">
        <f t="shared" si="42"/>
        <v>3389347.6800000011</v>
      </c>
      <c r="Q222" s="220">
        <v>282445.64</v>
      </c>
      <c r="R222" s="220">
        <v>282445.64</v>
      </c>
      <c r="S222" s="220">
        <v>282445.64</v>
      </c>
      <c r="T222" s="220">
        <v>282445.64</v>
      </c>
      <c r="U222" s="220">
        <v>282445.64</v>
      </c>
      <c r="V222" s="220">
        <v>282445.64</v>
      </c>
      <c r="W222" s="220">
        <v>282445.64</v>
      </c>
      <c r="X222" s="220">
        <v>282445.64</v>
      </c>
      <c r="Y222" s="220">
        <v>282445.64</v>
      </c>
      <c r="Z222" s="220">
        <v>282445.64</v>
      </c>
      <c r="AA222" s="220">
        <v>282445.64</v>
      </c>
      <c r="AB222" s="220">
        <v>282445.64</v>
      </c>
      <c r="AC222" s="220">
        <v>282445.64</v>
      </c>
      <c r="AD222" s="220">
        <v>282445.64</v>
      </c>
      <c r="AE222" s="220">
        <v>282445.64</v>
      </c>
      <c r="AF222" s="220">
        <v>282445.64</v>
      </c>
      <c r="AG222" s="220">
        <f t="shared" si="43"/>
        <v>3389347.6800000011</v>
      </c>
      <c r="AH222" s="234"/>
      <c r="AI222" s="235">
        <f t="shared" si="46"/>
        <v>1278.07</v>
      </c>
      <c r="AJ222" s="235">
        <f t="shared" si="46"/>
        <v>1278.07</v>
      </c>
      <c r="AK222" s="235">
        <f t="shared" si="46"/>
        <v>1278.07</v>
      </c>
      <c r="AL222" s="235">
        <f t="shared" si="44"/>
        <v>1278.07</v>
      </c>
      <c r="AM222" s="235">
        <f t="shared" si="44"/>
        <v>1278.07</v>
      </c>
      <c r="AN222" s="235">
        <f t="shared" si="44"/>
        <v>1278.07</v>
      </c>
      <c r="AO222" s="235">
        <f t="shared" si="44"/>
        <v>1278.07</v>
      </c>
      <c r="AP222" s="235">
        <f t="shared" si="44"/>
        <v>1278.07</v>
      </c>
      <c r="AQ222" s="235">
        <f t="shared" si="44"/>
        <v>1278.07</v>
      </c>
      <c r="AR222" s="235">
        <f t="shared" si="34"/>
        <v>1278.07</v>
      </c>
      <c r="AS222" s="235">
        <f t="shared" si="34"/>
        <v>1278.07</v>
      </c>
      <c r="AT222" s="235">
        <f t="shared" si="34"/>
        <v>1278.07</v>
      </c>
      <c r="AU222" s="236">
        <f t="shared" si="39"/>
        <v>15336.839999999998</v>
      </c>
      <c r="AV222" s="236">
        <f t="shared" si="40"/>
        <v>1278.07</v>
      </c>
      <c r="AW222" s="236">
        <f t="shared" si="40"/>
        <v>1278.07</v>
      </c>
      <c r="AX222" s="236">
        <f t="shared" si="40"/>
        <v>1278.07</v>
      </c>
      <c r="AY222" s="236">
        <f t="shared" si="38"/>
        <v>1278.07</v>
      </c>
      <c r="AZ222" s="236">
        <f t="shared" si="47"/>
        <v>936.78</v>
      </c>
      <c r="BA222" s="236">
        <f t="shared" si="47"/>
        <v>936.78</v>
      </c>
      <c r="BB222" s="236">
        <f t="shared" si="47"/>
        <v>936.78</v>
      </c>
      <c r="BC222" s="236">
        <f t="shared" si="45"/>
        <v>936.78</v>
      </c>
      <c r="BD222" s="236">
        <f t="shared" si="45"/>
        <v>936.78</v>
      </c>
      <c r="BE222" s="236">
        <f t="shared" si="45"/>
        <v>936.78</v>
      </c>
      <c r="BF222" s="236">
        <f t="shared" si="45"/>
        <v>936.78</v>
      </c>
      <c r="BG222" s="236">
        <f t="shared" si="45"/>
        <v>936.78</v>
      </c>
      <c r="BH222" s="236">
        <f t="shared" si="45"/>
        <v>936.78</v>
      </c>
      <c r="BI222" s="236">
        <f t="shared" si="35"/>
        <v>936.78</v>
      </c>
      <c r="BJ222" s="236">
        <f t="shared" si="35"/>
        <v>936.78</v>
      </c>
      <c r="BK222" s="236">
        <f t="shared" si="35"/>
        <v>936.78</v>
      </c>
      <c r="BL222" s="235">
        <f t="shared" si="41"/>
        <v>11241.36</v>
      </c>
    </row>
    <row r="223" spans="1:64">
      <c r="A223" s="234" t="s">
        <v>436</v>
      </c>
      <c r="B223" s="231">
        <v>7.3899999999999993E-2</v>
      </c>
      <c r="C223" s="231">
        <v>2.8500000000000001E-2</v>
      </c>
      <c r="D223" s="220">
        <v>301560.87</v>
      </c>
      <c r="E223" s="220">
        <v>301560.87</v>
      </c>
      <c r="F223" s="220">
        <v>301560.87</v>
      </c>
      <c r="G223" s="220">
        <v>301560.87</v>
      </c>
      <c r="H223" s="220">
        <v>301560.87</v>
      </c>
      <c r="I223" s="220">
        <v>301560.87</v>
      </c>
      <c r="J223" s="220">
        <v>301560.87</v>
      </c>
      <c r="K223" s="220">
        <v>301560.87</v>
      </c>
      <c r="L223" s="220">
        <v>301560.87</v>
      </c>
      <c r="M223" s="220">
        <v>301560.87</v>
      </c>
      <c r="N223" s="220">
        <v>301560.87</v>
      </c>
      <c r="O223" s="220">
        <v>301560.87</v>
      </c>
      <c r="P223" s="220">
        <f t="shared" si="42"/>
        <v>3618730.4400000009</v>
      </c>
      <c r="Q223" s="220">
        <v>301560.87</v>
      </c>
      <c r="R223" s="220">
        <v>301560.87</v>
      </c>
      <c r="S223" s="220">
        <v>301560.87</v>
      </c>
      <c r="T223" s="220">
        <v>301560.87</v>
      </c>
      <c r="U223" s="220">
        <v>301560.87</v>
      </c>
      <c r="V223" s="220">
        <v>301560.87</v>
      </c>
      <c r="W223" s="220">
        <v>301560.87</v>
      </c>
      <c r="X223" s="220">
        <v>301560.87</v>
      </c>
      <c r="Y223" s="220">
        <v>301560.87</v>
      </c>
      <c r="Z223" s="220">
        <v>301560.87</v>
      </c>
      <c r="AA223" s="220">
        <v>301560.87</v>
      </c>
      <c r="AB223" s="220">
        <v>301560.87</v>
      </c>
      <c r="AC223" s="220">
        <v>301560.87</v>
      </c>
      <c r="AD223" s="220">
        <v>301560.87</v>
      </c>
      <c r="AE223" s="220">
        <v>301560.87</v>
      </c>
      <c r="AF223" s="220">
        <v>301560.87</v>
      </c>
      <c r="AG223" s="220">
        <f t="shared" si="43"/>
        <v>3618730.4400000009</v>
      </c>
      <c r="AH223" s="234"/>
      <c r="AI223" s="235">
        <f t="shared" si="46"/>
        <v>1857.11</v>
      </c>
      <c r="AJ223" s="235">
        <f t="shared" si="46"/>
        <v>1857.11</v>
      </c>
      <c r="AK223" s="235">
        <f t="shared" si="46"/>
        <v>1857.11</v>
      </c>
      <c r="AL223" s="235">
        <f t="shared" si="44"/>
        <v>1857.11</v>
      </c>
      <c r="AM223" s="235">
        <f t="shared" si="44"/>
        <v>1857.11</v>
      </c>
      <c r="AN223" s="235">
        <f t="shared" si="44"/>
        <v>1857.11</v>
      </c>
      <c r="AO223" s="235">
        <f t="shared" si="44"/>
        <v>1857.11</v>
      </c>
      <c r="AP223" s="235">
        <f t="shared" si="44"/>
        <v>1857.11</v>
      </c>
      <c r="AQ223" s="235">
        <f t="shared" si="44"/>
        <v>1857.11</v>
      </c>
      <c r="AR223" s="235">
        <f t="shared" si="34"/>
        <v>1857.11</v>
      </c>
      <c r="AS223" s="235">
        <f t="shared" si="34"/>
        <v>1857.11</v>
      </c>
      <c r="AT223" s="235">
        <f t="shared" si="34"/>
        <v>1857.11</v>
      </c>
      <c r="AU223" s="236">
        <f t="shared" si="39"/>
        <v>22285.320000000003</v>
      </c>
      <c r="AV223" s="236">
        <f t="shared" si="40"/>
        <v>1857.11</v>
      </c>
      <c r="AW223" s="236">
        <f t="shared" si="40"/>
        <v>1857.11</v>
      </c>
      <c r="AX223" s="236">
        <f t="shared" si="40"/>
        <v>1857.11</v>
      </c>
      <c r="AY223" s="236">
        <f t="shared" si="38"/>
        <v>1857.11</v>
      </c>
      <c r="AZ223" s="236">
        <f t="shared" si="47"/>
        <v>716.21</v>
      </c>
      <c r="BA223" s="236">
        <f t="shared" si="47"/>
        <v>716.21</v>
      </c>
      <c r="BB223" s="236">
        <f t="shared" si="47"/>
        <v>716.21</v>
      </c>
      <c r="BC223" s="236">
        <f t="shared" si="45"/>
        <v>716.21</v>
      </c>
      <c r="BD223" s="236">
        <f t="shared" si="45"/>
        <v>716.21</v>
      </c>
      <c r="BE223" s="236">
        <f t="shared" si="45"/>
        <v>716.21</v>
      </c>
      <c r="BF223" s="236">
        <f t="shared" si="45"/>
        <v>716.21</v>
      </c>
      <c r="BG223" s="236">
        <f t="shared" si="45"/>
        <v>716.21</v>
      </c>
      <c r="BH223" s="236">
        <f t="shared" si="45"/>
        <v>716.21</v>
      </c>
      <c r="BI223" s="236">
        <f t="shared" si="35"/>
        <v>716.21</v>
      </c>
      <c r="BJ223" s="236">
        <f t="shared" si="35"/>
        <v>716.21</v>
      </c>
      <c r="BK223" s="236">
        <f t="shared" si="35"/>
        <v>716.21</v>
      </c>
      <c r="BL223" s="235">
        <f t="shared" si="41"/>
        <v>8594.52</v>
      </c>
    </row>
    <row r="224" spans="1:64">
      <c r="A224" s="234" t="s">
        <v>437</v>
      </c>
      <c r="B224" s="231">
        <v>4.9999999999999996E-2</v>
      </c>
      <c r="C224" s="231">
        <v>2.6600000000000002E-2</v>
      </c>
      <c r="D224" s="220">
        <v>795787.89</v>
      </c>
      <c r="E224" s="220">
        <v>795787.89</v>
      </c>
      <c r="F224" s="220">
        <v>795787.89</v>
      </c>
      <c r="G224" s="220">
        <v>795787.89</v>
      </c>
      <c r="H224" s="220">
        <v>795787.89</v>
      </c>
      <c r="I224" s="220">
        <v>795787.89</v>
      </c>
      <c r="J224" s="220">
        <v>795787.89</v>
      </c>
      <c r="K224" s="220">
        <v>795787.89</v>
      </c>
      <c r="L224" s="220">
        <v>795787.89</v>
      </c>
      <c r="M224" s="220">
        <v>795787.89</v>
      </c>
      <c r="N224" s="220">
        <v>795787.89</v>
      </c>
      <c r="O224" s="220">
        <v>795787.89</v>
      </c>
      <c r="P224" s="220">
        <f t="shared" si="42"/>
        <v>9549454.6799999997</v>
      </c>
      <c r="Q224" s="220">
        <v>795787.89</v>
      </c>
      <c r="R224" s="220">
        <v>795787.89</v>
      </c>
      <c r="S224" s="220">
        <v>795787.89</v>
      </c>
      <c r="T224" s="220">
        <v>795787.89</v>
      </c>
      <c r="U224" s="220">
        <v>795787.89</v>
      </c>
      <c r="V224" s="220">
        <v>795787.89</v>
      </c>
      <c r="W224" s="220">
        <v>795787.89</v>
      </c>
      <c r="X224" s="220">
        <v>795787.89</v>
      </c>
      <c r="Y224" s="220">
        <v>795787.89</v>
      </c>
      <c r="Z224" s="220">
        <v>795787.89</v>
      </c>
      <c r="AA224" s="220">
        <v>795787.89</v>
      </c>
      <c r="AB224" s="220">
        <v>795787.89</v>
      </c>
      <c r="AC224" s="220">
        <v>795787.89</v>
      </c>
      <c r="AD224" s="220">
        <v>795787.89</v>
      </c>
      <c r="AE224" s="220">
        <v>795787.89</v>
      </c>
      <c r="AF224" s="220">
        <v>795787.89</v>
      </c>
      <c r="AG224" s="220">
        <f t="shared" si="43"/>
        <v>9549454.6799999997</v>
      </c>
      <c r="AH224" s="234"/>
      <c r="AI224" s="235">
        <f t="shared" si="46"/>
        <v>3315.78</v>
      </c>
      <c r="AJ224" s="235">
        <f t="shared" si="46"/>
        <v>3315.78</v>
      </c>
      <c r="AK224" s="235">
        <f t="shared" si="46"/>
        <v>3315.78</v>
      </c>
      <c r="AL224" s="235">
        <f t="shared" si="44"/>
        <v>3315.78</v>
      </c>
      <c r="AM224" s="235">
        <f t="shared" si="44"/>
        <v>3315.78</v>
      </c>
      <c r="AN224" s="235">
        <f t="shared" si="44"/>
        <v>3315.78</v>
      </c>
      <c r="AO224" s="235">
        <f t="shared" si="44"/>
        <v>3315.78</v>
      </c>
      <c r="AP224" s="235">
        <f t="shared" si="44"/>
        <v>3315.78</v>
      </c>
      <c r="AQ224" s="235">
        <f t="shared" si="44"/>
        <v>3315.78</v>
      </c>
      <c r="AR224" s="235">
        <f t="shared" si="34"/>
        <v>3315.78</v>
      </c>
      <c r="AS224" s="235">
        <f t="shared" si="34"/>
        <v>3315.78</v>
      </c>
      <c r="AT224" s="235">
        <f t="shared" si="34"/>
        <v>3315.78</v>
      </c>
      <c r="AU224" s="236">
        <f t="shared" si="39"/>
        <v>39789.359999999993</v>
      </c>
      <c r="AV224" s="236">
        <f t="shared" si="40"/>
        <v>3315.78</v>
      </c>
      <c r="AW224" s="236">
        <f t="shared" si="40"/>
        <v>3315.78</v>
      </c>
      <c r="AX224" s="236">
        <f t="shared" si="40"/>
        <v>3315.78</v>
      </c>
      <c r="AY224" s="236">
        <f t="shared" si="38"/>
        <v>3315.78</v>
      </c>
      <c r="AZ224" s="236">
        <f t="shared" si="47"/>
        <v>1764</v>
      </c>
      <c r="BA224" s="236">
        <f t="shared" si="47"/>
        <v>1764</v>
      </c>
      <c r="BB224" s="236">
        <f t="shared" si="47"/>
        <v>1764</v>
      </c>
      <c r="BC224" s="236">
        <f t="shared" si="45"/>
        <v>1764</v>
      </c>
      <c r="BD224" s="236">
        <f t="shared" si="45"/>
        <v>1764</v>
      </c>
      <c r="BE224" s="236">
        <f t="shared" si="45"/>
        <v>1764</v>
      </c>
      <c r="BF224" s="236">
        <f t="shared" si="45"/>
        <v>1764</v>
      </c>
      <c r="BG224" s="236">
        <f t="shared" si="45"/>
        <v>1764</v>
      </c>
      <c r="BH224" s="236">
        <f t="shared" si="45"/>
        <v>1764</v>
      </c>
      <c r="BI224" s="236">
        <f t="shared" si="35"/>
        <v>1764</v>
      </c>
      <c r="BJ224" s="236">
        <f t="shared" si="35"/>
        <v>1764</v>
      </c>
      <c r="BK224" s="236">
        <f t="shared" si="35"/>
        <v>1764</v>
      </c>
      <c r="BL224" s="235">
        <f t="shared" si="41"/>
        <v>21168</v>
      </c>
    </row>
    <row r="225" spans="1:64">
      <c r="A225" s="234" t="s">
        <v>438</v>
      </c>
      <c r="B225" s="231">
        <v>6.9599999999999995E-2</v>
      </c>
      <c r="C225" s="231">
        <v>3.4599999999999999E-2</v>
      </c>
      <c r="D225" s="220">
        <v>993493.11</v>
      </c>
      <c r="E225" s="220">
        <v>993493.11</v>
      </c>
      <c r="F225" s="220">
        <v>993493.11</v>
      </c>
      <c r="G225" s="220">
        <v>993493.11</v>
      </c>
      <c r="H225" s="220">
        <v>993493.11</v>
      </c>
      <c r="I225" s="220">
        <v>993493.11</v>
      </c>
      <c r="J225" s="220">
        <v>993493.11</v>
      </c>
      <c r="K225" s="220">
        <v>993493.11</v>
      </c>
      <c r="L225" s="220">
        <v>993493.11</v>
      </c>
      <c r="M225" s="220">
        <v>993493.11</v>
      </c>
      <c r="N225" s="220">
        <v>993493.11</v>
      </c>
      <c r="O225" s="220">
        <v>993493.11</v>
      </c>
      <c r="P225" s="220">
        <f t="shared" si="42"/>
        <v>11921917.319999998</v>
      </c>
      <c r="Q225" s="220">
        <v>993493.11</v>
      </c>
      <c r="R225" s="220">
        <v>993493.11</v>
      </c>
      <c r="S225" s="220">
        <v>993493.11</v>
      </c>
      <c r="T225" s="220">
        <v>993493.11</v>
      </c>
      <c r="U225" s="220">
        <v>993493.11</v>
      </c>
      <c r="V225" s="220">
        <v>993493.11</v>
      </c>
      <c r="W225" s="220">
        <v>993493.11</v>
      </c>
      <c r="X225" s="220">
        <v>993493.11</v>
      </c>
      <c r="Y225" s="220">
        <v>993493.11</v>
      </c>
      <c r="Z225" s="220">
        <v>993493.11</v>
      </c>
      <c r="AA225" s="220">
        <v>993493.11</v>
      </c>
      <c r="AB225" s="220">
        <v>993493.11</v>
      </c>
      <c r="AC225" s="220">
        <v>993493.11</v>
      </c>
      <c r="AD225" s="220">
        <v>993493.11</v>
      </c>
      <c r="AE225" s="220">
        <v>993493.11</v>
      </c>
      <c r="AF225" s="220">
        <v>993493.11</v>
      </c>
      <c r="AG225" s="220">
        <f t="shared" si="43"/>
        <v>11921917.319999998</v>
      </c>
      <c r="AH225" s="234"/>
      <c r="AI225" s="235">
        <f t="shared" si="46"/>
        <v>5762.26</v>
      </c>
      <c r="AJ225" s="235">
        <f t="shared" si="46"/>
        <v>5762.26</v>
      </c>
      <c r="AK225" s="235">
        <f t="shared" si="46"/>
        <v>5762.26</v>
      </c>
      <c r="AL225" s="235">
        <f t="shared" si="44"/>
        <v>5762.26</v>
      </c>
      <c r="AM225" s="235">
        <f t="shared" si="44"/>
        <v>5762.26</v>
      </c>
      <c r="AN225" s="235">
        <f t="shared" si="44"/>
        <v>5762.26</v>
      </c>
      <c r="AO225" s="235">
        <f t="shared" si="44"/>
        <v>5762.26</v>
      </c>
      <c r="AP225" s="235">
        <f t="shared" si="44"/>
        <v>5762.26</v>
      </c>
      <c r="AQ225" s="235">
        <f t="shared" si="44"/>
        <v>5762.26</v>
      </c>
      <c r="AR225" s="235">
        <f t="shared" si="34"/>
        <v>5762.26</v>
      </c>
      <c r="AS225" s="235">
        <f t="shared" si="34"/>
        <v>5762.26</v>
      </c>
      <c r="AT225" s="235">
        <f t="shared" si="34"/>
        <v>5762.26</v>
      </c>
      <c r="AU225" s="236">
        <f t="shared" si="39"/>
        <v>69147.12000000001</v>
      </c>
      <c r="AV225" s="236">
        <f t="shared" si="40"/>
        <v>5762.26</v>
      </c>
      <c r="AW225" s="236">
        <f t="shared" si="40"/>
        <v>5762.26</v>
      </c>
      <c r="AX225" s="236">
        <f t="shared" si="40"/>
        <v>5762.26</v>
      </c>
      <c r="AY225" s="236">
        <f t="shared" si="38"/>
        <v>5762.26</v>
      </c>
      <c r="AZ225" s="236">
        <f t="shared" si="47"/>
        <v>2864.57</v>
      </c>
      <c r="BA225" s="236">
        <f t="shared" si="47"/>
        <v>2864.57</v>
      </c>
      <c r="BB225" s="236">
        <f t="shared" si="47"/>
        <v>2864.57</v>
      </c>
      <c r="BC225" s="236">
        <f t="shared" si="45"/>
        <v>2864.57</v>
      </c>
      <c r="BD225" s="236">
        <f t="shared" si="45"/>
        <v>2864.57</v>
      </c>
      <c r="BE225" s="236">
        <f t="shared" si="45"/>
        <v>2864.57</v>
      </c>
      <c r="BF225" s="236">
        <f t="shared" si="45"/>
        <v>2864.57</v>
      </c>
      <c r="BG225" s="236">
        <f t="shared" si="45"/>
        <v>2864.57</v>
      </c>
      <c r="BH225" s="236">
        <f t="shared" si="45"/>
        <v>2864.57</v>
      </c>
      <c r="BI225" s="236">
        <f t="shared" si="35"/>
        <v>2864.57</v>
      </c>
      <c r="BJ225" s="236">
        <f t="shared" si="35"/>
        <v>2864.57</v>
      </c>
      <c r="BK225" s="236">
        <f t="shared" si="35"/>
        <v>2864.57</v>
      </c>
      <c r="BL225" s="235">
        <f t="shared" si="41"/>
        <v>34374.840000000004</v>
      </c>
    </row>
    <row r="226" spans="1:64">
      <c r="A226" s="234" t="s">
        <v>439</v>
      </c>
      <c r="B226" s="231">
        <v>6.989999999999999E-2</v>
      </c>
      <c r="C226" s="231">
        <v>3.4099999999999998E-2</v>
      </c>
      <c r="D226" s="220">
        <v>959028.11</v>
      </c>
      <c r="E226" s="220">
        <v>959028.11</v>
      </c>
      <c r="F226" s="220">
        <v>959028.11</v>
      </c>
      <c r="G226" s="220">
        <v>959028.11</v>
      </c>
      <c r="H226" s="220">
        <v>959028.11</v>
      </c>
      <c r="I226" s="220">
        <v>959028.11</v>
      </c>
      <c r="J226" s="220">
        <v>959028.11</v>
      </c>
      <c r="K226" s="220">
        <v>959028.11</v>
      </c>
      <c r="L226" s="220">
        <v>959028.11</v>
      </c>
      <c r="M226" s="220">
        <v>959028.11</v>
      </c>
      <c r="N226" s="220">
        <v>959028.11</v>
      </c>
      <c r="O226" s="220">
        <v>959028.11</v>
      </c>
      <c r="P226" s="220">
        <f t="shared" si="42"/>
        <v>11508337.319999998</v>
      </c>
      <c r="Q226" s="220">
        <v>959028.11</v>
      </c>
      <c r="R226" s="220">
        <v>959028.11</v>
      </c>
      <c r="S226" s="220">
        <v>959028.11</v>
      </c>
      <c r="T226" s="220">
        <v>959028.11</v>
      </c>
      <c r="U226" s="220">
        <v>959028.11</v>
      </c>
      <c r="V226" s="220">
        <v>959028.11</v>
      </c>
      <c r="W226" s="220">
        <v>959028.11</v>
      </c>
      <c r="X226" s="220">
        <v>959028.11</v>
      </c>
      <c r="Y226" s="220">
        <v>959028.11</v>
      </c>
      <c r="Z226" s="220">
        <v>959028.11</v>
      </c>
      <c r="AA226" s="220">
        <v>959028.11</v>
      </c>
      <c r="AB226" s="220">
        <v>959028.11</v>
      </c>
      <c r="AC226" s="220">
        <v>959028.11</v>
      </c>
      <c r="AD226" s="220">
        <v>959028.11</v>
      </c>
      <c r="AE226" s="220">
        <v>959028.11</v>
      </c>
      <c r="AF226" s="220">
        <v>959028.11</v>
      </c>
      <c r="AG226" s="220">
        <f t="shared" si="43"/>
        <v>11508337.319999998</v>
      </c>
      <c r="AH226" s="234"/>
      <c r="AI226" s="235">
        <f t="shared" si="46"/>
        <v>5586.34</v>
      </c>
      <c r="AJ226" s="235">
        <f t="shared" si="46"/>
        <v>5586.34</v>
      </c>
      <c r="AK226" s="235">
        <f t="shared" si="46"/>
        <v>5586.34</v>
      </c>
      <c r="AL226" s="235">
        <f t="shared" si="44"/>
        <v>5586.34</v>
      </c>
      <c r="AM226" s="235">
        <f t="shared" si="44"/>
        <v>5586.34</v>
      </c>
      <c r="AN226" s="235">
        <f t="shared" si="44"/>
        <v>5586.34</v>
      </c>
      <c r="AO226" s="235">
        <f t="shared" si="44"/>
        <v>5586.34</v>
      </c>
      <c r="AP226" s="235">
        <f t="shared" si="44"/>
        <v>5586.34</v>
      </c>
      <c r="AQ226" s="235">
        <f t="shared" si="44"/>
        <v>5586.34</v>
      </c>
      <c r="AR226" s="235">
        <f t="shared" si="34"/>
        <v>5586.34</v>
      </c>
      <c r="AS226" s="235">
        <f t="shared" si="34"/>
        <v>5586.34</v>
      </c>
      <c r="AT226" s="235">
        <f t="shared" si="34"/>
        <v>5586.34</v>
      </c>
      <c r="AU226" s="236">
        <f t="shared" si="39"/>
        <v>67036.079999999987</v>
      </c>
      <c r="AV226" s="236">
        <f t="shared" si="40"/>
        <v>5586.34</v>
      </c>
      <c r="AW226" s="236">
        <f t="shared" si="40"/>
        <v>5586.34</v>
      </c>
      <c r="AX226" s="236">
        <f t="shared" si="40"/>
        <v>5586.34</v>
      </c>
      <c r="AY226" s="236">
        <f t="shared" si="38"/>
        <v>5586.34</v>
      </c>
      <c r="AZ226" s="236">
        <f t="shared" si="47"/>
        <v>2725.24</v>
      </c>
      <c r="BA226" s="236">
        <f t="shared" si="47"/>
        <v>2725.24</v>
      </c>
      <c r="BB226" s="236">
        <f t="shared" si="47"/>
        <v>2725.24</v>
      </c>
      <c r="BC226" s="236">
        <f t="shared" si="45"/>
        <v>2725.24</v>
      </c>
      <c r="BD226" s="236">
        <f t="shared" si="45"/>
        <v>2725.24</v>
      </c>
      <c r="BE226" s="236">
        <f t="shared" si="45"/>
        <v>2725.24</v>
      </c>
      <c r="BF226" s="236">
        <f t="shared" si="45"/>
        <v>2725.24</v>
      </c>
      <c r="BG226" s="236">
        <f t="shared" si="45"/>
        <v>2725.24</v>
      </c>
      <c r="BH226" s="236">
        <f t="shared" si="45"/>
        <v>2725.24</v>
      </c>
      <c r="BI226" s="236">
        <f t="shared" si="35"/>
        <v>2725.24</v>
      </c>
      <c r="BJ226" s="236">
        <f t="shared" si="35"/>
        <v>2725.24</v>
      </c>
      <c r="BK226" s="236">
        <f t="shared" si="35"/>
        <v>2725.24</v>
      </c>
      <c r="BL226" s="235">
        <f t="shared" si="41"/>
        <v>32702.87999999999</v>
      </c>
    </row>
    <row r="227" spans="1:64">
      <c r="A227" s="234" t="s">
        <v>440</v>
      </c>
      <c r="B227" s="231">
        <v>6.5299999999999997E-2</v>
      </c>
      <c r="C227" s="231">
        <v>2.0799999999999999E-2</v>
      </c>
      <c r="D227" s="220">
        <v>263045.52</v>
      </c>
      <c r="E227" s="220">
        <v>263045.52</v>
      </c>
      <c r="F227" s="220">
        <v>263045.52</v>
      </c>
      <c r="G227" s="220">
        <v>263045.52</v>
      </c>
      <c r="H227" s="220">
        <v>263045.52</v>
      </c>
      <c r="I227" s="220">
        <v>263045.52</v>
      </c>
      <c r="J227" s="220">
        <v>263045.52</v>
      </c>
      <c r="K227" s="220">
        <v>263045.52</v>
      </c>
      <c r="L227" s="220">
        <v>263045.52</v>
      </c>
      <c r="M227" s="220">
        <v>263045.52</v>
      </c>
      <c r="N227" s="220">
        <v>263045.52</v>
      </c>
      <c r="O227" s="220">
        <v>263045.52</v>
      </c>
      <c r="P227" s="220">
        <f t="shared" si="42"/>
        <v>3156546.24</v>
      </c>
      <c r="Q227" s="220">
        <v>263045.52</v>
      </c>
      <c r="R227" s="220">
        <v>263045.52</v>
      </c>
      <c r="S227" s="220">
        <v>263045.52</v>
      </c>
      <c r="T227" s="220">
        <v>263045.52</v>
      </c>
      <c r="U227" s="220">
        <v>263045.52</v>
      </c>
      <c r="V227" s="220">
        <v>263045.52</v>
      </c>
      <c r="W227" s="220">
        <v>263045.52</v>
      </c>
      <c r="X227" s="220">
        <v>263045.52</v>
      </c>
      <c r="Y227" s="220">
        <v>263045.52</v>
      </c>
      <c r="Z227" s="220">
        <v>263045.52</v>
      </c>
      <c r="AA227" s="220">
        <v>263045.52</v>
      </c>
      <c r="AB227" s="220">
        <v>263045.52</v>
      </c>
      <c r="AC227" s="220">
        <v>263045.52</v>
      </c>
      <c r="AD227" s="220">
        <v>263045.52</v>
      </c>
      <c r="AE227" s="220">
        <v>263045.52</v>
      </c>
      <c r="AF227" s="220">
        <v>263045.52</v>
      </c>
      <c r="AG227" s="220">
        <f t="shared" si="43"/>
        <v>3156546.24</v>
      </c>
      <c r="AH227" s="234"/>
      <c r="AI227" s="235">
        <f t="shared" si="46"/>
        <v>1431.41</v>
      </c>
      <c r="AJ227" s="235">
        <f t="shared" si="46"/>
        <v>1431.41</v>
      </c>
      <c r="AK227" s="235">
        <f t="shared" si="46"/>
        <v>1431.41</v>
      </c>
      <c r="AL227" s="235">
        <f t="shared" si="44"/>
        <v>1431.41</v>
      </c>
      <c r="AM227" s="235">
        <f t="shared" si="44"/>
        <v>1431.41</v>
      </c>
      <c r="AN227" s="235">
        <f t="shared" si="44"/>
        <v>1431.41</v>
      </c>
      <c r="AO227" s="235">
        <f t="shared" si="44"/>
        <v>1431.41</v>
      </c>
      <c r="AP227" s="235">
        <f t="shared" si="44"/>
        <v>1431.41</v>
      </c>
      <c r="AQ227" s="235">
        <f t="shared" si="44"/>
        <v>1431.41</v>
      </c>
      <c r="AR227" s="235">
        <f t="shared" si="34"/>
        <v>1431.41</v>
      </c>
      <c r="AS227" s="235">
        <f t="shared" si="34"/>
        <v>1431.41</v>
      </c>
      <c r="AT227" s="235">
        <f t="shared" si="34"/>
        <v>1431.41</v>
      </c>
      <c r="AU227" s="236">
        <f t="shared" si="39"/>
        <v>17176.920000000002</v>
      </c>
      <c r="AV227" s="236">
        <f t="shared" si="40"/>
        <v>1431.41</v>
      </c>
      <c r="AW227" s="236">
        <f t="shared" si="40"/>
        <v>1431.41</v>
      </c>
      <c r="AX227" s="236">
        <f t="shared" si="40"/>
        <v>1431.41</v>
      </c>
      <c r="AY227" s="236">
        <f t="shared" si="38"/>
        <v>1431.41</v>
      </c>
      <c r="AZ227" s="236">
        <f t="shared" si="47"/>
        <v>455.95</v>
      </c>
      <c r="BA227" s="236">
        <f t="shared" si="47"/>
        <v>455.95</v>
      </c>
      <c r="BB227" s="236">
        <f t="shared" si="47"/>
        <v>455.95</v>
      </c>
      <c r="BC227" s="236">
        <f t="shared" si="45"/>
        <v>455.95</v>
      </c>
      <c r="BD227" s="236">
        <f t="shared" si="45"/>
        <v>455.95</v>
      </c>
      <c r="BE227" s="236">
        <f t="shared" si="45"/>
        <v>455.95</v>
      </c>
      <c r="BF227" s="236">
        <f t="shared" si="45"/>
        <v>455.95</v>
      </c>
      <c r="BG227" s="236">
        <f t="shared" si="45"/>
        <v>455.95</v>
      </c>
      <c r="BH227" s="236">
        <f t="shared" si="45"/>
        <v>455.95</v>
      </c>
      <c r="BI227" s="236">
        <f t="shared" si="35"/>
        <v>455.95</v>
      </c>
      <c r="BJ227" s="236">
        <f t="shared" si="35"/>
        <v>455.95</v>
      </c>
      <c r="BK227" s="236">
        <f t="shared" si="35"/>
        <v>455.95</v>
      </c>
      <c r="BL227" s="235">
        <f t="shared" si="41"/>
        <v>5471.3999999999987</v>
      </c>
    </row>
    <row r="228" spans="1:64">
      <c r="A228" s="234" t="s">
        <v>441</v>
      </c>
      <c r="B228" s="231">
        <v>4.65E-2</v>
      </c>
      <c r="C228" s="231">
        <v>3.6899999999999995E-2</v>
      </c>
      <c r="D228" s="220">
        <v>3155168.07</v>
      </c>
      <c r="E228" s="220">
        <v>3155168.07</v>
      </c>
      <c r="F228" s="220">
        <v>3155168.07</v>
      </c>
      <c r="G228" s="220">
        <v>3155168.07</v>
      </c>
      <c r="H228" s="220">
        <v>3155168.07</v>
      </c>
      <c r="I228" s="220">
        <v>3155168.07</v>
      </c>
      <c r="J228" s="220">
        <v>3155168.07</v>
      </c>
      <c r="K228" s="220">
        <v>3155168.07</v>
      </c>
      <c r="L228" s="220">
        <v>3155168.07</v>
      </c>
      <c r="M228" s="220">
        <v>3155168.07</v>
      </c>
      <c r="N228" s="220">
        <v>3155168.07</v>
      </c>
      <c r="O228" s="220">
        <v>3155168.07</v>
      </c>
      <c r="P228" s="220">
        <f t="shared" si="42"/>
        <v>37862016.839999996</v>
      </c>
      <c r="Q228" s="220">
        <v>3155168.07</v>
      </c>
      <c r="R228" s="220">
        <v>3155168.07</v>
      </c>
      <c r="S228" s="220">
        <v>3155168.07</v>
      </c>
      <c r="T228" s="220">
        <v>3155168.07</v>
      </c>
      <c r="U228" s="220">
        <v>3155168.07</v>
      </c>
      <c r="V228" s="220">
        <v>3155168.07</v>
      </c>
      <c r="W228" s="220">
        <v>3155168.07</v>
      </c>
      <c r="X228" s="220">
        <v>3155168.07</v>
      </c>
      <c r="Y228" s="220">
        <v>3155168.07</v>
      </c>
      <c r="Z228" s="220">
        <v>3155168.07</v>
      </c>
      <c r="AA228" s="220">
        <v>3155168.07</v>
      </c>
      <c r="AB228" s="220">
        <v>3155168.07</v>
      </c>
      <c r="AC228" s="220">
        <v>3155168.07</v>
      </c>
      <c r="AD228" s="220">
        <v>3155168.07</v>
      </c>
      <c r="AE228" s="220">
        <v>3155168.07</v>
      </c>
      <c r="AF228" s="220">
        <v>3155168.07</v>
      </c>
      <c r="AG228" s="220">
        <f t="shared" si="43"/>
        <v>37862016.839999996</v>
      </c>
      <c r="AH228" s="234"/>
      <c r="AI228" s="235">
        <f t="shared" si="46"/>
        <v>12226.28</v>
      </c>
      <c r="AJ228" s="235">
        <f t="shared" si="46"/>
        <v>12226.28</v>
      </c>
      <c r="AK228" s="235">
        <f t="shared" si="46"/>
        <v>12226.28</v>
      </c>
      <c r="AL228" s="235">
        <f t="shared" si="44"/>
        <v>12226.28</v>
      </c>
      <c r="AM228" s="235">
        <f t="shared" si="44"/>
        <v>12226.28</v>
      </c>
      <c r="AN228" s="235">
        <f t="shared" si="44"/>
        <v>12226.28</v>
      </c>
      <c r="AO228" s="235">
        <f t="shared" si="44"/>
        <v>12226.28</v>
      </c>
      <c r="AP228" s="235">
        <f t="shared" si="44"/>
        <v>12226.28</v>
      </c>
      <c r="AQ228" s="235">
        <f t="shared" si="44"/>
        <v>12226.28</v>
      </c>
      <c r="AR228" s="235">
        <f t="shared" si="34"/>
        <v>12226.28</v>
      </c>
      <c r="AS228" s="235">
        <f t="shared" si="34"/>
        <v>12226.28</v>
      </c>
      <c r="AT228" s="235">
        <f t="shared" si="34"/>
        <v>12226.28</v>
      </c>
      <c r="AU228" s="236">
        <f t="shared" si="39"/>
        <v>146715.36000000002</v>
      </c>
      <c r="AV228" s="236">
        <f t="shared" si="40"/>
        <v>12226.28</v>
      </c>
      <c r="AW228" s="236">
        <f t="shared" si="40"/>
        <v>12226.28</v>
      </c>
      <c r="AX228" s="236">
        <f t="shared" si="40"/>
        <v>12226.28</v>
      </c>
      <c r="AY228" s="236">
        <f t="shared" si="38"/>
        <v>12226.28</v>
      </c>
      <c r="AZ228" s="236">
        <f t="shared" si="47"/>
        <v>9702.14</v>
      </c>
      <c r="BA228" s="236">
        <f t="shared" si="47"/>
        <v>9702.14</v>
      </c>
      <c r="BB228" s="236">
        <f t="shared" si="47"/>
        <v>9702.14</v>
      </c>
      <c r="BC228" s="236">
        <f t="shared" si="45"/>
        <v>9702.14</v>
      </c>
      <c r="BD228" s="236">
        <f t="shared" si="45"/>
        <v>9702.14</v>
      </c>
      <c r="BE228" s="236">
        <f t="shared" si="45"/>
        <v>9702.14</v>
      </c>
      <c r="BF228" s="236">
        <f t="shared" si="45"/>
        <v>9702.14</v>
      </c>
      <c r="BG228" s="236">
        <f t="shared" si="45"/>
        <v>9702.14</v>
      </c>
      <c r="BH228" s="236">
        <f t="shared" si="45"/>
        <v>9702.14</v>
      </c>
      <c r="BI228" s="236">
        <f t="shared" si="35"/>
        <v>9702.14</v>
      </c>
      <c r="BJ228" s="236">
        <f t="shared" si="35"/>
        <v>9702.14</v>
      </c>
      <c r="BK228" s="236">
        <f t="shared" si="35"/>
        <v>9702.14</v>
      </c>
      <c r="BL228" s="235">
        <f t="shared" si="41"/>
        <v>116425.68</v>
      </c>
    </row>
    <row r="229" spans="1:64">
      <c r="A229" s="234" t="s">
        <v>442</v>
      </c>
      <c r="B229" s="231">
        <v>0.15740000000000001</v>
      </c>
      <c r="C229" s="231">
        <v>4.7500000000000001E-2</v>
      </c>
      <c r="D229" s="220">
        <v>496527.81</v>
      </c>
      <c r="E229" s="220">
        <v>496527.81</v>
      </c>
      <c r="F229" s="220">
        <v>496527.81</v>
      </c>
      <c r="G229" s="220">
        <v>496492.99</v>
      </c>
      <c r="H229" s="220">
        <v>496458.17</v>
      </c>
      <c r="I229" s="220">
        <v>496458.17</v>
      </c>
      <c r="J229" s="220">
        <v>496458.17</v>
      </c>
      <c r="K229" s="220">
        <v>496458.17</v>
      </c>
      <c r="L229" s="220">
        <v>496458.17</v>
      </c>
      <c r="M229" s="220">
        <v>496458.17</v>
      </c>
      <c r="N229" s="220">
        <v>496458.17</v>
      </c>
      <c r="O229" s="220">
        <v>496458.17</v>
      </c>
      <c r="P229" s="220">
        <f t="shared" si="42"/>
        <v>5957741.7799999993</v>
      </c>
      <c r="Q229" s="220">
        <v>496458.17</v>
      </c>
      <c r="R229" s="220">
        <v>496458.17</v>
      </c>
      <c r="S229" s="220">
        <v>496458.17</v>
      </c>
      <c r="T229" s="220">
        <v>496458.17</v>
      </c>
      <c r="U229" s="220">
        <v>496458.17</v>
      </c>
      <c r="V229" s="220">
        <v>496458.17</v>
      </c>
      <c r="W229" s="220">
        <v>496458.17</v>
      </c>
      <c r="X229" s="220">
        <v>496458.17</v>
      </c>
      <c r="Y229" s="220">
        <v>496458.17</v>
      </c>
      <c r="Z229" s="220">
        <v>496458.17</v>
      </c>
      <c r="AA229" s="220">
        <v>496458.17</v>
      </c>
      <c r="AB229" s="220">
        <v>496458.17</v>
      </c>
      <c r="AC229" s="220">
        <v>496458.17</v>
      </c>
      <c r="AD229" s="220">
        <v>496458.17</v>
      </c>
      <c r="AE229" s="220">
        <v>496458.17</v>
      </c>
      <c r="AF229" s="220">
        <v>496458.17</v>
      </c>
      <c r="AG229" s="220">
        <f t="shared" si="43"/>
        <v>5957498.04</v>
      </c>
      <c r="AH229" s="234"/>
      <c r="AI229" s="235">
        <f t="shared" si="46"/>
        <v>6512.79</v>
      </c>
      <c r="AJ229" s="235">
        <f t="shared" si="46"/>
        <v>6512.79</v>
      </c>
      <c r="AK229" s="235">
        <f t="shared" si="46"/>
        <v>6512.79</v>
      </c>
      <c r="AL229" s="235">
        <f t="shared" si="44"/>
        <v>6512.33</v>
      </c>
      <c r="AM229" s="235">
        <f t="shared" si="44"/>
        <v>6511.88</v>
      </c>
      <c r="AN229" s="235">
        <f t="shared" si="44"/>
        <v>6511.88</v>
      </c>
      <c r="AO229" s="235">
        <f t="shared" si="44"/>
        <v>6511.88</v>
      </c>
      <c r="AP229" s="235">
        <f t="shared" si="44"/>
        <v>6511.88</v>
      </c>
      <c r="AQ229" s="235">
        <f t="shared" si="44"/>
        <v>6511.88</v>
      </c>
      <c r="AR229" s="235">
        <f t="shared" si="34"/>
        <v>6511.88</v>
      </c>
      <c r="AS229" s="235">
        <f t="shared" si="34"/>
        <v>6511.88</v>
      </c>
      <c r="AT229" s="235">
        <f t="shared" si="34"/>
        <v>6511.88</v>
      </c>
      <c r="AU229" s="236">
        <f t="shared" si="39"/>
        <v>78145.739999999991</v>
      </c>
      <c r="AV229" s="236">
        <f t="shared" si="40"/>
        <v>6511.88</v>
      </c>
      <c r="AW229" s="236">
        <f t="shared" si="40"/>
        <v>6511.88</v>
      </c>
      <c r="AX229" s="236">
        <f t="shared" si="40"/>
        <v>6511.88</v>
      </c>
      <c r="AY229" s="236">
        <f t="shared" si="38"/>
        <v>6511.88</v>
      </c>
      <c r="AZ229" s="236">
        <f t="shared" si="47"/>
        <v>1965.15</v>
      </c>
      <c r="BA229" s="236">
        <f t="shared" si="47"/>
        <v>1965.15</v>
      </c>
      <c r="BB229" s="236">
        <f t="shared" si="47"/>
        <v>1965.15</v>
      </c>
      <c r="BC229" s="236">
        <f t="shared" si="45"/>
        <v>1965.15</v>
      </c>
      <c r="BD229" s="236">
        <f t="shared" si="45"/>
        <v>1965.15</v>
      </c>
      <c r="BE229" s="236">
        <f t="shared" si="45"/>
        <v>1965.15</v>
      </c>
      <c r="BF229" s="236">
        <f t="shared" si="45"/>
        <v>1965.15</v>
      </c>
      <c r="BG229" s="236">
        <f t="shared" si="45"/>
        <v>1965.15</v>
      </c>
      <c r="BH229" s="236">
        <f t="shared" si="45"/>
        <v>1965.15</v>
      </c>
      <c r="BI229" s="236">
        <f t="shared" si="35"/>
        <v>1965.15</v>
      </c>
      <c r="BJ229" s="236">
        <f t="shared" si="35"/>
        <v>1965.15</v>
      </c>
      <c r="BK229" s="236">
        <f t="shared" si="35"/>
        <v>1965.15</v>
      </c>
      <c r="BL229" s="235">
        <f t="shared" si="41"/>
        <v>23581.800000000003</v>
      </c>
    </row>
    <row r="230" spans="1:64">
      <c r="A230" s="234" t="s">
        <v>443</v>
      </c>
      <c r="B230" s="231">
        <v>3.8900000000000004E-2</v>
      </c>
      <c r="C230" s="231">
        <v>2.23E-2</v>
      </c>
      <c r="D230" s="220">
        <v>1977968.08</v>
      </c>
      <c r="E230" s="220">
        <v>1977968.08</v>
      </c>
      <c r="F230" s="220">
        <v>1977968.08</v>
      </c>
      <c r="G230" s="220">
        <v>1977968.08</v>
      </c>
      <c r="H230" s="220">
        <v>1977968.08</v>
      </c>
      <c r="I230" s="220">
        <v>1977968.08</v>
      </c>
      <c r="J230" s="220">
        <v>1977968.08</v>
      </c>
      <c r="K230" s="220">
        <v>1977968.08</v>
      </c>
      <c r="L230" s="220">
        <v>1977968.08</v>
      </c>
      <c r="M230" s="220">
        <v>1977968.08</v>
      </c>
      <c r="N230" s="220">
        <v>1977968.08</v>
      </c>
      <c r="O230" s="220">
        <v>1977968.08</v>
      </c>
      <c r="P230" s="220">
        <f t="shared" si="42"/>
        <v>23735616.959999993</v>
      </c>
      <c r="Q230" s="220">
        <v>1977968.08</v>
      </c>
      <c r="R230" s="220">
        <v>1977968.08</v>
      </c>
      <c r="S230" s="220">
        <v>1977968.08</v>
      </c>
      <c r="T230" s="220">
        <v>1977968.08</v>
      </c>
      <c r="U230" s="220">
        <v>1977968.08</v>
      </c>
      <c r="V230" s="220">
        <v>1977968.08</v>
      </c>
      <c r="W230" s="220">
        <v>1977968.08</v>
      </c>
      <c r="X230" s="220">
        <v>1977968.08</v>
      </c>
      <c r="Y230" s="220">
        <v>1977968.08</v>
      </c>
      <c r="Z230" s="220">
        <v>1977968.08</v>
      </c>
      <c r="AA230" s="220">
        <v>1977968.08</v>
      </c>
      <c r="AB230" s="220">
        <v>1977968.08</v>
      </c>
      <c r="AC230" s="220">
        <v>1977968.08</v>
      </c>
      <c r="AD230" s="220">
        <v>1977968.08</v>
      </c>
      <c r="AE230" s="220">
        <v>1977968.08</v>
      </c>
      <c r="AF230" s="220">
        <v>1977968.08</v>
      </c>
      <c r="AG230" s="220">
        <f t="shared" si="43"/>
        <v>23735616.959999993</v>
      </c>
      <c r="AH230" s="234"/>
      <c r="AI230" s="235">
        <f t="shared" si="46"/>
        <v>6411.91</v>
      </c>
      <c r="AJ230" s="235">
        <f t="shared" si="46"/>
        <v>6411.91</v>
      </c>
      <c r="AK230" s="235">
        <f t="shared" si="46"/>
        <v>6411.91</v>
      </c>
      <c r="AL230" s="235">
        <f t="shared" si="44"/>
        <v>6411.91</v>
      </c>
      <c r="AM230" s="235">
        <f t="shared" si="44"/>
        <v>6411.91</v>
      </c>
      <c r="AN230" s="235">
        <f t="shared" si="44"/>
        <v>6411.91</v>
      </c>
      <c r="AO230" s="235">
        <f t="shared" si="44"/>
        <v>6411.91</v>
      </c>
      <c r="AP230" s="235">
        <f t="shared" si="44"/>
        <v>6411.91</v>
      </c>
      <c r="AQ230" s="235">
        <f t="shared" si="44"/>
        <v>6411.91</v>
      </c>
      <c r="AR230" s="235">
        <f t="shared" si="34"/>
        <v>6411.91</v>
      </c>
      <c r="AS230" s="235">
        <f t="shared" si="34"/>
        <v>6411.91</v>
      </c>
      <c r="AT230" s="235">
        <f t="shared" si="34"/>
        <v>6411.91</v>
      </c>
      <c r="AU230" s="236">
        <f t="shared" si="39"/>
        <v>76942.920000000013</v>
      </c>
      <c r="AV230" s="236">
        <f t="shared" si="40"/>
        <v>6411.91</v>
      </c>
      <c r="AW230" s="236">
        <f t="shared" si="40"/>
        <v>6411.91</v>
      </c>
      <c r="AX230" s="236">
        <f t="shared" si="40"/>
        <v>6411.91</v>
      </c>
      <c r="AY230" s="236">
        <f t="shared" si="38"/>
        <v>6411.91</v>
      </c>
      <c r="AZ230" s="236">
        <f t="shared" si="47"/>
        <v>3675.72</v>
      </c>
      <c r="BA230" s="236">
        <f t="shared" si="47"/>
        <v>3675.72</v>
      </c>
      <c r="BB230" s="236">
        <f t="shared" si="47"/>
        <v>3675.72</v>
      </c>
      <c r="BC230" s="236">
        <f t="shared" si="45"/>
        <v>3675.72</v>
      </c>
      <c r="BD230" s="236">
        <f t="shared" si="45"/>
        <v>3675.72</v>
      </c>
      <c r="BE230" s="236">
        <f t="shared" si="45"/>
        <v>3675.72</v>
      </c>
      <c r="BF230" s="236">
        <f t="shared" si="45"/>
        <v>3675.72</v>
      </c>
      <c r="BG230" s="236">
        <f t="shared" si="45"/>
        <v>3675.72</v>
      </c>
      <c r="BH230" s="236">
        <f t="shared" si="45"/>
        <v>3675.72</v>
      </c>
      <c r="BI230" s="236">
        <f t="shared" si="35"/>
        <v>3675.72</v>
      </c>
      <c r="BJ230" s="236">
        <f t="shared" si="35"/>
        <v>3675.72</v>
      </c>
      <c r="BK230" s="236">
        <f t="shared" si="35"/>
        <v>3675.72</v>
      </c>
      <c r="BL230" s="235">
        <f t="shared" si="41"/>
        <v>44108.640000000007</v>
      </c>
    </row>
    <row r="231" spans="1:64">
      <c r="A231" s="234" t="s">
        <v>444</v>
      </c>
      <c r="B231" s="231">
        <v>3.85E-2</v>
      </c>
      <c r="C231" s="231">
        <v>2.7900000000000001E-2</v>
      </c>
      <c r="D231" s="220">
        <v>787212.6</v>
      </c>
      <c r="E231" s="220">
        <v>787212.6</v>
      </c>
      <c r="F231" s="220">
        <v>787212.6</v>
      </c>
      <c r="G231" s="220">
        <v>787212.6</v>
      </c>
      <c r="H231" s="220">
        <v>787212.6</v>
      </c>
      <c r="I231" s="220">
        <v>787212.6</v>
      </c>
      <c r="J231" s="220">
        <v>787212.6</v>
      </c>
      <c r="K231" s="220">
        <v>787212.6</v>
      </c>
      <c r="L231" s="220">
        <v>787212.6</v>
      </c>
      <c r="M231" s="220">
        <v>787212.6</v>
      </c>
      <c r="N231" s="220">
        <v>787212.6</v>
      </c>
      <c r="O231" s="220">
        <v>787212.6</v>
      </c>
      <c r="P231" s="220">
        <f t="shared" si="42"/>
        <v>9446551.1999999974</v>
      </c>
      <c r="Q231" s="220">
        <v>787212.6</v>
      </c>
      <c r="R231" s="220">
        <v>787212.6</v>
      </c>
      <c r="S231" s="220">
        <v>787212.6</v>
      </c>
      <c r="T231" s="220">
        <v>787212.6</v>
      </c>
      <c r="U231" s="220">
        <v>787212.6</v>
      </c>
      <c r="V231" s="220">
        <v>787212.6</v>
      </c>
      <c r="W231" s="220">
        <v>787212.6</v>
      </c>
      <c r="X231" s="220">
        <v>787212.6</v>
      </c>
      <c r="Y231" s="220">
        <v>787212.6</v>
      </c>
      <c r="Z231" s="220">
        <v>787212.6</v>
      </c>
      <c r="AA231" s="220">
        <v>787212.6</v>
      </c>
      <c r="AB231" s="220">
        <v>787212.6</v>
      </c>
      <c r="AC231" s="220">
        <v>787212.6</v>
      </c>
      <c r="AD231" s="220">
        <v>787212.6</v>
      </c>
      <c r="AE231" s="220">
        <v>787212.6</v>
      </c>
      <c r="AF231" s="220">
        <v>787212.6</v>
      </c>
      <c r="AG231" s="220">
        <f t="shared" si="43"/>
        <v>9446551.1999999974</v>
      </c>
      <c r="AH231" s="234"/>
      <c r="AI231" s="235">
        <f t="shared" si="46"/>
        <v>2525.64</v>
      </c>
      <c r="AJ231" s="235">
        <f t="shared" si="46"/>
        <v>2525.64</v>
      </c>
      <c r="AK231" s="235">
        <f t="shared" si="46"/>
        <v>2525.64</v>
      </c>
      <c r="AL231" s="235">
        <f t="shared" si="44"/>
        <v>2525.64</v>
      </c>
      <c r="AM231" s="235">
        <f t="shared" si="44"/>
        <v>2525.64</v>
      </c>
      <c r="AN231" s="235">
        <f t="shared" si="44"/>
        <v>2525.64</v>
      </c>
      <c r="AO231" s="235">
        <f t="shared" si="44"/>
        <v>2525.64</v>
      </c>
      <c r="AP231" s="235">
        <f t="shared" si="44"/>
        <v>2525.64</v>
      </c>
      <c r="AQ231" s="235">
        <f t="shared" si="44"/>
        <v>2525.64</v>
      </c>
      <c r="AR231" s="235">
        <f t="shared" si="34"/>
        <v>2525.64</v>
      </c>
      <c r="AS231" s="235">
        <f t="shared" si="34"/>
        <v>2525.64</v>
      </c>
      <c r="AT231" s="235">
        <f t="shared" si="34"/>
        <v>2525.64</v>
      </c>
      <c r="AU231" s="236">
        <f t="shared" si="39"/>
        <v>30307.679999999997</v>
      </c>
      <c r="AV231" s="236">
        <f t="shared" si="40"/>
        <v>2525.64</v>
      </c>
      <c r="AW231" s="236">
        <f t="shared" si="40"/>
        <v>2525.64</v>
      </c>
      <c r="AX231" s="236">
        <f t="shared" si="40"/>
        <v>2525.64</v>
      </c>
      <c r="AY231" s="236">
        <f t="shared" si="38"/>
        <v>2525.64</v>
      </c>
      <c r="AZ231" s="236">
        <f t="shared" si="47"/>
        <v>1830.27</v>
      </c>
      <c r="BA231" s="236">
        <f t="shared" si="47"/>
        <v>1830.27</v>
      </c>
      <c r="BB231" s="236">
        <f t="shared" si="47"/>
        <v>1830.27</v>
      </c>
      <c r="BC231" s="236">
        <f t="shared" si="45"/>
        <v>1830.27</v>
      </c>
      <c r="BD231" s="236">
        <f t="shared" si="45"/>
        <v>1830.27</v>
      </c>
      <c r="BE231" s="236">
        <f t="shared" si="45"/>
        <v>1830.27</v>
      </c>
      <c r="BF231" s="236">
        <f t="shared" si="45"/>
        <v>1830.27</v>
      </c>
      <c r="BG231" s="236">
        <f t="shared" si="45"/>
        <v>1830.27</v>
      </c>
      <c r="BH231" s="236">
        <f t="shared" si="45"/>
        <v>1830.27</v>
      </c>
      <c r="BI231" s="236">
        <f t="shared" si="35"/>
        <v>1830.27</v>
      </c>
      <c r="BJ231" s="236">
        <f t="shared" si="35"/>
        <v>1830.27</v>
      </c>
      <c r="BK231" s="236">
        <f t="shared" si="35"/>
        <v>1830.27</v>
      </c>
      <c r="BL231" s="235">
        <f t="shared" si="41"/>
        <v>21963.24</v>
      </c>
    </row>
    <row r="232" spans="1:64">
      <c r="A232" s="234" t="s">
        <v>445</v>
      </c>
      <c r="B232" s="231">
        <v>3.9E-2</v>
      </c>
      <c r="C232" s="231">
        <v>2.2599999999999999E-2</v>
      </c>
      <c r="D232" s="220">
        <v>239584.43</v>
      </c>
      <c r="E232" s="220">
        <v>239584.43</v>
      </c>
      <c r="F232" s="220">
        <v>239584.43</v>
      </c>
      <c r="G232" s="220">
        <v>239584.43</v>
      </c>
      <c r="H232" s="220">
        <v>239584.43</v>
      </c>
      <c r="I232" s="220">
        <v>239584.43</v>
      </c>
      <c r="J232" s="220">
        <v>239584.43</v>
      </c>
      <c r="K232" s="220">
        <v>239584.43</v>
      </c>
      <c r="L232" s="220">
        <v>239584.43</v>
      </c>
      <c r="M232" s="220">
        <v>239584.43</v>
      </c>
      <c r="N232" s="220">
        <v>239584.43</v>
      </c>
      <c r="O232" s="220">
        <v>239584.43</v>
      </c>
      <c r="P232" s="220">
        <f t="shared" si="42"/>
        <v>2875013.16</v>
      </c>
      <c r="Q232" s="220">
        <v>239584.43</v>
      </c>
      <c r="R232" s="220">
        <v>239584.43</v>
      </c>
      <c r="S232" s="220">
        <v>239584.43</v>
      </c>
      <c r="T232" s="220">
        <v>239584.43</v>
      </c>
      <c r="U232" s="220">
        <v>239584.43</v>
      </c>
      <c r="V232" s="220">
        <v>239584.43</v>
      </c>
      <c r="W232" s="220">
        <v>239584.43</v>
      </c>
      <c r="X232" s="220">
        <v>239584.43</v>
      </c>
      <c r="Y232" s="220">
        <v>239584.43</v>
      </c>
      <c r="Z232" s="220">
        <v>239584.43</v>
      </c>
      <c r="AA232" s="220">
        <v>239584.43</v>
      </c>
      <c r="AB232" s="220">
        <v>239584.43</v>
      </c>
      <c r="AC232" s="220">
        <v>239584.43</v>
      </c>
      <c r="AD232" s="220">
        <v>239584.43</v>
      </c>
      <c r="AE232" s="220">
        <v>239584.43</v>
      </c>
      <c r="AF232" s="220">
        <v>239584.43</v>
      </c>
      <c r="AG232" s="220">
        <f t="shared" si="43"/>
        <v>2875013.16</v>
      </c>
      <c r="AH232" s="234"/>
      <c r="AI232" s="235">
        <f t="shared" si="46"/>
        <v>778.65</v>
      </c>
      <c r="AJ232" s="235">
        <f t="shared" si="46"/>
        <v>778.65</v>
      </c>
      <c r="AK232" s="235">
        <f t="shared" si="46"/>
        <v>778.65</v>
      </c>
      <c r="AL232" s="235">
        <f t="shared" si="44"/>
        <v>778.65</v>
      </c>
      <c r="AM232" s="235">
        <f t="shared" si="44"/>
        <v>778.65</v>
      </c>
      <c r="AN232" s="235">
        <f t="shared" si="44"/>
        <v>778.65</v>
      </c>
      <c r="AO232" s="235">
        <f t="shared" si="44"/>
        <v>778.65</v>
      </c>
      <c r="AP232" s="235">
        <f t="shared" si="44"/>
        <v>778.65</v>
      </c>
      <c r="AQ232" s="235">
        <f t="shared" si="44"/>
        <v>778.65</v>
      </c>
      <c r="AR232" s="235">
        <f t="shared" si="34"/>
        <v>778.65</v>
      </c>
      <c r="AS232" s="235">
        <f t="shared" si="34"/>
        <v>778.65</v>
      </c>
      <c r="AT232" s="235">
        <f t="shared" si="34"/>
        <v>778.65</v>
      </c>
      <c r="AU232" s="236">
        <f t="shared" si="39"/>
        <v>9343.7999999999975</v>
      </c>
      <c r="AV232" s="236">
        <f t="shared" si="40"/>
        <v>778.65</v>
      </c>
      <c r="AW232" s="236">
        <f t="shared" si="40"/>
        <v>778.65</v>
      </c>
      <c r="AX232" s="236">
        <f t="shared" si="40"/>
        <v>778.65</v>
      </c>
      <c r="AY232" s="236">
        <f t="shared" si="38"/>
        <v>778.65</v>
      </c>
      <c r="AZ232" s="236">
        <f t="shared" si="47"/>
        <v>451.22</v>
      </c>
      <c r="BA232" s="236">
        <f t="shared" si="47"/>
        <v>451.22</v>
      </c>
      <c r="BB232" s="236">
        <f t="shared" si="47"/>
        <v>451.22</v>
      </c>
      <c r="BC232" s="236">
        <f t="shared" si="45"/>
        <v>451.22</v>
      </c>
      <c r="BD232" s="236">
        <f t="shared" si="45"/>
        <v>451.22</v>
      </c>
      <c r="BE232" s="236">
        <f t="shared" si="45"/>
        <v>451.22</v>
      </c>
      <c r="BF232" s="236">
        <f t="shared" si="45"/>
        <v>451.22</v>
      </c>
      <c r="BG232" s="236">
        <f t="shared" si="45"/>
        <v>451.22</v>
      </c>
      <c r="BH232" s="236">
        <f t="shared" si="45"/>
        <v>451.22</v>
      </c>
      <c r="BI232" s="236">
        <f t="shared" si="35"/>
        <v>451.22</v>
      </c>
      <c r="BJ232" s="236">
        <f t="shared" si="35"/>
        <v>451.22</v>
      </c>
      <c r="BK232" s="236">
        <f t="shared" si="35"/>
        <v>451.22</v>
      </c>
      <c r="BL232" s="235">
        <f t="shared" si="41"/>
        <v>5414.6400000000021</v>
      </c>
    </row>
    <row r="233" spans="1:64">
      <c r="A233" s="234" t="s">
        <v>446</v>
      </c>
      <c r="B233" s="231">
        <v>3.9E-2</v>
      </c>
      <c r="C233" s="231">
        <v>2.2599999999999999E-2</v>
      </c>
      <c r="D233" s="220">
        <v>239245.54</v>
      </c>
      <c r="E233" s="220">
        <v>239245.54</v>
      </c>
      <c r="F233" s="220">
        <v>239245.54</v>
      </c>
      <c r="G233" s="220">
        <v>239245.54</v>
      </c>
      <c r="H233" s="220">
        <v>239245.54</v>
      </c>
      <c r="I233" s="220">
        <v>239245.54</v>
      </c>
      <c r="J233" s="220">
        <v>239245.54</v>
      </c>
      <c r="K233" s="220">
        <v>239245.54</v>
      </c>
      <c r="L233" s="220">
        <v>239245.54</v>
      </c>
      <c r="M233" s="220">
        <v>239245.54</v>
      </c>
      <c r="N233" s="220">
        <v>239245.54</v>
      </c>
      <c r="O233" s="220">
        <v>239245.54</v>
      </c>
      <c r="P233" s="220">
        <f t="shared" si="42"/>
        <v>2870946.48</v>
      </c>
      <c r="Q233" s="220">
        <v>239245.54</v>
      </c>
      <c r="R233" s="220">
        <v>239245.54</v>
      </c>
      <c r="S233" s="220">
        <v>239245.54</v>
      </c>
      <c r="T233" s="220">
        <v>239245.54</v>
      </c>
      <c r="U233" s="220">
        <v>239245.54</v>
      </c>
      <c r="V233" s="220">
        <v>239245.54</v>
      </c>
      <c r="W233" s="220">
        <v>239245.54</v>
      </c>
      <c r="X233" s="220">
        <v>239245.54</v>
      </c>
      <c r="Y233" s="220">
        <v>239245.54</v>
      </c>
      <c r="Z233" s="220">
        <v>239245.54</v>
      </c>
      <c r="AA233" s="220">
        <v>239245.54</v>
      </c>
      <c r="AB233" s="220">
        <v>239245.54</v>
      </c>
      <c r="AC233" s="220">
        <v>239245.54</v>
      </c>
      <c r="AD233" s="220">
        <v>239245.54</v>
      </c>
      <c r="AE233" s="220">
        <v>239245.54</v>
      </c>
      <c r="AF233" s="220">
        <v>239245.54</v>
      </c>
      <c r="AG233" s="220">
        <f t="shared" si="43"/>
        <v>2870946.48</v>
      </c>
      <c r="AH233" s="234"/>
      <c r="AI233" s="235">
        <f t="shared" si="46"/>
        <v>777.55</v>
      </c>
      <c r="AJ233" s="235">
        <f t="shared" si="46"/>
        <v>777.55</v>
      </c>
      <c r="AK233" s="235">
        <f t="shared" si="46"/>
        <v>777.55</v>
      </c>
      <c r="AL233" s="235">
        <f t="shared" si="44"/>
        <v>777.55</v>
      </c>
      <c r="AM233" s="235">
        <f t="shared" si="44"/>
        <v>777.55</v>
      </c>
      <c r="AN233" s="235">
        <f t="shared" si="44"/>
        <v>777.55</v>
      </c>
      <c r="AO233" s="235">
        <f t="shared" si="44"/>
        <v>777.55</v>
      </c>
      <c r="AP233" s="235">
        <f t="shared" si="44"/>
        <v>777.55</v>
      </c>
      <c r="AQ233" s="235">
        <f t="shared" si="44"/>
        <v>777.55</v>
      </c>
      <c r="AR233" s="235">
        <f t="shared" si="34"/>
        <v>777.55</v>
      </c>
      <c r="AS233" s="235">
        <f t="shared" si="34"/>
        <v>777.55</v>
      </c>
      <c r="AT233" s="235">
        <f t="shared" si="34"/>
        <v>777.55</v>
      </c>
      <c r="AU233" s="236">
        <f t="shared" si="39"/>
        <v>9330.6</v>
      </c>
      <c r="AV233" s="236">
        <f t="shared" si="40"/>
        <v>777.55</v>
      </c>
      <c r="AW233" s="236">
        <f t="shared" si="40"/>
        <v>777.55</v>
      </c>
      <c r="AX233" s="236">
        <f t="shared" si="40"/>
        <v>777.55</v>
      </c>
      <c r="AY233" s="236">
        <f t="shared" si="38"/>
        <v>777.55</v>
      </c>
      <c r="AZ233" s="236">
        <f t="shared" si="47"/>
        <v>450.58</v>
      </c>
      <c r="BA233" s="236">
        <f t="shared" si="47"/>
        <v>450.58</v>
      </c>
      <c r="BB233" s="236">
        <f t="shared" si="47"/>
        <v>450.58</v>
      </c>
      <c r="BC233" s="236">
        <f t="shared" si="45"/>
        <v>450.58</v>
      </c>
      <c r="BD233" s="236">
        <f t="shared" si="45"/>
        <v>450.58</v>
      </c>
      <c r="BE233" s="236">
        <f t="shared" si="45"/>
        <v>450.58</v>
      </c>
      <c r="BF233" s="236">
        <f t="shared" si="45"/>
        <v>450.58</v>
      </c>
      <c r="BG233" s="236">
        <f t="shared" si="45"/>
        <v>450.58</v>
      </c>
      <c r="BH233" s="236">
        <f t="shared" si="45"/>
        <v>450.58</v>
      </c>
      <c r="BI233" s="236">
        <f t="shared" si="35"/>
        <v>450.58</v>
      </c>
      <c r="BJ233" s="236">
        <f t="shared" si="35"/>
        <v>450.58</v>
      </c>
      <c r="BK233" s="236">
        <f t="shared" si="35"/>
        <v>450.58</v>
      </c>
      <c r="BL233" s="235">
        <f t="shared" si="41"/>
        <v>5406.96</v>
      </c>
    </row>
    <row r="234" spans="1:64">
      <c r="A234" s="234" t="s">
        <v>447</v>
      </c>
      <c r="B234" s="231">
        <v>3.8200000000000005E-2</v>
      </c>
      <c r="C234" s="231">
        <v>2.3599999999999999E-2</v>
      </c>
      <c r="D234" s="220">
        <v>578059.38</v>
      </c>
      <c r="E234" s="220">
        <v>578059.38</v>
      </c>
      <c r="F234" s="220">
        <v>578059.38</v>
      </c>
      <c r="G234" s="220">
        <v>578059.38</v>
      </c>
      <c r="H234" s="220">
        <v>578059.38</v>
      </c>
      <c r="I234" s="220">
        <v>578059.38</v>
      </c>
      <c r="J234" s="220">
        <v>578059.38</v>
      </c>
      <c r="K234" s="220">
        <v>578059.38</v>
      </c>
      <c r="L234" s="220">
        <v>578059.38</v>
      </c>
      <c r="M234" s="220">
        <v>578059.38</v>
      </c>
      <c r="N234" s="220">
        <v>578059.38</v>
      </c>
      <c r="O234" s="220">
        <v>578059.38</v>
      </c>
      <c r="P234" s="220">
        <f t="shared" si="42"/>
        <v>6936712.5599999996</v>
      </c>
      <c r="Q234" s="220">
        <v>578059.38</v>
      </c>
      <c r="R234" s="220">
        <v>578059.38</v>
      </c>
      <c r="S234" s="220">
        <v>578059.38</v>
      </c>
      <c r="T234" s="220">
        <v>578059.38</v>
      </c>
      <c r="U234" s="220">
        <v>578059.38</v>
      </c>
      <c r="V234" s="220">
        <v>578059.38</v>
      </c>
      <c r="W234" s="220">
        <v>578059.38</v>
      </c>
      <c r="X234" s="220">
        <v>578059.38</v>
      </c>
      <c r="Y234" s="220">
        <v>578059.38</v>
      </c>
      <c r="Z234" s="220">
        <v>578059.38</v>
      </c>
      <c r="AA234" s="220">
        <v>578059.38</v>
      </c>
      <c r="AB234" s="220">
        <v>578059.38</v>
      </c>
      <c r="AC234" s="220">
        <v>578059.38</v>
      </c>
      <c r="AD234" s="220">
        <v>578059.38</v>
      </c>
      <c r="AE234" s="220">
        <v>578059.38</v>
      </c>
      <c r="AF234" s="220">
        <v>578059.38</v>
      </c>
      <c r="AG234" s="220">
        <f t="shared" si="43"/>
        <v>6936712.5599999996</v>
      </c>
      <c r="AH234" s="234"/>
      <c r="AI234" s="235">
        <f t="shared" si="46"/>
        <v>1840.16</v>
      </c>
      <c r="AJ234" s="235">
        <f t="shared" si="46"/>
        <v>1840.16</v>
      </c>
      <c r="AK234" s="235">
        <f t="shared" si="46"/>
        <v>1840.16</v>
      </c>
      <c r="AL234" s="235">
        <f t="shared" si="44"/>
        <v>1840.16</v>
      </c>
      <c r="AM234" s="235">
        <f t="shared" si="44"/>
        <v>1840.16</v>
      </c>
      <c r="AN234" s="235">
        <f t="shared" si="44"/>
        <v>1840.16</v>
      </c>
      <c r="AO234" s="235">
        <f t="shared" si="44"/>
        <v>1840.16</v>
      </c>
      <c r="AP234" s="235">
        <f t="shared" si="44"/>
        <v>1840.16</v>
      </c>
      <c r="AQ234" s="235">
        <f t="shared" si="44"/>
        <v>1840.16</v>
      </c>
      <c r="AR234" s="235">
        <f t="shared" si="34"/>
        <v>1840.16</v>
      </c>
      <c r="AS234" s="235">
        <f t="shared" si="34"/>
        <v>1840.16</v>
      </c>
      <c r="AT234" s="235">
        <f t="shared" si="34"/>
        <v>1840.16</v>
      </c>
      <c r="AU234" s="236">
        <f t="shared" si="39"/>
        <v>22081.920000000002</v>
      </c>
      <c r="AV234" s="236">
        <f t="shared" si="40"/>
        <v>1840.16</v>
      </c>
      <c r="AW234" s="236">
        <f t="shared" si="40"/>
        <v>1840.16</v>
      </c>
      <c r="AX234" s="236">
        <f t="shared" si="40"/>
        <v>1840.16</v>
      </c>
      <c r="AY234" s="236">
        <f t="shared" si="38"/>
        <v>1840.16</v>
      </c>
      <c r="AZ234" s="236">
        <f t="shared" si="47"/>
        <v>1136.8499999999999</v>
      </c>
      <c r="BA234" s="236">
        <f t="shared" si="47"/>
        <v>1136.8499999999999</v>
      </c>
      <c r="BB234" s="236">
        <f t="shared" si="47"/>
        <v>1136.8499999999999</v>
      </c>
      <c r="BC234" s="236">
        <f t="shared" si="45"/>
        <v>1136.8499999999999</v>
      </c>
      <c r="BD234" s="236">
        <f t="shared" si="45"/>
        <v>1136.8499999999999</v>
      </c>
      <c r="BE234" s="236">
        <f t="shared" si="45"/>
        <v>1136.8499999999999</v>
      </c>
      <c r="BF234" s="236">
        <f t="shared" si="45"/>
        <v>1136.8499999999999</v>
      </c>
      <c r="BG234" s="236">
        <f t="shared" si="45"/>
        <v>1136.8499999999999</v>
      </c>
      <c r="BH234" s="236">
        <f t="shared" si="45"/>
        <v>1136.8499999999999</v>
      </c>
      <c r="BI234" s="236">
        <f t="shared" si="35"/>
        <v>1136.8499999999999</v>
      </c>
      <c r="BJ234" s="236">
        <f t="shared" si="35"/>
        <v>1136.8499999999999</v>
      </c>
      <c r="BK234" s="236">
        <f t="shared" si="35"/>
        <v>1136.8499999999999</v>
      </c>
      <c r="BL234" s="235">
        <f t="shared" si="41"/>
        <v>13642.200000000003</v>
      </c>
    </row>
    <row r="235" spans="1:64">
      <c r="A235" s="234" t="s">
        <v>448</v>
      </c>
      <c r="B235" s="231">
        <v>3.8200000000000005E-2</v>
      </c>
      <c r="C235" s="231">
        <v>2.3599999999999999E-2</v>
      </c>
      <c r="D235" s="220">
        <v>576385.74</v>
      </c>
      <c r="E235" s="220">
        <v>576385.74</v>
      </c>
      <c r="F235" s="220">
        <v>576385.74</v>
      </c>
      <c r="G235" s="220">
        <v>576385.74</v>
      </c>
      <c r="H235" s="220">
        <v>576385.74</v>
      </c>
      <c r="I235" s="220">
        <v>576385.74</v>
      </c>
      <c r="J235" s="220">
        <v>576385.74</v>
      </c>
      <c r="K235" s="220">
        <v>576385.74</v>
      </c>
      <c r="L235" s="220">
        <v>576385.74</v>
      </c>
      <c r="M235" s="220">
        <v>576385.74</v>
      </c>
      <c r="N235" s="220">
        <v>576385.74</v>
      </c>
      <c r="O235" s="220">
        <v>576385.74</v>
      </c>
      <c r="P235" s="220">
        <f t="shared" si="42"/>
        <v>6916628.8800000018</v>
      </c>
      <c r="Q235" s="220">
        <v>576385.74</v>
      </c>
      <c r="R235" s="220">
        <v>576385.74</v>
      </c>
      <c r="S235" s="220">
        <v>576385.74</v>
      </c>
      <c r="T235" s="220">
        <v>576385.74</v>
      </c>
      <c r="U235" s="220">
        <v>576385.74</v>
      </c>
      <c r="V235" s="220">
        <v>576385.74</v>
      </c>
      <c r="W235" s="220">
        <v>576385.74</v>
      </c>
      <c r="X235" s="220">
        <v>576385.74</v>
      </c>
      <c r="Y235" s="220">
        <v>576385.74</v>
      </c>
      <c r="Z235" s="220">
        <v>576385.74</v>
      </c>
      <c r="AA235" s="220">
        <v>576385.74</v>
      </c>
      <c r="AB235" s="220">
        <v>576385.74</v>
      </c>
      <c r="AC235" s="220">
        <v>576385.74</v>
      </c>
      <c r="AD235" s="220">
        <v>576385.74</v>
      </c>
      <c r="AE235" s="220">
        <v>576385.74</v>
      </c>
      <c r="AF235" s="220">
        <v>576385.74</v>
      </c>
      <c r="AG235" s="220">
        <f t="shared" si="43"/>
        <v>6916628.8800000018</v>
      </c>
      <c r="AH235" s="234"/>
      <c r="AI235" s="235">
        <f t="shared" si="46"/>
        <v>1834.83</v>
      </c>
      <c r="AJ235" s="235">
        <f t="shared" si="46"/>
        <v>1834.83</v>
      </c>
      <c r="AK235" s="235">
        <f t="shared" si="46"/>
        <v>1834.83</v>
      </c>
      <c r="AL235" s="235">
        <f t="shared" si="44"/>
        <v>1834.83</v>
      </c>
      <c r="AM235" s="235">
        <f t="shared" si="44"/>
        <v>1834.83</v>
      </c>
      <c r="AN235" s="235">
        <f t="shared" si="44"/>
        <v>1834.83</v>
      </c>
      <c r="AO235" s="235">
        <f t="shared" si="44"/>
        <v>1834.83</v>
      </c>
      <c r="AP235" s="235">
        <f t="shared" si="44"/>
        <v>1834.83</v>
      </c>
      <c r="AQ235" s="235">
        <f t="shared" si="44"/>
        <v>1834.83</v>
      </c>
      <c r="AR235" s="235">
        <f t="shared" si="34"/>
        <v>1834.83</v>
      </c>
      <c r="AS235" s="235">
        <f t="shared" si="34"/>
        <v>1834.83</v>
      </c>
      <c r="AT235" s="235">
        <f t="shared" si="34"/>
        <v>1834.83</v>
      </c>
      <c r="AU235" s="236">
        <f t="shared" si="39"/>
        <v>22017.960000000006</v>
      </c>
      <c r="AV235" s="236">
        <f t="shared" si="40"/>
        <v>1834.83</v>
      </c>
      <c r="AW235" s="236">
        <f t="shared" si="40"/>
        <v>1834.83</v>
      </c>
      <c r="AX235" s="236">
        <f t="shared" si="40"/>
        <v>1834.83</v>
      </c>
      <c r="AY235" s="236">
        <f t="shared" si="38"/>
        <v>1834.83</v>
      </c>
      <c r="AZ235" s="236">
        <f t="shared" si="47"/>
        <v>1133.56</v>
      </c>
      <c r="BA235" s="236">
        <f t="shared" si="47"/>
        <v>1133.56</v>
      </c>
      <c r="BB235" s="236">
        <f t="shared" si="47"/>
        <v>1133.56</v>
      </c>
      <c r="BC235" s="236">
        <f t="shared" si="45"/>
        <v>1133.56</v>
      </c>
      <c r="BD235" s="236">
        <f t="shared" si="45"/>
        <v>1133.56</v>
      </c>
      <c r="BE235" s="236">
        <f t="shared" si="45"/>
        <v>1133.56</v>
      </c>
      <c r="BF235" s="236">
        <f t="shared" si="45"/>
        <v>1133.56</v>
      </c>
      <c r="BG235" s="236">
        <f t="shared" si="45"/>
        <v>1133.56</v>
      </c>
      <c r="BH235" s="236">
        <f t="shared" si="45"/>
        <v>1133.56</v>
      </c>
      <c r="BI235" s="236">
        <f t="shared" si="35"/>
        <v>1133.56</v>
      </c>
      <c r="BJ235" s="236">
        <f t="shared" si="35"/>
        <v>1133.56</v>
      </c>
      <c r="BK235" s="236">
        <f t="shared" si="35"/>
        <v>1133.56</v>
      </c>
      <c r="BL235" s="235">
        <f t="shared" si="41"/>
        <v>13602.719999999996</v>
      </c>
    </row>
    <row r="236" spans="1:64">
      <c r="A236" s="234" t="s">
        <v>449</v>
      </c>
      <c r="B236" s="231">
        <v>3.8300000000000001E-2</v>
      </c>
      <c r="C236" s="231">
        <v>2.3599999999999999E-2</v>
      </c>
      <c r="D236" s="220">
        <v>593786.01</v>
      </c>
      <c r="E236" s="220">
        <v>593786.01</v>
      </c>
      <c r="F236" s="220">
        <v>593786.01</v>
      </c>
      <c r="G236" s="220">
        <v>593786.01</v>
      </c>
      <c r="H236" s="220">
        <v>593786.01</v>
      </c>
      <c r="I236" s="220">
        <v>593786.01</v>
      </c>
      <c r="J236" s="220">
        <v>593786.01</v>
      </c>
      <c r="K236" s="220">
        <v>593786.01</v>
      </c>
      <c r="L236" s="220">
        <v>593786.01</v>
      </c>
      <c r="M236" s="220">
        <v>593786.01</v>
      </c>
      <c r="N236" s="220">
        <v>593786.01</v>
      </c>
      <c r="O236" s="220">
        <v>593786.01</v>
      </c>
      <c r="P236" s="220">
        <f t="shared" si="42"/>
        <v>7125432.1199999982</v>
      </c>
      <c r="Q236" s="220">
        <v>593786.01</v>
      </c>
      <c r="R236" s="220">
        <v>593786.01</v>
      </c>
      <c r="S236" s="220">
        <v>593786.01</v>
      </c>
      <c r="T236" s="220">
        <v>593786.01</v>
      </c>
      <c r="U236" s="220">
        <v>593786.01</v>
      </c>
      <c r="V236" s="220">
        <v>593786.01</v>
      </c>
      <c r="W236" s="220">
        <v>593786.01</v>
      </c>
      <c r="X236" s="220">
        <v>593786.01</v>
      </c>
      <c r="Y236" s="220">
        <v>593786.01</v>
      </c>
      <c r="Z236" s="220">
        <v>593786.01</v>
      </c>
      <c r="AA236" s="220">
        <v>593786.01</v>
      </c>
      <c r="AB236" s="220">
        <v>593786.01</v>
      </c>
      <c r="AC236" s="220">
        <v>593786.01</v>
      </c>
      <c r="AD236" s="220">
        <v>593786.01</v>
      </c>
      <c r="AE236" s="220">
        <v>593786.01</v>
      </c>
      <c r="AF236" s="220">
        <v>593786.01</v>
      </c>
      <c r="AG236" s="220">
        <f t="shared" si="43"/>
        <v>7125432.1199999982</v>
      </c>
      <c r="AH236" s="234"/>
      <c r="AI236" s="235">
        <f t="shared" si="46"/>
        <v>1895.17</v>
      </c>
      <c r="AJ236" s="235">
        <f t="shared" si="46"/>
        <v>1895.17</v>
      </c>
      <c r="AK236" s="235">
        <f t="shared" si="46"/>
        <v>1895.17</v>
      </c>
      <c r="AL236" s="235">
        <f t="shared" si="44"/>
        <v>1895.17</v>
      </c>
      <c r="AM236" s="235">
        <f t="shared" si="44"/>
        <v>1895.17</v>
      </c>
      <c r="AN236" s="235">
        <f t="shared" si="44"/>
        <v>1895.17</v>
      </c>
      <c r="AO236" s="235">
        <f t="shared" si="44"/>
        <v>1895.17</v>
      </c>
      <c r="AP236" s="235">
        <f t="shared" si="44"/>
        <v>1895.17</v>
      </c>
      <c r="AQ236" s="235">
        <f t="shared" si="44"/>
        <v>1895.17</v>
      </c>
      <c r="AR236" s="235">
        <f t="shared" si="34"/>
        <v>1895.17</v>
      </c>
      <c r="AS236" s="235">
        <f t="shared" si="34"/>
        <v>1895.17</v>
      </c>
      <c r="AT236" s="235">
        <f t="shared" si="34"/>
        <v>1895.17</v>
      </c>
      <c r="AU236" s="236">
        <f t="shared" si="39"/>
        <v>22742.039999999994</v>
      </c>
      <c r="AV236" s="236">
        <f t="shared" si="40"/>
        <v>1895.17</v>
      </c>
      <c r="AW236" s="236">
        <f t="shared" si="40"/>
        <v>1895.17</v>
      </c>
      <c r="AX236" s="236">
        <f t="shared" si="40"/>
        <v>1895.17</v>
      </c>
      <c r="AY236" s="236">
        <f t="shared" si="38"/>
        <v>1895.17</v>
      </c>
      <c r="AZ236" s="236">
        <f t="shared" si="47"/>
        <v>1167.78</v>
      </c>
      <c r="BA236" s="236">
        <f t="shared" si="47"/>
        <v>1167.78</v>
      </c>
      <c r="BB236" s="236">
        <f t="shared" si="47"/>
        <v>1167.78</v>
      </c>
      <c r="BC236" s="236">
        <f t="shared" si="45"/>
        <v>1167.78</v>
      </c>
      <c r="BD236" s="236">
        <f t="shared" si="45"/>
        <v>1167.78</v>
      </c>
      <c r="BE236" s="236">
        <f t="shared" si="45"/>
        <v>1167.78</v>
      </c>
      <c r="BF236" s="236">
        <f t="shared" si="45"/>
        <v>1167.78</v>
      </c>
      <c r="BG236" s="236">
        <f t="shared" si="45"/>
        <v>1167.78</v>
      </c>
      <c r="BH236" s="236">
        <f t="shared" si="45"/>
        <v>1167.78</v>
      </c>
      <c r="BI236" s="236">
        <f t="shared" si="35"/>
        <v>1167.78</v>
      </c>
      <c r="BJ236" s="236">
        <f t="shared" si="35"/>
        <v>1167.78</v>
      </c>
      <c r="BK236" s="236">
        <f t="shared" si="35"/>
        <v>1167.78</v>
      </c>
      <c r="BL236" s="235">
        <f t="shared" si="41"/>
        <v>14013.360000000002</v>
      </c>
    </row>
    <row r="237" spans="1:64">
      <c r="A237" s="234" t="s">
        <v>450</v>
      </c>
      <c r="B237" s="231">
        <v>3.5699999999999996E-2</v>
      </c>
      <c r="C237" s="231">
        <v>3.49E-2</v>
      </c>
      <c r="D237" s="220">
        <v>258073267.91</v>
      </c>
      <c r="E237" s="220">
        <v>266519113.16999999</v>
      </c>
      <c r="F237" s="220">
        <v>273130159.62</v>
      </c>
      <c r="G237" s="220">
        <v>271414123.56999999</v>
      </c>
      <c r="H237" s="220">
        <v>271398169.22000003</v>
      </c>
      <c r="I237" s="220">
        <v>271218615.13999999</v>
      </c>
      <c r="J237" s="220">
        <v>271076252.45499998</v>
      </c>
      <c r="K237" s="220">
        <v>271364895.81</v>
      </c>
      <c r="L237" s="220">
        <v>271649994.54500002</v>
      </c>
      <c r="M237" s="220">
        <v>271695506.24000001</v>
      </c>
      <c r="N237" s="220">
        <v>271692450.58999997</v>
      </c>
      <c r="O237" s="220">
        <v>271692450.58999997</v>
      </c>
      <c r="P237" s="220">
        <f t="shared" si="42"/>
        <v>3240924998.8600006</v>
      </c>
      <c r="Q237" s="220">
        <v>271692450.58999997</v>
      </c>
      <c r="R237" s="220">
        <v>271999117.96999997</v>
      </c>
      <c r="S237" s="220">
        <v>272305785.34999996</v>
      </c>
      <c r="T237" s="220">
        <v>272305785.34999996</v>
      </c>
      <c r="U237" s="220">
        <v>272305785.34999996</v>
      </c>
      <c r="V237" s="220">
        <v>272305785.34999996</v>
      </c>
      <c r="W237" s="220">
        <v>272305785.34999996</v>
      </c>
      <c r="X237" s="220">
        <v>273172927.48499995</v>
      </c>
      <c r="Y237" s="220">
        <v>274040069.61999995</v>
      </c>
      <c r="Z237" s="220">
        <v>274040069.61999995</v>
      </c>
      <c r="AA237" s="220">
        <v>274040069.61999995</v>
      </c>
      <c r="AB237" s="220">
        <v>274040069.61999995</v>
      </c>
      <c r="AC237" s="220">
        <v>276463941.53999996</v>
      </c>
      <c r="AD237" s="220">
        <v>278887813.45999998</v>
      </c>
      <c r="AE237" s="220">
        <v>278887813.45999998</v>
      </c>
      <c r="AF237" s="220">
        <v>278887813.45999998</v>
      </c>
      <c r="AG237" s="220">
        <f t="shared" si="43"/>
        <v>3299377943.9349995</v>
      </c>
      <c r="AH237" s="234"/>
      <c r="AI237" s="235">
        <f t="shared" si="46"/>
        <v>767767.97</v>
      </c>
      <c r="AJ237" s="235">
        <f t="shared" si="46"/>
        <v>792894.36</v>
      </c>
      <c r="AK237" s="235">
        <f t="shared" si="46"/>
        <v>812562.22</v>
      </c>
      <c r="AL237" s="235">
        <f t="shared" si="44"/>
        <v>807457.02</v>
      </c>
      <c r="AM237" s="235">
        <f t="shared" si="44"/>
        <v>807409.55</v>
      </c>
      <c r="AN237" s="235">
        <f t="shared" si="44"/>
        <v>806875.38</v>
      </c>
      <c r="AO237" s="235">
        <f t="shared" si="44"/>
        <v>806451.85</v>
      </c>
      <c r="AP237" s="235">
        <f t="shared" si="44"/>
        <v>807310.57</v>
      </c>
      <c r="AQ237" s="235">
        <f t="shared" si="44"/>
        <v>808158.73</v>
      </c>
      <c r="AR237" s="235">
        <f t="shared" si="34"/>
        <v>808294.13</v>
      </c>
      <c r="AS237" s="235">
        <f t="shared" si="34"/>
        <v>808285.04</v>
      </c>
      <c r="AT237" s="235">
        <f t="shared" si="34"/>
        <v>808285.04</v>
      </c>
      <c r="AU237" s="236">
        <f t="shared" si="39"/>
        <v>9641751.8599999994</v>
      </c>
      <c r="AV237" s="236">
        <f t="shared" si="40"/>
        <v>808285.04</v>
      </c>
      <c r="AW237" s="236">
        <f t="shared" si="40"/>
        <v>809197.38</v>
      </c>
      <c r="AX237" s="236">
        <f t="shared" si="40"/>
        <v>810109.71</v>
      </c>
      <c r="AY237" s="236">
        <f t="shared" si="38"/>
        <v>810109.71</v>
      </c>
      <c r="AZ237" s="236">
        <f t="shared" si="47"/>
        <v>791955.99</v>
      </c>
      <c r="BA237" s="236">
        <f t="shared" si="47"/>
        <v>791955.99</v>
      </c>
      <c r="BB237" s="236">
        <f t="shared" si="47"/>
        <v>791955.99</v>
      </c>
      <c r="BC237" s="236">
        <f t="shared" si="45"/>
        <v>794477.93</v>
      </c>
      <c r="BD237" s="236">
        <f t="shared" si="45"/>
        <v>796999.87</v>
      </c>
      <c r="BE237" s="236">
        <f t="shared" si="45"/>
        <v>796999.87</v>
      </c>
      <c r="BF237" s="236">
        <f t="shared" si="45"/>
        <v>796999.87</v>
      </c>
      <c r="BG237" s="236">
        <f t="shared" si="45"/>
        <v>796999.87</v>
      </c>
      <c r="BH237" s="236">
        <f t="shared" si="45"/>
        <v>804049.3</v>
      </c>
      <c r="BI237" s="236">
        <f t="shared" si="35"/>
        <v>811098.72</v>
      </c>
      <c r="BJ237" s="236">
        <f t="shared" si="35"/>
        <v>811098.72</v>
      </c>
      <c r="BK237" s="236">
        <f t="shared" si="35"/>
        <v>811098.72</v>
      </c>
      <c r="BL237" s="235">
        <f t="shared" si="41"/>
        <v>9595690.8399999999</v>
      </c>
    </row>
    <row r="238" spans="1:64">
      <c r="A238" s="234" t="s">
        <v>451</v>
      </c>
      <c r="B238" s="231">
        <v>4.9399999999999999E-2</v>
      </c>
      <c r="C238" s="231">
        <v>3.5700000000000003E-2</v>
      </c>
      <c r="D238" s="220">
        <v>25934235.140000001</v>
      </c>
      <c r="E238" s="220">
        <v>25934235.140000001</v>
      </c>
      <c r="F238" s="220">
        <v>25934235.140000001</v>
      </c>
      <c r="G238" s="220">
        <v>25934235.140000001</v>
      </c>
      <c r="H238" s="220">
        <v>25934235.140000001</v>
      </c>
      <c r="I238" s="220">
        <v>25934235.140000001</v>
      </c>
      <c r="J238" s="220">
        <v>25934235.140000001</v>
      </c>
      <c r="K238" s="220">
        <v>25934235.140000001</v>
      </c>
      <c r="L238" s="220">
        <v>25934235.140000001</v>
      </c>
      <c r="M238" s="220">
        <v>25934235.140000001</v>
      </c>
      <c r="N238" s="220">
        <v>25934235.140000001</v>
      </c>
      <c r="O238" s="220">
        <v>25934235.140000001</v>
      </c>
      <c r="P238" s="220">
        <f t="shared" si="42"/>
        <v>311210821.67999995</v>
      </c>
      <c r="Q238" s="220">
        <v>25934235.140000001</v>
      </c>
      <c r="R238" s="220">
        <v>25934235.140000001</v>
      </c>
      <c r="S238" s="220">
        <v>25934235.140000001</v>
      </c>
      <c r="T238" s="220">
        <v>25934235.140000001</v>
      </c>
      <c r="U238" s="220">
        <v>25934235.140000001</v>
      </c>
      <c r="V238" s="220">
        <v>25934235.140000001</v>
      </c>
      <c r="W238" s="220">
        <v>25934235.140000001</v>
      </c>
      <c r="X238" s="220">
        <v>25934235.140000001</v>
      </c>
      <c r="Y238" s="220">
        <v>25934235.140000001</v>
      </c>
      <c r="Z238" s="220">
        <v>25934235.140000001</v>
      </c>
      <c r="AA238" s="220">
        <v>25934235.140000001</v>
      </c>
      <c r="AB238" s="220">
        <v>25934235.140000001</v>
      </c>
      <c r="AC238" s="220">
        <v>25934235.140000001</v>
      </c>
      <c r="AD238" s="220">
        <v>25934235.140000001</v>
      </c>
      <c r="AE238" s="220">
        <v>25934235.140000001</v>
      </c>
      <c r="AF238" s="220">
        <v>25934235.140000001</v>
      </c>
      <c r="AG238" s="220">
        <f t="shared" si="43"/>
        <v>311210821.67999995</v>
      </c>
      <c r="AH238" s="234"/>
      <c r="AI238" s="235">
        <f t="shared" si="46"/>
        <v>106762.6</v>
      </c>
      <c r="AJ238" s="235">
        <f t="shared" si="46"/>
        <v>106762.6</v>
      </c>
      <c r="AK238" s="235">
        <f t="shared" si="46"/>
        <v>106762.6</v>
      </c>
      <c r="AL238" s="235">
        <f t="shared" si="44"/>
        <v>106762.6</v>
      </c>
      <c r="AM238" s="235">
        <f t="shared" si="44"/>
        <v>106762.6</v>
      </c>
      <c r="AN238" s="235">
        <f t="shared" si="44"/>
        <v>106762.6</v>
      </c>
      <c r="AO238" s="235">
        <f t="shared" si="44"/>
        <v>106762.6</v>
      </c>
      <c r="AP238" s="235">
        <f t="shared" si="44"/>
        <v>106762.6</v>
      </c>
      <c r="AQ238" s="235">
        <f t="shared" si="44"/>
        <v>106762.6</v>
      </c>
      <c r="AR238" s="235">
        <f t="shared" si="34"/>
        <v>106762.6</v>
      </c>
      <c r="AS238" s="235">
        <f t="shared" si="34"/>
        <v>106762.6</v>
      </c>
      <c r="AT238" s="235">
        <f t="shared" si="34"/>
        <v>106762.6</v>
      </c>
      <c r="AU238" s="236">
        <f t="shared" si="39"/>
        <v>1281151.2000000002</v>
      </c>
      <c r="AV238" s="236">
        <f t="shared" si="40"/>
        <v>106762.6</v>
      </c>
      <c r="AW238" s="236">
        <f t="shared" si="40"/>
        <v>106762.6</v>
      </c>
      <c r="AX238" s="236">
        <f t="shared" si="40"/>
        <v>106762.6</v>
      </c>
      <c r="AY238" s="236">
        <f t="shared" si="38"/>
        <v>106762.6</v>
      </c>
      <c r="AZ238" s="236">
        <f t="shared" si="47"/>
        <v>77154.350000000006</v>
      </c>
      <c r="BA238" s="236">
        <f t="shared" si="47"/>
        <v>77154.350000000006</v>
      </c>
      <c r="BB238" s="236">
        <f t="shared" si="47"/>
        <v>77154.350000000006</v>
      </c>
      <c r="BC238" s="236">
        <f t="shared" si="45"/>
        <v>77154.350000000006</v>
      </c>
      <c r="BD238" s="236">
        <f t="shared" si="45"/>
        <v>77154.350000000006</v>
      </c>
      <c r="BE238" s="236">
        <f t="shared" si="45"/>
        <v>77154.350000000006</v>
      </c>
      <c r="BF238" s="236">
        <f t="shared" si="45"/>
        <v>77154.350000000006</v>
      </c>
      <c r="BG238" s="236">
        <f t="shared" si="45"/>
        <v>77154.350000000006</v>
      </c>
      <c r="BH238" s="236">
        <f t="shared" si="45"/>
        <v>77154.350000000006</v>
      </c>
      <c r="BI238" s="236">
        <f t="shared" si="35"/>
        <v>77154.350000000006</v>
      </c>
      <c r="BJ238" s="236">
        <f t="shared" si="35"/>
        <v>77154.350000000006</v>
      </c>
      <c r="BK238" s="236">
        <f t="shared" si="35"/>
        <v>77154.350000000006</v>
      </c>
      <c r="BL238" s="235">
        <f t="shared" si="41"/>
        <v>925852.19999999984</v>
      </c>
    </row>
    <row r="239" spans="1:64">
      <c r="A239" s="234" t="s">
        <v>452</v>
      </c>
      <c r="B239" s="231">
        <v>4.82E-2</v>
      </c>
      <c r="C239" s="231">
        <v>2.7199999999999998E-2</v>
      </c>
      <c r="D239" s="220">
        <v>42711831.420000002</v>
      </c>
      <c r="E239" s="220">
        <v>42711831.420000002</v>
      </c>
      <c r="F239" s="220">
        <v>42711831.420000002</v>
      </c>
      <c r="G239" s="220">
        <v>42711831.420000002</v>
      </c>
      <c r="H239" s="220">
        <v>42711831.420000002</v>
      </c>
      <c r="I239" s="220">
        <v>42711831.420000002</v>
      </c>
      <c r="J239" s="220">
        <v>42711831.420000002</v>
      </c>
      <c r="K239" s="220">
        <v>42711831.420000002</v>
      </c>
      <c r="L239" s="220">
        <v>42711831.420000002</v>
      </c>
      <c r="M239" s="220">
        <v>42711831.420000002</v>
      </c>
      <c r="N239" s="220">
        <v>42711831.420000002</v>
      </c>
      <c r="O239" s="220">
        <v>42711831.420000002</v>
      </c>
      <c r="P239" s="220">
        <f t="shared" si="42"/>
        <v>512541977.04000014</v>
      </c>
      <c r="Q239" s="220">
        <v>42711831.420000002</v>
      </c>
      <c r="R239" s="220">
        <v>42711831.420000002</v>
      </c>
      <c r="S239" s="220">
        <v>42711831.420000002</v>
      </c>
      <c r="T239" s="220">
        <v>42711831.420000002</v>
      </c>
      <c r="U239" s="220">
        <v>42711831.420000002</v>
      </c>
      <c r="V239" s="220">
        <v>42711831.420000002</v>
      </c>
      <c r="W239" s="220">
        <v>42711831.420000002</v>
      </c>
      <c r="X239" s="220">
        <v>42711831.420000002</v>
      </c>
      <c r="Y239" s="220">
        <v>42711831.420000002</v>
      </c>
      <c r="Z239" s="220">
        <v>42711831.420000002</v>
      </c>
      <c r="AA239" s="220">
        <v>42711831.420000002</v>
      </c>
      <c r="AB239" s="220">
        <v>42711831.420000002</v>
      </c>
      <c r="AC239" s="220">
        <v>42711831.420000002</v>
      </c>
      <c r="AD239" s="220">
        <v>42711831.420000002</v>
      </c>
      <c r="AE239" s="220">
        <v>42711831.420000002</v>
      </c>
      <c r="AF239" s="220">
        <v>42711831.420000002</v>
      </c>
      <c r="AG239" s="220">
        <f t="shared" si="43"/>
        <v>512541977.04000014</v>
      </c>
      <c r="AH239" s="234"/>
      <c r="AI239" s="235">
        <f t="shared" si="46"/>
        <v>171559.19</v>
      </c>
      <c r="AJ239" s="235">
        <f t="shared" si="46"/>
        <v>171559.19</v>
      </c>
      <c r="AK239" s="235">
        <f t="shared" si="46"/>
        <v>171559.19</v>
      </c>
      <c r="AL239" s="235">
        <f t="shared" si="44"/>
        <v>171559.19</v>
      </c>
      <c r="AM239" s="235">
        <f t="shared" si="44"/>
        <v>171559.19</v>
      </c>
      <c r="AN239" s="235">
        <f t="shared" si="44"/>
        <v>171559.19</v>
      </c>
      <c r="AO239" s="235">
        <f t="shared" si="44"/>
        <v>171559.19</v>
      </c>
      <c r="AP239" s="235">
        <f t="shared" si="44"/>
        <v>171559.19</v>
      </c>
      <c r="AQ239" s="235">
        <f t="shared" si="44"/>
        <v>171559.19</v>
      </c>
      <c r="AR239" s="235">
        <f t="shared" si="34"/>
        <v>171559.19</v>
      </c>
      <c r="AS239" s="235">
        <f t="shared" si="34"/>
        <v>171559.19</v>
      </c>
      <c r="AT239" s="235">
        <f t="shared" si="34"/>
        <v>171559.19</v>
      </c>
      <c r="AU239" s="236">
        <f t="shared" si="39"/>
        <v>2058710.2799999996</v>
      </c>
      <c r="AV239" s="236">
        <f t="shared" si="40"/>
        <v>171559.19</v>
      </c>
      <c r="AW239" s="236">
        <f t="shared" si="40"/>
        <v>171559.19</v>
      </c>
      <c r="AX239" s="236">
        <f t="shared" si="40"/>
        <v>171559.19</v>
      </c>
      <c r="AY239" s="236">
        <f t="shared" si="38"/>
        <v>171559.19</v>
      </c>
      <c r="AZ239" s="236">
        <f t="shared" si="47"/>
        <v>96813.48</v>
      </c>
      <c r="BA239" s="236">
        <f t="shared" si="47"/>
        <v>96813.48</v>
      </c>
      <c r="BB239" s="236">
        <f t="shared" si="47"/>
        <v>96813.48</v>
      </c>
      <c r="BC239" s="236">
        <f t="shared" si="45"/>
        <v>96813.48</v>
      </c>
      <c r="BD239" s="236">
        <f t="shared" si="45"/>
        <v>96813.48</v>
      </c>
      <c r="BE239" s="236">
        <f t="shared" si="45"/>
        <v>96813.48</v>
      </c>
      <c r="BF239" s="236">
        <f t="shared" si="45"/>
        <v>96813.48</v>
      </c>
      <c r="BG239" s="236">
        <f t="shared" si="45"/>
        <v>96813.48</v>
      </c>
      <c r="BH239" s="236">
        <f t="shared" si="45"/>
        <v>96813.48</v>
      </c>
      <c r="BI239" s="236">
        <f t="shared" si="35"/>
        <v>96813.48</v>
      </c>
      <c r="BJ239" s="236">
        <f t="shared" si="35"/>
        <v>96813.48</v>
      </c>
      <c r="BK239" s="236">
        <f t="shared" si="35"/>
        <v>96813.48</v>
      </c>
      <c r="BL239" s="235">
        <f t="shared" si="41"/>
        <v>1161761.76</v>
      </c>
    </row>
    <row r="240" spans="1:64">
      <c r="A240" s="234" t="s">
        <v>453</v>
      </c>
      <c r="B240" s="231">
        <v>4.41E-2</v>
      </c>
      <c r="C240" s="231">
        <v>3.0800000000000001E-2</v>
      </c>
      <c r="D240" s="220">
        <v>16691313.75</v>
      </c>
      <c r="E240" s="220">
        <v>16691313.75</v>
      </c>
      <c r="F240" s="220">
        <v>16691313.75</v>
      </c>
      <c r="G240" s="220">
        <v>16691313.75</v>
      </c>
      <c r="H240" s="220">
        <v>16691313.75</v>
      </c>
      <c r="I240" s="220">
        <v>16691313.75</v>
      </c>
      <c r="J240" s="220">
        <v>16691313.75</v>
      </c>
      <c r="K240" s="220">
        <v>16691313.75</v>
      </c>
      <c r="L240" s="220">
        <v>16691313.75</v>
      </c>
      <c r="M240" s="220">
        <v>16691313.75</v>
      </c>
      <c r="N240" s="220">
        <v>16691313.75</v>
      </c>
      <c r="O240" s="220">
        <v>16691313.75</v>
      </c>
      <c r="P240" s="220">
        <f t="shared" si="42"/>
        <v>200295765</v>
      </c>
      <c r="Q240" s="220">
        <v>16691313.75</v>
      </c>
      <c r="R240" s="220">
        <v>16691313.75</v>
      </c>
      <c r="S240" s="220">
        <v>16691313.75</v>
      </c>
      <c r="T240" s="220">
        <v>16691313.75</v>
      </c>
      <c r="U240" s="220">
        <v>16691313.75</v>
      </c>
      <c r="V240" s="220">
        <v>16691313.75</v>
      </c>
      <c r="W240" s="220">
        <v>16691313.75</v>
      </c>
      <c r="X240" s="220">
        <v>16691313.75</v>
      </c>
      <c r="Y240" s="220">
        <v>16691313.75</v>
      </c>
      <c r="Z240" s="220">
        <v>16691313.75</v>
      </c>
      <c r="AA240" s="220">
        <v>16691313.75</v>
      </c>
      <c r="AB240" s="220">
        <v>16691313.75</v>
      </c>
      <c r="AC240" s="220">
        <v>16691313.75</v>
      </c>
      <c r="AD240" s="220">
        <v>16691313.75</v>
      </c>
      <c r="AE240" s="220">
        <v>16691313.75</v>
      </c>
      <c r="AF240" s="220">
        <v>16691313.75</v>
      </c>
      <c r="AG240" s="220">
        <f t="shared" si="43"/>
        <v>200295765</v>
      </c>
      <c r="AH240" s="234"/>
      <c r="AI240" s="235">
        <f t="shared" si="46"/>
        <v>61340.58</v>
      </c>
      <c r="AJ240" s="235">
        <f t="shared" si="46"/>
        <v>61340.58</v>
      </c>
      <c r="AK240" s="235">
        <f t="shared" si="46"/>
        <v>61340.58</v>
      </c>
      <c r="AL240" s="235">
        <f t="shared" si="44"/>
        <v>61340.58</v>
      </c>
      <c r="AM240" s="235">
        <f t="shared" si="44"/>
        <v>61340.58</v>
      </c>
      <c r="AN240" s="235">
        <f t="shared" si="44"/>
        <v>61340.58</v>
      </c>
      <c r="AO240" s="235">
        <f t="shared" si="44"/>
        <v>61340.58</v>
      </c>
      <c r="AP240" s="235">
        <f t="shared" si="44"/>
        <v>61340.58</v>
      </c>
      <c r="AQ240" s="235">
        <f t="shared" si="44"/>
        <v>61340.58</v>
      </c>
      <c r="AR240" s="235">
        <f t="shared" si="34"/>
        <v>61340.58</v>
      </c>
      <c r="AS240" s="235">
        <f t="shared" si="34"/>
        <v>61340.58</v>
      </c>
      <c r="AT240" s="235">
        <f t="shared" si="34"/>
        <v>61340.58</v>
      </c>
      <c r="AU240" s="236">
        <f t="shared" si="39"/>
        <v>736086.96</v>
      </c>
      <c r="AV240" s="236">
        <f t="shared" si="40"/>
        <v>61340.58</v>
      </c>
      <c r="AW240" s="236">
        <f t="shared" si="40"/>
        <v>61340.58</v>
      </c>
      <c r="AX240" s="236">
        <f t="shared" si="40"/>
        <v>61340.58</v>
      </c>
      <c r="AY240" s="236">
        <f t="shared" si="38"/>
        <v>61340.58</v>
      </c>
      <c r="AZ240" s="236">
        <f t="shared" si="47"/>
        <v>42841.04</v>
      </c>
      <c r="BA240" s="236">
        <f t="shared" si="47"/>
        <v>42841.04</v>
      </c>
      <c r="BB240" s="236">
        <f t="shared" si="47"/>
        <v>42841.04</v>
      </c>
      <c r="BC240" s="236">
        <f t="shared" si="45"/>
        <v>42841.04</v>
      </c>
      <c r="BD240" s="236">
        <f t="shared" si="45"/>
        <v>42841.04</v>
      </c>
      <c r="BE240" s="236">
        <f t="shared" si="45"/>
        <v>42841.04</v>
      </c>
      <c r="BF240" s="236">
        <f t="shared" si="45"/>
        <v>42841.04</v>
      </c>
      <c r="BG240" s="236">
        <f t="shared" si="45"/>
        <v>42841.04</v>
      </c>
      <c r="BH240" s="236">
        <f t="shared" si="45"/>
        <v>42841.04</v>
      </c>
      <c r="BI240" s="236">
        <f t="shared" si="35"/>
        <v>42841.04</v>
      </c>
      <c r="BJ240" s="236">
        <f t="shared" si="35"/>
        <v>42841.04</v>
      </c>
      <c r="BK240" s="236">
        <f t="shared" si="35"/>
        <v>42841.04</v>
      </c>
      <c r="BL240" s="235">
        <f t="shared" si="41"/>
        <v>514092.47999999992</v>
      </c>
    </row>
    <row r="241" spans="1:64">
      <c r="A241" s="234" t="s">
        <v>454</v>
      </c>
      <c r="B241" s="231">
        <v>5.4199999999999998E-2</v>
      </c>
      <c r="C241" s="231">
        <v>3.5899999999999994E-2</v>
      </c>
      <c r="D241" s="220">
        <v>43060710.68</v>
      </c>
      <c r="E241" s="220">
        <v>43034791.909999996</v>
      </c>
      <c r="F241" s="220">
        <v>43034791.909999996</v>
      </c>
      <c r="G241" s="220">
        <v>43034791.909999996</v>
      </c>
      <c r="H241" s="220">
        <v>43034791.909999996</v>
      </c>
      <c r="I241" s="220">
        <v>43034791.909999996</v>
      </c>
      <c r="J241" s="220">
        <v>43034791.909999996</v>
      </c>
      <c r="K241" s="220">
        <v>43272087.689999998</v>
      </c>
      <c r="L241" s="220">
        <v>43509383.469999999</v>
      </c>
      <c r="M241" s="220">
        <v>43509383.469999999</v>
      </c>
      <c r="N241" s="220">
        <v>43509383.469999999</v>
      </c>
      <c r="O241" s="220">
        <v>43509383.469999999</v>
      </c>
      <c r="P241" s="220">
        <f t="shared" si="42"/>
        <v>518579083.71000004</v>
      </c>
      <c r="Q241" s="220">
        <v>43509383.469999999</v>
      </c>
      <c r="R241" s="220">
        <v>43509383.469999999</v>
      </c>
      <c r="S241" s="220">
        <v>43509383.469999999</v>
      </c>
      <c r="T241" s="220">
        <v>43509383.469999999</v>
      </c>
      <c r="U241" s="220">
        <v>43509383.469999999</v>
      </c>
      <c r="V241" s="220">
        <v>43509383.469999999</v>
      </c>
      <c r="W241" s="220">
        <v>43509383.469999999</v>
      </c>
      <c r="X241" s="220">
        <v>43509383.469999999</v>
      </c>
      <c r="Y241" s="220">
        <v>43509383.469999999</v>
      </c>
      <c r="Z241" s="220">
        <v>43509383.469999999</v>
      </c>
      <c r="AA241" s="220">
        <v>43509383.469999999</v>
      </c>
      <c r="AB241" s="220">
        <v>43509383.469999999</v>
      </c>
      <c r="AC241" s="220">
        <v>43509383.469999999</v>
      </c>
      <c r="AD241" s="220">
        <v>43509383.469999999</v>
      </c>
      <c r="AE241" s="220">
        <v>43509383.469999999</v>
      </c>
      <c r="AF241" s="220">
        <v>43509383.469999999</v>
      </c>
      <c r="AG241" s="220">
        <f t="shared" si="43"/>
        <v>522112601.6400001</v>
      </c>
      <c r="AH241" s="234"/>
      <c r="AI241" s="235">
        <f t="shared" si="46"/>
        <v>194490.88</v>
      </c>
      <c r="AJ241" s="235">
        <f t="shared" si="46"/>
        <v>194373.81</v>
      </c>
      <c r="AK241" s="235">
        <f t="shared" si="46"/>
        <v>194373.81</v>
      </c>
      <c r="AL241" s="235">
        <f t="shared" si="44"/>
        <v>194373.81</v>
      </c>
      <c r="AM241" s="235">
        <f t="shared" si="44"/>
        <v>194373.81</v>
      </c>
      <c r="AN241" s="235">
        <f t="shared" si="44"/>
        <v>194373.81</v>
      </c>
      <c r="AO241" s="235">
        <f t="shared" si="44"/>
        <v>194373.81</v>
      </c>
      <c r="AP241" s="235">
        <f t="shared" si="44"/>
        <v>195445.6</v>
      </c>
      <c r="AQ241" s="235">
        <f t="shared" si="44"/>
        <v>196517.38</v>
      </c>
      <c r="AR241" s="235">
        <f t="shared" si="34"/>
        <v>196517.38</v>
      </c>
      <c r="AS241" s="235">
        <f t="shared" si="34"/>
        <v>196517.38</v>
      </c>
      <c r="AT241" s="235">
        <f t="shared" si="34"/>
        <v>196517.38</v>
      </c>
      <c r="AU241" s="236">
        <f t="shared" si="39"/>
        <v>2342248.86</v>
      </c>
      <c r="AV241" s="236">
        <f t="shared" si="40"/>
        <v>196517.38</v>
      </c>
      <c r="AW241" s="236">
        <f t="shared" si="40"/>
        <v>196517.38</v>
      </c>
      <c r="AX241" s="236">
        <f t="shared" si="40"/>
        <v>196517.38</v>
      </c>
      <c r="AY241" s="236">
        <f t="shared" si="38"/>
        <v>196517.38</v>
      </c>
      <c r="AZ241" s="236">
        <f t="shared" si="47"/>
        <v>130165.57</v>
      </c>
      <c r="BA241" s="236">
        <f t="shared" si="47"/>
        <v>130165.57</v>
      </c>
      <c r="BB241" s="236">
        <f t="shared" si="47"/>
        <v>130165.57</v>
      </c>
      <c r="BC241" s="236">
        <f t="shared" si="45"/>
        <v>130165.57</v>
      </c>
      <c r="BD241" s="236">
        <f t="shared" si="45"/>
        <v>130165.57</v>
      </c>
      <c r="BE241" s="236">
        <f t="shared" si="45"/>
        <v>130165.57</v>
      </c>
      <c r="BF241" s="236">
        <f t="shared" si="45"/>
        <v>130165.57</v>
      </c>
      <c r="BG241" s="236">
        <f t="shared" si="45"/>
        <v>130165.57</v>
      </c>
      <c r="BH241" s="236">
        <f t="shared" si="45"/>
        <v>130165.57</v>
      </c>
      <c r="BI241" s="236">
        <f t="shared" si="35"/>
        <v>130165.57</v>
      </c>
      <c r="BJ241" s="236">
        <f t="shared" si="35"/>
        <v>130165.57</v>
      </c>
      <c r="BK241" s="236">
        <f t="shared" si="35"/>
        <v>130165.57</v>
      </c>
      <c r="BL241" s="235">
        <f t="shared" si="41"/>
        <v>1561986.8400000005</v>
      </c>
    </row>
    <row r="242" spans="1:64">
      <c r="A242" s="234" t="s">
        <v>455</v>
      </c>
      <c r="B242" s="231">
        <v>5.28E-2</v>
      </c>
      <c r="C242" s="231">
        <v>2.4900000000000002E-2</v>
      </c>
      <c r="D242" s="220">
        <v>32214803.190000001</v>
      </c>
      <c r="E242" s="220">
        <v>32214803.190000001</v>
      </c>
      <c r="F242" s="220">
        <v>32214803.190000001</v>
      </c>
      <c r="G242" s="220">
        <v>32214803.190000001</v>
      </c>
      <c r="H242" s="220">
        <v>32214803.190000001</v>
      </c>
      <c r="I242" s="220">
        <v>32214803.190000001</v>
      </c>
      <c r="J242" s="220">
        <v>32214803.190000001</v>
      </c>
      <c r="K242" s="220">
        <v>32326060.415000003</v>
      </c>
      <c r="L242" s="220">
        <v>32437317.640000001</v>
      </c>
      <c r="M242" s="220">
        <v>32437317.640000001</v>
      </c>
      <c r="N242" s="220">
        <v>32437317.640000001</v>
      </c>
      <c r="O242" s="220">
        <v>32437317.640000001</v>
      </c>
      <c r="P242" s="220">
        <f t="shared" si="42"/>
        <v>387578953.30499995</v>
      </c>
      <c r="Q242" s="220">
        <v>32437317.640000001</v>
      </c>
      <c r="R242" s="220">
        <v>32437317.640000001</v>
      </c>
      <c r="S242" s="220">
        <v>32437317.640000001</v>
      </c>
      <c r="T242" s="220">
        <v>32437317.640000001</v>
      </c>
      <c r="U242" s="220">
        <v>32437317.640000001</v>
      </c>
      <c r="V242" s="220">
        <v>32437317.640000001</v>
      </c>
      <c r="W242" s="220">
        <v>32437317.640000001</v>
      </c>
      <c r="X242" s="220">
        <v>32437317.640000001</v>
      </c>
      <c r="Y242" s="220">
        <v>32437317.640000001</v>
      </c>
      <c r="Z242" s="220">
        <v>32437317.640000001</v>
      </c>
      <c r="AA242" s="220">
        <v>32437317.640000001</v>
      </c>
      <c r="AB242" s="220">
        <v>32437317.640000001</v>
      </c>
      <c r="AC242" s="220">
        <v>32437317.640000001</v>
      </c>
      <c r="AD242" s="220">
        <v>32437317.640000001</v>
      </c>
      <c r="AE242" s="220">
        <v>32437317.640000001</v>
      </c>
      <c r="AF242" s="220">
        <v>32437317.640000001</v>
      </c>
      <c r="AG242" s="220">
        <f t="shared" si="43"/>
        <v>389247811.67999989</v>
      </c>
      <c r="AH242" s="234"/>
      <c r="AI242" s="235">
        <f t="shared" si="46"/>
        <v>141745.13</v>
      </c>
      <c r="AJ242" s="235">
        <f t="shared" si="46"/>
        <v>141745.13</v>
      </c>
      <c r="AK242" s="235">
        <f t="shared" si="46"/>
        <v>141745.13</v>
      </c>
      <c r="AL242" s="235">
        <f t="shared" si="44"/>
        <v>141745.13</v>
      </c>
      <c r="AM242" s="235">
        <f t="shared" si="44"/>
        <v>141745.13</v>
      </c>
      <c r="AN242" s="235">
        <f t="shared" si="44"/>
        <v>141745.13</v>
      </c>
      <c r="AO242" s="235">
        <f t="shared" si="44"/>
        <v>141745.13</v>
      </c>
      <c r="AP242" s="235">
        <f t="shared" si="44"/>
        <v>142234.67000000001</v>
      </c>
      <c r="AQ242" s="235">
        <f t="shared" si="44"/>
        <v>142724.20000000001</v>
      </c>
      <c r="AR242" s="235">
        <f t="shared" si="34"/>
        <v>142724.20000000001</v>
      </c>
      <c r="AS242" s="235">
        <f t="shared" si="34"/>
        <v>142724.20000000001</v>
      </c>
      <c r="AT242" s="235">
        <f t="shared" si="34"/>
        <v>142724.20000000001</v>
      </c>
      <c r="AU242" s="236">
        <f t="shared" si="39"/>
        <v>1705347.38</v>
      </c>
      <c r="AV242" s="236">
        <f t="shared" si="40"/>
        <v>142724.20000000001</v>
      </c>
      <c r="AW242" s="236">
        <f t="shared" si="40"/>
        <v>142724.20000000001</v>
      </c>
      <c r="AX242" s="236">
        <f t="shared" si="40"/>
        <v>142724.20000000001</v>
      </c>
      <c r="AY242" s="236">
        <f t="shared" si="38"/>
        <v>142724.20000000001</v>
      </c>
      <c r="AZ242" s="236">
        <f t="shared" si="47"/>
        <v>67307.429999999993</v>
      </c>
      <c r="BA242" s="236">
        <f t="shared" si="47"/>
        <v>67307.429999999993</v>
      </c>
      <c r="BB242" s="236">
        <f t="shared" si="47"/>
        <v>67307.429999999993</v>
      </c>
      <c r="BC242" s="236">
        <f t="shared" si="45"/>
        <v>67307.429999999993</v>
      </c>
      <c r="BD242" s="236">
        <f t="shared" si="45"/>
        <v>67307.429999999993</v>
      </c>
      <c r="BE242" s="236">
        <f t="shared" si="45"/>
        <v>67307.429999999993</v>
      </c>
      <c r="BF242" s="236">
        <f t="shared" si="45"/>
        <v>67307.429999999993</v>
      </c>
      <c r="BG242" s="236">
        <f t="shared" si="45"/>
        <v>67307.429999999993</v>
      </c>
      <c r="BH242" s="236">
        <f t="shared" si="45"/>
        <v>67307.429999999993</v>
      </c>
      <c r="BI242" s="236">
        <f t="shared" si="35"/>
        <v>67307.429999999993</v>
      </c>
      <c r="BJ242" s="236">
        <f t="shared" si="35"/>
        <v>67307.429999999993</v>
      </c>
      <c r="BK242" s="236">
        <f t="shared" si="35"/>
        <v>67307.429999999993</v>
      </c>
      <c r="BL242" s="235">
        <f t="shared" si="41"/>
        <v>807689.15999999968</v>
      </c>
    </row>
    <row r="243" spans="1:64">
      <c r="A243" s="234" t="s">
        <v>456</v>
      </c>
      <c r="B243" s="231">
        <v>5.8099999999999999E-2</v>
      </c>
      <c r="C243" s="231">
        <v>1.8700000000000001E-2</v>
      </c>
      <c r="D243" s="220">
        <v>26681256.469999999</v>
      </c>
      <c r="E243" s="220">
        <v>26681256.469999999</v>
      </c>
      <c r="F243" s="220">
        <v>26681256.469999999</v>
      </c>
      <c r="G243" s="220">
        <v>26681256.469999999</v>
      </c>
      <c r="H243" s="220">
        <v>26697939.059999999</v>
      </c>
      <c r="I243" s="220">
        <v>26714621.640000001</v>
      </c>
      <c r="J243" s="220">
        <v>26748021.324999999</v>
      </c>
      <c r="K243" s="220">
        <v>26781421.010000002</v>
      </c>
      <c r="L243" s="220">
        <v>26781421.010000002</v>
      </c>
      <c r="M243" s="220">
        <v>26781421.010000002</v>
      </c>
      <c r="N243" s="220">
        <v>26781421.010000002</v>
      </c>
      <c r="O243" s="220">
        <v>26781421.010000002</v>
      </c>
      <c r="P243" s="220">
        <f t="shared" si="42"/>
        <v>320792712.95499992</v>
      </c>
      <c r="Q243" s="220">
        <v>26781421.010000002</v>
      </c>
      <c r="R243" s="220">
        <v>26781421.010000002</v>
      </c>
      <c r="S243" s="220">
        <v>26781421.010000002</v>
      </c>
      <c r="T243" s="220">
        <v>26781421.010000002</v>
      </c>
      <c r="U243" s="220">
        <v>26781421.010000002</v>
      </c>
      <c r="V243" s="220">
        <v>26781421.010000002</v>
      </c>
      <c r="W243" s="220">
        <v>26781421.010000002</v>
      </c>
      <c r="X243" s="220">
        <v>26781421.010000002</v>
      </c>
      <c r="Y243" s="220">
        <v>26781421.010000002</v>
      </c>
      <c r="Z243" s="220">
        <v>26781421.010000002</v>
      </c>
      <c r="AA243" s="220">
        <v>26781421.010000002</v>
      </c>
      <c r="AB243" s="220">
        <v>26781421.010000002</v>
      </c>
      <c r="AC243" s="220">
        <v>26781421.010000002</v>
      </c>
      <c r="AD243" s="220">
        <v>31322282.755000003</v>
      </c>
      <c r="AE243" s="220">
        <v>35863144.5</v>
      </c>
      <c r="AF243" s="220">
        <v>35863144.5</v>
      </c>
      <c r="AG243" s="220">
        <f t="shared" si="43"/>
        <v>344081360.84499997</v>
      </c>
      <c r="AH243" s="234"/>
      <c r="AI243" s="235">
        <f t="shared" si="46"/>
        <v>129181.75</v>
      </c>
      <c r="AJ243" s="235">
        <f t="shared" si="46"/>
        <v>129181.75</v>
      </c>
      <c r="AK243" s="235">
        <f t="shared" si="46"/>
        <v>129181.75</v>
      </c>
      <c r="AL243" s="235">
        <f t="shared" si="44"/>
        <v>129181.75</v>
      </c>
      <c r="AM243" s="235">
        <f t="shared" si="44"/>
        <v>129262.52</v>
      </c>
      <c r="AN243" s="235">
        <f t="shared" si="44"/>
        <v>129343.29</v>
      </c>
      <c r="AO243" s="235">
        <f t="shared" si="44"/>
        <v>129505</v>
      </c>
      <c r="AP243" s="235">
        <f t="shared" si="44"/>
        <v>129666.71</v>
      </c>
      <c r="AQ243" s="235">
        <f t="shared" si="44"/>
        <v>129666.71</v>
      </c>
      <c r="AR243" s="235">
        <f t="shared" si="34"/>
        <v>129666.71</v>
      </c>
      <c r="AS243" s="235">
        <f t="shared" si="34"/>
        <v>129666.71</v>
      </c>
      <c r="AT243" s="235">
        <f t="shared" si="34"/>
        <v>129666.71</v>
      </c>
      <c r="AU243" s="236">
        <f t="shared" si="39"/>
        <v>1553171.3599999999</v>
      </c>
      <c r="AV243" s="236">
        <f t="shared" si="40"/>
        <v>129666.71</v>
      </c>
      <c r="AW243" s="236">
        <f t="shared" si="40"/>
        <v>129666.71</v>
      </c>
      <c r="AX243" s="236">
        <f t="shared" si="40"/>
        <v>129666.71</v>
      </c>
      <c r="AY243" s="236">
        <f t="shared" si="38"/>
        <v>129666.71</v>
      </c>
      <c r="AZ243" s="236">
        <f t="shared" si="47"/>
        <v>41734.379999999997</v>
      </c>
      <c r="BA243" s="236">
        <f t="shared" si="47"/>
        <v>41734.379999999997</v>
      </c>
      <c r="BB243" s="236">
        <f t="shared" si="47"/>
        <v>41734.379999999997</v>
      </c>
      <c r="BC243" s="236">
        <f t="shared" si="45"/>
        <v>41734.379999999997</v>
      </c>
      <c r="BD243" s="236">
        <f t="shared" si="45"/>
        <v>41734.379999999997</v>
      </c>
      <c r="BE243" s="236">
        <f t="shared" si="45"/>
        <v>41734.379999999997</v>
      </c>
      <c r="BF243" s="236">
        <f t="shared" si="45"/>
        <v>41734.379999999997</v>
      </c>
      <c r="BG243" s="236">
        <f t="shared" si="45"/>
        <v>41734.379999999997</v>
      </c>
      <c r="BH243" s="236">
        <f t="shared" si="45"/>
        <v>41734.379999999997</v>
      </c>
      <c r="BI243" s="236">
        <f t="shared" si="35"/>
        <v>48810.559999999998</v>
      </c>
      <c r="BJ243" s="236">
        <f t="shared" si="35"/>
        <v>55886.73</v>
      </c>
      <c r="BK243" s="236">
        <f t="shared" si="35"/>
        <v>55886.73</v>
      </c>
      <c r="BL243" s="235">
        <f t="shared" si="41"/>
        <v>536193.43999999994</v>
      </c>
    </row>
    <row r="244" spans="1:64">
      <c r="A244" s="234" t="s">
        <v>457</v>
      </c>
      <c r="B244" s="231">
        <v>4.7400000000000005E-2</v>
      </c>
      <c r="C244" s="231">
        <v>3.6299999999999999E-2</v>
      </c>
      <c r="D244" s="220">
        <v>28833202.469999999</v>
      </c>
      <c r="E244" s="220">
        <v>28833202.469999999</v>
      </c>
      <c r="F244" s="220">
        <v>28833202.469999999</v>
      </c>
      <c r="G244" s="220">
        <v>28833202.469999999</v>
      </c>
      <c r="H244" s="220">
        <v>28833202.469999999</v>
      </c>
      <c r="I244" s="220">
        <v>28833202.469999999</v>
      </c>
      <c r="J244" s="220">
        <v>28833202.469999999</v>
      </c>
      <c r="K244" s="220">
        <v>28833202.469999999</v>
      </c>
      <c r="L244" s="220">
        <v>28833202.469999999</v>
      </c>
      <c r="M244" s="220">
        <v>28833202.469999999</v>
      </c>
      <c r="N244" s="220">
        <v>28833202.469999999</v>
      </c>
      <c r="O244" s="220">
        <v>28833202.469999999</v>
      </c>
      <c r="P244" s="220">
        <f t="shared" si="42"/>
        <v>345998429.63999999</v>
      </c>
      <c r="Q244" s="220">
        <v>28833202.469999999</v>
      </c>
      <c r="R244" s="220">
        <v>28833202.469999999</v>
      </c>
      <c r="S244" s="220">
        <v>28833202.469999999</v>
      </c>
      <c r="T244" s="220">
        <v>28833202.469999999</v>
      </c>
      <c r="U244" s="220">
        <v>28833202.469999999</v>
      </c>
      <c r="V244" s="220">
        <v>28833202.469999999</v>
      </c>
      <c r="W244" s="220">
        <v>28833202.469999999</v>
      </c>
      <c r="X244" s="220">
        <v>28833202.469999999</v>
      </c>
      <c r="Y244" s="220">
        <v>28833202.469999999</v>
      </c>
      <c r="Z244" s="220">
        <v>28833202.469999999</v>
      </c>
      <c r="AA244" s="220">
        <v>28833202.469999999</v>
      </c>
      <c r="AB244" s="220">
        <v>28833202.469999999</v>
      </c>
      <c r="AC244" s="220">
        <v>28833202.469999999</v>
      </c>
      <c r="AD244" s="220">
        <v>28833202.469999999</v>
      </c>
      <c r="AE244" s="220">
        <v>28833202.469999999</v>
      </c>
      <c r="AF244" s="220">
        <v>28833202.469999999</v>
      </c>
      <c r="AG244" s="220">
        <f t="shared" si="43"/>
        <v>345998429.63999999</v>
      </c>
      <c r="AH244" s="234"/>
      <c r="AI244" s="235">
        <f t="shared" si="46"/>
        <v>113891.15</v>
      </c>
      <c r="AJ244" s="235">
        <f t="shared" si="46"/>
        <v>113891.15</v>
      </c>
      <c r="AK244" s="235">
        <f t="shared" si="46"/>
        <v>113891.15</v>
      </c>
      <c r="AL244" s="235">
        <f t="shared" si="44"/>
        <v>113891.15</v>
      </c>
      <c r="AM244" s="235">
        <f t="shared" si="44"/>
        <v>113891.15</v>
      </c>
      <c r="AN244" s="235">
        <f t="shared" si="44"/>
        <v>113891.15</v>
      </c>
      <c r="AO244" s="235">
        <f t="shared" si="44"/>
        <v>113891.15</v>
      </c>
      <c r="AP244" s="235">
        <f t="shared" si="44"/>
        <v>113891.15</v>
      </c>
      <c r="AQ244" s="235">
        <f t="shared" si="44"/>
        <v>113891.15</v>
      </c>
      <c r="AR244" s="235">
        <f t="shared" si="34"/>
        <v>113891.15</v>
      </c>
      <c r="AS244" s="235">
        <f t="shared" si="34"/>
        <v>113891.15</v>
      </c>
      <c r="AT244" s="235">
        <f t="shared" si="34"/>
        <v>113891.15</v>
      </c>
      <c r="AU244" s="236">
        <f t="shared" si="39"/>
        <v>1366693.7999999998</v>
      </c>
      <c r="AV244" s="236">
        <f t="shared" si="40"/>
        <v>113891.15</v>
      </c>
      <c r="AW244" s="236">
        <f t="shared" si="40"/>
        <v>113891.15</v>
      </c>
      <c r="AX244" s="236">
        <f t="shared" si="40"/>
        <v>113891.15</v>
      </c>
      <c r="AY244" s="236">
        <f t="shared" si="38"/>
        <v>113891.15</v>
      </c>
      <c r="AZ244" s="236">
        <f t="shared" si="47"/>
        <v>87220.44</v>
      </c>
      <c r="BA244" s="236">
        <f t="shared" si="47"/>
        <v>87220.44</v>
      </c>
      <c r="BB244" s="236">
        <f t="shared" si="47"/>
        <v>87220.44</v>
      </c>
      <c r="BC244" s="236">
        <f t="shared" si="45"/>
        <v>87220.44</v>
      </c>
      <c r="BD244" s="236">
        <f t="shared" si="45"/>
        <v>87220.44</v>
      </c>
      <c r="BE244" s="236">
        <f t="shared" si="45"/>
        <v>87220.44</v>
      </c>
      <c r="BF244" s="236">
        <f t="shared" si="45"/>
        <v>87220.44</v>
      </c>
      <c r="BG244" s="236">
        <f t="shared" si="45"/>
        <v>87220.44</v>
      </c>
      <c r="BH244" s="236">
        <f t="shared" si="45"/>
        <v>87220.44</v>
      </c>
      <c r="BI244" s="236">
        <f t="shared" si="35"/>
        <v>87220.44</v>
      </c>
      <c r="BJ244" s="236">
        <f t="shared" si="35"/>
        <v>87220.44</v>
      </c>
      <c r="BK244" s="236">
        <f t="shared" si="35"/>
        <v>87220.44</v>
      </c>
      <c r="BL244" s="235">
        <f t="shared" si="41"/>
        <v>1046645.2799999998</v>
      </c>
    </row>
    <row r="245" spans="1:64">
      <c r="A245" s="234" t="s">
        <v>458</v>
      </c>
      <c r="B245" s="231">
        <v>0</v>
      </c>
      <c r="C245" s="231">
        <v>0</v>
      </c>
      <c r="D245" s="220">
        <v>0</v>
      </c>
      <c r="E245" s="220">
        <v>0</v>
      </c>
      <c r="F245" s="220">
        <v>0</v>
      </c>
      <c r="G245" s="220">
        <v>0</v>
      </c>
      <c r="H245" s="220">
        <v>0</v>
      </c>
      <c r="I245" s="220">
        <v>0</v>
      </c>
      <c r="J245" s="220">
        <v>0</v>
      </c>
      <c r="K245" s="220">
        <v>0</v>
      </c>
      <c r="L245" s="220">
        <v>0</v>
      </c>
      <c r="M245" s="220">
        <v>0</v>
      </c>
      <c r="N245" s="220">
        <v>0</v>
      </c>
      <c r="O245" s="220">
        <v>0</v>
      </c>
      <c r="P245" s="220">
        <f t="shared" si="42"/>
        <v>0</v>
      </c>
      <c r="Q245" s="220">
        <v>0</v>
      </c>
      <c r="R245" s="220">
        <v>0</v>
      </c>
      <c r="S245" s="220">
        <v>0</v>
      </c>
      <c r="T245" s="220">
        <v>0</v>
      </c>
      <c r="U245" s="220">
        <v>0</v>
      </c>
      <c r="V245" s="220">
        <v>0</v>
      </c>
      <c r="W245" s="220">
        <v>0</v>
      </c>
      <c r="X245" s="220">
        <v>0</v>
      </c>
      <c r="Y245" s="220">
        <v>0</v>
      </c>
      <c r="Z245" s="220">
        <v>0</v>
      </c>
      <c r="AA245" s="220">
        <v>0</v>
      </c>
      <c r="AB245" s="220">
        <v>0</v>
      </c>
      <c r="AC245" s="220">
        <v>0</v>
      </c>
      <c r="AD245" s="220">
        <v>0</v>
      </c>
      <c r="AE245" s="220">
        <v>0</v>
      </c>
      <c r="AF245" s="220">
        <v>0</v>
      </c>
      <c r="AG245" s="220">
        <f t="shared" si="43"/>
        <v>0</v>
      </c>
      <c r="AH245" s="234"/>
      <c r="AI245" s="235">
        <f t="shared" si="46"/>
        <v>0</v>
      </c>
      <c r="AJ245" s="235">
        <f t="shared" si="46"/>
        <v>0</v>
      </c>
      <c r="AK245" s="235">
        <f t="shared" si="46"/>
        <v>0</v>
      </c>
      <c r="AL245" s="235">
        <f t="shared" si="44"/>
        <v>0</v>
      </c>
      <c r="AM245" s="235">
        <f t="shared" si="44"/>
        <v>0</v>
      </c>
      <c r="AN245" s="235">
        <f t="shared" si="44"/>
        <v>0</v>
      </c>
      <c r="AO245" s="235">
        <f t="shared" si="44"/>
        <v>0</v>
      </c>
      <c r="AP245" s="235">
        <f t="shared" si="44"/>
        <v>0</v>
      </c>
      <c r="AQ245" s="235">
        <f t="shared" si="44"/>
        <v>0</v>
      </c>
      <c r="AR245" s="235">
        <f t="shared" si="34"/>
        <v>0</v>
      </c>
      <c r="AS245" s="235">
        <f t="shared" si="34"/>
        <v>0</v>
      </c>
      <c r="AT245" s="235">
        <f t="shared" si="34"/>
        <v>0</v>
      </c>
      <c r="AU245" s="236">
        <f t="shared" si="39"/>
        <v>0</v>
      </c>
      <c r="AV245" s="236">
        <f t="shared" si="40"/>
        <v>0</v>
      </c>
      <c r="AW245" s="236">
        <f t="shared" si="40"/>
        <v>0</v>
      </c>
      <c r="AX245" s="236">
        <f t="shared" si="40"/>
        <v>0</v>
      </c>
      <c r="AY245" s="236">
        <f t="shared" si="38"/>
        <v>0</v>
      </c>
      <c r="AZ245" s="236">
        <f t="shared" si="47"/>
        <v>0</v>
      </c>
      <c r="BA245" s="236">
        <f t="shared" si="47"/>
        <v>0</v>
      </c>
      <c r="BB245" s="236">
        <f t="shared" si="47"/>
        <v>0</v>
      </c>
      <c r="BC245" s="236">
        <f t="shared" si="45"/>
        <v>0</v>
      </c>
      <c r="BD245" s="236">
        <f t="shared" si="45"/>
        <v>0</v>
      </c>
      <c r="BE245" s="236">
        <f t="shared" si="45"/>
        <v>0</v>
      </c>
      <c r="BF245" s="236">
        <f t="shared" si="45"/>
        <v>0</v>
      </c>
      <c r="BG245" s="236">
        <f t="shared" si="45"/>
        <v>0</v>
      </c>
      <c r="BH245" s="236">
        <f t="shared" si="45"/>
        <v>0</v>
      </c>
      <c r="BI245" s="236">
        <f t="shared" si="35"/>
        <v>0</v>
      </c>
      <c r="BJ245" s="236">
        <f t="shared" si="35"/>
        <v>0</v>
      </c>
      <c r="BK245" s="236">
        <f t="shared" si="35"/>
        <v>0</v>
      </c>
      <c r="BL245" s="235">
        <f t="shared" si="41"/>
        <v>0</v>
      </c>
    </row>
    <row r="246" spans="1:64">
      <c r="A246" s="234" t="s">
        <v>459</v>
      </c>
      <c r="B246" s="231">
        <v>5.5300000000000002E-2</v>
      </c>
      <c r="C246" s="231">
        <v>3.0800000000000001E-2</v>
      </c>
      <c r="D246" s="220">
        <v>19888983.489999998</v>
      </c>
      <c r="E246" s="220">
        <v>19888983.489999998</v>
      </c>
      <c r="F246" s="220">
        <v>19733757.920000002</v>
      </c>
      <c r="G246" s="220">
        <v>19578532.350000001</v>
      </c>
      <c r="H246" s="220">
        <v>19578532.350000001</v>
      </c>
      <c r="I246" s="220">
        <v>19578532.350000001</v>
      </c>
      <c r="J246" s="220">
        <v>19578532.350000001</v>
      </c>
      <c r="K246" s="220">
        <v>19578532.350000001</v>
      </c>
      <c r="L246" s="220">
        <v>19578532.350000001</v>
      </c>
      <c r="M246" s="220">
        <v>19578532.350000001</v>
      </c>
      <c r="N246" s="220">
        <v>19578532.350000001</v>
      </c>
      <c r="O246" s="220">
        <v>19578532.350000001</v>
      </c>
      <c r="P246" s="220">
        <f t="shared" si="42"/>
        <v>235718516.04999995</v>
      </c>
      <c r="Q246" s="220">
        <v>19578532.350000001</v>
      </c>
      <c r="R246" s="220">
        <v>19578532.350000001</v>
      </c>
      <c r="S246" s="220">
        <v>19578532.350000001</v>
      </c>
      <c r="T246" s="220">
        <v>19578532.350000001</v>
      </c>
      <c r="U246" s="220">
        <v>19578532.350000001</v>
      </c>
      <c r="V246" s="220">
        <v>19578532.350000001</v>
      </c>
      <c r="W246" s="220">
        <v>19578532.350000001</v>
      </c>
      <c r="X246" s="220">
        <v>19578532.350000001</v>
      </c>
      <c r="Y246" s="220">
        <v>19578532.350000001</v>
      </c>
      <c r="Z246" s="220">
        <v>19578532.350000001</v>
      </c>
      <c r="AA246" s="220">
        <v>19578532.350000001</v>
      </c>
      <c r="AB246" s="220">
        <v>19578532.350000001</v>
      </c>
      <c r="AC246" s="220">
        <v>19578532.350000001</v>
      </c>
      <c r="AD246" s="220">
        <v>19578532.350000001</v>
      </c>
      <c r="AE246" s="220">
        <v>19578532.350000001</v>
      </c>
      <c r="AF246" s="220">
        <v>19578532.350000001</v>
      </c>
      <c r="AG246" s="220">
        <f t="shared" si="43"/>
        <v>234942388.19999996</v>
      </c>
      <c r="AH246" s="234"/>
      <c r="AI246" s="235">
        <f t="shared" si="46"/>
        <v>91655.07</v>
      </c>
      <c r="AJ246" s="235">
        <f t="shared" si="46"/>
        <v>91655.07</v>
      </c>
      <c r="AK246" s="235">
        <f t="shared" si="46"/>
        <v>90939.73</v>
      </c>
      <c r="AL246" s="235">
        <f t="shared" si="44"/>
        <v>90224.4</v>
      </c>
      <c r="AM246" s="235">
        <f t="shared" si="44"/>
        <v>90224.4</v>
      </c>
      <c r="AN246" s="235">
        <f t="shared" si="44"/>
        <v>90224.4</v>
      </c>
      <c r="AO246" s="235">
        <f t="shared" si="44"/>
        <v>90224.4</v>
      </c>
      <c r="AP246" s="235">
        <f t="shared" si="44"/>
        <v>90224.4</v>
      </c>
      <c r="AQ246" s="235">
        <f t="shared" si="44"/>
        <v>90224.4</v>
      </c>
      <c r="AR246" s="235">
        <f t="shared" si="34"/>
        <v>90224.4</v>
      </c>
      <c r="AS246" s="235">
        <f t="shared" si="34"/>
        <v>90224.4</v>
      </c>
      <c r="AT246" s="235">
        <f t="shared" si="34"/>
        <v>90224.4</v>
      </c>
      <c r="AU246" s="236">
        <f t="shared" si="39"/>
        <v>1086269.4700000002</v>
      </c>
      <c r="AV246" s="236">
        <f t="shared" si="40"/>
        <v>90224.4</v>
      </c>
      <c r="AW246" s="236">
        <f t="shared" si="40"/>
        <v>90224.4</v>
      </c>
      <c r="AX246" s="236">
        <f t="shared" si="40"/>
        <v>90224.4</v>
      </c>
      <c r="AY246" s="236">
        <f t="shared" si="38"/>
        <v>90224.4</v>
      </c>
      <c r="AZ246" s="236">
        <f t="shared" si="47"/>
        <v>50251.57</v>
      </c>
      <c r="BA246" s="236">
        <f t="shared" si="47"/>
        <v>50251.57</v>
      </c>
      <c r="BB246" s="236">
        <f t="shared" si="47"/>
        <v>50251.57</v>
      </c>
      <c r="BC246" s="236">
        <f t="shared" si="45"/>
        <v>50251.57</v>
      </c>
      <c r="BD246" s="236">
        <f t="shared" si="45"/>
        <v>50251.57</v>
      </c>
      <c r="BE246" s="236">
        <f t="shared" si="45"/>
        <v>50251.57</v>
      </c>
      <c r="BF246" s="236">
        <f t="shared" si="45"/>
        <v>50251.57</v>
      </c>
      <c r="BG246" s="236">
        <f t="shared" si="45"/>
        <v>50251.57</v>
      </c>
      <c r="BH246" s="236">
        <f t="shared" si="45"/>
        <v>50251.57</v>
      </c>
      <c r="BI246" s="236">
        <f t="shared" si="35"/>
        <v>50251.57</v>
      </c>
      <c r="BJ246" s="236">
        <f t="shared" si="35"/>
        <v>50251.57</v>
      </c>
      <c r="BK246" s="236">
        <f t="shared" si="35"/>
        <v>50251.57</v>
      </c>
      <c r="BL246" s="235">
        <f t="shared" si="41"/>
        <v>603018.84</v>
      </c>
    </row>
    <row r="247" spans="1:64">
      <c r="A247" s="234" t="s">
        <v>460</v>
      </c>
      <c r="B247" s="231">
        <v>4.4900000000000002E-2</v>
      </c>
      <c r="C247" s="231">
        <v>2.8299999999999999E-2</v>
      </c>
      <c r="D247" s="220">
        <v>25884579.52</v>
      </c>
      <c r="E247" s="220">
        <v>25885861.43</v>
      </c>
      <c r="F247" s="220">
        <v>25938633.23</v>
      </c>
      <c r="G247" s="220">
        <v>25994187.199999999</v>
      </c>
      <c r="H247" s="220">
        <v>26003525.329999998</v>
      </c>
      <c r="I247" s="220">
        <v>25847305.079999998</v>
      </c>
      <c r="J247" s="220">
        <v>25693273.879999999</v>
      </c>
      <c r="K247" s="220">
        <v>25902018.879999999</v>
      </c>
      <c r="L247" s="220">
        <v>26102018.879999999</v>
      </c>
      <c r="M247" s="220">
        <v>26208477.18</v>
      </c>
      <c r="N247" s="220">
        <v>26314935.48</v>
      </c>
      <c r="O247" s="220">
        <v>26314935.48</v>
      </c>
      <c r="P247" s="220">
        <f t="shared" si="42"/>
        <v>312089751.57000005</v>
      </c>
      <c r="Q247" s="220">
        <v>26314935.48</v>
      </c>
      <c r="R247" s="220">
        <v>26314935.48</v>
      </c>
      <c r="S247" s="220">
        <v>26314935.48</v>
      </c>
      <c r="T247" s="220">
        <v>26530507.335000001</v>
      </c>
      <c r="U247" s="220">
        <v>26746079.190000001</v>
      </c>
      <c r="V247" s="220">
        <v>27045896.395</v>
      </c>
      <c r="W247" s="220">
        <v>27448573.700000003</v>
      </c>
      <c r="X247" s="220">
        <v>27551433.800000001</v>
      </c>
      <c r="Y247" s="220">
        <v>27551433.800000001</v>
      </c>
      <c r="Z247" s="220">
        <v>27583755.129999999</v>
      </c>
      <c r="AA247" s="220">
        <v>27616076.460000001</v>
      </c>
      <c r="AB247" s="220">
        <v>27616076.460000001</v>
      </c>
      <c r="AC247" s="220">
        <v>27616076.460000001</v>
      </c>
      <c r="AD247" s="220">
        <v>27616076.460000001</v>
      </c>
      <c r="AE247" s="220">
        <v>27616076.460000001</v>
      </c>
      <c r="AF247" s="220">
        <v>27616076.460000001</v>
      </c>
      <c r="AG247" s="220">
        <f t="shared" si="43"/>
        <v>329623630.77499998</v>
      </c>
      <c r="AH247" s="234"/>
      <c r="AI247" s="235">
        <f t="shared" si="46"/>
        <v>96851.47</v>
      </c>
      <c r="AJ247" s="235">
        <f t="shared" si="46"/>
        <v>96856.26</v>
      </c>
      <c r="AK247" s="235">
        <f t="shared" si="46"/>
        <v>97053.72</v>
      </c>
      <c r="AL247" s="235">
        <f t="shared" si="44"/>
        <v>97261.58</v>
      </c>
      <c r="AM247" s="235">
        <f t="shared" si="44"/>
        <v>97296.52</v>
      </c>
      <c r="AN247" s="235">
        <f t="shared" si="44"/>
        <v>96712</v>
      </c>
      <c r="AO247" s="235">
        <f t="shared" si="44"/>
        <v>96135.67</v>
      </c>
      <c r="AP247" s="235">
        <f t="shared" si="44"/>
        <v>96916.72</v>
      </c>
      <c r="AQ247" s="235">
        <f t="shared" si="44"/>
        <v>97665.05</v>
      </c>
      <c r="AR247" s="235">
        <f t="shared" si="34"/>
        <v>98063.39</v>
      </c>
      <c r="AS247" s="235">
        <f t="shared" si="34"/>
        <v>98461.72</v>
      </c>
      <c r="AT247" s="235">
        <f t="shared" si="34"/>
        <v>98461.72</v>
      </c>
      <c r="AU247" s="236">
        <f t="shared" si="39"/>
        <v>1167735.82</v>
      </c>
      <c r="AV247" s="236">
        <f t="shared" si="40"/>
        <v>98461.72</v>
      </c>
      <c r="AW247" s="236">
        <f t="shared" si="40"/>
        <v>98461.72</v>
      </c>
      <c r="AX247" s="236">
        <f t="shared" si="40"/>
        <v>98461.72</v>
      </c>
      <c r="AY247" s="236">
        <f t="shared" si="38"/>
        <v>99268.31</v>
      </c>
      <c r="AZ247" s="236">
        <f t="shared" si="47"/>
        <v>63076.17</v>
      </c>
      <c r="BA247" s="236">
        <f t="shared" si="47"/>
        <v>63783.24</v>
      </c>
      <c r="BB247" s="236">
        <f t="shared" si="47"/>
        <v>64732.89</v>
      </c>
      <c r="BC247" s="236">
        <f t="shared" si="45"/>
        <v>64975.46</v>
      </c>
      <c r="BD247" s="236">
        <f t="shared" si="45"/>
        <v>64975.46</v>
      </c>
      <c r="BE247" s="236">
        <f t="shared" si="45"/>
        <v>65051.69</v>
      </c>
      <c r="BF247" s="236">
        <f t="shared" si="45"/>
        <v>65127.91</v>
      </c>
      <c r="BG247" s="236">
        <f t="shared" si="45"/>
        <v>65127.91</v>
      </c>
      <c r="BH247" s="236">
        <f t="shared" si="45"/>
        <v>65127.91</v>
      </c>
      <c r="BI247" s="236">
        <f t="shared" si="35"/>
        <v>65127.91</v>
      </c>
      <c r="BJ247" s="236">
        <f t="shared" si="35"/>
        <v>65127.91</v>
      </c>
      <c r="BK247" s="236">
        <f t="shared" si="35"/>
        <v>65127.91</v>
      </c>
      <c r="BL247" s="235">
        <f t="shared" si="41"/>
        <v>777362.37000000011</v>
      </c>
    </row>
    <row r="248" spans="1:64">
      <c r="A248" s="234" t="s">
        <v>461</v>
      </c>
      <c r="B248" s="231">
        <v>4.58E-2</v>
      </c>
      <c r="C248" s="231">
        <v>2.9599999999999998E-2</v>
      </c>
      <c r="D248" s="220">
        <v>36186395.960000001</v>
      </c>
      <c r="E248" s="220">
        <v>36320652.280000001</v>
      </c>
      <c r="F248" s="220">
        <v>36447873.630000003</v>
      </c>
      <c r="G248" s="220">
        <v>36440838.659999996</v>
      </c>
      <c r="H248" s="220">
        <v>36440838.659999996</v>
      </c>
      <c r="I248" s="220">
        <v>36440838.659999996</v>
      </c>
      <c r="J248" s="220">
        <v>36440838.659999996</v>
      </c>
      <c r="K248" s="220">
        <v>36440838.659999996</v>
      </c>
      <c r="L248" s="220">
        <v>36440838.659999996</v>
      </c>
      <c r="M248" s="220">
        <v>36534779.305</v>
      </c>
      <c r="N248" s="220">
        <v>36628719.949999996</v>
      </c>
      <c r="O248" s="220">
        <v>36628719.949999996</v>
      </c>
      <c r="P248" s="220">
        <f t="shared" si="42"/>
        <v>437392173.03499991</v>
      </c>
      <c r="Q248" s="220">
        <v>36628719.949999996</v>
      </c>
      <c r="R248" s="220">
        <v>36628719.949999996</v>
      </c>
      <c r="S248" s="220">
        <v>41571030.734999992</v>
      </c>
      <c r="T248" s="220">
        <v>46513341.519999996</v>
      </c>
      <c r="U248" s="220">
        <v>46513341.519999996</v>
      </c>
      <c r="V248" s="220">
        <v>46513341.519999996</v>
      </c>
      <c r="W248" s="220">
        <v>46513341.519999996</v>
      </c>
      <c r="X248" s="220">
        <v>46513341.519999996</v>
      </c>
      <c r="Y248" s="220">
        <v>46513341.519999996</v>
      </c>
      <c r="Z248" s="220">
        <v>46650697.269999996</v>
      </c>
      <c r="AA248" s="220">
        <v>46788053.019999996</v>
      </c>
      <c r="AB248" s="220">
        <v>46788053.019999996</v>
      </c>
      <c r="AC248" s="220">
        <v>46788053.019999996</v>
      </c>
      <c r="AD248" s="220">
        <v>46788053.019999996</v>
      </c>
      <c r="AE248" s="220">
        <v>46788053.019999996</v>
      </c>
      <c r="AF248" s="220">
        <v>46788053.019999996</v>
      </c>
      <c r="AG248" s="220">
        <f t="shared" si="43"/>
        <v>559945722.98999989</v>
      </c>
      <c r="AH248" s="234"/>
      <c r="AI248" s="235">
        <f t="shared" si="46"/>
        <v>138111.41</v>
      </c>
      <c r="AJ248" s="235">
        <f t="shared" si="46"/>
        <v>138623.82</v>
      </c>
      <c r="AK248" s="235">
        <f t="shared" si="46"/>
        <v>139109.38</v>
      </c>
      <c r="AL248" s="235">
        <f t="shared" si="44"/>
        <v>139082.53</v>
      </c>
      <c r="AM248" s="235">
        <f t="shared" si="44"/>
        <v>139082.53</v>
      </c>
      <c r="AN248" s="235">
        <f t="shared" si="44"/>
        <v>139082.53</v>
      </c>
      <c r="AO248" s="235">
        <f t="shared" si="44"/>
        <v>139082.53</v>
      </c>
      <c r="AP248" s="235">
        <f t="shared" si="44"/>
        <v>139082.53</v>
      </c>
      <c r="AQ248" s="235">
        <f t="shared" si="44"/>
        <v>139082.53</v>
      </c>
      <c r="AR248" s="235">
        <f t="shared" si="34"/>
        <v>139441.07</v>
      </c>
      <c r="AS248" s="235">
        <f t="shared" si="34"/>
        <v>139799.60999999999</v>
      </c>
      <c r="AT248" s="235">
        <f t="shared" si="34"/>
        <v>139799.60999999999</v>
      </c>
      <c r="AU248" s="236">
        <f t="shared" si="39"/>
        <v>1669380.08</v>
      </c>
      <c r="AV248" s="236">
        <f t="shared" si="40"/>
        <v>139799.60999999999</v>
      </c>
      <c r="AW248" s="236">
        <f t="shared" si="40"/>
        <v>139799.60999999999</v>
      </c>
      <c r="AX248" s="236">
        <f t="shared" si="40"/>
        <v>158662.76999999999</v>
      </c>
      <c r="AY248" s="236">
        <f t="shared" si="38"/>
        <v>177525.92</v>
      </c>
      <c r="AZ248" s="236">
        <f t="shared" si="47"/>
        <v>114732.91</v>
      </c>
      <c r="BA248" s="236">
        <f t="shared" si="47"/>
        <v>114732.91</v>
      </c>
      <c r="BB248" s="236">
        <f t="shared" si="47"/>
        <v>114732.91</v>
      </c>
      <c r="BC248" s="236">
        <f t="shared" si="45"/>
        <v>114732.91</v>
      </c>
      <c r="BD248" s="236">
        <f t="shared" si="45"/>
        <v>114732.91</v>
      </c>
      <c r="BE248" s="236">
        <f t="shared" si="45"/>
        <v>115071.72</v>
      </c>
      <c r="BF248" s="236">
        <f t="shared" si="45"/>
        <v>115410.53</v>
      </c>
      <c r="BG248" s="236">
        <f t="shared" si="45"/>
        <v>115410.53</v>
      </c>
      <c r="BH248" s="236">
        <f t="shared" si="45"/>
        <v>115410.53</v>
      </c>
      <c r="BI248" s="236">
        <f t="shared" si="35"/>
        <v>115410.53</v>
      </c>
      <c r="BJ248" s="236">
        <f t="shared" si="35"/>
        <v>115410.53</v>
      </c>
      <c r="BK248" s="236">
        <f t="shared" si="35"/>
        <v>115410.53</v>
      </c>
      <c r="BL248" s="235">
        <f t="shared" si="41"/>
        <v>1381199.4500000002</v>
      </c>
    </row>
    <row r="249" spans="1:64">
      <c r="A249" s="234" t="s">
        <v>462</v>
      </c>
      <c r="B249" s="231">
        <v>4.5000000000000005E-2</v>
      </c>
      <c r="C249" s="231">
        <v>2.8399999999999998E-2</v>
      </c>
      <c r="D249" s="220">
        <v>34746351.799999997</v>
      </c>
      <c r="E249" s="220">
        <v>34746351.799999997</v>
      </c>
      <c r="F249" s="220">
        <v>34746351.799999997</v>
      </c>
      <c r="G249" s="220">
        <v>34746351.799999997</v>
      </c>
      <c r="H249" s="220">
        <v>34746351.799999997</v>
      </c>
      <c r="I249" s="220">
        <v>34746351.799999997</v>
      </c>
      <c r="J249" s="220">
        <v>34746351.799999997</v>
      </c>
      <c r="K249" s="220">
        <v>34746351.799999997</v>
      </c>
      <c r="L249" s="220">
        <v>34746351.799999997</v>
      </c>
      <c r="M249" s="220">
        <v>34746351.799999997</v>
      </c>
      <c r="N249" s="220">
        <v>34746351.799999997</v>
      </c>
      <c r="O249" s="220">
        <v>34746351.799999997</v>
      </c>
      <c r="P249" s="220">
        <f t="shared" si="42"/>
        <v>416956221.60000008</v>
      </c>
      <c r="Q249" s="220">
        <v>34746351.799999997</v>
      </c>
      <c r="R249" s="220">
        <v>34746351.799999997</v>
      </c>
      <c r="S249" s="220">
        <v>34883707.549999997</v>
      </c>
      <c r="T249" s="220">
        <v>35021063.299999997</v>
      </c>
      <c r="U249" s="220">
        <v>35021063.299999997</v>
      </c>
      <c r="V249" s="220">
        <v>35021063.299999997</v>
      </c>
      <c r="W249" s="220">
        <v>35021063.299999997</v>
      </c>
      <c r="X249" s="220">
        <v>35187788.299999997</v>
      </c>
      <c r="Y249" s="220">
        <v>35354513.299999997</v>
      </c>
      <c r="Z249" s="220">
        <v>35354513.299999997</v>
      </c>
      <c r="AA249" s="220">
        <v>35354513.299999997</v>
      </c>
      <c r="AB249" s="220">
        <v>35354513.299999997</v>
      </c>
      <c r="AC249" s="220">
        <v>35354513.299999997</v>
      </c>
      <c r="AD249" s="220">
        <v>35354513.299999997</v>
      </c>
      <c r="AE249" s="220">
        <v>35354513.299999997</v>
      </c>
      <c r="AF249" s="220">
        <v>35354513.299999997</v>
      </c>
      <c r="AG249" s="220">
        <f t="shared" si="43"/>
        <v>423087084.60000008</v>
      </c>
      <c r="AH249" s="234"/>
      <c r="AI249" s="235">
        <f t="shared" si="46"/>
        <v>130298.82</v>
      </c>
      <c r="AJ249" s="235">
        <f t="shared" si="46"/>
        <v>130298.82</v>
      </c>
      <c r="AK249" s="235">
        <f t="shared" si="46"/>
        <v>130298.82</v>
      </c>
      <c r="AL249" s="235">
        <f t="shared" si="44"/>
        <v>130298.82</v>
      </c>
      <c r="AM249" s="235">
        <f t="shared" si="44"/>
        <v>130298.82</v>
      </c>
      <c r="AN249" s="235">
        <f t="shared" si="44"/>
        <v>130298.82</v>
      </c>
      <c r="AO249" s="235">
        <f t="shared" si="44"/>
        <v>130298.82</v>
      </c>
      <c r="AP249" s="235">
        <f t="shared" si="44"/>
        <v>130298.82</v>
      </c>
      <c r="AQ249" s="235">
        <f t="shared" si="44"/>
        <v>130298.82</v>
      </c>
      <c r="AR249" s="235">
        <f t="shared" si="34"/>
        <v>130298.82</v>
      </c>
      <c r="AS249" s="235">
        <f t="shared" si="34"/>
        <v>130298.82</v>
      </c>
      <c r="AT249" s="235">
        <f t="shared" si="34"/>
        <v>130298.82</v>
      </c>
      <c r="AU249" s="236">
        <f t="shared" si="39"/>
        <v>1563585.8400000005</v>
      </c>
      <c r="AV249" s="236">
        <f t="shared" si="40"/>
        <v>130298.82</v>
      </c>
      <c r="AW249" s="236">
        <f t="shared" si="40"/>
        <v>130298.82</v>
      </c>
      <c r="AX249" s="236">
        <f t="shared" si="40"/>
        <v>130813.9</v>
      </c>
      <c r="AY249" s="236">
        <f t="shared" si="38"/>
        <v>131328.99</v>
      </c>
      <c r="AZ249" s="236">
        <f t="shared" si="47"/>
        <v>82883.179999999993</v>
      </c>
      <c r="BA249" s="236">
        <f t="shared" si="47"/>
        <v>82883.179999999993</v>
      </c>
      <c r="BB249" s="236">
        <f t="shared" si="47"/>
        <v>82883.179999999993</v>
      </c>
      <c r="BC249" s="236">
        <f t="shared" si="45"/>
        <v>83277.77</v>
      </c>
      <c r="BD249" s="236">
        <f t="shared" si="45"/>
        <v>83672.350000000006</v>
      </c>
      <c r="BE249" s="236">
        <f t="shared" si="45"/>
        <v>83672.350000000006</v>
      </c>
      <c r="BF249" s="236">
        <f t="shared" si="45"/>
        <v>83672.350000000006</v>
      </c>
      <c r="BG249" s="236">
        <f t="shared" si="45"/>
        <v>83672.350000000006</v>
      </c>
      <c r="BH249" s="236">
        <f t="shared" si="45"/>
        <v>83672.350000000006</v>
      </c>
      <c r="BI249" s="236">
        <f t="shared" si="35"/>
        <v>83672.350000000006</v>
      </c>
      <c r="BJ249" s="236">
        <f t="shared" si="35"/>
        <v>83672.350000000006</v>
      </c>
      <c r="BK249" s="236">
        <f t="shared" si="35"/>
        <v>83672.350000000006</v>
      </c>
      <c r="BL249" s="235">
        <f t="shared" si="41"/>
        <v>1001306.1099999999</v>
      </c>
    </row>
    <row r="250" spans="1:64">
      <c r="A250" s="234" t="s">
        <v>463</v>
      </c>
      <c r="B250" s="231">
        <v>4.5200000000000004E-2</v>
      </c>
      <c r="C250" s="231">
        <v>2.9899999999999996E-2</v>
      </c>
      <c r="D250" s="220">
        <v>26735721.629999999</v>
      </c>
      <c r="E250" s="220">
        <v>26735721.629999999</v>
      </c>
      <c r="F250" s="220">
        <v>26735721.629999999</v>
      </c>
      <c r="G250" s="220">
        <v>26735721.629999999</v>
      </c>
      <c r="H250" s="220">
        <v>26735721.629999999</v>
      </c>
      <c r="I250" s="220">
        <v>26735721.629999999</v>
      </c>
      <c r="J250" s="220">
        <v>26750417.445</v>
      </c>
      <c r="K250" s="220">
        <v>26765113.259999998</v>
      </c>
      <c r="L250" s="220">
        <v>26765113.259999998</v>
      </c>
      <c r="M250" s="220">
        <v>26765113.259999998</v>
      </c>
      <c r="N250" s="220">
        <v>26765113.259999998</v>
      </c>
      <c r="O250" s="220">
        <v>26765113.259999998</v>
      </c>
      <c r="P250" s="220">
        <f t="shared" si="42"/>
        <v>320990313.52499998</v>
      </c>
      <c r="Q250" s="220">
        <v>26765113.259999998</v>
      </c>
      <c r="R250" s="220">
        <v>26765113.259999998</v>
      </c>
      <c r="S250" s="220">
        <v>26765113.259999998</v>
      </c>
      <c r="T250" s="220">
        <v>26765113.259999998</v>
      </c>
      <c r="U250" s="220">
        <v>26765113.259999998</v>
      </c>
      <c r="V250" s="220">
        <v>26765113.259999998</v>
      </c>
      <c r="W250" s="220">
        <v>26765113.259999998</v>
      </c>
      <c r="X250" s="220">
        <v>26765113.259999998</v>
      </c>
      <c r="Y250" s="220">
        <v>26765113.259999998</v>
      </c>
      <c r="Z250" s="220">
        <v>27025281.209999997</v>
      </c>
      <c r="AA250" s="220">
        <v>27285449.159999996</v>
      </c>
      <c r="AB250" s="220">
        <v>27285449.159999996</v>
      </c>
      <c r="AC250" s="220">
        <v>27285449.159999996</v>
      </c>
      <c r="AD250" s="220">
        <v>27285449.159999996</v>
      </c>
      <c r="AE250" s="220">
        <v>27285449.159999996</v>
      </c>
      <c r="AF250" s="220">
        <v>27285449.159999996</v>
      </c>
      <c r="AG250" s="220">
        <f t="shared" si="43"/>
        <v>324563542.46999991</v>
      </c>
      <c r="AH250" s="234"/>
      <c r="AI250" s="235">
        <f t="shared" si="46"/>
        <v>100704.55</v>
      </c>
      <c r="AJ250" s="235">
        <f t="shared" si="46"/>
        <v>100704.55</v>
      </c>
      <c r="AK250" s="235">
        <f t="shared" si="46"/>
        <v>100704.55</v>
      </c>
      <c r="AL250" s="235">
        <f t="shared" si="44"/>
        <v>100704.55</v>
      </c>
      <c r="AM250" s="235">
        <f t="shared" si="44"/>
        <v>100704.55</v>
      </c>
      <c r="AN250" s="235">
        <f t="shared" si="44"/>
        <v>100704.55</v>
      </c>
      <c r="AO250" s="235">
        <f t="shared" si="44"/>
        <v>100759.91</v>
      </c>
      <c r="AP250" s="235">
        <f t="shared" si="44"/>
        <v>100815.26</v>
      </c>
      <c r="AQ250" s="235">
        <f t="shared" si="44"/>
        <v>100815.26</v>
      </c>
      <c r="AR250" s="235">
        <f t="shared" si="34"/>
        <v>100815.26</v>
      </c>
      <c r="AS250" s="235">
        <f t="shared" si="34"/>
        <v>100815.26</v>
      </c>
      <c r="AT250" s="235">
        <f t="shared" si="34"/>
        <v>100815.26</v>
      </c>
      <c r="AU250" s="236">
        <f t="shared" si="39"/>
        <v>1209063.51</v>
      </c>
      <c r="AV250" s="236">
        <f t="shared" si="40"/>
        <v>100815.26</v>
      </c>
      <c r="AW250" s="236">
        <f t="shared" si="40"/>
        <v>100815.26</v>
      </c>
      <c r="AX250" s="236">
        <f t="shared" si="40"/>
        <v>100815.26</v>
      </c>
      <c r="AY250" s="236">
        <f t="shared" si="38"/>
        <v>100815.26</v>
      </c>
      <c r="AZ250" s="236">
        <f t="shared" si="47"/>
        <v>66689.740000000005</v>
      </c>
      <c r="BA250" s="236">
        <f t="shared" si="47"/>
        <v>66689.740000000005</v>
      </c>
      <c r="BB250" s="236">
        <f t="shared" si="47"/>
        <v>66689.740000000005</v>
      </c>
      <c r="BC250" s="236">
        <f t="shared" si="45"/>
        <v>66689.740000000005</v>
      </c>
      <c r="BD250" s="236">
        <f t="shared" si="45"/>
        <v>66689.740000000005</v>
      </c>
      <c r="BE250" s="236">
        <f t="shared" si="45"/>
        <v>67337.990000000005</v>
      </c>
      <c r="BF250" s="236">
        <f t="shared" si="45"/>
        <v>67986.240000000005</v>
      </c>
      <c r="BG250" s="236">
        <f t="shared" si="45"/>
        <v>67986.240000000005</v>
      </c>
      <c r="BH250" s="236">
        <f t="shared" si="45"/>
        <v>67986.240000000005</v>
      </c>
      <c r="BI250" s="236">
        <f t="shared" si="35"/>
        <v>67986.240000000005</v>
      </c>
      <c r="BJ250" s="236">
        <f t="shared" si="35"/>
        <v>67986.240000000005</v>
      </c>
      <c r="BK250" s="236">
        <f t="shared" si="35"/>
        <v>67986.240000000005</v>
      </c>
      <c r="BL250" s="235">
        <f t="shared" si="41"/>
        <v>808704.13</v>
      </c>
    </row>
    <row r="251" spans="1:64">
      <c r="A251" s="234" t="s">
        <v>464</v>
      </c>
      <c r="B251" s="231">
        <v>4.5700000000000005E-2</v>
      </c>
      <c r="C251" s="231">
        <v>2.8399999999999998E-2</v>
      </c>
      <c r="D251" s="220">
        <v>25490934.210000001</v>
      </c>
      <c r="E251" s="220">
        <v>25490934.210000001</v>
      </c>
      <c r="F251" s="220">
        <v>25438253.449999999</v>
      </c>
      <c r="G251" s="220">
        <v>25385572.68</v>
      </c>
      <c r="H251" s="220">
        <v>25385572.68</v>
      </c>
      <c r="I251" s="220">
        <v>25385572.68</v>
      </c>
      <c r="J251" s="220">
        <v>25385572.68</v>
      </c>
      <c r="K251" s="220">
        <v>25385572.68</v>
      </c>
      <c r="L251" s="220">
        <v>25385572.68</v>
      </c>
      <c r="M251" s="220">
        <v>25385572.68</v>
      </c>
      <c r="N251" s="220">
        <v>25385572.68</v>
      </c>
      <c r="O251" s="220">
        <v>25385572.68</v>
      </c>
      <c r="P251" s="220">
        <f t="shared" si="42"/>
        <v>304890275.99000007</v>
      </c>
      <c r="Q251" s="220">
        <v>25385572.68</v>
      </c>
      <c r="R251" s="220">
        <v>25385572.68</v>
      </c>
      <c r="S251" s="220">
        <v>25385572.68</v>
      </c>
      <c r="T251" s="220">
        <v>25385572.68</v>
      </c>
      <c r="U251" s="220">
        <v>25385572.68</v>
      </c>
      <c r="V251" s="220">
        <v>25385572.68</v>
      </c>
      <c r="W251" s="220">
        <v>25385572.68</v>
      </c>
      <c r="X251" s="220">
        <v>25385572.68</v>
      </c>
      <c r="Y251" s="220">
        <v>25385572.68</v>
      </c>
      <c r="Z251" s="220">
        <v>25555249.759999998</v>
      </c>
      <c r="AA251" s="220">
        <v>25724926.84</v>
      </c>
      <c r="AB251" s="220">
        <v>25724926.84</v>
      </c>
      <c r="AC251" s="220">
        <v>25724926.84</v>
      </c>
      <c r="AD251" s="220">
        <v>25724926.84</v>
      </c>
      <c r="AE251" s="220">
        <v>25724926.84</v>
      </c>
      <c r="AF251" s="220">
        <v>25724926.84</v>
      </c>
      <c r="AG251" s="220">
        <f t="shared" si="43"/>
        <v>306832674.19999999</v>
      </c>
      <c r="AH251" s="234"/>
      <c r="AI251" s="235">
        <f t="shared" si="46"/>
        <v>97077.97</v>
      </c>
      <c r="AJ251" s="235">
        <f t="shared" si="46"/>
        <v>97077.97</v>
      </c>
      <c r="AK251" s="235">
        <f t="shared" si="46"/>
        <v>96877.35</v>
      </c>
      <c r="AL251" s="235">
        <f t="shared" si="44"/>
        <v>96676.72</v>
      </c>
      <c r="AM251" s="235">
        <f t="shared" si="44"/>
        <v>96676.72</v>
      </c>
      <c r="AN251" s="235">
        <f t="shared" si="44"/>
        <v>96676.72</v>
      </c>
      <c r="AO251" s="235">
        <f t="shared" si="44"/>
        <v>96676.72</v>
      </c>
      <c r="AP251" s="235">
        <f t="shared" si="44"/>
        <v>96676.72</v>
      </c>
      <c r="AQ251" s="235">
        <f t="shared" si="44"/>
        <v>96676.72</v>
      </c>
      <c r="AR251" s="235">
        <f t="shared" si="34"/>
        <v>96676.72</v>
      </c>
      <c r="AS251" s="235">
        <f t="shared" si="34"/>
        <v>96676.72</v>
      </c>
      <c r="AT251" s="235">
        <f t="shared" si="34"/>
        <v>96676.72</v>
      </c>
      <c r="AU251" s="236">
        <f t="shared" si="39"/>
        <v>1161123.7699999998</v>
      </c>
      <c r="AV251" s="236">
        <f t="shared" si="40"/>
        <v>96676.72</v>
      </c>
      <c r="AW251" s="236">
        <f t="shared" si="40"/>
        <v>96676.72</v>
      </c>
      <c r="AX251" s="236">
        <f t="shared" si="40"/>
        <v>96676.72</v>
      </c>
      <c r="AY251" s="236">
        <f t="shared" si="38"/>
        <v>96676.72</v>
      </c>
      <c r="AZ251" s="236">
        <f t="shared" si="47"/>
        <v>60079.19</v>
      </c>
      <c r="BA251" s="236">
        <f t="shared" si="47"/>
        <v>60079.19</v>
      </c>
      <c r="BB251" s="236">
        <f t="shared" si="47"/>
        <v>60079.19</v>
      </c>
      <c r="BC251" s="236">
        <f t="shared" si="45"/>
        <v>60079.19</v>
      </c>
      <c r="BD251" s="236">
        <f t="shared" si="45"/>
        <v>60079.19</v>
      </c>
      <c r="BE251" s="236">
        <f t="shared" si="45"/>
        <v>60480.76</v>
      </c>
      <c r="BF251" s="236">
        <f t="shared" si="45"/>
        <v>60882.33</v>
      </c>
      <c r="BG251" s="236">
        <f t="shared" si="45"/>
        <v>60882.33</v>
      </c>
      <c r="BH251" s="236">
        <f t="shared" si="45"/>
        <v>60882.33</v>
      </c>
      <c r="BI251" s="236">
        <f t="shared" si="35"/>
        <v>60882.33</v>
      </c>
      <c r="BJ251" s="236">
        <f t="shared" si="35"/>
        <v>60882.33</v>
      </c>
      <c r="BK251" s="236">
        <f t="shared" si="35"/>
        <v>60882.33</v>
      </c>
      <c r="BL251" s="235">
        <f t="shared" si="41"/>
        <v>726170.69</v>
      </c>
    </row>
    <row r="252" spans="1:64">
      <c r="A252" s="234" t="s">
        <v>465</v>
      </c>
      <c r="B252" s="231">
        <v>4.48E-2</v>
      </c>
      <c r="C252" s="231">
        <v>2.7899999999999998E-2</v>
      </c>
      <c r="D252" s="220">
        <v>25330647.25</v>
      </c>
      <c r="E252" s="220">
        <v>25330647.25</v>
      </c>
      <c r="F252" s="220">
        <v>25367337.129999999</v>
      </c>
      <c r="G252" s="220">
        <v>25404027</v>
      </c>
      <c r="H252" s="220">
        <v>25434967.239999998</v>
      </c>
      <c r="I252" s="220">
        <v>25440287.539999999</v>
      </c>
      <c r="J252" s="220">
        <v>25414667.609999999</v>
      </c>
      <c r="K252" s="220">
        <v>25414667.609999999</v>
      </c>
      <c r="L252" s="220">
        <v>25414667.609999999</v>
      </c>
      <c r="M252" s="220">
        <v>25414667.609999999</v>
      </c>
      <c r="N252" s="220">
        <v>25414667.609999999</v>
      </c>
      <c r="O252" s="220">
        <v>25414667.609999999</v>
      </c>
      <c r="P252" s="220">
        <f t="shared" si="42"/>
        <v>304795919.07000005</v>
      </c>
      <c r="Q252" s="220">
        <v>25414667.609999999</v>
      </c>
      <c r="R252" s="220">
        <v>25414667.609999999</v>
      </c>
      <c r="S252" s="220">
        <v>25414667.609999999</v>
      </c>
      <c r="T252" s="220">
        <v>25414667.609999999</v>
      </c>
      <c r="U252" s="220">
        <v>25414667.609999999</v>
      </c>
      <c r="V252" s="220">
        <v>25414667.609999999</v>
      </c>
      <c r="W252" s="220">
        <v>25414667.609999999</v>
      </c>
      <c r="X252" s="220">
        <v>25414667.609999999</v>
      </c>
      <c r="Y252" s="220">
        <v>25414667.609999999</v>
      </c>
      <c r="Z252" s="220">
        <v>26967950.805</v>
      </c>
      <c r="AA252" s="220">
        <v>28521234</v>
      </c>
      <c r="AB252" s="220">
        <v>28521234</v>
      </c>
      <c r="AC252" s="220">
        <v>28521234</v>
      </c>
      <c r="AD252" s="220">
        <v>28521234</v>
      </c>
      <c r="AE252" s="220">
        <v>28521234</v>
      </c>
      <c r="AF252" s="220">
        <v>28521234</v>
      </c>
      <c r="AG252" s="220">
        <f t="shared" si="43"/>
        <v>325168692.85500002</v>
      </c>
      <c r="AH252" s="234"/>
      <c r="AI252" s="235">
        <f t="shared" si="46"/>
        <v>94567.75</v>
      </c>
      <c r="AJ252" s="235">
        <f t="shared" si="46"/>
        <v>94567.75</v>
      </c>
      <c r="AK252" s="235">
        <f t="shared" si="46"/>
        <v>94704.73</v>
      </c>
      <c r="AL252" s="235">
        <f t="shared" si="44"/>
        <v>94841.7</v>
      </c>
      <c r="AM252" s="235">
        <f t="shared" si="44"/>
        <v>94957.21</v>
      </c>
      <c r="AN252" s="235">
        <f t="shared" si="44"/>
        <v>94977.07</v>
      </c>
      <c r="AO252" s="235">
        <f t="shared" si="44"/>
        <v>94881.43</v>
      </c>
      <c r="AP252" s="235">
        <f t="shared" si="44"/>
        <v>94881.43</v>
      </c>
      <c r="AQ252" s="235">
        <f t="shared" si="44"/>
        <v>94881.43</v>
      </c>
      <c r="AR252" s="235">
        <f t="shared" si="44"/>
        <v>94881.43</v>
      </c>
      <c r="AS252" s="235">
        <f t="shared" si="44"/>
        <v>94881.43</v>
      </c>
      <c r="AT252" s="235">
        <f t="shared" si="44"/>
        <v>94881.43</v>
      </c>
      <c r="AU252" s="236">
        <f t="shared" si="39"/>
        <v>1137904.7899999996</v>
      </c>
      <c r="AV252" s="236">
        <f t="shared" si="40"/>
        <v>94881.43</v>
      </c>
      <c r="AW252" s="236">
        <f t="shared" si="40"/>
        <v>94881.43</v>
      </c>
      <c r="AX252" s="236">
        <f t="shared" si="40"/>
        <v>94881.43</v>
      </c>
      <c r="AY252" s="236">
        <f t="shared" si="38"/>
        <v>94881.43</v>
      </c>
      <c r="AZ252" s="236">
        <f t="shared" si="47"/>
        <v>59089.1</v>
      </c>
      <c r="BA252" s="236">
        <f t="shared" si="47"/>
        <v>59089.1</v>
      </c>
      <c r="BB252" s="236">
        <f t="shared" si="47"/>
        <v>59089.1</v>
      </c>
      <c r="BC252" s="236">
        <f t="shared" si="45"/>
        <v>59089.1</v>
      </c>
      <c r="BD252" s="236">
        <f t="shared" si="45"/>
        <v>59089.1</v>
      </c>
      <c r="BE252" s="236">
        <f t="shared" si="45"/>
        <v>62700.49</v>
      </c>
      <c r="BF252" s="236">
        <f t="shared" si="45"/>
        <v>66311.87</v>
      </c>
      <c r="BG252" s="236">
        <f t="shared" si="45"/>
        <v>66311.87</v>
      </c>
      <c r="BH252" s="236">
        <f t="shared" si="45"/>
        <v>66311.87</v>
      </c>
      <c r="BI252" s="236">
        <f t="shared" si="45"/>
        <v>66311.87</v>
      </c>
      <c r="BJ252" s="236">
        <f t="shared" si="45"/>
        <v>66311.87</v>
      </c>
      <c r="BK252" s="236">
        <f t="shared" si="45"/>
        <v>66311.87</v>
      </c>
      <c r="BL252" s="235">
        <f t="shared" si="41"/>
        <v>756017.21</v>
      </c>
    </row>
    <row r="253" spans="1:64">
      <c r="A253" s="234" t="s">
        <v>466</v>
      </c>
      <c r="B253" s="231">
        <v>2.8899999999999999E-2</v>
      </c>
      <c r="C253" s="231">
        <v>2.7999999999999997E-2</v>
      </c>
      <c r="D253" s="220">
        <v>62775573.240000002</v>
      </c>
      <c r="E253" s="220">
        <v>62782501.079999998</v>
      </c>
      <c r="F253" s="220">
        <v>62784123.479999997</v>
      </c>
      <c r="G253" s="220">
        <v>62784355.200000003</v>
      </c>
      <c r="H253" s="220">
        <v>62784586.920000002</v>
      </c>
      <c r="I253" s="220">
        <v>62784586.920000002</v>
      </c>
      <c r="J253" s="220">
        <v>62784586.920000002</v>
      </c>
      <c r="K253" s="220">
        <v>62784586.920000002</v>
      </c>
      <c r="L253" s="220">
        <v>62784586.920000002</v>
      </c>
      <c r="M253" s="220">
        <v>62784586.920000002</v>
      </c>
      <c r="N253" s="220">
        <v>62784586.920000002</v>
      </c>
      <c r="O253" s="220">
        <v>62784586.920000002</v>
      </c>
      <c r="P253" s="220">
        <f t="shared" si="42"/>
        <v>753403248.3599999</v>
      </c>
      <c r="Q253" s="220">
        <v>62784586.920000002</v>
      </c>
      <c r="R253" s="220">
        <v>62784586.920000002</v>
      </c>
      <c r="S253" s="220">
        <v>62784586.920000002</v>
      </c>
      <c r="T253" s="220">
        <v>62784586.920000002</v>
      </c>
      <c r="U253" s="220">
        <v>62784586.920000002</v>
      </c>
      <c r="V253" s="220">
        <v>62784586.920000002</v>
      </c>
      <c r="W253" s="220">
        <v>62784586.920000002</v>
      </c>
      <c r="X253" s="220">
        <v>62784586.920000002</v>
      </c>
      <c r="Y253" s="220">
        <v>62784586.920000002</v>
      </c>
      <c r="Z253" s="220">
        <v>62784586.920000002</v>
      </c>
      <c r="AA253" s="220">
        <v>62784586.920000002</v>
      </c>
      <c r="AB253" s="220">
        <v>62784586.920000002</v>
      </c>
      <c r="AC253" s="220">
        <v>62784586.920000002</v>
      </c>
      <c r="AD253" s="220">
        <v>62784586.920000002</v>
      </c>
      <c r="AE253" s="220">
        <v>62784586.920000002</v>
      </c>
      <c r="AF253" s="220">
        <v>62784586.920000002</v>
      </c>
      <c r="AG253" s="220">
        <f t="shared" si="43"/>
        <v>753415043.03999996</v>
      </c>
      <c r="AH253" s="234"/>
      <c r="AI253" s="235">
        <f t="shared" si="46"/>
        <v>151184.51</v>
      </c>
      <c r="AJ253" s="235">
        <f t="shared" si="46"/>
        <v>151201.19</v>
      </c>
      <c r="AK253" s="235">
        <f t="shared" si="46"/>
        <v>151205.1</v>
      </c>
      <c r="AL253" s="235">
        <f t="shared" si="44"/>
        <v>151205.66</v>
      </c>
      <c r="AM253" s="235">
        <f t="shared" si="44"/>
        <v>151206.21</v>
      </c>
      <c r="AN253" s="235">
        <f t="shared" si="44"/>
        <v>151206.21</v>
      </c>
      <c r="AO253" s="235">
        <f t="shared" si="44"/>
        <v>151206.21</v>
      </c>
      <c r="AP253" s="235">
        <f t="shared" si="44"/>
        <v>151206.21</v>
      </c>
      <c r="AQ253" s="235">
        <f t="shared" si="44"/>
        <v>151206.21</v>
      </c>
      <c r="AR253" s="235">
        <f t="shared" si="44"/>
        <v>151206.21</v>
      </c>
      <c r="AS253" s="235">
        <f t="shared" si="44"/>
        <v>151206.21</v>
      </c>
      <c r="AT253" s="235">
        <f t="shared" si="44"/>
        <v>151206.21</v>
      </c>
      <c r="AU253" s="236">
        <f t="shared" si="39"/>
        <v>1814446.14</v>
      </c>
      <c r="AV253" s="236">
        <f t="shared" si="40"/>
        <v>151206.21</v>
      </c>
      <c r="AW253" s="236">
        <f t="shared" si="40"/>
        <v>151206.21</v>
      </c>
      <c r="AX253" s="236">
        <f t="shared" si="40"/>
        <v>151206.21</v>
      </c>
      <c r="AY253" s="236">
        <f t="shared" si="38"/>
        <v>151206.21</v>
      </c>
      <c r="AZ253" s="236">
        <f t="shared" si="47"/>
        <v>146497.37</v>
      </c>
      <c r="BA253" s="236">
        <f t="shared" si="47"/>
        <v>146497.37</v>
      </c>
      <c r="BB253" s="236">
        <f t="shared" si="47"/>
        <v>146497.37</v>
      </c>
      <c r="BC253" s="236">
        <f t="shared" si="45"/>
        <v>146497.37</v>
      </c>
      <c r="BD253" s="236">
        <f t="shared" si="45"/>
        <v>146497.37</v>
      </c>
      <c r="BE253" s="236">
        <f t="shared" si="45"/>
        <v>146497.37</v>
      </c>
      <c r="BF253" s="236">
        <f t="shared" si="45"/>
        <v>146497.37</v>
      </c>
      <c r="BG253" s="236">
        <f t="shared" si="45"/>
        <v>146497.37</v>
      </c>
      <c r="BH253" s="236">
        <f t="shared" si="45"/>
        <v>146497.37</v>
      </c>
      <c r="BI253" s="236">
        <f t="shared" si="45"/>
        <v>146497.37</v>
      </c>
      <c r="BJ253" s="236">
        <f t="shared" si="45"/>
        <v>146497.37</v>
      </c>
      <c r="BK253" s="236">
        <f t="shared" si="45"/>
        <v>146497.37</v>
      </c>
      <c r="BL253" s="235">
        <f t="shared" si="41"/>
        <v>1757968.4400000004</v>
      </c>
    </row>
    <row r="254" spans="1:64">
      <c r="A254" s="234" t="s">
        <v>467</v>
      </c>
      <c r="B254" s="231">
        <v>2.9399999999999999E-2</v>
      </c>
      <c r="C254" s="231">
        <v>2.4899999999999999E-2</v>
      </c>
      <c r="D254" s="220">
        <v>4990266.62</v>
      </c>
      <c r="E254" s="220">
        <v>4990266.62</v>
      </c>
      <c r="F254" s="220">
        <v>4990266.62</v>
      </c>
      <c r="G254" s="220">
        <v>4990266.62</v>
      </c>
      <c r="H254" s="220">
        <v>4990266.62</v>
      </c>
      <c r="I254" s="220">
        <v>4990266.62</v>
      </c>
      <c r="J254" s="220">
        <v>4990266.62</v>
      </c>
      <c r="K254" s="220">
        <v>4990266.62</v>
      </c>
      <c r="L254" s="220">
        <v>4990266.62</v>
      </c>
      <c r="M254" s="220">
        <v>4990266.62</v>
      </c>
      <c r="N254" s="220">
        <v>4990266.62</v>
      </c>
      <c r="O254" s="220">
        <v>4990266.62</v>
      </c>
      <c r="P254" s="220">
        <f t="shared" si="42"/>
        <v>59883199.43999999</v>
      </c>
      <c r="Q254" s="220">
        <v>4990266.62</v>
      </c>
      <c r="R254" s="220">
        <v>4990266.62</v>
      </c>
      <c r="S254" s="220">
        <v>4990266.62</v>
      </c>
      <c r="T254" s="220">
        <v>4990266.62</v>
      </c>
      <c r="U254" s="220">
        <v>4990266.62</v>
      </c>
      <c r="V254" s="220">
        <v>4990266.62</v>
      </c>
      <c r="W254" s="220">
        <v>4990266.62</v>
      </c>
      <c r="X254" s="220">
        <v>4990266.62</v>
      </c>
      <c r="Y254" s="220">
        <v>4990266.62</v>
      </c>
      <c r="Z254" s="220">
        <v>4990266.62</v>
      </c>
      <c r="AA254" s="220">
        <v>4990266.62</v>
      </c>
      <c r="AB254" s="220">
        <v>4990266.62</v>
      </c>
      <c r="AC254" s="220">
        <v>4990266.62</v>
      </c>
      <c r="AD254" s="220">
        <v>4990266.62</v>
      </c>
      <c r="AE254" s="220">
        <v>4990266.62</v>
      </c>
      <c r="AF254" s="220">
        <v>4990266.62</v>
      </c>
      <c r="AG254" s="220">
        <f t="shared" si="43"/>
        <v>59883199.43999999</v>
      </c>
      <c r="AH254" s="234"/>
      <c r="AI254" s="235">
        <f t="shared" si="46"/>
        <v>12226.15</v>
      </c>
      <c r="AJ254" s="235">
        <f t="shared" si="46"/>
        <v>12226.15</v>
      </c>
      <c r="AK254" s="235">
        <f t="shared" si="46"/>
        <v>12226.15</v>
      </c>
      <c r="AL254" s="235">
        <f t="shared" si="44"/>
        <v>12226.15</v>
      </c>
      <c r="AM254" s="235">
        <f t="shared" si="44"/>
        <v>12226.15</v>
      </c>
      <c r="AN254" s="235">
        <f t="shared" si="44"/>
        <v>12226.15</v>
      </c>
      <c r="AO254" s="235">
        <f t="shared" si="44"/>
        <v>12226.15</v>
      </c>
      <c r="AP254" s="235">
        <f t="shared" si="44"/>
        <v>12226.15</v>
      </c>
      <c r="AQ254" s="235">
        <f t="shared" si="44"/>
        <v>12226.15</v>
      </c>
      <c r="AR254" s="235">
        <f t="shared" si="44"/>
        <v>12226.15</v>
      </c>
      <c r="AS254" s="235">
        <f t="shared" si="44"/>
        <v>12226.15</v>
      </c>
      <c r="AT254" s="235">
        <f t="shared" si="44"/>
        <v>12226.15</v>
      </c>
      <c r="AU254" s="236">
        <f t="shared" si="39"/>
        <v>146713.79999999996</v>
      </c>
      <c r="AV254" s="236">
        <f t="shared" si="40"/>
        <v>12226.15</v>
      </c>
      <c r="AW254" s="236">
        <f t="shared" si="40"/>
        <v>12226.15</v>
      </c>
      <c r="AX254" s="236">
        <f t="shared" si="40"/>
        <v>12226.15</v>
      </c>
      <c r="AY254" s="236">
        <f t="shared" si="38"/>
        <v>12226.15</v>
      </c>
      <c r="AZ254" s="236">
        <f t="shared" si="47"/>
        <v>10354.799999999999</v>
      </c>
      <c r="BA254" s="236">
        <f t="shared" si="47"/>
        <v>10354.799999999999</v>
      </c>
      <c r="BB254" s="236">
        <f t="shared" si="47"/>
        <v>10354.799999999999</v>
      </c>
      <c r="BC254" s="236">
        <f t="shared" si="45"/>
        <v>10354.799999999999</v>
      </c>
      <c r="BD254" s="236">
        <f t="shared" si="45"/>
        <v>10354.799999999999</v>
      </c>
      <c r="BE254" s="236">
        <f t="shared" si="45"/>
        <v>10354.799999999999</v>
      </c>
      <c r="BF254" s="236">
        <f t="shared" si="45"/>
        <v>10354.799999999999</v>
      </c>
      <c r="BG254" s="236">
        <f t="shared" si="45"/>
        <v>10354.799999999999</v>
      </c>
      <c r="BH254" s="236">
        <f t="shared" si="45"/>
        <v>10354.799999999999</v>
      </c>
      <c r="BI254" s="236">
        <f t="shared" si="45"/>
        <v>10354.799999999999</v>
      </c>
      <c r="BJ254" s="236">
        <f t="shared" si="45"/>
        <v>10354.799999999999</v>
      </c>
      <c r="BK254" s="236">
        <f t="shared" si="45"/>
        <v>10354.799999999999</v>
      </c>
      <c r="BL254" s="235">
        <f t="shared" si="41"/>
        <v>124257.60000000002</v>
      </c>
    </row>
    <row r="255" spans="1:64">
      <c r="A255" s="234" t="s">
        <v>468</v>
      </c>
      <c r="B255" s="231">
        <v>5.5500000000000001E-2</v>
      </c>
      <c r="C255" s="231">
        <v>2.47E-2</v>
      </c>
      <c r="D255" s="220">
        <v>5729889.9900000002</v>
      </c>
      <c r="E255" s="220">
        <v>5729889.9900000002</v>
      </c>
      <c r="F255" s="220">
        <v>5729889.9900000002</v>
      </c>
      <c r="G255" s="220">
        <v>5729889.9900000002</v>
      </c>
      <c r="H255" s="220">
        <v>5729889.9900000002</v>
      </c>
      <c r="I255" s="220">
        <v>5729889.9900000002</v>
      </c>
      <c r="J255" s="220">
        <v>5729889.9900000002</v>
      </c>
      <c r="K255" s="220">
        <v>5729889.9900000002</v>
      </c>
      <c r="L255" s="220">
        <v>5729889.9900000002</v>
      </c>
      <c r="M255" s="220">
        <v>5729889.9900000002</v>
      </c>
      <c r="N255" s="220">
        <v>5729889.9900000002</v>
      </c>
      <c r="O255" s="220">
        <v>5729889.9900000002</v>
      </c>
      <c r="P255" s="220">
        <f t="shared" si="42"/>
        <v>68758679.88000001</v>
      </c>
      <c r="Q255" s="220">
        <v>5729889.9900000002</v>
      </c>
      <c r="R255" s="220">
        <v>5729889.9900000002</v>
      </c>
      <c r="S255" s="220">
        <v>5729889.9900000002</v>
      </c>
      <c r="T255" s="220">
        <v>5729889.9900000002</v>
      </c>
      <c r="U255" s="220">
        <v>5729889.9900000002</v>
      </c>
      <c r="V255" s="220">
        <v>5729889.9900000002</v>
      </c>
      <c r="W255" s="220">
        <v>5729889.9900000002</v>
      </c>
      <c r="X255" s="220">
        <v>5729889.9900000002</v>
      </c>
      <c r="Y255" s="220">
        <v>5729889.9900000002</v>
      </c>
      <c r="Z255" s="220">
        <v>5729889.9900000002</v>
      </c>
      <c r="AA255" s="220">
        <v>5729889.9900000002</v>
      </c>
      <c r="AB255" s="220">
        <v>5729889.9900000002</v>
      </c>
      <c r="AC255" s="220">
        <v>5729889.9900000002</v>
      </c>
      <c r="AD255" s="220">
        <v>5729889.9900000002</v>
      </c>
      <c r="AE255" s="220">
        <v>5729889.9900000002</v>
      </c>
      <c r="AF255" s="220">
        <v>5729889.9900000002</v>
      </c>
      <c r="AG255" s="220">
        <f t="shared" si="43"/>
        <v>68758679.88000001</v>
      </c>
      <c r="AH255" s="234"/>
      <c r="AI255" s="235">
        <f t="shared" si="46"/>
        <v>26500.74</v>
      </c>
      <c r="AJ255" s="235">
        <f t="shared" si="46"/>
        <v>26500.74</v>
      </c>
      <c r="AK255" s="235">
        <f t="shared" si="46"/>
        <v>26500.74</v>
      </c>
      <c r="AL255" s="235">
        <f t="shared" si="44"/>
        <v>26500.74</v>
      </c>
      <c r="AM255" s="235">
        <f t="shared" si="44"/>
        <v>26500.74</v>
      </c>
      <c r="AN255" s="235">
        <f t="shared" si="44"/>
        <v>26500.74</v>
      </c>
      <c r="AO255" s="235">
        <f t="shared" si="44"/>
        <v>26500.74</v>
      </c>
      <c r="AP255" s="235">
        <f t="shared" si="44"/>
        <v>26500.74</v>
      </c>
      <c r="AQ255" s="235">
        <f t="shared" si="44"/>
        <v>26500.74</v>
      </c>
      <c r="AR255" s="235">
        <f t="shared" si="44"/>
        <v>26500.74</v>
      </c>
      <c r="AS255" s="235">
        <f t="shared" si="44"/>
        <v>26500.74</v>
      </c>
      <c r="AT255" s="235">
        <f t="shared" si="44"/>
        <v>26500.74</v>
      </c>
      <c r="AU255" s="236">
        <f t="shared" si="39"/>
        <v>318008.87999999995</v>
      </c>
      <c r="AV255" s="236">
        <f t="shared" si="40"/>
        <v>26500.74</v>
      </c>
      <c r="AW255" s="236">
        <f t="shared" si="40"/>
        <v>26500.74</v>
      </c>
      <c r="AX255" s="236">
        <f t="shared" si="40"/>
        <v>26500.74</v>
      </c>
      <c r="AY255" s="236">
        <f t="shared" si="38"/>
        <v>26500.74</v>
      </c>
      <c r="AZ255" s="236">
        <f t="shared" si="47"/>
        <v>11794.02</v>
      </c>
      <c r="BA255" s="236">
        <f t="shared" si="47"/>
        <v>11794.02</v>
      </c>
      <c r="BB255" s="236">
        <f t="shared" si="47"/>
        <v>11794.02</v>
      </c>
      <c r="BC255" s="236">
        <f t="shared" si="45"/>
        <v>11794.02</v>
      </c>
      <c r="BD255" s="236">
        <f t="shared" si="45"/>
        <v>11794.02</v>
      </c>
      <c r="BE255" s="236">
        <f t="shared" si="45"/>
        <v>11794.02</v>
      </c>
      <c r="BF255" s="236">
        <f t="shared" si="45"/>
        <v>11794.02</v>
      </c>
      <c r="BG255" s="236">
        <f t="shared" si="45"/>
        <v>11794.02</v>
      </c>
      <c r="BH255" s="236">
        <f t="shared" si="45"/>
        <v>11794.02</v>
      </c>
      <c r="BI255" s="236">
        <f t="shared" si="45"/>
        <v>11794.02</v>
      </c>
      <c r="BJ255" s="236">
        <f t="shared" si="45"/>
        <v>11794.02</v>
      </c>
      <c r="BK255" s="236">
        <f t="shared" si="45"/>
        <v>11794.02</v>
      </c>
      <c r="BL255" s="235">
        <f t="shared" si="41"/>
        <v>141528.24000000002</v>
      </c>
    </row>
    <row r="256" spans="1:64">
      <c r="A256" s="234" t="s">
        <v>469</v>
      </c>
      <c r="B256" s="231">
        <v>3.9799999999999995E-2</v>
      </c>
      <c r="C256" s="231">
        <v>2.4599999999999997E-2</v>
      </c>
      <c r="D256" s="220">
        <v>3010557.55</v>
      </c>
      <c r="E256" s="220">
        <v>3010557.55</v>
      </c>
      <c r="F256" s="220">
        <v>3010557.55</v>
      </c>
      <c r="G256" s="220">
        <v>3010557.55</v>
      </c>
      <c r="H256" s="220">
        <v>3010557.55</v>
      </c>
      <c r="I256" s="220">
        <v>3010557.55</v>
      </c>
      <c r="J256" s="220">
        <v>3010557.55</v>
      </c>
      <c r="K256" s="220">
        <v>3010557.55</v>
      </c>
      <c r="L256" s="220">
        <v>3010557.55</v>
      </c>
      <c r="M256" s="220">
        <v>3010557.55</v>
      </c>
      <c r="N256" s="220">
        <v>3010557.55</v>
      </c>
      <c r="O256" s="220">
        <v>3010557.55</v>
      </c>
      <c r="P256" s="220">
        <f t="shared" si="42"/>
        <v>36126690.600000001</v>
      </c>
      <c r="Q256" s="220">
        <v>3010557.55</v>
      </c>
      <c r="R256" s="220">
        <v>3010557.55</v>
      </c>
      <c r="S256" s="220">
        <v>3010557.55</v>
      </c>
      <c r="T256" s="220">
        <v>3010557.55</v>
      </c>
      <c r="U256" s="220">
        <v>3010557.55</v>
      </c>
      <c r="V256" s="220">
        <v>3010557.55</v>
      </c>
      <c r="W256" s="220">
        <v>3010557.55</v>
      </c>
      <c r="X256" s="220">
        <v>3010557.55</v>
      </c>
      <c r="Y256" s="220">
        <v>3010557.55</v>
      </c>
      <c r="Z256" s="220">
        <v>3010557.55</v>
      </c>
      <c r="AA256" s="220">
        <v>3010557.55</v>
      </c>
      <c r="AB256" s="220">
        <v>3010557.55</v>
      </c>
      <c r="AC256" s="220">
        <v>3010557.55</v>
      </c>
      <c r="AD256" s="220">
        <v>3010557.55</v>
      </c>
      <c r="AE256" s="220">
        <v>3010557.55</v>
      </c>
      <c r="AF256" s="220">
        <v>3010557.55</v>
      </c>
      <c r="AG256" s="220">
        <f t="shared" si="43"/>
        <v>36126690.600000001</v>
      </c>
      <c r="AH256" s="234"/>
      <c r="AI256" s="235">
        <f t="shared" si="46"/>
        <v>9985.02</v>
      </c>
      <c r="AJ256" s="235">
        <f t="shared" si="46"/>
        <v>9985.02</v>
      </c>
      <c r="AK256" s="235">
        <f t="shared" si="46"/>
        <v>9985.02</v>
      </c>
      <c r="AL256" s="235">
        <f t="shared" si="44"/>
        <v>9985.02</v>
      </c>
      <c r="AM256" s="235">
        <f t="shared" si="44"/>
        <v>9985.02</v>
      </c>
      <c r="AN256" s="235">
        <f t="shared" si="44"/>
        <v>9985.02</v>
      </c>
      <c r="AO256" s="235">
        <f t="shared" si="44"/>
        <v>9985.02</v>
      </c>
      <c r="AP256" s="235">
        <f t="shared" si="44"/>
        <v>9985.02</v>
      </c>
      <c r="AQ256" s="235">
        <f t="shared" si="44"/>
        <v>9985.02</v>
      </c>
      <c r="AR256" s="235">
        <f t="shared" si="44"/>
        <v>9985.02</v>
      </c>
      <c r="AS256" s="235">
        <f t="shared" si="44"/>
        <v>9985.02</v>
      </c>
      <c r="AT256" s="235">
        <f t="shared" si="44"/>
        <v>9985.02</v>
      </c>
      <c r="AU256" s="236">
        <f t="shared" si="39"/>
        <v>119820.24000000003</v>
      </c>
      <c r="AV256" s="236">
        <f t="shared" si="40"/>
        <v>9985.02</v>
      </c>
      <c r="AW256" s="236">
        <f t="shared" si="40"/>
        <v>9985.02</v>
      </c>
      <c r="AX256" s="236">
        <f t="shared" si="40"/>
        <v>9985.02</v>
      </c>
      <c r="AY256" s="236">
        <f t="shared" si="38"/>
        <v>9985.02</v>
      </c>
      <c r="AZ256" s="236">
        <f t="shared" si="47"/>
        <v>6171.64</v>
      </c>
      <c r="BA256" s="236">
        <f t="shared" si="47"/>
        <v>6171.64</v>
      </c>
      <c r="BB256" s="236">
        <f t="shared" si="47"/>
        <v>6171.64</v>
      </c>
      <c r="BC256" s="236">
        <f t="shared" si="45"/>
        <v>6171.64</v>
      </c>
      <c r="BD256" s="236">
        <f t="shared" si="45"/>
        <v>6171.64</v>
      </c>
      <c r="BE256" s="236">
        <f t="shared" si="45"/>
        <v>6171.64</v>
      </c>
      <c r="BF256" s="236">
        <f t="shared" si="45"/>
        <v>6171.64</v>
      </c>
      <c r="BG256" s="236">
        <f t="shared" si="45"/>
        <v>6171.64</v>
      </c>
      <c r="BH256" s="236">
        <f t="shared" si="45"/>
        <v>6171.64</v>
      </c>
      <c r="BI256" s="236">
        <f t="shared" si="45"/>
        <v>6171.64</v>
      </c>
      <c r="BJ256" s="236">
        <f t="shared" si="45"/>
        <v>6171.64</v>
      </c>
      <c r="BK256" s="236">
        <f t="shared" si="45"/>
        <v>6171.64</v>
      </c>
      <c r="BL256" s="235">
        <f t="shared" si="41"/>
        <v>74059.680000000008</v>
      </c>
    </row>
    <row r="257" spans="1:64">
      <c r="A257" s="234" t="s">
        <v>470</v>
      </c>
      <c r="B257" s="231">
        <v>4.02E-2</v>
      </c>
      <c r="C257" s="231">
        <v>2.3299999999999998E-2</v>
      </c>
      <c r="D257" s="220">
        <v>3322577</v>
      </c>
      <c r="E257" s="220">
        <v>3322577</v>
      </c>
      <c r="F257" s="220">
        <v>3322577</v>
      </c>
      <c r="G257" s="220">
        <v>3322577</v>
      </c>
      <c r="H257" s="220">
        <v>3322577</v>
      </c>
      <c r="I257" s="220">
        <v>3322577</v>
      </c>
      <c r="J257" s="220">
        <v>3322577</v>
      </c>
      <c r="K257" s="220">
        <v>3322577</v>
      </c>
      <c r="L257" s="220">
        <v>3322577</v>
      </c>
      <c r="M257" s="220">
        <v>3322577</v>
      </c>
      <c r="N257" s="220">
        <v>3322577</v>
      </c>
      <c r="O257" s="220">
        <v>3322577</v>
      </c>
      <c r="P257" s="220">
        <f t="shared" si="42"/>
        <v>39870924</v>
      </c>
      <c r="Q257" s="220">
        <v>3322577</v>
      </c>
      <c r="R257" s="220">
        <v>3322577</v>
      </c>
      <c r="S257" s="220">
        <v>3322577</v>
      </c>
      <c r="T257" s="220">
        <v>3322577</v>
      </c>
      <c r="U257" s="220">
        <v>3322577</v>
      </c>
      <c r="V257" s="220">
        <v>3322577</v>
      </c>
      <c r="W257" s="220">
        <v>3322577</v>
      </c>
      <c r="X257" s="220">
        <v>3322577</v>
      </c>
      <c r="Y257" s="220">
        <v>3322577</v>
      </c>
      <c r="Z257" s="220">
        <v>3322577</v>
      </c>
      <c r="AA257" s="220">
        <v>3322577</v>
      </c>
      <c r="AB257" s="220">
        <v>3322577</v>
      </c>
      <c r="AC257" s="220">
        <v>3322577</v>
      </c>
      <c r="AD257" s="220">
        <v>3322577</v>
      </c>
      <c r="AE257" s="220">
        <v>3322577</v>
      </c>
      <c r="AF257" s="220">
        <v>3322577</v>
      </c>
      <c r="AG257" s="220">
        <f t="shared" si="43"/>
        <v>39870924</v>
      </c>
      <c r="AH257" s="234"/>
      <c r="AI257" s="235">
        <f t="shared" si="46"/>
        <v>11130.63</v>
      </c>
      <c r="AJ257" s="235">
        <f t="shared" si="46"/>
        <v>11130.63</v>
      </c>
      <c r="AK257" s="235">
        <f t="shared" si="46"/>
        <v>11130.63</v>
      </c>
      <c r="AL257" s="235">
        <f t="shared" si="44"/>
        <v>11130.63</v>
      </c>
      <c r="AM257" s="235">
        <f t="shared" si="44"/>
        <v>11130.63</v>
      </c>
      <c r="AN257" s="235">
        <f t="shared" si="44"/>
        <v>11130.63</v>
      </c>
      <c r="AO257" s="235">
        <f t="shared" si="44"/>
        <v>11130.63</v>
      </c>
      <c r="AP257" s="235">
        <f t="shared" si="44"/>
        <v>11130.63</v>
      </c>
      <c r="AQ257" s="235">
        <f t="shared" si="44"/>
        <v>11130.63</v>
      </c>
      <c r="AR257" s="235">
        <f t="shared" ref="AR257:AT320" si="48">ROUND(M257*$B257/12,2)</f>
        <v>11130.63</v>
      </c>
      <c r="AS257" s="235">
        <f t="shared" si="48"/>
        <v>11130.63</v>
      </c>
      <c r="AT257" s="235">
        <f t="shared" si="48"/>
        <v>11130.63</v>
      </c>
      <c r="AU257" s="236">
        <f t="shared" si="39"/>
        <v>133567.56000000003</v>
      </c>
      <c r="AV257" s="236">
        <f t="shared" si="40"/>
        <v>11130.63</v>
      </c>
      <c r="AW257" s="236">
        <f t="shared" si="40"/>
        <v>11130.63</v>
      </c>
      <c r="AX257" s="236">
        <f t="shared" si="40"/>
        <v>11130.63</v>
      </c>
      <c r="AY257" s="236">
        <f t="shared" si="38"/>
        <v>11130.63</v>
      </c>
      <c r="AZ257" s="236">
        <f t="shared" si="47"/>
        <v>6451.34</v>
      </c>
      <c r="BA257" s="236">
        <f t="shared" si="47"/>
        <v>6451.34</v>
      </c>
      <c r="BB257" s="236">
        <f t="shared" si="47"/>
        <v>6451.34</v>
      </c>
      <c r="BC257" s="236">
        <f t="shared" si="45"/>
        <v>6451.34</v>
      </c>
      <c r="BD257" s="236">
        <f t="shared" si="45"/>
        <v>6451.34</v>
      </c>
      <c r="BE257" s="236">
        <f t="shared" si="45"/>
        <v>6451.34</v>
      </c>
      <c r="BF257" s="236">
        <f t="shared" si="45"/>
        <v>6451.34</v>
      </c>
      <c r="BG257" s="236">
        <f t="shared" si="45"/>
        <v>6451.34</v>
      </c>
      <c r="BH257" s="236">
        <f t="shared" si="45"/>
        <v>6451.34</v>
      </c>
      <c r="BI257" s="236">
        <f t="shared" ref="BI257:BK320" si="49">ROUND(AD257*$C257/12,2)</f>
        <v>6451.34</v>
      </c>
      <c r="BJ257" s="236">
        <f t="shared" si="49"/>
        <v>6451.34</v>
      </c>
      <c r="BK257" s="236">
        <f t="shared" si="49"/>
        <v>6451.34</v>
      </c>
      <c r="BL257" s="235">
        <f t="shared" si="41"/>
        <v>77416.079999999987</v>
      </c>
    </row>
    <row r="258" spans="1:64">
      <c r="A258" s="234" t="s">
        <v>471</v>
      </c>
      <c r="B258" s="231">
        <v>4.0799999999999996E-2</v>
      </c>
      <c r="C258" s="231">
        <v>2.4199999999999999E-2</v>
      </c>
      <c r="D258" s="220">
        <v>4071679.62</v>
      </c>
      <c r="E258" s="220">
        <v>4071679.62</v>
      </c>
      <c r="F258" s="220">
        <v>3972319.33</v>
      </c>
      <c r="G258" s="220">
        <v>3872959.0300000003</v>
      </c>
      <c r="H258" s="220">
        <v>3872959.0300000003</v>
      </c>
      <c r="I258" s="220">
        <v>3872959.0300000003</v>
      </c>
      <c r="J258" s="220">
        <v>3872959.0300000003</v>
      </c>
      <c r="K258" s="220">
        <v>3872959.0300000003</v>
      </c>
      <c r="L258" s="220">
        <v>3872959.0300000003</v>
      </c>
      <c r="M258" s="220">
        <v>3872959.0300000003</v>
      </c>
      <c r="N258" s="220">
        <v>3872959.0300000003</v>
      </c>
      <c r="O258" s="220">
        <v>3872959.0300000003</v>
      </c>
      <c r="P258" s="220">
        <f t="shared" si="42"/>
        <v>46972309.840000011</v>
      </c>
      <c r="Q258" s="220">
        <v>3872959.0300000003</v>
      </c>
      <c r="R258" s="220">
        <v>3872959.0300000003</v>
      </c>
      <c r="S258" s="220">
        <v>3872959.0300000003</v>
      </c>
      <c r="T258" s="220">
        <v>3872959.0300000003</v>
      </c>
      <c r="U258" s="220">
        <v>3872959.0300000003</v>
      </c>
      <c r="V258" s="220">
        <v>3872959.0300000003</v>
      </c>
      <c r="W258" s="220">
        <v>3872959.0300000003</v>
      </c>
      <c r="X258" s="220">
        <v>3872959.0300000003</v>
      </c>
      <c r="Y258" s="220">
        <v>3872959.0300000003</v>
      </c>
      <c r="Z258" s="220">
        <v>3872959.0300000003</v>
      </c>
      <c r="AA258" s="220">
        <v>3872959.0300000003</v>
      </c>
      <c r="AB258" s="220">
        <v>3872959.0300000003</v>
      </c>
      <c r="AC258" s="220">
        <v>3872959.0300000003</v>
      </c>
      <c r="AD258" s="220">
        <v>3872959.0300000003</v>
      </c>
      <c r="AE258" s="220">
        <v>3872959.0300000003</v>
      </c>
      <c r="AF258" s="220">
        <v>3872959.0300000003</v>
      </c>
      <c r="AG258" s="220">
        <f t="shared" si="43"/>
        <v>46475508.360000007</v>
      </c>
      <c r="AH258" s="234"/>
      <c r="AI258" s="235">
        <f t="shared" si="46"/>
        <v>13843.71</v>
      </c>
      <c r="AJ258" s="235">
        <f t="shared" si="46"/>
        <v>13843.71</v>
      </c>
      <c r="AK258" s="235">
        <f t="shared" si="46"/>
        <v>13505.89</v>
      </c>
      <c r="AL258" s="235">
        <f t="shared" si="46"/>
        <v>13168.06</v>
      </c>
      <c r="AM258" s="235">
        <f t="shared" si="46"/>
        <v>13168.06</v>
      </c>
      <c r="AN258" s="235">
        <f t="shared" si="46"/>
        <v>13168.06</v>
      </c>
      <c r="AO258" s="235">
        <f t="shared" si="46"/>
        <v>13168.06</v>
      </c>
      <c r="AP258" s="235">
        <f t="shared" si="46"/>
        <v>13168.06</v>
      </c>
      <c r="AQ258" s="235">
        <f t="shared" si="46"/>
        <v>13168.06</v>
      </c>
      <c r="AR258" s="235">
        <f t="shared" si="48"/>
        <v>13168.06</v>
      </c>
      <c r="AS258" s="235">
        <f t="shared" si="48"/>
        <v>13168.06</v>
      </c>
      <c r="AT258" s="235">
        <f t="shared" si="48"/>
        <v>13168.06</v>
      </c>
      <c r="AU258" s="236">
        <f t="shared" si="39"/>
        <v>159705.84999999998</v>
      </c>
      <c r="AV258" s="236">
        <f t="shared" si="40"/>
        <v>13168.06</v>
      </c>
      <c r="AW258" s="236">
        <f t="shared" si="40"/>
        <v>13168.06</v>
      </c>
      <c r="AX258" s="236">
        <f t="shared" si="40"/>
        <v>13168.06</v>
      </c>
      <c r="AY258" s="236">
        <f t="shared" si="38"/>
        <v>13168.06</v>
      </c>
      <c r="AZ258" s="236">
        <f t="shared" si="47"/>
        <v>7810.47</v>
      </c>
      <c r="BA258" s="236">
        <f t="shared" si="47"/>
        <v>7810.47</v>
      </c>
      <c r="BB258" s="236">
        <f t="shared" si="47"/>
        <v>7810.47</v>
      </c>
      <c r="BC258" s="236">
        <f t="shared" si="47"/>
        <v>7810.47</v>
      </c>
      <c r="BD258" s="236">
        <f t="shared" si="47"/>
        <v>7810.47</v>
      </c>
      <c r="BE258" s="236">
        <f t="shared" si="47"/>
        <v>7810.47</v>
      </c>
      <c r="BF258" s="236">
        <f t="shared" si="47"/>
        <v>7810.47</v>
      </c>
      <c r="BG258" s="236">
        <f t="shared" si="47"/>
        <v>7810.47</v>
      </c>
      <c r="BH258" s="236">
        <f t="shared" si="47"/>
        <v>7810.47</v>
      </c>
      <c r="BI258" s="236">
        <f t="shared" si="49"/>
        <v>7810.47</v>
      </c>
      <c r="BJ258" s="236">
        <f t="shared" si="49"/>
        <v>7810.47</v>
      </c>
      <c r="BK258" s="236">
        <f t="shared" si="49"/>
        <v>7810.47</v>
      </c>
      <c r="BL258" s="235">
        <f t="shared" si="41"/>
        <v>93725.64</v>
      </c>
    </row>
    <row r="259" spans="1:64">
      <c r="A259" s="234" t="s">
        <v>472</v>
      </c>
      <c r="B259" s="231">
        <v>4.0399999999999998E-2</v>
      </c>
      <c r="C259" s="231">
        <v>1.5700000000000002E-2</v>
      </c>
      <c r="D259" s="220">
        <v>5069346.8499999996</v>
      </c>
      <c r="E259" s="220">
        <v>5069346.8499999996</v>
      </c>
      <c r="F259" s="220">
        <v>5069346.8499999996</v>
      </c>
      <c r="G259" s="220">
        <v>5069346.8499999996</v>
      </c>
      <c r="H259" s="220">
        <v>5069346.8499999996</v>
      </c>
      <c r="I259" s="220">
        <v>5069346.8499999996</v>
      </c>
      <c r="J259" s="220">
        <v>5069346.8499999996</v>
      </c>
      <c r="K259" s="220">
        <v>5069346.8499999996</v>
      </c>
      <c r="L259" s="220">
        <v>5069346.8499999996</v>
      </c>
      <c r="M259" s="220">
        <v>5069346.8499999996</v>
      </c>
      <c r="N259" s="220">
        <v>5069346.8499999996</v>
      </c>
      <c r="O259" s="220">
        <v>5069346.8499999996</v>
      </c>
      <c r="P259" s="220">
        <f t="shared" si="42"/>
        <v>60832162.20000001</v>
      </c>
      <c r="Q259" s="220">
        <v>5069346.8499999996</v>
      </c>
      <c r="R259" s="220">
        <v>5069346.8499999996</v>
      </c>
      <c r="S259" s="220">
        <v>5069346.8499999996</v>
      </c>
      <c r="T259" s="220">
        <v>5069346.8499999996</v>
      </c>
      <c r="U259" s="220">
        <v>5069346.8499999996</v>
      </c>
      <c r="V259" s="220">
        <v>5069346.8499999996</v>
      </c>
      <c r="W259" s="220">
        <v>5069346.8499999996</v>
      </c>
      <c r="X259" s="220">
        <v>5069346.8499999996</v>
      </c>
      <c r="Y259" s="220">
        <v>5069346.8499999996</v>
      </c>
      <c r="Z259" s="220">
        <v>5069346.8499999996</v>
      </c>
      <c r="AA259" s="220">
        <v>5069346.8499999996</v>
      </c>
      <c r="AB259" s="220">
        <v>5069346.8499999996</v>
      </c>
      <c r="AC259" s="220">
        <v>5069346.8499999996</v>
      </c>
      <c r="AD259" s="220">
        <v>5069346.8499999996</v>
      </c>
      <c r="AE259" s="220">
        <v>5069346.8499999996</v>
      </c>
      <c r="AF259" s="220">
        <v>5069346.8499999996</v>
      </c>
      <c r="AG259" s="220">
        <f t="shared" si="43"/>
        <v>60832162.20000001</v>
      </c>
      <c r="AH259" s="234"/>
      <c r="AI259" s="235">
        <f t="shared" si="46"/>
        <v>17066.8</v>
      </c>
      <c r="AJ259" s="235">
        <f t="shared" si="46"/>
        <v>17066.8</v>
      </c>
      <c r="AK259" s="235">
        <f t="shared" si="46"/>
        <v>17066.8</v>
      </c>
      <c r="AL259" s="235">
        <f t="shared" si="46"/>
        <v>17066.8</v>
      </c>
      <c r="AM259" s="235">
        <f t="shared" si="46"/>
        <v>17066.8</v>
      </c>
      <c r="AN259" s="235">
        <f t="shared" si="46"/>
        <v>17066.8</v>
      </c>
      <c r="AO259" s="235">
        <f t="shared" si="46"/>
        <v>17066.8</v>
      </c>
      <c r="AP259" s="235">
        <f t="shared" si="46"/>
        <v>17066.8</v>
      </c>
      <c r="AQ259" s="235">
        <f t="shared" si="46"/>
        <v>17066.8</v>
      </c>
      <c r="AR259" s="235">
        <f t="shared" si="48"/>
        <v>17066.8</v>
      </c>
      <c r="AS259" s="235">
        <f t="shared" si="48"/>
        <v>17066.8</v>
      </c>
      <c r="AT259" s="235">
        <f t="shared" si="48"/>
        <v>17066.8</v>
      </c>
      <c r="AU259" s="236">
        <f t="shared" si="39"/>
        <v>204801.59999999995</v>
      </c>
      <c r="AV259" s="236">
        <f t="shared" si="40"/>
        <v>17066.8</v>
      </c>
      <c r="AW259" s="236">
        <f t="shared" si="40"/>
        <v>17066.8</v>
      </c>
      <c r="AX259" s="236">
        <f t="shared" si="40"/>
        <v>17066.8</v>
      </c>
      <c r="AY259" s="236">
        <f t="shared" si="38"/>
        <v>17066.8</v>
      </c>
      <c r="AZ259" s="236">
        <f t="shared" si="47"/>
        <v>6632.4</v>
      </c>
      <c r="BA259" s="236">
        <f t="shared" si="47"/>
        <v>6632.4</v>
      </c>
      <c r="BB259" s="236">
        <f t="shared" si="47"/>
        <v>6632.4</v>
      </c>
      <c r="BC259" s="236">
        <f t="shared" si="47"/>
        <v>6632.4</v>
      </c>
      <c r="BD259" s="236">
        <f t="shared" si="47"/>
        <v>6632.4</v>
      </c>
      <c r="BE259" s="236">
        <f t="shared" si="47"/>
        <v>6632.4</v>
      </c>
      <c r="BF259" s="236">
        <f t="shared" si="47"/>
        <v>6632.4</v>
      </c>
      <c r="BG259" s="236">
        <f t="shared" si="47"/>
        <v>6632.4</v>
      </c>
      <c r="BH259" s="236">
        <f t="shared" si="47"/>
        <v>6632.4</v>
      </c>
      <c r="BI259" s="236">
        <f t="shared" si="49"/>
        <v>6632.4</v>
      </c>
      <c r="BJ259" s="236">
        <f t="shared" si="49"/>
        <v>6632.4</v>
      </c>
      <c r="BK259" s="236">
        <f t="shared" si="49"/>
        <v>6632.4</v>
      </c>
      <c r="BL259" s="235">
        <f t="shared" si="41"/>
        <v>79588.799999999988</v>
      </c>
    </row>
    <row r="260" spans="1:64">
      <c r="A260" s="234" t="s">
        <v>473</v>
      </c>
      <c r="B260" s="231">
        <v>2.7699999999999999E-2</v>
      </c>
      <c r="C260" s="231">
        <v>2.3199999999999998E-2</v>
      </c>
      <c r="D260" s="220">
        <v>5572385.96</v>
      </c>
      <c r="E260" s="220">
        <v>5572385.96</v>
      </c>
      <c r="F260" s="220">
        <v>5572385.96</v>
      </c>
      <c r="G260" s="220">
        <v>5572385.96</v>
      </c>
      <c r="H260" s="220">
        <v>5572385.96</v>
      </c>
      <c r="I260" s="220">
        <v>5572385.96</v>
      </c>
      <c r="J260" s="220">
        <v>5572385.96</v>
      </c>
      <c r="K260" s="220">
        <v>5572385.96</v>
      </c>
      <c r="L260" s="220">
        <v>5572385.96</v>
      </c>
      <c r="M260" s="220">
        <v>5572385.96</v>
      </c>
      <c r="N260" s="220">
        <v>5572385.96</v>
      </c>
      <c r="O260" s="220">
        <v>5572385.96</v>
      </c>
      <c r="P260" s="220">
        <f t="shared" si="42"/>
        <v>66868631.520000003</v>
      </c>
      <c r="Q260" s="220">
        <v>5572385.96</v>
      </c>
      <c r="R260" s="220">
        <v>5572385.96</v>
      </c>
      <c r="S260" s="220">
        <v>5572385.96</v>
      </c>
      <c r="T260" s="220">
        <v>5572385.96</v>
      </c>
      <c r="U260" s="220">
        <v>5572385.96</v>
      </c>
      <c r="V260" s="220">
        <v>5572385.96</v>
      </c>
      <c r="W260" s="220">
        <v>5572385.96</v>
      </c>
      <c r="X260" s="220">
        <v>5572385.96</v>
      </c>
      <c r="Y260" s="220">
        <v>5572385.96</v>
      </c>
      <c r="Z260" s="220">
        <v>5572385.96</v>
      </c>
      <c r="AA260" s="220">
        <v>5572385.96</v>
      </c>
      <c r="AB260" s="220">
        <v>5572385.96</v>
      </c>
      <c r="AC260" s="220">
        <v>5572385.96</v>
      </c>
      <c r="AD260" s="220">
        <v>5572385.96</v>
      </c>
      <c r="AE260" s="220">
        <v>5572385.96</v>
      </c>
      <c r="AF260" s="220">
        <v>5572385.96</v>
      </c>
      <c r="AG260" s="220">
        <f t="shared" si="43"/>
        <v>66868631.520000003</v>
      </c>
      <c r="AH260" s="234"/>
      <c r="AI260" s="235">
        <f t="shared" si="46"/>
        <v>12862.92</v>
      </c>
      <c r="AJ260" s="235">
        <f t="shared" si="46"/>
        <v>12862.92</v>
      </c>
      <c r="AK260" s="235">
        <f t="shared" si="46"/>
        <v>12862.92</v>
      </c>
      <c r="AL260" s="235">
        <f t="shared" si="46"/>
        <v>12862.92</v>
      </c>
      <c r="AM260" s="235">
        <f t="shared" si="46"/>
        <v>12862.92</v>
      </c>
      <c r="AN260" s="235">
        <f t="shared" si="46"/>
        <v>12862.92</v>
      </c>
      <c r="AO260" s="235">
        <f t="shared" si="46"/>
        <v>12862.92</v>
      </c>
      <c r="AP260" s="235">
        <f t="shared" si="46"/>
        <v>12862.92</v>
      </c>
      <c r="AQ260" s="235">
        <f t="shared" si="46"/>
        <v>12862.92</v>
      </c>
      <c r="AR260" s="235">
        <f t="shared" si="48"/>
        <v>12862.92</v>
      </c>
      <c r="AS260" s="235">
        <f t="shared" si="48"/>
        <v>12862.92</v>
      </c>
      <c r="AT260" s="235">
        <f t="shared" si="48"/>
        <v>12862.92</v>
      </c>
      <c r="AU260" s="236">
        <f t="shared" si="39"/>
        <v>154355.04</v>
      </c>
      <c r="AV260" s="236">
        <f t="shared" si="40"/>
        <v>12862.92</v>
      </c>
      <c r="AW260" s="236">
        <f t="shared" si="40"/>
        <v>12862.92</v>
      </c>
      <c r="AX260" s="236">
        <f t="shared" si="40"/>
        <v>12862.92</v>
      </c>
      <c r="AY260" s="236">
        <f t="shared" si="40"/>
        <v>12862.92</v>
      </c>
      <c r="AZ260" s="236">
        <f t="shared" si="47"/>
        <v>10773.28</v>
      </c>
      <c r="BA260" s="236">
        <f t="shared" si="47"/>
        <v>10773.28</v>
      </c>
      <c r="BB260" s="236">
        <f t="shared" si="47"/>
        <v>10773.28</v>
      </c>
      <c r="BC260" s="236">
        <f t="shared" si="47"/>
        <v>10773.28</v>
      </c>
      <c r="BD260" s="236">
        <f t="shared" si="47"/>
        <v>10773.28</v>
      </c>
      <c r="BE260" s="236">
        <f t="shared" si="47"/>
        <v>10773.28</v>
      </c>
      <c r="BF260" s="236">
        <f t="shared" si="47"/>
        <v>10773.28</v>
      </c>
      <c r="BG260" s="236">
        <f t="shared" si="47"/>
        <v>10773.28</v>
      </c>
      <c r="BH260" s="236">
        <f t="shared" si="47"/>
        <v>10773.28</v>
      </c>
      <c r="BI260" s="236">
        <f t="shared" si="49"/>
        <v>10773.28</v>
      </c>
      <c r="BJ260" s="236">
        <f t="shared" si="49"/>
        <v>10773.28</v>
      </c>
      <c r="BK260" s="236">
        <f t="shared" si="49"/>
        <v>10773.28</v>
      </c>
      <c r="BL260" s="235">
        <f t="shared" si="41"/>
        <v>129279.36</v>
      </c>
    </row>
    <row r="261" spans="1:64">
      <c r="A261" s="234" t="s">
        <v>474</v>
      </c>
      <c r="B261" s="231">
        <v>4.6100000000000002E-2</v>
      </c>
      <c r="C261" s="231">
        <v>4.6300000000000001E-2</v>
      </c>
      <c r="D261" s="220">
        <v>13068659.23</v>
      </c>
      <c r="E261" s="220">
        <v>13068659.23</v>
      </c>
      <c r="F261" s="220">
        <v>13068659.23</v>
      </c>
      <c r="G261" s="220">
        <v>13068659.23</v>
      </c>
      <c r="H261" s="220">
        <v>13068659.23</v>
      </c>
      <c r="I261" s="220">
        <v>13068659.23</v>
      </c>
      <c r="J261" s="220">
        <v>13068659.23</v>
      </c>
      <c r="K261" s="220">
        <v>13068659.23</v>
      </c>
      <c r="L261" s="220">
        <v>13068659.23</v>
      </c>
      <c r="M261" s="220">
        <v>13068659.23</v>
      </c>
      <c r="N261" s="220">
        <v>13068659.23</v>
      </c>
      <c r="O261" s="220">
        <v>13068659.23</v>
      </c>
      <c r="P261" s="220">
        <f t="shared" si="42"/>
        <v>156823910.76000002</v>
      </c>
      <c r="Q261" s="220">
        <v>13068659.23</v>
      </c>
      <c r="R261" s="220">
        <v>13068659.23</v>
      </c>
      <c r="S261" s="220">
        <v>13068659.23</v>
      </c>
      <c r="T261" s="220">
        <v>13068659.23</v>
      </c>
      <c r="U261" s="220">
        <v>13068659.23</v>
      </c>
      <c r="V261" s="220">
        <v>13068659.23</v>
      </c>
      <c r="W261" s="220">
        <v>13068659.23</v>
      </c>
      <c r="X261" s="220">
        <v>13068659.23</v>
      </c>
      <c r="Y261" s="220">
        <v>13068659.23</v>
      </c>
      <c r="Z261" s="220">
        <v>13068659.23</v>
      </c>
      <c r="AA261" s="220">
        <v>13068659.23</v>
      </c>
      <c r="AB261" s="220">
        <v>13068659.23</v>
      </c>
      <c r="AC261" s="220">
        <v>13068659.23</v>
      </c>
      <c r="AD261" s="220">
        <v>13068659.23</v>
      </c>
      <c r="AE261" s="220">
        <v>13068659.23</v>
      </c>
      <c r="AF261" s="220">
        <v>13068659.23</v>
      </c>
      <c r="AG261" s="220">
        <f t="shared" si="43"/>
        <v>156823910.76000002</v>
      </c>
      <c r="AH261" s="234"/>
      <c r="AI261" s="235">
        <f t="shared" si="46"/>
        <v>50205.43</v>
      </c>
      <c r="AJ261" s="235">
        <f t="shared" si="46"/>
        <v>50205.43</v>
      </c>
      <c r="AK261" s="235">
        <f t="shared" si="46"/>
        <v>50205.43</v>
      </c>
      <c r="AL261" s="235">
        <f t="shared" si="46"/>
        <v>50205.43</v>
      </c>
      <c r="AM261" s="235">
        <f t="shared" si="46"/>
        <v>50205.43</v>
      </c>
      <c r="AN261" s="235">
        <f t="shared" si="46"/>
        <v>50205.43</v>
      </c>
      <c r="AO261" s="235">
        <f t="shared" si="46"/>
        <v>50205.43</v>
      </c>
      <c r="AP261" s="235">
        <f t="shared" si="46"/>
        <v>50205.43</v>
      </c>
      <c r="AQ261" s="235">
        <f t="shared" si="46"/>
        <v>50205.43</v>
      </c>
      <c r="AR261" s="235">
        <f t="shared" si="48"/>
        <v>50205.43</v>
      </c>
      <c r="AS261" s="235">
        <f t="shared" si="48"/>
        <v>50205.43</v>
      </c>
      <c r="AT261" s="235">
        <f t="shared" si="48"/>
        <v>50205.43</v>
      </c>
      <c r="AU261" s="236">
        <f t="shared" ref="AU261:AU324" si="50">SUM(AI261:AT261)</f>
        <v>602465.16</v>
      </c>
      <c r="AV261" s="236">
        <f t="shared" ref="AV261:AY324" si="51">ROUND(Q261*$B261/12,2)</f>
        <v>50205.43</v>
      </c>
      <c r="AW261" s="236">
        <f t="shared" si="51"/>
        <v>50205.43</v>
      </c>
      <c r="AX261" s="236">
        <f t="shared" si="51"/>
        <v>50205.43</v>
      </c>
      <c r="AY261" s="236">
        <f t="shared" si="51"/>
        <v>50205.43</v>
      </c>
      <c r="AZ261" s="236">
        <f t="shared" si="47"/>
        <v>50423.24</v>
      </c>
      <c r="BA261" s="236">
        <f t="shared" si="47"/>
        <v>50423.24</v>
      </c>
      <c r="BB261" s="236">
        <f t="shared" si="47"/>
        <v>50423.24</v>
      </c>
      <c r="BC261" s="236">
        <f t="shared" si="47"/>
        <v>50423.24</v>
      </c>
      <c r="BD261" s="236">
        <f t="shared" si="47"/>
        <v>50423.24</v>
      </c>
      <c r="BE261" s="236">
        <f t="shared" si="47"/>
        <v>50423.24</v>
      </c>
      <c r="BF261" s="236">
        <f t="shared" si="47"/>
        <v>50423.24</v>
      </c>
      <c r="BG261" s="236">
        <f t="shared" si="47"/>
        <v>50423.24</v>
      </c>
      <c r="BH261" s="236">
        <f t="shared" si="47"/>
        <v>50423.24</v>
      </c>
      <c r="BI261" s="236">
        <f t="shared" si="49"/>
        <v>50423.24</v>
      </c>
      <c r="BJ261" s="236">
        <f t="shared" si="49"/>
        <v>50423.24</v>
      </c>
      <c r="BK261" s="236">
        <f t="shared" si="49"/>
        <v>50423.24</v>
      </c>
      <c r="BL261" s="235">
        <f t="shared" ref="BL261:BL324" si="52">SUM(AZ261:BK261)</f>
        <v>605078.88</v>
      </c>
    </row>
    <row r="262" spans="1:64">
      <c r="A262" s="234" t="s">
        <v>475</v>
      </c>
      <c r="B262" s="231">
        <v>5.3700000000000005E-2</v>
      </c>
      <c r="C262" s="231">
        <v>1.2E-2</v>
      </c>
      <c r="D262" s="220">
        <v>2682135.6800000002</v>
      </c>
      <c r="E262" s="220">
        <v>2682135.6800000002</v>
      </c>
      <c r="F262" s="220">
        <v>2682135.6800000002</v>
      </c>
      <c r="G262" s="220">
        <v>2682135.6800000002</v>
      </c>
      <c r="H262" s="220">
        <v>2682135.6800000002</v>
      </c>
      <c r="I262" s="220">
        <v>2682135.6800000002</v>
      </c>
      <c r="J262" s="220">
        <v>2682135.6800000002</v>
      </c>
      <c r="K262" s="220">
        <v>2682135.6800000002</v>
      </c>
      <c r="L262" s="220">
        <v>2682135.6800000002</v>
      </c>
      <c r="M262" s="220">
        <v>2682135.6800000002</v>
      </c>
      <c r="N262" s="220">
        <v>2682135.6800000002</v>
      </c>
      <c r="O262" s="220">
        <v>2682135.6800000002</v>
      </c>
      <c r="P262" s="220">
        <f t="shared" ref="P262:P325" si="53">SUM(D262:O262)</f>
        <v>32185628.16</v>
      </c>
      <c r="Q262" s="220">
        <v>2682135.6800000002</v>
      </c>
      <c r="R262" s="220">
        <v>2682135.6800000002</v>
      </c>
      <c r="S262" s="220">
        <v>2682135.6800000002</v>
      </c>
      <c r="T262" s="220">
        <v>2682135.6800000002</v>
      </c>
      <c r="U262" s="220">
        <v>2682135.6800000002</v>
      </c>
      <c r="V262" s="220">
        <v>2682135.6800000002</v>
      </c>
      <c r="W262" s="220">
        <v>2682135.6800000002</v>
      </c>
      <c r="X262" s="220">
        <v>2682135.6800000002</v>
      </c>
      <c r="Y262" s="220">
        <v>2682135.6800000002</v>
      </c>
      <c r="Z262" s="220">
        <v>2682135.6800000002</v>
      </c>
      <c r="AA262" s="220">
        <v>2682135.6800000002</v>
      </c>
      <c r="AB262" s="220">
        <v>2682135.6800000002</v>
      </c>
      <c r="AC262" s="220">
        <v>2682135.6800000002</v>
      </c>
      <c r="AD262" s="220">
        <v>2682135.6800000002</v>
      </c>
      <c r="AE262" s="220">
        <v>2682135.6800000002</v>
      </c>
      <c r="AF262" s="220">
        <v>2682135.6800000002</v>
      </c>
      <c r="AG262" s="220">
        <f t="shared" ref="AG262:AG325" si="54">SUM(U262:AF262)</f>
        <v>32185628.16</v>
      </c>
      <c r="AH262" s="234"/>
      <c r="AI262" s="235">
        <f t="shared" si="46"/>
        <v>12002.56</v>
      </c>
      <c r="AJ262" s="235">
        <f t="shared" si="46"/>
        <v>12002.56</v>
      </c>
      <c r="AK262" s="235">
        <f t="shared" si="46"/>
        <v>12002.56</v>
      </c>
      <c r="AL262" s="235">
        <f t="shared" si="46"/>
        <v>12002.56</v>
      </c>
      <c r="AM262" s="235">
        <f t="shared" si="46"/>
        <v>12002.56</v>
      </c>
      <c r="AN262" s="235">
        <f t="shared" si="46"/>
        <v>12002.56</v>
      </c>
      <c r="AO262" s="235">
        <f t="shared" si="46"/>
        <v>12002.56</v>
      </c>
      <c r="AP262" s="235">
        <f t="shared" si="46"/>
        <v>12002.56</v>
      </c>
      <c r="AQ262" s="235">
        <f t="shared" si="46"/>
        <v>12002.56</v>
      </c>
      <c r="AR262" s="235">
        <f t="shared" si="48"/>
        <v>12002.56</v>
      </c>
      <c r="AS262" s="235">
        <f t="shared" si="48"/>
        <v>12002.56</v>
      </c>
      <c r="AT262" s="235">
        <f t="shared" si="48"/>
        <v>12002.56</v>
      </c>
      <c r="AU262" s="236">
        <f t="shared" si="50"/>
        <v>144030.72</v>
      </c>
      <c r="AV262" s="236">
        <f t="shared" si="51"/>
        <v>12002.56</v>
      </c>
      <c r="AW262" s="236">
        <f t="shared" si="51"/>
        <v>12002.56</v>
      </c>
      <c r="AX262" s="236">
        <f t="shared" si="51"/>
        <v>12002.56</v>
      </c>
      <c r="AY262" s="236">
        <f t="shared" si="51"/>
        <v>12002.56</v>
      </c>
      <c r="AZ262" s="236">
        <f t="shared" si="47"/>
        <v>2682.14</v>
      </c>
      <c r="BA262" s="236">
        <f t="shared" si="47"/>
        <v>2682.14</v>
      </c>
      <c r="BB262" s="236">
        <f t="shared" si="47"/>
        <v>2682.14</v>
      </c>
      <c r="BC262" s="236">
        <f t="shared" si="47"/>
        <v>2682.14</v>
      </c>
      <c r="BD262" s="236">
        <f t="shared" si="47"/>
        <v>2682.14</v>
      </c>
      <c r="BE262" s="236">
        <f t="shared" si="47"/>
        <v>2682.14</v>
      </c>
      <c r="BF262" s="236">
        <f t="shared" si="47"/>
        <v>2682.14</v>
      </c>
      <c r="BG262" s="236">
        <f t="shared" si="47"/>
        <v>2682.14</v>
      </c>
      <c r="BH262" s="236">
        <f t="shared" si="47"/>
        <v>2682.14</v>
      </c>
      <c r="BI262" s="236">
        <f t="shared" si="49"/>
        <v>2682.14</v>
      </c>
      <c r="BJ262" s="236">
        <f t="shared" si="49"/>
        <v>2682.14</v>
      </c>
      <c r="BK262" s="236">
        <f t="shared" si="49"/>
        <v>2682.14</v>
      </c>
      <c r="BL262" s="235">
        <f t="shared" si="52"/>
        <v>32185.679999999997</v>
      </c>
    </row>
    <row r="263" spans="1:64">
      <c r="A263" s="234" t="s">
        <v>476</v>
      </c>
      <c r="B263" s="231">
        <v>4.2099999999999999E-2</v>
      </c>
      <c r="C263" s="231">
        <v>2.7E-2</v>
      </c>
      <c r="D263" s="220">
        <v>5758083.04</v>
      </c>
      <c r="E263" s="220">
        <v>5758083.04</v>
      </c>
      <c r="F263" s="220">
        <v>5542300.7300000004</v>
      </c>
      <c r="G263" s="220">
        <v>5326518.41</v>
      </c>
      <c r="H263" s="220">
        <v>5326518.41</v>
      </c>
      <c r="I263" s="220">
        <v>5326518.41</v>
      </c>
      <c r="J263" s="220">
        <v>5326518.41</v>
      </c>
      <c r="K263" s="220">
        <v>5326518.41</v>
      </c>
      <c r="L263" s="220">
        <v>5326518.41</v>
      </c>
      <c r="M263" s="220">
        <v>5326518.41</v>
      </c>
      <c r="N263" s="220">
        <v>5326518.41</v>
      </c>
      <c r="O263" s="220">
        <v>5326518.41</v>
      </c>
      <c r="P263" s="220">
        <f t="shared" si="53"/>
        <v>64997132.499999985</v>
      </c>
      <c r="Q263" s="220">
        <v>5326518.41</v>
      </c>
      <c r="R263" s="220">
        <v>5326518.41</v>
      </c>
      <c r="S263" s="220">
        <v>5326518.41</v>
      </c>
      <c r="T263" s="220">
        <v>5326518.41</v>
      </c>
      <c r="U263" s="220">
        <v>5326518.41</v>
      </c>
      <c r="V263" s="220">
        <v>5326518.41</v>
      </c>
      <c r="W263" s="220">
        <v>5326518.41</v>
      </c>
      <c r="X263" s="220">
        <v>5326518.41</v>
      </c>
      <c r="Y263" s="220">
        <v>5326518.41</v>
      </c>
      <c r="Z263" s="220">
        <v>5326518.41</v>
      </c>
      <c r="AA263" s="220">
        <v>5326518.41</v>
      </c>
      <c r="AB263" s="220">
        <v>5326518.41</v>
      </c>
      <c r="AC263" s="220">
        <v>5326518.41</v>
      </c>
      <c r="AD263" s="220">
        <v>5326518.41</v>
      </c>
      <c r="AE263" s="220">
        <v>5326518.41</v>
      </c>
      <c r="AF263" s="220">
        <v>5326518.41</v>
      </c>
      <c r="AG263" s="220">
        <f t="shared" si="54"/>
        <v>63918220.919999987</v>
      </c>
      <c r="AH263" s="234"/>
      <c r="AI263" s="235">
        <f t="shared" si="46"/>
        <v>20201.27</v>
      </c>
      <c r="AJ263" s="235">
        <f t="shared" si="46"/>
        <v>20201.27</v>
      </c>
      <c r="AK263" s="235">
        <f t="shared" si="46"/>
        <v>19444.240000000002</v>
      </c>
      <c r="AL263" s="235">
        <f t="shared" si="46"/>
        <v>18687.2</v>
      </c>
      <c r="AM263" s="235">
        <f t="shared" si="46"/>
        <v>18687.2</v>
      </c>
      <c r="AN263" s="235">
        <f t="shared" si="46"/>
        <v>18687.2</v>
      </c>
      <c r="AO263" s="235">
        <f t="shared" si="46"/>
        <v>18687.2</v>
      </c>
      <c r="AP263" s="235">
        <f t="shared" si="46"/>
        <v>18687.2</v>
      </c>
      <c r="AQ263" s="235">
        <f t="shared" si="46"/>
        <v>18687.2</v>
      </c>
      <c r="AR263" s="235">
        <f t="shared" si="48"/>
        <v>18687.2</v>
      </c>
      <c r="AS263" s="235">
        <f t="shared" si="48"/>
        <v>18687.2</v>
      </c>
      <c r="AT263" s="235">
        <f t="shared" si="48"/>
        <v>18687.2</v>
      </c>
      <c r="AU263" s="236">
        <f t="shared" si="50"/>
        <v>228031.58000000005</v>
      </c>
      <c r="AV263" s="236">
        <f t="shared" si="51"/>
        <v>18687.2</v>
      </c>
      <c r="AW263" s="236">
        <f t="shared" si="51"/>
        <v>18687.2</v>
      </c>
      <c r="AX263" s="236">
        <f t="shared" si="51"/>
        <v>18687.2</v>
      </c>
      <c r="AY263" s="236">
        <f t="shared" si="51"/>
        <v>18687.2</v>
      </c>
      <c r="AZ263" s="236">
        <f t="shared" si="47"/>
        <v>11984.67</v>
      </c>
      <c r="BA263" s="236">
        <f t="shared" si="47"/>
        <v>11984.67</v>
      </c>
      <c r="BB263" s="236">
        <f t="shared" si="47"/>
        <v>11984.67</v>
      </c>
      <c r="BC263" s="236">
        <f t="shared" si="47"/>
        <v>11984.67</v>
      </c>
      <c r="BD263" s="236">
        <f t="shared" si="47"/>
        <v>11984.67</v>
      </c>
      <c r="BE263" s="236">
        <f t="shared" si="47"/>
        <v>11984.67</v>
      </c>
      <c r="BF263" s="236">
        <f t="shared" si="47"/>
        <v>11984.67</v>
      </c>
      <c r="BG263" s="236">
        <f t="shared" si="47"/>
        <v>11984.67</v>
      </c>
      <c r="BH263" s="236">
        <f t="shared" si="47"/>
        <v>11984.67</v>
      </c>
      <c r="BI263" s="236">
        <f t="shared" si="49"/>
        <v>11984.67</v>
      </c>
      <c r="BJ263" s="236">
        <f t="shared" si="49"/>
        <v>11984.67</v>
      </c>
      <c r="BK263" s="236">
        <f t="shared" si="49"/>
        <v>11984.67</v>
      </c>
      <c r="BL263" s="235">
        <f t="shared" si="52"/>
        <v>143816.04</v>
      </c>
    </row>
    <row r="264" spans="1:64">
      <c r="A264" s="234" t="s">
        <v>477</v>
      </c>
      <c r="B264" s="231">
        <v>3.7600000000000001E-2</v>
      </c>
      <c r="C264" s="231">
        <v>2.5599999999999998E-2</v>
      </c>
      <c r="D264" s="220">
        <v>3315657.6</v>
      </c>
      <c r="E264" s="220">
        <v>3315657.6</v>
      </c>
      <c r="F264" s="220">
        <v>3315657.6</v>
      </c>
      <c r="G264" s="220">
        <v>3315657.6</v>
      </c>
      <c r="H264" s="220">
        <v>3315657.6</v>
      </c>
      <c r="I264" s="220">
        <v>3376681.92</v>
      </c>
      <c r="J264" s="220">
        <v>3437706.23</v>
      </c>
      <c r="K264" s="220">
        <v>3437706.23</v>
      </c>
      <c r="L264" s="220">
        <v>3437706.23</v>
      </c>
      <c r="M264" s="220">
        <v>3437706.23</v>
      </c>
      <c r="N264" s="220">
        <v>3437706.23</v>
      </c>
      <c r="O264" s="220">
        <v>3437706.23</v>
      </c>
      <c r="P264" s="220">
        <f t="shared" si="53"/>
        <v>40581207.299999997</v>
      </c>
      <c r="Q264" s="220">
        <v>3437706.23</v>
      </c>
      <c r="R264" s="220">
        <v>3437706.23</v>
      </c>
      <c r="S264" s="220">
        <v>3437706.23</v>
      </c>
      <c r="T264" s="220">
        <v>3437706.23</v>
      </c>
      <c r="U264" s="220">
        <v>3437706.23</v>
      </c>
      <c r="V264" s="220">
        <v>3437706.23</v>
      </c>
      <c r="W264" s="220">
        <v>3437706.23</v>
      </c>
      <c r="X264" s="220">
        <v>3437706.23</v>
      </c>
      <c r="Y264" s="220">
        <v>3437706.23</v>
      </c>
      <c r="Z264" s="220">
        <v>3437706.23</v>
      </c>
      <c r="AA264" s="220">
        <v>3437706.23</v>
      </c>
      <c r="AB264" s="220">
        <v>3437706.23</v>
      </c>
      <c r="AC264" s="220">
        <v>3437706.23</v>
      </c>
      <c r="AD264" s="220">
        <v>3437706.23</v>
      </c>
      <c r="AE264" s="220">
        <v>3437706.23</v>
      </c>
      <c r="AF264" s="220">
        <v>3437706.23</v>
      </c>
      <c r="AG264" s="220">
        <f t="shared" si="54"/>
        <v>41252474.75999999</v>
      </c>
      <c r="AH264" s="234"/>
      <c r="AI264" s="235">
        <f t="shared" si="46"/>
        <v>10389.06</v>
      </c>
      <c r="AJ264" s="235">
        <f t="shared" si="46"/>
        <v>10389.06</v>
      </c>
      <c r="AK264" s="235">
        <f t="shared" si="46"/>
        <v>10389.06</v>
      </c>
      <c r="AL264" s="235">
        <f t="shared" si="46"/>
        <v>10389.06</v>
      </c>
      <c r="AM264" s="235">
        <f t="shared" si="46"/>
        <v>10389.06</v>
      </c>
      <c r="AN264" s="235">
        <f t="shared" si="46"/>
        <v>10580.27</v>
      </c>
      <c r="AO264" s="235">
        <f t="shared" si="46"/>
        <v>10771.48</v>
      </c>
      <c r="AP264" s="235">
        <f t="shared" si="46"/>
        <v>10771.48</v>
      </c>
      <c r="AQ264" s="235">
        <f t="shared" si="46"/>
        <v>10771.48</v>
      </c>
      <c r="AR264" s="235">
        <f t="shared" si="48"/>
        <v>10771.48</v>
      </c>
      <c r="AS264" s="235">
        <f t="shared" si="48"/>
        <v>10771.48</v>
      </c>
      <c r="AT264" s="235">
        <f t="shared" si="48"/>
        <v>10771.48</v>
      </c>
      <c r="AU264" s="236">
        <f t="shared" si="50"/>
        <v>127154.44999999997</v>
      </c>
      <c r="AV264" s="236">
        <f t="shared" si="51"/>
        <v>10771.48</v>
      </c>
      <c r="AW264" s="236">
        <f t="shared" si="51"/>
        <v>10771.48</v>
      </c>
      <c r="AX264" s="236">
        <f t="shared" si="51"/>
        <v>10771.48</v>
      </c>
      <c r="AY264" s="236">
        <f t="shared" si="51"/>
        <v>10771.48</v>
      </c>
      <c r="AZ264" s="236">
        <f t="shared" si="47"/>
        <v>7333.77</v>
      </c>
      <c r="BA264" s="236">
        <f t="shared" si="47"/>
        <v>7333.77</v>
      </c>
      <c r="BB264" s="236">
        <f t="shared" si="47"/>
        <v>7333.77</v>
      </c>
      <c r="BC264" s="236">
        <f t="shared" si="47"/>
        <v>7333.77</v>
      </c>
      <c r="BD264" s="236">
        <f t="shared" si="47"/>
        <v>7333.77</v>
      </c>
      <c r="BE264" s="236">
        <f t="shared" si="47"/>
        <v>7333.77</v>
      </c>
      <c r="BF264" s="236">
        <f t="shared" si="47"/>
        <v>7333.77</v>
      </c>
      <c r="BG264" s="236">
        <f t="shared" si="47"/>
        <v>7333.77</v>
      </c>
      <c r="BH264" s="236">
        <f t="shared" si="47"/>
        <v>7333.77</v>
      </c>
      <c r="BI264" s="236">
        <f t="shared" si="49"/>
        <v>7333.77</v>
      </c>
      <c r="BJ264" s="236">
        <f t="shared" si="49"/>
        <v>7333.77</v>
      </c>
      <c r="BK264" s="236">
        <f t="shared" si="49"/>
        <v>7333.77</v>
      </c>
      <c r="BL264" s="235">
        <f t="shared" si="52"/>
        <v>88005.240000000034</v>
      </c>
    </row>
    <row r="265" spans="1:64">
      <c r="A265" s="234" t="s">
        <v>478</v>
      </c>
      <c r="B265" s="231">
        <v>3.85E-2</v>
      </c>
      <c r="C265" s="231">
        <v>2.3900000000000001E-2</v>
      </c>
      <c r="D265" s="220">
        <v>4001968.45</v>
      </c>
      <c r="E265" s="220">
        <v>4001968.45</v>
      </c>
      <c r="F265" s="220">
        <v>4001968.45</v>
      </c>
      <c r="G265" s="220">
        <v>4001968.45</v>
      </c>
      <c r="H265" s="220">
        <v>4001968.45</v>
      </c>
      <c r="I265" s="220">
        <v>4001968.45</v>
      </c>
      <c r="J265" s="220">
        <v>4001968.45</v>
      </c>
      <c r="K265" s="220">
        <v>4001968.45</v>
      </c>
      <c r="L265" s="220">
        <v>4001968.45</v>
      </c>
      <c r="M265" s="220">
        <v>4001968.45</v>
      </c>
      <c r="N265" s="220">
        <v>4001968.45</v>
      </c>
      <c r="O265" s="220">
        <v>4001968.45</v>
      </c>
      <c r="P265" s="220">
        <f t="shared" si="53"/>
        <v>48023621.400000006</v>
      </c>
      <c r="Q265" s="220">
        <v>4001968.45</v>
      </c>
      <c r="R265" s="220">
        <v>4001968.45</v>
      </c>
      <c r="S265" s="220">
        <v>4001968.45</v>
      </c>
      <c r="T265" s="220">
        <v>4001968.45</v>
      </c>
      <c r="U265" s="220">
        <v>4001968.45</v>
      </c>
      <c r="V265" s="220">
        <v>4001968.45</v>
      </c>
      <c r="W265" s="220">
        <v>4001968.45</v>
      </c>
      <c r="X265" s="220">
        <v>4001968.45</v>
      </c>
      <c r="Y265" s="220">
        <v>4001968.45</v>
      </c>
      <c r="Z265" s="220">
        <v>4001968.45</v>
      </c>
      <c r="AA265" s="220">
        <v>4001968.45</v>
      </c>
      <c r="AB265" s="220">
        <v>4001968.45</v>
      </c>
      <c r="AC265" s="220">
        <v>4001968.45</v>
      </c>
      <c r="AD265" s="220">
        <v>4001968.45</v>
      </c>
      <c r="AE265" s="220">
        <v>4001968.45</v>
      </c>
      <c r="AF265" s="220">
        <v>4001968.45</v>
      </c>
      <c r="AG265" s="220">
        <f t="shared" si="54"/>
        <v>48023621.400000006</v>
      </c>
      <c r="AH265" s="234"/>
      <c r="AI265" s="235">
        <f t="shared" si="46"/>
        <v>12839.65</v>
      </c>
      <c r="AJ265" s="235">
        <f t="shared" si="46"/>
        <v>12839.65</v>
      </c>
      <c r="AK265" s="235">
        <f t="shared" si="46"/>
        <v>12839.65</v>
      </c>
      <c r="AL265" s="235">
        <f t="shared" si="46"/>
        <v>12839.65</v>
      </c>
      <c r="AM265" s="235">
        <f t="shared" si="46"/>
        <v>12839.65</v>
      </c>
      <c r="AN265" s="235">
        <f t="shared" si="46"/>
        <v>12839.65</v>
      </c>
      <c r="AO265" s="235">
        <f t="shared" si="46"/>
        <v>12839.65</v>
      </c>
      <c r="AP265" s="235">
        <f t="shared" si="46"/>
        <v>12839.65</v>
      </c>
      <c r="AQ265" s="235">
        <f t="shared" si="46"/>
        <v>12839.65</v>
      </c>
      <c r="AR265" s="235">
        <f t="shared" si="48"/>
        <v>12839.65</v>
      </c>
      <c r="AS265" s="235">
        <f t="shared" si="48"/>
        <v>12839.65</v>
      </c>
      <c r="AT265" s="235">
        <f t="shared" si="48"/>
        <v>12839.65</v>
      </c>
      <c r="AU265" s="236">
        <f t="shared" si="50"/>
        <v>154075.79999999996</v>
      </c>
      <c r="AV265" s="236">
        <f t="shared" si="51"/>
        <v>12839.65</v>
      </c>
      <c r="AW265" s="236">
        <f t="shared" si="51"/>
        <v>12839.65</v>
      </c>
      <c r="AX265" s="236">
        <f t="shared" si="51"/>
        <v>12839.65</v>
      </c>
      <c r="AY265" s="236">
        <f t="shared" si="51"/>
        <v>12839.65</v>
      </c>
      <c r="AZ265" s="236">
        <f t="shared" si="47"/>
        <v>7970.59</v>
      </c>
      <c r="BA265" s="236">
        <f t="shared" si="47"/>
        <v>7970.59</v>
      </c>
      <c r="BB265" s="236">
        <f t="shared" si="47"/>
        <v>7970.59</v>
      </c>
      <c r="BC265" s="236">
        <f t="shared" si="47"/>
        <v>7970.59</v>
      </c>
      <c r="BD265" s="236">
        <f t="shared" si="47"/>
        <v>7970.59</v>
      </c>
      <c r="BE265" s="236">
        <f t="shared" si="47"/>
        <v>7970.59</v>
      </c>
      <c r="BF265" s="236">
        <f t="shared" si="47"/>
        <v>7970.59</v>
      </c>
      <c r="BG265" s="236">
        <f t="shared" si="47"/>
        <v>7970.59</v>
      </c>
      <c r="BH265" s="236">
        <f t="shared" si="47"/>
        <v>7970.59</v>
      </c>
      <c r="BI265" s="236">
        <f t="shared" si="49"/>
        <v>7970.59</v>
      </c>
      <c r="BJ265" s="236">
        <f t="shared" si="49"/>
        <v>7970.59</v>
      </c>
      <c r="BK265" s="236">
        <f t="shared" si="49"/>
        <v>7970.59</v>
      </c>
      <c r="BL265" s="235">
        <f t="shared" si="52"/>
        <v>95647.079999999973</v>
      </c>
    </row>
    <row r="266" spans="1:64">
      <c r="A266" s="234" t="s">
        <v>479</v>
      </c>
      <c r="B266" s="231">
        <v>3.85E-2</v>
      </c>
      <c r="C266" s="231">
        <v>2.4399999999999998E-2</v>
      </c>
      <c r="D266" s="220">
        <v>3905587.36</v>
      </c>
      <c r="E266" s="220">
        <v>3905587.36</v>
      </c>
      <c r="F266" s="220">
        <v>3905587.36</v>
      </c>
      <c r="G266" s="220">
        <v>3905587.36</v>
      </c>
      <c r="H266" s="220">
        <v>3905587.36</v>
      </c>
      <c r="I266" s="220">
        <v>3905587.36</v>
      </c>
      <c r="J266" s="220">
        <v>3905587.36</v>
      </c>
      <c r="K266" s="220">
        <v>3905587.36</v>
      </c>
      <c r="L266" s="220">
        <v>3905587.36</v>
      </c>
      <c r="M266" s="220">
        <v>3905587.36</v>
      </c>
      <c r="N266" s="220">
        <v>3905587.36</v>
      </c>
      <c r="O266" s="220">
        <v>3905587.36</v>
      </c>
      <c r="P266" s="220">
        <f t="shared" si="53"/>
        <v>46867048.32</v>
      </c>
      <c r="Q266" s="220">
        <v>3905587.36</v>
      </c>
      <c r="R266" s="220">
        <v>3905587.36</v>
      </c>
      <c r="S266" s="220">
        <v>3905587.36</v>
      </c>
      <c r="T266" s="220">
        <v>3905587.36</v>
      </c>
      <c r="U266" s="220">
        <v>3905587.36</v>
      </c>
      <c r="V266" s="220">
        <v>3905587.36</v>
      </c>
      <c r="W266" s="220">
        <v>3905587.36</v>
      </c>
      <c r="X266" s="220">
        <v>3905587.36</v>
      </c>
      <c r="Y266" s="220">
        <v>3905587.36</v>
      </c>
      <c r="Z266" s="220">
        <v>3905587.36</v>
      </c>
      <c r="AA266" s="220">
        <v>3905587.36</v>
      </c>
      <c r="AB266" s="220">
        <v>3905587.36</v>
      </c>
      <c r="AC266" s="220">
        <v>3905587.36</v>
      </c>
      <c r="AD266" s="220">
        <v>3905587.36</v>
      </c>
      <c r="AE266" s="220">
        <v>3905587.36</v>
      </c>
      <c r="AF266" s="220">
        <v>3905587.36</v>
      </c>
      <c r="AG266" s="220">
        <f t="shared" si="54"/>
        <v>46867048.32</v>
      </c>
      <c r="AH266" s="234"/>
      <c r="AI266" s="235">
        <f t="shared" si="46"/>
        <v>12530.43</v>
      </c>
      <c r="AJ266" s="235">
        <f t="shared" si="46"/>
        <v>12530.43</v>
      </c>
      <c r="AK266" s="235">
        <f t="shared" si="46"/>
        <v>12530.43</v>
      </c>
      <c r="AL266" s="235">
        <f t="shared" si="46"/>
        <v>12530.43</v>
      </c>
      <c r="AM266" s="235">
        <f t="shared" si="46"/>
        <v>12530.43</v>
      </c>
      <c r="AN266" s="235">
        <f t="shared" si="46"/>
        <v>12530.43</v>
      </c>
      <c r="AO266" s="235">
        <f t="shared" si="46"/>
        <v>12530.43</v>
      </c>
      <c r="AP266" s="235">
        <f t="shared" si="46"/>
        <v>12530.43</v>
      </c>
      <c r="AQ266" s="235">
        <f t="shared" si="46"/>
        <v>12530.43</v>
      </c>
      <c r="AR266" s="235">
        <f t="shared" si="48"/>
        <v>12530.43</v>
      </c>
      <c r="AS266" s="235">
        <f t="shared" si="48"/>
        <v>12530.43</v>
      </c>
      <c r="AT266" s="235">
        <f t="shared" si="48"/>
        <v>12530.43</v>
      </c>
      <c r="AU266" s="236">
        <f t="shared" si="50"/>
        <v>150365.15999999997</v>
      </c>
      <c r="AV266" s="236">
        <f t="shared" si="51"/>
        <v>12530.43</v>
      </c>
      <c r="AW266" s="236">
        <f t="shared" si="51"/>
        <v>12530.43</v>
      </c>
      <c r="AX266" s="236">
        <f t="shared" si="51"/>
        <v>12530.43</v>
      </c>
      <c r="AY266" s="236">
        <f t="shared" si="51"/>
        <v>12530.43</v>
      </c>
      <c r="AZ266" s="236">
        <f t="shared" si="47"/>
        <v>7941.36</v>
      </c>
      <c r="BA266" s="236">
        <f t="shared" si="47"/>
        <v>7941.36</v>
      </c>
      <c r="BB266" s="236">
        <f t="shared" si="47"/>
        <v>7941.36</v>
      </c>
      <c r="BC266" s="236">
        <f t="shared" si="47"/>
        <v>7941.36</v>
      </c>
      <c r="BD266" s="236">
        <f t="shared" si="47"/>
        <v>7941.36</v>
      </c>
      <c r="BE266" s="236">
        <f t="shared" si="47"/>
        <v>7941.36</v>
      </c>
      <c r="BF266" s="236">
        <f t="shared" si="47"/>
        <v>7941.36</v>
      </c>
      <c r="BG266" s="236">
        <f t="shared" si="47"/>
        <v>7941.36</v>
      </c>
      <c r="BH266" s="236">
        <f t="shared" si="47"/>
        <v>7941.36</v>
      </c>
      <c r="BI266" s="236">
        <f t="shared" si="49"/>
        <v>7941.36</v>
      </c>
      <c r="BJ266" s="236">
        <f t="shared" si="49"/>
        <v>7941.36</v>
      </c>
      <c r="BK266" s="236">
        <f t="shared" si="49"/>
        <v>7941.36</v>
      </c>
      <c r="BL266" s="235">
        <f t="shared" si="52"/>
        <v>95296.319999999992</v>
      </c>
    </row>
    <row r="267" spans="1:64">
      <c r="A267" s="234" t="s">
        <v>480</v>
      </c>
      <c r="B267" s="231">
        <v>3.7500000000000006E-2</v>
      </c>
      <c r="C267" s="231">
        <v>2.4799999999999999E-2</v>
      </c>
      <c r="D267" s="220">
        <v>3065508.07</v>
      </c>
      <c r="E267" s="220">
        <v>3065508.07</v>
      </c>
      <c r="F267" s="220">
        <v>3065508.07</v>
      </c>
      <c r="G267" s="220">
        <v>3065508.07</v>
      </c>
      <c r="H267" s="220">
        <v>3065508.07</v>
      </c>
      <c r="I267" s="220">
        <v>3065508.07</v>
      </c>
      <c r="J267" s="220">
        <v>3065508.07</v>
      </c>
      <c r="K267" s="220">
        <v>3065508.07</v>
      </c>
      <c r="L267" s="220">
        <v>3065508.07</v>
      </c>
      <c r="M267" s="220">
        <v>3065508.07</v>
      </c>
      <c r="N267" s="220">
        <v>3065508.07</v>
      </c>
      <c r="O267" s="220">
        <v>3065508.07</v>
      </c>
      <c r="P267" s="220">
        <f t="shared" si="53"/>
        <v>36786096.839999996</v>
      </c>
      <c r="Q267" s="220">
        <v>3065508.07</v>
      </c>
      <c r="R267" s="220">
        <v>3065508.07</v>
      </c>
      <c r="S267" s="220">
        <v>3065508.07</v>
      </c>
      <c r="T267" s="220">
        <v>3065508.07</v>
      </c>
      <c r="U267" s="220">
        <v>3065508.07</v>
      </c>
      <c r="V267" s="220">
        <v>3065508.07</v>
      </c>
      <c r="W267" s="220">
        <v>3065508.07</v>
      </c>
      <c r="X267" s="220">
        <v>3065508.07</v>
      </c>
      <c r="Y267" s="220">
        <v>3065508.07</v>
      </c>
      <c r="Z267" s="220">
        <v>3065508.07</v>
      </c>
      <c r="AA267" s="220">
        <v>3065508.07</v>
      </c>
      <c r="AB267" s="220">
        <v>3065508.07</v>
      </c>
      <c r="AC267" s="220">
        <v>3065508.07</v>
      </c>
      <c r="AD267" s="220">
        <v>3065508.07</v>
      </c>
      <c r="AE267" s="220">
        <v>3065508.07</v>
      </c>
      <c r="AF267" s="220">
        <v>3065508.07</v>
      </c>
      <c r="AG267" s="220">
        <f t="shared" si="54"/>
        <v>36786096.839999996</v>
      </c>
      <c r="AH267" s="234"/>
      <c r="AI267" s="235">
        <f t="shared" si="46"/>
        <v>9579.7099999999991</v>
      </c>
      <c r="AJ267" s="235">
        <f t="shared" si="46"/>
        <v>9579.7099999999991</v>
      </c>
      <c r="AK267" s="235">
        <f t="shared" si="46"/>
        <v>9579.7099999999991</v>
      </c>
      <c r="AL267" s="235">
        <f t="shared" si="46"/>
        <v>9579.7099999999991</v>
      </c>
      <c r="AM267" s="235">
        <f t="shared" si="46"/>
        <v>9579.7099999999991</v>
      </c>
      <c r="AN267" s="235">
        <f t="shared" si="46"/>
        <v>9579.7099999999991</v>
      </c>
      <c r="AO267" s="235">
        <f t="shared" si="46"/>
        <v>9579.7099999999991</v>
      </c>
      <c r="AP267" s="235">
        <f t="shared" si="46"/>
        <v>9579.7099999999991</v>
      </c>
      <c r="AQ267" s="235">
        <f t="shared" si="46"/>
        <v>9579.7099999999991</v>
      </c>
      <c r="AR267" s="235">
        <f t="shared" si="48"/>
        <v>9579.7099999999991</v>
      </c>
      <c r="AS267" s="235">
        <f t="shared" si="48"/>
        <v>9579.7099999999991</v>
      </c>
      <c r="AT267" s="235">
        <f t="shared" si="48"/>
        <v>9579.7099999999991</v>
      </c>
      <c r="AU267" s="236">
        <f t="shared" si="50"/>
        <v>114956.51999999996</v>
      </c>
      <c r="AV267" s="236">
        <f t="shared" si="51"/>
        <v>9579.7099999999991</v>
      </c>
      <c r="AW267" s="236">
        <f t="shared" si="51"/>
        <v>9579.7099999999991</v>
      </c>
      <c r="AX267" s="236">
        <f t="shared" si="51"/>
        <v>9579.7099999999991</v>
      </c>
      <c r="AY267" s="236">
        <f t="shared" si="51"/>
        <v>9579.7099999999991</v>
      </c>
      <c r="AZ267" s="236">
        <f t="shared" si="47"/>
        <v>6335.38</v>
      </c>
      <c r="BA267" s="236">
        <f t="shared" si="47"/>
        <v>6335.38</v>
      </c>
      <c r="BB267" s="236">
        <f t="shared" si="47"/>
        <v>6335.38</v>
      </c>
      <c r="BC267" s="236">
        <f t="shared" si="47"/>
        <v>6335.38</v>
      </c>
      <c r="BD267" s="236">
        <f t="shared" si="47"/>
        <v>6335.38</v>
      </c>
      <c r="BE267" s="236">
        <f t="shared" si="47"/>
        <v>6335.38</v>
      </c>
      <c r="BF267" s="236">
        <f t="shared" si="47"/>
        <v>6335.38</v>
      </c>
      <c r="BG267" s="236">
        <f t="shared" si="47"/>
        <v>6335.38</v>
      </c>
      <c r="BH267" s="236">
        <f t="shared" si="47"/>
        <v>6335.38</v>
      </c>
      <c r="BI267" s="236">
        <f t="shared" si="49"/>
        <v>6335.38</v>
      </c>
      <c r="BJ267" s="236">
        <f t="shared" si="49"/>
        <v>6335.38</v>
      </c>
      <c r="BK267" s="236">
        <f t="shared" si="49"/>
        <v>6335.38</v>
      </c>
      <c r="BL267" s="235">
        <f t="shared" si="52"/>
        <v>76024.56</v>
      </c>
    </row>
    <row r="268" spans="1:64">
      <c r="A268" s="234" t="s">
        <v>481</v>
      </c>
      <c r="B268" s="231">
        <v>3.7500000000000006E-2</v>
      </c>
      <c r="C268" s="231">
        <v>2.4799999999999999E-2</v>
      </c>
      <c r="D268" s="220">
        <v>3053037.79</v>
      </c>
      <c r="E268" s="220">
        <v>3053037.79</v>
      </c>
      <c r="F268" s="220">
        <v>3053037.79</v>
      </c>
      <c r="G268" s="220">
        <v>3053037.79</v>
      </c>
      <c r="H268" s="220">
        <v>3053037.79</v>
      </c>
      <c r="I268" s="220">
        <v>3053037.79</v>
      </c>
      <c r="J268" s="220">
        <v>3053037.79</v>
      </c>
      <c r="K268" s="220">
        <v>3053037.79</v>
      </c>
      <c r="L268" s="220">
        <v>3053037.79</v>
      </c>
      <c r="M268" s="220">
        <v>3053037.79</v>
      </c>
      <c r="N268" s="220">
        <v>3053037.79</v>
      </c>
      <c r="O268" s="220">
        <v>3053037.79</v>
      </c>
      <c r="P268" s="220">
        <f t="shared" si="53"/>
        <v>36636453.479999997</v>
      </c>
      <c r="Q268" s="220">
        <v>3053037.79</v>
      </c>
      <c r="R268" s="220">
        <v>3053037.79</v>
      </c>
      <c r="S268" s="220">
        <v>3053037.79</v>
      </c>
      <c r="T268" s="220">
        <v>3053037.79</v>
      </c>
      <c r="U268" s="220">
        <v>3053037.79</v>
      </c>
      <c r="V268" s="220">
        <v>3053037.79</v>
      </c>
      <c r="W268" s="220">
        <v>3053037.79</v>
      </c>
      <c r="X268" s="220">
        <v>3053037.79</v>
      </c>
      <c r="Y268" s="220">
        <v>3053037.79</v>
      </c>
      <c r="Z268" s="220">
        <v>3053037.79</v>
      </c>
      <c r="AA268" s="220">
        <v>3053037.79</v>
      </c>
      <c r="AB268" s="220">
        <v>3053037.79</v>
      </c>
      <c r="AC268" s="220">
        <v>3053037.79</v>
      </c>
      <c r="AD268" s="220">
        <v>3053037.79</v>
      </c>
      <c r="AE268" s="220">
        <v>3053037.79</v>
      </c>
      <c r="AF268" s="220">
        <v>3053037.79</v>
      </c>
      <c r="AG268" s="220">
        <f t="shared" si="54"/>
        <v>36636453.479999997</v>
      </c>
      <c r="AH268" s="234"/>
      <c r="AI268" s="235">
        <f t="shared" si="46"/>
        <v>9540.74</v>
      </c>
      <c r="AJ268" s="235">
        <f t="shared" si="46"/>
        <v>9540.74</v>
      </c>
      <c r="AK268" s="235">
        <f t="shared" si="46"/>
        <v>9540.74</v>
      </c>
      <c r="AL268" s="235">
        <f t="shared" si="46"/>
        <v>9540.74</v>
      </c>
      <c r="AM268" s="235">
        <f t="shared" si="46"/>
        <v>9540.74</v>
      </c>
      <c r="AN268" s="235">
        <f t="shared" si="46"/>
        <v>9540.74</v>
      </c>
      <c r="AO268" s="235">
        <f t="shared" si="46"/>
        <v>9540.74</v>
      </c>
      <c r="AP268" s="235">
        <f t="shared" si="46"/>
        <v>9540.74</v>
      </c>
      <c r="AQ268" s="235">
        <f t="shared" si="46"/>
        <v>9540.74</v>
      </c>
      <c r="AR268" s="235">
        <f t="shared" si="48"/>
        <v>9540.74</v>
      </c>
      <c r="AS268" s="235">
        <f t="shared" si="48"/>
        <v>9540.74</v>
      </c>
      <c r="AT268" s="235">
        <f t="shared" si="48"/>
        <v>9540.74</v>
      </c>
      <c r="AU268" s="236">
        <f t="shared" si="50"/>
        <v>114488.88000000002</v>
      </c>
      <c r="AV268" s="236">
        <f t="shared" si="51"/>
        <v>9540.74</v>
      </c>
      <c r="AW268" s="236">
        <f t="shared" si="51"/>
        <v>9540.74</v>
      </c>
      <c r="AX268" s="236">
        <f t="shared" si="51"/>
        <v>9540.74</v>
      </c>
      <c r="AY268" s="236">
        <f t="shared" si="51"/>
        <v>9540.74</v>
      </c>
      <c r="AZ268" s="236">
        <f t="shared" si="47"/>
        <v>6309.61</v>
      </c>
      <c r="BA268" s="236">
        <f t="shared" si="47"/>
        <v>6309.61</v>
      </c>
      <c r="BB268" s="236">
        <f t="shared" si="47"/>
        <v>6309.61</v>
      </c>
      <c r="BC268" s="236">
        <f t="shared" si="47"/>
        <v>6309.61</v>
      </c>
      <c r="BD268" s="236">
        <f t="shared" si="47"/>
        <v>6309.61</v>
      </c>
      <c r="BE268" s="236">
        <f t="shared" si="47"/>
        <v>6309.61</v>
      </c>
      <c r="BF268" s="236">
        <f t="shared" si="47"/>
        <v>6309.61</v>
      </c>
      <c r="BG268" s="236">
        <f t="shared" si="47"/>
        <v>6309.61</v>
      </c>
      <c r="BH268" s="236">
        <f t="shared" si="47"/>
        <v>6309.61</v>
      </c>
      <c r="BI268" s="236">
        <f t="shared" si="49"/>
        <v>6309.61</v>
      </c>
      <c r="BJ268" s="236">
        <f t="shared" si="49"/>
        <v>6309.61</v>
      </c>
      <c r="BK268" s="236">
        <f t="shared" si="49"/>
        <v>6309.61</v>
      </c>
      <c r="BL268" s="235">
        <f t="shared" si="52"/>
        <v>75715.319999999992</v>
      </c>
    </row>
    <row r="269" spans="1:64">
      <c r="A269" s="234" t="s">
        <v>482</v>
      </c>
      <c r="B269" s="231">
        <v>3.7600000000000001E-2</v>
      </c>
      <c r="C269" s="231">
        <v>3.2800000000000003E-2</v>
      </c>
      <c r="D269" s="220">
        <v>3483804.51</v>
      </c>
      <c r="E269" s="220">
        <v>3483804.51</v>
      </c>
      <c r="F269" s="220">
        <v>3483804.51</v>
      </c>
      <c r="G269" s="220">
        <v>3483804.51</v>
      </c>
      <c r="H269" s="220">
        <v>3483804.51</v>
      </c>
      <c r="I269" s="220">
        <v>3483804.51</v>
      </c>
      <c r="J269" s="220">
        <v>3483804.51</v>
      </c>
      <c r="K269" s="220">
        <v>3483804.51</v>
      </c>
      <c r="L269" s="220">
        <v>3483804.51</v>
      </c>
      <c r="M269" s="220">
        <v>3483804.51</v>
      </c>
      <c r="N269" s="220">
        <v>3483804.51</v>
      </c>
      <c r="O269" s="220">
        <v>3483804.51</v>
      </c>
      <c r="P269" s="220">
        <f t="shared" si="53"/>
        <v>41805654.119999982</v>
      </c>
      <c r="Q269" s="220">
        <v>3483804.51</v>
      </c>
      <c r="R269" s="220">
        <v>3483804.51</v>
      </c>
      <c r="S269" s="220">
        <v>3483804.51</v>
      </c>
      <c r="T269" s="220">
        <v>3483804.51</v>
      </c>
      <c r="U269" s="220">
        <v>3483804.51</v>
      </c>
      <c r="V269" s="220">
        <v>3483804.51</v>
      </c>
      <c r="W269" s="220">
        <v>3483804.51</v>
      </c>
      <c r="X269" s="220">
        <v>3483804.51</v>
      </c>
      <c r="Y269" s="220">
        <v>3483804.51</v>
      </c>
      <c r="Z269" s="220">
        <v>3483804.51</v>
      </c>
      <c r="AA269" s="220">
        <v>3483804.51</v>
      </c>
      <c r="AB269" s="220">
        <v>3483804.51</v>
      </c>
      <c r="AC269" s="220">
        <v>3483804.51</v>
      </c>
      <c r="AD269" s="220">
        <v>3483804.51</v>
      </c>
      <c r="AE269" s="220">
        <v>3483804.51</v>
      </c>
      <c r="AF269" s="220">
        <v>3483804.51</v>
      </c>
      <c r="AG269" s="220">
        <f t="shared" si="54"/>
        <v>41805654.119999982</v>
      </c>
      <c r="AH269" s="234"/>
      <c r="AI269" s="235">
        <f t="shared" si="46"/>
        <v>10915.92</v>
      </c>
      <c r="AJ269" s="235">
        <f t="shared" si="46"/>
        <v>10915.92</v>
      </c>
      <c r="AK269" s="235">
        <f t="shared" si="46"/>
        <v>10915.92</v>
      </c>
      <c r="AL269" s="235">
        <f t="shared" si="46"/>
        <v>10915.92</v>
      </c>
      <c r="AM269" s="235">
        <f t="shared" si="46"/>
        <v>10915.92</v>
      </c>
      <c r="AN269" s="235">
        <f t="shared" si="46"/>
        <v>10915.92</v>
      </c>
      <c r="AO269" s="235">
        <f t="shared" si="46"/>
        <v>10915.92</v>
      </c>
      <c r="AP269" s="235">
        <f t="shared" si="46"/>
        <v>10915.92</v>
      </c>
      <c r="AQ269" s="235">
        <f t="shared" si="46"/>
        <v>10915.92</v>
      </c>
      <c r="AR269" s="235">
        <f t="shared" si="48"/>
        <v>10915.92</v>
      </c>
      <c r="AS269" s="235">
        <f t="shared" si="48"/>
        <v>10915.92</v>
      </c>
      <c r="AT269" s="235">
        <f t="shared" si="48"/>
        <v>10915.92</v>
      </c>
      <c r="AU269" s="236">
        <f t="shared" si="50"/>
        <v>130991.03999999999</v>
      </c>
      <c r="AV269" s="236">
        <f t="shared" si="51"/>
        <v>10915.92</v>
      </c>
      <c r="AW269" s="236">
        <f t="shared" si="51"/>
        <v>10915.92</v>
      </c>
      <c r="AX269" s="236">
        <f t="shared" si="51"/>
        <v>10915.92</v>
      </c>
      <c r="AY269" s="236">
        <f t="shared" si="51"/>
        <v>10915.92</v>
      </c>
      <c r="AZ269" s="236">
        <f t="shared" si="47"/>
        <v>9522.4</v>
      </c>
      <c r="BA269" s="236">
        <f t="shared" si="47"/>
        <v>9522.4</v>
      </c>
      <c r="BB269" s="236">
        <f t="shared" si="47"/>
        <v>9522.4</v>
      </c>
      <c r="BC269" s="236">
        <f t="shared" si="47"/>
        <v>9522.4</v>
      </c>
      <c r="BD269" s="236">
        <f t="shared" si="47"/>
        <v>9522.4</v>
      </c>
      <c r="BE269" s="236">
        <f t="shared" si="47"/>
        <v>9522.4</v>
      </c>
      <c r="BF269" s="236">
        <f t="shared" si="47"/>
        <v>9522.4</v>
      </c>
      <c r="BG269" s="236">
        <f t="shared" si="47"/>
        <v>9522.4</v>
      </c>
      <c r="BH269" s="236">
        <f t="shared" si="47"/>
        <v>9522.4</v>
      </c>
      <c r="BI269" s="236">
        <f t="shared" si="49"/>
        <v>9522.4</v>
      </c>
      <c r="BJ269" s="236">
        <f t="shared" si="49"/>
        <v>9522.4</v>
      </c>
      <c r="BK269" s="236">
        <f t="shared" si="49"/>
        <v>9522.4</v>
      </c>
      <c r="BL269" s="235">
        <f t="shared" si="52"/>
        <v>114268.79999999997</v>
      </c>
    </row>
    <row r="270" spans="1:64">
      <c r="A270" s="234" t="s">
        <v>483</v>
      </c>
      <c r="B270" s="231">
        <v>2.9600000000000001E-2</v>
      </c>
      <c r="C270" s="231">
        <v>2.8700000000000003E-2</v>
      </c>
      <c r="D270" s="220">
        <v>24410920.800000001</v>
      </c>
      <c r="E270" s="220">
        <v>24410920.800000001</v>
      </c>
      <c r="F270" s="220">
        <v>24410920.800000001</v>
      </c>
      <c r="G270" s="220">
        <v>24499582.34</v>
      </c>
      <c r="H270" s="220">
        <v>24588248.030000001</v>
      </c>
      <c r="I270" s="220">
        <v>24588252.18</v>
      </c>
      <c r="J270" s="220">
        <v>24588256.855</v>
      </c>
      <c r="K270" s="220">
        <v>24588261.530000001</v>
      </c>
      <c r="L270" s="220">
        <v>24588261.530000001</v>
      </c>
      <c r="M270" s="220">
        <v>24588261.530000001</v>
      </c>
      <c r="N270" s="220">
        <v>24588261.530000001</v>
      </c>
      <c r="O270" s="220">
        <v>24588261.530000001</v>
      </c>
      <c r="P270" s="220">
        <f t="shared" si="53"/>
        <v>294438409.45500004</v>
      </c>
      <c r="Q270" s="220">
        <v>24588261.530000001</v>
      </c>
      <c r="R270" s="220">
        <v>24588261.530000001</v>
      </c>
      <c r="S270" s="220">
        <v>24588261.530000001</v>
      </c>
      <c r="T270" s="220">
        <v>24588261.530000001</v>
      </c>
      <c r="U270" s="220">
        <v>24588261.530000001</v>
      </c>
      <c r="V270" s="220">
        <v>24588261.530000001</v>
      </c>
      <c r="W270" s="220">
        <v>24588261.530000001</v>
      </c>
      <c r="X270" s="220">
        <v>24588261.530000001</v>
      </c>
      <c r="Y270" s="220">
        <v>24588261.530000001</v>
      </c>
      <c r="Z270" s="220">
        <v>24588261.530000001</v>
      </c>
      <c r="AA270" s="220">
        <v>24588261.530000001</v>
      </c>
      <c r="AB270" s="220">
        <v>24588261.530000001</v>
      </c>
      <c r="AC270" s="220">
        <v>24588261.530000001</v>
      </c>
      <c r="AD270" s="220">
        <v>24588261.530000001</v>
      </c>
      <c r="AE270" s="220">
        <v>24588261.530000001</v>
      </c>
      <c r="AF270" s="220">
        <v>24588261.530000001</v>
      </c>
      <c r="AG270" s="220">
        <f t="shared" si="54"/>
        <v>295059138.36000001</v>
      </c>
      <c r="AH270" s="234"/>
      <c r="AI270" s="235">
        <f t="shared" si="46"/>
        <v>60213.599999999999</v>
      </c>
      <c r="AJ270" s="235">
        <f t="shared" si="46"/>
        <v>60213.599999999999</v>
      </c>
      <c r="AK270" s="235">
        <f t="shared" si="46"/>
        <v>60213.599999999999</v>
      </c>
      <c r="AL270" s="235">
        <f t="shared" si="46"/>
        <v>60432.3</v>
      </c>
      <c r="AM270" s="235">
        <f t="shared" si="46"/>
        <v>60651.01</v>
      </c>
      <c r="AN270" s="235">
        <f t="shared" si="46"/>
        <v>60651.02</v>
      </c>
      <c r="AO270" s="235">
        <f t="shared" si="46"/>
        <v>60651.03</v>
      </c>
      <c r="AP270" s="235">
        <f t="shared" si="46"/>
        <v>60651.05</v>
      </c>
      <c r="AQ270" s="235">
        <f t="shared" si="46"/>
        <v>60651.05</v>
      </c>
      <c r="AR270" s="235">
        <f t="shared" si="48"/>
        <v>60651.05</v>
      </c>
      <c r="AS270" s="235">
        <f t="shared" si="48"/>
        <v>60651.05</v>
      </c>
      <c r="AT270" s="235">
        <f t="shared" si="48"/>
        <v>60651.05</v>
      </c>
      <c r="AU270" s="236">
        <f t="shared" si="50"/>
        <v>726281.41000000015</v>
      </c>
      <c r="AV270" s="236">
        <f t="shared" si="51"/>
        <v>60651.05</v>
      </c>
      <c r="AW270" s="236">
        <f t="shared" si="51"/>
        <v>60651.05</v>
      </c>
      <c r="AX270" s="236">
        <f t="shared" si="51"/>
        <v>60651.05</v>
      </c>
      <c r="AY270" s="236">
        <f t="shared" si="51"/>
        <v>60651.05</v>
      </c>
      <c r="AZ270" s="236">
        <f t="shared" si="47"/>
        <v>58806.93</v>
      </c>
      <c r="BA270" s="236">
        <f t="shared" si="47"/>
        <v>58806.93</v>
      </c>
      <c r="BB270" s="236">
        <f t="shared" si="47"/>
        <v>58806.93</v>
      </c>
      <c r="BC270" s="236">
        <f t="shared" si="47"/>
        <v>58806.93</v>
      </c>
      <c r="BD270" s="236">
        <f t="shared" si="47"/>
        <v>58806.93</v>
      </c>
      <c r="BE270" s="236">
        <f t="shared" si="47"/>
        <v>58806.93</v>
      </c>
      <c r="BF270" s="236">
        <f t="shared" si="47"/>
        <v>58806.93</v>
      </c>
      <c r="BG270" s="236">
        <f t="shared" si="47"/>
        <v>58806.93</v>
      </c>
      <c r="BH270" s="236">
        <f t="shared" si="47"/>
        <v>58806.93</v>
      </c>
      <c r="BI270" s="236">
        <f t="shared" si="49"/>
        <v>58806.93</v>
      </c>
      <c r="BJ270" s="236">
        <f t="shared" si="49"/>
        <v>58806.93</v>
      </c>
      <c r="BK270" s="236">
        <f t="shared" si="49"/>
        <v>58806.93</v>
      </c>
      <c r="BL270" s="235">
        <f t="shared" si="52"/>
        <v>705683.16000000015</v>
      </c>
    </row>
    <row r="271" spans="1:64">
      <c r="A271" s="234" t="s">
        <v>484</v>
      </c>
      <c r="B271" s="231">
        <v>3.7700000000000004E-2</v>
      </c>
      <c r="C271" s="231">
        <v>2.7200000000000002E-2</v>
      </c>
      <c r="D271" s="220">
        <v>3245891.87</v>
      </c>
      <c r="E271" s="220">
        <v>3245891.87</v>
      </c>
      <c r="F271" s="220">
        <v>3245891.87</v>
      </c>
      <c r="G271" s="220">
        <v>3245891.87</v>
      </c>
      <c r="H271" s="220">
        <v>3245891.87</v>
      </c>
      <c r="I271" s="220">
        <v>3245891.87</v>
      </c>
      <c r="J271" s="220">
        <v>3245891.87</v>
      </c>
      <c r="K271" s="220">
        <v>3245891.87</v>
      </c>
      <c r="L271" s="220">
        <v>3245891.87</v>
      </c>
      <c r="M271" s="220">
        <v>3245891.87</v>
      </c>
      <c r="N271" s="220">
        <v>3245891.87</v>
      </c>
      <c r="O271" s="220">
        <v>3245891.87</v>
      </c>
      <c r="P271" s="220">
        <f t="shared" si="53"/>
        <v>38950702.440000005</v>
      </c>
      <c r="Q271" s="220">
        <v>3245891.87</v>
      </c>
      <c r="R271" s="220">
        <v>3245891.87</v>
      </c>
      <c r="S271" s="220">
        <v>3245891.87</v>
      </c>
      <c r="T271" s="220">
        <v>3245891.87</v>
      </c>
      <c r="U271" s="220">
        <v>3245891.87</v>
      </c>
      <c r="V271" s="220">
        <v>3245891.87</v>
      </c>
      <c r="W271" s="220">
        <v>3245891.87</v>
      </c>
      <c r="X271" s="220">
        <v>3245891.87</v>
      </c>
      <c r="Y271" s="220">
        <v>3245891.87</v>
      </c>
      <c r="Z271" s="220">
        <v>3245891.87</v>
      </c>
      <c r="AA271" s="220">
        <v>3245891.87</v>
      </c>
      <c r="AB271" s="220">
        <v>3245891.87</v>
      </c>
      <c r="AC271" s="220">
        <v>3245891.87</v>
      </c>
      <c r="AD271" s="220">
        <v>3245891.87</v>
      </c>
      <c r="AE271" s="220">
        <v>3245891.87</v>
      </c>
      <c r="AF271" s="220">
        <v>3245891.87</v>
      </c>
      <c r="AG271" s="220">
        <f t="shared" si="54"/>
        <v>38950702.440000005</v>
      </c>
      <c r="AH271" s="234"/>
      <c r="AI271" s="235">
        <f t="shared" si="46"/>
        <v>10197.51</v>
      </c>
      <c r="AJ271" s="235">
        <f t="shared" si="46"/>
        <v>10197.51</v>
      </c>
      <c r="AK271" s="235">
        <f t="shared" si="46"/>
        <v>10197.51</v>
      </c>
      <c r="AL271" s="235">
        <f t="shared" si="46"/>
        <v>10197.51</v>
      </c>
      <c r="AM271" s="235">
        <f t="shared" si="46"/>
        <v>10197.51</v>
      </c>
      <c r="AN271" s="235">
        <f t="shared" si="46"/>
        <v>10197.51</v>
      </c>
      <c r="AO271" s="235">
        <f t="shared" si="46"/>
        <v>10197.51</v>
      </c>
      <c r="AP271" s="235">
        <f t="shared" si="46"/>
        <v>10197.51</v>
      </c>
      <c r="AQ271" s="235">
        <f t="shared" si="46"/>
        <v>10197.51</v>
      </c>
      <c r="AR271" s="235">
        <f t="shared" si="48"/>
        <v>10197.51</v>
      </c>
      <c r="AS271" s="235">
        <f t="shared" si="48"/>
        <v>10197.51</v>
      </c>
      <c r="AT271" s="235">
        <f t="shared" si="48"/>
        <v>10197.51</v>
      </c>
      <c r="AU271" s="236">
        <f t="shared" si="50"/>
        <v>122370.11999999998</v>
      </c>
      <c r="AV271" s="236">
        <f t="shared" si="51"/>
        <v>10197.51</v>
      </c>
      <c r="AW271" s="236">
        <f t="shared" si="51"/>
        <v>10197.51</v>
      </c>
      <c r="AX271" s="236">
        <f t="shared" si="51"/>
        <v>10197.51</v>
      </c>
      <c r="AY271" s="236">
        <f t="shared" si="51"/>
        <v>10197.51</v>
      </c>
      <c r="AZ271" s="236">
        <f t="shared" si="47"/>
        <v>7357.35</v>
      </c>
      <c r="BA271" s="236">
        <f t="shared" si="47"/>
        <v>7357.35</v>
      </c>
      <c r="BB271" s="236">
        <f t="shared" si="47"/>
        <v>7357.35</v>
      </c>
      <c r="BC271" s="236">
        <f t="shared" si="47"/>
        <v>7357.35</v>
      </c>
      <c r="BD271" s="236">
        <f t="shared" si="47"/>
        <v>7357.35</v>
      </c>
      <c r="BE271" s="236">
        <f t="shared" si="47"/>
        <v>7357.35</v>
      </c>
      <c r="BF271" s="236">
        <f t="shared" si="47"/>
        <v>7357.35</v>
      </c>
      <c r="BG271" s="236">
        <f t="shared" si="47"/>
        <v>7357.35</v>
      </c>
      <c r="BH271" s="236">
        <f t="shared" si="47"/>
        <v>7357.35</v>
      </c>
      <c r="BI271" s="236">
        <f t="shared" si="49"/>
        <v>7357.35</v>
      </c>
      <c r="BJ271" s="236">
        <f t="shared" si="49"/>
        <v>7357.35</v>
      </c>
      <c r="BK271" s="236">
        <f t="shared" si="49"/>
        <v>7357.35</v>
      </c>
      <c r="BL271" s="235">
        <f t="shared" si="52"/>
        <v>88288.200000000012</v>
      </c>
    </row>
    <row r="272" spans="1:64">
      <c r="A272" s="234" t="s">
        <v>485</v>
      </c>
      <c r="B272" s="231">
        <v>4.9200000000000001E-2</v>
      </c>
      <c r="C272" s="231">
        <v>1.84E-2</v>
      </c>
      <c r="D272" s="220">
        <v>2454258.42</v>
      </c>
      <c r="E272" s="220">
        <v>2454258.42</v>
      </c>
      <c r="F272" s="220">
        <v>2454258.42</v>
      </c>
      <c r="G272" s="220">
        <v>2454258.42</v>
      </c>
      <c r="H272" s="220">
        <v>2454258.42</v>
      </c>
      <c r="I272" s="220">
        <v>2454258.42</v>
      </c>
      <c r="J272" s="220">
        <v>2454258.42</v>
      </c>
      <c r="K272" s="220">
        <v>2454258.42</v>
      </c>
      <c r="L272" s="220">
        <v>2454258.42</v>
      </c>
      <c r="M272" s="220">
        <v>2454258.42</v>
      </c>
      <c r="N272" s="220">
        <v>2454258.42</v>
      </c>
      <c r="O272" s="220">
        <v>2454258.42</v>
      </c>
      <c r="P272" s="220">
        <f t="shared" si="53"/>
        <v>29451101.040000007</v>
      </c>
      <c r="Q272" s="220">
        <v>2454258.42</v>
      </c>
      <c r="R272" s="220">
        <v>2454258.42</v>
      </c>
      <c r="S272" s="220">
        <v>2454258.42</v>
      </c>
      <c r="T272" s="220">
        <v>2454258.42</v>
      </c>
      <c r="U272" s="220">
        <v>2454258.42</v>
      </c>
      <c r="V272" s="220">
        <v>2454258.42</v>
      </c>
      <c r="W272" s="220">
        <v>2454258.42</v>
      </c>
      <c r="X272" s="220">
        <v>2454258.42</v>
      </c>
      <c r="Y272" s="220">
        <v>2454258.42</v>
      </c>
      <c r="Z272" s="220">
        <v>2454258.42</v>
      </c>
      <c r="AA272" s="220">
        <v>2454258.42</v>
      </c>
      <c r="AB272" s="220">
        <v>2454258.42</v>
      </c>
      <c r="AC272" s="220">
        <v>2454258.42</v>
      </c>
      <c r="AD272" s="220">
        <v>2454258.42</v>
      </c>
      <c r="AE272" s="220">
        <v>2454258.42</v>
      </c>
      <c r="AF272" s="220">
        <v>2454258.42</v>
      </c>
      <c r="AG272" s="220">
        <f t="shared" si="54"/>
        <v>29451101.040000007</v>
      </c>
      <c r="AH272" s="234"/>
      <c r="AI272" s="235">
        <f t="shared" si="46"/>
        <v>10062.459999999999</v>
      </c>
      <c r="AJ272" s="235">
        <f t="shared" si="46"/>
        <v>10062.459999999999</v>
      </c>
      <c r="AK272" s="235">
        <f t="shared" si="46"/>
        <v>10062.459999999999</v>
      </c>
      <c r="AL272" s="235">
        <f t="shared" si="46"/>
        <v>10062.459999999999</v>
      </c>
      <c r="AM272" s="235">
        <f t="shared" si="46"/>
        <v>10062.459999999999</v>
      </c>
      <c r="AN272" s="235">
        <f t="shared" si="46"/>
        <v>10062.459999999999</v>
      </c>
      <c r="AO272" s="235">
        <f t="shared" si="46"/>
        <v>10062.459999999999</v>
      </c>
      <c r="AP272" s="235">
        <f t="shared" si="46"/>
        <v>10062.459999999999</v>
      </c>
      <c r="AQ272" s="235">
        <f t="shared" si="46"/>
        <v>10062.459999999999</v>
      </c>
      <c r="AR272" s="235">
        <f t="shared" si="48"/>
        <v>10062.459999999999</v>
      </c>
      <c r="AS272" s="235">
        <f t="shared" si="48"/>
        <v>10062.459999999999</v>
      </c>
      <c r="AT272" s="235">
        <f t="shared" si="48"/>
        <v>10062.459999999999</v>
      </c>
      <c r="AU272" s="236">
        <f t="shared" si="50"/>
        <v>120749.51999999996</v>
      </c>
      <c r="AV272" s="236">
        <f t="shared" si="51"/>
        <v>10062.459999999999</v>
      </c>
      <c r="AW272" s="236">
        <f t="shared" si="51"/>
        <v>10062.459999999999</v>
      </c>
      <c r="AX272" s="236">
        <f t="shared" si="51"/>
        <v>10062.459999999999</v>
      </c>
      <c r="AY272" s="236">
        <f t="shared" si="51"/>
        <v>10062.459999999999</v>
      </c>
      <c r="AZ272" s="236">
        <f t="shared" si="47"/>
        <v>3763.2</v>
      </c>
      <c r="BA272" s="236">
        <f t="shared" si="47"/>
        <v>3763.2</v>
      </c>
      <c r="BB272" s="236">
        <f t="shared" si="47"/>
        <v>3763.2</v>
      </c>
      <c r="BC272" s="236">
        <f t="shared" si="47"/>
        <v>3763.2</v>
      </c>
      <c r="BD272" s="236">
        <f t="shared" si="47"/>
        <v>3763.2</v>
      </c>
      <c r="BE272" s="236">
        <f t="shared" si="47"/>
        <v>3763.2</v>
      </c>
      <c r="BF272" s="236">
        <f t="shared" si="47"/>
        <v>3763.2</v>
      </c>
      <c r="BG272" s="236">
        <f t="shared" si="47"/>
        <v>3763.2</v>
      </c>
      <c r="BH272" s="236">
        <f t="shared" si="47"/>
        <v>3763.2</v>
      </c>
      <c r="BI272" s="236">
        <f t="shared" si="49"/>
        <v>3763.2</v>
      </c>
      <c r="BJ272" s="236">
        <f t="shared" si="49"/>
        <v>3763.2</v>
      </c>
      <c r="BK272" s="236">
        <f t="shared" si="49"/>
        <v>3763.2</v>
      </c>
      <c r="BL272" s="235">
        <f t="shared" si="52"/>
        <v>45158.399999999994</v>
      </c>
    </row>
    <row r="273" spans="1:64">
      <c r="A273" s="234" t="s">
        <v>486</v>
      </c>
      <c r="B273" s="231">
        <v>4.2299999999999997E-2</v>
      </c>
      <c r="C273" s="231">
        <v>2.2199999999999998E-2</v>
      </c>
      <c r="D273" s="220">
        <v>2310232.75</v>
      </c>
      <c r="E273" s="220">
        <v>2310232.75</v>
      </c>
      <c r="F273" s="220">
        <v>2310232.75</v>
      </c>
      <c r="G273" s="220">
        <v>2310232.75</v>
      </c>
      <c r="H273" s="220">
        <v>2310232.75</v>
      </c>
      <c r="I273" s="220">
        <v>2310232.75</v>
      </c>
      <c r="J273" s="220">
        <v>2310232.75</v>
      </c>
      <c r="K273" s="220">
        <v>2310232.75</v>
      </c>
      <c r="L273" s="220">
        <v>2323541.2250000001</v>
      </c>
      <c r="M273" s="220">
        <v>2336849.7000000002</v>
      </c>
      <c r="N273" s="220">
        <v>2336849.7000000002</v>
      </c>
      <c r="O273" s="220">
        <v>2336849.7000000002</v>
      </c>
      <c r="P273" s="220">
        <f t="shared" si="53"/>
        <v>27815952.324999999</v>
      </c>
      <c r="Q273" s="220">
        <v>2336849.7000000002</v>
      </c>
      <c r="R273" s="220">
        <v>2336849.7000000002</v>
      </c>
      <c r="S273" s="220">
        <v>2336849.7000000002</v>
      </c>
      <c r="T273" s="220">
        <v>2336849.7000000002</v>
      </c>
      <c r="U273" s="220">
        <v>2336849.7000000002</v>
      </c>
      <c r="V273" s="220">
        <v>2336849.7000000002</v>
      </c>
      <c r="W273" s="220">
        <v>2336849.7000000002</v>
      </c>
      <c r="X273" s="220">
        <v>2336849.7000000002</v>
      </c>
      <c r="Y273" s="220">
        <v>2336849.7000000002</v>
      </c>
      <c r="Z273" s="220">
        <v>2336849.7000000002</v>
      </c>
      <c r="AA273" s="220">
        <v>2336849.7000000002</v>
      </c>
      <c r="AB273" s="220">
        <v>2336849.7000000002</v>
      </c>
      <c r="AC273" s="220">
        <v>2336849.7000000002</v>
      </c>
      <c r="AD273" s="220">
        <v>2336849.7000000002</v>
      </c>
      <c r="AE273" s="220">
        <v>2336849.7000000002</v>
      </c>
      <c r="AF273" s="220">
        <v>2336849.7000000002</v>
      </c>
      <c r="AG273" s="220">
        <f t="shared" si="54"/>
        <v>28042196.399999995</v>
      </c>
      <c r="AH273" s="234"/>
      <c r="AI273" s="235">
        <f t="shared" si="46"/>
        <v>8143.57</v>
      </c>
      <c r="AJ273" s="235">
        <f t="shared" si="46"/>
        <v>8143.57</v>
      </c>
      <c r="AK273" s="235">
        <f t="shared" si="46"/>
        <v>8143.57</v>
      </c>
      <c r="AL273" s="235">
        <f t="shared" ref="AL273:AQ315" si="55">ROUND(G273*$B273/12,2)</f>
        <v>8143.57</v>
      </c>
      <c r="AM273" s="235">
        <f t="shared" si="55"/>
        <v>8143.57</v>
      </c>
      <c r="AN273" s="235">
        <f t="shared" si="55"/>
        <v>8143.57</v>
      </c>
      <c r="AO273" s="235">
        <f t="shared" si="55"/>
        <v>8143.57</v>
      </c>
      <c r="AP273" s="235">
        <f t="shared" si="55"/>
        <v>8143.57</v>
      </c>
      <c r="AQ273" s="235">
        <f t="shared" si="55"/>
        <v>8190.48</v>
      </c>
      <c r="AR273" s="235">
        <f t="shared" si="48"/>
        <v>8237.4</v>
      </c>
      <c r="AS273" s="235">
        <f t="shared" si="48"/>
        <v>8237.4</v>
      </c>
      <c r="AT273" s="235">
        <f t="shared" si="48"/>
        <v>8237.4</v>
      </c>
      <c r="AU273" s="236">
        <f t="shared" si="50"/>
        <v>98051.239999999976</v>
      </c>
      <c r="AV273" s="236">
        <f t="shared" si="51"/>
        <v>8237.4</v>
      </c>
      <c r="AW273" s="236">
        <f t="shared" si="51"/>
        <v>8237.4</v>
      </c>
      <c r="AX273" s="236">
        <f t="shared" si="51"/>
        <v>8237.4</v>
      </c>
      <c r="AY273" s="236">
        <f t="shared" si="51"/>
        <v>8237.4</v>
      </c>
      <c r="AZ273" s="236">
        <f t="shared" si="47"/>
        <v>4323.17</v>
      </c>
      <c r="BA273" s="236">
        <f t="shared" si="47"/>
        <v>4323.17</v>
      </c>
      <c r="BB273" s="236">
        <f t="shared" si="47"/>
        <v>4323.17</v>
      </c>
      <c r="BC273" s="236">
        <f t="shared" ref="BC273:BH315" si="56">ROUND(X273*$C273/12,2)</f>
        <v>4323.17</v>
      </c>
      <c r="BD273" s="236">
        <f t="shared" si="56"/>
        <v>4323.17</v>
      </c>
      <c r="BE273" s="236">
        <f t="shared" si="56"/>
        <v>4323.17</v>
      </c>
      <c r="BF273" s="236">
        <f t="shared" si="56"/>
        <v>4323.17</v>
      </c>
      <c r="BG273" s="236">
        <f t="shared" si="56"/>
        <v>4323.17</v>
      </c>
      <c r="BH273" s="236">
        <f t="shared" si="56"/>
        <v>4323.17</v>
      </c>
      <c r="BI273" s="236">
        <f t="shared" si="49"/>
        <v>4323.17</v>
      </c>
      <c r="BJ273" s="236">
        <f t="shared" si="49"/>
        <v>4323.17</v>
      </c>
      <c r="BK273" s="236">
        <f t="shared" si="49"/>
        <v>4323.17</v>
      </c>
      <c r="BL273" s="235">
        <f t="shared" si="52"/>
        <v>51878.039999999986</v>
      </c>
    </row>
    <row r="274" spans="1:64">
      <c r="A274" s="234" t="s">
        <v>487</v>
      </c>
      <c r="B274" s="231">
        <v>4.4400000000000002E-2</v>
      </c>
      <c r="C274" s="231">
        <v>2.3899999999999998E-2</v>
      </c>
      <c r="D274" s="220">
        <v>2218578.52</v>
      </c>
      <c r="E274" s="220">
        <v>2218578.52</v>
      </c>
      <c r="F274" s="220">
        <v>2218578.52</v>
      </c>
      <c r="G274" s="220">
        <v>2218578.52</v>
      </c>
      <c r="H274" s="220">
        <v>2218578.52</v>
      </c>
      <c r="I274" s="220">
        <v>2218578.52</v>
      </c>
      <c r="J274" s="220">
        <v>2218578.52</v>
      </c>
      <c r="K274" s="220">
        <v>2218578.52</v>
      </c>
      <c r="L274" s="220">
        <v>2276328.58</v>
      </c>
      <c r="M274" s="220">
        <v>2334078.64</v>
      </c>
      <c r="N274" s="220">
        <v>2334078.64</v>
      </c>
      <c r="O274" s="220">
        <v>2334078.64</v>
      </c>
      <c r="P274" s="220">
        <f t="shared" si="53"/>
        <v>27027192.660000004</v>
      </c>
      <c r="Q274" s="220">
        <v>2334078.64</v>
      </c>
      <c r="R274" s="220">
        <v>2334078.64</v>
      </c>
      <c r="S274" s="220">
        <v>2334078.64</v>
      </c>
      <c r="T274" s="220">
        <v>2334078.64</v>
      </c>
      <c r="U274" s="220">
        <v>2334078.64</v>
      </c>
      <c r="V274" s="220">
        <v>2334078.64</v>
      </c>
      <c r="W274" s="220">
        <v>2334078.64</v>
      </c>
      <c r="X274" s="220">
        <v>2334078.64</v>
      </c>
      <c r="Y274" s="220">
        <v>2334078.64</v>
      </c>
      <c r="Z274" s="220">
        <v>2334078.64</v>
      </c>
      <c r="AA274" s="220">
        <v>2334078.64</v>
      </c>
      <c r="AB274" s="220">
        <v>2334078.64</v>
      </c>
      <c r="AC274" s="220">
        <v>2334078.64</v>
      </c>
      <c r="AD274" s="220">
        <v>2334078.64</v>
      </c>
      <c r="AE274" s="220">
        <v>2334078.64</v>
      </c>
      <c r="AF274" s="220">
        <v>2334078.64</v>
      </c>
      <c r="AG274" s="220">
        <f t="shared" si="54"/>
        <v>28008943.680000003</v>
      </c>
      <c r="AH274" s="234"/>
      <c r="AI274" s="235">
        <f t="shared" ref="AI274:AN337" si="57">ROUND(D274*$B274/12,2)</f>
        <v>8208.74</v>
      </c>
      <c r="AJ274" s="235">
        <f t="shared" si="57"/>
        <v>8208.74</v>
      </c>
      <c r="AK274" s="235">
        <f t="shared" si="57"/>
        <v>8208.74</v>
      </c>
      <c r="AL274" s="235">
        <f t="shared" si="55"/>
        <v>8208.74</v>
      </c>
      <c r="AM274" s="235">
        <f t="shared" si="55"/>
        <v>8208.74</v>
      </c>
      <c r="AN274" s="235">
        <f t="shared" si="55"/>
        <v>8208.74</v>
      </c>
      <c r="AO274" s="235">
        <f t="shared" si="55"/>
        <v>8208.74</v>
      </c>
      <c r="AP274" s="235">
        <f t="shared" si="55"/>
        <v>8208.74</v>
      </c>
      <c r="AQ274" s="235">
        <f t="shared" si="55"/>
        <v>8422.42</v>
      </c>
      <c r="AR274" s="235">
        <f t="shared" si="48"/>
        <v>8636.09</v>
      </c>
      <c r="AS274" s="235">
        <f t="shared" si="48"/>
        <v>8636.09</v>
      </c>
      <c r="AT274" s="235">
        <f t="shared" si="48"/>
        <v>8636.09</v>
      </c>
      <c r="AU274" s="236">
        <f t="shared" si="50"/>
        <v>100000.60999999999</v>
      </c>
      <c r="AV274" s="236">
        <f t="shared" si="51"/>
        <v>8636.09</v>
      </c>
      <c r="AW274" s="236">
        <f t="shared" si="51"/>
        <v>8636.09</v>
      </c>
      <c r="AX274" s="236">
        <f t="shared" si="51"/>
        <v>8636.09</v>
      </c>
      <c r="AY274" s="236">
        <f t="shared" si="51"/>
        <v>8636.09</v>
      </c>
      <c r="AZ274" s="236">
        <f t="shared" ref="AZ274:BE337" si="58">ROUND(U274*$C274/12,2)</f>
        <v>4648.71</v>
      </c>
      <c r="BA274" s="236">
        <f t="shared" si="58"/>
        <v>4648.71</v>
      </c>
      <c r="BB274" s="236">
        <f t="shared" si="58"/>
        <v>4648.71</v>
      </c>
      <c r="BC274" s="236">
        <f t="shared" si="56"/>
        <v>4648.71</v>
      </c>
      <c r="BD274" s="236">
        <f t="shared" si="56"/>
        <v>4648.71</v>
      </c>
      <c r="BE274" s="236">
        <f t="shared" si="56"/>
        <v>4648.71</v>
      </c>
      <c r="BF274" s="236">
        <f t="shared" si="56"/>
        <v>4648.71</v>
      </c>
      <c r="BG274" s="236">
        <f t="shared" si="56"/>
        <v>4648.71</v>
      </c>
      <c r="BH274" s="236">
        <f t="shared" si="56"/>
        <v>4648.71</v>
      </c>
      <c r="BI274" s="236">
        <f t="shared" si="49"/>
        <v>4648.71</v>
      </c>
      <c r="BJ274" s="236">
        <f t="shared" si="49"/>
        <v>4648.71</v>
      </c>
      <c r="BK274" s="236">
        <f t="shared" si="49"/>
        <v>4648.71</v>
      </c>
      <c r="BL274" s="235">
        <f t="shared" si="52"/>
        <v>55784.52</v>
      </c>
    </row>
    <row r="275" spans="1:64">
      <c r="A275" s="234" t="s">
        <v>488</v>
      </c>
      <c r="B275" s="231">
        <v>4.4499999999999998E-2</v>
      </c>
      <c r="C275" s="231">
        <v>2.5099999999999997E-2</v>
      </c>
      <c r="D275" s="220">
        <v>2261318.5299999998</v>
      </c>
      <c r="E275" s="220">
        <v>2261318.5299999998</v>
      </c>
      <c r="F275" s="220">
        <v>2261318.5299999998</v>
      </c>
      <c r="G275" s="220">
        <v>2261318.5299999998</v>
      </c>
      <c r="H275" s="220">
        <v>2261318.5299999998</v>
      </c>
      <c r="I275" s="220">
        <v>2261318.5299999998</v>
      </c>
      <c r="J275" s="220">
        <v>2261318.5299999998</v>
      </c>
      <c r="K275" s="220">
        <v>2261318.5299999998</v>
      </c>
      <c r="L275" s="220">
        <v>2278743.8899999997</v>
      </c>
      <c r="M275" s="220">
        <v>2296169.25</v>
      </c>
      <c r="N275" s="220">
        <v>2296169.25</v>
      </c>
      <c r="O275" s="220">
        <v>2296169.25</v>
      </c>
      <c r="P275" s="220">
        <f t="shared" si="53"/>
        <v>27257799.879999999</v>
      </c>
      <c r="Q275" s="220">
        <v>2296169.25</v>
      </c>
      <c r="R275" s="220">
        <v>2296169.25</v>
      </c>
      <c r="S275" s="220">
        <v>2296169.25</v>
      </c>
      <c r="T275" s="220">
        <v>2296169.25</v>
      </c>
      <c r="U275" s="220">
        <v>2296169.25</v>
      </c>
      <c r="V275" s="220">
        <v>2296169.25</v>
      </c>
      <c r="W275" s="220">
        <v>2296169.25</v>
      </c>
      <c r="X275" s="220">
        <v>2296169.25</v>
      </c>
      <c r="Y275" s="220">
        <v>2296169.25</v>
      </c>
      <c r="Z275" s="220">
        <v>2296169.25</v>
      </c>
      <c r="AA275" s="220">
        <v>2296169.25</v>
      </c>
      <c r="AB275" s="220">
        <v>2296169.25</v>
      </c>
      <c r="AC275" s="220">
        <v>2296169.25</v>
      </c>
      <c r="AD275" s="220">
        <v>2296169.25</v>
      </c>
      <c r="AE275" s="220">
        <v>2296169.25</v>
      </c>
      <c r="AF275" s="220">
        <v>2296169.25</v>
      </c>
      <c r="AG275" s="220">
        <f t="shared" si="54"/>
        <v>27554031</v>
      </c>
      <c r="AH275" s="234"/>
      <c r="AI275" s="235">
        <f t="shared" si="57"/>
        <v>8385.7199999999993</v>
      </c>
      <c r="AJ275" s="235">
        <f t="shared" si="57"/>
        <v>8385.7199999999993</v>
      </c>
      <c r="AK275" s="235">
        <f t="shared" si="57"/>
        <v>8385.7199999999993</v>
      </c>
      <c r="AL275" s="235">
        <f t="shared" si="55"/>
        <v>8385.7199999999993</v>
      </c>
      <c r="AM275" s="235">
        <f t="shared" si="55"/>
        <v>8385.7199999999993</v>
      </c>
      <c r="AN275" s="235">
        <f t="shared" si="55"/>
        <v>8385.7199999999993</v>
      </c>
      <c r="AO275" s="235">
        <f t="shared" si="55"/>
        <v>8385.7199999999993</v>
      </c>
      <c r="AP275" s="235">
        <f t="shared" si="55"/>
        <v>8385.7199999999993</v>
      </c>
      <c r="AQ275" s="235">
        <f t="shared" si="55"/>
        <v>8450.34</v>
      </c>
      <c r="AR275" s="235">
        <f t="shared" si="48"/>
        <v>8514.9599999999991</v>
      </c>
      <c r="AS275" s="235">
        <f t="shared" si="48"/>
        <v>8514.9599999999991</v>
      </c>
      <c r="AT275" s="235">
        <f t="shared" si="48"/>
        <v>8514.9599999999991</v>
      </c>
      <c r="AU275" s="236">
        <f t="shared" si="50"/>
        <v>101080.97999999998</v>
      </c>
      <c r="AV275" s="236">
        <f t="shared" si="51"/>
        <v>8514.9599999999991</v>
      </c>
      <c r="AW275" s="236">
        <f t="shared" si="51"/>
        <v>8514.9599999999991</v>
      </c>
      <c r="AX275" s="236">
        <f t="shared" si="51"/>
        <v>8514.9599999999991</v>
      </c>
      <c r="AY275" s="236">
        <f t="shared" si="51"/>
        <v>8514.9599999999991</v>
      </c>
      <c r="AZ275" s="236">
        <f t="shared" si="58"/>
        <v>4802.82</v>
      </c>
      <c r="BA275" s="236">
        <f t="shared" si="58"/>
        <v>4802.82</v>
      </c>
      <c r="BB275" s="236">
        <f t="shared" si="58"/>
        <v>4802.82</v>
      </c>
      <c r="BC275" s="236">
        <f t="shared" si="56"/>
        <v>4802.82</v>
      </c>
      <c r="BD275" s="236">
        <f t="shared" si="56"/>
        <v>4802.82</v>
      </c>
      <c r="BE275" s="236">
        <f t="shared" si="56"/>
        <v>4802.82</v>
      </c>
      <c r="BF275" s="236">
        <f t="shared" si="56"/>
        <v>4802.82</v>
      </c>
      <c r="BG275" s="236">
        <f t="shared" si="56"/>
        <v>4802.82</v>
      </c>
      <c r="BH275" s="236">
        <f t="shared" si="56"/>
        <v>4802.82</v>
      </c>
      <c r="BI275" s="236">
        <f t="shared" si="49"/>
        <v>4802.82</v>
      </c>
      <c r="BJ275" s="236">
        <f t="shared" si="49"/>
        <v>4802.82</v>
      </c>
      <c r="BK275" s="236">
        <f t="shared" si="49"/>
        <v>4802.82</v>
      </c>
      <c r="BL275" s="235">
        <f t="shared" si="52"/>
        <v>57633.84</v>
      </c>
    </row>
    <row r="276" spans="1:64">
      <c r="A276" s="234" t="s">
        <v>489</v>
      </c>
      <c r="B276" s="231">
        <v>5.8400000000000001E-2</v>
      </c>
      <c r="C276" s="231">
        <v>2.0799999999999999E-2</v>
      </c>
      <c r="D276" s="220">
        <v>3343018.44</v>
      </c>
      <c r="E276" s="220">
        <v>3343018.44</v>
      </c>
      <c r="F276" s="220">
        <v>3343018.44</v>
      </c>
      <c r="G276" s="220">
        <v>3343018.44</v>
      </c>
      <c r="H276" s="220">
        <v>3343018.44</v>
      </c>
      <c r="I276" s="220">
        <v>3343018.44</v>
      </c>
      <c r="J276" s="220">
        <v>3343018.44</v>
      </c>
      <c r="K276" s="220">
        <v>3343018.44</v>
      </c>
      <c r="L276" s="220">
        <v>3449729.17</v>
      </c>
      <c r="M276" s="220">
        <v>3571439.9</v>
      </c>
      <c r="N276" s="220">
        <v>3586439.9</v>
      </c>
      <c r="O276" s="220">
        <v>3586439.9</v>
      </c>
      <c r="P276" s="220">
        <f t="shared" si="53"/>
        <v>40938196.390000001</v>
      </c>
      <c r="Q276" s="220">
        <v>3586439.9</v>
      </c>
      <c r="R276" s="220">
        <v>3586439.9</v>
      </c>
      <c r="S276" s="220">
        <v>3586439.9</v>
      </c>
      <c r="T276" s="220">
        <v>3586439.9</v>
      </c>
      <c r="U276" s="220">
        <v>3586439.9</v>
      </c>
      <c r="V276" s="220">
        <v>3586439.9</v>
      </c>
      <c r="W276" s="220">
        <v>3586439.9</v>
      </c>
      <c r="X276" s="220">
        <v>3586439.9</v>
      </c>
      <c r="Y276" s="220">
        <v>3586439.9</v>
      </c>
      <c r="Z276" s="220">
        <v>3586439.9</v>
      </c>
      <c r="AA276" s="220">
        <v>3586439.9</v>
      </c>
      <c r="AB276" s="220">
        <v>3586439.9</v>
      </c>
      <c r="AC276" s="220">
        <v>3586439.9</v>
      </c>
      <c r="AD276" s="220">
        <v>3586439.9</v>
      </c>
      <c r="AE276" s="220">
        <v>3586439.9</v>
      </c>
      <c r="AF276" s="220">
        <v>3586439.9</v>
      </c>
      <c r="AG276" s="220">
        <f t="shared" si="54"/>
        <v>43037278.79999999</v>
      </c>
      <c r="AH276" s="234"/>
      <c r="AI276" s="235">
        <f t="shared" si="57"/>
        <v>16269.36</v>
      </c>
      <c r="AJ276" s="235">
        <f t="shared" si="57"/>
        <v>16269.36</v>
      </c>
      <c r="AK276" s="235">
        <f t="shared" si="57"/>
        <v>16269.36</v>
      </c>
      <c r="AL276" s="235">
        <f t="shared" si="55"/>
        <v>16269.36</v>
      </c>
      <c r="AM276" s="235">
        <f t="shared" si="55"/>
        <v>16269.36</v>
      </c>
      <c r="AN276" s="235">
        <f t="shared" si="55"/>
        <v>16269.36</v>
      </c>
      <c r="AO276" s="235">
        <f t="shared" si="55"/>
        <v>16269.36</v>
      </c>
      <c r="AP276" s="235">
        <f t="shared" si="55"/>
        <v>16269.36</v>
      </c>
      <c r="AQ276" s="235">
        <f t="shared" si="55"/>
        <v>16788.68</v>
      </c>
      <c r="AR276" s="235">
        <f t="shared" si="48"/>
        <v>17381.009999999998</v>
      </c>
      <c r="AS276" s="235">
        <f t="shared" si="48"/>
        <v>17454.009999999998</v>
      </c>
      <c r="AT276" s="235">
        <f t="shared" si="48"/>
        <v>17454.009999999998</v>
      </c>
      <c r="AU276" s="236">
        <f t="shared" si="50"/>
        <v>199232.59000000003</v>
      </c>
      <c r="AV276" s="236">
        <f t="shared" si="51"/>
        <v>17454.009999999998</v>
      </c>
      <c r="AW276" s="236">
        <f t="shared" si="51"/>
        <v>17454.009999999998</v>
      </c>
      <c r="AX276" s="236">
        <f t="shared" si="51"/>
        <v>17454.009999999998</v>
      </c>
      <c r="AY276" s="236">
        <f t="shared" si="51"/>
        <v>17454.009999999998</v>
      </c>
      <c r="AZ276" s="236">
        <f t="shared" si="58"/>
        <v>6216.5</v>
      </c>
      <c r="BA276" s="236">
        <f t="shared" si="58"/>
        <v>6216.5</v>
      </c>
      <c r="BB276" s="236">
        <f t="shared" si="58"/>
        <v>6216.5</v>
      </c>
      <c r="BC276" s="236">
        <f t="shared" si="56"/>
        <v>6216.5</v>
      </c>
      <c r="BD276" s="236">
        <f t="shared" si="56"/>
        <v>6216.5</v>
      </c>
      <c r="BE276" s="236">
        <f t="shared" si="56"/>
        <v>6216.5</v>
      </c>
      <c r="BF276" s="236">
        <f t="shared" si="56"/>
        <v>6216.5</v>
      </c>
      <c r="BG276" s="236">
        <f t="shared" si="56"/>
        <v>6216.5</v>
      </c>
      <c r="BH276" s="236">
        <f t="shared" si="56"/>
        <v>6216.5</v>
      </c>
      <c r="BI276" s="236">
        <f t="shared" si="49"/>
        <v>6216.5</v>
      </c>
      <c r="BJ276" s="236">
        <f t="shared" si="49"/>
        <v>6216.5</v>
      </c>
      <c r="BK276" s="236">
        <f t="shared" si="49"/>
        <v>6216.5</v>
      </c>
      <c r="BL276" s="235">
        <f t="shared" si="52"/>
        <v>74598</v>
      </c>
    </row>
    <row r="277" spans="1:64">
      <c r="A277" s="234" t="s">
        <v>490</v>
      </c>
      <c r="B277" s="231">
        <v>3.6400000000000002E-2</v>
      </c>
      <c r="C277" s="231">
        <v>2.8000000000000001E-2</v>
      </c>
      <c r="D277" s="220">
        <v>4722165.1500000004</v>
      </c>
      <c r="E277" s="220">
        <v>4722165.1500000004</v>
      </c>
      <c r="F277" s="220">
        <v>4722165.1500000004</v>
      </c>
      <c r="G277" s="220">
        <v>4722165.1500000004</v>
      </c>
      <c r="H277" s="220">
        <v>4722165.1500000004</v>
      </c>
      <c r="I277" s="220">
        <v>4722165.1500000004</v>
      </c>
      <c r="J277" s="220">
        <v>4722165.1500000004</v>
      </c>
      <c r="K277" s="220">
        <v>4722165.1500000004</v>
      </c>
      <c r="L277" s="220">
        <v>4722165.1500000004</v>
      </c>
      <c r="M277" s="220">
        <v>4722165.1500000004</v>
      </c>
      <c r="N277" s="220">
        <v>4722165.1500000004</v>
      </c>
      <c r="O277" s="220">
        <v>4722165.1500000004</v>
      </c>
      <c r="P277" s="220">
        <f t="shared" si="53"/>
        <v>56665981.79999999</v>
      </c>
      <c r="Q277" s="220">
        <v>4722165.1500000004</v>
      </c>
      <c r="R277" s="220">
        <v>4875430.9000000004</v>
      </c>
      <c r="S277" s="220">
        <v>5028696.6500000004</v>
      </c>
      <c r="T277" s="220">
        <v>5028696.6500000004</v>
      </c>
      <c r="U277" s="220">
        <v>5028696.6500000004</v>
      </c>
      <c r="V277" s="220">
        <v>5028696.6500000004</v>
      </c>
      <c r="W277" s="220">
        <v>5028696.6500000004</v>
      </c>
      <c r="X277" s="220">
        <v>5028696.6500000004</v>
      </c>
      <c r="Y277" s="220">
        <v>5028696.6500000004</v>
      </c>
      <c r="Z277" s="220">
        <v>5028696.6500000004</v>
      </c>
      <c r="AA277" s="220">
        <v>5028696.6500000004</v>
      </c>
      <c r="AB277" s="220">
        <v>5028696.6500000004</v>
      </c>
      <c r="AC277" s="220">
        <v>5028696.6500000004</v>
      </c>
      <c r="AD277" s="220">
        <v>5028696.6500000004</v>
      </c>
      <c r="AE277" s="220">
        <v>5028696.6500000004</v>
      </c>
      <c r="AF277" s="220">
        <v>5028696.6500000004</v>
      </c>
      <c r="AG277" s="220">
        <f t="shared" si="54"/>
        <v>60344359.79999999</v>
      </c>
      <c r="AH277" s="234"/>
      <c r="AI277" s="235">
        <f t="shared" si="57"/>
        <v>14323.9</v>
      </c>
      <c r="AJ277" s="235">
        <f t="shared" si="57"/>
        <v>14323.9</v>
      </c>
      <c r="AK277" s="235">
        <f t="shared" si="57"/>
        <v>14323.9</v>
      </c>
      <c r="AL277" s="235">
        <f t="shared" si="55"/>
        <v>14323.9</v>
      </c>
      <c r="AM277" s="235">
        <f t="shared" si="55"/>
        <v>14323.9</v>
      </c>
      <c r="AN277" s="235">
        <f t="shared" si="55"/>
        <v>14323.9</v>
      </c>
      <c r="AO277" s="235">
        <f t="shared" si="55"/>
        <v>14323.9</v>
      </c>
      <c r="AP277" s="235">
        <f t="shared" si="55"/>
        <v>14323.9</v>
      </c>
      <c r="AQ277" s="235">
        <f t="shared" si="55"/>
        <v>14323.9</v>
      </c>
      <c r="AR277" s="235">
        <f t="shared" si="48"/>
        <v>14323.9</v>
      </c>
      <c r="AS277" s="235">
        <f t="shared" si="48"/>
        <v>14323.9</v>
      </c>
      <c r="AT277" s="235">
        <f t="shared" si="48"/>
        <v>14323.9</v>
      </c>
      <c r="AU277" s="236">
        <f t="shared" si="50"/>
        <v>171886.79999999996</v>
      </c>
      <c r="AV277" s="236">
        <f t="shared" si="51"/>
        <v>14323.9</v>
      </c>
      <c r="AW277" s="236">
        <f t="shared" si="51"/>
        <v>14788.81</v>
      </c>
      <c r="AX277" s="236">
        <f t="shared" si="51"/>
        <v>15253.71</v>
      </c>
      <c r="AY277" s="236">
        <f t="shared" si="51"/>
        <v>15253.71</v>
      </c>
      <c r="AZ277" s="236">
        <f t="shared" si="58"/>
        <v>11733.63</v>
      </c>
      <c r="BA277" s="236">
        <f t="shared" si="58"/>
        <v>11733.63</v>
      </c>
      <c r="BB277" s="236">
        <f t="shared" si="58"/>
        <v>11733.63</v>
      </c>
      <c r="BC277" s="236">
        <f t="shared" si="56"/>
        <v>11733.63</v>
      </c>
      <c r="BD277" s="236">
        <f t="shared" si="56"/>
        <v>11733.63</v>
      </c>
      <c r="BE277" s="236">
        <f t="shared" si="56"/>
        <v>11733.63</v>
      </c>
      <c r="BF277" s="236">
        <f t="shared" si="56"/>
        <v>11733.63</v>
      </c>
      <c r="BG277" s="236">
        <f t="shared" si="56"/>
        <v>11733.63</v>
      </c>
      <c r="BH277" s="236">
        <f t="shared" si="56"/>
        <v>11733.63</v>
      </c>
      <c r="BI277" s="236">
        <f t="shared" si="49"/>
        <v>11733.63</v>
      </c>
      <c r="BJ277" s="236">
        <f t="shared" si="49"/>
        <v>11733.63</v>
      </c>
      <c r="BK277" s="236">
        <f t="shared" si="49"/>
        <v>11733.63</v>
      </c>
      <c r="BL277" s="235">
        <f t="shared" si="52"/>
        <v>140803.56000000003</v>
      </c>
    </row>
    <row r="278" spans="1:64">
      <c r="A278" s="234" t="s">
        <v>491</v>
      </c>
      <c r="B278" s="231">
        <v>4.36E-2</v>
      </c>
      <c r="C278" s="231">
        <v>4.0399999999999998E-2</v>
      </c>
      <c r="D278" s="220">
        <v>445469.72000000003</v>
      </c>
      <c r="E278" s="220">
        <v>445469.72000000003</v>
      </c>
      <c r="F278" s="220">
        <v>445469.72000000003</v>
      </c>
      <c r="G278" s="220">
        <v>445469.72000000003</v>
      </c>
      <c r="H278" s="220">
        <v>445469.72000000003</v>
      </c>
      <c r="I278" s="220">
        <v>445469.72000000003</v>
      </c>
      <c r="J278" s="220">
        <v>445469.72000000003</v>
      </c>
      <c r="K278" s="220">
        <v>445469.72000000003</v>
      </c>
      <c r="L278" s="220">
        <v>445469.72000000003</v>
      </c>
      <c r="M278" s="220">
        <v>445469.72000000003</v>
      </c>
      <c r="N278" s="220">
        <v>445469.72000000003</v>
      </c>
      <c r="O278" s="220">
        <v>445469.72000000003</v>
      </c>
      <c r="P278" s="220">
        <f t="shared" si="53"/>
        <v>5345636.6400000006</v>
      </c>
      <c r="Q278" s="220">
        <v>445469.72000000003</v>
      </c>
      <c r="R278" s="220">
        <v>445469.72000000003</v>
      </c>
      <c r="S278" s="220">
        <v>445469.72000000003</v>
      </c>
      <c r="T278" s="220">
        <v>445469.72000000003</v>
      </c>
      <c r="U278" s="220">
        <v>445469.72000000003</v>
      </c>
      <c r="V278" s="220">
        <v>445469.72000000003</v>
      </c>
      <c r="W278" s="220">
        <v>445469.72000000003</v>
      </c>
      <c r="X278" s="220">
        <v>445469.72000000003</v>
      </c>
      <c r="Y278" s="220">
        <v>445469.72000000003</v>
      </c>
      <c r="Z278" s="220">
        <v>445469.72000000003</v>
      </c>
      <c r="AA278" s="220">
        <v>445469.72000000003</v>
      </c>
      <c r="AB278" s="220">
        <v>445469.72000000003</v>
      </c>
      <c r="AC278" s="220">
        <v>445469.72000000003</v>
      </c>
      <c r="AD278" s="220">
        <v>445469.72000000003</v>
      </c>
      <c r="AE278" s="220">
        <v>445469.72000000003</v>
      </c>
      <c r="AF278" s="220">
        <v>445469.72000000003</v>
      </c>
      <c r="AG278" s="220">
        <f t="shared" si="54"/>
        <v>5345636.6400000006</v>
      </c>
      <c r="AH278" s="234"/>
      <c r="AI278" s="235">
        <f t="shared" si="57"/>
        <v>1618.54</v>
      </c>
      <c r="AJ278" s="235">
        <f t="shared" si="57"/>
        <v>1618.54</v>
      </c>
      <c r="AK278" s="235">
        <f t="shared" si="57"/>
        <v>1618.54</v>
      </c>
      <c r="AL278" s="235">
        <f t="shared" si="55"/>
        <v>1618.54</v>
      </c>
      <c r="AM278" s="235">
        <f t="shared" si="55"/>
        <v>1618.54</v>
      </c>
      <c r="AN278" s="235">
        <f t="shared" si="55"/>
        <v>1618.54</v>
      </c>
      <c r="AO278" s="235">
        <f t="shared" si="55"/>
        <v>1618.54</v>
      </c>
      <c r="AP278" s="235">
        <f t="shared" si="55"/>
        <v>1618.54</v>
      </c>
      <c r="AQ278" s="235">
        <f t="shared" si="55"/>
        <v>1618.54</v>
      </c>
      <c r="AR278" s="235">
        <f t="shared" si="48"/>
        <v>1618.54</v>
      </c>
      <c r="AS278" s="235">
        <f t="shared" si="48"/>
        <v>1618.54</v>
      </c>
      <c r="AT278" s="235">
        <f t="shared" si="48"/>
        <v>1618.54</v>
      </c>
      <c r="AU278" s="236">
        <f t="shared" si="50"/>
        <v>19422.480000000003</v>
      </c>
      <c r="AV278" s="236">
        <f t="shared" si="51"/>
        <v>1618.54</v>
      </c>
      <c r="AW278" s="236">
        <f t="shared" si="51"/>
        <v>1618.54</v>
      </c>
      <c r="AX278" s="236">
        <f t="shared" si="51"/>
        <v>1618.54</v>
      </c>
      <c r="AY278" s="236">
        <f t="shared" si="51"/>
        <v>1618.54</v>
      </c>
      <c r="AZ278" s="236">
        <f t="shared" si="58"/>
        <v>1499.75</v>
      </c>
      <c r="BA278" s="236">
        <f t="shared" si="58"/>
        <v>1499.75</v>
      </c>
      <c r="BB278" s="236">
        <f t="shared" si="58"/>
        <v>1499.75</v>
      </c>
      <c r="BC278" s="236">
        <f t="shared" si="56"/>
        <v>1499.75</v>
      </c>
      <c r="BD278" s="236">
        <f t="shared" si="56"/>
        <v>1499.75</v>
      </c>
      <c r="BE278" s="236">
        <f t="shared" si="56"/>
        <v>1499.75</v>
      </c>
      <c r="BF278" s="236">
        <f t="shared" si="56"/>
        <v>1499.75</v>
      </c>
      <c r="BG278" s="236">
        <f t="shared" si="56"/>
        <v>1499.75</v>
      </c>
      <c r="BH278" s="236">
        <f t="shared" si="56"/>
        <v>1499.75</v>
      </c>
      <c r="BI278" s="236">
        <f t="shared" si="49"/>
        <v>1499.75</v>
      </c>
      <c r="BJ278" s="236">
        <f t="shared" si="49"/>
        <v>1499.75</v>
      </c>
      <c r="BK278" s="236">
        <f t="shared" si="49"/>
        <v>1499.75</v>
      </c>
      <c r="BL278" s="235">
        <f t="shared" si="52"/>
        <v>17997</v>
      </c>
    </row>
    <row r="279" spans="1:64">
      <c r="A279" s="234" t="s">
        <v>492</v>
      </c>
      <c r="B279" s="231">
        <v>0.22160000000000002</v>
      </c>
      <c r="C279" s="231">
        <v>4.2299999999999997E-2</v>
      </c>
      <c r="D279" s="220">
        <v>816263.41</v>
      </c>
      <c r="E279" s="220">
        <v>816263.41</v>
      </c>
      <c r="F279" s="220">
        <v>816263.41</v>
      </c>
      <c r="G279" s="220">
        <v>816263.41</v>
      </c>
      <c r="H279" s="220">
        <v>816263.41</v>
      </c>
      <c r="I279" s="220">
        <v>816263.41</v>
      </c>
      <c r="J279" s="220">
        <v>816263.41</v>
      </c>
      <c r="K279" s="220">
        <v>816263.41</v>
      </c>
      <c r="L279" s="220">
        <v>816263.41</v>
      </c>
      <c r="M279" s="220">
        <v>816263.41</v>
      </c>
      <c r="N279" s="220">
        <v>816263.41</v>
      </c>
      <c r="O279" s="220">
        <v>816263.41</v>
      </c>
      <c r="P279" s="220">
        <f t="shared" si="53"/>
        <v>9795160.9199999999</v>
      </c>
      <c r="Q279" s="220">
        <v>816263.41</v>
      </c>
      <c r="R279" s="220">
        <v>816263.41</v>
      </c>
      <c r="S279" s="220">
        <v>816263.41</v>
      </c>
      <c r="T279" s="220">
        <v>816263.41</v>
      </c>
      <c r="U279" s="220">
        <v>816263.41</v>
      </c>
      <c r="V279" s="220">
        <v>816263.41</v>
      </c>
      <c r="W279" s="220">
        <v>816263.41</v>
      </c>
      <c r="X279" s="220">
        <v>816263.41</v>
      </c>
      <c r="Y279" s="220">
        <v>816263.41</v>
      </c>
      <c r="Z279" s="220">
        <v>816263.41</v>
      </c>
      <c r="AA279" s="220">
        <v>816263.41</v>
      </c>
      <c r="AB279" s="220">
        <v>816263.41</v>
      </c>
      <c r="AC279" s="220">
        <v>816263.41</v>
      </c>
      <c r="AD279" s="220">
        <v>816263.41</v>
      </c>
      <c r="AE279" s="220">
        <v>816263.41</v>
      </c>
      <c r="AF279" s="220">
        <v>816263.41</v>
      </c>
      <c r="AG279" s="220">
        <f t="shared" si="54"/>
        <v>9795160.9199999999</v>
      </c>
      <c r="AH279" s="234"/>
      <c r="AI279" s="235">
        <f t="shared" si="57"/>
        <v>15073.66</v>
      </c>
      <c r="AJ279" s="235">
        <f t="shared" si="57"/>
        <v>15073.66</v>
      </c>
      <c r="AK279" s="235">
        <f t="shared" si="57"/>
        <v>15073.66</v>
      </c>
      <c r="AL279" s="235">
        <f t="shared" si="55"/>
        <v>15073.66</v>
      </c>
      <c r="AM279" s="235">
        <f t="shared" si="55"/>
        <v>15073.66</v>
      </c>
      <c r="AN279" s="235">
        <f t="shared" si="55"/>
        <v>15073.66</v>
      </c>
      <c r="AO279" s="235">
        <f t="shared" si="55"/>
        <v>15073.66</v>
      </c>
      <c r="AP279" s="235">
        <f t="shared" si="55"/>
        <v>15073.66</v>
      </c>
      <c r="AQ279" s="235">
        <f t="shared" si="55"/>
        <v>15073.66</v>
      </c>
      <c r="AR279" s="235">
        <f t="shared" si="48"/>
        <v>15073.66</v>
      </c>
      <c r="AS279" s="235">
        <f t="shared" si="48"/>
        <v>15073.66</v>
      </c>
      <c r="AT279" s="235">
        <f t="shared" si="48"/>
        <v>15073.66</v>
      </c>
      <c r="AU279" s="236">
        <f t="shared" si="50"/>
        <v>180883.92</v>
      </c>
      <c r="AV279" s="236">
        <f t="shared" si="51"/>
        <v>15073.66</v>
      </c>
      <c r="AW279" s="236">
        <f t="shared" si="51"/>
        <v>15073.66</v>
      </c>
      <c r="AX279" s="236">
        <f t="shared" si="51"/>
        <v>15073.66</v>
      </c>
      <c r="AY279" s="236">
        <f t="shared" si="51"/>
        <v>15073.66</v>
      </c>
      <c r="AZ279" s="236">
        <f t="shared" si="58"/>
        <v>2877.33</v>
      </c>
      <c r="BA279" s="236">
        <f t="shared" si="58"/>
        <v>2877.33</v>
      </c>
      <c r="BB279" s="236">
        <f t="shared" si="58"/>
        <v>2877.33</v>
      </c>
      <c r="BC279" s="236">
        <f t="shared" si="56"/>
        <v>2877.33</v>
      </c>
      <c r="BD279" s="236">
        <f t="shared" si="56"/>
        <v>2877.33</v>
      </c>
      <c r="BE279" s="236">
        <f t="shared" si="56"/>
        <v>2877.33</v>
      </c>
      <c r="BF279" s="236">
        <f t="shared" si="56"/>
        <v>2877.33</v>
      </c>
      <c r="BG279" s="236">
        <f t="shared" si="56"/>
        <v>2877.33</v>
      </c>
      <c r="BH279" s="236">
        <f t="shared" si="56"/>
        <v>2877.33</v>
      </c>
      <c r="BI279" s="236">
        <f t="shared" si="49"/>
        <v>2877.33</v>
      </c>
      <c r="BJ279" s="236">
        <f t="shared" si="49"/>
        <v>2877.33</v>
      </c>
      <c r="BK279" s="236">
        <f t="shared" si="49"/>
        <v>2877.33</v>
      </c>
      <c r="BL279" s="235">
        <f t="shared" si="52"/>
        <v>34527.960000000006</v>
      </c>
    </row>
    <row r="280" spans="1:64">
      <c r="A280" s="234" t="s">
        <v>493</v>
      </c>
      <c r="B280" s="231">
        <v>4.0099999999999997E-2</v>
      </c>
      <c r="C280" s="231">
        <v>2.1600000000000001E-2</v>
      </c>
      <c r="D280" s="220">
        <v>2499650.62</v>
      </c>
      <c r="E280" s="220">
        <v>2499650.62</v>
      </c>
      <c r="F280" s="220">
        <v>2499650.62</v>
      </c>
      <c r="G280" s="220">
        <v>2499650.62</v>
      </c>
      <c r="H280" s="220">
        <v>2499650.62</v>
      </c>
      <c r="I280" s="220">
        <v>2499650.62</v>
      </c>
      <c r="J280" s="220">
        <v>2499650.62</v>
      </c>
      <c r="K280" s="220">
        <v>2499650.62</v>
      </c>
      <c r="L280" s="220">
        <v>2499650.62</v>
      </c>
      <c r="M280" s="220">
        <v>2506783.85</v>
      </c>
      <c r="N280" s="220">
        <v>2513917.08</v>
      </c>
      <c r="O280" s="220">
        <v>2513917.08</v>
      </c>
      <c r="P280" s="220">
        <f t="shared" si="53"/>
        <v>30031473.590000004</v>
      </c>
      <c r="Q280" s="220">
        <v>2513917.08</v>
      </c>
      <c r="R280" s="220">
        <v>2513917.08</v>
      </c>
      <c r="S280" s="220">
        <v>2513917.08</v>
      </c>
      <c r="T280" s="220">
        <v>2513917.08</v>
      </c>
      <c r="U280" s="220">
        <v>2513917.08</v>
      </c>
      <c r="V280" s="220">
        <v>2513917.08</v>
      </c>
      <c r="W280" s="220">
        <v>2513917.08</v>
      </c>
      <c r="X280" s="220">
        <v>2513917.08</v>
      </c>
      <c r="Y280" s="220">
        <v>2513917.08</v>
      </c>
      <c r="Z280" s="220">
        <v>2513917.08</v>
      </c>
      <c r="AA280" s="220">
        <v>2513917.08</v>
      </c>
      <c r="AB280" s="220">
        <v>2513917.08</v>
      </c>
      <c r="AC280" s="220">
        <v>2513917.08</v>
      </c>
      <c r="AD280" s="220">
        <v>2513917.08</v>
      </c>
      <c r="AE280" s="220">
        <v>2513917.08</v>
      </c>
      <c r="AF280" s="220">
        <v>2513917.08</v>
      </c>
      <c r="AG280" s="220">
        <f t="shared" si="54"/>
        <v>30167004.959999993</v>
      </c>
      <c r="AH280" s="234"/>
      <c r="AI280" s="235">
        <f t="shared" si="57"/>
        <v>8353</v>
      </c>
      <c r="AJ280" s="235">
        <f t="shared" si="57"/>
        <v>8353</v>
      </c>
      <c r="AK280" s="235">
        <f t="shared" si="57"/>
        <v>8353</v>
      </c>
      <c r="AL280" s="235">
        <f t="shared" si="55"/>
        <v>8353</v>
      </c>
      <c r="AM280" s="235">
        <f t="shared" si="55"/>
        <v>8353</v>
      </c>
      <c r="AN280" s="235">
        <f t="shared" si="55"/>
        <v>8353</v>
      </c>
      <c r="AO280" s="235">
        <f t="shared" si="55"/>
        <v>8353</v>
      </c>
      <c r="AP280" s="235">
        <f t="shared" si="55"/>
        <v>8353</v>
      </c>
      <c r="AQ280" s="235">
        <f t="shared" si="55"/>
        <v>8353</v>
      </c>
      <c r="AR280" s="235">
        <f t="shared" si="48"/>
        <v>8376.84</v>
      </c>
      <c r="AS280" s="235">
        <f t="shared" si="48"/>
        <v>8400.67</v>
      </c>
      <c r="AT280" s="235">
        <f t="shared" si="48"/>
        <v>8400.67</v>
      </c>
      <c r="AU280" s="236">
        <f t="shared" si="50"/>
        <v>100355.18</v>
      </c>
      <c r="AV280" s="236">
        <f t="shared" si="51"/>
        <v>8400.67</v>
      </c>
      <c r="AW280" s="236">
        <f t="shared" si="51"/>
        <v>8400.67</v>
      </c>
      <c r="AX280" s="236">
        <f t="shared" si="51"/>
        <v>8400.67</v>
      </c>
      <c r="AY280" s="236">
        <f t="shared" si="51"/>
        <v>8400.67</v>
      </c>
      <c r="AZ280" s="236">
        <f t="shared" si="58"/>
        <v>4525.05</v>
      </c>
      <c r="BA280" s="236">
        <f t="shared" si="58"/>
        <v>4525.05</v>
      </c>
      <c r="BB280" s="236">
        <f t="shared" si="58"/>
        <v>4525.05</v>
      </c>
      <c r="BC280" s="236">
        <f t="shared" si="56"/>
        <v>4525.05</v>
      </c>
      <c r="BD280" s="236">
        <f t="shared" si="56"/>
        <v>4525.05</v>
      </c>
      <c r="BE280" s="236">
        <f t="shared" si="56"/>
        <v>4525.05</v>
      </c>
      <c r="BF280" s="236">
        <f t="shared" si="56"/>
        <v>4525.05</v>
      </c>
      <c r="BG280" s="236">
        <f t="shared" si="56"/>
        <v>4525.05</v>
      </c>
      <c r="BH280" s="236">
        <f t="shared" si="56"/>
        <v>4525.05</v>
      </c>
      <c r="BI280" s="236">
        <f t="shared" si="49"/>
        <v>4525.05</v>
      </c>
      <c r="BJ280" s="236">
        <f t="shared" si="49"/>
        <v>4525.05</v>
      </c>
      <c r="BK280" s="236">
        <f t="shared" si="49"/>
        <v>4525.05</v>
      </c>
      <c r="BL280" s="235">
        <f t="shared" si="52"/>
        <v>54300.600000000013</v>
      </c>
    </row>
    <row r="281" spans="1:64">
      <c r="A281" s="234" t="s">
        <v>494</v>
      </c>
      <c r="B281" s="231">
        <v>4.0399999999999998E-2</v>
      </c>
      <c r="C281" s="231">
        <v>2.98E-2</v>
      </c>
      <c r="D281" s="220">
        <v>10726602.869999999</v>
      </c>
      <c r="E281" s="220">
        <v>10726602.869999999</v>
      </c>
      <c r="F281" s="220">
        <v>10726602.869999999</v>
      </c>
      <c r="G281" s="220">
        <v>10726602.869999999</v>
      </c>
      <c r="H281" s="220">
        <v>10726602.869999999</v>
      </c>
      <c r="I281" s="220">
        <v>10726602.869999999</v>
      </c>
      <c r="J281" s="220">
        <v>10726602.869999999</v>
      </c>
      <c r="K281" s="220">
        <v>10726602.869999999</v>
      </c>
      <c r="L281" s="220">
        <v>10726602.869999999</v>
      </c>
      <c r="M281" s="220">
        <v>10726602.869999999</v>
      </c>
      <c r="N281" s="220">
        <v>10726602.869999999</v>
      </c>
      <c r="O281" s="220">
        <v>10726602.869999999</v>
      </c>
      <c r="P281" s="220">
        <f t="shared" si="53"/>
        <v>128719234.44000001</v>
      </c>
      <c r="Q281" s="220">
        <v>10726602.869999999</v>
      </c>
      <c r="R281" s="220">
        <v>10726602.869999999</v>
      </c>
      <c r="S281" s="220">
        <v>10726602.869999999</v>
      </c>
      <c r="T281" s="220">
        <v>10726602.869999999</v>
      </c>
      <c r="U281" s="220">
        <v>10726602.869999999</v>
      </c>
      <c r="V281" s="220">
        <v>10726602.869999999</v>
      </c>
      <c r="W281" s="220">
        <v>10726602.869999999</v>
      </c>
      <c r="X281" s="220">
        <v>10726602.869999999</v>
      </c>
      <c r="Y281" s="220">
        <v>10726602.869999999</v>
      </c>
      <c r="Z281" s="220">
        <v>10726602.869999999</v>
      </c>
      <c r="AA281" s="220">
        <v>10726602.869999999</v>
      </c>
      <c r="AB281" s="220">
        <v>10726602.869999999</v>
      </c>
      <c r="AC281" s="220">
        <v>10726602.869999999</v>
      </c>
      <c r="AD281" s="220">
        <v>10726602.869999999</v>
      </c>
      <c r="AE281" s="220">
        <v>10726602.869999999</v>
      </c>
      <c r="AF281" s="220">
        <v>10726602.869999999</v>
      </c>
      <c r="AG281" s="220">
        <f t="shared" si="54"/>
        <v>128719234.44000001</v>
      </c>
      <c r="AH281" s="234"/>
      <c r="AI281" s="235">
        <f t="shared" si="57"/>
        <v>36112.9</v>
      </c>
      <c r="AJ281" s="235">
        <f t="shared" si="57"/>
        <v>36112.9</v>
      </c>
      <c r="AK281" s="235">
        <f t="shared" si="57"/>
        <v>36112.9</v>
      </c>
      <c r="AL281" s="235">
        <f t="shared" si="55"/>
        <v>36112.9</v>
      </c>
      <c r="AM281" s="235">
        <f t="shared" si="55"/>
        <v>36112.9</v>
      </c>
      <c r="AN281" s="235">
        <f t="shared" si="55"/>
        <v>36112.9</v>
      </c>
      <c r="AO281" s="235">
        <f t="shared" si="55"/>
        <v>36112.9</v>
      </c>
      <c r="AP281" s="235">
        <f t="shared" si="55"/>
        <v>36112.9</v>
      </c>
      <c r="AQ281" s="235">
        <f t="shared" si="55"/>
        <v>36112.9</v>
      </c>
      <c r="AR281" s="235">
        <f t="shared" si="48"/>
        <v>36112.9</v>
      </c>
      <c r="AS281" s="235">
        <f t="shared" si="48"/>
        <v>36112.9</v>
      </c>
      <c r="AT281" s="235">
        <f t="shared" si="48"/>
        <v>36112.9</v>
      </c>
      <c r="AU281" s="236">
        <f t="shared" si="50"/>
        <v>433354.8000000001</v>
      </c>
      <c r="AV281" s="236">
        <f t="shared" si="51"/>
        <v>36112.9</v>
      </c>
      <c r="AW281" s="236">
        <f t="shared" si="51"/>
        <v>36112.9</v>
      </c>
      <c r="AX281" s="236">
        <f t="shared" si="51"/>
        <v>36112.9</v>
      </c>
      <c r="AY281" s="236">
        <f t="shared" si="51"/>
        <v>36112.9</v>
      </c>
      <c r="AZ281" s="236">
        <f t="shared" si="58"/>
        <v>26637.73</v>
      </c>
      <c r="BA281" s="236">
        <f t="shared" si="58"/>
        <v>26637.73</v>
      </c>
      <c r="BB281" s="236">
        <f t="shared" si="58"/>
        <v>26637.73</v>
      </c>
      <c r="BC281" s="236">
        <f t="shared" si="56"/>
        <v>26637.73</v>
      </c>
      <c r="BD281" s="236">
        <f t="shared" si="56"/>
        <v>26637.73</v>
      </c>
      <c r="BE281" s="236">
        <f t="shared" si="56"/>
        <v>26637.73</v>
      </c>
      <c r="BF281" s="236">
        <f t="shared" si="56"/>
        <v>26637.73</v>
      </c>
      <c r="BG281" s="236">
        <f t="shared" si="56"/>
        <v>26637.73</v>
      </c>
      <c r="BH281" s="236">
        <f t="shared" si="56"/>
        <v>26637.73</v>
      </c>
      <c r="BI281" s="236">
        <f t="shared" si="49"/>
        <v>26637.73</v>
      </c>
      <c r="BJ281" s="236">
        <f t="shared" si="49"/>
        <v>26637.73</v>
      </c>
      <c r="BK281" s="236">
        <f t="shared" si="49"/>
        <v>26637.73</v>
      </c>
      <c r="BL281" s="235">
        <f t="shared" si="52"/>
        <v>319652.76</v>
      </c>
    </row>
    <row r="282" spans="1:64">
      <c r="A282" s="234" t="s">
        <v>495</v>
      </c>
      <c r="B282" s="231">
        <v>4.1800000000000004E-2</v>
      </c>
      <c r="C282" s="231">
        <v>2.52E-2</v>
      </c>
      <c r="D282" s="220">
        <v>1895409.75</v>
      </c>
      <c r="E282" s="220">
        <v>1895409.75</v>
      </c>
      <c r="F282" s="220">
        <v>1895409.75</v>
      </c>
      <c r="G282" s="220">
        <v>1895409.75</v>
      </c>
      <c r="H282" s="220">
        <v>1895409.75</v>
      </c>
      <c r="I282" s="220">
        <v>1895409.75</v>
      </c>
      <c r="J282" s="220">
        <v>1895409.75</v>
      </c>
      <c r="K282" s="220">
        <v>1915409.75</v>
      </c>
      <c r="L282" s="220">
        <v>1991718.25</v>
      </c>
      <c r="M282" s="220">
        <v>2048026.75</v>
      </c>
      <c r="N282" s="220">
        <v>2048026.75</v>
      </c>
      <c r="O282" s="220">
        <v>2048026.75</v>
      </c>
      <c r="P282" s="220">
        <f t="shared" si="53"/>
        <v>23319076.5</v>
      </c>
      <c r="Q282" s="220">
        <v>2048026.75</v>
      </c>
      <c r="R282" s="220">
        <v>2048026.75</v>
      </c>
      <c r="S282" s="220">
        <v>2048026.75</v>
      </c>
      <c r="T282" s="220">
        <v>2048026.75</v>
      </c>
      <c r="U282" s="220">
        <v>2048026.75</v>
      </c>
      <c r="V282" s="220">
        <v>2048026.75</v>
      </c>
      <c r="W282" s="220">
        <v>2048026.75</v>
      </c>
      <c r="X282" s="220">
        <v>2048026.75</v>
      </c>
      <c r="Y282" s="220">
        <v>2048026.75</v>
      </c>
      <c r="Z282" s="220">
        <v>2048026.75</v>
      </c>
      <c r="AA282" s="220">
        <v>2048026.75</v>
      </c>
      <c r="AB282" s="220">
        <v>2048026.75</v>
      </c>
      <c r="AC282" s="220">
        <v>2048026.75</v>
      </c>
      <c r="AD282" s="220">
        <v>2048026.75</v>
      </c>
      <c r="AE282" s="220">
        <v>2048026.75</v>
      </c>
      <c r="AF282" s="220">
        <v>2048026.75</v>
      </c>
      <c r="AG282" s="220">
        <f t="shared" si="54"/>
        <v>24576321</v>
      </c>
      <c r="AH282" s="234"/>
      <c r="AI282" s="235">
        <f t="shared" si="57"/>
        <v>6602.34</v>
      </c>
      <c r="AJ282" s="235">
        <f t="shared" si="57"/>
        <v>6602.34</v>
      </c>
      <c r="AK282" s="235">
        <f t="shared" si="57"/>
        <v>6602.34</v>
      </c>
      <c r="AL282" s="235">
        <f t="shared" si="55"/>
        <v>6602.34</v>
      </c>
      <c r="AM282" s="235">
        <f t="shared" si="55"/>
        <v>6602.34</v>
      </c>
      <c r="AN282" s="235">
        <f t="shared" si="55"/>
        <v>6602.34</v>
      </c>
      <c r="AO282" s="235">
        <f t="shared" si="55"/>
        <v>6602.34</v>
      </c>
      <c r="AP282" s="235">
        <f t="shared" si="55"/>
        <v>6672.01</v>
      </c>
      <c r="AQ282" s="235">
        <f t="shared" si="55"/>
        <v>6937.82</v>
      </c>
      <c r="AR282" s="235">
        <f t="shared" si="48"/>
        <v>7133.96</v>
      </c>
      <c r="AS282" s="235">
        <f t="shared" si="48"/>
        <v>7133.96</v>
      </c>
      <c r="AT282" s="235">
        <f t="shared" si="48"/>
        <v>7133.96</v>
      </c>
      <c r="AU282" s="236">
        <f t="shared" si="50"/>
        <v>81228.090000000011</v>
      </c>
      <c r="AV282" s="236">
        <f t="shared" si="51"/>
        <v>7133.96</v>
      </c>
      <c r="AW282" s="236">
        <f t="shared" si="51"/>
        <v>7133.96</v>
      </c>
      <c r="AX282" s="236">
        <f t="shared" si="51"/>
        <v>7133.96</v>
      </c>
      <c r="AY282" s="236">
        <f t="shared" si="51"/>
        <v>7133.96</v>
      </c>
      <c r="AZ282" s="236">
        <f t="shared" si="58"/>
        <v>4300.8599999999997</v>
      </c>
      <c r="BA282" s="236">
        <f t="shared" si="58"/>
        <v>4300.8599999999997</v>
      </c>
      <c r="BB282" s="236">
        <f t="shared" si="58"/>
        <v>4300.8599999999997</v>
      </c>
      <c r="BC282" s="236">
        <f t="shared" si="56"/>
        <v>4300.8599999999997</v>
      </c>
      <c r="BD282" s="236">
        <f t="shared" si="56"/>
        <v>4300.8599999999997</v>
      </c>
      <c r="BE282" s="236">
        <f t="shared" si="56"/>
        <v>4300.8599999999997</v>
      </c>
      <c r="BF282" s="236">
        <f t="shared" si="56"/>
        <v>4300.8599999999997</v>
      </c>
      <c r="BG282" s="236">
        <f t="shared" si="56"/>
        <v>4300.8599999999997</v>
      </c>
      <c r="BH282" s="236">
        <f t="shared" si="56"/>
        <v>4300.8599999999997</v>
      </c>
      <c r="BI282" s="236">
        <f t="shared" si="49"/>
        <v>4300.8599999999997</v>
      </c>
      <c r="BJ282" s="236">
        <f t="shared" si="49"/>
        <v>4300.8599999999997</v>
      </c>
      <c r="BK282" s="236">
        <f t="shared" si="49"/>
        <v>4300.8599999999997</v>
      </c>
      <c r="BL282" s="235">
        <f t="shared" si="52"/>
        <v>51610.32</v>
      </c>
    </row>
    <row r="283" spans="1:64">
      <c r="A283" s="234" t="s">
        <v>496</v>
      </c>
      <c r="B283" s="231">
        <v>4.2499999999999996E-2</v>
      </c>
      <c r="C283" s="231">
        <v>2.5499999999999998E-2</v>
      </c>
      <c r="D283" s="220">
        <v>4576825.3600000003</v>
      </c>
      <c r="E283" s="220">
        <v>4576825.3600000003</v>
      </c>
      <c r="F283" s="220">
        <v>4576825.3600000003</v>
      </c>
      <c r="G283" s="220">
        <v>4576825.3600000003</v>
      </c>
      <c r="H283" s="220">
        <v>4576825.3600000003</v>
      </c>
      <c r="I283" s="220">
        <v>4576825.3600000003</v>
      </c>
      <c r="J283" s="220">
        <v>4576825.3600000003</v>
      </c>
      <c r="K283" s="220">
        <v>4576825.3600000003</v>
      </c>
      <c r="L283" s="220">
        <v>4576825.3600000003</v>
      </c>
      <c r="M283" s="220">
        <v>4576825.3600000003</v>
      </c>
      <c r="N283" s="220">
        <v>4576825.3600000003</v>
      </c>
      <c r="O283" s="220">
        <v>4576825.3600000003</v>
      </c>
      <c r="P283" s="220">
        <f t="shared" si="53"/>
        <v>54921904.32</v>
      </c>
      <c r="Q283" s="220">
        <v>4576825.3600000003</v>
      </c>
      <c r="R283" s="220">
        <v>4576825.3600000003</v>
      </c>
      <c r="S283" s="220">
        <v>4576825.3600000003</v>
      </c>
      <c r="T283" s="220">
        <v>4576825.3600000003</v>
      </c>
      <c r="U283" s="220">
        <v>4576825.3600000003</v>
      </c>
      <c r="V283" s="220">
        <v>4576825.3600000003</v>
      </c>
      <c r="W283" s="220">
        <v>4576825.3600000003</v>
      </c>
      <c r="X283" s="220">
        <v>4576825.3600000003</v>
      </c>
      <c r="Y283" s="220">
        <v>4576825.3600000003</v>
      </c>
      <c r="Z283" s="220">
        <v>4576825.3600000003</v>
      </c>
      <c r="AA283" s="220">
        <v>4576825.3600000003</v>
      </c>
      <c r="AB283" s="220">
        <v>4576825.3600000003</v>
      </c>
      <c r="AC283" s="220">
        <v>4576825.3600000003</v>
      </c>
      <c r="AD283" s="220">
        <v>4576825.3600000003</v>
      </c>
      <c r="AE283" s="220">
        <v>4576825.3600000003</v>
      </c>
      <c r="AF283" s="220">
        <v>4576825.3600000003</v>
      </c>
      <c r="AG283" s="220">
        <f t="shared" si="54"/>
        <v>54921904.32</v>
      </c>
      <c r="AH283" s="234"/>
      <c r="AI283" s="235">
        <f t="shared" si="57"/>
        <v>16209.59</v>
      </c>
      <c r="AJ283" s="235">
        <f t="shared" si="57"/>
        <v>16209.59</v>
      </c>
      <c r="AK283" s="235">
        <f t="shared" si="57"/>
        <v>16209.59</v>
      </c>
      <c r="AL283" s="235">
        <f t="shared" si="55"/>
        <v>16209.59</v>
      </c>
      <c r="AM283" s="235">
        <f t="shared" si="55"/>
        <v>16209.59</v>
      </c>
      <c r="AN283" s="235">
        <f t="shared" si="55"/>
        <v>16209.59</v>
      </c>
      <c r="AO283" s="235">
        <f t="shared" si="55"/>
        <v>16209.59</v>
      </c>
      <c r="AP283" s="235">
        <f t="shared" si="55"/>
        <v>16209.59</v>
      </c>
      <c r="AQ283" s="235">
        <f t="shared" si="55"/>
        <v>16209.59</v>
      </c>
      <c r="AR283" s="235">
        <f t="shared" si="48"/>
        <v>16209.59</v>
      </c>
      <c r="AS283" s="235">
        <f t="shared" si="48"/>
        <v>16209.59</v>
      </c>
      <c r="AT283" s="235">
        <f t="shared" si="48"/>
        <v>16209.59</v>
      </c>
      <c r="AU283" s="236">
        <f t="shared" si="50"/>
        <v>194515.08</v>
      </c>
      <c r="AV283" s="236">
        <f t="shared" si="51"/>
        <v>16209.59</v>
      </c>
      <c r="AW283" s="236">
        <f t="shared" si="51"/>
        <v>16209.59</v>
      </c>
      <c r="AX283" s="236">
        <f t="shared" si="51"/>
        <v>16209.59</v>
      </c>
      <c r="AY283" s="236">
        <f t="shared" si="51"/>
        <v>16209.59</v>
      </c>
      <c r="AZ283" s="236">
        <f t="shared" si="58"/>
        <v>9725.75</v>
      </c>
      <c r="BA283" s="236">
        <f t="shared" si="58"/>
        <v>9725.75</v>
      </c>
      <c r="BB283" s="236">
        <f t="shared" si="58"/>
        <v>9725.75</v>
      </c>
      <c r="BC283" s="236">
        <f t="shared" si="56"/>
        <v>9725.75</v>
      </c>
      <c r="BD283" s="236">
        <f t="shared" si="56"/>
        <v>9725.75</v>
      </c>
      <c r="BE283" s="236">
        <f t="shared" si="56"/>
        <v>9725.75</v>
      </c>
      <c r="BF283" s="236">
        <f t="shared" si="56"/>
        <v>9725.75</v>
      </c>
      <c r="BG283" s="236">
        <f t="shared" si="56"/>
        <v>9725.75</v>
      </c>
      <c r="BH283" s="236">
        <f t="shared" si="56"/>
        <v>9725.75</v>
      </c>
      <c r="BI283" s="236">
        <f t="shared" si="49"/>
        <v>9725.75</v>
      </c>
      <c r="BJ283" s="236">
        <f t="shared" si="49"/>
        <v>9725.75</v>
      </c>
      <c r="BK283" s="236">
        <f t="shared" si="49"/>
        <v>9725.75</v>
      </c>
      <c r="BL283" s="235">
        <f t="shared" si="52"/>
        <v>116709</v>
      </c>
    </row>
    <row r="284" spans="1:64">
      <c r="A284" s="234" t="s">
        <v>497</v>
      </c>
      <c r="B284" s="231">
        <v>4.1300000000000003E-2</v>
      </c>
      <c r="C284" s="231">
        <v>2.4999999999999998E-2</v>
      </c>
      <c r="D284" s="220">
        <v>3691212.54</v>
      </c>
      <c r="E284" s="220">
        <v>3691212.54</v>
      </c>
      <c r="F284" s="220">
        <v>3691212.54</v>
      </c>
      <c r="G284" s="220">
        <v>3691212.54</v>
      </c>
      <c r="H284" s="220">
        <v>3691212.54</v>
      </c>
      <c r="I284" s="220">
        <v>3691212.54</v>
      </c>
      <c r="J284" s="220">
        <v>3691212.54</v>
      </c>
      <c r="K284" s="220">
        <v>3691212.54</v>
      </c>
      <c r="L284" s="220">
        <v>3691212.54</v>
      </c>
      <c r="M284" s="220">
        <v>3691212.54</v>
      </c>
      <c r="N284" s="220">
        <v>3691212.54</v>
      </c>
      <c r="O284" s="220">
        <v>3691212.54</v>
      </c>
      <c r="P284" s="220">
        <f t="shared" si="53"/>
        <v>44294550.479999997</v>
      </c>
      <c r="Q284" s="220">
        <v>3691212.54</v>
      </c>
      <c r="R284" s="220">
        <v>3691212.54</v>
      </c>
      <c r="S284" s="220">
        <v>3691212.54</v>
      </c>
      <c r="T284" s="220">
        <v>3691212.54</v>
      </c>
      <c r="U284" s="220">
        <v>3691212.54</v>
      </c>
      <c r="V284" s="220">
        <v>3691212.54</v>
      </c>
      <c r="W284" s="220">
        <v>3691212.54</v>
      </c>
      <c r="X284" s="220">
        <v>3691212.54</v>
      </c>
      <c r="Y284" s="220">
        <v>3691212.54</v>
      </c>
      <c r="Z284" s="220">
        <v>3691212.54</v>
      </c>
      <c r="AA284" s="220">
        <v>3691212.54</v>
      </c>
      <c r="AB284" s="220">
        <v>3691212.54</v>
      </c>
      <c r="AC284" s="220">
        <v>3691212.54</v>
      </c>
      <c r="AD284" s="220">
        <v>3691212.54</v>
      </c>
      <c r="AE284" s="220">
        <v>3691212.54</v>
      </c>
      <c r="AF284" s="220">
        <v>3691212.54</v>
      </c>
      <c r="AG284" s="220">
        <f t="shared" si="54"/>
        <v>44294550.479999997</v>
      </c>
      <c r="AH284" s="234"/>
      <c r="AI284" s="235">
        <f t="shared" si="57"/>
        <v>12703.92</v>
      </c>
      <c r="AJ284" s="235">
        <f t="shared" si="57"/>
        <v>12703.92</v>
      </c>
      <c r="AK284" s="235">
        <f t="shared" si="57"/>
        <v>12703.92</v>
      </c>
      <c r="AL284" s="235">
        <f t="shared" si="55"/>
        <v>12703.92</v>
      </c>
      <c r="AM284" s="235">
        <f t="shared" si="55"/>
        <v>12703.92</v>
      </c>
      <c r="AN284" s="235">
        <f t="shared" si="55"/>
        <v>12703.92</v>
      </c>
      <c r="AO284" s="235">
        <f t="shared" si="55"/>
        <v>12703.92</v>
      </c>
      <c r="AP284" s="235">
        <f t="shared" si="55"/>
        <v>12703.92</v>
      </c>
      <c r="AQ284" s="235">
        <f t="shared" si="55"/>
        <v>12703.92</v>
      </c>
      <c r="AR284" s="235">
        <f t="shared" si="48"/>
        <v>12703.92</v>
      </c>
      <c r="AS284" s="235">
        <f t="shared" si="48"/>
        <v>12703.92</v>
      </c>
      <c r="AT284" s="235">
        <f t="shared" si="48"/>
        <v>12703.92</v>
      </c>
      <c r="AU284" s="236">
        <f t="shared" si="50"/>
        <v>152447.04000000001</v>
      </c>
      <c r="AV284" s="236">
        <f t="shared" si="51"/>
        <v>12703.92</v>
      </c>
      <c r="AW284" s="236">
        <f t="shared" si="51"/>
        <v>12703.92</v>
      </c>
      <c r="AX284" s="236">
        <f t="shared" si="51"/>
        <v>12703.92</v>
      </c>
      <c r="AY284" s="236">
        <f t="shared" si="51"/>
        <v>12703.92</v>
      </c>
      <c r="AZ284" s="236">
        <f t="shared" si="58"/>
        <v>7690.03</v>
      </c>
      <c r="BA284" s="236">
        <f t="shared" si="58"/>
        <v>7690.03</v>
      </c>
      <c r="BB284" s="236">
        <f t="shared" si="58"/>
        <v>7690.03</v>
      </c>
      <c r="BC284" s="236">
        <f t="shared" si="56"/>
        <v>7690.03</v>
      </c>
      <c r="BD284" s="236">
        <f t="shared" si="56"/>
        <v>7690.03</v>
      </c>
      <c r="BE284" s="236">
        <f t="shared" si="56"/>
        <v>7690.03</v>
      </c>
      <c r="BF284" s="236">
        <f t="shared" si="56"/>
        <v>7690.03</v>
      </c>
      <c r="BG284" s="236">
        <f t="shared" si="56"/>
        <v>7690.03</v>
      </c>
      <c r="BH284" s="236">
        <f t="shared" si="56"/>
        <v>7690.03</v>
      </c>
      <c r="BI284" s="236">
        <f t="shared" si="49"/>
        <v>7690.03</v>
      </c>
      <c r="BJ284" s="236">
        <f t="shared" si="49"/>
        <v>7690.03</v>
      </c>
      <c r="BK284" s="236">
        <f t="shared" si="49"/>
        <v>7690.03</v>
      </c>
      <c r="BL284" s="235">
        <f t="shared" si="52"/>
        <v>92280.36</v>
      </c>
    </row>
    <row r="285" spans="1:64">
      <c r="A285" s="234" t="s">
        <v>498</v>
      </c>
      <c r="B285" s="231">
        <v>3.7900000000000003E-2</v>
      </c>
      <c r="C285" s="231">
        <v>2.3900000000000001E-2</v>
      </c>
      <c r="D285" s="220">
        <v>3322731.71</v>
      </c>
      <c r="E285" s="220">
        <v>3322731.71</v>
      </c>
      <c r="F285" s="220">
        <v>3322731.71</v>
      </c>
      <c r="G285" s="220">
        <v>3322731.71</v>
      </c>
      <c r="H285" s="220">
        <v>3322731.71</v>
      </c>
      <c r="I285" s="220">
        <v>3322731.71</v>
      </c>
      <c r="J285" s="220">
        <v>3322731.71</v>
      </c>
      <c r="K285" s="220">
        <v>3322731.71</v>
      </c>
      <c r="L285" s="220">
        <v>3322731.71</v>
      </c>
      <c r="M285" s="220">
        <v>3322731.71</v>
      </c>
      <c r="N285" s="220">
        <v>3322731.71</v>
      </c>
      <c r="O285" s="220">
        <v>3322731.71</v>
      </c>
      <c r="P285" s="220">
        <f t="shared" si="53"/>
        <v>39872780.520000003</v>
      </c>
      <c r="Q285" s="220">
        <v>3322731.71</v>
      </c>
      <c r="R285" s="220">
        <v>3322731.71</v>
      </c>
      <c r="S285" s="220">
        <v>3322731.71</v>
      </c>
      <c r="T285" s="220">
        <v>3322731.71</v>
      </c>
      <c r="U285" s="220">
        <v>3322731.71</v>
      </c>
      <c r="V285" s="220">
        <v>3322731.71</v>
      </c>
      <c r="W285" s="220">
        <v>3322731.71</v>
      </c>
      <c r="X285" s="220">
        <v>3322731.71</v>
      </c>
      <c r="Y285" s="220">
        <v>3322731.71</v>
      </c>
      <c r="Z285" s="220">
        <v>3322731.71</v>
      </c>
      <c r="AA285" s="220">
        <v>3322731.71</v>
      </c>
      <c r="AB285" s="220">
        <v>3322731.71</v>
      </c>
      <c r="AC285" s="220">
        <v>3322731.71</v>
      </c>
      <c r="AD285" s="220">
        <v>3322731.71</v>
      </c>
      <c r="AE285" s="220">
        <v>3322731.71</v>
      </c>
      <c r="AF285" s="220">
        <v>3322731.71</v>
      </c>
      <c r="AG285" s="220">
        <f t="shared" si="54"/>
        <v>39872780.520000003</v>
      </c>
      <c r="AH285" s="234"/>
      <c r="AI285" s="235">
        <f t="shared" si="57"/>
        <v>10494.29</v>
      </c>
      <c r="AJ285" s="235">
        <f t="shared" si="57"/>
        <v>10494.29</v>
      </c>
      <c r="AK285" s="235">
        <f t="shared" si="57"/>
        <v>10494.29</v>
      </c>
      <c r="AL285" s="235">
        <f t="shared" si="55"/>
        <v>10494.29</v>
      </c>
      <c r="AM285" s="235">
        <f t="shared" si="55"/>
        <v>10494.29</v>
      </c>
      <c r="AN285" s="235">
        <f t="shared" si="55"/>
        <v>10494.29</v>
      </c>
      <c r="AO285" s="235">
        <f t="shared" si="55"/>
        <v>10494.29</v>
      </c>
      <c r="AP285" s="235">
        <f t="shared" si="55"/>
        <v>10494.29</v>
      </c>
      <c r="AQ285" s="235">
        <f t="shared" si="55"/>
        <v>10494.29</v>
      </c>
      <c r="AR285" s="235">
        <f t="shared" si="48"/>
        <v>10494.29</v>
      </c>
      <c r="AS285" s="235">
        <f t="shared" si="48"/>
        <v>10494.29</v>
      </c>
      <c r="AT285" s="235">
        <f t="shared" si="48"/>
        <v>10494.29</v>
      </c>
      <c r="AU285" s="236">
        <f t="shared" si="50"/>
        <v>125931.48000000004</v>
      </c>
      <c r="AV285" s="236">
        <f t="shared" si="51"/>
        <v>10494.29</v>
      </c>
      <c r="AW285" s="236">
        <f t="shared" si="51"/>
        <v>10494.29</v>
      </c>
      <c r="AX285" s="236">
        <f t="shared" si="51"/>
        <v>10494.29</v>
      </c>
      <c r="AY285" s="236">
        <f t="shared" si="51"/>
        <v>10494.29</v>
      </c>
      <c r="AZ285" s="236">
        <f t="shared" si="58"/>
        <v>6617.77</v>
      </c>
      <c r="BA285" s="236">
        <f t="shared" si="58"/>
        <v>6617.77</v>
      </c>
      <c r="BB285" s="236">
        <f t="shared" si="58"/>
        <v>6617.77</v>
      </c>
      <c r="BC285" s="236">
        <f t="shared" si="56"/>
        <v>6617.77</v>
      </c>
      <c r="BD285" s="236">
        <f t="shared" si="56"/>
        <v>6617.77</v>
      </c>
      <c r="BE285" s="236">
        <f t="shared" si="56"/>
        <v>6617.77</v>
      </c>
      <c r="BF285" s="236">
        <f t="shared" si="56"/>
        <v>6617.77</v>
      </c>
      <c r="BG285" s="236">
        <f t="shared" si="56"/>
        <v>6617.77</v>
      </c>
      <c r="BH285" s="236">
        <f t="shared" si="56"/>
        <v>6617.77</v>
      </c>
      <c r="BI285" s="236">
        <f t="shared" si="49"/>
        <v>6617.77</v>
      </c>
      <c r="BJ285" s="236">
        <f t="shared" si="49"/>
        <v>6617.77</v>
      </c>
      <c r="BK285" s="236">
        <f t="shared" si="49"/>
        <v>6617.77</v>
      </c>
      <c r="BL285" s="235">
        <f t="shared" si="52"/>
        <v>79413.240000000034</v>
      </c>
    </row>
    <row r="286" spans="1:64">
      <c r="A286" s="234" t="s">
        <v>499</v>
      </c>
      <c r="B286" s="231">
        <v>3.9099999999999996E-2</v>
      </c>
      <c r="C286" s="231">
        <v>2.29E-2</v>
      </c>
      <c r="D286" s="220">
        <v>3246960.53</v>
      </c>
      <c r="E286" s="220">
        <v>3246960.53</v>
      </c>
      <c r="F286" s="220">
        <v>3246960.53</v>
      </c>
      <c r="G286" s="220">
        <v>3246960.53</v>
      </c>
      <c r="H286" s="220">
        <v>3246960.53</v>
      </c>
      <c r="I286" s="220">
        <v>3246960.53</v>
      </c>
      <c r="J286" s="220">
        <v>3246960.53</v>
      </c>
      <c r="K286" s="220">
        <v>3246960.53</v>
      </c>
      <c r="L286" s="220">
        <v>3246960.53</v>
      </c>
      <c r="M286" s="220">
        <v>3246960.53</v>
      </c>
      <c r="N286" s="220">
        <v>3246960.53</v>
      </c>
      <c r="O286" s="220">
        <v>3246960.53</v>
      </c>
      <c r="P286" s="220">
        <f t="shared" si="53"/>
        <v>38963526.360000007</v>
      </c>
      <c r="Q286" s="220">
        <v>3246960.53</v>
      </c>
      <c r="R286" s="220">
        <v>3246960.53</v>
      </c>
      <c r="S286" s="220">
        <v>3246960.53</v>
      </c>
      <c r="T286" s="220">
        <v>3246960.53</v>
      </c>
      <c r="U286" s="220">
        <v>3246960.53</v>
      </c>
      <c r="V286" s="220">
        <v>3246960.53</v>
      </c>
      <c r="W286" s="220">
        <v>3246960.53</v>
      </c>
      <c r="X286" s="220">
        <v>3246960.53</v>
      </c>
      <c r="Y286" s="220">
        <v>3246960.53</v>
      </c>
      <c r="Z286" s="220">
        <v>3246960.53</v>
      </c>
      <c r="AA286" s="220">
        <v>3246960.53</v>
      </c>
      <c r="AB286" s="220">
        <v>3246960.53</v>
      </c>
      <c r="AC286" s="220">
        <v>3246960.53</v>
      </c>
      <c r="AD286" s="220">
        <v>3246960.53</v>
      </c>
      <c r="AE286" s="220">
        <v>3246960.53</v>
      </c>
      <c r="AF286" s="220">
        <v>3246960.53</v>
      </c>
      <c r="AG286" s="220">
        <f t="shared" si="54"/>
        <v>38963526.360000007</v>
      </c>
      <c r="AH286" s="234"/>
      <c r="AI286" s="235">
        <f t="shared" si="57"/>
        <v>10579.68</v>
      </c>
      <c r="AJ286" s="235">
        <f t="shared" si="57"/>
        <v>10579.68</v>
      </c>
      <c r="AK286" s="235">
        <f t="shared" si="57"/>
        <v>10579.68</v>
      </c>
      <c r="AL286" s="235">
        <f t="shared" si="55"/>
        <v>10579.68</v>
      </c>
      <c r="AM286" s="235">
        <f t="shared" si="55"/>
        <v>10579.68</v>
      </c>
      <c r="AN286" s="235">
        <f t="shared" si="55"/>
        <v>10579.68</v>
      </c>
      <c r="AO286" s="235">
        <f t="shared" si="55"/>
        <v>10579.68</v>
      </c>
      <c r="AP286" s="235">
        <f t="shared" si="55"/>
        <v>10579.68</v>
      </c>
      <c r="AQ286" s="235">
        <f t="shared" si="55"/>
        <v>10579.68</v>
      </c>
      <c r="AR286" s="235">
        <f t="shared" si="48"/>
        <v>10579.68</v>
      </c>
      <c r="AS286" s="235">
        <f t="shared" si="48"/>
        <v>10579.68</v>
      </c>
      <c r="AT286" s="235">
        <f t="shared" si="48"/>
        <v>10579.68</v>
      </c>
      <c r="AU286" s="236">
        <f t="shared" si="50"/>
        <v>126956.15999999997</v>
      </c>
      <c r="AV286" s="236">
        <f t="shared" si="51"/>
        <v>10579.68</v>
      </c>
      <c r="AW286" s="236">
        <f t="shared" si="51"/>
        <v>10579.68</v>
      </c>
      <c r="AX286" s="236">
        <f t="shared" si="51"/>
        <v>10579.68</v>
      </c>
      <c r="AY286" s="236">
        <f t="shared" si="51"/>
        <v>10579.68</v>
      </c>
      <c r="AZ286" s="236">
        <f t="shared" si="58"/>
        <v>6196.28</v>
      </c>
      <c r="BA286" s="236">
        <f t="shared" si="58"/>
        <v>6196.28</v>
      </c>
      <c r="BB286" s="236">
        <f t="shared" si="58"/>
        <v>6196.28</v>
      </c>
      <c r="BC286" s="236">
        <f t="shared" si="56"/>
        <v>6196.28</v>
      </c>
      <c r="BD286" s="236">
        <f t="shared" si="56"/>
        <v>6196.28</v>
      </c>
      <c r="BE286" s="236">
        <f t="shared" si="56"/>
        <v>6196.28</v>
      </c>
      <c r="BF286" s="236">
        <f t="shared" si="56"/>
        <v>6196.28</v>
      </c>
      <c r="BG286" s="236">
        <f t="shared" si="56"/>
        <v>6196.28</v>
      </c>
      <c r="BH286" s="236">
        <f t="shared" si="56"/>
        <v>6196.28</v>
      </c>
      <c r="BI286" s="236">
        <f t="shared" si="49"/>
        <v>6196.28</v>
      </c>
      <c r="BJ286" s="236">
        <f t="shared" si="49"/>
        <v>6196.28</v>
      </c>
      <c r="BK286" s="236">
        <f t="shared" si="49"/>
        <v>6196.28</v>
      </c>
      <c r="BL286" s="235">
        <f t="shared" si="52"/>
        <v>74355.360000000001</v>
      </c>
    </row>
    <row r="287" spans="1:64">
      <c r="A287" s="234" t="s">
        <v>500</v>
      </c>
      <c r="B287" s="231">
        <v>3.32E-2</v>
      </c>
      <c r="C287" s="231">
        <v>3.1200000000000002E-2</v>
      </c>
      <c r="D287" s="220">
        <v>3249199.52</v>
      </c>
      <c r="E287" s="220">
        <v>3249199.52</v>
      </c>
      <c r="F287" s="220">
        <v>3249199.52</v>
      </c>
      <c r="G287" s="220">
        <v>3249199.52</v>
      </c>
      <c r="H287" s="220">
        <v>3249199.52</v>
      </c>
      <c r="I287" s="220">
        <v>3249199.52</v>
      </c>
      <c r="J287" s="220">
        <v>3249199.52</v>
      </c>
      <c r="K287" s="220">
        <v>3249199.52</v>
      </c>
      <c r="L287" s="220">
        <v>3249199.52</v>
      </c>
      <c r="M287" s="220">
        <v>3249199.52</v>
      </c>
      <c r="N287" s="220">
        <v>3249199.52</v>
      </c>
      <c r="O287" s="220">
        <v>3249199.52</v>
      </c>
      <c r="P287" s="220">
        <f t="shared" si="53"/>
        <v>38990394.240000002</v>
      </c>
      <c r="Q287" s="220">
        <v>3249199.52</v>
      </c>
      <c r="R287" s="220">
        <v>3249199.52</v>
      </c>
      <c r="S287" s="220">
        <v>3249199.52</v>
      </c>
      <c r="T287" s="220">
        <v>3249199.52</v>
      </c>
      <c r="U287" s="220">
        <v>3249199.52</v>
      </c>
      <c r="V287" s="220">
        <v>3249199.52</v>
      </c>
      <c r="W287" s="220">
        <v>3249199.52</v>
      </c>
      <c r="X287" s="220">
        <v>3249199.52</v>
      </c>
      <c r="Y287" s="220">
        <v>3249199.52</v>
      </c>
      <c r="Z287" s="220">
        <v>3249199.52</v>
      </c>
      <c r="AA287" s="220">
        <v>3249199.52</v>
      </c>
      <c r="AB287" s="220">
        <v>3249199.52</v>
      </c>
      <c r="AC287" s="220">
        <v>3460019.6749999998</v>
      </c>
      <c r="AD287" s="220">
        <v>3670839.83</v>
      </c>
      <c r="AE287" s="220">
        <v>3670839.83</v>
      </c>
      <c r="AF287" s="220">
        <v>3670839.83</v>
      </c>
      <c r="AG287" s="220">
        <f t="shared" si="54"/>
        <v>40466135.324999996</v>
      </c>
      <c r="AH287" s="234"/>
      <c r="AI287" s="235">
        <f t="shared" si="57"/>
        <v>8989.4500000000007</v>
      </c>
      <c r="AJ287" s="235">
        <f t="shared" si="57"/>
        <v>8989.4500000000007</v>
      </c>
      <c r="AK287" s="235">
        <f t="shared" si="57"/>
        <v>8989.4500000000007</v>
      </c>
      <c r="AL287" s="235">
        <f t="shared" si="55"/>
        <v>8989.4500000000007</v>
      </c>
      <c r="AM287" s="235">
        <f t="shared" si="55"/>
        <v>8989.4500000000007</v>
      </c>
      <c r="AN287" s="235">
        <f t="shared" si="55"/>
        <v>8989.4500000000007</v>
      </c>
      <c r="AO287" s="235">
        <f t="shared" si="55"/>
        <v>8989.4500000000007</v>
      </c>
      <c r="AP287" s="235">
        <f t="shared" si="55"/>
        <v>8989.4500000000007</v>
      </c>
      <c r="AQ287" s="235">
        <f t="shared" si="55"/>
        <v>8989.4500000000007</v>
      </c>
      <c r="AR287" s="235">
        <f t="shared" si="48"/>
        <v>8989.4500000000007</v>
      </c>
      <c r="AS287" s="235">
        <f t="shared" si="48"/>
        <v>8989.4500000000007</v>
      </c>
      <c r="AT287" s="235">
        <f t="shared" si="48"/>
        <v>8989.4500000000007</v>
      </c>
      <c r="AU287" s="236">
        <f t="shared" si="50"/>
        <v>107873.39999999998</v>
      </c>
      <c r="AV287" s="236">
        <f t="shared" si="51"/>
        <v>8989.4500000000007</v>
      </c>
      <c r="AW287" s="236">
        <f t="shared" si="51"/>
        <v>8989.4500000000007</v>
      </c>
      <c r="AX287" s="236">
        <f t="shared" si="51"/>
        <v>8989.4500000000007</v>
      </c>
      <c r="AY287" s="236">
        <f t="shared" si="51"/>
        <v>8989.4500000000007</v>
      </c>
      <c r="AZ287" s="236">
        <f t="shared" si="58"/>
        <v>8447.92</v>
      </c>
      <c r="BA287" s="236">
        <f t="shared" si="58"/>
        <v>8447.92</v>
      </c>
      <c r="BB287" s="236">
        <f t="shared" si="58"/>
        <v>8447.92</v>
      </c>
      <c r="BC287" s="236">
        <f t="shared" si="56"/>
        <v>8447.92</v>
      </c>
      <c r="BD287" s="236">
        <f t="shared" si="56"/>
        <v>8447.92</v>
      </c>
      <c r="BE287" s="236">
        <f t="shared" si="56"/>
        <v>8447.92</v>
      </c>
      <c r="BF287" s="236">
        <f t="shared" si="56"/>
        <v>8447.92</v>
      </c>
      <c r="BG287" s="236">
        <f t="shared" si="56"/>
        <v>8447.92</v>
      </c>
      <c r="BH287" s="236">
        <f t="shared" si="56"/>
        <v>8996.0499999999993</v>
      </c>
      <c r="BI287" s="236">
        <f t="shared" si="49"/>
        <v>9544.18</v>
      </c>
      <c r="BJ287" s="236">
        <f t="shared" si="49"/>
        <v>9544.18</v>
      </c>
      <c r="BK287" s="236">
        <f t="shared" si="49"/>
        <v>9544.18</v>
      </c>
      <c r="BL287" s="235">
        <f t="shared" si="52"/>
        <v>105211.94999999998</v>
      </c>
    </row>
    <row r="288" spans="1:64">
      <c r="A288" s="234" t="s">
        <v>501</v>
      </c>
      <c r="B288" s="231">
        <v>3.2599999999999997E-2</v>
      </c>
      <c r="C288" s="231">
        <v>2.5700000000000001E-2</v>
      </c>
      <c r="D288" s="220">
        <v>237307.12</v>
      </c>
      <c r="E288" s="220">
        <v>237307.12</v>
      </c>
      <c r="F288" s="220">
        <v>237307.12</v>
      </c>
      <c r="G288" s="220">
        <v>237307.12</v>
      </c>
      <c r="H288" s="220">
        <v>237307.12</v>
      </c>
      <c r="I288" s="220">
        <v>237307.12</v>
      </c>
      <c r="J288" s="220">
        <v>237307.12</v>
      </c>
      <c r="K288" s="220">
        <v>237307.12</v>
      </c>
      <c r="L288" s="220">
        <v>237307.12</v>
      </c>
      <c r="M288" s="220">
        <v>237307.12</v>
      </c>
      <c r="N288" s="220">
        <v>237307.12</v>
      </c>
      <c r="O288" s="220">
        <v>237307.12</v>
      </c>
      <c r="P288" s="220">
        <f t="shared" si="53"/>
        <v>2847685.4400000009</v>
      </c>
      <c r="Q288" s="220">
        <v>237307.12</v>
      </c>
      <c r="R288" s="220">
        <v>237307.12</v>
      </c>
      <c r="S288" s="220">
        <v>237307.12</v>
      </c>
      <c r="T288" s="220">
        <v>237307.12</v>
      </c>
      <c r="U288" s="220">
        <v>237307.12</v>
      </c>
      <c r="V288" s="220">
        <v>237307.12</v>
      </c>
      <c r="W288" s="220">
        <v>237307.12</v>
      </c>
      <c r="X288" s="220">
        <v>237307.12</v>
      </c>
      <c r="Y288" s="220">
        <v>237307.12</v>
      </c>
      <c r="Z288" s="220">
        <v>237307.12</v>
      </c>
      <c r="AA288" s="220">
        <v>237307.12</v>
      </c>
      <c r="AB288" s="220">
        <v>237307.12</v>
      </c>
      <c r="AC288" s="220">
        <v>237307.12</v>
      </c>
      <c r="AD288" s="220">
        <v>237307.12</v>
      </c>
      <c r="AE288" s="220">
        <v>237307.12</v>
      </c>
      <c r="AF288" s="220">
        <v>237307.12</v>
      </c>
      <c r="AG288" s="220">
        <f t="shared" si="54"/>
        <v>2847685.4400000009</v>
      </c>
      <c r="AH288" s="234"/>
      <c r="AI288" s="235">
        <f t="shared" si="57"/>
        <v>644.67999999999995</v>
      </c>
      <c r="AJ288" s="235">
        <f t="shared" si="57"/>
        <v>644.67999999999995</v>
      </c>
      <c r="AK288" s="235">
        <f t="shared" si="57"/>
        <v>644.67999999999995</v>
      </c>
      <c r="AL288" s="235">
        <f t="shared" si="55"/>
        <v>644.67999999999995</v>
      </c>
      <c r="AM288" s="235">
        <f t="shared" si="55"/>
        <v>644.67999999999995</v>
      </c>
      <c r="AN288" s="235">
        <f t="shared" si="55"/>
        <v>644.67999999999995</v>
      </c>
      <c r="AO288" s="235">
        <f t="shared" si="55"/>
        <v>644.67999999999995</v>
      </c>
      <c r="AP288" s="235">
        <f t="shared" si="55"/>
        <v>644.67999999999995</v>
      </c>
      <c r="AQ288" s="235">
        <f t="shared" si="55"/>
        <v>644.67999999999995</v>
      </c>
      <c r="AR288" s="235">
        <f t="shared" si="48"/>
        <v>644.67999999999995</v>
      </c>
      <c r="AS288" s="235">
        <f t="shared" si="48"/>
        <v>644.67999999999995</v>
      </c>
      <c r="AT288" s="235">
        <f t="shared" si="48"/>
        <v>644.67999999999995</v>
      </c>
      <c r="AU288" s="236">
        <f t="shared" si="50"/>
        <v>7736.1600000000008</v>
      </c>
      <c r="AV288" s="236">
        <f t="shared" si="51"/>
        <v>644.67999999999995</v>
      </c>
      <c r="AW288" s="236">
        <f t="shared" si="51"/>
        <v>644.67999999999995</v>
      </c>
      <c r="AX288" s="236">
        <f t="shared" si="51"/>
        <v>644.67999999999995</v>
      </c>
      <c r="AY288" s="236">
        <f t="shared" si="51"/>
        <v>644.67999999999995</v>
      </c>
      <c r="AZ288" s="236">
        <f t="shared" si="58"/>
        <v>508.23</v>
      </c>
      <c r="BA288" s="236">
        <f t="shared" si="58"/>
        <v>508.23</v>
      </c>
      <c r="BB288" s="236">
        <f t="shared" si="58"/>
        <v>508.23</v>
      </c>
      <c r="BC288" s="236">
        <f t="shared" si="56"/>
        <v>508.23</v>
      </c>
      <c r="BD288" s="236">
        <f t="shared" si="56"/>
        <v>508.23</v>
      </c>
      <c r="BE288" s="236">
        <f t="shared" si="56"/>
        <v>508.23</v>
      </c>
      <c r="BF288" s="236">
        <f t="shared" si="56"/>
        <v>508.23</v>
      </c>
      <c r="BG288" s="236">
        <f t="shared" si="56"/>
        <v>508.23</v>
      </c>
      <c r="BH288" s="236">
        <f t="shared" si="56"/>
        <v>508.23</v>
      </c>
      <c r="BI288" s="236">
        <f t="shared" si="49"/>
        <v>508.23</v>
      </c>
      <c r="BJ288" s="236">
        <f t="shared" si="49"/>
        <v>508.23</v>
      </c>
      <c r="BK288" s="236">
        <f t="shared" si="49"/>
        <v>508.23</v>
      </c>
      <c r="BL288" s="235">
        <f t="shared" si="52"/>
        <v>6098.7599999999984</v>
      </c>
    </row>
    <row r="289" spans="1:72">
      <c r="A289" s="234" t="s">
        <v>502</v>
      </c>
      <c r="B289" s="231">
        <v>5.2200000000000003E-2</v>
      </c>
      <c r="C289" s="231">
        <v>2.3400000000000001E-2</v>
      </c>
      <c r="D289" s="220">
        <v>560127.19000000006</v>
      </c>
      <c r="E289" s="220">
        <v>560127.19000000006</v>
      </c>
      <c r="F289" s="220">
        <v>560127.19000000006</v>
      </c>
      <c r="G289" s="220">
        <v>560127.19000000006</v>
      </c>
      <c r="H289" s="220">
        <v>560127.19000000006</v>
      </c>
      <c r="I289" s="220">
        <v>560127.19000000006</v>
      </c>
      <c r="J289" s="220">
        <v>560127.19000000006</v>
      </c>
      <c r="K289" s="220">
        <v>560127.19000000006</v>
      </c>
      <c r="L289" s="220">
        <v>560127.19000000006</v>
      </c>
      <c r="M289" s="220">
        <v>560127.19000000006</v>
      </c>
      <c r="N289" s="220">
        <v>560127.19000000006</v>
      </c>
      <c r="O289" s="220">
        <v>560127.19000000006</v>
      </c>
      <c r="P289" s="220">
        <f t="shared" si="53"/>
        <v>6721526.2800000021</v>
      </c>
      <c r="Q289" s="220">
        <v>560127.19000000006</v>
      </c>
      <c r="R289" s="220">
        <v>560127.19000000006</v>
      </c>
      <c r="S289" s="220">
        <v>560127.19000000006</v>
      </c>
      <c r="T289" s="220">
        <v>560127.19000000006</v>
      </c>
      <c r="U289" s="220">
        <v>560127.19000000006</v>
      </c>
      <c r="V289" s="220">
        <v>560127.19000000006</v>
      </c>
      <c r="W289" s="220">
        <v>560127.19000000006</v>
      </c>
      <c r="X289" s="220">
        <v>560127.19000000006</v>
      </c>
      <c r="Y289" s="220">
        <v>560127.19000000006</v>
      </c>
      <c r="Z289" s="220">
        <v>560127.19000000006</v>
      </c>
      <c r="AA289" s="220">
        <v>560127.19000000006</v>
      </c>
      <c r="AB289" s="220">
        <v>560127.19000000006</v>
      </c>
      <c r="AC289" s="220">
        <v>560127.19000000006</v>
      </c>
      <c r="AD289" s="220">
        <v>560127.19000000006</v>
      </c>
      <c r="AE289" s="220">
        <v>560127.19000000006</v>
      </c>
      <c r="AF289" s="220">
        <v>560127.19000000006</v>
      </c>
      <c r="AG289" s="220">
        <f t="shared" si="54"/>
        <v>6721526.2800000021</v>
      </c>
      <c r="AH289" s="234"/>
      <c r="AI289" s="235">
        <f t="shared" si="57"/>
        <v>2436.5500000000002</v>
      </c>
      <c r="AJ289" s="235">
        <f t="shared" si="57"/>
        <v>2436.5500000000002</v>
      </c>
      <c r="AK289" s="235">
        <f t="shared" si="57"/>
        <v>2436.5500000000002</v>
      </c>
      <c r="AL289" s="235">
        <f t="shared" si="55"/>
        <v>2436.5500000000002</v>
      </c>
      <c r="AM289" s="235">
        <f t="shared" si="55"/>
        <v>2436.5500000000002</v>
      </c>
      <c r="AN289" s="235">
        <f t="shared" si="55"/>
        <v>2436.5500000000002</v>
      </c>
      <c r="AO289" s="235">
        <f t="shared" si="55"/>
        <v>2436.5500000000002</v>
      </c>
      <c r="AP289" s="235">
        <f t="shared" si="55"/>
        <v>2436.5500000000002</v>
      </c>
      <c r="AQ289" s="235">
        <f t="shared" si="55"/>
        <v>2436.5500000000002</v>
      </c>
      <c r="AR289" s="235">
        <f t="shared" si="48"/>
        <v>2436.5500000000002</v>
      </c>
      <c r="AS289" s="235">
        <f t="shared" si="48"/>
        <v>2436.5500000000002</v>
      </c>
      <c r="AT289" s="235">
        <f t="shared" si="48"/>
        <v>2436.5500000000002</v>
      </c>
      <c r="AU289" s="236">
        <f t="shared" si="50"/>
        <v>29238.599999999995</v>
      </c>
      <c r="AV289" s="236">
        <f t="shared" si="51"/>
        <v>2436.5500000000002</v>
      </c>
      <c r="AW289" s="236">
        <f t="shared" si="51"/>
        <v>2436.5500000000002</v>
      </c>
      <c r="AX289" s="236">
        <f t="shared" si="51"/>
        <v>2436.5500000000002</v>
      </c>
      <c r="AY289" s="236">
        <f t="shared" si="51"/>
        <v>2436.5500000000002</v>
      </c>
      <c r="AZ289" s="236">
        <f t="shared" si="58"/>
        <v>1092.25</v>
      </c>
      <c r="BA289" s="236">
        <f t="shared" si="58"/>
        <v>1092.25</v>
      </c>
      <c r="BB289" s="236">
        <f t="shared" si="58"/>
        <v>1092.25</v>
      </c>
      <c r="BC289" s="236">
        <f t="shared" si="56"/>
        <v>1092.25</v>
      </c>
      <c r="BD289" s="236">
        <f t="shared" si="56"/>
        <v>1092.25</v>
      </c>
      <c r="BE289" s="236">
        <f t="shared" si="56"/>
        <v>1092.25</v>
      </c>
      <c r="BF289" s="236">
        <f t="shared" si="56"/>
        <v>1092.25</v>
      </c>
      <c r="BG289" s="236">
        <f t="shared" si="56"/>
        <v>1092.25</v>
      </c>
      <c r="BH289" s="236">
        <f t="shared" si="56"/>
        <v>1092.25</v>
      </c>
      <c r="BI289" s="236">
        <f t="shared" si="49"/>
        <v>1092.25</v>
      </c>
      <c r="BJ289" s="236">
        <f t="shared" si="49"/>
        <v>1092.25</v>
      </c>
      <c r="BK289" s="236">
        <f t="shared" si="49"/>
        <v>1092.25</v>
      </c>
      <c r="BL289" s="235">
        <f t="shared" si="52"/>
        <v>13107</v>
      </c>
    </row>
    <row r="290" spans="1:72">
      <c r="A290" s="234" t="s">
        <v>503</v>
      </c>
      <c r="B290" s="231">
        <v>4.0099999999999997E-2</v>
      </c>
      <c r="C290" s="231">
        <v>2.0899999999999998E-2</v>
      </c>
      <c r="D290" s="220">
        <v>2112385.83</v>
      </c>
      <c r="E290" s="220">
        <v>2112385.83</v>
      </c>
      <c r="F290" s="220">
        <v>2112385.83</v>
      </c>
      <c r="G290" s="220">
        <v>2112385.83</v>
      </c>
      <c r="H290" s="220">
        <v>2112385.83</v>
      </c>
      <c r="I290" s="220">
        <v>2112385.83</v>
      </c>
      <c r="J290" s="220">
        <v>2112385.83</v>
      </c>
      <c r="K290" s="220">
        <v>2112385.83</v>
      </c>
      <c r="L290" s="220">
        <v>2112385.83</v>
      </c>
      <c r="M290" s="220">
        <v>2112385.83</v>
      </c>
      <c r="N290" s="220">
        <v>2112385.83</v>
      </c>
      <c r="O290" s="220">
        <v>2112385.83</v>
      </c>
      <c r="P290" s="220">
        <f t="shared" si="53"/>
        <v>25348629.959999993</v>
      </c>
      <c r="Q290" s="220">
        <v>2112385.83</v>
      </c>
      <c r="R290" s="220">
        <v>2112385.83</v>
      </c>
      <c r="S290" s="220">
        <v>2112385.83</v>
      </c>
      <c r="T290" s="220">
        <v>2112385.83</v>
      </c>
      <c r="U290" s="220">
        <v>2112385.83</v>
      </c>
      <c r="V290" s="220">
        <v>2112385.83</v>
      </c>
      <c r="W290" s="220">
        <v>2112385.83</v>
      </c>
      <c r="X290" s="220">
        <v>2112385.83</v>
      </c>
      <c r="Y290" s="220">
        <v>2112385.83</v>
      </c>
      <c r="Z290" s="220">
        <v>2112385.83</v>
      </c>
      <c r="AA290" s="220">
        <v>2112385.83</v>
      </c>
      <c r="AB290" s="220">
        <v>2112385.83</v>
      </c>
      <c r="AC290" s="220">
        <v>2112385.83</v>
      </c>
      <c r="AD290" s="220">
        <v>2112385.83</v>
      </c>
      <c r="AE290" s="220">
        <v>2112385.83</v>
      </c>
      <c r="AF290" s="220">
        <v>2112385.83</v>
      </c>
      <c r="AG290" s="220">
        <f t="shared" si="54"/>
        <v>25348629.959999993</v>
      </c>
      <c r="AH290" s="234"/>
      <c r="AI290" s="235">
        <f t="shared" si="57"/>
        <v>7058.89</v>
      </c>
      <c r="AJ290" s="235">
        <f t="shared" si="57"/>
        <v>7058.89</v>
      </c>
      <c r="AK290" s="235">
        <f t="shared" si="57"/>
        <v>7058.89</v>
      </c>
      <c r="AL290" s="235">
        <f t="shared" si="55"/>
        <v>7058.89</v>
      </c>
      <c r="AM290" s="235">
        <f t="shared" si="55"/>
        <v>7058.89</v>
      </c>
      <c r="AN290" s="235">
        <f t="shared" si="55"/>
        <v>7058.89</v>
      </c>
      <c r="AO290" s="235">
        <f t="shared" si="55"/>
        <v>7058.89</v>
      </c>
      <c r="AP290" s="235">
        <f t="shared" si="55"/>
        <v>7058.89</v>
      </c>
      <c r="AQ290" s="235">
        <f t="shared" si="55"/>
        <v>7058.89</v>
      </c>
      <c r="AR290" s="235">
        <f t="shared" si="48"/>
        <v>7058.89</v>
      </c>
      <c r="AS290" s="235">
        <f t="shared" si="48"/>
        <v>7058.89</v>
      </c>
      <c r="AT290" s="235">
        <f t="shared" si="48"/>
        <v>7058.89</v>
      </c>
      <c r="AU290" s="236">
        <f t="shared" si="50"/>
        <v>84706.680000000008</v>
      </c>
      <c r="AV290" s="236">
        <f t="shared" si="51"/>
        <v>7058.89</v>
      </c>
      <c r="AW290" s="236">
        <f t="shared" si="51"/>
        <v>7058.89</v>
      </c>
      <c r="AX290" s="236">
        <f t="shared" si="51"/>
        <v>7058.89</v>
      </c>
      <c r="AY290" s="236">
        <f t="shared" si="51"/>
        <v>7058.89</v>
      </c>
      <c r="AZ290" s="236">
        <f t="shared" si="58"/>
        <v>3679.07</v>
      </c>
      <c r="BA290" s="236">
        <f t="shared" si="58"/>
        <v>3679.07</v>
      </c>
      <c r="BB290" s="236">
        <f t="shared" si="58"/>
        <v>3679.07</v>
      </c>
      <c r="BC290" s="236">
        <f t="shared" si="56"/>
        <v>3679.07</v>
      </c>
      <c r="BD290" s="236">
        <f t="shared" si="56"/>
        <v>3679.07</v>
      </c>
      <c r="BE290" s="236">
        <f t="shared" si="56"/>
        <v>3679.07</v>
      </c>
      <c r="BF290" s="236">
        <f t="shared" si="56"/>
        <v>3679.07</v>
      </c>
      <c r="BG290" s="236">
        <f t="shared" si="56"/>
        <v>3679.07</v>
      </c>
      <c r="BH290" s="236">
        <f t="shared" si="56"/>
        <v>3679.07</v>
      </c>
      <c r="BI290" s="236">
        <f t="shared" si="49"/>
        <v>3679.07</v>
      </c>
      <c r="BJ290" s="236">
        <f t="shared" si="49"/>
        <v>3679.07</v>
      </c>
      <c r="BK290" s="236">
        <f t="shared" si="49"/>
        <v>3679.07</v>
      </c>
      <c r="BL290" s="235">
        <f t="shared" si="52"/>
        <v>44148.840000000004</v>
      </c>
    </row>
    <row r="291" spans="1:72">
      <c r="A291" s="234" t="s">
        <v>504</v>
      </c>
      <c r="B291" s="231">
        <v>6.2199999999999998E-2</v>
      </c>
      <c r="C291" s="231">
        <v>3.3799999999999997E-2</v>
      </c>
      <c r="D291" s="220">
        <v>118067.98</v>
      </c>
      <c r="E291" s="220">
        <v>118067.98</v>
      </c>
      <c r="F291" s="220">
        <v>118067.98</v>
      </c>
      <c r="G291" s="220">
        <v>118067.98</v>
      </c>
      <c r="H291" s="220">
        <v>118067.98</v>
      </c>
      <c r="I291" s="220">
        <v>118067.98</v>
      </c>
      <c r="J291" s="220">
        <v>118067.98</v>
      </c>
      <c r="K291" s="220">
        <v>118067.98</v>
      </c>
      <c r="L291" s="220">
        <v>118067.98</v>
      </c>
      <c r="M291" s="220">
        <v>118067.98</v>
      </c>
      <c r="N291" s="220">
        <v>118067.98</v>
      </c>
      <c r="O291" s="220">
        <v>118067.98</v>
      </c>
      <c r="P291" s="220">
        <f t="shared" si="53"/>
        <v>1416815.76</v>
      </c>
      <c r="Q291" s="220">
        <v>118067.98</v>
      </c>
      <c r="R291" s="220">
        <v>118067.98</v>
      </c>
      <c r="S291" s="220">
        <v>118067.98</v>
      </c>
      <c r="T291" s="220">
        <v>118067.98</v>
      </c>
      <c r="U291" s="220">
        <v>118067.98</v>
      </c>
      <c r="V291" s="220">
        <v>118067.98</v>
      </c>
      <c r="W291" s="220">
        <v>118067.98</v>
      </c>
      <c r="X291" s="220">
        <v>118067.98</v>
      </c>
      <c r="Y291" s="220">
        <v>118067.98</v>
      </c>
      <c r="Z291" s="220">
        <v>118067.98</v>
      </c>
      <c r="AA291" s="220">
        <v>118067.98</v>
      </c>
      <c r="AB291" s="220">
        <v>118067.98</v>
      </c>
      <c r="AC291" s="220">
        <v>118067.98</v>
      </c>
      <c r="AD291" s="220">
        <v>118067.98</v>
      </c>
      <c r="AE291" s="220">
        <v>118067.98</v>
      </c>
      <c r="AF291" s="220">
        <v>118067.98</v>
      </c>
      <c r="AG291" s="220">
        <f t="shared" si="54"/>
        <v>1416815.76</v>
      </c>
      <c r="AH291" s="234"/>
      <c r="AI291" s="235">
        <f t="shared" si="57"/>
        <v>611.99</v>
      </c>
      <c r="AJ291" s="235">
        <f t="shared" si="57"/>
        <v>611.99</v>
      </c>
      <c r="AK291" s="235">
        <f t="shared" si="57"/>
        <v>611.99</v>
      </c>
      <c r="AL291" s="235">
        <f t="shared" si="55"/>
        <v>611.99</v>
      </c>
      <c r="AM291" s="235">
        <f t="shared" si="55"/>
        <v>611.99</v>
      </c>
      <c r="AN291" s="235">
        <f t="shared" si="55"/>
        <v>611.99</v>
      </c>
      <c r="AO291" s="235">
        <f t="shared" si="55"/>
        <v>611.99</v>
      </c>
      <c r="AP291" s="235">
        <f t="shared" si="55"/>
        <v>611.99</v>
      </c>
      <c r="AQ291" s="235">
        <f t="shared" si="55"/>
        <v>611.99</v>
      </c>
      <c r="AR291" s="235">
        <f t="shared" si="48"/>
        <v>611.99</v>
      </c>
      <c r="AS291" s="235">
        <f t="shared" si="48"/>
        <v>611.99</v>
      </c>
      <c r="AT291" s="235">
        <f t="shared" si="48"/>
        <v>611.99</v>
      </c>
      <c r="AU291" s="236">
        <f t="shared" si="50"/>
        <v>7343.8799999999983</v>
      </c>
      <c r="AV291" s="236">
        <f t="shared" si="51"/>
        <v>611.99</v>
      </c>
      <c r="AW291" s="236">
        <f t="shared" si="51"/>
        <v>611.99</v>
      </c>
      <c r="AX291" s="236">
        <f t="shared" si="51"/>
        <v>611.99</v>
      </c>
      <c r="AY291" s="236">
        <f t="shared" si="51"/>
        <v>611.99</v>
      </c>
      <c r="AZ291" s="236">
        <f t="shared" si="58"/>
        <v>332.56</v>
      </c>
      <c r="BA291" s="236">
        <f t="shared" si="58"/>
        <v>332.56</v>
      </c>
      <c r="BB291" s="236">
        <f t="shared" si="58"/>
        <v>332.56</v>
      </c>
      <c r="BC291" s="236">
        <f t="shared" si="56"/>
        <v>332.56</v>
      </c>
      <c r="BD291" s="236">
        <f t="shared" si="56"/>
        <v>332.56</v>
      </c>
      <c r="BE291" s="236">
        <f t="shared" si="56"/>
        <v>332.56</v>
      </c>
      <c r="BF291" s="236">
        <f t="shared" si="56"/>
        <v>332.56</v>
      </c>
      <c r="BG291" s="236">
        <f t="shared" si="56"/>
        <v>332.56</v>
      </c>
      <c r="BH291" s="236">
        <f t="shared" si="56"/>
        <v>332.56</v>
      </c>
      <c r="BI291" s="236">
        <f t="shared" si="49"/>
        <v>332.56</v>
      </c>
      <c r="BJ291" s="236">
        <f t="shared" si="49"/>
        <v>332.56</v>
      </c>
      <c r="BK291" s="236">
        <f t="shared" si="49"/>
        <v>332.56</v>
      </c>
      <c r="BL291" s="235">
        <f t="shared" si="52"/>
        <v>3990.72</v>
      </c>
    </row>
    <row r="292" spans="1:72">
      <c r="A292" s="234" t="s">
        <v>505</v>
      </c>
      <c r="B292" s="231">
        <v>6.2399999999999997E-2</v>
      </c>
      <c r="C292" s="231">
        <v>3.04E-2</v>
      </c>
      <c r="D292" s="220">
        <v>83161.41</v>
      </c>
      <c r="E292" s="220">
        <v>83161.41</v>
      </c>
      <c r="F292" s="220">
        <v>83161.41</v>
      </c>
      <c r="G292" s="220">
        <v>83161.41</v>
      </c>
      <c r="H292" s="220">
        <v>83161.41</v>
      </c>
      <c r="I292" s="220">
        <v>83161.41</v>
      </c>
      <c r="J292" s="220">
        <v>83161.41</v>
      </c>
      <c r="K292" s="220">
        <v>83161.41</v>
      </c>
      <c r="L292" s="220">
        <v>83161.41</v>
      </c>
      <c r="M292" s="220">
        <v>83161.41</v>
      </c>
      <c r="N292" s="220">
        <v>83161.41</v>
      </c>
      <c r="O292" s="220">
        <v>83161.41</v>
      </c>
      <c r="P292" s="220">
        <f t="shared" si="53"/>
        <v>997936.92000000027</v>
      </c>
      <c r="Q292" s="220">
        <v>83161.41</v>
      </c>
      <c r="R292" s="220">
        <v>83161.41</v>
      </c>
      <c r="S292" s="220">
        <v>83161.41</v>
      </c>
      <c r="T292" s="220">
        <v>83161.41</v>
      </c>
      <c r="U292" s="220">
        <v>83161.41</v>
      </c>
      <c r="V292" s="220">
        <v>83161.41</v>
      </c>
      <c r="W292" s="220">
        <v>83161.41</v>
      </c>
      <c r="X292" s="220">
        <v>83161.41</v>
      </c>
      <c r="Y292" s="220">
        <v>6677702.6899999995</v>
      </c>
      <c r="Z292" s="220">
        <v>13272243.969999999</v>
      </c>
      <c r="AA292" s="220">
        <v>13272243.969999999</v>
      </c>
      <c r="AB292" s="220">
        <v>13272243.969999999</v>
      </c>
      <c r="AC292" s="220">
        <v>13272243.969999999</v>
      </c>
      <c r="AD292" s="220">
        <v>13272243.969999999</v>
      </c>
      <c r="AE292" s="220">
        <v>13272243.969999999</v>
      </c>
      <c r="AF292" s="220">
        <v>13272243.969999999</v>
      </c>
      <c r="AG292" s="220">
        <f t="shared" si="54"/>
        <v>99916056.11999999</v>
      </c>
      <c r="AH292" s="234"/>
      <c r="AI292" s="235">
        <f t="shared" si="57"/>
        <v>432.44</v>
      </c>
      <c r="AJ292" s="235">
        <f t="shared" si="57"/>
        <v>432.44</v>
      </c>
      <c r="AK292" s="235">
        <f t="shared" si="57"/>
        <v>432.44</v>
      </c>
      <c r="AL292" s="235">
        <f t="shared" si="55"/>
        <v>432.44</v>
      </c>
      <c r="AM292" s="235">
        <f t="shared" si="55"/>
        <v>432.44</v>
      </c>
      <c r="AN292" s="235">
        <f t="shared" si="55"/>
        <v>432.44</v>
      </c>
      <c r="AO292" s="235">
        <f t="shared" si="55"/>
        <v>432.44</v>
      </c>
      <c r="AP292" s="235">
        <f t="shared" si="55"/>
        <v>432.44</v>
      </c>
      <c r="AQ292" s="235">
        <f t="shared" si="55"/>
        <v>432.44</v>
      </c>
      <c r="AR292" s="235">
        <f t="shared" si="48"/>
        <v>432.44</v>
      </c>
      <c r="AS292" s="235">
        <f t="shared" si="48"/>
        <v>432.44</v>
      </c>
      <c r="AT292" s="235">
        <f t="shared" si="48"/>
        <v>432.44</v>
      </c>
      <c r="AU292" s="236">
        <f t="shared" si="50"/>
        <v>5189.2799999999988</v>
      </c>
      <c r="AV292" s="236">
        <f t="shared" si="51"/>
        <v>432.44</v>
      </c>
      <c r="AW292" s="236">
        <f t="shared" si="51"/>
        <v>432.44</v>
      </c>
      <c r="AX292" s="236">
        <f t="shared" si="51"/>
        <v>432.44</v>
      </c>
      <c r="AY292" s="236">
        <f t="shared" si="51"/>
        <v>432.44</v>
      </c>
      <c r="AZ292" s="236">
        <f t="shared" si="58"/>
        <v>210.68</v>
      </c>
      <c r="BA292" s="236">
        <f t="shared" si="58"/>
        <v>210.68</v>
      </c>
      <c r="BB292" s="236">
        <f t="shared" si="58"/>
        <v>210.68</v>
      </c>
      <c r="BC292" s="236">
        <f t="shared" si="56"/>
        <v>210.68</v>
      </c>
      <c r="BD292" s="236">
        <f t="shared" si="56"/>
        <v>16916.849999999999</v>
      </c>
      <c r="BE292" s="236">
        <f t="shared" si="56"/>
        <v>33623.019999999997</v>
      </c>
      <c r="BF292" s="236">
        <f t="shared" si="56"/>
        <v>33623.019999999997</v>
      </c>
      <c r="BG292" s="236">
        <f t="shared" si="56"/>
        <v>33623.019999999997</v>
      </c>
      <c r="BH292" s="236">
        <f t="shared" si="56"/>
        <v>33623.019999999997</v>
      </c>
      <c r="BI292" s="236">
        <f t="shared" si="49"/>
        <v>33623.019999999997</v>
      </c>
      <c r="BJ292" s="236">
        <f t="shared" si="49"/>
        <v>33623.019999999997</v>
      </c>
      <c r="BK292" s="236">
        <f t="shared" si="49"/>
        <v>33623.019999999997</v>
      </c>
      <c r="BL292" s="235">
        <f t="shared" si="52"/>
        <v>253120.70999999993</v>
      </c>
    </row>
    <row r="293" spans="1:72">
      <c r="A293" s="234" t="s">
        <v>506</v>
      </c>
      <c r="B293" s="231">
        <v>4.9799999999999997E-2</v>
      </c>
      <c r="C293" s="231">
        <v>2.1899999999999999E-2</v>
      </c>
      <c r="D293" s="220">
        <v>335415.82</v>
      </c>
      <c r="E293" s="220">
        <v>335415.82</v>
      </c>
      <c r="F293" s="220">
        <v>335415.82</v>
      </c>
      <c r="G293" s="220">
        <v>335415.82</v>
      </c>
      <c r="H293" s="220">
        <v>335415.82</v>
      </c>
      <c r="I293" s="220">
        <v>335415.82</v>
      </c>
      <c r="J293" s="220">
        <v>335415.82</v>
      </c>
      <c r="K293" s="220">
        <v>335415.82</v>
      </c>
      <c r="L293" s="220">
        <v>335415.82</v>
      </c>
      <c r="M293" s="220">
        <v>335415.82</v>
      </c>
      <c r="N293" s="220">
        <v>335415.82</v>
      </c>
      <c r="O293" s="220">
        <v>335415.82</v>
      </c>
      <c r="P293" s="220">
        <f t="shared" si="53"/>
        <v>4024989.8399999994</v>
      </c>
      <c r="Q293" s="220">
        <v>335415.82</v>
      </c>
      <c r="R293" s="220">
        <v>335415.82</v>
      </c>
      <c r="S293" s="220">
        <v>335415.82</v>
      </c>
      <c r="T293" s="220">
        <v>483115.82</v>
      </c>
      <c r="U293" s="220">
        <v>630815.82000000007</v>
      </c>
      <c r="V293" s="220">
        <v>630815.82000000007</v>
      </c>
      <c r="W293" s="220">
        <v>630815.82000000007</v>
      </c>
      <c r="X293" s="220">
        <v>630815.82000000007</v>
      </c>
      <c r="Y293" s="220">
        <v>630815.82000000007</v>
      </c>
      <c r="Z293" s="220">
        <v>630815.82000000007</v>
      </c>
      <c r="AA293" s="220">
        <v>630815.82000000007</v>
      </c>
      <c r="AB293" s="220">
        <v>630815.82000000007</v>
      </c>
      <c r="AC293" s="220">
        <v>630815.82000000007</v>
      </c>
      <c r="AD293" s="220">
        <v>630815.82000000007</v>
      </c>
      <c r="AE293" s="220">
        <v>630815.82000000007</v>
      </c>
      <c r="AF293" s="220">
        <v>630815.82000000007</v>
      </c>
      <c r="AG293" s="220">
        <f t="shared" si="54"/>
        <v>7569789.8400000026</v>
      </c>
      <c r="AH293" s="234"/>
      <c r="AI293" s="235">
        <f t="shared" si="57"/>
        <v>1391.98</v>
      </c>
      <c r="AJ293" s="235">
        <f t="shared" si="57"/>
        <v>1391.98</v>
      </c>
      <c r="AK293" s="235">
        <f t="shared" si="57"/>
        <v>1391.98</v>
      </c>
      <c r="AL293" s="235">
        <f t="shared" si="55"/>
        <v>1391.98</v>
      </c>
      <c r="AM293" s="235">
        <f t="shared" si="55"/>
        <v>1391.98</v>
      </c>
      <c r="AN293" s="235">
        <f t="shared" si="55"/>
        <v>1391.98</v>
      </c>
      <c r="AO293" s="235">
        <f t="shared" si="55"/>
        <v>1391.98</v>
      </c>
      <c r="AP293" s="235">
        <f t="shared" si="55"/>
        <v>1391.98</v>
      </c>
      <c r="AQ293" s="235">
        <f t="shared" si="55"/>
        <v>1391.98</v>
      </c>
      <c r="AR293" s="235">
        <f t="shared" si="48"/>
        <v>1391.98</v>
      </c>
      <c r="AS293" s="235">
        <f t="shared" si="48"/>
        <v>1391.98</v>
      </c>
      <c r="AT293" s="235">
        <f t="shared" si="48"/>
        <v>1391.98</v>
      </c>
      <c r="AU293" s="236">
        <f t="shared" si="50"/>
        <v>16703.759999999998</v>
      </c>
      <c r="AV293" s="236">
        <f t="shared" si="51"/>
        <v>1391.98</v>
      </c>
      <c r="AW293" s="236">
        <f t="shared" si="51"/>
        <v>1391.98</v>
      </c>
      <c r="AX293" s="236">
        <f t="shared" si="51"/>
        <v>1391.98</v>
      </c>
      <c r="AY293" s="236">
        <f t="shared" si="51"/>
        <v>2004.93</v>
      </c>
      <c r="AZ293" s="236">
        <f t="shared" si="58"/>
        <v>1151.24</v>
      </c>
      <c r="BA293" s="236">
        <f t="shared" si="58"/>
        <v>1151.24</v>
      </c>
      <c r="BB293" s="236">
        <f t="shared" si="58"/>
        <v>1151.24</v>
      </c>
      <c r="BC293" s="236">
        <f t="shared" si="56"/>
        <v>1151.24</v>
      </c>
      <c r="BD293" s="236">
        <f t="shared" si="56"/>
        <v>1151.24</v>
      </c>
      <c r="BE293" s="236">
        <f t="shared" si="56"/>
        <v>1151.24</v>
      </c>
      <c r="BF293" s="236">
        <f t="shared" si="56"/>
        <v>1151.24</v>
      </c>
      <c r="BG293" s="236">
        <f t="shared" si="56"/>
        <v>1151.24</v>
      </c>
      <c r="BH293" s="236">
        <f t="shared" si="56"/>
        <v>1151.24</v>
      </c>
      <c r="BI293" s="236">
        <f t="shared" si="49"/>
        <v>1151.24</v>
      </c>
      <c r="BJ293" s="236">
        <f t="shared" si="49"/>
        <v>1151.24</v>
      </c>
      <c r="BK293" s="236">
        <f t="shared" si="49"/>
        <v>1151.24</v>
      </c>
      <c r="BL293" s="235">
        <f t="shared" si="52"/>
        <v>13814.88</v>
      </c>
    </row>
    <row r="294" spans="1:72">
      <c r="A294" s="234" t="s">
        <v>507</v>
      </c>
      <c r="B294" s="231">
        <v>3.3099999999999997E-2</v>
      </c>
      <c r="C294" s="231">
        <v>2.8500000000000001E-2</v>
      </c>
      <c r="D294" s="220">
        <v>841612.82000000007</v>
      </c>
      <c r="E294" s="220">
        <v>841612.82000000007</v>
      </c>
      <c r="F294" s="220">
        <v>841612.82000000007</v>
      </c>
      <c r="G294" s="220">
        <v>841612.82000000007</v>
      </c>
      <c r="H294" s="220">
        <v>841612.82000000007</v>
      </c>
      <c r="I294" s="220">
        <v>841612.82000000007</v>
      </c>
      <c r="J294" s="220">
        <v>841612.82000000007</v>
      </c>
      <c r="K294" s="220">
        <v>841612.82000000007</v>
      </c>
      <c r="L294" s="220">
        <v>841612.82000000007</v>
      </c>
      <c r="M294" s="220">
        <v>841612.82000000007</v>
      </c>
      <c r="N294" s="220">
        <v>841612.82000000007</v>
      </c>
      <c r="O294" s="220">
        <v>841612.82000000007</v>
      </c>
      <c r="P294" s="220">
        <f t="shared" si="53"/>
        <v>10099353.840000002</v>
      </c>
      <c r="Q294" s="220">
        <v>841612.82000000007</v>
      </c>
      <c r="R294" s="220">
        <v>841612.82000000007</v>
      </c>
      <c r="S294" s="220">
        <v>841612.82000000007</v>
      </c>
      <c r="T294" s="220">
        <v>841612.82000000007</v>
      </c>
      <c r="U294" s="220">
        <v>841612.82000000007</v>
      </c>
      <c r="V294" s="220">
        <v>841612.82000000007</v>
      </c>
      <c r="W294" s="220">
        <v>841612.82000000007</v>
      </c>
      <c r="X294" s="220">
        <v>841612.82000000007</v>
      </c>
      <c r="Y294" s="220">
        <v>841612.82000000007</v>
      </c>
      <c r="Z294" s="220">
        <v>841612.82000000007</v>
      </c>
      <c r="AA294" s="220">
        <v>841612.82000000007</v>
      </c>
      <c r="AB294" s="220">
        <v>841612.82000000007</v>
      </c>
      <c r="AC294" s="220">
        <v>841612.82000000007</v>
      </c>
      <c r="AD294" s="220">
        <v>841612.82000000007</v>
      </c>
      <c r="AE294" s="220">
        <v>841612.82000000007</v>
      </c>
      <c r="AF294" s="220">
        <v>841612.82000000007</v>
      </c>
      <c r="AG294" s="220">
        <f t="shared" si="54"/>
        <v>10099353.840000002</v>
      </c>
      <c r="AH294" s="234"/>
      <c r="AI294" s="235">
        <f t="shared" si="57"/>
        <v>2321.4499999999998</v>
      </c>
      <c r="AJ294" s="235">
        <f t="shared" si="57"/>
        <v>2321.4499999999998</v>
      </c>
      <c r="AK294" s="235">
        <f t="shared" si="57"/>
        <v>2321.4499999999998</v>
      </c>
      <c r="AL294" s="235">
        <f t="shared" si="55"/>
        <v>2321.4499999999998</v>
      </c>
      <c r="AM294" s="235">
        <f t="shared" si="55"/>
        <v>2321.4499999999998</v>
      </c>
      <c r="AN294" s="235">
        <f t="shared" si="55"/>
        <v>2321.4499999999998</v>
      </c>
      <c r="AO294" s="235">
        <f t="shared" si="55"/>
        <v>2321.4499999999998</v>
      </c>
      <c r="AP294" s="235">
        <f t="shared" si="55"/>
        <v>2321.4499999999998</v>
      </c>
      <c r="AQ294" s="235">
        <f t="shared" si="55"/>
        <v>2321.4499999999998</v>
      </c>
      <c r="AR294" s="235">
        <f t="shared" si="48"/>
        <v>2321.4499999999998</v>
      </c>
      <c r="AS294" s="235">
        <f t="shared" si="48"/>
        <v>2321.4499999999998</v>
      </c>
      <c r="AT294" s="235">
        <f t="shared" si="48"/>
        <v>2321.4499999999998</v>
      </c>
      <c r="AU294" s="236">
        <f t="shared" si="50"/>
        <v>27857.400000000005</v>
      </c>
      <c r="AV294" s="236">
        <f t="shared" si="51"/>
        <v>2321.4499999999998</v>
      </c>
      <c r="AW294" s="236">
        <f t="shared" si="51"/>
        <v>2321.4499999999998</v>
      </c>
      <c r="AX294" s="236">
        <f t="shared" si="51"/>
        <v>2321.4499999999998</v>
      </c>
      <c r="AY294" s="236">
        <f t="shared" si="51"/>
        <v>2321.4499999999998</v>
      </c>
      <c r="AZ294" s="236">
        <f t="shared" si="58"/>
        <v>1998.83</v>
      </c>
      <c r="BA294" s="236">
        <f t="shared" si="58"/>
        <v>1998.83</v>
      </c>
      <c r="BB294" s="236">
        <f t="shared" si="58"/>
        <v>1998.83</v>
      </c>
      <c r="BC294" s="236">
        <f t="shared" si="56"/>
        <v>1998.83</v>
      </c>
      <c r="BD294" s="236">
        <f t="shared" si="56"/>
        <v>1998.83</v>
      </c>
      <c r="BE294" s="236">
        <f t="shared" si="56"/>
        <v>1998.83</v>
      </c>
      <c r="BF294" s="236">
        <f t="shared" si="56"/>
        <v>1998.83</v>
      </c>
      <c r="BG294" s="236">
        <f t="shared" si="56"/>
        <v>1998.83</v>
      </c>
      <c r="BH294" s="236">
        <f t="shared" si="56"/>
        <v>1998.83</v>
      </c>
      <c r="BI294" s="236">
        <f t="shared" si="49"/>
        <v>1998.83</v>
      </c>
      <c r="BJ294" s="236">
        <f t="shared" si="49"/>
        <v>1998.83</v>
      </c>
      <c r="BK294" s="236">
        <f t="shared" si="49"/>
        <v>1998.83</v>
      </c>
      <c r="BL294" s="235">
        <f t="shared" si="52"/>
        <v>23985.960000000006</v>
      </c>
    </row>
    <row r="295" spans="1:72">
      <c r="A295" s="234" t="s">
        <v>508</v>
      </c>
      <c r="B295" s="231">
        <v>4.2500000000000003E-2</v>
      </c>
      <c r="C295" s="231">
        <v>4.3800000000000006E-2</v>
      </c>
      <c r="D295" s="220">
        <v>424778.28</v>
      </c>
      <c r="E295" s="220">
        <v>424778.28</v>
      </c>
      <c r="F295" s="220">
        <v>424778.28</v>
      </c>
      <c r="G295" s="220">
        <v>424778.28</v>
      </c>
      <c r="H295" s="220">
        <v>424778.28</v>
      </c>
      <c r="I295" s="220">
        <v>424778.28</v>
      </c>
      <c r="J295" s="220">
        <v>424778.28</v>
      </c>
      <c r="K295" s="220">
        <v>424778.28</v>
      </c>
      <c r="L295" s="220">
        <v>424778.28</v>
      </c>
      <c r="M295" s="220">
        <v>474919.20500000002</v>
      </c>
      <c r="N295" s="220">
        <v>525060.13</v>
      </c>
      <c r="O295" s="220">
        <v>525060.13</v>
      </c>
      <c r="P295" s="220">
        <f t="shared" si="53"/>
        <v>5348043.9850000013</v>
      </c>
      <c r="Q295" s="220">
        <v>525060.13</v>
      </c>
      <c r="R295" s="220">
        <v>525060.13</v>
      </c>
      <c r="S295" s="220">
        <v>525060.13</v>
      </c>
      <c r="T295" s="220">
        <v>525060.13</v>
      </c>
      <c r="U295" s="220">
        <v>525060.13</v>
      </c>
      <c r="V295" s="220">
        <v>525060.13</v>
      </c>
      <c r="W295" s="220">
        <v>525060.13</v>
      </c>
      <c r="X295" s="220">
        <v>525060.13</v>
      </c>
      <c r="Y295" s="220">
        <v>525060.13</v>
      </c>
      <c r="Z295" s="220">
        <v>525060.13</v>
      </c>
      <c r="AA295" s="220">
        <v>525060.13</v>
      </c>
      <c r="AB295" s="220">
        <v>525060.13</v>
      </c>
      <c r="AC295" s="220">
        <v>525060.13</v>
      </c>
      <c r="AD295" s="220">
        <v>525060.13</v>
      </c>
      <c r="AE295" s="220">
        <v>525060.13</v>
      </c>
      <c r="AF295" s="220">
        <v>525060.13</v>
      </c>
      <c r="AG295" s="220">
        <f t="shared" si="54"/>
        <v>6300721.5599999996</v>
      </c>
      <c r="AH295" s="234"/>
      <c r="AI295" s="235">
        <f t="shared" si="57"/>
        <v>1504.42</v>
      </c>
      <c r="AJ295" s="235">
        <f t="shared" si="57"/>
        <v>1504.42</v>
      </c>
      <c r="AK295" s="235">
        <f t="shared" si="57"/>
        <v>1504.42</v>
      </c>
      <c r="AL295" s="235">
        <f t="shared" si="55"/>
        <v>1504.42</v>
      </c>
      <c r="AM295" s="235">
        <f t="shared" si="55"/>
        <v>1504.42</v>
      </c>
      <c r="AN295" s="235">
        <f t="shared" si="55"/>
        <v>1504.42</v>
      </c>
      <c r="AO295" s="235">
        <f t="shared" si="55"/>
        <v>1504.42</v>
      </c>
      <c r="AP295" s="235">
        <f t="shared" si="55"/>
        <v>1504.42</v>
      </c>
      <c r="AQ295" s="235">
        <f t="shared" si="55"/>
        <v>1504.42</v>
      </c>
      <c r="AR295" s="235">
        <f t="shared" si="48"/>
        <v>1682.01</v>
      </c>
      <c r="AS295" s="235">
        <f t="shared" si="48"/>
        <v>1859.59</v>
      </c>
      <c r="AT295" s="235">
        <f t="shared" si="48"/>
        <v>1859.59</v>
      </c>
      <c r="AU295" s="236">
        <f t="shared" si="50"/>
        <v>18940.97</v>
      </c>
      <c r="AV295" s="236">
        <f t="shared" si="51"/>
        <v>1859.59</v>
      </c>
      <c r="AW295" s="236">
        <f t="shared" si="51"/>
        <v>1859.59</v>
      </c>
      <c r="AX295" s="236">
        <f t="shared" si="51"/>
        <v>1859.59</v>
      </c>
      <c r="AY295" s="236">
        <f t="shared" si="51"/>
        <v>1859.59</v>
      </c>
      <c r="AZ295" s="236">
        <f t="shared" si="58"/>
        <v>1916.47</v>
      </c>
      <c r="BA295" s="236">
        <f t="shared" si="58"/>
        <v>1916.47</v>
      </c>
      <c r="BB295" s="236">
        <f t="shared" si="58"/>
        <v>1916.47</v>
      </c>
      <c r="BC295" s="236">
        <f t="shared" si="56"/>
        <v>1916.47</v>
      </c>
      <c r="BD295" s="236">
        <f t="shared" si="56"/>
        <v>1916.47</v>
      </c>
      <c r="BE295" s="236">
        <f t="shared" si="56"/>
        <v>1916.47</v>
      </c>
      <c r="BF295" s="236">
        <f t="shared" si="56"/>
        <v>1916.47</v>
      </c>
      <c r="BG295" s="236">
        <f t="shared" si="56"/>
        <v>1916.47</v>
      </c>
      <c r="BH295" s="236">
        <f t="shared" si="56"/>
        <v>1916.47</v>
      </c>
      <c r="BI295" s="236">
        <f t="shared" si="49"/>
        <v>1916.47</v>
      </c>
      <c r="BJ295" s="236">
        <f t="shared" si="49"/>
        <v>1916.47</v>
      </c>
      <c r="BK295" s="236">
        <f t="shared" si="49"/>
        <v>1916.47</v>
      </c>
      <c r="BL295" s="235">
        <f t="shared" si="52"/>
        <v>22997.640000000003</v>
      </c>
    </row>
    <row r="296" spans="1:72">
      <c r="A296" s="234" t="s">
        <v>509</v>
      </c>
      <c r="B296" s="231">
        <v>0.17749999999999999</v>
      </c>
      <c r="C296" s="231">
        <v>5.2600000000000001E-2</v>
      </c>
      <c r="D296" s="220">
        <v>112095.22</v>
      </c>
      <c r="E296" s="220">
        <v>112095.22</v>
      </c>
      <c r="F296" s="220">
        <v>112095.22</v>
      </c>
      <c r="G296" s="220">
        <v>112095.22</v>
      </c>
      <c r="H296" s="220">
        <v>112095.22</v>
      </c>
      <c r="I296" s="220">
        <v>112095.22</v>
      </c>
      <c r="J296" s="220">
        <v>112095.22</v>
      </c>
      <c r="K296" s="220">
        <v>112095.22</v>
      </c>
      <c r="L296" s="220">
        <v>112095.22</v>
      </c>
      <c r="M296" s="220">
        <v>112095.22</v>
      </c>
      <c r="N296" s="220">
        <v>112095.22</v>
      </c>
      <c r="O296" s="220">
        <v>112095.22</v>
      </c>
      <c r="P296" s="220">
        <f t="shared" si="53"/>
        <v>1345142.64</v>
      </c>
      <c r="Q296" s="220">
        <v>112095.22</v>
      </c>
      <c r="R296" s="220">
        <v>112095.22</v>
      </c>
      <c r="S296" s="220">
        <v>112095.22</v>
      </c>
      <c r="T296" s="220">
        <v>112095.22</v>
      </c>
      <c r="U296" s="220">
        <v>112095.22</v>
      </c>
      <c r="V296" s="220">
        <v>112095.22</v>
      </c>
      <c r="W296" s="220">
        <v>112095.22</v>
      </c>
      <c r="X296" s="220">
        <v>112095.22</v>
      </c>
      <c r="Y296" s="220">
        <v>112095.22</v>
      </c>
      <c r="Z296" s="220">
        <v>112095.22</v>
      </c>
      <c r="AA296" s="220">
        <v>112095.22</v>
      </c>
      <c r="AB296" s="220">
        <v>112095.22</v>
      </c>
      <c r="AC296" s="220">
        <v>112095.22</v>
      </c>
      <c r="AD296" s="220">
        <v>112095.22</v>
      </c>
      <c r="AE296" s="220">
        <v>112095.22</v>
      </c>
      <c r="AF296" s="220">
        <v>112095.22</v>
      </c>
      <c r="AG296" s="220">
        <f t="shared" si="54"/>
        <v>1345142.64</v>
      </c>
      <c r="AH296" s="234"/>
      <c r="AI296" s="235">
        <f t="shared" si="57"/>
        <v>1658.08</v>
      </c>
      <c r="AJ296" s="235">
        <f t="shared" si="57"/>
        <v>1658.08</v>
      </c>
      <c r="AK296" s="235">
        <f t="shared" si="57"/>
        <v>1658.08</v>
      </c>
      <c r="AL296" s="235">
        <f t="shared" si="55"/>
        <v>1658.08</v>
      </c>
      <c r="AM296" s="235">
        <f t="shared" si="55"/>
        <v>1658.08</v>
      </c>
      <c r="AN296" s="235">
        <f t="shared" si="55"/>
        <v>1658.08</v>
      </c>
      <c r="AO296" s="235">
        <f t="shared" si="55"/>
        <v>1658.08</v>
      </c>
      <c r="AP296" s="235">
        <f t="shared" si="55"/>
        <v>1658.08</v>
      </c>
      <c r="AQ296" s="235">
        <f t="shared" si="55"/>
        <v>1658.08</v>
      </c>
      <c r="AR296" s="235">
        <f t="shared" si="48"/>
        <v>1658.08</v>
      </c>
      <c r="AS296" s="235">
        <f t="shared" si="48"/>
        <v>1658.08</v>
      </c>
      <c r="AT296" s="235">
        <f t="shared" si="48"/>
        <v>1658.08</v>
      </c>
      <c r="AU296" s="236">
        <f t="shared" si="50"/>
        <v>19896.96</v>
      </c>
      <c r="AV296" s="236">
        <f t="shared" si="51"/>
        <v>1658.08</v>
      </c>
      <c r="AW296" s="236">
        <f t="shared" si="51"/>
        <v>1658.08</v>
      </c>
      <c r="AX296" s="236">
        <f t="shared" si="51"/>
        <v>1658.08</v>
      </c>
      <c r="AY296" s="236">
        <f t="shared" si="51"/>
        <v>1658.08</v>
      </c>
      <c r="AZ296" s="236">
        <f t="shared" si="58"/>
        <v>491.35</v>
      </c>
      <c r="BA296" s="236">
        <f t="shared" si="58"/>
        <v>491.35</v>
      </c>
      <c r="BB296" s="236">
        <f t="shared" si="58"/>
        <v>491.35</v>
      </c>
      <c r="BC296" s="236">
        <f t="shared" si="56"/>
        <v>491.35</v>
      </c>
      <c r="BD296" s="236">
        <f t="shared" si="56"/>
        <v>491.35</v>
      </c>
      <c r="BE296" s="236">
        <f t="shared" si="56"/>
        <v>491.35</v>
      </c>
      <c r="BF296" s="236">
        <f t="shared" si="56"/>
        <v>491.35</v>
      </c>
      <c r="BG296" s="236">
        <f t="shared" si="56"/>
        <v>491.35</v>
      </c>
      <c r="BH296" s="236">
        <f t="shared" si="56"/>
        <v>491.35</v>
      </c>
      <c r="BI296" s="236">
        <f t="shared" si="49"/>
        <v>491.35</v>
      </c>
      <c r="BJ296" s="236">
        <f t="shared" si="49"/>
        <v>491.35</v>
      </c>
      <c r="BK296" s="236">
        <f t="shared" si="49"/>
        <v>491.35</v>
      </c>
      <c r="BL296" s="235">
        <f t="shared" si="52"/>
        <v>5896.2000000000007</v>
      </c>
    </row>
    <row r="297" spans="1:72">
      <c r="A297" s="234" t="s">
        <v>510</v>
      </c>
      <c r="B297" s="231">
        <v>3.9300000000000002E-2</v>
      </c>
      <c r="C297" s="231">
        <v>2.1000000000000001E-2</v>
      </c>
      <c r="D297" s="220">
        <v>1097040.45</v>
      </c>
      <c r="E297" s="220">
        <v>1097040.45</v>
      </c>
      <c r="F297" s="220">
        <v>1097040.45</v>
      </c>
      <c r="G297" s="220">
        <v>1097040.45</v>
      </c>
      <c r="H297" s="220">
        <v>1097040.45</v>
      </c>
      <c r="I297" s="220">
        <v>1097040.45</v>
      </c>
      <c r="J297" s="220">
        <v>1097040.45</v>
      </c>
      <c r="K297" s="220">
        <v>1097040.45</v>
      </c>
      <c r="L297" s="220">
        <v>1097040.45</v>
      </c>
      <c r="M297" s="220">
        <v>1097040.45</v>
      </c>
      <c r="N297" s="220">
        <v>1097040.45</v>
      </c>
      <c r="O297" s="220">
        <v>1097040.45</v>
      </c>
      <c r="P297" s="220">
        <f t="shared" si="53"/>
        <v>13164485.399999997</v>
      </c>
      <c r="Q297" s="220">
        <v>1097040.45</v>
      </c>
      <c r="R297" s="220">
        <v>1097040.45</v>
      </c>
      <c r="S297" s="220">
        <v>1097040.45</v>
      </c>
      <c r="T297" s="220">
        <v>1108209.3599999999</v>
      </c>
      <c r="U297" s="220">
        <v>1119378.27</v>
      </c>
      <c r="V297" s="220">
        <v>1119378.27</v>
      </c>
      <c r="W297" s="220">
        <v>1119378.27</v>
      </c>
      <c r="X297" s="220">
        <v>1119378.27</v>
      </c>
      <c r="Y297" s="220">
        <v>1119378.27</v>
      </c>
      <c r="Z297" s="220">
        <v>1119378.27</v>
      </c>
      <c r="AA297" s="220">
        <v>1119378.27</v>
      </c>
      <c r="AB297" s="220">
        <v>1119378.27</v>
      </c>
      <c r="AC297" s="220">
        <v>1119378.27</v>
      </c>
      <c r="AD297" s="220">
        <v>1119378.27</v>
      </c>
      <c r="AE297" s="220">
        <v>1119378.27</v>
      </c>
      <c r="AF297" s="220">
        <v>1130547.18</v>
      </c>
      <c r="AG297" s="220">
        <f t="shared" si="54"/>
        <v>13443708.149999997</v>
      </c>
      <c r="AH297" s="234"/>
      <c r="AI297" s="235">
        <f t="shared" si="57"/>
        <v>3592.81</v>
      </c>
      <c r="AJ297" s="235">
        <f t="shared" si="57"/>
        <v>3592.81</v>
      </c>
      <c r="AK297" s="235">
        <f t="shared" si="57"/>
        <v>3592.81</v>
      </c>
      <c r="AL297" s="235">
        <f t="shared" si="55"/>
        <v>3592.81</v>
      </c>
      <c r="AM297" s="235">
        <f t="shared" si="55"/>
        <v>3592.81</v>
      </c>
      <c r="AN297" s="235">
        <f t="shared" si="55"/>
        <v>3592.81</v>
      </c>
      <c r="AO297" s="235">
        <f t="shared" si="55"/>
        <v>3592.81</v>
      </c>
      <c r="AP297" s="235">
        <f t="shared" si="55"/>
        <v>3592.81</v>
      </c>
      <c r="AQ297" s="235">
        <f t="shared" si="55"/>
        <v>3592.81</v>
      </c>
      <c r="AR297" s="235">
        <f t="shared" si="48"/>
        <v>3592.81</v>
      </c>
      <c r="AS297" s="235">
        <f t="shared" si="48"/>
        <v>3592.81</v>
      </c>
      <c r="AT297" s="235">
        <f t="shared" si="48"/>
        <v>3592.81</v>
      </c>
      <c r="AU297" s="236">
        <f t="shared" si="50"/>
        <v>43113.72</v>
      </c>
      <c r="AV297" s="236">
        <f t="shared" si="51"/>
        <v>3592.81</v>
      </c>
      <c r="AW297" s="236">
        <f t="shared" si="51"/>
        <v>3592.81</v>
      </c>
      <c r="AX297" s="236">
        <f t="shared" si="51"/>
        <v>3592.81</v>
      </c>
      <c r="AY297" s="236">
        <f t="shared" si="51"/>
        <v>3629.39</v>
      </c>
      <c r="AZ297" s="236">
        <f t="shared" si="58"/>
        <v>1958.91</v>
      </c>
      <c r="BA297" s="236">
        <f t="shared" si="58"/>
        <v>1958.91</v>
      </c>
      <c r="BB297" s="236">
        <f t="shared" si="58"/>
        <v>1958.91</v>
      </c>
      <c r="BC297" s="236">
        <f t="shared" si="56"/>
        <v>1958.91</v>
      </c>
      <c r="BD297" s="236">
        <f t="shared" si="56"/>
        <v>1958.91</v>
      </c>
      <c r="BE297" s="236">
        <f t="shared" si="56"/>
        <v>1958.91</v>
      </c>
      <c r="BF297" s="236">
        <f t="shared" si="56"/>
        <v>1958.91</v>
      </c>
      <c r="BG297" s="236">
        <f t="shared" si="56"/>
        <v>1958.91</v>
      </c>
      <c r="BH297" s="236">
        <f t="shared" si="56"/>
        <v>1958.91</v>
      </c>
      <c r="BI297" s="236">
        <f t="shared" si="49"/>
        <v>1958.91</v>
      </c>
      <c r="BJ297" s="236">
        <f t="shared" si="49"/>
        <v>1958.91</v>
      </c>
      <c r="BK297" s="236">
        <f t="shared" si="49"/>
        <v>1978.46</v>
      </c>
      <c r="BL297" s="235">
        <f t="shared" si="52"/>
        <v>23526.47</v>
      </c>
    </row>
    <row r="298" spans="1:72">
      <c r="A298" s="234" t="s">
        <v>511</v>
      </c>
      <c r="B298" s="231">
        <v>4.6100000000000002E-2</v>
      </c>
      <c r="C298" s="231">
        <v>2.7400000000000001E-2</v>
      </c>
      <c r="D298" s="220">
        <v>41868.51</v>
      </c>
      <c r="E298" s="220">
        <v>41868.51</v>
      </c>
      <c r="F298" s="220">
        <v>41868.51</v>
      </c>
      <c r="G298" s="220">
        <v>41868.51</v>
      </c>
      <c r="H298" s="220">
        <v>41868.51</v>
      </c>
      <c r="I298" s="220">
        <v>41868.51</v>
      </c>
      <c r="J298" s="220">
        <v>41868.51</v>
      </c>
      <c r="K298" s="220">
        <v>41868.51</v>
      </c>
      <c r="L298" s="220">
        <v>41868.51</v>
      </c>
      <c r="M298" s="220">
        <v>41868.51</v>
      </c>
      <c r="N298" s="220">
        <v>41868.51</v>
      </c>
      <c r="O298" s="220">
        <v>41868.51</v>
      </c>
      <c r="P298" s="220">
        <f t="shared" si="53"/>
        <v>502422.12000000005</v>
      </c>
      <c r="Q298" s="220">
        <v>41868.51</v>
      </c>
      <c r="R298" s="220">
        <v>41868.51</v>
      </c>
      <c r="S298" s="220">
        <v>41868.51</v>
      </c>
      <c r="T298" s="220">
        <v>41868.51</v>
      </c>
      <c r="U298" s="220">
        <v>41868.51</v>
      </c>
      <c r="V298" s="220">
        <v>41868.51</v>
      </c>
      <c r="W298" s="220">
        <v>41868.51</v>
      </c>
      <c r="X298" s="220">
        <v>41868.51</v>
      </c>
      <c r="Y298" s="220">
        <v>41868.51</v>
      </c>
      <c r="Z298" s="220">
        <v>43947.51</v>
      </c>
      <c r="AA298" s="220">
        <v>46026.51</v>
      </c>
      <c r="AB298" s="220">
        <v>46026.51</v>
      </c>
      <c r="AC298" s="220">
        <v>46026.51</v>
      </c>
      <c r="AD298" s="220">
        <v>46026.51</v>
      </c>
      <c r="AE298" s="220">
        <v>46026.51</v>
      </c>
      <c r="AF298" s="220">
        <v>46026.51</v>
      </c>
      <c r="AG298" s="220">
        <f t="shared" si="54"/>
        <v>529449.12</v>
      </c>
      <c r="AH298" s="234"/>
      <c r="AI298" s="235">
        <f t="shared" si="57"/>
        <v>160.84</v>
      </c>
      <c r="AJ298" s="235">
        <f t="shared" si="57"/>
        <v>160.84</v>
      </c>
      <c r="AK298" s="235">
        <f t="shared" si="57"/>
        <v>160.84</v>
      </c>
      <c r="AL298" s="235">
        <f t="shared" si="55"/>
        <v>160.84</v>
      </c>
      <c r="AM298" s="235">
        <f t="shared" si="55"/>
        <v>160.84</v>
      </c>
      <c r="AN298" s="235">
        <f t="shared" si="55"/>
        <v>160.84</v>
      </c>
      <c r="AO298" s="235">
        <f t="shared" si="55"/>
        <v>160.84</v>
      </c>
      <c r="AP298" s="235">
        <f t="shared" si="55"/>
        <v>160.84</v>
      </c>
      <c r="AQ298" s="235">
        <f t="shared" si="55"/>
        <v>160.84</v>
      </c>
      <c r="AR298" s="235">
        <f t="shared" si="48"/>
        <v>160.84</v>
      </c>
      <c r="AS298" s="235">
        <f t="shared" si="48"/>
        <v>160.84</v>
      </c>
      <c r="AT298" s="235">
        <f t="shared" si="48"/>
        <v>160.84</v>
      </c>
      <c r="AU298" s="236">
        <f t="shared" si="50"/>
        <v>1930.0799999999997</v>
      </c>
      <c r="AV298" s="236">
        <f t="shared" si="51"/>
        <v>160.84</v>
      </c>
      <c r="AW298" s="236">
        <f t="shared" si="51"/>
        <v>160.84</v>
      </c>
      <c r="AX298" s="236">
        <f t="shared" si="51"/>
        <v>160.84</v>
      </c>
      <c r="AY298" s="236">
        <f t="shared" si="51"/>
        <v>160.84</v>
      </c>
      <c r="AZ298" s="236">
        <f t="shared" si="58"/>
        <v>95.6</v>
      </c>
      <c r="BA298" s="236">
        <f t="shared" si="58"/>
        <v>95.6</v>
      </c>
      <c r="BB298" s="236">
        <f t="shared" si="58"/>
        <v>95.6</v>
      </c>
      <c r="BC298" s="236">
        <f t="shared" si="56"/>
        <v>95.6</v>
      </c>
      <c r="BD298" s="236">
        <f t="shared" si="56"/>
        <v>95.6</v>
      </c>
      <c r="BE298" s="236">
        <f t="shared" si="56"/>
        <v>100.35</v>
      </c>
      <c r="BF298" s="236">
        <f t="shared" si="56"/>
        <v>105.09</v>
      </c>
      <c r="BG298" s="236">
        <f t="shared" si="56"/>
        <v>105.09</v>
      </c>
      <c r="BH298" s="236">
        <f t="shared" si="56"/>
        <v>105.09</v>
      </c>
      <c r="BI298" s="236">
        <f t="shared" si="49"/>
        <v>105.09</v>
      </c>
      <c r="BJ298" s="236">
        <f t="shared" si="49"/>
        <v>105.09</v>
      </c>
      <c r="BK298" s="236">
        <f t="shared" si="49"/>
        <v>105.09</v>
      </c>
      <c r="BL298" s="235">
        <f t="shared" si="52"/>
        <v>1208.8900000000001</v>
      </c>
    </row>
    <row r="299" spans="1:72">
      <c r="A299" s="234" t="s">
        <v>512</v>
      </c>
      <c r="B299" s="231">
        <v>4.0399999999999998E-2</v>
      </c>
      <c r="C299" s="231">
        <v>2.2499999999999999E-2</v>
      </c>
      <c r="D299" s="220">
        <v>28963.63</v>
      </c>
      <c r="E299" s="220">
        <v>28963.63</v>
      </c>
      <c r="F299" s="220">
        <v>28963.63</v>
      </c>
      <c r="G299" s="220">
        <v>28963.63</v>
      </c>
      <c r="H299" s="220">
        <v>28963.63</v>
      </c>
      <c r="I299" s="220">
        <v>28963.63</v>
      </c>
      <c r="J299" s="220">
        <v>28963.63</v>
      </c>
      <c r="K299" s="220">
        <v>28963.63</v>
      </c>
      <c r="L299" s="220">
        <v>28963.63</v>
      </c>
      <c r="M299" s="220">
        <v>28963.63</v>
      </c>
      <c r="N299" s="220">
        <v>28963.63</v>
      </c>
      <c r="O299" s="220">
        <v>28963.63</v>
      </c>
      <c r="P299" s="220">
        <f t="shared" si="53"/>
        <v>347563.56</v>
      </c>
      <c r="Q299" s="220">
        <v>28963.63</v>
      </c>
      <c r="R299" s="220">
        <v>28963.63</v>
      </c>
      <c r="S299" s="220">
        <v>28963.63</v>
      </c>
      <c r="T299" s="220">
        <v>28963.63</v>
      </c>
      <c r="U299" s="220">
        <v>28963.63</v>
      </c>
      <c r="V299" s="220">
        <v>28963.63</v>
      </c>
      <c r="W299" s="220">
        <v>182362.53</v>
      </c>
      <c r="X299" s="220">
        <v>335761.43</v>
      </c>
      <c r="Y299" s="220">
        <v>335761.43</v>
      </c>
      <c r="Z299" s="220">
        <v>335761.43</v>
      </c>
      <c r="AA299" s="220">
        <v>335761.43</v>
      </c>
      <c r="AB299" s="220">
        <v>335761.43</v>
      </c>
      <c r="AC299" s="220">
        <v>335761.43</v>
      </c>
      <c r="AD299" s="220">
        <v>335761.43</v>
      </c>
      <c r="AE299" s="220">
        <v>335761.43</v>
      </c>
      <c r="AF299" s="220">
        <v>335761.43</v>
      </c>
      <c r="AG299" s="220">
        <f t="shared" si="54"/>
        <v>3262142.66</v>
      </c>
      <c r="AH299" s="234"/>
      <c r="AI299" s="235">
        <f t="shared" si="57"/>
        <v>97.51</v>
      </c>
      <c r="AJ299" s="235">
        <f t="shared" si="57"/>
        <v>97.51</v>
      </c>
      <c r="AK299" s="235">
        <f t="shared" si="57"/>
        <v>97.51</v>
      </c>
      <c r="AL299" s="235">
        <f t="shared" si="55"/>
        <v>97.51</v>
      </c>
      <c r="AM299" s="235">
        <f t="shared" si="55"/>
        <v>97.51</v>
      </c>
      <c r="AN299" s="235">
        <f t="shared" si="55"/>
        <v>97.51</v>
      </c>
      <c r="AO299" s="235">
        <f t="shared" si="55"/>
        <v>97.51</v>
      </c>
      <c r="AP299" s="235">
        <f t="shared" si="55"/>
        <v>97.51</v>
      </c>
      <c r="AQ299" s="235">
        <f t="shared" si="55"/>
        <v>97.51</v>
      </c>
      <c r="AR299" s="235">
        <f t="shared" si="48"/>
        <v>97.51</v>
      </c>
      <c r="AS299" s="235">
        <f t="shared" si="48"/>
        <v>97.51</v>
      </c>
      <c r="AT299" s="235">
        <f t="shared" si="48"/>
        <v>97.51</v>
      </c>
      <c r="AU299" s="236">
        <f t="shared" si="50"/>
        <v>1170.1200000000001</v>
      </c>
      <c r="AV299" s="236">
        <f t="shared" si="51"/>
        <v>97.51</v>
      </c>
      <c r="AW299" s="236">
        <f t="shared" si="51"/>
        <v>97.51</v>
      </c>
      <c r="AX299" s="236">
        <f t="shared" si="51"/>
        <v>97.51</v>
      </c>
      <c r="AY299" s="236">
        <f t="shared" si="51"/>
        <v>97.51</v>
      </c>
      <c r="AZ299" s="236">
        <f t="shared" si="58"/>
        <v>54.31</v>
      </c>
      <c r="BA299" s="236">
        <f t="shared" si="58"/>
        <v>54.31</v>
      </c>
      <c r="BB299" s="236">
        <f t="shared" si="58"/>
        <v>341.93</v>
      </c>
      <c r="BC299" s="236">
        <f t="shared" si="56"/>
        <v>629.54999999999995</v>
      </c>
      <c r="BD299" s="236">
        <f t="shared" si="56"/>
        <v>629.54999999999995</v>
      </c>
      <c r="BE299" s="236">
        <f t="shared" si="56"/>
        <v>629.54999999999995</v>
      </c>
      <c r="BF299" s="236">
        <f t="shared" si="56"/>
        <v>629.54999999999995</v>
      </c>
      <c r="BG299" s="236">
        <f t="shared" si="56"/>
        <v>629.54999999999995</v>
      </c>
      <c r="BH299" s="236">
        <f t="shared" si="56"/>
        <v>629.54999999999995</v>
      </c>
      <c r="BI299" s="236">
        <f t="shared" si="49"/>
        <v>629.54999999999995</v>
      </c>
      <c r="BJ299" s="236">
        <f t="shared" si="49"/>
        <v>629.54999999999995</v>
      </c>
      <c r="BK299" s="236">
        <f t="shared" si="49"/>
        <v>629.54999999999995</v>
      </c>
      <c r="BL299" s="235">
        <f t="shared" si="52"/>
        <v>6116.5000000000009</v>
      </c>
    </row>
    <row r="300" spans="1:72">
      <c r="A300" s="234" t="s">
        <v>513</v>
      </c>
      <c r="B300" s="231">
        <v>0</v>
      </c>
      <c r="C300" s="231">
        <v>0</v>
      </c>
      <c r="D300" s="220">
        <v>0</v>
      </c>
      <c r="E300" s="220">
        <v>0</v>
      </c>
      <c r="F300" s="220">
        <v>0</v>
      </c>
      <c r="G300" s="220">
        <v>0</v>
      </c>
      <c r="H300" s="220">
        <v>0</v>
      </c>
      <c r="I300" s="220">
        <v>0</v>
      </c>
      <c r="J300" s="220">
        <v>0</v>
      </c>
      <c r="K300" s="220">
        <v>0</v>
      </c>
      <c r="L300" s="220">
        <v>0</v>
      </c>
      <c r="M300" s="220">
        <v>0</v>
      </c>
      <c r="N300" s="220">
        <v>0</v>
      </c>
      <c r="O300" s="220">
        <v>0</v>
      </c>
      <c r="P300" s="220">
        <f t="shared" si="53"/>
        <v>0</v>
      </c>
      <c r="Q300" s="220">
        <v>0</v>
      </c>
      <c r="R300" s="220">
        <v>0</v>
      </c>
      <c r="S300" s="220">
        <v>0</v>
      </c>
      <c r="T300" s="220">
        <v>0</v>
      </c>
      <c r="U300" s="220">
        <v>0</v>
      </c>
      <c r="V300" s="220">
        <v>0</v>
      </c>
      <c r="W300" s="220">
        <v>0</v>
      </c>
      <c r="X300" s="220">
        <v>0</v>
      </c>
      <c r="Y300" s="220">
        <v>0</v>
      </c>
      <c r="Z300" s="220">
        <v>0</v>
      </c>
      <c r="AA300" s="220">
        <v>0</v>
      </c>
      <c r="AB300" s="220">
        <v>0</v>
      </c>
      <c r="AC300" s="220">
        <v>0</v>
      </c>
      <c r="AD300" s="220">
        <v>0</v>
      </c>
      <c r="AE300" s="220">
        <v>0</v>
      </c>
      <c r="AF300" s="220">
        <v>0</v>
      </c>
      <c r="AG300" s="220">
        <f t="shared" si="54"/>
        <v>0</v>
      </c>
      <c r="AH300" s="234"/>
      <c r="AI300" s="235">
        <f t="shared" si="57"/>
        <v>0</v>
      </c>
      <c r="AJ300" s="235">
        <f t="shared" si="57"/>
        <v>0</v>
      </c>
      <c r="AK300" s="235">
        <f t="shared" si="57"/>
        <v>0</v>
      </c>
      <c r="AL300" s="235">
        <f t="shared" si="55"/>
        <v>0</v>
      </c>
      <c r="AM300" s="235">
        <f t="shared" si="55"/>
        <v>0</v>
      </c>
      <c r="AN300" s="235">
        <f t="shared" si="55"/>
        <v>0</v>
      </c>
      <c r="AO300" s="235">
        <f t="shared" si="55"/>
        <v>0</v>
      </c>
      <c r="AP300" s="235">
        <f t="shared" si="55"/>
        <v>0</v>
      </c>
      <c r="AQ300" s="235">
        <f t="shared" si="55"/>
        <v>0</v>
      </c>
      <c r="AR300" s="235">
        <f t="shared" si="48"/>
        <v>0</v>
      </c>
      <c r="AS300" s="235">
        <f t="shared" si="48"/>
        <v>0</v>
      </c>
      <c r="AT300" s="235">
        <f t="shared" si="48"/>
        <v>0</v>
      </c>
      <c r="AU300" s="236">
        <f t="shared" si="50"/>
        <v>0</v>
      </c>
      <c r="AV300" s="236">
        <f t="shared" si="51"/>
        <v>0</v>
      </c>
      <c r="AW300" s="236">
        <f t="shared" si="51"/>
        <v>0</v>
      </c>
      <c r="AX300" s="236">
        <f t="shared" si="51"/>
        <v>0</v>
      </c>
      <c r="AY300" s="236">
        <f t="shared" si="51"/>
        <v>0</v>
      </c>
      <c r="AZ300" s="236">
        <f t="shared" si="58"/>
        <v>0</v>
      </c>
      <c r="BA300" s="236">
        <f t="shared" si="58"/>
        <v>0</v>
      </c>
      <c r="BB300" s="236">
        <f t="shared" si="58"/>
        <v>0</v>
      </c>
      <c r="BC300" s="236">
        <f t="shared" si="56"/>
        <v>0</v>
      </c>
      <c r="BD300" s="236">
        <f t="shared" si="56"/>
        <v>0</v>
      </c>
      <c r="BE300" s="236">
        <f t="shared" si="56"/>
        <v>0</v>
      </c>
      <c r="BF300" s="236">
        <f t="shared" si="56"/>
        <v>0</v>
      </c>
      <c r="BG300" s="236">
        <f t="shared" si="56"/>
        <v>0</v>
      </c>
      <c r="BH300" s="236">
        <f t="shared" si="56"/>
        <v>0</v>
      </c>
      <c r="BI300" s="236">
        <f t="shared" si="49"/>
        <v>0</v>
      </c>
      <c r="BJ300" s="236">
        <f t="shared" si="49"/>
        <v>0</v>
      </c>
      <c r="BK300" s="236">
        <f t="shared" si="49"/>
        <v>0</v>
      </c>
      <c r="BL300" s="235">
        <f t="shared" si="52"/>
        <v>0</v>
      </c>
    </row>
    <row r="301" spans="1:72">
      <c r="A301" s="234" t="s">
        <v>514</v>
      </c>
      <c r="B301" s="231">
        <v>3.8900000000000004E-2</v>
      </c>
      <c r="C301" s="231">
        <v>2.3199999999999998E-2</v>
      </c>
      <c r="D301" s="220">
        <v>8888.93</v>
      </c>
      <c r="E301" s="220">
        <v>8888.93</v>
      </c>
      <c r="F301" s="220">
        <v>8888.93</v>
      </c>
      <c r="G301" s="220">
        <v>8888.93</v>
      </c>
      <c r="H301" s="220">
        <v>8888.93</v>
      </c>
      <c r="I301" s="220">
        <v>8888.93</v>
      </c>
      <c r="J301" s="220">
        <v>8888.93</v>
      </c>
      <c r="K301" s="220">
        <v>8888.93</v>
      </c>
      <c r="L301" s="220">
        <v>8888.93</v>
      </c>
      <c r="M301" s="220">
        <v>8888.93</v>
      </c>
      <c r="N301" s="220">
        <v>8888.93</v>
      </c>
      <c r="O301" s="220">
        <v>8888.93</v>
      </c>
      <c r="P301" s="220">
        <f t="shared" si="53"/>
        <v>106667.15999999997</v>
      </c>
      <c r="Q301" s="220">
        <v>8888.93</v>
      </c>
      <c r="R301" s="220">
        <v>8888.93</v>
      </c>
      <c r="S301" s="220">
        <v>8888.93</v>
      </c>
      <c r="T301" s="220">
        <v>8888.93</v>
      </c>
      <c r="U301" s="220">
        <v>8888.93</v>
      </c>
      <c r="V301" s="220">
        <v>8888.93</v>
      </c>
      <c r="W301" s="220">
        <v>8888.93</v>
      </c>
      <c r="X301" s="220">
        <v>8888.93</v>
      </c>
      <c r="Y301" s="220">
        <v>8888.93</v>
      </c>
      <c r="Z301" s="220">
        <v>8888.93</v>
      </c>
      <c r="AA301" s="220">
        <v>8888.93</v>
      </c>
      <c r="AB301" s="220">
        <v>8888.93</v>
      </c>
      <c r="AC301" s="220">
        <v>8888.93</v>
      </c>
      <c r="AD301" s="220">
        <v>8888.93</v>
      </c>
      <c r="AE301" s="220">
        <v>8888.93</v>
      </c>
      <c r="AF301" s="220">
        <v>8888.93</v>
      </c>
      <c r="AG301" s="220">
        <f t="shared" si="54"/>
        <v>106667.15999999997</v>
      </c>
      <c r="AH301" s="234"/>
      <c r="AI301" s="235">
        <f t="shared" si="57"/>
        <v>28.81</v>
      </c>
      <c r="AJ301" s="235">
        <f t="shared" si="57"/>
        <v>28.81</v>
      </c>
      <c r="AK301" s="235">
        <f t="shared" si="57"/>
        <v>28.81</v>
      </c>
      <c r="AL301" s="235">
        <f t="shared" si="55"/>
        <v>28.81</v>
      </c>
      <c r="AM301" s="235">
        <f t="shared" si="55"/>
        <v>28.81</v>
      </c>
      <c r="AN301" s="235">
        <f t="shared" si="55"/>
        <v>28.81</v>
      </c>
      <c r="AO301" s="235">
        <f t="shared" si="55"/>
        <v>28.81</v>
      </c>
      <c r="AP301" s="235">
        <f t="shared" si="55"/>
        <v>28.81</v>
      </c>
      <c r="AQ301" s="235">
        <f t="shared" si="55"/>
        <v>28.81</v>
      </c>
      <c r="AR301" s="235">
        <f t="shared" si="48"/>
        <v>28.81</v>
      </c>
      <c r="AS301" s="235">
        <f t="shared" si="48"/>
        <v>28.81</v>
      </c>
      <c r="AT301" s="235">
        <f t="shared" si="48"/>
        <v>28.81</v>
      </c>
      <c r="AU301" s="236">
        <f t="shared" si="50"/>
        <v>345.71999999999997</v>
      </c>
      <c r="AV301" s="236">
        <f t="shared" si="51"/>
        <v>28.81</v>
      </c>
      <c r="AW301" s="236">
        <f t="shared" si="51"/>
        <v>28.81</v>
      </c>
      <c r="AX301" s="236">
        <f t="shared" si="51"/>
        <v>28.81</v>
      </c>
      <c r="AY301" s="236">
        <f t="shared" si="51"/>
        <v>28.81</v>
      </c>
      <c r="AZ301" s="236">
        <f t="shared" si="58"/>
        <v>17.190000000000001</v>
      </c>
      <c r="BA301" s="236">
        <f t="shared" si="58"/>
        <v>17.190000000000001</v>
      </c>
      <c r="BB301" s="236">
        <f t="shared" si="58"/>
        <v>17.190000000000001</v>
      </c>
      <c r="BC301" s="236">
        <f t="shared" si="56"/>
        <v>17.190000000000001</v>
      </c>
      <c r="BD301" s="236">
        <f t="shared" si="56"/>
        <v>17.190000000000001</v>
      </c>
      <c r="BE301" s="236">
        <f t="shared" si="56"/>
        <v>17.190000000000001</v>
      </c>
      <c r="BF301" s="236">
        <f t="shared" si="56"/>
        <v>17.190000000000001</v>
      </c>
      <c r="BG301" s="236">
        <f t="shared" si="56"/>
        <v>17.190000000000001</v>
      </c>
      <c r="BH301" s="236">
        <f t="shared" si="56"/>
        <v>17.190000000000001</v>
      </c>
      <c r="BI301" s="236">
        <f t="shared" si="49"/>
        <v>17.190000000000001</v>
      </c>
      <c r="BJ301" s="236">
        <f t="shared" si="49"/>
        <v>17.190000000000001</v>
      </c>
      <c r="BK301" s="236">
        <f t="shared" si="49"/>
        <v>17.190000000000001</v>
      </c>
      <c r="BL301" s="235">
        <f t="shared" si="52"/>
        <v>206.28</v>
      </c>
    </row>
    <row r="302" spans="1:72">
      <c r="A302" s="234" t="s">
        <v>515</v>
      </c>
      <c r="B302" s="231">
        <v>3.8900000000000004E-2</v>
      </c>
      <c r="C302" s="231">
        <v>2.3199999999999998E-2</v>
      </c>
      <c r="D302" s="220">
        <v>8861.01</v>
      </c>
      <c r="E302" s="220">
        <v>8861.01</v>
      </c>
      <c r="F302" s="220">
        <v>8861.01</v>
      </c>
      <c r="G302" s="220">
        <v>8861.01</v>
      </c>
      <c r="H302" s="220">
        <v>8861.01</v>
      </c>
      <c r="I302" s="220">
        <v>8861.01</v>
      </c>
      <c r="J302" s="220">
        <v>8861.01</v>
      </c>
      <c r="K302" s="220">
        <v>8861.01</v>
      </c>
      <c r="L302" s="220">
        <v>8861.01</v>
      </c>
      <c r="M302" s="220">
        <v>8861.01</v>
      </c>
      <c r="N302" s="220">
        <v>8861.01</v>
      </c>
      <c r="O302" s="220">
        <v>8861.01</v>
      </c>
      <c r="P302" s="220">
        <f t="shared" si="53"/>
        <v>106332.11999999998</v>
      </c>
      <c r="Q302" s="220">
        <v>8861.01</v>
      </c>
      <c r="R302" s="220">
        <v>8861.01</v>
      </c>
      <c r="S302" s="220">
        <v>8861.01</v>
      </c>
      <c r="T302" s="220">
        <v>8861.01</v>
      </c>
      <c r="U302" s="220">
        <v>8861.01</v>
      </c>
      <c r="V302" s="220">
        <v>8861.01</v>
      </c>
      <c r="W302" s="220">
        <v>8861.01</v>
      </c>
      <c r="X302" s="220">
        <v>8861.01</v>
      </c>
      <c r="Y302" s="220">
        <v>8861.01</v>
      </c>
      <c r="Z302" s="220">
        <v>1037462.01</v>
      </c>
      <c r="AA302" s="220">
        <v>2066063.01</v>
      </c>
      <c r="AB302" s="220">
        <v>2066063.01</v>
      </c>
      <c r="AC302" s="220">
        <v>2491691.0099999998</v>
      </c>
      <c r="AD302" s="220">
        <v>2917319.01</v>
      </c>
      <c r="AE302" s="220">
        <v>2917319.01</v>
      </c>
      <c r="AF302" s="220">
        <v>2917319.01</v>
      </c>
      <c r="AG302" s="220">
        <f t="shared" si="54"/>
        <v>16457541.119999999</v>
      </c>
      <c r="AH302" s="234"/>
      <c r="AI302" s="235">
        <f t="shared" si="57"/>
        <v>28.72</v>
      </c>
      <c r="AJ302" s="235">
        <f t="shared" si="57"/>
        <v>28.72</v>
      </c>
      <c r="AK302" s="235">
        <f t="shared" si="57"/>
        <v>28.72</v>
      </c>
      <c r="AL302" s="235">
        <f t="shared" si="55"/>
        <v>28.72</v>
      </c>
      <c r="AM302" s="235">
        <f t="shared" si="55"/>
        <v>28.72</v>
      </c>
      <c r="AN302" s="235">
        <f t="shared" si="55"/>
        <v>28.72</v>
      </c>
      <c r="AO302" s="235">
        <f t="shared" si="55"/>
        <v>28.72</v>
      </c>
      <c r="AP302" s="235">
        <f t="shared" si="55"/>
        <v>28.72</v>
      </c>
      <c r="AQ302" s="235">
        <f t="shared" si="55"/>
        <v>28.72</v>
      </c>
      <c r="AR302" s="235">
        <f t="shared" si="48"/>
        <v>28.72</v>
      </c>
      <c r="AS302" s="235">
        <f t="shared" si="48"/>
        <v>28.72</v>
      </c>
      <c r="AT302" s="235">
        <f t="shared" si="48"/>
        <v>28.72</v>
      </c>
      <c r="AU302" s="236">
        <f t="shared" si="50"/>
        <v>344.6400000000001</v>
      </c>
      <c r="AV302" s="236">
        <f t="shared" si="51"/>
        <v>28.72</v>
      </c>
      <c r="AW302" s="236">
        <f t="shared" si="51"/>
        <v>28.72</v>
      </c>
      <c r="AX302" s="236">
        <f t="shared" si="51"/>
        <v>28.72</v>
      </c>
      <c r="AY302" s="236">
        <f t="shared" si="51"/>
        <v>28.72</v>
      </c>
      <c r="AZ302" s="236">
        <f t="shared" si="58"/>
        <v>17.13</v>
      </c>
      <c r="BA302" s="236">
        <f t="shared" si="58"/>
        <v>17.13</v>
      </c>
      <c r="BB302" s="236">
        <f t="shared" si="58"/>
        <v>17.13</v>
      </c>
      <c r="BC302" s="236">
        <f t="shared" si="56"/>
        <v>17.13</v>
      </c>
      <c r="BD302" s="236">
        <f t="shared" si="56"/>
        <v>17.13</v>
      </c>
      <c r="BE302" s="236">
        <f t="shared" si="56"/>
        <v>2005.76</v>
      </c>
      <c r="BF302" s="236">
        <f t="shared" si="56"/>
        <v>3994.39</v>
      </c>
      <c r="BG302" s="236">
        <f t="shared" si="56"/>
        <v>3994.39</v>
      </c>
      <c r="BH302" s="236">
        <f t="shared" si="56"/>
        <v>4817.2700000000004</v>
      </c>
      <c r="BI302" s="236">
        <f t="shared" si="49"/>
        <v>5640.15</v>
      </c>
      <c r="BJ302" s="236">
        <f t="shared" si="49"/>
        <v>5640.15</v>
      </c>
      <c r="BK302" s="236">
        <f t="shared" si="49"/>
        <v>5640.15</v>
      </c>
      <c r="BL302" s="235">
        <f t="shared" si="52"/>
        <v>31817.910000000003</v>
      </c>
    </row>
    <row r="303" spans="1:72">
      <c r="A303" s="234" t="s">
        <v>516</v>
      </c>
      <c r="B303" s="231">
        <v>3.9099999999999996E-2</v>
      </c>
      <c r="C303" s="231">
        <v>2.3300000000000001E-2</v>
      </c>
      <c r="D303" s="220">
        <v>9113.52</v>
      </c>
      <c r="E303" s="220">
        <v>9113.52</v>
      </c>
      <c r="F303" s="220">
        <v>9113.52</v>
      </c>
      <c r="G303" s="220">
        <v>9113.52</v>
      </c>
      <c r="H303" s="220">
        <v>9113.52</v>
      </c>
      <c r="I303" s="220">
        <v>9113.52</v>
      </c>
      <c r="J303" s="220">
        <v>9113.52</v>
      </c>
      <c r="K303" s="220">
        <v>9113.52</v>
      </c>
      <c r="L303" s="220">
        <v>9113.52</v>
      </c>
      <c r="M303" s="220">
        <v>9113.52</v>
      </c>
      <c r="N303" s="220">
        <v>9113.52</v>
      </c>
      <c r="O303" s="220">
        <v>9113.52</v>
      </c>
      <c r="P303" s="220">
        <f t="shared" si="53"/>
        <v>109362.24000000003</v>
      </c>
      <c r="Q303" s="220">
        <v>9113.52</v>
      </c>
      <c r="R303" s="220">
        <v>9113.52</v>
      </c>
      <c r="S303" s="220">
        <v>9113.52</v>
      </c>
      <c r="T303" s="220">
        <v>9113.52</v>
      </c>
      <c r="U303" s="220">
        <v>9113.52</v>
      </c>
      <c r="V303" s="220">
        <v>9113.52</v>
      </c>
      <c r="W303" s="220">
        <v>9113.52</v>
      </c>
      <c r="X303" s="220">
        <v>9113.52</v>
      </c>
      <c r="Y303" s="220">
        <v>9113.52</v>
      </c>
      <c r="Z303" s="220">
        <v>9113.52</v>
      </c>
      <c r="AA303" s="220">
        <v>9113.52</v>
      </c>
      <c r="AB303" s="220">
        <v>9113.52</v>
      </c>
      <c r="AC303" s="220">
        <v>9113.52</v>
      </c>
      <c r="AD303" s="220">
        <v>9113.52</v>
      </c>
      <c r="AE303" s="220">
        <v>9113.52</v>
      </c>
      <c r="AF303" s="220">
        <v>9113.52</v>
      </c>
      <c r="AG303" s="220">
        <f t="shared" si="54"/>
        <v>109362.24000000003</v>
      </c>
      <c r="AH303" s="234"/>
      <c r="AI303" s="235">
        <f t="shared" si="57"/>
        <v>29.69</v>
      </c>
      <c r="AJ303" s="235">
        <f t="shared" si="57"/>
        <v>29.69</v>
      </c>
      <c r="AK303" s="235">
        <f t="shared" si="57"/>
        <v>29.69</v>
      </c>
      <c r="AL303" s="235">
        <f t="shared" si="55"/>
        <v>29.69</v>
      </c>
      <c r="AM303" s="235">
        <f t="shared" si="55"/>
        <v>29.69</v>
      </c>
      <c r="AN303" s="235">
        <f t="shared" si="55"/>
        <v>29.69</v>
      </c>
      <c r="AO303" s="235">
        <f t="shared" si="55"/>
        <v>29.69</v>
      </c>
      <c r="AP303" s="235">
        <f t="shared" si="55"/>
        <v>29.69</v>
      </c>
      <c r="AQ303" s="235">
        <f t="shared" si="55"/>
        <v>29.69</v>
      </c>
      <c r="AR303" s="235">
        <f t="shared" si="48"/>
        <v>29.69</v>
      </c>
      <c r="AS303" s="235">
        <f t="shared" si="48"/>
        <v>29.69</v>
      </c>
      <c r="AT303" s="235">
        <f t="shared" si="48"/>
        <v>29.69</v>
      </c>
      <c r="AU303" s="236">
        <f t="shared" si="50"/>
        <v>356.28000000000003</v>
      </c>
      <c r="AV303" s="236">
        <f t="shared" si="51"/>
        <v>29.69</v>
      </c>
      <c r="AW303" s="236">
        <f t="shared" si="51"/>
        <v>29.69</v>
      </c>
      <c r="AX303" s="236">
        <f t="shared" si="51"/>
        <v>29.69</v>
      </c>
      <c r="AY303" s="236">
        <f t="shared" si="51"/>
        <v>29.69</v>
      </c>
      <c r="AZ303" s="236">
        <f t="shared" si="58"/>
        <v>17.7</v>
      </c>
      <c r="BA303" s="236">
        <f t="shared" si="58"/>
        <v>17.7</v>
      </c>
      <c r="BB303" s="236">
        <f t="shared" si="58"/>
        <v>17.7</v>
      </c>
      <c r="BC303" s="236">
        <f t="shared" si="56"/>
        <v>17.7</v>
      </c>
      <c r="BD303" s="236">
        <f t="shared" si="56"/>
        <v>17.7</v>
      </c>
      <c r="BE303" s="236">
        <f t="shared" si="56"/>
        <v>17.7</v>
      </c>
      <c r="BF303" s="236">
        <f t="shared" si="56"/>
        <v>17.7</v>
      </c>
      <c r="BG303" s="236">
        <f t="shared" si="56"/>
        <v>17.7</v>
      </c>
      <c r="BH303" s="236">
        <f t="shared" si="56"/>
        <v>17.7</v>
      </c>
      <c r="BI303" s="236">
        <f t="shared" si="49"/>
        <v>17.7</v>
      </c>
      <c r="BJ303" s="236">
        <f t="shared" si="49"/>
        <v>17.7</v>
      </c>
      <c r="BK303" s="236">
        <f t="shared" si="49"/>
        <v>17.7</v>
      </c>
      <c r="BL303" s="235">
        <f t="shared" si="52"/>
        <v>212.39999999999995</v>
      </c>
    </row>
    <row r="304" spans="1:72">
      <c r="A304" s="234" t="s">
        <v>517</v>
      </c>
      <c r="B304" s="231">
        <v>8.6E-3</v>
      </c>
      <c r="C304" s="231">
        <v>8.6E-3</v>
      </c>
      <c r="D304" s="220">
        <v>27309924.550000001</v>
      </c>
      <c r="E304" s="220">
        <v>27309924.550000001</v>
      </c>
      <c r="F304" s="220">
        <v>27309924.550000001</v>
      </c>
      <c r="G304" s="220">
        <v>27309924.550000001</v>
      </c>
      <c r="H304" s="220">
        <v>27309924.550000001</v>
      </c>
      <c r="I304" s="220">
        <v>27309924.550000001</v>
      </c>
      <c r="J304" s="220">
        <v>27520177.515000001</v>
      </c>
      <c r="K304" s="220">
        <v>27971508.245000001</v>
      </c>
      <c r="L304" s="220">
        <v>28212586.010000002</v>
      </c>
      <c r="M304" s="220">
        <v>28212586.010000002</v>
      </c>
      <c r="N304" s="220">
        <v>28212586.010000002</v>
      </c>
      <c r="O304" s="220">
        <v>28212586.010000002</v>
      </c>
      <c r="P304" s="220">
        <f t="shared" si="53"/>
        <v>332201577.09999996</v>
      </c>
      <c r="Q304" s="220">
        <v>28212586.010000002</v>
      </c>
      <c r="R304" s="220">
        <v>28212586.010000002</v>
      </c>
      <c r="S304" s="220">
        <v>28212586.010000002</v>
      </c>
      <c r="T304" s="220">
        <v>28212586.010000002</v>
      </c>
      <c r="U304" s="220">
        <v>28212586.010000002</v>
      </c>
      <c r="V304" s="220">
        <v>28212586.010000002</v>
      </c>
      <c r="W304" s="220">
        <v>28212586.010000002</v>
      </c>
      <c r="X304" s="220">
        <v>28212586.010000002</v>
      </c>
      <c r="Y304" s="220">
        <v>29718295.600000001</v>
      </c>
      <c r="Z304" s="220">
        <v>31224005.190000001</v>
      </c>
      <c r="AA304" s="220">
        <v>31224005.190000001</v>
      </c>
      <c r="AB304" s="220">
        <v>31224005.190000001</v>
      </c>
      <c r="AC304" s="220">
        <v>31224005.190000001</v>
      </c>
      <c r="AD304" s="220">
        <v>32010367.650000002</v>
      </c>
      <c r="AE304" s="220">
        <v>32796730.109999999</v>
      </c>
      <c r="AF304" s="220">
        <v>33751125.409999996</v>
      </c>
      <c r="AG304" s="220">
        <f t="shared" si="54"/>
        <v>366022883.57000005</v>
      </c>
      <c r="AH304" s="234"/>
      <c r="AI304" s="235">
        <f t="shared" si="57"/>
        <v>19572.11</v>
      </c>
      <c r="AJ304" s="235">
        <f t="shared" si="57"/>
        <v>19572.11</v>
      </c>
      <c r="AK304" s="235">
        <f t="shared" si="57"/>
        <v>19572.11</v>
      </c>
      <c r="AL304" s="235">
        <f t="shared" si="55"/>
        <v>19572.11</v>
      </c>
      <c r="AM304" s="235">
        <f t="shared" si="55"/>
        <v>19572.11</v>
      </c>
      <c r="AN304" s="235">
        <f t="shared" si="55"/>
        <v>19572.11</v>
      </c>
      <c r="AO304" s="235">
        <f t="shared" si="55"/>
        <v>19722.79</v>
      </c>
      <c r="AP304" s="235">
        <f t="shared" si="55"/>
        <v>20046.25</v>
      </c>
      <c r="AQ304" s="235">
        <f t="shared" si="55"/>
        <v>20219.02</v>
      </c>
      <c r="AR304" s="235">
        <f t="shared" si="48"/>
        <v>20219.02</v>
      </c>
      <c r="AS304" s="235">
        <f t="shared" si="48"/>
        <v>20219.02</v>
      </c>
      <c r="AT304" s="235">
        <f t="shared" si="48"/>
        <v>20219.02</v>
      </c>
      <c r="AU304" s="236">
        <f t="shared" si="50"/>
        <v>238077.77999999997</v>
      </c>
      <c r="AV304" s="236">
        <f t="shared" si="51"/>
        <v>20219.02</v>
      </c>
      <c r="AW304" s="236">
        <f t="shared" si="51"/>
        <v>20219.02</v>
      </c>
      <c r="AX304" s="236">
        <f t="shared" si="51"/>
        <v>20219.02</v>
      </c>
      <c r="AY304" s="236">
        <f t="shared" si="51"/>
        <v>20219.02</v>
      </c>
      <c r="AZ304" s="236">
        <f t="shared" si="58"/>
        <v>20219.02</v>
      </c>
      <c r="BA304" s="236">
        <f t="shared" si="58"/>
        <v>20219.02</v>
      </c>
      <c r="BB304" s="236">
        <f t="shared" si="58"/>
        <v>20219.02</v>
      </c>
      <c r="BC304" s="236">
        <f t="shared" si="56"/>
        <v>20219.02</v>
      </c>
      <c r="BD304" s="236">
        <f t="shared" si="56"/>
        <v>21298.11</v>
      </c>
      <c r="BE304" s="236">
        <f t="shared" si="56"/>
        <v>22377.200000000001</v>
      </c>
      <c r="BF304" s="236">
        <f t="shared" si="56"/>
        <v>22377.200000000001</v>
      </c>
      <c r="BG304" s="236">
        <f t="shared" si="56"/>
        <v>22377.200000000001</v>
      </c>
      <c r="BH304" s="236">
        <f t="shared" si="56"/>
        <v>22377.200000000001</v>
      </c>
      <c r="BI304" s="236">
        <f t="shared" si="49"/>
        <v>22940.76</v>
      </c>
      <c r="BJ304" s="236">
        <f t="shared" si="49"/>
        <v>23504.32</v>
      </c>
      <c r="BK304" s="236">
        <f t="shared" si="49"/>
        <v>24188.31</v>
      </c>
      <c r="BL304" s="235">
        <f t="shared" si="52"/>
        <v>262316.38000000006</v>
      </c>
      <c r="BS304" s="232"/>
      <c r="BT304" s="232"/>
    </row>
    <row r="305" spans="1:72">
      <c r="A305" s="234" t="s">
        <v>518</v>
      </c>
      <c r="B305" s="231">
        <v>8.6E-3</v>
      </c>
      <c r="C305" s="231">
        <v>8.6E-3</v>
      </c>
      <c r="D305" s="220">
        <v>439.53000000000003</v>
      </c>
      <c r="E305" s="220">
        <v>439.53000000000003</v>
      </c>
      <c r="F305" s="220">
        <v>439.53000000000003</v>
      </c>
      <c r="G305" s="220">
        <v>439.53000000000003</v>
      </c>
      <c r="H305" s="220">
        <v>439.53000000000003</v>
      </c>
      <c r="I305" s="220">
        <v>439.53000000000003</v>
      </c>
      <c r="J305" s="220">
        <v>439.53000000000003</v>
      </c>
      <c r="K305" s="220">
        <v>439.53000000000003</v>
      </c>
      <c r="L305" s="220">
        <v>439.53000000000003</v>
      </c>
      <c r="M305" s="220">
        <v>439.53000000000003</v>
      </c>
      <c r="N305" s="220">
        <v>439.53000000000003</v>
      </c>
      <c r="O305" s="220">
        <v>439.53000000000003</v>
      </c>
      <c r="P305" s="220">
        <f t="shared" si="53"/>
        <v>5274.3600000000006</v>
      </c>
      <c r="Q305" s="220">
        <v>439.53000000000003</v>
      </c>
      <c r="R305" s="220">
        <v>439.53000000000003</v>
      </c>
      <c r="S305" s="220">
        <v>439.53000000000003</v>
      </c>
      <c r="T305" s="220">
        <v>439.53000000000003</v>
      </c>
      <c r="U305" s="220">
        <v>439.53000000000003</v>
      </c>
      <c r="V305" s="220">
        <v>439.53000000000003</v>
      </c>
      <c r="W305" s="220">
        <v>439.53000000000003</v>
      </c>
      <c r="X305" s="220">
        <v>439.53000000000003</v>
      </c>
      <c r="Y305" s="220">
        <v>439.53000000000003</v>
      </c>
      <c r="Z305" s="220">
        <v>439.53000000000003</v>
      </c>
      <c r="AA305" s="220">
        <v>439.53000000000003</v>
      </c>
      <c r="AB305" s="220">
        <v>439.53000000000003</v>
      </c>
      <c r="AC305" s="220">
        <v>439.53000000000003</v>
      </c>
      <c r="AD305" s="220">
        <v>439.53000000000003</v>
      </c>
      <c r="AE305" s="220">
        <v>439.53000000000003</v>
      </c>
      <c r="AF305" s="220">
        <v>439.53000000000003</v>
      </c>
      <c r="AG305" s="220">
        <f t="shared" si="54"/>
        <v>5274.3600000000006</v>
      </c>
      <c r="AH305" s="234"/>
      <c r="AI305" s="235">
        <f t="shared" si="57"/>
        <v>0.31</v>
      </c>
      <c r="AJ305" s="235">
        <f t="shared" si="57"/>
        <v>0.31</v>
      </c>
      <c r="AK305" s="235">
        <f t="shared" si="57"/>
        <v>0.31</v>
      </c>
      <c r="AL305" s="235">
        <f t="shared" si="55"/>
        <v>0.31</v>
      </c>
      <c r="AM305" s="235">
        <f t="shared" si="55"/>
        <v>0.31</v>
      </c>
      <c r="AN305" s="235">
        <f t="shared" si="55"/>
        <v>0.31</v>
      </c>
      <c r="AO305" s="235">
        <f t="shared" si="55"/>
        <v>0.31</v>
      </c>
      <c r="AP305" s="235">
        <f t="shared" si="55"/>
        <v>0.31</v>
      </c>
      <c r="AQ305" s="235">
        <f t="shared" si="55"/>
        <v>0.31</v>
      </c>
      <c r="AR305" s="235">
        <f t="shared" si="48"/>
        <v>0.31</v>
      </c>
      <c r="AS305" s="235">
        <f t="shared" si="48"/>
        <v>0.31</v>
      </c>
      <c r="AT305" s="235">
        <f t="shared" si="48"/>
        <v>0.31</v>
      </c>
      <c r="AU305" s="236">
        <f t="shared" si="50"/>
        <v>3.72</v>
      </c>
      <c r="AV305" s="236">
        <f t="shared" si="51"/>
        <v>0.31</v>
      </c>
      <c r="AW305" s="236">
        <f t="shared" si="51"/>
        <v>0.31</v>
      </c>
      <c r="AX305" s="236">
        <f t="shared" si="51"/>
        <v>0.31</v>
      </c>
      <c r="AY305" s="236">
        <f t="shared" si="51"/>
        <v>0.31</v>
      </c>
      <c r="AZ305" s="236">
        <f t="shared" si="58"/>
        <v>0.31</v>
      </c>
      <c r="BA305" s="236">
        <f t="shared" si="58"/>
        <v>0.31</v>
      </c>
      <c r="BB305" s="236">
        <f t="shared" si="58"/>
        <v>0.31</v>
      </c>
      <c r="BC305" s="236">
        <f t="shared" si="56"/>
        <v>0.31</v>
      </c>
      <c r="BD305" s="236">
        <f t="shared" si="56"/>
        <v>0.31</v>
      </c>
      <c r="BE305" s="236">
        <f t="shared" si="56"/>
        <v>0.31</v>
      </c>
      <c r="BF305" s="236">
        <f t="shared" si="56"/>
        <v>0.31</v>
      </c>
      <c r="BG305" s="236">
        <f t="shared" si="56"/>
        <v>0.31</v>
      </c>
      <c r="BH305" s="236">
        <f t="shared" si="56"/>
        <v>0.31</v>
      </c>
      <c r="BI305" s="236">
        <f t="shared" si="49"/>
        <v>0.31</v>
      </c>
      <c r="BJ305" s="236">
        <f t="shared" si="49"/>
        <v>0.31</v>
      </c>
      <c r="BK305" s="236">
        <f t="shared" si="49"/>
        <v>0.31</v>
      </c>
      <c r="BL305" s="235">
        <f t="shared" si="52"/>
        <v>3.72</v>
      </c>
      <c r="BS305" s="232"/>
      <c r="BT305" s="232"/>
    </row>
    <row r="306" spans="1:72">
      <c r="A306" s="234" t="s">
        <v>519</v>
      </c>
      <c r="B306" s="231">
        <v>8.6E-3</v>
      </c>
      <c r="C306" s="231">
        <v>8.6E-3</v>
      </c>
      <c r="D306" s="220">
        <v>2241681.4</v>
      </c>
      <c r="E306" s="220">
        <v>2241681.4</v>
      </c>
      <c r="F306" s="220">
        <v>2241681.4</v>
      </c>
      <c r="G306" s="220">
        <v>2241681.4</v>
      </c>
      <c r="H306" s="220">
        <v>2241681.4</v>
      </c>
      <c r="I306" s="220">
        <v>2241681.4</v>
      </c>
      <c r="J306" s="220">
        <v>2241681.4</v>
      </c>
      <c r="K306" s="220">
        <v>2241681.4</v>
      </c>
      <c r="L306" s="220">
        <v>2241681.4</v>
      </c>
      <c r="M306" s="220">
        <v>2241681.4</v>
      </c>
      <c r="N306" s="220">
        <v>2241681.4</v>
      </c>
      <c r="O306" s="220">
        <v>2241681.4</v>
      </c>
      <c r="P306" s="220">
        <f t="shared" si="53"/>
        <v>26900176.799999993</v>
      </c>
      <c r="Q306" s="220">
        <v>2536481.645</v>
      </c>
      <c r="R306" s="220">
        <v>2831281.8899999997</v>
      </c>
      <c r="S306" s="220">
        <v>2831281.8899999997</v>
      </c>
      <c r="T306" s="220">
        <v>2831281.8899999997</v>
      </c>
      <c r="U306" s="220">
        <v>2831281.8899999997</v>
      </c>
      <c r="V306" s="220">
        <v>2831281.8899999997</v>
      </c>
      <c r="W306" s="220">
        <v>2831281.8899999997</v>
      </c>
      <c r="X306" s="220">
        <v>2831281.8899999997</v>
      </c>
      <c r="Y306" s="220">
        <v>2831281.8899999997</v>
      </c>
      <c r="Z306" s="220">
        <v>2831281.8899999997</v>
      </c>
      <c r="AA306" s="220">
        <v>2831281.8899999997</v>
      </c>
      <c r="AB306" s="220">
        <v>2831281.8899999997</v>
      </c>
      <c r="AC306" s="220">
        <v>2831281.8899999997</v>
      </c>
      <c r="AD306" s="220">
        <v>2831281.8899999997</v>
      </c>
      <c r="AE306" s="220">
        <v>2831281.8899999997</v>
      </c>
      <c r="AF306" s="220">
        <v>2831281.8899999997</v>
      </c>
      <c r="AG306" s="220">
        <f t="shared" si="54"/>
        <v>33975382.68</v>
      </c>
      <c r="AH306" s="234"/>
      <c r="AI306" s="235">
        <f t="shared" si="57"/>
        <v>1606.54</v>
      </c>
      <c r="AJ306" s="235">
        <f t="shared" si="57"/>
        <v>1606.54</v>
      </c>
      <c r="AK306" s="235">
        <f t="shared" si="57"/>
        <v>1606.54</v>
      </c>
      <c r="AL306" s="235">
        <f t="shared" si="55"/>
        <v>1606.54</v>
      </c>
      <c r="AM306" s="235">
        <f t="shared" si="55"/>
        <v>1606.54</v>
      </c>
      <c r="AN306" s="235">
        <f t="shared" si="55"/>
        <v>1606.54</v>
      </c>
      <c r="AO306" s="235">
        <f t="shared" si="55"/>
        <v>1606.54</v>
      </c>
      <c r="AP306" s="235">
        <f t="shared" si="55"/>
        <v>1606.54</v>
      </c>
      <c r="AQ306" s="235">
        <f t="shared" si="55"/>
        <v>1606.54</v>
      </c>
      <c r="AR306" s="235">
        <f t="shared" si="48"/>
        <v>1606.54</v>
      </c>
      <c r="AS306" s="235">
        <f t="shared" si="48"/>
        <v>1606.54</v>
      </c>
      <c r="AT306" s="235">
        <f t="shared" si="48"/>
        <v>1606.54</v>
      </c>
      <c r="AU306" s="236">
        <f t="shared" si="50"/>
        <v>19278.480000000003</v>
      </c>
      <c r="AV306" s="236">
        <f t="shared" si="51"/>
        <v>1817.81</v>
      </c>
      <c r="AW306" s="236">
        <f t="shared" si="51"/>
        <v>2029.09</v>
      </c>
      <c r="AX306" s="236">
        <f t="shared" si="51"/>
        <v>2029.09</v>
      </c>
      <c r="AY306" s="236">
        <f t="shared" si="51"/>
        <v>2029.09</v>
      </c>
      <c r="AZ306" s="236">
        <f t="shared" si="58"/>
        <v>2029.09</v>
      </c>
      <c r="BA306" s="236">
        <f t="shared" si="58"/>
        <v>2029.09</v>
      </c>
      <c r="BB306" s="236">
        <f t="shared" si="58"/>
        <v>2029.09</v>
      </c>
      <c r="BC306" s="236">
        <f t="shared" si="56"/>
        <v>2029.09</v>
      </c>
      <c r="BD306" s="236">
        <f t="shared" si="56"/>
        <v>2029.09</v>
      </c>
      <c r="BE306" s="236">
        <f t="shared" si="56"/>
        <v>2029.09</v>
      </c>
      <c r="BF306" s="236">
        <f t="shared" si="56"/>
        <v>2029.09</v>
      </c>
      <c r="BG306" s="236">
        <f t="shared" si="56"/>
        <v>2029.09</v>
      </c>
      <c r="BH306" s="236">
        <f t="shared" si="56"/>
        <v>2029.09</v>
      </c>
      <c r="BI306" s="236">
        <f t="shared" si="49"/>
        <v>2029.09</v>
      </c>
      <c r="BJ306" s="236">
        <f t="shared" si="49"/>
        <v>2029.09</v>
      </c>
      <c r="BK306" s="236">
        <f t="shared" si="49"/>
        <v>2029.09</v>
      </c>
      <c r="BL306" s="235">
        <f t="shared" si="52"/>
        <v>24349.079999999998</v>
      </c>
      <c r="BS306" s="232"/>
      <c r="BT306" s="232"/>
    </row>
    <row r="307" spans="1:72">
      <c r="A307" s="234" t="s">
        <v>520</v>
      </c>
      <c r="B307" s="231">
        <v>0</v>
      </c>
      <c r="C307" s="231">
        <v>0</v>
      </c>
      <c r="D307" s="220">
        <v>2316808.87</v>
      </c>
      <c r="E307" s="220">
        <v>2316808.87</v>
      </c>
      <c r="F307" s="220">
        <v>2316808.87</v>
      </c>
      <c r="G307" s="220">
        <v>2316808.87</v>
      </c>
      <c r="H307" s="220">
        <v>2316808.87</v>
      </c>
      <c r="I307" s="220">
        <v>2316808.87</v>
      </c>
      <c r="J307" s="220">
        <v>2321387.5700000003</v>
      </c>
      <c r="K307" s="220">
        <v>2325966.27</v>
      </c>
      <c r="L307" s="220">
        <v>2325966.27</v>
      </c>
      <c r="M307" s="220">
        <v>2325966.27</v>
      </c>
      <c r="N307" s="220">
        <v>2325966.27</v>
      </c>
      <c r="O307" s="220">
        <v>2325966.27</v>
      </c>
      <c r="P307" s="220">
        <f t="shared" si="53"/>
        <v>27852072.140000001</v>
      </c>
      <c r="Q307" s="220">
        <v>2417825.5950000002</v>
      </c>
      <c r="R307" s="220">
        <v>2509684.92</v>
      </c>
      <c r="S307" s="220">
        <v>2509684.92</v>
      </c>
      <c r="T307" s="220">
        <v>2509684.92</v>
      </c>
      <c r="U307" s="220">
        <v>2509684.92</v>
      </c>
      <c r="V307" s="220">
        <v>2509684.92</v>
      </c>
      <c r="W307" s="220">
        <v>2509684.92</v>
      </c>
      <c r="X307" s="220">
        <v>2509684.92</v>
      </c>
      <c r="Y307" s="220">
        <v>2509684.92</v>
      </c>
      <c r="Z307" s="220">
        <v>2509684.92</v>
      </c>
      <c r="AA307" s="220">
        <v>2509684.92</v>
      </c>
      <c r="AB307" s="220">
        <v>2509684.92</v>
      </c>
      <c r="AC307" s="220">
        <v>2509684.92</v>
      </c>
      <c r="AD307" s="220">
        <v>2509684.92</v>
      </c>
      <c r="AE307" s="220">
        <v>2509684.92</v>
      </c>
      <c r="AF307" s="220">
        <v>2509684.92</v>
      </c>
      <c r="AG307" s="220">
        <f t="shared" si="54"/>
        <v>30116219.040000007</v>
      </c>
      <c r="AH307" s="234"/>
      <c r="AI307" s="235">
        <f t="shared" si="57"/>
        <v>0</v>
      </c>
      <c r="AJ307" s="235">
        <f t="shared" si="57"/>
        <v>0</v>
      </c>
      <c r="AK307" s="235">
        <f t="shared" si="57"/>
        <v>0</v>
      </c>
      <c r="AL307" s="235">
        <f t="shared" si="55"/>
        <v>0</v>
      </c>
      <c r="AM307" s="235">
        <f t="shared" si="55"/>
        <v>0</v>
      </c>
      <c r="AN307" s="235">
        <f t="shared" si="55"/>
        <v>0</v>
      </c>
      <c r="AO307" s="235">
        <f t="shared" si="55"/>
        <v>0</v>
      </c>
      <c r="AP307" s="235">
        <f t="shared" si="55"/>
        <v>0</v>
      </c>
      <c r="AQ307" s="235">
        <f t="shared" si="55"/>
        <v>0</v>
      </c>
      <c r="AR307" s="235">
        <f t="shared" si="48"/>
        <v>0</v>
      </c>
      <c r="AS307" s="235">
        <f t="shared" si="48"/>
        <v>0</v>
      </c>
      <c r="AT307" s="235">
        <f t="shared" si="48"/>
        <v>0</v>
      </c>
      <c r="AU307" s="236">
        <f t="shared" si="50"/>
        <v>0</v>
      </c>
      <c r="AV307" s="236">
        <f t="shared" si="51"/>
        <v>0</v>
      </c>
      <c r="AW307" s="236">
        <f t="shared" si="51"/>
        <v>0</v>
      </c>
      <c r="AX307" s="236">
        <f t="shared" si="51"/>
        <v>0</v>
      </c>
      <c r="AY307" s="236">
        <f t="shared" si="51"/>
        <v>0</v>
      </c>
      <c r="AZ307" s="236">
        <f t="shared" si="58"/>
        <v>0</v>
      </c>
      <c r="BA307" s="236">
        <f t="shared" si="58"/>
        <v>0</v>
      </c>
      <c r="BB307" s="236">
        <f t="shared" si="58"/>
        <v>0</v>
      </c>
      <c r="BC307" s="236">
        <f t="shared" si="56"/>
        <v>0</v>
      </c>
      <c r="BD307" s="236">
        <f t="shared" si="56"/>
        <v>0</v>
      </c>
      <c r="BE307" s="236">
        <f t="shared" si="56"/>
        <v>0</v>
      </c>
      <c r="BF307" s="236">
        <f t="shared" si="56"/>
        <v>0</v>
      </c>
      <c r="BG307" s="236">
        <f t="shared" si="56"/>
        <v>0</v>
      </c>
      <c r="BH307" s="236">
        <f t="shared" si="56"/>
        <v>0</v>
      </c>
      <c r="BI307" s="236">
        <f t="shared" si="49"/>
        <v>0</v>
      </c>
      <c r="BJ307" s="236">
        <f t="shared" si="49"/>
        <v>0</v>
      </c>
      <c r="BK307" s="236">
        <f t="shared" si="49"/>
        <v>0</v>
      </c>
      <c r="BL307" s="235">
        <f t="shared" si="52"/>
        <v>0</v>
      </c>
      <c r="BS307" s="232"/>
      <c r="BT307" s="232"/>
    </row>
    <row r="308" spans="1:72">
      <c r="A308" s="234" t="s">
        <v>521</v>
      </c>
      <c r="B308" s="231">
        <v>0</v>
      </c>
      <c r="C308" s="231">
        <v>0</v>
      </c>
      <c r="D308" s="220">
        <v>45687.83</v>
      </c>
      <c r="E308" s="220">
        <v>45687.83</v>
      </c>
      <c r="F308" s="220">
        <v>45687.83</v>
      </c>
      <c r="G308" s="220">
        <v>45687.83</v>
      </c>
      <c r="H308" s="220">
        <v>45687.83</v>
      </c>
      <c r="I308" s="220">
        <v>45687.83</v>
      </c>
      <c r="J308" s="220">
        <v>49590.395000000004</v>
      </c>
      <c r="K308" s="220">
        <v>53492.959999999999</v>
      </c>
      <c r="L308" s="220">
        <v>53492.959999999999</v>
      </c>
      <c r="M308" s="220">
        <v>173994.68</v>
      </c>
      <c r="N308" s="220">
        <v>294496.40000000002</v>
      </c>
      <c r="O308" s="220">
        <v>294496.40000000002</v>
      </c>
      <c r="P308" s="220">
        <f t="shared" si="53"/>
        <v>1193690.7750000001</v>
      </c>
      <c r="Q308" s="220">
        <v>294496.40000000002</v>
      </c>
      <c r="R308" s="220">
        <v>294496.40000000002</v>
      </c>
      <c r="S308" s="220">
        <v>294496.40000000002</v>
      </c>
      <c r="T308" s="220">
        <v>294496.40000000002</v>
      </c>
      <c r="U308" s="220">
        <v>294496.40000000002</v>
      </c>
      <c r="V308" s="220">
        <v>294496.40000000002</v>
      </c>
      <c r="W308" s="220">
        <v>294496.40000000002</v>
      </c>
      <c r="X308" s="220">
        <v>294496.40000000002</v>
      </c>
      <c r="Y308" s="220">
        <v>294496.40000000002</v>
      </c>
      <c r="Z308" s="220">
        <v>294496.40000000002</v>
      </c>
      <c r="AA308" s="220">
        <v>294496.40000000002</v>
      </c>
      <c r="AB308" s="220">
        <v>294496.40000000002</v>
      </c>
      <c r="AC308" s="220">
        <v>294496.40000000002</v>
      </c>
      <c r="AD308" s="220">
        <v>294496.40000000002</v>
      </c>
      <c r="AE308" s="220">
        <v>294496.40000000002</v>
      </c>
      <c r="AF308" s="220">
        <v>294496.40000000002</v>
      </c>
      <c r="AG308" s="220">
        <f t="shared" si="54"/>
        <v>3533956.7999999993</v>
      </c>
      <c r="AH308" s="234"/>
      <c r="AI308" s="235">
        <f t="shared" si="57"/>
        <v>0</v>
      </c>
      <c r="AJ308" s="235">
        <f t="shared" si="57"/>
        <v>0</v>
      </c>
      <c r="AK308" s="235">
        <f t="shared" si="57"/>
        <v>0</v>
      </c>
      <c r="AL308" s="235">
        <f t="shared" si="55"/>
        <v>0</v>
      </c>
      <c r="AM308" s="235">
        <f t="shared" si="55"/>
        <v>0</v>
      </c>
      <c r="AN308" s="235">
        <f t="shared" si="55"/>
        <v>0</v>
      </c>
      <c r="AO308" s="235">
        <f t="shared" si="55"/>
        <v>0</v>
      </c>
      <c r="AP308" s="235">
        <f t="shared" si="55"/>
        <v>0</v>
      </c>
      <c r="AQ308" s="235">
        <f t="shared" si="55"/>
        <v>0</v>
      </c>
      <c r="AR308" s="235">
        <f t="shared" si="48"/>
        <v>0</v>
      </c>
      <c r="AS308" s="235">
        <f t="shared" si="48"/>
        <v>0</v>
      </c>
      <c r="AT308" s="235">
        <f t="shared" si="48"/>
        <v>0</v>
      </c>
      <c r="AU308" s="236">
        <f t="shared" si="50"/>
        <v>0</v>
      </c>
      <c r="AV308" s="236">
        <f t="shared" si="51"/>
        <v>0</v>
      </c>
      <c r="AW308" s="236">
        <f t="shared" si="51"/>
        <v>0</v>
      </c>
      <c r="AX308" s="236">
        <f t="shared" si="51"/>
        <v>0</v>
      </c>
      <c r="AY308" s="236">
        <f t="shared" si="51"/>
        <v>0</v>
      </c>
      <c r="AZ308" s="236">
        <f t="shared" si="58"/>
        <v>0</v>
      </c>
      <c r="BA308" s="236">
        <f t="shared" si="58"/>
        <v>0</v>
      </c>
      <c r="BB308" s="236">
        <f t="shared" si="58"/>
        <v>0</v>
      </c>
      <c r="BC308" s="236">
        <f t="shared" si="56"/>
        <v>0</v>
      </c>
      <c r="BD308" s="236">
        <f t="shared" si="56"/>
        <v>0</v>
      </c>
      <c r="BE308" s="236">
        <f t="shared" si="56"/>
        <v>0</v>
      </c>
      <c r="BF308" s="236">
        <f t="shared" si="56"/>
        <v>0</v>
      </c>
      <c r="BG308" s="236">
        <f t="shared" si="56"/>
        <v>0</v>
      </c>
      <c r="BH308" s="236">
        <f t="shared" si="56"/>
        <v>0</v>
      </c>
      <c r="BI308" s="236">
        <f t="shared" si="49"/>
        <v>0</v>
      </c>
      <c r="BJ308" s="236">
        <f t="shared" si="49"/>
        <v>0</v>
      </c>
      <c r="BK308" s="236">
        <f t="shared" si="49"/>
        <v>0</v>
      </c>
      <c r="BL308" s="235">
        <f t="shared" si="52"/>
        <v>0</v>
      </c>
      <c r="BS308" s="232"/>
      <c r="BT308" s="232"/>
    </row>
    <row r="309" spans="1:72">
      <c r="A309" s="234" t="s">
        <v>522</v>
      </c>
      <c r="B309" s="231">
        <v>1.66E-2</v>
      </c>
      <c r="C309" s="231">
        <v>1.66E-2</v>
      </c>
      <c r="D309" s="220">
        <v>30930520.120000001</v>
      </c>
      <c r="E309" s="220">
        <v>30780534.16</v>
      </c>
      <c r="F309" s="220">
        <v>30709333.059999999</v>
      </c>
      <c r="G309" s="220">
        <v>30701963.59</v>
      </c>
      <c r="H309" s="220">
        <v>30694594.120000001</v>
      </c>
      <c r="I309" s="220">
        <v>30694594.120000001</v>
      </c>
      <c r="J309" s="220">
        <v>30702542.84</v>
      </c>
      <c r="K309" s="220">
        <v>30710491.560000002</v>
      </c>
      <c r="L309" s="220">
        <v>30710491.560000002</v>
      </c>
      <c r="M309" s="220">
        <v>30710491.560000002</v>
      </c>
      <c r="N309" s="220">
        <v>30710491.560000002</v>
      </c>
      <c r="O309" s="220">
        <v>30710491.560000002</v>
      </c>
      <c r="P309" s="220">
        <f t="shared" si="53"/>
        <v>368766539.81</v>
      </c>
      <c r="Q309" s="220">
        <v>30710491.560000002</v>
      </c>
      <c r="R309" s="220">
        <v>30710491.560000002</v>
      </c>
      <c r="S309" s="220">
        <v>30710491.560000002</v>
      </c>
      <c r="T309" s="220">
        <v>30710491.560000002</v>
      </c>
      <c r="U309" s="220">
        <v>30710491.560000002</v>
      </c>
      <c r="V309" s="220">
        <v>30710491.560000002</v>
      </c>
      <c r="W309" s="220">
        <v>30710491.560000002</v>
      </c>
      <c r="X309" s="220">
        <v>30710491.560000002</v>
      </c>
      <c r="Y309" s="220">
        <v>30710491.560000002</v>
      </c>
      <c r="Z309" s="220">
        <v>30710491.560000002</v>
      </c>
      <c r="AA309" s="220">
        <v>30710491.560000002</v>
      </c>
      <c r="AB309" s="220">
        <v>30710491.560000002</v>
      </c>
      <c r="AC309" s="220">
        <v>30710491.560000002</v>
      </c>
      <c r="AD309" s="220">
        <v>30710491.560000002</v>
      </c>
      <c r="AE309" s="220">
        <v>30710491.560000002</v>
      </c>
      <c r="AF309" s="220">
        <v>30710491.560000002</v>
      </c>
      <c r="AG309" s="220">
        <f t="shared" si="54"/>
        <v>368525898.72000003</v>
      </c>
      <c r="AH309" s="234"/>
      <c r="AI309" s="235">
        <f t="shared" si="57"/>
        <v>42787.22</v>
      </c>
      <c r="AJ309" s="235">
        <f t="shared" si="57"/>
        <v>42579.74</v>
      </c>
      <c r="AK309" s="235">
        <f t="shared" si="57"/>
        <v>42481.24</v>
      </c>
      <c r="AL309" s="235">
        <f t="shared" si="55"/>
        <v>42471.05</v>
      </c>
      <c r="AM309" s="235">
        <f t="shared" si="55"/>
        <v>42460.86</v>
      </c>
      <c r="AN309" s="235">
        <f t="shared" si="55"/>
        <v>42460.86</v>
      </c>
      <c r="AO309" s="235">
        <f t="shared" si="55"/>
        <v>42471.85</v>
      </c>
      <c r="AP309" s="235">
        <f t="shared" si="55"/>
        <v>42482.85</v>
      </c>
      <c r="AQ309" s="235">
        <f t="shared" si="55"/>
        <v>42482.85</v>
      </c>
      <c r="AR309" s="235">
        <f t="shared" si="48"/>
        <v>42482.85</v>
      </c>
      <c r="AS309" s="235">
        <f t="shared" si="48"/>
        <v>42482.85</v>
      </c>
      <c r="AT309" s="235">
        <f t="shared" si="48"/>
        <v>42482.85</v>
      </c>
      <c r="AU309" s="236">
        <f t="shared" si="50"/>
        <v>510127.06999999983</v>
      </c>
      <c r="AV309" s="236">
        <f t="shared" si="51"/>
        <v>42482.85</v>
      </c>
      <c r="AW309" s="236">
        <f t="shared" si="51"/>
        <v>42482.85</v>
      </c>
      <c r="AX309" s="236">
        <f t="shared" si="51"/>
        <v>42482.85</v>
      </c>
      <c r="AY309" s="236">
        <f t="shared" si="51"/>
        <v>42482.85</v>
      </c>
      <c r="AZ309" s="236">
        <f t="shared" si="58"/>
        <v>42482.85</v>
      </c>
      <c r="BA309" s="236">
        <f t="shared" si="58"/>
        <v>42482.85</v>
      </c>
      <c r="BB309" s="236">
        <f t="shared" si="58"/>
        <v>42482.85</v>
      </c>
      <c r="BC309" s="236">
        <f t="shared" si="56"/>
        <v>42482.85</v>
      </c>
      <c r="BD309" s="236">
        <f t="shared" si="56"/>
        <v>42482.85</v>
      </c>
      <c r="BE309" s="236">
        <f t="shared" si="56"/>
        <v>42482.85</v>
      </c>
      <c r="BF309" s="236">
        <f t="shared" si="56"/>
        <v>42482.85</v>
      </c>
      <c r="BG309" s="236">
        <f t="shared" si="56"/>
        <v>42482.85</v>
      </c>
      <c r="BH309" s="236">
        <f t="shared" si="56"/>
        <v>42482.85</v>
      </c>
      <c r="BI309" s="236">
        <f t="shared" si="49"/>
        <v>42482.85</v>
      </c>
      <c r="BJ309" s="236">
        <f t="shared" si="49"/>
        <v>42482.85</v>
      </c>
      <c r="BK309" s="236">
        <f t="shared" si="49"/>
        <v>42482.85</v>
      </c>
      <c r="BL309" s="235">
        <f t="shared" si="52"/>
        <v>509794.1999999999</v>
      </c>
      <c r="BS309" s="232"/>
      <c r="BT309" s="232"/>
    </row>
    <row r="310" spans="1:72">
      <c r="A310" s="234" t="s">
        <v>523</v>
      </c>
      <c r="B310" s="231">
        <v>1.66E-2</v>
      </c>
      <c r="C310" s="231">
        <v>1.66E-2</v>
      </c>
      <c r="D310" s="220">
        <v>1249506.95</v>
      </c>
      <c r="E310" s="220">
        <v>1249506.95</v>
      </c>
      <c r="F310" s="220">
        <v>1249506.95</v>
      </c>
      <c r="G310" s="220">
        <v>1249506.95</v>
      </c>
      <c r="H310" s="220">
        <v>1249506.95</v>
      </c>
      <c r="I310" s="220">
        <v>1249506.95</v>
      </c>
      <c r="J310" s="220">
        <v>1249506.95</v>
      </c>
      <c r="K310" s="220">
        <v>1249506.95</v>
      </c>
      <c r="L310" s="220">
        <v>1249506.95</v>
      </c>
      <c r="M310" s="220">
        <v>1249506.95</v>
      </c>
      <c r="N310" s="220">
        <v>1249506.95</v>
      </c>
      <c r="O310" s="220">
        <v>1249506.95</v>
      </c>
      <c r="P310" s="220">
        <f t="shared" si="53"/>
        <v>14994083.399999997</v>
      </c>
      <c r="Q310" s="220">
        <v>1249506.95</v>
      </c>
      <c r="R310" s="220">
        <v>1249506.95</v>
      </c>
      <c r="S310" s="220">
        <v>1249506.95</v>
      </c>
      <c r="T310" s="220">
        <v>1249506.95</v>
      </c>
      <c r="U310" s="220">
        <v>1249506.95</v>
      </c>
      <c r="V310" s="220">
        <v>1249506.95</v>
      </c>
      <c r="W310" s="220">
        <v>1249506.95</v>
      </c>
      <c r="X310" s="220">
        <v>1249506.95</v>
      </c>
      <c r="Y310" s="220">
        <v>1249506.95</v>
      </c>
      <c r="Z310" s="220">
        <v>1249506.95</v>
      </c>
      <c r="AA310" s="220">
        <v>1249506.95</v>
      </c>
      <c r="AB310" s="220">
        <v>1249506.95</v>
      </c>
      <c r="AC310" s="220">
        <v>1249506.95</v>
      </c>
      <c r="AD310" s="220">
        <v>1249506.95</v>
      </c>
      <c r="AE310" s="220">
        <v>1249506.95</v>
      </c>
      <c r="AF310" s="220">
        <v>1249506.95</v>
      </c>
      <c r="AG310" s="220">
        <f t="shared" si="54"/>
        <v>14994083.399999997</v>
      </c>
      <c r="AH310" s="234"/>
      <c r="AI310" s="235">
        <f t="shared" si="57"/>
        <v>1728.48</v>
      </c>
      <c r="AJ310" s="235">
        <f t="shared" si="57"/>
        <v>1728.48</v>
      </c>
      <c r="AK310" s="235">
        <f t="shared" si="57"/>
        <v>1728.48</v>
      </c>
      <c r="AL310" s="235">
        <f t="shared" si="55"/>
        <v>1728.48</v>
      </c>
      <c r="AM310" s="235">
        <f t="shared" si="55"/>
        <v>1728.48</v>
      </c>
      <c r="AN310" s="235">
        <f t="shared" si="55"/>
        <v>1728.48</v>
      </c>
      <c r="AO310" s="235">
        <f t="shared" si="55"/>
        <v>1728.48</v>
      </c>
      <c r="AP310" s="235">
        <f t="shared" si="55"/>
        <v>1728.48</v>
      </c>
      <c r="AQ310" s="235">
        <f t="shared" si="55"/>
        <v>1728.48</v>
      </c>
      <c r="AR310" s="235">
        <f t="shared" si="48"/>
        <v>1728.48</v>
      </c>
      <c r="AS310" s="235">
        <f t="shared" si="48"/>
        <v>1728.48</v>
      </c>
      <c r="AT310" s="235">
        <f t="shared" si="48"/>
        <v>1728.48</v>
      </c>
      <c r="AU310" s="236">
        <f t="shared" si="50"/>
        <v>20741.759999999998</v>
      </c>
      <c r="AV310" s="236">
        <f t="shared" si="51"/>
        <v>1728.48</v>
      </c>
      <c r="AW310" s="236">
        <f t="shared" si="51"/>
        <v>1728.48</v>
      </c>
      <c r="AX310" s="236">
        <f t="shared" si="51"/>
        <v>1728.48</v>
      </c>
      <c r="AY310" s="236">
        <f t="shared" si="51"/>
        <v>1728.48</v>
      </c>
      <c r="AZ310" s="236">
        <f t="shared" si="58"/>
        <v>1728.48</v>
      </c>
      <c r="BA310" s="236">
        <f t="shared" si="58"/>
        <v>1728.48</v>
      </c>
      <c r="BB310" s="236">
        <f t="shared" si="58"/>
        <v>1728.48</v>
      </c>
      <c r="BC310" s="236">
        <f t="shared" si="56"/>
        <v>1728.48</v>
      </c>
      <c r="BD310" s="236">
        <f t="shared" si="56"/>
        <v>1728.48</v>
      </c>
      <c r="BE310" s="236">
        <f t="shared" si="56"/>
        <v>1728.48</v>
      </c>
      <c r="BF310" s="236">
        <f t="shared" si="56"/>
        <v>1728.48</v>
      </c>
      <c r="BG310" s="236">
        <f t="shared" si="56"/>
        <v>1728.48</v>
      </c>
      <c r="BH310" s="236">
        <f t="shared" si="56"/>
        <v>1728.48</v>
      </c>
      <c r="BI310" s="236">
        <f t="shared" si="49"/>
        <v>1728.48</v>
      </c>
      <c r="BJ310" s="236">
        <f t="shared" si="49"/>
        <v>1728.48</v>
      </c>
      <c r="BK310" s="236">
        <f t="shared" si="49"/>
        <v>1728.48</v>
      </c>
      <c r="BL310" s="235">
        <f t="shared" si="52"/>
        <v>20741.759999999998</v>
      </c>
      <c r="BS310" s="232"/>
      <c r="BT310" s="232"/>
    </row>
    <row r="311" spans="1:72">
      <c r="A311" s="234" t="s">
        <v>524</v>
      </c>
      <c r="B311" s="231">
        <v>1.66E-2</v>
      </c>
      <c r="C311" s="231">
        <v>1.66E-2</v>
      </c>
      <c r="D311" s="220">
        <v>1746483.13</v>
      </c>
      <c r="E311" s="220">
        <v>1746483.13</v>
      </c>
      <c r="F311" s="220">
        <v>1774192.42</v>
      </c>
      <c r="G311" s="220">
        <v>1801901.7000000002</v>
      </c>
      <c r="H311" s="220">
        <v>1801901.7000000002</v>
      </c>
      <c r="I311" s="220">
        <v>1801901.7000000002</v>
      </c>
      <c r="J311" s="220">
        <v>1801901.7000000002</v>
      </c>
      <c r="K311" s="220">
        <v>1801901.7000000002</v>
      </c>
      <c r="L311" s="220">
        <v>1801901.7000000002</v>
      </c>
      <c r="M311" s="220">
        <v>1801901.7000000002</v>
      </c>
      <c r="N311" s="220">
        <v>1801901.7000000002</v>
      </c>
      <c r="O311" s="220">
        <v>1801901.7000000002</v>
      </c>
      <c r="P311" s="220">
        <f t="shared" si="53"/>
        <v>21484273.979999997</v>
      </c>
      <c r="Q311" s="220">
        <v>1801901.7000000002</v>
      </c>
      <c r="R311" s="220">
        <v>1801901.7000000002</v>
      </c>
      <c r="S311" s="220">
        <v>1801901.7000000002</v>
      </c>
      <c r="T311" s="220">
        <v>1801901.7000000002</v>
      </c>
      <c r="U311" s="220">
        <v>1801901.7000000002</v>
      </c>
      <c r="V311" s="220">
        <v>1801901.7000000002</v>
      </c>
      <c r="W311" s="220">
        <v>1801901.7000000002</v>
      </c>
      <c r="X311" s="220">
        <v>1801901.7000000002</v>
      </c>
      <c r="Y311" s="220">
        <v>1801901.7000000002</v>
      </c>
      <c r="Z311" s="220">
        <v>1801901.7000000002</v>
      </c>
      <c r="AA311" s="220">
        <v>1801901.7000000002</v>
      </c>
      <c r="AB311" s="220">
        <v>1801901.7000000002</v>
      </c>
      <c r="AC311" s="220">
        <v>1801901.7000000002</v>
      </c>
      <c r="AD311" s="220">
        <v>1801901.7000000002</v>
      </c>
      <c r="AE311" s="220">
        <v>1801901.7000000002</v>
      </c>
      <c r="AF311" s="220">
        <v>1801901.7000000002</v>
      </c>
      <c r="AG311" s="220">
        <f t="shared" si="54"/>
        <v>21622820.399999995</v>
      </c>
      <c r="AH311" s="234"/>
      <c r="AI311" s="235">
        <f t="shared" si="57"/>
        <v>2415.9699999999998</v>
      </c>
      <c r="AJ311" s="235">
        <f t="shared" si="57"/>
        <v>2415.9699999999998</v>
      </c>
      <c r="AK311" s="235">
        <f t="shared" si="57"/>
        <v>2454.3000000000002</v>
      </c>
      <c r="AL311" s="235">
        <f t="shared" si="55"/>
        <v>2492.63</v>
      </c>
      <c r="AM311" s="235">
        <f t="shared" si="55"/>
        <v>2492.63</v>
      </c>
      <c r="AN311" s="235">
        <f t="shared" si="55"/>
        <v>2492.63</v>
      </c>
      <c r="AO311" s="235">
        <f t="shared" si="55"/>
        <v>2492.63</v>
      </c>
      <c r="AP311" s="235">
        <f t="shared" si="55"/>
        <v>2492.63</v>
      </c>
      <c r="AQ311" s="235">
        <f t="shared" si="55"/>
        <v>2492.63</v>
      </c>
      <c r="AR311" s="235">
        <f t="shared" si="48"/>
        <v>2492.63</v>
      </c>
      <c r="AS311" s="235">
        <f t="shared" si="48"/>
        <v>2492.63</v>
      </c>
      <c r="AT311" s="235">
        <f t="shared" si="48"/>
        <v>2492.63</v>
      </c>
      <c r="AU311" s="236">
        <f t="shared" si="50"/>
        <v>29719.910000000007</v>
      </c>
      <c r="AV311" s="236">
        <f t="shared" si="51"/>
        <v>2492.63</v>
      </c>
      <c r="AW311" s="236">
        <f t="shared" si="51"/>
        <v>2492.63</v>
      </c>
      <c r="AX311" s="236">
        <f t="shared" si="51"/>
        <v>2492.63</v>
      </c>
      <c r="AY311" s="236">
        <f t="shared" si="51"/>
        <v>2492.63</v>
      </c>
      <c r="AZ311" s="236">
        <f t="shared" si="58"/>
        <v>2492.63</v>
      </c>
      <c r="BA311" s="236">
        <f t="shared" si="58"/>
        <v>2492.63</v>
      </c>
      <c r="BB311" s="236">
        <f t="shared" si="58"/>
        <v>2492.63</v>
      </c>
      <c r="BC311" s="236">
        <f t="shared" si="56"/>
        <v>2492.63</v>
      </c>
      <c r="BD311" s="236">
        <f t="shared" si="56"/>
        <v>2492.63</v>
      </c>
      <c r="BE311" s="236">
        <f t="shared" si="56"/>
        <v>2492.63</v>
      </c>
      <c r="BF311" s="236">
        <f t="shared" si="56"/>
        <v>2492.63</v>
      </c>
      <c r="BG311" s="236">
        <f t="shared" si="56"/>
        <v>2492.63</v>
      </c>
      <c r="BH311" s="236">
        <f t="shared" si="56"/>
        <v>2492.63</v>
      </c>
      <c r="BI311" s="236">
        <f t="shared" si="49"/>
        <v>2492.63</v>
      </c>
      <c r="BJ311" s="236">
        <f t="shared" si="49"/>
        <v>2492.63</v>
      </c>
      <c r="BK311" s="236">
        <f t="shared" si="49"/>
        <v>2492.63</v>
      </c>
      <c r="BL311" s="235">
        <f t="shared" si="52"/>
        <v>29911.560000000009</v>
      </c>
      <c r="BS311" s="232"/>
      <c r="BT311" s="232"/>
    </row>
    <row r="312" spans="1:72">
      <c r="A312" s="234" t="s">
        <v>525</v>
      </c>
      <c r="B312" s="231">
        <v>1.83E-2</v>
      </c>
      <c r="C312" s="231">
        <v>1.83E-2</v>
      </c>
      <c r="D312" s="220">
        <v>0</v>
      </c>
      <c r="E312" s="220">
        <v>0</v>
      </c>
      <c r="F312" s="220">
        <v>0</v>
      </c>
      <c r="G312" s="220">
        <v>0</v>
      </c>
      <c r="H312" s="220">
        <v>0</v>
      </c>
      <c r="I312" s="220">
        <v>0</v>
      </c>
      <c r="J312" s="220">
        <v>3738.5050000000001</v>
      </c>
      <c r="K312" s="220">
        <v>7477.01</v>
      </c>
      <c r="L312" s="220">
        <v>7477.01</v>
      </c>
      <c r="M312" s="220">
        <v>7477.01</v>
      </c>
      <c r="N312" s="220">
        <v>7477.01</v>
      </c>
      <c r="O312" s="220">
        <v>7477.01</v>
      </c>
      <c r="P312" s="220">
        <f t="shared" si="53"/>
        <v>41123.555000000008</v>
      </c>
      <c r="Q312" s="220">
        <v>7477.01</v>
      </c>
      <c r="R312" s="220">
        <v>7477.01</v>
      </c>
      <c r="S312" s="220">
        <v>7477.01</v>
      </c>
      <c r="T312" s="220">
        <v>7477.01</v>
      </c>
      <c r="U312" s="220">
        <v>7477.01</v>
      </c>
      <c r="V312" s="220">
        <v>7477.01</v>
      </c>
      <c r="W312" s="220">
        <v>7477.01</v>
      </c>
      <c r="X312" s="220">
        <v>57484.630000000005</v>
      </c>
      <c r="Y312" s="220">
        <v>107492.25</v>
      </c>
      <c r="Z312" s="220">
        <v>107492.25</v>
      </c>
      <c r="AA312" s="220">
        <v>107492.25</v>
      </c>
      <c r="AB312" s="220">
        <v>107492.25</v>
      </c>
      <c r="AC312" s="220">
        <v>107492.25</v>
      </c>
      <c r="AD312" s="220">
        <v>107492.25</v>
      </c>
      <c r="AE312" s="220">
        <v>107492.25</v>
      </c>
      <c r="AF312" s="220">
        <v>107492.25</v>
      </c>
      <c r="AG312" s="220">
        <f t="shared" si="54"/>
        <v>939853.66</v>
      </c>
      <c r="AH312" s="234"/>
      <c r="AI312" s="235">
        <f t="shared" si="57"/>
        <v>0</v>
      </c>
      <c r="AJ312" s="235">
        <f t="shared" si="57"/>
        <v>0</v>
      </c>
      <c r="AK312" s="235">
        <f t="shared" si="57"/>
        <v>0</v>
      </c>
      <c r="AL312" s="235">
        <f t="shared" si="55"/>
        <v>0</v>
      </c>
      <c r="AM312" s="235">
        <f t="shared" si="55"/>
        <v>0</v>
      </c>
      <c r="AN312" s="235">
        <f t="shared" si="55"/>
        <v>0</v>
      </c>
      <c r="AO312" s="235">
        <f t="shared" si="55"/>
        <v>5.7</v>
      </c>
      <c r="AP312" s="235">
        <f t="shared" si="55"/>
        <v>11.4</v>
      </c>
      <c r="AQ312" s="235">
        <f t="shared" si="55"/>
        <v>11.4</v>
      </c>
      <c r="AR312" s="235">
        <f t="shared" si="48"/>
        <v>11.4</v>
      </c>
      <c r="AS312" s="235">
        <f t="shared" si="48"/>
        <v>11.4</v>
      </c>
      <c r="AT312" s="235">
        <f t="shared" si="48"/>
        <v>11.4</v>
      </c>
      <c r="AU312" s="236">
        <f t="shared" si="50"/>
        <v>62.699999999999996</v>
      </c>
      <c r="AV312" s="236">
        <f t="shared" si="51"/>
        <v>11.4</v>
      </c>
      <c r="AW312" s="236">
        <f t="shared" si="51"/>
        <v>11.4</v>
      </c>
      <c r="AX312" s="236">
        <f t="shared" si="51"/>
        <v>11.4</v>
      </c>
      <c r="AY312" s="236">
        <f t="shared" si="51"/>
        <v>11.4</v>
      </c>
      <c r="AZ312" s="236">
        <f t="shared" si="58"/>
        <v>11.4</v>
      </c>
      <c r="BA312" s="236">
        <f t="shared" si="58"/>
        <v>11.4</v>
      </c>
      <c r="BB312" s="236">
        <f t="shared" si="58"/>
        <v>11.4</v>
      </c>
      <c r="BC312" s="236">
        <f t="shared" si="56"/>
        <v>87.66</v>
      </c>
      <c r="BD312" s="236">
        <f t="shared" si="56"/>
        <v>163.93</v>
      </c>
      <c r="BE312" s="236">
        <f t="shared" si="56"/>
        <v>163.93</v>
      </c>
      <c r="BF312" s="236">
        <f t="shared" si="56"/>
        <v>163.93</v>
      </c>
      <c r="BG312" s="236">
        <f t="shared" si="56"/>
        <v>163.93</v>
      </c>
      <c r="BH312" s="236">
        <f t="shared" si="56"/>
        <v>163.93</v>
      </c>
      <c r="BI312" s="236">
        <f t="shared" si="49"/>
        <v>163.93</v>
      </c>
      <c r="BJ312" s="236">
        <f t="shared" si="49"/>
        <v>163.93</v>
      </c>
      <c r="BK312" s="236">
        <f t="shared" si="49"/>
        <v>163.93</v>
      </c>
      <c r="BL312" s="235">
        <f t="shared" si="52"/>
        <v>1433.3000000000004</v>
      </c>
      <c r="BS312" s="232"/>
      <c r="BT312" s="232"/>
    </row>
    <row r="313" spans="1:72">
      <c r="A313" s="234" t="s">
        <v>526</v>
      </c>
      <c r="B313" s="231">
        <v>1.9E-2</v>
      </c>
      <c r="C313" s="231">
        <v>1.9E-2</v>
      </c>
      <c r="D313" s="220">
        <v>336204910.31</v>
      </c>
      <c r="E313" s="220">
        <v>336401646.38</v>
      </c>
      <c r="F313" s="220">
        <v>336436509.95999998</v>
      </c>
      <c r="G313" s="220">
        <v>337237311.50999999</v>
      </c>
      <c r="H313" s="220">
        <v>338725812.87</v>
      </c>
      <c r="I313" s="220">
        <v>342343340.61000001</v>
      </c>
      <c r="J313" s="220">
        <v>345295977.995</v>
      </c>
      <c r="K313" s="220">
        <v>345926639.50000006</v>
      </c>
      <c r="L313" s="220">
        <v>347986070.66500002</v>
      </c>
      <c r="M313" s="220">
        <v>351959266.02499998</v>
      </c>
      <c r="N313" s="220">
        <v>354530404.15999997</v>
      </c>
      <c r="O313" s="220">
        <v>356056656.81</v>
      </c>
      <c r="P313" s="220">
        <f t="shared" si="53"/>
        <v>4129104546.7950001</v>
      </c>
      <c r="Q313" s="220">
        <v>358182341.09499997</v>
      </c>
      <c r="R313" s="220">
        <v>360003647.13</v>
      </c>
      <c r="S313" s="220">
        <v>362181604.53499997</v>
      </c>
      <c r="T313" s="220">
        <v>363084187.62499994</v>
      </c>
      <c r="U313" s="220">
        <v>363479236.14999998</v>
      </c>
      <c r="V313" s="220">
        <v>366999251.84499997</v>
      </c>
      <c r="W313" s="220">
        <v>370443647.99000001</v>
      </c>
      <c r="X313" s="220">
        <v>371037969.42000008</v>
      </c>
      <c r="Y313" s="220">
        <v>371072314.33500004</v>
      </c>
      <c r="Z313" s="220">
        <v>384391663.30499995</v>
      </c>
      <c r="AA313" s="220">
        <v>397985993.23499995</v>
      </c>
      <c r="AB313" s="220">
        <v>398070738.22000003</v>
      </c>
      <c r="AC313" s="220">
        <v>399910254.875</v>
      </c>
      <c r="AD313" s="220">
        <v>402236677.26500005</v>
      </c>
      <c r="AE313" s="220">
        <v>402571324.70000005</v>
      </c>
      <c r="AF313" s="220">
        <v>402432197.76999998</v>
      </c>
      <c r="AG313" s="220">
        <f t="shared" si="54"/>
        <v>4630631269.1100006</v>
      </c>
      <c r="AH313" s="234"/>
      <c r="AI313" s="235">
        <f t="shared" si="57"/>
        <v>532324.43999999994</v>
      </c>
      <c r="AJ313" s="235">
        <f t="shared" si="57"/>
        <v>532635.93999999994</v>
      </c>
      <c r="AK313" s="235">
        <f t="shared" si="57"/>
        <v>532691.14</v>
      </c>
      <c r="AL313" s="235">
        <f t="shared" si="55"/>
        <v>533959.07999999996</v>
      </c>
      <c r="AM313" s="235">
        <f t="shared" si="55"/>
        <v>536315.87</v>
      </c>
      <c r="AN313" s="235">
        <f t="shared" si="55"/>
        <v>542043.62</v>
      </c>
      <c r="AO313" s="235">
        <f t="shared" si="55"/>
        <v>546718.63</v>
      </c>
      <c r="AP313" s="235">
        <f t="shared" si="55"/>
        <v>547717.18000000005</v>
      </c>
      <c r="AQ313" s="235">
        <f t="shared" si="55"/>
        <v>550977.94999999995</v>
      </c>
      <c r="AR313" s="235">
        <f t="shared" si="48"/>
        <v>557268.84</v>
      </c>
      <c r="AS313" s="235">
        <f t="shared" si="48"/>
        <v>561339.81000000006</v>
      </c>
      <c r="AT313" s="235">
        <f t="shared" si="48"/>
        <v>563756.37</v>
      </c>
      <c r="AU313" s="236">
        <f t="shared" si="50"/>
        <v>6537748.8700000001</v>
      </c>
      <c r="AV313" s="236">
        <f t="shared" si="51"/>
        <v>567122.04</v>
      </c>
      <c r="AW313" s="236">
        <f t="shared" si="51"/>
        <v>570005.77</v>
      </c>
      <c r="AX313" s="236">
        <f t="shared" si="51"/>
        <v>573454.21</v>
      </c>
      <c r="AY313" s="236">
        <f t="shared" si="51"/>
        <v>574883.30000000005</v>
      </c>
      <c r="AZ313" s="236">
        <f t="shared" si="58"/>
        <v>575508.79</v>
      </c>
      <c r="BA313" s="236">
        <f t="shared" si="58"/>
        <v>581082.15</v>
      </c>
      <c r="BB313" s="236">
        <f t="shared" si="58"/>
        <v>586535.78</v>
      </c>
      <c r="BC313" s="236">
        <f t="shared" si="56"/>
        <v>587476.78</v>
      </c>
      <c r="BD313" s="236">
        <f t="shared" si="56"/>
        <v>587531.16</v>
      </c>
      <c r="BE313" s="236">
        <f t="shared" si="56"/>
        <v>608620.13</v>
      </c>
      <c r="BF313" s="236">
        <f t="shared" si="56"/>
        <v>630144.49</v>
      </c>
      <c r="BG313" s="236">
        <f t="shared" si="56"/>
        <v>630278.67000000004</v>
      </c>
      <c r="BH313" s="236">
        <f t="shared" si="56"/>
        <v>633191.24</v>
      </c>
      <c r="BI313" s="236">
        <f t="shared" si="49"/>
        <v>636874.74</v>
      </c>
      <c r="BJ313" s="236">
        <f t="shared" si="49"/>
        <v>637404.6</v>
      </c>
      <c r="BK313" s="236">
        <f t="shared" si="49"/>
        <v>637184.31000000006</v>
      </c>
      <c r="BL313" s="235">
        <f t="shared" si="52"/>
        <v>7331832.8399999999</v>
      </c>
      <c r="BS313" s="232"/>
      <c r="BT313" s="232"/>
    </row>
    <row r="314" spans="1:72">
      <c r="A314" s="234" t="s">
        <v>527</v>
      </c>
      <c r="B314" s="231">
        <v>1.9E-2</v>
      </c>
      <c r="C314" s="231">
        <v>1.9E-2</v>
      </c>
      <c r="D314" s="220">
        <v>24149434.98</v>
      </c>
      <c r="E314" s="220">
        <v>24144824.940000001</v>
      </c>
      <c r="F314" s="220">
        <v>24174621.09</v>
      </c>
      <c r="G314" s="220">
        <v>24204980.399999999</v>
      </c>
      <c r="H314" s="220">
        <v>24204980.399999999</v>
      </c>
      <c r="I314" s="220">
        <v>24204980.399999999</v>
      </c>
      <c r="J314" s="220">
        <v>24204980.399999999</v>
      </c>
      <c r="K314" s="220">
        <v>24204980.399999999</v>
      </c>
      <c r="L314" s="220">
        <v>24204980.399999999</v>
      </c>
      <c r="M314" s="220">
        <v>26715231.364999998</v>
      </c>
      <c r="N314" s="220">
        <v>29225482.329999998</v>
      </c>
      <c r="O314" s="220">
        <v>29991062.629999999</v>
      </c>
      <c r="P314" s="220">
        <f t="shared" si="53"/>
        <v>303630539.73500001</v>
      </c>
      <c r="Q314" s="220">
        <v>31853896.190000001</v>
      </c>
      <c r="R314" s="220">
        <v>32951149.449999999</v>
      </c>
      <c r="S314" s="220">
        <v>32951149.449999999</v>
      </c>
      <c r="T314" s="220">
        <v>32951149.449999999</v>
      </c>
      <c r="U314" s="220">
        <v>32951149.449999999</v>
      </c>
      <c r="V314" s="220">
        <v>32951149.449999999</v>
      </c>
      <c r="W314" s="220">
        <v>32951149.449999999</v>
      </c>
      <c r="X314" s="220">
        <v>32951149.449999999</v>
      </c>
      <c r="Y314" s="220">
        <v>32951149.449999999</v>
      </c>
      <c r="Z314" s="220">
        <v>32951149.449999999</v>
      </c>
      <c r="AA314" s="220">
        <v>32951149.449999999</v>
      </c>
      <c r="AB314" s="220">
        <v>32951149.449999999</v>
      </c>
      <c r="AC314" s="220">
        <v>32951149.449999999</v>
      </c>
      <c r="AD314" s="220">
        <v>32951149.449999999</v>
      </c>
      <c r="AE314" s="220">
        <v>34504906.969999999</v>
      </c>
      <c r="AF314" s="220">
        <v>36058664.490000002</v>
      </c>
      <c r="AG314" s="220">
        <f t="shared" si="54"/>
        <v>400075065.95999992</v>
      </c>
      <c r="AH314" s="234"/>
      <c r="AI314" s="235">
        <f t="shared" si="57"/>
        <v>38236.61</v>
      </c>
      <c r="AJ314" s="235">
        <f t="shared" si="57"/>
        <v>38229.31</v>
      </c>
      <c r="AK314" s="235">
        <f t="shared" si="57"/>
        <v>38276.480000000003</v>
      </c>
      <c r="AL314" s="235">
        <f t="shared" si="55"/>
        <v>38324.550000000003</v>
      </c>
      <c r="AM314" s="235">
        <f t="shared" si="55"/>
        <v>38324.550000000003</v>
      </c>
      <c r="AN314" s="235">
        <f t="shared" si="55"/>
        <v>38324.550000000003</v>
      </c>
      <c r="AO314" s="235">
        <f t="shared" si="55"/>
        <v>38324.550000000003</v>
      </c>
      <c r="AP314" s="235">
        <f t="shared" si="55"/>
        <v>38324.550000000003</v>
      </c>
      <c r="AQ314" s="235">
        <f t="shared" si="55"/>
        <v>38324.550000000003</v>
      </c>
      <c r="AR314" s="235">
        <f t="shared" si="48"/>
        <v>42299.12</v>
      </c>
      <c r="AS314" s="235">
        <f t="shared" si="48"/>
        <v>46273.68</v>
      </c>
      <c r="AT314" s="235">
        <f t="shared" si="48"/>
        <v>47485.85</v>
      </c>
      <c r="AU314" s="236">
        <f t="shared" si="50"/>
        <v>480748.34999999992</v>
      </c>
      <c r="AV314" s="236">
        <f t="shared" si="51"/>
        <v>50435.34</v>
      </c>
      <c r="AW314" s="236">
        <f t="shared" si="51"/>
        <v>52172.65</v>
      </c>
      <c r="AX314" s="236">
        <f t="shared" si="51"/>
        <v>52172.65</v>
      </c>
      <c r="AY314" s="236">
        <f t="shared" si="51"/>
        <v>52172.65</v>
      </c>
      <c r="AZ314" s="236">
        <f t="shared" si="58"/>
        <v>52172.65</v>
      </c>
      <c r="BA314" s="236">
        <f t="shared" si="58"/>
        <v>52172.65</v>
      </c>
      <c r="BB314" s="236">
        <f t="shared" si="58"/>
        <v>52172.65</v>
      </c>
      <c r="BC314" s="236">
        <f t="shared" si="56"/>
        <v>52172.65</v>
      </c>
      <c r="BD314" s="236">
        <f t="shared" si="56"/>
        <v>52172.65</v>
      </c>
      <c r="BE314" s="236">
        <f t="shared" si="56"/>
        <v>52172.65</v>
      </c>
      <c r="BF314" s="236">
        <f t="shared" si="56"/>
        <v>52172.65</v>
      </c>
      <c r="BG314" s="236">
        <f t="shared" si="56"/>
        <v>52172.65</v>
      </c>
      <c r="BH314" s="236">
        <f t="shared" si="56"/>
        <v>52172.65</v>
      </c>
      <c r="BI314" s="236">
        <f t="shared" si="49"/>
        <v>52172.65</v>
      </c>
      <c r="BJ314" s="236">
        <f t="shared" si="49"/>
        <v>54632.77</v>
      </c>
      <c r="BK314" s="236">
        <f t="shared" si="49"/>
        <v>57092.89</v>
      </c>
      <c r="BL314" s="235">
        <f t="shared" si="52"/>
        <v>633452.16000000015</v>
      </c>
      <c r="BS314" s="232"/>
      <c r="BT314" s="232"/>
    </row>
    <row r="315" spans="1:72">
      <c r="A315" s="234" t="s">
        <v>528</v>
      </c>
      <c r="B315" s="231">
        <v>0</v>
      </c>
      <c r="C315" s="231">
        <v>0</v>
      </c>
      <c r="D315" s="220">
        <v>1138590.55</v>
      </c>
      <c r="E315" s="220">
        <v>1138590.55</v>
      </c>
      <c r="F315" s="220">
        <v>1138590.55</v>
      </c>
      <c r="G315" s="220">
        <v>1138590.55</v>
      </c>
      <c r="H315" s="220">
        <v>1138590.55</v>
      </c>
      <c r="I315" s="220">
        <v>1138590.55</v>
      </c>
      <c r="J315" s="220">
        <v>1138590.55</v>
      </c>
      <c r="K315" s="220">
        <v>1138911.99</v>
      </c>
      <c r="L315" s="220">
        <v>1141999.93</v>
      </c>
      <c r="M315" s="220">
        <v>1179197.43</v>
      </c>
      <c r="N315" s="220">
        <v>1213628.43</v>
      </c>
      <c r="O315" s="220">
        <v>1213628.43</v>
      </c>
      <c r="P315" s="220">
        <f t="shared" si="53"/>
        <v>13857500.059999999</v>
      </c>
      <c r="Q315" s="220">
        <v>1213628.43</v>
      </c>
      <c r="R315" s="220">
        <v>1213628.43</v>
      </c>
      <c r="S315" s="220">
        <v>1213628.43</v>
      </c>
      <c r="T315" s="220">
        <v>1213628.43</v>
      </c>
      <c r="U315" s="220">
        <v>1213628.43</v>
      </c>
      <c r="V315" s="220">
        <v>1213628.43</v>
      </c>
      <c r="W315" s="220">
        <v>1213628.43</v>
      </c>
      <c r="X315" s="220">
        <v>1213628.43</v>
      </c>
      <c r="Y315" s="220">
        <v>1213628.43</v>
      </c>
      <c r="Z315" s="220">
        <v>1213628.43</v>
      </c>
      <c r="AA315" s="220">
        <v>1213628.43</v>
      </c>
      <c r="AB315" s="220">
        <v>1213628.43</v>
      </c>
      <c r="AC315" s="220">
        <v>1213628.43</v>
      </c>
      <c r="AD315" s="220">
        <v>1213628.43</v>
      </c>
      <c r="AE315" s="220">
        <v>1213628.43</v>
      </c>
      <c r="AF315" s="220">
        <v>1213628.43</v>
      </c>
      <c r="AG315" s="220">
        <f t="shared" si="54"/>
        <v>14563541.159999998</v>
      </c>
      <c r="AH315" s="234"/>
      <c r="AI315" s="235">
        <f t="shared" si="57"/>
        <v>0</v>
      </c>
      <c r="AJ315" s="235">
        <f t="shared" si="57"/>
        <v>0</v>
      </c>
      <c r="AK315" s="235">
        <f t="shared" si="57"/>
        <v>0</v>
      </c>
      <c r="AL315" s="235">
        <f t="shared" si="55"/>
        <v>0</v>
      </c>
      <c r="AM315" s="235">
        <f t="shared" si="55"/>
        <v>0</v>
      </c>
      <c r="AN315" s="235">
        <f t="shared" si="55"/>
        <v>0</v>
      </c>
      <c r="AO315" s="235">
        <f t="shared" ref="AO315:AT360" si="59">ROUND(J315*$B315/12,2)</f>
        <v>0</v>
      </c>
      <c r="AP315" s="235">
        <f t="shared" si="59"/>
        <v>0</v>
      </c>
      <c r="AQ315" s="235">
        <f t="shared" si="59"/>
        <v>0</v>
      </c>
      <c r="AR315" s="235">
        <f t="shared" si="48"/>
        <v>0</v>
      </c>
      <c r="AS315" s="235">
        <f t="shared" si="48"/>
        <v>0</v>
      </c>
      <c r="AT315" s="235">
        <f t="shared" si="48"/>
        <v>0</v>
      </c>
      <c r="AU315" s="236">
        <f t="shared" si="50"/>
        <v>0</v>
      </c>
      <c r="AV315" s="236">
        <f t="shared" si="51"/>
        <v>0</v>
      </c>
      <c r="AW315" s="236">
        <f t="shared" si="51"/>
        <v>0</v>
      </c>
      <c r="AX315" s="236">
        <f t="shared" si="51"/>
        <v>0</v>
      </c>
      <c r="AY315" s="236">
        <f t="shared" si="51"/>
        <v>0</v>
      </c>
      <c r="AZ315" s="236">
        <f t="shared" si="58"/>
        <v>0</v>
      </c>
      <c r="BA315" s="236">
        <f t="shared" si="58"/>
        <v>0</v>
      </c>
      <c r="BB315" s="236">
        <f t="shared" si="58"/>
        <v>0</v>
      </c>
      <c r="BC315" s="236">
        <f t="shared" si="56"/>
        <v>0</v>
      </c>
      <c r="BD315" s="236">
        <f t="shared" si="56"/>
        <v>0</v>
      </c>
      <c r="BE315" s="236">
        <f t="shared" si="56"/>
        <v>0</v>
      </c>
      <c r="BF315" s="236">
        <f t="shared" ref="BF315:BK360" si="60">ROUND(AA315*$C315/12,2)</f>
        <v>0</v>
      </c>
      <c r="BG315" s="236">
        <f t="shared" si="60"/>
        <v>0</v>
      </c>
      <c r="BH315" s="236">
        <f t="shared" si="60"/>
        <v>0</v>
      </c>
      <c r="BI315" s="236">
        <f t="shared" si="49"/>
        <v>0</v>
      </c>
      <c r="BJ315" s="236">
        <f t="shared" si="49"/>
        <v>0</v>
      </c>
      <c r="BK315" s="236">
        <f t="shared" si="49"/>
        <v>0</v>
      </c>
      <c r="BL315" s="235">
        <f t="shared" si="52"/>
        <v>0</v>
      </c>
      <c r="BS315" s="232"/>
      <c r="BT315" s="232"/>
    </row>
    <row r="316" spans="1:72">
      <c r="A316" s="234" t="s">
        <v>529</v>
      </c>
      <c r="B316" s="231">
        <v>1.6900000000000002E-2</v>
      </c>
      <c r="C316" s="231">
        <v>1.6900000000000002E-2</v>
      </c>
      <c r="D316" s="220">
        <v>70786894.579999998</v>
      </c>
      <c r="E316" s="220">
        <v>70786894.579999998</v>
      </c>
      <c r="F316" s="220">
        <v>70786894.579999998</v>
      </c>
      <c r="G316" s="220">
        <v>70786894.579999998</v>
      </c>
      <c r="H316" s="220">
        <v>70786894.579999998</v>
      </c>
      <c r="I316" s="220">
        <v>70786894.579999998</v>
      </c>
      <c r="J316" s="220">
        <v>70786894.579999998</v>
      </c>
      <c r="K316" s="220">
        <v>70786894.579999998</v>
      </c>
      <c r="L316" s="220">
        <v>70786894.579999998</v>
      </c>
      <c r="M316" s="220">
        <v>70786894.579999998</v>
      </c>
      <c r="N316" s="220">
        <v>70786894.579999998</v>
      </c>
      <c r="O316" s="220">
        <v>70786894.579999998</v>
      </c>
      <c r="P316" s="220">
        <f t="shared" si="53"/>
        <v>849442734.96000016</v>
      </c>
      <c r="Q316" s="220">
        <v>70786894.579999998</v>
      </c>
      <c r="R316" s="220">
        <v>70786894.579999998</v>
      </c>
      <c r="S316" s="220">
        <v>70786894.579999998</v>
      </c>
      <c r="T316" s="220">
        <v>70786894.579999998</v>
      </c>
      <c r="U316" s="220">
        <v>70786894.579999998</v>
      </c>
      <c r="V316" s="220">
        <v>70786894.579999998</v>
      </c>
      <c r="W316" s="220">
        <v>70786894.579999998</v>
      </c>
      <c r="X316" s="220">
        <v>70786894.579999998</v>
      </c>
      <c r="Y316" s="220">
        <v>70786894.579999998</v>
      </c>
      <c r="Z316" s="220">
        <v>70786894.579999998</v>
      </c>
      <c r="AA316" s="220">
        <v>70786894.579999998</v>
      </c>
      <c r="AB316" s="220">
        <v>70786894.579999998</v>
      </c>
      <c r="AC316" s="220">
        <v>70786894.579999998</v>
      </c>
      <c r="AD316" s="220">
        <v>70786894.579999998</v>
      </c>
      <c r="AE316" s="220">
        <v>70786894.579999998</v>
      </c>
      <c r="AF316" s="220">
        <v>70786894.579999998</v>
      </c>
      <c r="AG316" s="220">
        <f t="shared" si="54"/>
        <v>849442734.96000016</v>
      </c>
      <c r="AH316" s="234"/>
      <c r="AI316" s="235">
        <f t="shared" si="57"/>
        <v>99691.54</v>
      </c>
      <c r="AJ316" s="235">
        <f t="shared" si="57"/>
        <v>99691.54</v>
      </c>
      <c r="AK316" s="235">
        <f t="shared" si="57"/>
        <v>99691.54</v>
      </c>
      <c r="AL316" s="235">
        <f t="shared" si="57"/>
        <v>99691.54</v>
      </c>
      <c r="AM316" s="235">
        <f t="shared" si="57"/>
        <v>99691.54</v>
      </c>
      <c r="AN316" s="235">
        <f t="shared" si="57"/>
        <v>99691.54</v>
      </c>
      <c r="AO316" s="235">
        <f t="shared" si="59"/>
        <v>99691.54</v>
      </c>
      <c r="AP316" s="235">
        <f t="shared" si="59"/>
        <v>99691.54</v>
      </c>
      <c r="AQ316" s="235">
        <f t="shared" si="59"/>
        <v>99691.54</v>
      </c>
      <c r="AR316" s="235">
        <f t="shared" si="48"/>
        <v>99691.54</v>
      </c>
      <c r="AS316" s="235">
        <f t="shared" si="48"/>
        <v>99691.54</v>
      </c>
      <c r="AT316" s="235">
        <f t="shared" si="48"/>
        <v>99691.54</v>
      </c>
      <c r="AU316" s="236">
        <f t="shared" si="50"/>
        <v>1196298.4800000002</v>
      </c>
      <c r="AV316" s="236">
        <f t="shared" si="51"/>
        <v>99691.54</v>
      </c>
      <c r="AW316" s="236">
        <f t="shared" si="51"/>
        <v>99691.54</v>
      </c>
      <c r="AX316" s="236">
        <f t="shared" si="51"/>
        <v>99691.54</v>
      </c>
      <c r="AY316" s="236">
        <f t="shared" si="51"/>
        <v>99691.54</v>
      </c>
      <c r="AZ316" s="236">
        <f t="shared" si="58"/>
        <v>99691.54</v>
      </c>
      <c r="BA316" s="236">
        <f t="shared" si="58"/>
        <v>99691.54</v>
      </c>
      <c r="BB316" s="236">
        <f t="shared" si="58"/>
        <v>99691.54</v>
      </c>
      <c r="BC316" s="236">
        <f t="shared" si="58"/>
        <v>99691.54</v>
      </c>
      <c r="BD316" s="236">
        <f t="shared" si="58"/>
        <v>99691.54</v>
      </c>
      <c r="BE316" s="236">
        <f t="shared" si="58"/>
        <v>99691.54</v>
      </c>
      <c r="BF316" s="236">
        <f t="shared" si="60"/>
        <v>99691.54</v>
      </c>
      <c r="BG316" s="236">
        <f t="shared" si="60"/>
        <v>99691.54</v>
      </c>
      <c r="BH316" s="236">
        <f t="shared" si="60"/>
        <v>99691.54</v>
      </c>
      <c r="BI316" s="236">
        <f t="shared" si="49"/>
        <v>99691.54</v>
      </c>
      <c r="BJ316" s="236">
        <f t="shared" si="49"/>
        <v>99691.54</v>
      </c>
      <c r="BK316" s="236">
        <f t="shared" si="49"/>
        <v>99691.54</v>
      </c>
      <c r="BL316" s="235">
        <f t="shared" si="52"/>
        <v>1196298.4800000002</v>
      </c>
      <c r="BS316" s="232"/>
      <c r="BT316" s="232"/>
    </row>
    <row r="317" spans="1:72">
      <c r="A317" s="234" t="s">
        <v>530</v>
      </c>
      <c r="B317" s="231">
        <v>1.6900000000000002E-2</v>
      </c>
      <c r="C317" s="231">
        <v>1.6900000000000002E-2</v>
      </c>
      <c r="D317" s="220">
        <v>0</v>
      </c>
      <c r="E317" s="220">
        <v>0</v>
      </c>
      <c r="F317" s="220">
        <v>0</v>
      </c>
      <c r="G317" s="220">
        <v>0</v>
      </c>
      <c r="H317" s="220">
        <v>0</v>
      </c>
      <c r="I317" s="220">
        <v>0</v>
      </c>
      <c r="J317" s="220">
        <v>0</v>
      </c>
      <c r="K317" s="220">
        <v>0</v>
      </c>
      <c r="L317" s="220">
        <v>0</v>
      </c>
      <c r="M317" s="220">
        <v>0</v>
      </c>
      <c r="N317" s="220">
        <v>0</v>
      </c>
      <c r="O317" s="220">
        <v>0</v>
      </c>
      <c r="P317" s="220">
        <f t="shared" si="53"/>
        <v>0</v>
      </c>
      <c r="Q317" s="220">
        <v>0</v>
      </c>
      <c r="R317" s="220">
        <v>0</v>
      </c>
      <c r="S317" s="220">
        <v>0</v>
      </c>
      <c r="T317" s="220">
        <v>0</v>
      </c>
      <c r="U317" s="220">
        <v>0</v>
      </c>
      <c r="V317" s="220">
        <v>0</v>
      </c>
      <c r="W317" s="220">
        <v>0</v>
      </c>
      <c r="X317" s="220">
        <v>0</v>
      </c>
      <c r="Y317" s="220">
        <v>0</v>
      </c>
      <c r="Z317" s="220">
        <v>0</v>
      </c>
      <c r="AA317" s="220">
        <v>0</v>
      </c>
      <c r="AB317" s="220">
        <v>0</v>
      </c>
      <c r="AC317" s="220">
        <v>0</v>
      </c>
      <c r="AD317" s="220">
        <v>0</v>
      </c>
      <c r="AE317" s="220">
        <v>0</v>
      </c>
      <c r="AF317" s="220">
        <v>0</v>
      </c>
      <c r="AG317" s="220">
        <f t="shared" si="54"/>
        <v>0</v>
      </c>
      <c r="AH317" s="234"/>
      <c r="AI317" s="235">
        <f t="shared" si="57"/>
        <v>0</v>
      </c>
      <c r="AJ317" s="235">
        <f t="shared" si="57"/>
        <v>0</v>
      </c>
      <c r="AK317" s="235">
        <f t="shared" si="57"/>
        <v>0</v>
      </c>
      <c r="AL317" s="235">
        <f t="shared" si="57"/>
        <v>0</v>
      </c>
      <c r="AM317" s="235">
        <f t="shared" si="57"/>
        <v>0</v>
      </c>
      <c r="AN317" s="235">
        <f t="shared" si="57"/>
        <v>0</v>
      </c>
      <c r="AO317" s="235">
        <f t="shared" si="59"/>
        <v>0</v>
      </c>
      <c r="AP317" s="235">
        <f t="shared" si="59"/>
        <v>0</v>
      </c>
      <c r="AQ317" s="235">
        <f t="shared" si="59"/>
        <v>0</v>
      </c>
      <c r="AR317" s="235">
        <f t="shared" si="48"/>
        <v>0</v>
      </c>
      <c r="AS317" s="235">
        <f t="shared" si="48"/>
        <v>0</v>
      </c>
      <c r="AT317" s="235">
        <f t="shared" si="48"/>
        <v>0</v>
      </c>
      <c r="AU317" s="236">
        <f t="shared" si="50"/>
        <v>0</v>
      </c>
      <c r="AV317" s="236">
        <f t="shared" si="51"/>
        <v>0</v>
      </c>
      <c r="AW317" s="236">
        <f t="shared" si="51"/>
        <v>0</v>
      </c>
      <c r="AX317" s="236">
        <f t="shared" si="51"/>
        <v>0</v>
      </c>
      <c r="AY317" s="236">
        <f t="shared" si="51"/>
        <v>0</v>
      </c>
      <c r="AZ317" s="236">
        <f t="shared" si="58"/>
        <v>0</v>
      </c>
      <c r="BA317" s="236">
        <f t="shared" si="58"/>
        <v>0</v>
      </c>
      <c r="BB317" s="236">
        <f t="shared" si="58"/>
        <v>0</v>
      </c>
      <c r="BC317" s="236">
        <f t="shared" si="58"/>
        <v>0</v>
      </c>
      <c r="BD317" s="236">
        <f t="shared" si="58"/>
        <v>0</v>
      </c>
      <c r="BE317" s="236">
        <f t="shared" si="58"/>
        <v>0</v>
      </c>
      <c r="BF317" s="236">
        <f t="shared" si="60"/>
        <v>0</v>
      </c>
      <c r="BG317" s="236">
        <f t="shared" si="60"/>
        <v>0</v>
      </c>
      <c r="BH317" s="236">
        <f t="shared" si="60"/>
        <v>0</v>
      </c>
      <c r="BI317" s="236">
        <f t="shared" si="49"/>
        <v>0</v>
      </c>
      <c r="BJ317" s="236">
        <f t="shared" si="49"/>
        <v>0</v>
      </c>
      <c r="BK317" s="236">
        <f t="shared" si="49"/>
        <v>0</v>
      </c>
      <c r="BL317" s="235">
        <f t="shared" si="52"/>
        <v>0</v>
      </c>
      <c r="BS317" s="232"/>
      <c r="BT317" s="232"/>
    </row>
    <row r="318" spans="1:72">
      <c r="A318" s="234" t="s">
        <v>531</v>
      </c>
      <c r="B318" s="231">
        <v>1.6900000000000002E-2</v>
      </c>
      <c r="C318" s="231">
        <v>1.6900000000000002E-2</v>
      </c>
      <c r="D318" s="220">
        <v>7181081.2999999998</v>
      </c>
      <c r="E318" s="220">
        <v>7181081.2999999998</v>
      </c>
      <c r="F318" s="220">
        <v>7181081.2999999998</v>
      </c>
      <c r="G318" s="220">
        <v>7181081.2999999998</v>
      </c>
      <c r="H318" s="220">
        <v>7181081.2999999998</v>
      </c>
      <c r="I318" s="220">
        <v>7181081.2999999998</v>
      </c>
      <c r="J318" s="220">
        <v>7181081.2999999998</v>
      </c>
      <c r="K318" s="220">
        <v>7181081.2999999998</v>
      </c>
      <c r="L318" s="220">
        <v>7181081.2999999998</v>
      </c>
      <c r="M318" s="220">
        <v>7181081.2999999998</v>
      </c>
      <c r="N318" s="220">
        <v>7181081.2999999998</v>
      </c>
      <c r="O318" s="220">
        <v>7181081.2999999998</v>
      </c>
      <c r="P318" s="220">
        <f t="shared" si="53"/>
        <v>86172975.599999979</v>
      </c>
      <c r="Q318" s="220">
        <v>7181081.2999999998</v>
      </c>
      <c r="R318" s="220">
        <v>7181081.2999999998</v>
      </c>
      <c r="S318" s="220">
        <v>7181081.2999999998</v>
      </c>
      <c r="T318" s="220">
        <v>7181081.2999999998</v>
      </c>
      <c r="U318" s="220">
        <v>7181081.2999999998</v>
      </c>
      <c r="V318" s="220">
        <v>7181081.2999999998</v>
      </c>
      <c r="W318" s="220">
        <v>7181081.2999999998</v>
      </c>
      <c r="X318" s="220">
        <v>7181081.2999999998</v>
      </c>
      <c r="Y318" s="220">
        <v>7181081.2999999998</v>
      </c>
      <c r="Z318" s="220">
        <v>7181081.2999999998</v>
      </c>
      <c r="AA318" s="220">
        <v>7181081.2999999998</v>
      </c>
      <c r="AB318" s="220">
        <v>7181081.2999999998</v>
      </c>
      <c r="AC318" s="220">
        <v>7181081.2999999998</v>
      </c>
      <c r="AD318" s="220">
        <v>7181081.2999999998</v>
      </c>
      <c r="AE318" s="220">
        <v>7181081.2999999998</v>
      </c>
      <c r="AF318" s="220">
        <v>7181081.2999999998</v>
      </c>
      <c r="AG318" s="220">
        <f t="shared" si="54"/>
        <v>86172975.599999979</v>
      </c>
      <c r="AH318" s="234"/>
      <c r="AI318" s="235">
        <f t="shared" si="57"/>
        <v>10113.36</v>
      </c>
      <c r="AJ318" s="235">
        <f t="shared" si="57"/>
        <v>10113.36</v>
      </c>
      <c r="AK318" s="235">
        <f t="shared" si="57"/>
        <v>10113.36</v>
      </c>
      <c r="AL318" s="235">
        <f t="shared" si="57"/>
        <v>10113.36</v>
      </c>
      <c r="AM318" s="235">
        <f t="shared" si="57"/>
        <v>10113.36</v>
      </c>
      <c r="AN318" s="235">
        <f t="shared" si="57"/>
        <v>10113.36</v>
      </c>
      <c r="AO318" s="235">
        <f t="shared" si="59"/>
        <v>10113.36</v>
      </c>
      <c r="AP318" s="235">
        <f t="shared" si="59"/>
        <v>10113.36</v>
      </c>
      <c r="AQ318" s="235">
        <f t="shared" si="59"/>
        <v>10113.36</v>
      </c>
      <c r="AR318" s="235">
        <f t="shared" si="48"/>
        <v>10113.36</v>
      </c>
      <c r="AS318" s="235">
        <f t="shared" si="48"/>
        <v>10113.36</v>
      </c>
      <c r="AT318" s="235">
        <f t="shared" si="48"/>
        <v>10113.36</v>
      </c>
      <c r="AU318" s="236">
        <f t="shared" si="50"/>
        <v>121360.32000000001</v>
      </c>
      <c r="AV318" s="236">
        <f t="shared" si="51"/>
        <v>10113.36</v>
      </c>
      <c r="AW318" s="236">
        <f t="shared" si="51"/>
        <v>10113.36</v>
      </c>
      <c r="AX318" s="236">
        <f t="shared" si="51"/>
        <v>10113.36</v>
      </c>
      <c r="AY318" s="236">
        <f t="shared" si="51"/>
        <v>10113.36</v>
      </c>
      <c r="AZ318" s="236">
        <f t="shared" si="58"/>
        <v>10113.36</v>
      </c>
      <c r="BA318" s="236">
        <f t="shared" si="58"/>
        <v>10113.36</v>
      </c>
      <c r="BB318" s="236">
        <f t="shared" si="58"/>
        <v>10113.36</v>
      </c>
      <c r="BC318" s="236">
        <f t="shared" si="58"/>
        <v>10113.36</v>
      </c>
      <c r="BD318" s="236">
        <f t="shared" si="58"/>
        <v>10113.36</v>
      </c>
      <c r="BE318" s="236">
        <f t="shared" si="58"/>
        <v>10113.36</v>
      </c>
      <c r="BF318" s="236">
        <f t="shared" si="60"/>
        <v>10113.36</v>
      </c>
      <c r="BG318" s="236">
        <f t="shared" si="60"/>
        <v>10113.36</v>
      </c>
      <c r="BH318" s="236">
        <f t="shared" si="60"/>
        <v>10113.36</v>
      </c>
      <c r="BI318" s="236">
        <f t="shared" si="49"/>
        <v>10113.36</v>
      </c>
      <c r="BJ318" s="236">
        <f t="shared" si="49"/>
        <v>10113.36</v>
      </c>
      <c r="BK318" s="236">
        <f t="shared" si="49"/>
        <v>10113.36</v>
      </c>
      <c r="BL318" s="235">
        <f t="shared" si="52"/>
        <v>121360.32000000001</v>
      </c>
      <c r="BS318" s="232"/>
      <c r="BT318" s="232"/>
    </row>
    <row r="319" spans="1:72">
      <c r="A319" s="234" t="s">
        <v>532</v>
      </c>
      <c r="B319" s="231">
        <v>2.93E-2</v>
      </c>
      <c r="C319" s="231">
        <v>2.93E-2</v>
      </c>
      <c r="D319" s="220">
        <v>417447324.11000001</v>
      </c>
      <c r="E319" s="220">
        <v>422553400.87</v>
      </c>
      <c r="F319" s="220">
        <v>429761168.19999999</v>
      </c>
      <c r="G319" s="220">
        <v>433150344.01999998</v>
      </c>
      <c r="H319" s="220">
        <v>439401970.41000003</v>
      </c>
      <c r="I319" s="220">
        <v>449358311.38999999</v>
      </c>
      <c r="J319" s="220">
        <v>458650474.13999999</v>
      </c>
      <c r="K319" s="220">
        <v>476240945.38499999</v>
      </c>
      <c r="L319" s="220">
        <v>490480300.07499999</v>
      </c>
      <c r="M319" s="220">
        <v>499792077.96500003</v>
      </c>
      <c r="N319" s="220">
        <v>507445848.815</v>
      </c>
      <c r="O319" s="220">
        <v>508323681.75</v>
      </c>
      <c r="P319" s="220">
        <f t="shared" si="53"/>
        <v>5532605847.1299992</v>
      </c>
      <c r="Q319" s="220">
        <v>509539881.82999998</v>
      </c>
      <c r="R319" s="220">
        <v>510584458.82499999</v>
      </c>
      <c r="S319" s="220">
        <v>511447361.70499998</v>
      </c>
      <c r="T319" s="220">
        <v>521311898.35499996</v>
      </c>
      <c r="U319" s="220">
        <v>531215564.13999993</v>
      </c>
      <c r="V319" s="220">
        <v>531502669.9749999</v>
      </c>
      <c r="W319" s="220">
        <v>533572229.19999987</v>
      </c>
      <c r="X319" s="220">
        <v>536963679.06499994</v>
      </c>
      <c r="Y319" s="220">
        <v>538193385.80499995</v>
      </c>
      <c r="Z319" s="220">
        <v>548391408.16999996</v>
      </c>
      <c r="AA319" s="220">
        <v>559087833.53999996</v>
      </c>
      <c r="AB319" s="220">
        <v>559910630.33000004</v>
      </c>
      <c r="AC319" s="220">
        <v>561105040.6500001</v>
      </c>
      <c r="AD319" s="220">
        <v>564435198.64499986</v>
      </c>
      <c r="AE319" s="220">
        <v>569909489.85500002</v>
      </c>
      <c r="AF319" s="220">
        <v>578404996.10500002</v>
      </c>
      <c r="AG319" s="220">
        <f t="shared" si="54"/>
        <v>6612692125.4799995</v>
      </c>
      <c r="AH319" s="234"/>
      <c r="AI319" s="235">
        <f t="shared" si="57"/>
        <v>1019267.22</v>
      </c>
      <c r="AJ319" s="235">
        <f t="shared" si="57"/>
        <v>1031734.55</v>
      </c>
      <c r="AK319" s="235">
        <f t="shared" si="57"/>
        <v>1049333.52</v>
      </c>
      <c r="AL319" s="235">
        <f t="shared" si="57"/>
        <v>1057608.76</v>
      </c>
      <c r="AM319" s="235">
        <f t="shared" si="57"/>
        <v>1072873.1399999999</v>
      </c>
      <c r="AN319" s="235">
        <f t="shared" si="57"/>
        <v>1097183.21</v>
      </c>
      <c r="AO319" s="235">
        <f t="shared" si="59"/>
        <v>1119871.57</v>
      </c>
      <c r="AP319" s="235">
        <f t="shared" si="59"/>
        <v>1162821.6399999999</v>
      </c>
      <c r="AQ319" s="235">
        <f t="shared" si="59"/>
        <v>1197589.3999999999</v>
      </c>
      <c r="AR319" s="235">
        <f t="shared" si="48"/>
        <v>1220325.6599999999</v>
      </c>
      <c r="AS319" s="235">
        <f t="shared" si="48"/>
        <v>1239013.6100000001</v>
      </c>
      <c r="AT319" s="235">
        <f t="shared" si="48"/>
        <v>1241156.99</v>
      </c>
      <c r="AU319" s="236">
        <f t="shared" si="50"/>
        <v>13508779.27</v>
      </c>
      <c r="AV319" s="236">
        <f t="shared" si="51"/>
        <v>1244126.54</v>
      </c>
      <c r="AW319" s="236">
        <f t="shared" si="51"/>
        <v>1246677.05</v>
      </c>
      <c r="AX319" s="236">
        <f t="shared" si="51"/>
        <v>1248783.97</v>
      </c>
      <c r="AY319" s="236">
        <f t="shared" si="51"/>
        <v>1272869.8899999999</v>
      </c>
      <c r="AZ319" s="236">
        <f t="shared" si="58"/>
        <v>1297051.3400000001</v>
      </c>
      <c r="BA319" s="236">
        <f t="shared" si="58"/>
        <v>1297752.3500000001</v>
      </c>
      <c r="BB319" s="236">
        <f t="shared" si="58"/>
        <v>1302805.53</v>
      </c>
      <c r="BC319" s="236">
        <f t="shared" si="58"/>
        <v>1311086.32</v>
      </c>
      <c r="BD319" s="236">
        <f t="shared" si="58"/>
        <v>1314088.8500000001</v>
      </c>
      <c r="BE319" s="236">
        <f t="shared" si="58"/>
        <v>1338989.02</v>
      </c>
      <c r="BF319" s="236">
        <f t="shared" si="60"/>
        <v>1365106.13</v>
      </c>
      <c r="BG319" s="236">
        <f t="shared" si="60"/>
        <v>1367115.12</v>
      </c>
      <c r="BH319" s="236">
        <f t="shared" si="60"/>
        <v>1370031.47</v>
      </c>
      <c r="BI319" s="236">
        <f t="shared" si="49"/>
        <v>1378162.61</v>
      </c>
      <c r="BJ319" s="236">
        <f t="shared" si="49"/>
        <v>1391529</v>
      </c>
      <c r="BK319" s="236">
        <f t="shared" si="49"/>
        <v>1412272.2</v>
      </c>
      <c r="BL319" s="235">
        <f t="shared" si="52"/>
        <v>16145989.939999999</v>
      </c>
      <c r="BS319" s="232"/>
      <c r="BT319" s="232"/>
    </row>
    <row r="320" spans="1:72">
      <c r="A320" s="234" t="s">
        <v>533</v>
      </c>
      <c r="B320" s="231">
        <v>2.93E-2</v>
      </c>
      <c r="C320" s="231">
        <v>2.93E-2</v>
      </c>
      <c r="D320" s="220">
        <v>0</v>
      </c>
      <c r="E320" s="220">
        <v>0</v>
      </c>
      <c r="F320" s="220">
        <v>0</v>
      </c>
      <c r="G320" s="220">
        <v>0</v>
      </c>
      <c r="H320" s="220">
        <v>0</v>
      </c>
      <c r="I320" s="220">
        <v>0</v>
      </c>
      <c r="J320" s="220">
        <v>0</v>
      </c>
      <c r="K320" s="220">
        <v>0</v>
      </c>
      <c r="L320" s="220">
        <v>0</v>
      </c>
      <c r="M320" s="220">
        <v>0</v>
      </c>
      <c r="N320" s="220">
        <v>0</v>
      </c>
      <c r="O320" s="220">
        <v>0</v>
      </c>
      <c r="P320" s="220">
        <f t="shared" si="53"/>
        <v>0</v>
      </c>
      <c r="Q320" s="220">
        <v>0</v>
      </c>
      <c r="R320" s="220">
        <v>0</v>
      </c>
      <c r="S320" s="220">
        <v>0</v>
      </c>
      <c r="T320" s="220">
        <v>0</v>
      </c>
      <c r="U320" s="220">
        <v>0</v>
      </c>
      <c r="V320" s="220">
        <v>0</v>
      </c>
      <c r="W320" s="220">
        <v>0</v>
      </c>
      <c r="X320" s="220">
        <v>0</v>
      </c>
      <c r="Y320" s="220">
        <v>0</v>
      </c>
      <c r="Z320" s="220">
        <v>0</v>
      </c>
      <c r="AA320" s="220">
        <v>0</v>
      </c>
      <c r="AB320" s="220">
        <v>0</v>
      </c>
      <c r="AC320" s="220">
        <v>0</v>
      </c>
      <c r="AD320" s="220">
        <v>0</v>
      </c>
      <c r="AE320" s="220">
        <v>0</v>
      </c>
      <c r="AF320" s="220">
        <v>0</v>
      </c>
      <c r="AG320" s="220">
        <f t="shared" si="54"/>
        <v>0</v>
      </c>
      <c r="AH320" s="234"/>
      <c r="AI320" s="235">
        <f t="shared" si="57"/>
        <v>0</v>
      </c>
      <c r="AJ320" s="235">
        <f t="shared" si="57"/>
        <v>0</v>
      </c>
      <c r="AK320" s="235">
        <f t="shared" si="57"/>
        <v>0</v>
      </c>
      <c r="AL320" s="235">
        <f t="shared" si="57"/>
        <v>0</v>
      </c>
      <c r="AM320" s="235">
        <f t="shared" si="57"/>
        <v>0</v>
      </c>
      <c r="AN320" s="235">
        <f t="shared" si="57"/>
        <v>0</v>
      </c>
      <c r="AO320" s="235">
        <f t="shared" si="59"/>
        <v>0</v>
      </c>
      <c r="AP320" s="235">
        <f t="shared" si="59"/>
        <v>0</v>
      </c>
      <c r="AQ320" s="235">
        <f t="shared" si="59"/>
        <v>0</v>
      </c>
      <c r="AR320" s="235">
        <f t="shared" si="48"/>
        <v>0</v>
      </c>
      <c r="AS320" s="235">
        <f t="shared" si="48"/>
        <v>0</v>
      </c>
      <c r="AT320" s="235">
        <f t="shared" si="48"/>
        <v>0</v>
      </c>
      <c r="AU320" s="236">
        <f t="shared" si="50"/>
        <v>0</v>
      </c>
      <c r="AV320" s="236">
        <f t="shared" si="51"/>
        <v>0</v>
      </c>
      <c r="AW320" s="236">
        <f t="shared" si="51"/>
        <v>0</v>
      </c>
      <c r="AX320" s="236">
        <f t="shared" si="51"/>
        <v>0</v>
      </c>
      <c r="AY320" s="236">
        <f t="shared" si="51"/>
        <v>0</v>
      </c>
      <c r="AZ320" s="236">
        <f t="shared" si="58"/>
        <v>0</v>
      </c>
      <c r="BA320" s="236">
        <f t="shared" si="58"/>
        <v>0</v>
      </c>
      <c r="BB320" s="236">
        <f t="shared" si="58"/>
        <v>0</v>
      </c>
      <c r="BC320" s="236">
        <f t="shared" si="58"/>
        <v>0</v>
      </c>
      <c r="BD320" s="236">
        <f t="shared" si="58"/>
        <v>0</v>
      </c>
      <c r="BE320" s="236">
        <f t="shared" si="58"/>
        <v>0</v>
      </c>
      <c r="BF320" s="236">
        <f t="shared" si="60"/>
        <v>0</v>
      </c>
      <c r="BG320" s="236">
        <f t="shared" si="60"/>
        <v>0</v>
      </c>
      <c r="BH320" s="236">
        <f t="shared" si="60"/>
        <v>0</v>
      </c>
      <c r="BI320" s="236">
        <f t="shared" si="49"/>
        <v>0</v>
      </c>
      <c r="BJ320" s="236">
        <f t="shared" si="49"/>
        <v>0</v>
      </c>
      <c r="BK320" s="236">
        <f t="shared" si="49"/>
        <v>0</v>
      </c>
      <c r="BL320" s="235">
        <f t="shared" si="52"/>
        <v>0</v>
      </c>
      <c r="BS320" s="232"/>
      <c r="BT320" s="232"/>
    </row>
    <row r="321" spans="1:72">
      <c r="A321" s="234" t="s">
        <v>534</v>
      </c>
      <c r="B321" s="231">
        <v>2.93E-2</v>
      </c>
      <c r="C321" s="231">
        <v>2.93E-2</v>
      </c>
      <c r="D321" s="220">
        <v>128751.53</v>
      </c>
      <c r="E321" s="220">
        <v>128751.53</v>
      </c>
      <c r="F321" s="220">
        <v>128751.53</v>
      </c>
      <c r="G321" s="220">
        <v>128751.53</v>
      </c>
      <c r="H321" s="220">
        <v>128751.53</v>
      </c>
      <c r="I321" s="220">
        <v>128751.53</v>
      </c>
      <c r="J321" s="220">
        <v>128751.53</v>
      </c>
      <c r="K321" s="220">
        <v>128751.53</v>
      </c>
      <c r="L321" s="220">
        <v>128751.53</v>
      </c>
      <c r="M321" s="220">
        <v>128751.53</v>
      </c>
      <c r="N321" s="220">
        <v>128751.53</v>
      </c>
      <c r="O321" s="220">
        <v>128751.53</v>
      </c>
      <c r="P321" s="220">
        <f t="shared" si="53"/>
        <v>1545018.36</v>
      </c>
      <c r="Q321" s="220">
        <v>128751.53</v>
      </c>
      <c r="R321" s="220">
        <v>128751.53</v>
      </c>
      <c r="S321" s="220">
        <v>128751.53</v>
      </c>
      <c r="T321" s="220">
        <v>128751.53</v>
      </c>
      <c r="U321" s="220">
        <v>128751.53</v>
      </c>
      <c r="V321" s="220">
        <v>128751.53</v>
      </c>
      <c r="W321" s="220">
        <v>128751.53</v>
      </c>
      <c r="X321" s="220">
        <v>128751.53</v>
      </c>
      <c r="Y321" s="220">
        <v>128751.53</v>
      </c>
      <c r="Z321" s="220">
        <v>128751.53</v>
      </c>
      <c r="AA321" s="220">
        <v>128751.53</v>
      </c>
      <c r="AB321" s="220">
        <v>128751.53</v>
      </c>
      <c r="AC321" s="220">
        <v>128751.53</v>
      </c>
      <c r="AD321" s="220">
        <v>128751.53</v>
      </c>
      <c r="AE321" s="220">
        <v>128751.53</v>
      </c>
      <c r="AF321" s="220">
        <v>128751.53</v>
      </c>
      <c r="AG321" s="220">
        <f t="shared" si="54"/>
        <v>1545018.36</v>
      </c>
      <c r="AH321" s="234"/>
      <c r="AI321" s="235">
        <f t="shared" si="57"/>
        <v>314.37</v>
      </c>
      <c r="AJ321" s="235">
        <f t="shared" si="57"/>
        <v>314.37</v>
      </c>
      <c r="AK321" s="235">
        <f t="shared" si="57"/>
        <v>314.37</v>
      </c>
      <c r="AL321" s="235">
        <f t="shared" si="57"/>
        <v>314.37</v>
      </c>
      <c r="AM321" s="235">
        <f t="shared" si="57"/>
        <v>314.37</v>
      </c>
      <c r="AN321" s="235">
        <f t="shared" si="57"/>
        <v>314.37</v>
      </c>
      <c r="AO321" s="235">
        <f t="shared" si="59"/>
        <v>314.37</v>
      </c>
      <c r="AP321" s="235">
        <f t="shared" si="59"/>
        <v>314.37</v>
      </c>
      <c r="AQ321" s="235">
        <f t="shared" si="59"/>
        <v>314.37</v>
      </c>
      <c r="AR321" s="235">
        <f t="shared" si="59"/>
        <v>314.37</v>
      </c>
      <c r="AS321" s="235">
        <f t="shared" si="59"/>
        <v>314.37</v>
      </c>
      <c r="AT321" s="235">
        <f t="shared" si="59"/>
        <v>314.37</v>
      </c>
      <c r="AU321" s="236">
        <f t="shared" si="50"/>
        <v>3772.4399999999991</v>
      </c>
      <c r="AV321" s="236">
        <f t="shared" si="51"/>
        <v>314.37</v>
      </c>
      <c r="AW321" s="236">
        <f t="shared" si="51"/>
        <v>314.37</v>
      </c>
      <c r="AX321" s="236">
        <f t="shared" si="51"/>
        <v>314.37</v>
      </c>
      <c r="AY321" s="236">
        <f t="shared" si="51"/>
        <v>314.37</v>
      </c>
      <c r="AZ321" s="236">
        <f t="shared" si="58"/>
        <v>314.37</v>
      </c>
      <c r="BA321" s="236">
        <f t="shared" si="58"/>
        <v>314.37</v>
      </c>
      <c r="BB321" s="236">
        <f t="shared" si="58"/>
        <v>314.37</v>
      </c>
      <c r="BC321" s="236">
        <f t="shared" si="58"/>
        <v>314.37</v>
      </c>
      <c r="BD321" s="236">
        <f t="shared" si="58"/>
        <v>314.37</v>
      </c>
      <c r="BE321" s="236">
        <f t="shared" si="58"/>
        <v>314.37</v>
      </c>
      <c r="BF321" s="236">
        <f t="shared" si="60"/>
        <v>314.37</v>
      </c>
      <c r="BG321" s="236">
        <f t="shared" si="60"/>
        <v>314.37</v>
      </c>
      <c r="BH321" s="236">
        <f t="shared" si="60"/>
        <v>314.37</v>
      </c>
      <c r="BI321" s="236">
        <f t="shared" si="60"/>
        <v>314.37</v>
      </c>
      <c r="BJ321" s="236">
        <f t="shared" si="60"/>
        <v>314.37</v>
      </c>
      <c r="BK321" s="236">
        <f t="shared" si="60"/>
        <v>314.37</v>
      </c>
      <c r="BL321" s="235">
        <f t="shared" si="52"/>
        <v>3772.4399999999991</v>
      </c>
      <c r="BS321" s="232"/>
      <c r="BT321" s="232"/>
    </row>
    <row r="322" spans="1:72">
      <c r="A322" s="234" t="s">
        <v>535</v>
      </c>
      <c r="B322" s="231">
        <v>2.93E-2</v>
      </c>
      <c r="C322" s="231">
        <v>2.93E-2</v>
      </c>
      <c r="D322" s="220">
        <v>15315709.539999999</v>
      </c>
      <c r="E322" s="220">
        <v>15866710.18</v>
      </c>
      <c r="F322" s="220">
        <v>16248987.4</v>
      </c>
      <c r="G322" s="220">
        <v>16587527.33</v>
      </c>
      <c r="H322" s="220">
        <v>17083402.899999999</v>
      </c>
      <c r="I322" s="220">
        <v>18102552.140000001</v>
      </c>
      <c r="J322" s="220">
        <v>18415392.965</v>
      </c>
      <c r="K322" s="220">
        <v>18202097.859999999</v>
      </c>
      <c r="L322" s="220">
        <v>18635934.439999998</v>
      </c>
      <c r="M322" s="220">
        <v>19642254.469999999</v>
      </c>
      <c r="N322" s="220">
        <v>20349105.369999997</v>
      </c>
      <c r="O322" s="220">
        <v>20483472.819999997</v>
      </c>
      <c r="P322" s="220">
        <f t="shared" si="53"/>
        <v>214933147.41499999</v>
      </c>
      <c r="Q322" s="220">
        <v>20483472.819999997</v>
      </c>
      <c r="R322" s="220">
        <v>22246439.829999998</v>
      </c>
      <c r="S322" s="220">
        <v>24009406.839999996</v>
      </c>
      <c r="T322" s="220">
        <v>25559637.759999998</v>
      </c>
      <c r="U322" s="220">
        <v>27109868.679999996</v>
      </c>
      <c r="V322" s="220">
        <v>27109868.679999996</v>
      </c>
      <c r="W322" s="220">
        <v>27109868.679999996</v>
      </c>
      <c r="X322" s="220">
        <v>31225402.814999998</v>
      </c>
      <c r="Y322" s="220">
        <v>35340936.949999996</v>
      </c>
      <c r="Z322" s="220">
        <v>38650249.399999999</v>
      </c>
      <c r="AA322" s="220">
        <v>41959561.849999994</v>
      </c>
      <c r="AB322" s="220">
        <v>41959561.849999994</v>
      </c>
      <c r="AC322" s="220">
        <v>41959561.849999994</v>
      </c>
      <c r="AD322" s="220">
        <v>42202956.88499999</v>
      </c>
      <c r="AE322" s="220">
        <v>42446351.919999994</v>
      </c>
      <c r="AF322" s="220">
        <v>49681411.554999992</v>
      </c>
      <c r="AG322" s="220">
        <f t="shared" si="54"/>
        <v>446755601.11500001</v>
      </c>
      <c r="AH322" s="234"/>
      <c r="AI322" s="235">
        <f t="shared" si="57"/>
        <v>37395.86</v>
      </c>
      <c r="AJ322" s="235">
        <f t="shared" si="57"/>
        <v>38741.22</v>
      </c>
      <c r="AK322" s="235">
        <f t="shared" si="57"/>
        <v>39674.61</v>
      </c>
      <c r="AL322" s="235">
        <f t="shared" si="57"/>
        <v>40501.21</v>
      </c>
      <c r="AM322" s="235">
        <f t="shared" si="57"/>
        <v>41711.980000000003</v>
      </c>
      <c r="AN322" s="235">
        <f t="shared" si="57"/>
        <v>44200.4</v>
      </c>
      <c r="AO322" s="235">
        <f t="shared" si="59"/>
        <v>44964.25</v>
      </c>
      <c r="AP322" s="235">
        <f t="shared" si="59"/>
        <v>44443.46</v>
      </c>
      <c r="AQ322" s="235">
        <f t="shared" si="59"/>
        <v>45502.74</v>
      </c>
      <c r="AR322" s="235">
        <f t="shared" si="59"/>
        <v>47959.839999999997</v>
      </c>
      <c r="AS322" s="235">
        <f t="shared" si="59"/>
        <v>49685.73</v>
      </c>
      <c r="AT322" s="235">
        <f t="shared" si="59"/>
        <v>50013.81</v>
      </c>
      <c r="AU322" s="236">
        <f t="shared" si="50"/>
        <v>524795.1100000001</v>
      </c>
      <c r="AV322" s="236">
        <f t="shared" si="51"/>
        <v>50013.81</v>
      </c>
      <c r="AW322" s="236">
        <f t="shared" si="51"/>
        <v>54318.39</v>
      </c>
      <c r="AX322" s="236">
        <f t="shared" si="51"/>
        <v>58622.97</v>
      </c>
      <c r="AY322" s="236">
        <f t="shared" si="51"/>
        <v>62408.12</v>
      </c>
      <c r="AZ322" s="236">
        <f t="shared" si="58"/>
        <v>66193.259999999995</v>
      </c>
      <c r="BA322" s="236">
        <f t="shared" si="58"/>
        <v>66193.259999999995</v>
      </c>
      <c r="BB322" s="236">
        <f t="shared" si="58"/>
        <v>66193.259999999995</v>
      </c>
      <c r="BC322" s="236">
        <f t="shared" si="58"/>
        <v>76242.03</v>
      </c>
      <c r="BD322" s="236">
        <f t="shared" si="58"/>
        <v>86290.79</v>
      </c>
      <c r="BE322" s="236">
        <f t="shared" si="58"/>
        <v>94371.03</v>
      </c>
      <c r="BF322" s="236">
        <f t="shared" si="60"/>
        <v>102451.26</v>
      </c>
      <c r="BG322" s="236">
        <f t="shared" si="60"/>
        <v>102451.26</v>
      </c>
      <c r="BH322" s="236">
        <f t="shared" si="60"/>
        <v>102451.26</v>
      </c>
      <c r="BI322" s="236">
        <f t="shared" si="60"/>
        <v>103045.55</v>
      </c>
      <c r="BJ322" s="236">
        <f t="shared" si="60"/>
        <v>103639.84</v>
      </c>
      <c r="BK322" s="236">
        <f t="shared" si="60"/>
        <v>121305.45</v>
      </c>
      <c r="BL322" s="235">
        <f t="shared" si="52"/>
        <v>1090828.25</v>
      </c>
      <c r="BS322" s="232"/>
      <c r="BT322" s="232"/>
    </row>
    <row r="323" spans="1:72">
      <c r="A323" s="234" t="s">
        <v>536</v>
      </c>
      <c r="B323" s="231">
        <v>2.5399999999999999E-2</v>
      </c>
      <c r="C323" s="231">
        <v>2.5399999999999999E-2</v>
      </c>
      <c r="D323" s="220">
        <v>80691.33</v>
      </c>
      <c r="E323" s="220">
        <v>80691.33</v>
      </c>
      <c r="F323" s="220">
        <v>80691.33</v>
      </c>
      <c r="G323" s="220">
        <v>80691.33</v>
      </c>
      <c r="H323" s="220">
        <v>80691.33</v>
      </c>
      <c r="I323" s="220">
        <v>80691.33</v>
      </c>
      <c r="J323" s="220">
        <v>80691.33</v>
      </c>
      <c r="K323" s="220">
        <v>80691.33</v>
      </c>
      <c r="L323" s="220">
        <v>80691.33</v>
      </c>
      <c r="M323" s="220">
        <v>80691.33</v>
      </c>
      <c r="N323" s="220">
        <v>80691.33</v>
      </c>
      <c r="O323" s="220">
        <v>80691.33</v>
      </c>
      <c r="P323" s="220">
        <f t="shared" si="53"/>
        <v>968295.95999999985</v>
      </c>
      <c r="Q323" s="220">
        <v>80691.33</v>
      </c>
      <c r="R323" s="220">
        <v>80691.33</v>
      </c>
      <c r="S323" s="220">
        <v>80691.33</v>
      </c>
      <c r="T323" s="220">
        <v>80691.33</v>
      </c>
      <c r="U323" s="220">
        <v>80691.33</v>
      </c>
      <c r="V323" s="220">
        <v>80691.33</v>
      </c>
      <c r="W323" s="220">
        <v>80691.33</v>
      </c>
      <c r="X323" s="220">
        <v>80691.33</v>
      </c>
      <c r="Y323" s="220">
        <v>80691.33</v>
      </c>
      <c r="Z323" s="220">
        <v>80691.33</v>
      </c>
      <c r="AA323" s="220">
        <v>80691.33</v>
      </c>
      <c r="AB323" s="220">
        <v>80691.33</v>
      </c>
      <c r="AC323" s="220">
        <v>80691.33</v>
      </c>
      <c r="AD323" s="220">
        <v>80691.33</v>
      </c>
      <c r="AE323" s="220">
        <v>80691.33</v>
      </c>
      <c r="AF323" s="220">
        <v>80691.33</v>
      </c>
      <c r="AG323" s="220">
        <f t="shared" si="54"/>
        <v>968295.95999999985</v>
      </c>
      <c r="AH323" s="234"/>
      <c r="AI323" s="235">
        <f t="shared" si="57"/>
        <v>170.8</v>
      </c>
      <c r="AJ323" s="235">
        <f t="shared" si="57"/>
        <v>170.8</v>
      </c>
      <c r="AK323" s="235">
        <f t="shared" si="57"/>
        <v>170.8</v>
      </c>
      <c r="AL323" s="235">
        <f t="shared" si="57"/>
        <v>170.8</v>
      </c>
      <c r="AM323" s="235">
        <f t="shared" si="57"/>
        <v>170.8</v>
      </c>
      <c r="AN323" s="235">
        <f t="shared" si="57"/>
        <v>170.8</v>
      </c>
      <c r="AO323" s="235">
        <f t="shared" si="59"/>
        <v>170.8</v>
      </c>
      <c r="AP323" s="235">
        <f t="shared" si="59"/>
        <v>170.8</v>
      </c>
      <c r="AQ323" s="235">
        <f t="shared" si="59"/>
        <v>170.8</v>
      </c>
      <c r="AR323" s="235">
        <f t="shared" si="59"/>
        <v>170.8</v>
      </c>
      <c r="AS323" s="235">
        <f t="shared" si="59"/>
        <v>170.8</v>
      </c>
      <c r="AT323" s="235">
        <f t="shared" si="59"/>
        <v>170.8</v>
      </c>
      <c r="AU323" s="236">
        <f t="shared" si="50"/>
        <v>2049.6</v>
      </c>
      <c r="AV323" s="236">
        <f t="shared" si="51"/>
        <v>170.8</v>
      </c>
      <c r="AW323" s="236">
        <f t="shared" si="51"/>
        <v>170.8</v>
      </c>
      <c r="AX323" s="236">
        <f t="shared" si="51"/>
        <v>170.8</v>
      </c>
      <c r="AY323" s="236">
        <f t="shared" si="51"/>
        <v>170.8</v>
      </c>
      <c r="AZ323" s="236">
        <f t="shared" si="58"/>
        <v>170.8</v>
      </c>
      <c r="BA323" s="236">
        <f t="shared" si="58"/>
        <v>170.8</v>
      </c>
      <c r="BB323" s="236">
        <f t="shared" si="58"/>
        <v>170.8</v>
      </c>
      <c r="BC323" s="236">
        <f t="shared" si="58"/>
        <v>170.8</v>
      </c>
      <c r="BD323" s="236">
        <f t="shared" si="58"/>
        <v>170.8</v>
      </c>
      <c r="BE323" s="236">
        <f t="shared" si="58"/>
        <v>170.8</v>
      </c>
      <c r="BF323" s="236">
        <f t="shared" si="60"/>
        <v>170.8</v>
      </c>
      <c r="BG323" s="236">
        <f t="shared" si="60"/>
        <v>170.8</v>
      </c>
      <c r="BH323" s="236">
        <f t="shared" si="60"/>
        <v>170.8</v>
      </c>
      <c r="BI323" s="236">
        <f t="shared" si="60"/>
        <v>170.8</v>
      </c>
      <c r="BJ323" s="236">
        <f t="shared" si="60"/>
        <v>170.8</v>
      </c>
      <c r="BK323" s="236">
        <f t="shared" si="60"/>
        <v>170.8</v>
      </c>
      <c r="BL323" s="235">
        <f t="shared" si="52"/>
        <v>2049.6</v>
      </c>
      <c r="BS323" s="232"/>
      <c r="BT323" s="232"/>
    </row>
    <row r="324" spans="1:72">
      <c r="A324" s="234" t="s">
        <v>537</v>
      </c>
      <c r="B324" s="231">
        <v>2.5399999999999999E-2</v>
      </c>
      <c r="C324" s="231">
        <v>2.5399999999999999E-2</v>
      </c>
      <c r="D324" s="220">
        <v>19337325.649999999</v>
      </c>
      <c r="E324" s="220">
        <v>19394439.149999999</v>
      </c>
      <c r="F324" s="220">
        <v>19445959.050000001</v>
      </c>
      <c r="G324" s="220">
        <v>19492945.890000001</v>
      </c>
      <c r="H324" s="220">
        <v>19550338.579999998</v>
      </c>
      <c r="I324" s="220">
        <v>19624863.370000001</v>
      </c>
      <c r="J324" s="220">
        <v>19642292.120000001</v>
      </c>
      <c r="K324" s="220">
        <v>19642292.120000001</v>
      </c>
      <c r="L324" s="220">
        <v>19642292.120000001</v>
      </c>
      <c r="M324" s="220">
        <v>19642292.120000001</v>
      </c>
      <c r="N324" s="220">
        <v>19642292.120000001</v>
      </c>
      <c r="O324" s="220">
        <v>19642292.120000001</v>
      </c>
      <c r="P324" s="220">
        <f t="shared" si="53"/>
        <v>234699624.41000003</v>
      </c>
      <c r="Q324" s="220">
        <v>19642292.120000001</v>
      </c>
      <c r="R324" s="220">
        <v>19642292.120000001</v>
      </c>
      <c r="S324" s="220">
        <v>19642292.120000001</v>
      </c>
      <c r="T324" s="220">
        <v>19642292.120000001</v>
      </c>
      <c r="U324" s="220">
        <v>19642292.120000001</v>
      </c>
      <c r="V324" s="220">
        <v>19642292.120000001</v>
      </c>
      <c r="W324" s="220">
        <v>19642292.120000001</v>
      </c>
      <c r="X324" s="220">
        <v>19642292.120000001</v>
      </c>
      <c r="Y324" s="220">
        <v>19642292.120000001</v>
      </c>
      <c r="Z324" s="220">
        <v>19642292.120000001</v>
      </c>
      <c r="AA324" s="220">
        <v>19642292.120000001</v>
      </c>
      <c r="AB324" s="220">
        <v>19642292.120000001</v>
      </c>
      <c r="AC324" s="220">
        <v>19642292.120000001</v>
      </c>
      <c r="AD324" s="220">
        <v>19642292.120000001</v>
      </c>
      <c r="AE324" s="220">
        <v>19642292.120000001</v>
      </c>
      <c r="AF324" s="220">
        <v>19642292.120000001</v>
      </c>
      <c r="AG324" s="220">
        <f t="shared" si="54"/>
        <v>235707505.44000003</v>
      </c>
      <c r="AH324" s="234"/>
      <c r="AI324" s="235">
        <f t="shared" si="57"/>
        <v>40930.67</v>
      </c>
      <c r="AJ324" s="235">
        <f t="shared" si="57"/>
        <v>41051.56</v>
      </c>
      <c r="AK324" s="235">
        <f t="shared" si="57"/>
        <v>41160.61</v>
      </c>
      <c r="AL324" s="235">
        <f t="shared" si="57"/>
        <v>41260.07</v>
      </c>
      <c r="AM324" s="235">
        <f t="shared" si="57"/>
        <v>41381.550000000003</v>
      </c>
      <c r="AN324" s="235">
        <f t="shared" si="57"/>
        <v>41539.29</v>
      </c>
      <c r="AO324" s="235">
        <f t="shared" si="59"/>
        <v>41576.18</v>
      </c>
      <c r="AP324" s="235">
        <f t="shared" si="59"/>
        <v>41576.18</v>
      </c>
      <c r="AQ324" s="235">
        <f t="shared" si="59"/>
        <v>41576.18</v>
      </c>
      <c r="AR324" s="235">
        <f t="shared" si="59"/>
        <v>41576.18</v>
      </c>
      <c r="AS324" s="235">
        <f t="shared" si="59"/>
        <v>41576.18</v>
      </c>
      <c r="AT324" s="235">
        <f t="shared" si="59"/>
        <v>41576.18</v>
      </c>
      <c r="AU324" s="236">
        <f t="shared" si="50"/>
        <v>496780.83</v>
      </c>
      <c r="AV324" s="236">
        <f t="shared" si="51"/>
        <v>41576.18</v>
      </c>
      <c r="AW324" s="236">
        <f t="shared" si="51"/>
        <v>41576.18</v>
      </c>
      <c r="AX324" s="236">
        <f t="shared" si="51"/>
        <v>41576.18</v>
      </c>
      <c r="AY324" s="236">
        <f t="shared" ref="AY324:AY387" si="61">ROUND(T324*$B324/12,2)</f>
        <v>41576.18</v>
      </c>
      <c r="AZ324" s="236">
        <f t="shared" si="58"/>
        <v>41576.18</v>
      </c>
      <c r="BA324" s="236">
        <f t="shared" si="58"/>
        <v>41576.18</v>
      </c>
      <c r="BB324" s="236">
        <f t="shared" si="58"/>
        <v>41576.18</v>
      </c>
      <c r="BC324" s="236">
        <f t="shared" si="58"/>
        <v>41576.18</v>
      </c>
      <c r="BD324" s="236">
        <f t="shared" si="58"/>
        <v>41576.18</v>
      </c>
      <c r="BE324" s="236">
        <f t="shared" si="58"/>
        <v>41576.18</v>
      </c>
      <c r="BF324" s="236">
        <f t="shared" si="60"/>
        <v>41576.18</v>
      </c>
      <c r="BG324" s="236">
        <f t="shared" si="60"/>
        <v>41576.18</v>
      </c>
      <c r="BH324" s="236">
        <f t="shared" si="60"/>
        <v>41576.18</v>
      </c>
      <c r="BI324" s="236">
        <f t="shared" si="60"/>
        <v>41576.18</v>
      </c>
      <c r="BJ324" s="236">
        <f t="shared" si="60"/>
        <v>41576.18</v>
      </c>
      <c r="BK324" s="236">
        <f t="shared" si="60"/>
        <v>41576.18</v>
      </c>
      <c r="BL324" s="235">
        <f t="shared" si="52"/>
        <v>498914.16</v>
      </c>
      <c r="BS324" s="232"/>
      <c r="BT324" s="232"/>
    </row>
    <row r="325" spans="1:72">
      <c r="A325" s="234" t="s">
        <v>538</v>
      </c>
      <c r="B325" s="231">
        <v>2.5399999999999999E-2</v>
      </c>
      <c r="C325" s="231">
        <v>2.5399999999999999E-2</v>
      </c>
      <c r="D325" s="220">
        <v>196896175.31999999</v>
      </c>
      <c r="E325" s="220">
        <v>202859359.91999999</v>
      </c>
      <c r="F325" s="220">
        <v>208772597.65000001</v>
      </c>
      <c r="G325" s="220">
        <v>209266401.91</v>
      </c>
      <c r="H325" s="220">
        <v>212532215.81999999</v>
      </c>
      <c r="I325" s="220">
        <v>218118126.36000001</v>
      </c>
      <c r="J325" s="220">
        <v>220766850.42500001</v>
      </c>
      <c r="K325" s="220">
        <v>221647862.36499998</v>
      </c>
      <c r="L325" s="220">
        <v>222191286.81</v>
      </c>
      <c r="M325" s="220">
        <v>222010313.91499999</v>
      </c>
      <c r="N325" s="220">
        <v>221920512.53999999</v>
      </c>
      <c r="O325" s="220">
        <v>221874287.315</v>
      </c>
      <c r="P325" s="220">
        <f t="shared" si="53"/>
        <v>2578855990.3499999</v>
      </c>
      <c r="Q325" s="220">
        <v>221824220.14500001</v>
      </c>
      <c r="R325" s="220">
        <v>221784929.41500002</v>
      </c>
      <c r="S325" s="220">
        <v>221700850.35500005</v>
      </c>
      <c r="T325" s="220">
        <v>230097597.23500004</v>
      </c>
      <c r="U325" s="220">
        <v>238522039.69500005</v>
      </c>
      <c r="V325" s="220">
        <v>238462594.89500007</v>
      </c>
      <c r="W325" s="220">
        <v>238417840.49500006</v>
      </c>
      <c r="X325" s="220">
        <v>238363878.94500005</v>
      </c>
      <c r="Y325" s="220">
        <v>238254553.48000008</v>
      </c>
      <c r="Z325" s="220">
        <v>239610697.27000007</v>
      </c>
      <c r="AA325" s="220">
        <v>241029188.54000008</v>
      </c>
      <c r="AB325" s="220">
        <v>240984441.81000006</v>
      </c>
      <c r="AC325" s="220">
        <v>240935853.09000006</v>
      </c>
      <c r="AD325" s="220">
        <v>242388427.48000008</v>
      </c>
      <c r="AE325" s="220">
        <v>244117614.9600001</v>
      </c>
      <c r="AF325" s="220">
        <v>246186181.24500009</v>
      </c>
      <c r="AG325" s="220">
        <f t="shared" si="54"/>
        <v>2887273311.9050007</v>
      </c>
      <c r="AH325" s="234"/>
      <c r="AI325" s="235">
        <f t="shared" si="57"/>
        <v>416763.57</v>
      </c>
      <c r="AJ325" s="235">
        <f t="shared" si="57"/>
        <v>429385.65</v>
      </c>
      <c r="AK325" s="235">
        <f t="shared" si="57"/>
        <v>441902</v>
      </c>
      <c r="AL325" s="235">
        <f t="shared" si="57"/>
        <v>442947.22</v>
      </c>
      <c r="AM325" s="235">
        <f t="shared" si="57"/>
        <v>449859.86</v>
      </c>
      <c r="AN325" s="235">
        <f t="shared" si="57"/>
        <v>461683.37</v>
      </c>
      <c r="AO325" s="235">
        <f t="shared" si="59"/>
        <v>467289.83</v>
      </c>
      <c r="AP325" s="235">
        <f t="shared" si="59"/>
        <v>469154.64</v>
      </c>
      <c r="AQ325" s="235">
        <f t="shared" si="59"/>
        <v>470304.89</v>
      </c>
      <c r="AR325" s="235">
        <f t="shared" si="59"/>
        <v>469921.83</v>
      </c>
      <c r="AS325" s="235">
        <f t="shared" si="59"/>
        <v>469731.75</v>
      </c>
      <c r="AT325" s="235">
        <f t="shared" si="59"/>
        <v>469633.91</v>
      </c>
      <c r="AU325" s="236">
        <f t="shared" ref="AU325:AU388" si="62">SUM(AI325:AT325)</f>
        <v>5458578.5200000005</v>
      </c>
      <c r="AV325" s="236">
        <f t="shared" ref="AV325:AY388" si="63">ROUND(Q325*$B325/12,2)</f>
        <v>469527.93</v>
      </c>
      <c r="AW325" s="236">
        <f t="shared" si="63"/>
        <v>469444.77</v>
      </c>
      <c r="AX325" s="236">
        <f t="shared" si="63"/>
        <v>469266.8</v>
      </c>
      <c r="AY325" s="236">
        <f t="shared" si="61"/>
        <v>487039.91</v>
      </c>
      <c r="AZ325" s="236">
        <f t="shared" si="58"/>
        <v>504871.65</v>
      </c>
      <c r="BA325" s="236">
        <f t="shared" si="58"/>
        <v>504745.83</v>
      </c>
      <c r="BB325" s="236">
        <f t="shared" si="58"/>
        <v>504651.1</v>
      </c>
      <c r="BC325" s="236">
        <f t="shared" si="58"/>
        <v>504536.88</v>
      </c>
      <c r="BD325" s="236">
        <f t="shared" si="58"/>
        <v>504305.47</v>
      </c>
      <c r="BE325" s="236">
        <f t="shared" si="58"/>
        <v>507175.98</v>
      </c>
      <c r="BF325" s="236">
        <f t="shared" si="60"/>
        <v>510178.45</v>
      </c>
      <c r="BG325" s="236">
        <f t="shared" si="60"/>
        <v>510083.74</v>
      </c>
      <c r="BH325" s="236">
        <f t="shared" si="60"/>
        <v>509980.89</v>
      </c>
      <c r="BI325" s="236">
        <f t="shared" si="60"/>
        <v>513055.5</v>
      </c>
      <c r="BJ325" s="236">
        <f t="shared" si="60"/>
        <v>516715.62</v>
      </c>
      <c r="BK325" s="236">
        <f t="shared" si="60"/>
        <v>521094.08</v>
      </c>
      <c r="BL325" s="235">
        <f t="shared" ref="BL325:BL388" si="64">SUM(AZ325:BK325)</f>
        <v>6111395.1899999995</v>
      </c>
      <c r="BS325" s="232"/>
      <c r="BT325" s="232"/>
    </row>
    <row r="326" spans="1:72">
      <c r="A326" s="234" t="s">
        <v>539</v>
      </c>
      <c r="B326" s="231">
        <v>2.5399999999999999E-2</v>
      </c>
      <c r="C326" s="231">
        <v>2.5399999999999999E-2</v>
      </c>
      <c r="D326" s="220">
        <v>0</v>
      </c>
      <c r="E326" s="220">
        <v>0</v>
      </c>
      <c r="F326" s="220">
        <v>0</v>
      </c>
      <c r="G326" s="220">
        <v>0</v>
      </c>
      <c r="H326" s="220">
        <v>0</v>
      </c>
      <c r="I326" s="220">
        <v>0</v>
      </c>
      <c r="J326" s="220">
        <v>0</v>
      </c>
      <c r="K326" s="220">
        <v>0</v>
      </c>
      <c r="L326" s="220">
        <v>0</v>
      </c>
      <c r="M326" s="220">
        <v>0</v>
      </c>
      <c r="N326" s="220">
        <v>0</v>
      </c>
      <c r="O326" s="220">
        <v>0</v>
      </c>
      <c r="P326" s="220">
        <f t="shared" ref="P326:P389" si="65">SUM(D326:O326)</f>
        <v>0</v>
      </c>
      <c r="Q326" s="220">
        <v>0</v>
      </c>
      <c r="R326" s="220">
        <v>0</v>
      </c>
      <c r="S326" s="220">
        <v>0</v>
      </c>
      <c r="T326" s="220">
        <v>0</v>
      </c>
      <c r="U326" s="220">
        <v>0</v>
      </c>
      <c r="V326" s="220">
        <v>0</v>
      </c>
      <c r="W326" s="220">
        <v>0</v>
      </c>
      <c r="X326" s="220">
        <v>0</v>
      </c>
      <c r="Y326" s="220">
        <v>0</v>
      </c>
      <c r="Z326" s="220">
        <v>0</v>
      </c>
      <c r="AA326" s="220">
        <v>0</v>
      </c>
      <c r="AB326" s="220">
        <v>0</v>
      </c>
      <c r="AC326" s="220">
        <v>0</v>
      </c>
      <c r="AD326" s="220">
        <v>0</v>
      </c>
      <c r="AE326" s="220">
        <v>0</v>
      </c>
      <c r="AF326" s="220">
        <v>0</v>
      </c>
      <c r="AG326" s="220">
        <f t="shared" ref="AG326:AG389" si="66">SUM(U326:AF326)</f>
        <v>0</v>
      </c>
      <c r="AH326" s="234"/>
      <c r="AI326" s="235">
        <f t="shared" si="57"/>
        <v>0</v>
      </c>
      <c r="AJ326" s="235">
        <f t="shared" si="57"/>
        <v>0</v>
      </c>
      <c r="AK326" s="235">
        <f t="shared" si="57"/>
        <v>0</v>
      </c>
      <c r="AL326" s="235">
        <f t="shared" si="57"/>
        <v>0</v>
      </c>
      <c r="AM326" s="235">
        <f t="shared" si="57"/>
        <v>0</v>
      </c>
      <c r="AN326" s="235">
        <f t="shared" si="57"/>
        <v>0</v>
      </c>
      <c r="AO326" s="235">
        <f t="shared" si="59"/>
        <v>0</v>
      </c>
      <c r="AP326" s="235">
        <f t="shared" si="59"/>
        <v>0</v>
      </c>
      <c r="AQ326" s="235">
        <f t="shared" si="59"/>
        <v>0</v>
      </c>
      <c r="AR326" s="235">
        <f t="shared" si="59"/>
        <v>0</v>
      </c>
      <c r="AS326" s="235">
        <f t="shared" si="59"/>
        <v>0</v>
      </c>
      <c r="AT326" s="235">
        <f t="shared" si="59"/>
        <v>0</v>
      </c>
      <c r="AU326" s="236">
        <f t="shared" si="62"/>
        <v>0</v>
      </c>
      <c r="AV326" s="236">
        <f t="shared" si="63"/>
        <v>0</v>
      </c>
      <c r="AW326" s="236">
        <f t="shared" si="63"/>
        <v>0</v>
      </c>
      <c r="AX326" s="236">
        <f t="shared" si="63"/>
        <v>0</v>
      </c>
      <c r="AY326" s="236">
        <f t="shared" si="61"/>
        <v>0</v>
      </c>
      <c r="AZ326" s="236">
        <f t="shared" si="58"/>
        <v>0</v>
      </c>
      <c r="BA326" s="236">
        <f t="shared" si="58"/>
        <v>0</v>
      </c>
      <c r="BB326" s="236">
        <f t="shared" si="58"/>
        <v>0</v>
      </c>
      <c r="BC326" s="236">
        <f t="shared" si="58"/>
        <v>0</v>
      </c>
      <c r="BD326" s="236">
        <f t="shared" si="58"/>
        <v>0</v>
      </c>
      <c r="BE326" s="236">
        <f t="shared" si="58"/>
        <v>0</v>
      </c>
      <c r="BF326" s="236">
        <f t="shared" si="60"/>
        <v>0</v>
      </c>
      <c r="BG326" s="236">
        <f t="shared" si="60"/>
        <v>0</v>
      </c>
      <c r="BH326" s="236">
        <f t="shared" si="60"/>
        <v>0</v>
      </c>
      <c r="BI326" s="236">
        <f t="shared" si="60"/>
        <v>0</v>
      </c>
      <c r="BJ326" s="236">
        <f t="shared" si="60"/>
        <v>0</v>
      </c>
      <c r="BK326" s="236">
        <f t="shared" si="60"/>
        <v>0</v>
      </c>
      <c r="BL326" s="235">
        <f t="shared" si="64"/>
        <v>0</v>
      </c>
      <c r="BS326" s="232"/>
      <c r="BT326" s="232"/>
    </row>
    <row r="327" spans="1:72">
      <c r="A327" s="234" t="s">
        <v>540</v>
      </c>
      <c r="B327" s="231">
        <v>1.7000000000000001E-2</v>
      </c>
      <c r="C327" s="231">
        <v>1.7000000000000001E-2</v>
      </c>
      <c r="D327" s="220">
        <v>681833.62</v>
      </c>
      <c r="E327" s="220">
        <v>681878.84</v>
      </c>
      <c r="F327" s="220">
        <v>650186.32999999996</v>
      </c>
      <c r="G327" s="220">
        <v>618493.81000000006</v>
      </c>
      <c r="H327" s="220">
        <v>618493.81000000006</v>
      </c>
      <c r="I327" s="220">
        <v>618493.81000000006</v>
      </c>
      <c r="J327" s="220">
        <v>618493.81000000006</v>
      </c>
      <c r="K327" s="220">
        <v>618493.81000000006</v>
      </c>
      <c r="L327" s="220">
        <v>618493.81000000006</v>
      </c>
      <c r="M327" s="220">
        <v>618493.81000000006</v>
      </c>
      <c r="N327" s="220">
        <v>618493.81000000006</v>
      </c>
      <c r="O327" s="220">
        <v>618493.81000000006</v>
      </c>
      <c r="P327" s="220">
        <f t="shared" si="65"/>
        <v>7580343.0800000019</v>
      </c>
      <c r="Q327" s="220">
        <v>618493.81000000006</v>
      </c>
      <c r="R327" s="220">
        <v>618493.81000000006</v>
      </c>
      <c r="S327" s="220">
        <v>618493.81000000006</v>
      </c>
      <c r="T327" s="220">
        <v>618493.81000000006</v>
      </c>
      <c r="U327" s="220">
        <v>618493.81000000006</v>
      </c>
      <c r="V327" s="220">
        <v>618493.81000000006</v>
      </c>
      <c r="W327" s="220">
        <v>618493.81000000006</v>
      </c>
      <c r="X327" s="220">
        <v>618493.81000000006</v>
      </c>
      <c r="Y327" s="220">
        <v>618493.81000000006</v>
      </c>
      <c r="Z327" s="220">
        <v>618493.81000000006</v>
      </c>
      <c r="AA327" s="220">
        <v>618493.81000000006</v>
      </c>
      <c r="AB327" s="220">
        <v>618493.81000000006</v>
      </c>
      <c r="AC327" s="220">
        <v>618493.81000000006</v>
      </c>
      <c r="AD327" s="220">
        <v>618493.81000000006</v>
      </c>
      <c r="AE327" s="220">
        <v>618493.81000000006</v>
      </c>
      <c r="AF327" s="220">
        <v>618493.81000000006</v>
      </c>
      <c r="AG327" s="220">
        <f t="shared" si="66"/>
        <v>7421925.7200000025</v>
      </c>
      <c r="AH327" s="234"/>
      <c r="AI327" s="235">
        <f t="shared" si="57"/>
        <v>965.93</v>
      </c>
      <c r="AJ327" s="235">
        <f t="shared" si="57"/>
        <v>966</v>
      </c>
      <c r="AK327" s="235">
        <f t="shared" si="57"/>
        <v>921.1</v>
      </c>
      <c r="AL327" s="235">
        <f t="shared" si="57"/>
        <v>876.2</v>
      </c>
      <c r="AM327" s="235">
        <f t="shared" si="57"/>
        <v>876.2</v>
      </c>
      <c r="AN327" s="235">
        <f t="shared" si="57"/>
        <v>876.2</v>
      </c>
      <c r="AO327" s="235">
        <f t="shared" si="59"/>
        <v>876.2</v>
      </c>
      <c r="AP327" s="235">
        <f t="shared" si="59"/>
        <v>876.2</v>
      </c>
      <c r="AQ327" s="235">
        <f t="shared" si="59"/>
        <v>876.2</v>
      </c>
      <c r="AR327" s="235">
        <f t="shared" si="59"/>
        <v>876.2</v>
      </c>
      <c r="AS327" s="235">
        <f t="shared" si="59"/>
        <v>876.2</v>
      </c>
      <c r="AT327" s="235">
        <f t="shared" si="59"/>
        <v>876.2</v>
      </c>
      <c r="AU327" s="236">
        <f t="shared" si="62"/>
        <v>10738.83</v>
      </c>
      <c r="AV327" s="236">
        <f t="shared" si="63"/>
        <v>876.2</v>
      </c>
      <c r="AW327" s="236">
        <f t="shared" si="63"/>
        <v>876.2</v>
      </c>
      <c r="AX327" s="236">
        <f t="shared" si="63"/>
        <v>876.2</v>
      </c>
      <c r="AY327" s="236">
        <f t="shared" si="61"/>
        <v>876.2</v>
      </c>
      <c r="AZ327" s="236">
        <f t="shared" si="58"/>
        <v>876.2</v>
      </c>
      <c r="BA327" s="236">
        <f t="shared" si="58"/>
        <v>876.2</v>
      </c>
      <c r="BB327" s="236">
        <f t="shared" si="58"/>
        <v>876.2</v>
      </c>
      <c r="BC327" s="236">
        <f t="shared" si="58"/>
        <v>876.2</v>
      </c>
      <c r="BD327" s="236">
        <f t="shared" si="58"/>
        <v>876.2</v>
      </c>
      <c r="BE327" s="236">
        <f t="shared" si="58"/>
        <v>876.2</v>
      </c>
      <c r="BF327" s="236">
        <f t="shared" si="60"/>
        <v>876.2</v>
      </c>
      <c r="BG327" s="236">
        <f t="shared" si="60"/>
        <v>876.2</v>
      </c>
      <c r="BH327" s="236">
        <f t="shared" si="60"/>
        <v>876.2</v>
      </c>
      <c r="BI327" s="236">
        <f t="shared" si="60"/>
        <v>876.2</v>
      </c>
      <c r="BJ327" s="236">
        <f t="shared" si="60"/>
        <v>876.2</v>
      </c>
      <c r="BK327" s="236">
        <f t="shared" si="60"/>
        <v>876.2</v>
      </c>
      <c r="BL327" s="235">
        <f t="shared" si="64"/>
        <v>10514.400000000001</v>
      </c>
      <c r="BS327" s="232"/>
      <c r="BT327" s="232"/>
    </row>
    <row r="328" spans="1:72">
      <c r="A328" s="234" t="s">
        <v>541</v>
      </c>
      <c r="B328" s="231">
        <v>7.4000000000000003E-3</v>
      </c>
      <c r="C328" s="231">
        <v>7.4000000000000003E-3</v>
      </c>
      <c r="D328" s="220">
        <v>1365326.56</v>
      </c>
      <c r="E328" s="220">
        <v>1365374.31</v>
      </c>
      <c r="F328" s="220">
        <v>1321568.5900000001</v>
      </c>
      <c r="G328" s="220">
        <v>1256359.82</v>
      </c>
      <c r="H328" s="220">
        <v>1234991.72</v>
      </c>
      <c r="I328" s="220">
        <v>1235015.17</v>
      </c>
      <c r="J328" s="220">
        <v>1235015.17</v>
      </c>
      <c r="K328" s="220">
        <v>1235015.17</v>
      </c>
      <c r="L328" s="220">
        <v>1235015.17</v>
      </c>
      <c r="M328" s="220">
        <v>1235015.17</v>
      </c>
      <c r="N328" s="220">
        <v>1235015.17</v>
      </c>
      <c r="O328" s="220">
        <v>1235015.17</v>
      </c>
      <c r="P328" s="220">
        <f t="shared" si="65"/>
        <v>15188727.189999999</v>
      </c>
      <c r="Q328" s="220">
        <v>1235015.17</v>
      </c>
      <c r="R328" s="220">
        <v>1235015.17</v>
      </c>
      <c r="S328" s="220">
        <v>1235015.17</v>
      </c>
      <c r="T328" s="220">
        <v>1235015.17</v>
      </c>
      <c r="U328" s="220">
        <v>1235015.17</v>
      </c>
      <c r="V328" s="220">
        <v>1235015.17</v>
      </c>
      <c r="W328" s="220">
        <v>1235015.17</v>
      </c>
      <c r="X328" s="220">
        <v>1235015.17</v>
      </c>
      <c r="Y328" s="220">
        <v>1235015.17</v>
      </c>
      <c r="Z328" s="220">
        <v>1235015.17</v>
      </c>
      <c r="AA328" s="220">
        <v>1235015.17</v>
      </c>
      <c r="AB328" s="220">
        <v>1235015.17</v>
      </c>
      <c r="AC328" s="220">
        <v>1235015.17</v>
      </c>
      <c r="AD328" s="220">
        <v>1235015.17</v>
      </c>
      <c r="AE328" s="220">
        <v>1235015.17</v>
      </c>
      <c r="AF328" s="220">
        <v>1235015.17</v>
      </c>
      <c r="AG328" s="220">
        <f t="shared" si="66"/>
        <v>14820182.039999999</v>
      </c>
      <c r="AH328" s="234"/>
      <c r="AI328" s="235">
        <f t="shared" si="57"/>
        <v>841.95</v>
      </c>
      <c r="AJ328" s="235">
        <f t="shared" si="57"/>
        <v>841.98</v>
      </c>
      <c r="AK328" s="235">
        <f t="shared" si="57"/>
        <v>814.97</v>
      </c>
      <c r="AL328" s="235">
        <f t="shared" si="57"/>
        <v>774.76</v>
      </c>
      <c r="AM328" s="235">
        <f t="shared" si="57"/>
        <v>761.58</v>
      </c>
      <c r="AN328" s="235">
        <f t="shared" si="57"/>
        <v>761.59</v>
      </c>
      <c r="AO328" s="235">
        <f t="shared" si="59"/>
        <v>761.59</v>
      </c>
      <c r="AP328" s="235">
        <f t="shared" si="59"/>
        <v>761.59</v>
      </c>
      <c r="AQ328" s="235">
        <f t="shared" si="59"/>
        <v>761.59</v>
      </c>
      <c r="AR328" s="235">
        <f t="shared" si="59"/>
        <v>761.59</v>
      </c>
      <c r="AS328" s="235">
        <f t="shared" si="59"/>
        <v>761.59</v>
      </c>
      <c r="AT328" s="235">
        <f t="shared" si="59"/>
        <v>761.59</v>
      </c>
      <c r="AU328" s="236">
        <f t="shared" si="62"/>
        <v>9366.3700000000008</v>
      </c>
      <c r="AV328" s="236">
        <f t="shared" si="63"/>
        <v>761.59</v>
      </c>
      <c r="AW328" s="236">
        <f t="shared" si="63"/>
        <v>761.59</v>
      </c>
      <c r="AX328" s="236">
        <f t="shared" si="63"/>
        <v>761.59</v>
      </c>
      <c r="AY328" s="236">
        <f t="shared" si="61"/>
        <v>761.59</v>
      </c>
      <c r="AZ328" s="236">
        <f t="shared" si="58"/>
        <v>761.59</v>
      </c>
      <c r="BA328" s="236">
        <f t="shared" si="58"/>
        <v>761.59</v>
      </c>
      <c r="BB328" s="236">
        <f t="shared" si="58"/>
        <v>761.59</v>
      </c>
      <c r="BC328" s="236">
        <f t="shared" si="58"/>
        <v>761.59</v>
      </c>
      <c r="BD328" s="236">
        <f t="shared" si="58"/>
        <v>761.59</v>
      </c>
      <c r="BE328" s="236">
        <f t="shared" si="58"/>
        <v>761.59</v>
      </c>
      <c r="BF328" s="236">
        <f t="shared" si="60"/>
        <v>761.59</v>
      </c>
      <c r="BG328" s="236">
        <f t="shared" si="60"/>
        <v>761.59</v>
      </c>
      <c r="BH328" s="236">
        <f t="shared" si="60"/>
        <v>761.59</v>
      </c>
      <c r="BI328" s="236">
        <f t="shared" si="60"/>
        <v>761.59</v>
      </c>
      <c r="BJ328" s="236">
        <f t="shared" si="60"/>
        <v>761.59</v>
      </c>
      <c r="BK328" s="236">
        <f t="shared" si="60"/>
        <v>761.59</v>
      </c>
      <c r="BL328" s="235">
        <f t="shared" si="64"/>
        <v>9139.08</v>
      </c>
      <c r="BS328" s="232"/>
      <c r="BT328" s="232"/>
    </row>
    <row r="329" spans="1:72">
      <c r="A329" s="234" t="s">
        <v>542</v>
      </c>
      <c r="B329" s="231">
        <v>6.4000000000000003E-3</v>
      </c>
      <c r="C329" s="231">
        <v>6.4000000000000003E-3</v>
      </c>
      <c r="D329" s="220">
        <v>2407878.41</v>
      </c>
      <c r="E329" s="220">
        <v>2407878.41</v>
      </c>
      <c r="F329" s="220">
        <v>2407878.41</v>
      </c>
      <c r="G329" s="220">
        <v>2407878.41</v>
      </c>
      <c r="H329" s="220">
        <v>2407878.41</v>
      </c>
      <c r="I329" s="220">
        <v>2407878.41</v>
      </c>
      <c r="J329" s="220">
        <v>2407878.41</v>
      </c>
      <c r="K329" s="220">
        <v>2407878.41</v>
      </c>
      <c r="L329" s="220">
        <v>2407878.41</v>
      </c>
      <c r="M329" s="220">
        <v>2407878.41</v>
      </c>
      <c r="N329" s="220">
        <v>2407878.41</v>
      </c>
      <c r="O329" s="220">
        <v>2407878.41</v>
      </c>
      <c r="P329" s="220">
        <f t="shared" si="65"/>
        <v>28894540.920000002</v>
      </c>
      <c r="Q329" s="220">
        <v>2407878.41</v>
      </c>
      <c r="R329" s="220">
        <v>2407878.41</v>
      </c>
      <c r="S329" s="220">
        <v>2407878.41</v>
      </c>
      <c r="T329" s="220">
        <v>2407878.41</v>
      </c>
      <c r="U329" s="220">
        <v>2407878.41</v>
      </c>
      <c r="V329" s="220">
        <v>2407878.41</v>
      </c>
      <c r="W329" s="220">
        <v>2407878.41</v>
      </c>
      <c r="X329" s="220">
        <v>2407878.41</v>
      </c>
      <c r="Y329" s="220">
        <v>2407878.41</v>
      </c>
      <c r="Z329" s="220">
        <v>2407878.41</v>
      </c>
      <c r="AA329" s="220">
        <v>2407878.41</v>
      </c>
      <c r="AB329" s="220">
        <v>2407878.41</v>
      </c>
      <c r="AC329" s="220">
        <v>2407878.41</v>
      </c>
      <c r="AD329" s="220">
        <v>2407878.41</v>
      </c>
      <c r="AE329" s="220">
        <v>2407878.41</v>
      </c>
      <c r="AF329" s="220">
        <v>2407878.41</v>
      </c>
      <c r="AG329" s="220">
        <f t="shared" si="66"/>
        <v>28894540.920000002</v>
      </c>
      <c r="AH329" s="234"/>
      <c r="AI329" s="235">
        <f t="shared" si="57"/>
        <v>1284.2</v>
      </c>
      <c r="AJ329" s="235">
        <f t="shared" si="57"/>
        <v>1284.2</v>
      </c>
      <c r="AK329" s="235">
        <f t="shared" si="57"/>
        <v>1284.2</v>
      </c>
      <c r="AL329" s="235">
        <f t="shared" si="57"/>
        <v>1284.2</v>
      </c>
      <c r="AM329" s="235">
        <f t="shared" si="57"/>
        <v>1284.2</v>
      </c>
      <c r="AN329" s="235">
        <f t="shared" si="57"/>
        <v>1284.2</v>
      </c>
      <c r="AO329" s="235">
        <f t="shared" si="59"/>
        <v>1284.2</v>
      </c>
      <c r="AP329" s="235">
        <f t="shared" si="59"/>
        <v>1284.2</v>
      </c>
      <c r="AQ329" s="235">
        <f t="shared" si="59"/>
        <v>1284.2</v>
      </c>
      <c r="AR329" s="235">
        <f t="shared" si="59"/>
        <v>1284.2</v>
      </c>
      <c r="AS329" s="235">
        <f t="shared" si="59"/>
        <v>1284.2</v>
      </c>
      <c r="AT329" s="235">
        <f t="shared" si="59"/>
        <v>1284.2</v>
      </c>
      <c r="AU329" s="236">
        <f t="shared" si="62"/>
        <v>15410.400000000003</v>
      </c>
      <c r="AV329" s="236">
        <f t="shared" si="63"/>
        <v>1284.2</v>
      </c>
      <c r="AW329" s="236">
        <f t="shared" si="63"/>
        <v>1284.2</v>
      </c>
      <c r="AX329" s="236">
        <f t="shared" si="63"/>
        <v>1284.2</v>
      </c>
      <c r="AY329" s="236">
        <f t="shared" si="61"/>
        <v>1284.2</v>
      </c>
      <c r="AZ329" s="236">
        <f t="shared" si="58"/>
        <v>1284.2</v>
      </c>
      <c r="BA329" s="236">
        <f t="shared" si="58"/>
        <v>1284.2</v>
      </c>
      <c r="BB329" s="236">
        <f t="shared" si="58"/>
        <v>1284.2</v>
      </c>
      <c r="BC329" s="236">
        <f t="shared" si="58"/>
        <v>1284.2</v>
      </c>
      <c r="BD329" s="236">
        <f t="shared" si="58"/>
        <v>1284.2</v>
      </c>
      <c r="BE329" s="236">
        <f t="shared" si="58"/>
        <v>1284.2</v>
      </c>
      <c r="BF329" s="236">
        <f t="shared" si="60"/>
        <v>1284.2</v>
      </c>
      <c r="BG329" s="236">
        <f t="shared" si="60"/>
        <v>1284.2</v>
      </c>
      <c r="BH329" s="236">
        <f t="shared" si="60"/>
        <v>1284.2</v>
      </c>
      <c r="BI329" s="236">
        <f t="shared" si="60"/>
        <v>1284.2</v>
      </c>
      <c r="BJ329" s="236">
        <f t="shared" si="60"/>
        <v>1284.2</v>
      </c>
      <c r="BK329" s="236">
        <f t="shared" si="60"/>
        <v>1284.2</v>
      </c>
      <c r="BL329" s="235">
        <f t="shared" si="64"/>
        <v>15410.400000000003</v>
      </c>
      <c r="BS329" s="232"/>
      <c r="BT329" s="232"/>
    </row>
    <row r="330" spans="1:72">
      <c r="A330" s="234" t="s">
        <v>543</v>
      </c>
      <c r="B330" s="231">
        <v>6.4000000000000003E-3</v>
      </c>
      <c r="C330" s="231">
        <v>6.4000000000000003E-3</v>
      </c>
      <c r="D330" s="220">
        <v>2627.41</v>
      </c>
      <c r="E330" s="220">
        <v>2627.41</v>
      </c>
      <c r="F330" s="220">
        <v>2627.41</v>
      </c>
      <c r="G330" s="220">
        <v>2627.41</v>
      </c>
      <c r="H330" s="220">
        <v>2627.41</v>
      </c>
      <c r="I330" s="220">
        <v>2627.41</v>
      </c>
      <c r="J330" s="220">
        <v>2627.41</v>
      </c>
      <c r="K330" s="220">
        <v>2627.41</v>
      </c>
      <c r="L330" s="220">
        <v>2627.41</v>
      </c>
      <c r="M330" s="220">
        <v>2627.41</v>
      </c>
      <c r="N330" s="220">
        <v>2627.41</v>
      </c>
      <c r="O330" s="220">
        <v>2627.41</v>
      </c>
      <c r="P330" s="220">
        <f t="shared" si="65"/>
        <v>31528.92</v>
      </c>
      <c r="Q330" s="220">
        <v>2627.41</v>
      </c>
      <c r="R330" s="220">
        <v>2627.41</v>
      </c>
      <c r="S330" s="220">
        <v>2627.41</v>
      </c>
      <c r="T330" s="220">
        <v>2627.41</v>
      </c>
      <c r="U330" s="220">
        <v>2627.41</v>
      </c>
      <c r="V330" s="220">
        <v>2627.41</v>
      </c>
      <c r="W330" s="220">
        <v>2627.41</v>
      </c>
      <c r="X330" s="220">
        <v>2627.41</v>
      </c>
      <c r="Y330" s="220">
        <v>2627.41</v>
      </c>
      <c r="Z330" s="220">
        <v>2627.41</v>
      </c>
      <c r="AA330" s="220">
        <v>2627.41</v>
      </c>
      <c r="AB330" s="220">
        <v>2627.41</v>
      </c>
      <c r="AC330" s="220">
        <v>2627.41</v>
      </c>
      <c r="AD330" s="220">
        <v>2627.41</v>
      </c>
      <c r="AE330" s="220">
        <v>2627.41</v>
      </c>
      <c r="AF330" s="220">
        <v>2627.41</v>
      </c>
      <c r="AG330" s="220">
        <f t="shared" si="66"/>
        <v>31528.92</v>
      </c>
      <c r="AH330" s="234"/>
      <c r="AI330" s="235">
        <f t="shared" si="57"/>
        <v>1.4</v>
      </c>
      <c r="AJ330" s="235">
        <f t="shared" si="57"/>
        <v>1.4</v>
      </c>
      <c r="AK330" s="235">
        <f t="shared" si="57"/>
        <v>1.4</v>
      </c>
      <c r="AL330" s="235">
        <f t="shared" si="57"/>
        <v>1.4</v>
      </c>
      <c r="AM330" s="235">
        <f t="shared" si="57"/>
        <v>1.4</v>
      </c>
      <c r="AN330" s="235">
        <f t="shared" si="57"/>
        <v>1.4</v>
      </c>
      <c r="AO330" s="235">
        <f t="shared" si="59"/>
        <v>1.4</v>
      </c>
      <c r="AP330" s="235">
        <f t="shared" si="59"/>
        <v>1.4</v>
      </c>
      <c r="AQ330" s="235">
        <f t="shared" si="59"/>
        <v>1.4</v>
      </c>
      <c r="AR330" s="235">
        <f t="shared" si="59"/>
        <v>1.4</v>
      </c>
      <c r="AS330" s="235">
        <f t="shared" si="59"/>
        <v>1.4</v>
      </c>
      <c r="AT330" s="235">
        <f t="shared" si="59"/>
        <v>1.4</v>
      </c>
      <c r="AU330" s="236">
        <f t="shared" si="62"/>
        <v>16.8</v>
      </c>
      <c r="AV330" s="236">
        <f t="shared" si="63"/>
        <v>1.4</v>
      </c>
      <c r="AW330" s="236">
        <f t="shared" si="63"/>
        <v>1.4</v>
      </c>
      <c r="AX330" s="236">
        <f t="shared" si="63"/>
        <v>1.4</v>
      </c>
      <c r="AY330" s="236">
        <f t="shared" si="61"/>
        <v>1.4</v>
      </c>
      <c r="AZ330" s="236">
        <f t="shared" si="58"/>
        <v>1.4</v>
      </c>
      <c r="BA330" s="236">
        <f t="shared" si="58"/>
        <v>1.4</v>
      </c>
      <c r="BB330" s="236">
        <f t="shared" si="58"/>
        <v>1.4</v>
      </c>
      <c r="BC330" s="236">
        <f t="shared" si="58"/>
        <v>1.4</v>
      </c>
      <c r="BD330" s="236">
        <f t="shared" si="58"/>
        <v>1.4</v>
      </c>
      <c r="BE330" s="236">
        <f t="shared" si="58"/>
        <v>1.4</v>
      </c>
      <c r="BF330" s="236">
        <f t="shared" si="60"/>
        <v>1.4</v>
      </c>
      <c r="BG330" s="236">
        <f t="shared" si="60"/>
        <v>1.4</v>
      </c>
      <c r="BH330" s="236">
        <f t="shared" si="60"/>
        <v>1.4</v>
      </c>
      <c r="BI330" s="236">
        <f t="shared" si="60"/>
        <v>1.4</v>
      </c>
      <c r="BJ330" s="236">
        <f t="shared" si="60"/>
        <v>1.4</v>
      </c>
      <c r="BK330" s="236">
        <f t="shared" si="60"/>
        <v>1.4</v>
      </c>
      <c r="BL330" s="235">
        <f t="shared" si="64"/>
        <v>16.8</v>
      </c>
      <c r="BS330" s="232"/>
      <c r="BT330" s="232"/>
    </row>
    <row r="331" spans="1:72">
      <c r="A331" s="234" t="s">
        <v>544</v>
      </c>
      <c r="B331" s="231">
        <v>6.4000000000000003E-3</v>
      </c>
      <c r="C331" s="231">
        <v>6.4000000000000003E-3</v>
      </c>
      <c r="D331" s="220">
        <v>203239.29</v>
      </c>
      <c r="E331" s="220">
        <v>203239.29</v>
      </c>
      <c r="F331" s="220">
        <v>203239.29</v>
      </c>
      <c r="G331" s="220">
        <v>203239.29</v>
      </c>
      <c r="H331" s="220">
        <v>203239.29</v>
      </c>
      <c r="I331" s="220">
        <v>203239.29</v>
      </c>
      <c r="J331" s="220">
        <v>203239.29</v>
      </c>
      <c r="K331" s="220">
        <v>203239.29</v>
      </c>
      <c r="L331" s="220">
        <v>203239.29</v>
      </c>
      <c r="M331" s="220">
        <v>203239.29</v>
      </c>
      <c r="N331" s="220">
        <v>203239.29</v>
      </c>
      <c r="O331" s="220">
        <v>203239.29</v>
      </c>
      <c r="P331" s="220">
        <f t="shared" si="65"/>
        <v>2438871.48</v>
      </c>
      <c r="Q331" s="220">
        <v>203239.29</v>
      </c>
      <c r="R331" s="220">
        <v>203239.29</v>
      </c>
      <c r="S331" s="220">
        <v>203239.29</v>
      </c>
      <c r="T331" s="220">
        <v>203239.29</v>
      </c>
      <c r="U331" s="220">
        <v>203239.29</v>
      </c>
      <c r="V331" s="220">
        <v>203239.29</v>
      </c>
      <c r="W331" s="220">
        <v>203239.29</v>
      </c>
      <c r="X331" s="220">
        <v>203239.29</v>
      </c>
      <c r="Y331" s="220">
        <v>203239.29</v>
      </c>
      <c r="Z331" s="220">
        <v>203239.29</v>
      </c>
      <c r="AA331" s="220">
        <v>203239.29</v>
      </c>
      <c r="AB331" s="220">
        <v>203239.29</v>
      </c>
      <c r="AC331" s="220">
        <v>203239.29</v>
      </c>
      <c r="AD331" s="220">
        <v>203239.29</v>
      </c>
      <c r="AE331" s="220">
        <v>203239.29</v>
      </c>
      <c r="AF331" s="220">
        <v>203239.29</v>
      </c>
      <c r="AG331" s="220">
        <f t="shared" si="66"/>
        <v>2438871.48</v>
      </c>
      <c r="AH331" s="234"/>
      <c r="AI331" s="235">
        <f t="shared" si="57"/>
        <v>108.39</v>
      </c>
      <c r="AJ331" s="235">
        <f t="shared" si="57"/>
        <v>108.39</v>
      </c>
      <c r="AK331" s="235">
        <f t="shared" si="57"/>
        <v>108.39</v>
      </c>
      <c r="AL331" s="235">
        <f t="shared" si="57"/>
        <v>108.39</v>
      </c>
      <c r="AM331" s="235">
        <f t="shared" si="57"/>
        <v>108.39</v>
      </c>
      <c r="AN331" s="235">
        <f t="shared" si="57"/>
        <v>108.39</v>
      </c>
      <c r="AO331" s="235">
        <f t="shared" si="59"/>
        <v>108.39</v>
      </c>
      <c r="AP331" s="235">
        <f t="shared" si="59"/>
        <v>108.39</v>
      </c>
      <c r="AQ331" s="235">
        <f t="shared" si="59"/>
        <v>108.39</v>
      </c>
      <c r="AR331" s="235">
        <f t="shared" si="59"/>
        <v>108.39</v>
      </c>
      <c r="AS331" s="235">
        <f t="shared" si="59"/>
        <v>108.39</v>
      </c>
      <c r="AT331" s="235">
        <f t="shared" si="59"/>
        <v>108.39</v>
      </c>
      <c r="AU331" s="236">
        <f t="shared" si="62"/>
        <v>1300.6800000000003</v>
      </c>
      <c r="AV331" s="236">
        <f t="shared" si="63"/>
        <v>108.39</v>
      </c>
      <c r="AW331" s="236">
        <f t="shared" si="63"/>
        <v>108.39</v>
      </c>
      <c r="AX331" s="236">
        <f t="shared" si="63"/>
        <v>108.39</v>
      </c>
      <c r="AY331" s="236">
        <f t="shared" si="61"/>
        <v>108.39</v>
      </c>
      <c r="AZ331" s="236">
        <f t="shared" si="58"/>
        <v>108.39</v>
      </c>
      <c r="BA331" s="236">
        <f t="shared" si="58"/>
        <v>108.39</v>
      </c>
      <c r="BB331" s="236">
        <f t="shared" si="58"/>
        <v>108.39</v>
      </c>
      <c r="BC331" s="236">
        <f t="shared" si="58"/>
        <v>108.39</v>
      </c>
      <c r="BD331" s="236">
        <f t="shared" si="58"/>
        <v>108.39</v>
      </c>
      <c r="BE331" s="236">
        <f t="shared" si="58"/>
        <v>108.39</v>
      </c>
      <c r="BF331" s="236">
        <f t="shared" si="60"/>
        <v>108.39</v>
      </c>
      <c r="BG331" s="236">
        <f t="shared" si="60"/>
        <v>108.39</v>
      </c>
      <c r="BH331" s="236">
        <f t="shared" si="60"/>
        <v>108.39</v>
      </c>
      <c r="BI331" s="236">
        <f t="shared" si="60"/>
        <v>108.39</v>
      </c>
      <c r="BJ331" s="236">
        <f t="shared" si="60"/>
        <v>108.39</v>
      </c>
      <c r="BK331" s="236">
        <f t="shared" si="60"/>
        <v>108.39</v>
      </c>
      <c r="BL331" s="235">
        <f t="shared" si="64"/>
        <v>1300.6800000000003</v>
      </c>
      <c r="BS331" s="232"/>
      <c r="BT331" s="232"/>
    </row>
    <row r="332" spans="1:72">
      <c r="A332" s="234" t="s">
        <v>545</v>
      </c>
      <c r="B332" s="231">
        <v>0</v>
      </c>
      <c r="C332" s="231">
        <v>0</v>
      </c>
      <c r="D332" s="220">
        <v>7112237.2999999998</v>
      </c>
      <c r="E332" s="220">
        <v>7112237.2999999998</v>
      </c>
      <c r="F332" s="220">
        <v>7112237.2999999998</v>
      </c>
      <c r="G332" s="220">
        <v>7154852.1600000001</v>
      </c>
      <c r="H332" s="220">
        <v>7185626.1299999999</v>
      </c>
      <c r="I332" s="220">
        <v>7173785.2400000002</v>
      </c>
      <c r="J332" s="220">
        <v>7296506.9249999998</v>
      </c>
      <c r="K332" s="220">
        <v>7419228.6100000003</v>
      </c>
      <c r="L332" s="220">
        <v>7419228.6100000003</v>
      </c>
      <c r="M332" s="220">
        <v>7421581.1100000003</v>
      </c>
      <c r="N332" s="220">
        <v>7423933.6100000003</v>
      </c>
      <c r="O332" s="220">
        <v>7423933.6100000003</v>
      </c>
      <c r="P332" s="220">
        <f t="shared" si="65"/>
        <v>87255387.905000001</v>
      </c>
      <c r="Q332" s="220">
        <v>7423933.6100000003</v>
      </c>
      <c r="R332" s="220">
        <v>7423933.6100000003</v>
      </c>
      <c r="S332" s="220">
        <v>7423933.6100000003</v>
      </c>
      <c r="T332" s="220">
        <v>7423933.6100000003</v>
      </c>
      <c r="U332" s="220">
        <v>7423933.6100000003</v>
      </c>
      <c r="V332" s="220">
        <v>7423933.6100000003</v>
      </c>
      <c r="W332" s="220">
        <v>7423933.6100000003</v>
      </c>
      <c r="X332" s="220">
        <v>7423933.6100000003</v>
      </c>
      <c r="Y332" s="220">
        <v>7423933.6100000003</v>
      </c>
      <c r="Z332" s="220">
        <v>7673933.6100000003</v>
      </c>
      <c r="AA332" s="220">
        <v>7923933.6100000003</v>
      </c>
      <c r="AB332" s="220">
        <v>7923933.6100000003</v>
      </c>
      <c r="AC332" s="220">
        <v>7923933.6100000003</v>
      </c>
      <c r="AD332" s="220">
        <v>7923933.6100000003</v>
      </c>
      <c r="AE332" s="220">
        <v>7923933.6100000003</v>
      </c>
      <c r="AF332" s="220">
        <v>7923933.6100000003</v>
      </c>
      <c r="AG332" s="220">
        <f t="shared" si="66"/>
        <v>92337203.320000008</v>
      </c>
      <c r="AH332" s="234"/>
      <c r="AI332" s="235">
        <f t="shared" si="57"/>
        <v>0</v>
      </c>
      <c r="AJ332" s="235">
        <f t="shared" si="57"/>
        <v>0</v>
      </c>
      <c r="AK332" s="235">
        <f t="shared" si="57"/>
        <v>0</v>
      </c>
      <c r="AL332" s="235">
        <f t="shared" si="57"/>
        <v>0</v>
      </c>
      <c r="AM332" s="235">
        <f t="shared" si="57"/>
        <v>0</v>
      </c>
      <c r="AN332" s="235">
        <f t="shared" si="57"/>
        <v>0</v>
      </c>
      <c r="AO332" s="235">
        <f t="shared" si="59"/>
        <v>0</v>
      </c>
      <c r="AP332" s="235">
        <f t="shared" si="59"/>
        <v>0</v>
      </c>
      <c r="AQ332" s="235">
        <f t="shared" si="59"/>
        <v>0</v>
      </c>
      <c r="AR332" s="235">
        <f t="shared" si="59"/>
        <v>0</v>
      </c>
      <c r="AS332" s="235">
        <f t="shared" si="59"/>
        <v>0</v>
      </c>
      <c r="AT332" s="235">
        <f t="shared" si="59"/>
        <v>0</v>
      </c>
      <c r="AU332" s="236">
        <f t="shared" si="62"/>
        <v>0</v>
      </c>
      <c r="AV332" s="236">
        <f t="shared" si="63"/>
        <v>0</v>
      </c>
      <c r="AW332" s="236">
        <f t="shared" si="63"/>
        <v>0</v>
      </c>
      <c r="AX332" s="236">
        <f t="shared" si="63"/>
        <v>0</v>
      </c>
      <c r="AY332" s="236">
        <f t="shared" si="61"/>
        <v>0</v>
      </c>
      <c r="AZ332" s="236">
        <f t="shared" si="58"/>
        <v>0</v>
      </c>
      <c r="BA332" s="236">
        <f t="shared" si="58"/>
        <v>0</v>
      </c>
      <c r="BB332" s="236">
        <f t="shared" si="58"/>
        <v>0</v>
      </c>
      <c r="BC332" s="236">
        <f t="shared" si="58"/>
        <v>0</v>
      </c>
      <c r="BD332" s="236">
        <f t="shared" si="58"/>
        <v>0</v>
      </c>
      <c r="BE332" s="236">
        <f t="shared" si="58"/>
        <v>0</v>
      </c>
      <c r="BF332" s="236">
        <f t="shared" si="60"/>
        <v>0</v>
      </c>
      <c r="BG332" s="236">
        <f t="shared" si="60"/>
        <v>0</v>
      </c>
      <c r="BH332" s="236">
        <f t="shared" si="60"/>
        <v>0</v>
      </c>
      <c r="BI332" s="236">
        <f t="shared" si="60"/>
        <v>0</v>
      </c>
      <c r="BJ332" s="236">
        <f t="shared" si="60"/>
        <v>0</v>
      </c>
      <c r="BK332" s="236">
        <f t="shared" si="60"/>
        <v>0</v>
      </c>
      <c r="BL332" s="235">
        <f t="shared" si="64"/>
        <v>0</v>
      </c>
      <c r="BS332" s="232"/>
      <c r="BT332" s="232"/>
    </row>
    <row r="333" spans="1:72">
      <c r="A333" s="234" t="s">
        <v>546</v>
      </c>
      <c r="B333" s="231">
        <v>0</v>
      </c>
      <c r="C333" s="231">
        <v>0</v>
      </c>
      <c r="D333" s="220">
        <v>2412.8200000000002</v>
      </c>
      <c r="E333" s="220">
        <v>2412.8200000000002</v>
      </c>
      <c r="F333" s="220">
        <v>2412.8200000000002</v>
      </c>
      <c r="G333" s="220">
        <v>2412.8200000000002</v>
      </c>
      <c r="H333" s="220">
        <v>2412.8200000000002</v>
      </c>
      <c r="I333" s="220">
        <v>2412.8200000000002</v>
      </c>
      <c r="J333" s="220">
        <v>2412.8200000000002</v>
      </c>
      <c r="K333" s="220">
        <v>2412.8200000000002</v>
      </c>
      <c r="L333" s="220">
        <v>2412.8200000000002</v>
      </c>
      <c r="M333" s="220">
        <v>2412.8200000000002</v>
      </c>
      <c r="N333" s="220">
        <v>2412.8200000000002</v>
      </c>
      <c r="O333" s="220">
        <v>2412.8200000000002</v>
      </c>
      <c r="P333" s="220">
        <f t="shared" si="65"/>
        <v>28953.84</v>
      </c>
      <c r="Q333" s="220">
        <v>2412.8200000000002</v>
      </c>
      <c r="R333" s="220">
        <v>2412.8200000000002</v>
      </c>
      <c r="S333" s="220">
        <v>2412.8200000000002</v>
      </c>
      <c r="T333" s="220">
        <v>2412.8200000000002</v>
      </c>
      <c r="U333" s="220">
        <v>2412.8200000000002</v>
      </c>
      <c r="V333" s="220">
        <v>2412.8200000000002</v>
      </c>
      <c r="W333" s="220">
        <v>2412.8200000000002</v>
      </c>
      <c r="X333" s="220">
        <v>2412.8200000000002</v>
      </c>
      <c r="Y333" s="220">
        <v>2412.8200000000002</v>
      </c>
      <c r="Z333" s="220">
        <v>2412.8200000000002</v>
      </c>
      <c r="AA333" s="220">
        <v>2412.8200000000002</v>
      </c>
      <c r="AB333" s="220">
        <v>2412.8200000000002</v>
      </c>
      <c r="AC333" s="220">
        <v>2412.8200000000002</v>
      </c>
      <c r="AD333" s="220">
        <v>2412.8200000000002</v>
      </c>
      <c r="AE333" s="220">
        <v>2412.8200000000002</v>
      </c>
      <c r="AF333" s="220">
        <v>2412.8200000000002</v>
      </c>
      <c r="AG333" s="220">
        <f t="shared" si="66"/>
        <v>28953.84</v>
      </c>
      <c r="AH333" s="234"/>
      <c r="AI333" s="235">
        <f t="shared" si="57"/>
        <v>0</v>
      </c>
      <c r="AJ333" s="235">
        <f t="shared" si="57"/>
        <v>0</v>
      </c>
      <c r="AK333" s="235">
        <f t="shared" si="57"/>
        <v>0</v>
      </c>
      <c r="AL333" s="235">
        <f t="shared" si="57"/>
        <v>0</v>
      </c>
      <c r="AM333" s="235">
        <f t="shared" si="57"/>
        <v>0</v>
      </c>
      <c r="AN333" s="235">
        <f t="shared" si="57"/>
        <v>0</v>
      </c>
      <c r="AO333" s="235">
        <f t="shared" si="59"/>
        <v>0</v>
      </c>
      <c r="AP333" s="235">
        <f t="shared" si="59"/>
        <v>0</v>
      </c>
      <c r="AQ333" s="235">
        <f t="shared" si="59"/>
        <v>0</v>
      </c>
      <c r="AR333" s="235">
        <f t="shared" si="59"/>
        <v>0</v>
      </c>
      <c r="AS333" s="235">
        <f t="shared" si="59"/>
        <v>0</v>
      </c>
      <c r="AT333" s="235">
        <f t="shared" si="59"/>
        <v>0</v>
      </c>
      <c r="AU333" s="236">
        <f t="shared" si="62"/>
        <v>0</v>
      </c>
      <c r="AV333" s="236">
        <f t="shared" si="63"/>
        <v>0</v>
      </c>
      <c r="AW333" s="236">
        <f t="shared" si="63"/>
        <v>0</v>
      </c>
      <c r="AX333" s="236">
        <f t="shared" si="63"/>
        <v>0</v>
      </c>
      <c r="AY333" s="236">
        <f t="shared" si="61"/>
        <v>0</v>
      </c>
      <c r="AZ333" s="236">
        <f t="shared" si="58"/>
        <v>0</v>
      </c>
      <c r="BA333" s="236">
        <f t="shared" si="58"/>
        <v>0</v>
      </c>
      <c r="BB333" s="236">
        <f t="shared" si="58"/>
        <v>0</v>
      </c>
      <c r="BC333" s="236">
        <f t="shared" si="58"/>
        <v>0</v>
      </c>
      <c r="BD333" s="236">
        <f t="shared" si="58"/>
        <v>0</v>
      </c>
      <c r="BE333" s="236">
        <f t="shared" si="58"/>
        <v>0</v>
      </c>
      <c r="BF333" s="236">
        <f t="shared" si="60"/>
        <v>0</v>
      </c>
      <c r="BG333" s="236">
        <f t="shared" si="60"/>
        <v>0</v>
      </c>
      <c r="BH333" s="236">
        <f t="shared" si="60"/>
        <v>0</v>
      </c>
      <c r="BI333" s="236">
        <f t="shared" si="60"/>
        <v>0</v>
      </c>
      <c r="BJ333" s="236">
        <f t="shared" si="60"/>
        <v>0</v>
      </c>
      <c r="BK333" s="236">
        <f t="shared" si="60"/>
        <v>0</v>
      </c>
      <c r="BL333" s="235">
        <f t="shared" si="64"/>
        <v>0</v>
      </c>
      <c r="BS333" s="232"/>
      <c r="BT333" s="232"/>
    </row>
    <row r="334" spans="1:72">
      <c r="A334" s="234" t="s">
        <v>547</v>
      </c>
      <c r="B334" s="231">
        <v>0</v>
      </c>
      <c r="C334" s="231">
        <v>0</v>
      </c>
      <c r="D334" s="220">
        <v>102248.61</v>
      </c>
      <c r="E334" s="220">
        <v>102248.61</v>
      </c>
      <c r="F334" s="220">
        <v>102248.61</v>
      </c>
      <c r="G334" s="220">
        <v>102248.61</v>
      </c>
      <c r="H334" s="220">
        <v>102248.61</v>
      </c>
      <c r="I334" s="220">
        <v>102248.61</v>
      </c>
      <c r="J334" s="220">
        <v>102248.61</v>
      </c>
      <c r="K334" s="220">
        <v>102248.61</v>
      </c>
      <c r="L334" s="220">
        <v>102248.61</v>
      </c>
      <c r="M334" s="220">
        <v>102248.61</v>
      </c>
      <c r="N334" s="220">
        <v>102248.61</v>
      </c>
      <c r="O334" s="220">
        <v>102248.61</v>
      </c>
      <c r="P334" s="220">
        <f t="shared" si="65"/>
        <v>1226983.32</v>
      </c>
      <c r="Q334" s="220">
        <v>102248.61</v>
      </c>
      <c r="R334" s="220">
        <v>102248.61</v>
      </c>
      <c r="S334" s="220">
        <v>102248.61</v>
      </c>
      <c r="T334" s="220">
        <v>102248.61</v>
      </c>
      <c r="U334" s="220">
        <v>102248.61</v>
      </c>
      <c r="V334" s="220">
        <v>102248.61</v>
      </c>
      <c r="W334" s="220">
        <v>102248.61</v>
      </c>
      <c r="X334" s="220">
        <v>102248.61</v>
      </c>
      <c r="Y334" s="220">
        <v>102248.61</v>
      </c>
      <c r="Z334" s="220">
        <v>102248.61</v>
      </c>
      <c r="AA334" s="220">
        <v>102248.61</v>
      </c>
      <c r="AB334" s="220">
        <v>102248.61</v>
      </c>
      <c r="AC334" s="220">
        <v>102248.61</v>
      </c>
      <c r="AD334" s="220">
        <v>102248.61</v>
      </c>
      <c r="AE334" s="220">
        <v>102248.61</v>
      </c>
      <c r="AF334" s="220">
        <v>102248.61</v>
      </c>
      <c r="AG334" s="220">
        <f t="shared" si="66"/>
        <v>1226983.32</v>
      </c>
      <c r="AH334" s="234"/>
      <c r="AI334" s="235">
        <f t="shared" si="57"/>
        <v>0</v>
      </c>
      <c r="AJ334" s="235">
        <f t="shared" si="57"/>
        <v>0</v>
      </c>
      <c r="AK334" s="235">
        <f t="shared" si="57"/>
        <v>0</v>
      </c>
      <c r="AL334" s="235">
        <f t="shared" si="57"/>
        <v>0</v>
      </c>
      <c r="AM334" s="235">
        <f t="shared" si="57"/>
        <v>0</v>
      </c>
      <c r="AN334" s="235">
        <f t="shared" si="57"/>
        <v>0</v>
      </c>
      <c r="AO334" s="235">
        <f t="shared" si="59"/>
        <v>0</v>
      </c>
      <c r="AP334" s="235">
        <f t="shared" si="59"/>
        <v>0</v>
      </c>
      <c r="AQ334" s="235">
        <f t="shared" si="59"/>
        <v>0</v>
      </c>
      <c r="AR334" s="235">
        <f t="shared" si="59"/>
        <v>0</v>
      </c>
      <c r="AS334" s="235">
        <f t="shared" si="59"/>
        <v>0</v>
      </c>
      <c r="AT334" s="235">
        <f t="shared" si="59"/>
        <v>0</v>
      </c>
      <c r="AU334" s="236">
        <f t="shared" si="62"/>
        <v>0</v>
      </c>
      <c r="AV334" s="236">
        <f t="shared" si="63"/>
        <v>0</v>
      </c>
      <c r="AW334" s="236">
        <f t="shared" si="63"/>
        <v>0</v>
      </c>
      <c r="AX334" s="236">
        <f t="shared" si="63"/>
        <v>0</v>
      </c>
      <c r="AY334" s="236">
        <f t="shared" si="61"/>
        <v>0</v>
      </c>
      <c r="AZ334" s="236">
        <f t="shared" si="58"/>
        <v>0</v>
      </c>
      <c r="BA334" s="236">
        <f t="shared" si="58"/>
        <v>0</v>
      </c>
      <c r="BB334" s="236">
        <f t="shared" si="58"/>
        <v>0</v>
      </c>
      <c r="BC334" s="236">
        <f t="shared" si="58"/>
        <v>0</v>
      </c>
      <c r="BD334" s="236">
        <f t="shared" si="58"/>
        <v>0</v>
      </c>
      <c r="BE334" s="236">
        <f t="shared" si="58"/>
        <v>0</v>
      </c>
      <c r="BF334" s="236">
        <f t="shared" si="60"/>
        <v>0</v>
      </c>
      <c r="BG334" s="236">
        <f t="shared" si="60"/>
        <v>0</v>
      </c>
      <c r="BH334" s="236">
        <f t="shared" si="60"/>
        <v>0</v>
      </c>
      <c r="BI334" s="236">
        <f t="shared" si="60"/>
        <v>0</v>
      </c>
      <c r="BJ334" s="236">
        <f t="shared" si="60"/>
        <v>0</v>
      </c>
      <c r="BK334" s="236">
        <f t="shared" si="60"/>
        <v>0</v>
      </c>
      <c r="BL334" s="235">
        <f t="shared" si="64"/>
        <v>0</v>
      </c>
      <c r="BS334" s="232"/>
      <c r="BT334" s="232"/>
    </row>
    <row r="335" spans="1:72">
      <c r="A335" s="234" t="s">
        <v>548</v>
      </c>
      <c r="B335" s="231">
        <v>0</v>
      </c>
      <c r="C335" s="231">
        <v>0</v>
      </c>
      <c r="D335" s="220">
        <v>564941.13</v>
      </c>
      <c r="E335" s="220">
        <v>564941.13</v>
      </c>
      <c r="F335" s="220">
        <v>564941.13</v>
      </c>
      <c r="G335" s="220">
        <v>564941.13</v>
      </c>
      <c r="H335" s="220">
        <v>564941.13</v>
      </c>
      <c r="I335" s="220">
        <v>564941.13</v>
      </c>
      <c r="J335" s="220">
        <v>564941.13</v>
      </c>
      <c r="K335" s="220">
        <v>564941.13</v>
      </c>
      <c r="L335" s="220">
        <v>564941.13</v>
      </c>
      <c r="M335" s="220">
        <v>564941.13</v>
      </c>
      <c r="N335" s="220">
        <v>564941.13</v>
      </c>
      <c r="O335" s="220">
        <v>564941.13</v>
      </c>
      <c r="P335" s="220">
        <f t="shared" si="65"/>
        <v>6779293.5599999996</v>
      </c>
      <c r="Q335" s="220">
        <v>564941.13</v>
      </c>
      <c r="R335" s="220">
        <v>564941.13</v>
      </c>
      <c r="S335" s="220">
        <v>564941.13</v>
      </c>
      <c r="T335" s="220">
        <v>564941.13</v>
      </c>
      <c r="U335" s="220">
        <v>564941.13</v>
      </c>
      <c r="V335" s="220">
        <v>564941.13</v>
      </c>
      <c r="W335" s="220">
        <v>564941.13</v>
      </c>
      <c r="X335" s="220">
        <v>564941.13</v>
      </c>
      <c r="Y335" s="220">
        <v>564941.13</v>
      </c>
      <c r="Z335" s="220">
        <v>564941.13</v>
      </c>
      <c r="AA335" s="220">
        <v>564941.13</v>
      </c>
      <c r="AB335" s="220">
        <v>564941.13</v>
      </c>
      <c r="AC335" s="220">
        <v>564941.13</v>
      </c>
      <c r="AD335" s="220">
        <v>564941.13</v>
      </c>
      <c r="AE335" s="220">
        <v>564941.13</v>
      </c>
      <c r="AF335" s="220">
        <v>564941.13</v>
      </c>
      <c r="AG335" s="220">
        <f t="shared" si="66"/>
        <v>6779293.5599999996</v>
      </c>
      <c r="AH335" s="234"/>
      <c r="AI335" s="235">
        <f t="shared" si="57"/>
        <v>0</v>
      </c>
      <c r="AJ335" s="235">
        <f t="shared" si="57"/>
        <v>0</v>
      </c>
      <c r="AK335" s="235">
        <f t="shared" si="57"/>
        <v>0</v>
      </c>
      <c r="AL335" s="235">
        <f t="shared" si="57"/>
        <v>0</v>
      </c>
      <c r="AM335" s="235">
        <f t="shared" si="57"/>
        <v>0</v>
      </c>
      <c r="AN335" s="235">
        <f t="shared" si="57"/>
        <v>0</v>
      </c>
      <c r="AO335" s="235">
        <f t="shared" si="59"/>
        <v>0</v>
      </c>
      <c r="AP335" s="235">
        <f t="shared" si="59"/>
        <v>0</v>
      </c>
      <c r="AQ335" s="235">
        <f t="shared" si="59"/>
        <v>0</v>
      </c>
      <c r="AR335" s="235">
        <f t="shared" si="59"/>
        <v>0</v>
      </c>
      <c r="AS335" s="235">
        <f t="shared" si="59"/>
        <v>0</v>
      </c>
      <c r="AT335" s="235">
        <f t="shared" si="59"/>
        <v>0</v>
      </c>
      <c r="AU335" s="236">
        <f t="shared" si="62"/>
        <v>0</v>
      </c>
      <c r="AV335" s="236">
        <f t="shared" si="63"/>
        <v>0</v>
      </c>
      <c r="AW335" s="236">
        <f t="shared" si="63"/>
        <v>0</v>
      </c>
      <c r="AX335" s="236">
        <f t="shared" si="63"/>
        <v>0</v>
      </c>
      <c r="AY335" s="236">
        <f t="shared" si="61"/>
        <v>0</v>
      </c>
      <c r="AZ335" s="236">
        <f t="shared" si="58"/>
        <v>0</v>
      </c>
      <c r="BA335" s="236">
        <f t="shared" si="58"/>
        <v>0</v>
      </c>
      <c r="BB335" s="236">
        <f t="shared" si="58"/>
        <v>0</v>
      </c>
      <c r="BC335" s="236">
        <f t="shared" si="58"/>
        <v>0</v>
      </c>
      <c r="BD335" s="236">
        <f t="shared" si="58"/>
        <v>0</v>
      </c>
      <c r="BE335" s="236">
        <f t="shared" si="58"/>
        <v>0</v>
      </c>
      <c r="BF335" s="236">
        <f t="shared" si="60"/>
        <v>0</v>
      </c>
      <c r="BG335" s="236">
        <f t="shared" si="60"/>
        <v>0</v>
      </c>
      <c r="BH335" s="236">
        <f t="shared" si="60"/>
        <v>0</v>
      </c>
      <c r="BI335" s="236">
        <f t="shared" si="60"/>
        <v>0</v>
      </c>
      <c r="BJ335" s="236">
        <f t="shared" si="60"/>
        <v>0</v>
      </c>
      <c r="BK335" s="236">
        <f t="shared" si="60"/>
        <v>0</v>
      </c>
      <c r="BL335" s="235">
        <f t="shared" si="64"/>
        <v>0</v>
      </c>
      <c r="BS335" s="232"/>
      <c r="BT335" s="232"/>
    </row>
    <row r="336" spans="1:72">
      <c r="A336" s="234" t="s">
        <v>549</v>
      </c>
      <c r="B336" s="231">
        <v>2.1499999999999998E-2</v>
      </c>
      <c r="C336" s="231">
        <v>2.1499999999999998E-2</v>
      </c>
      <c r="D336" s="220">
        <v>23318270.649999999</v>
      </c>
      <c r="E336" s="220">
        <v>23318270.649999999</v>
      </c>
      <c r="F336" s="220">
        <v>23581068.440000001</v>
      </c>
      <c r="G336" s="220">
        <v>23816715.620000001</v>
      </c>
      <c r="H336" s="220">
        <v>23789565</v>
      </c>
      <c r="I336" s="220">
        <v>23789134.109999999</v>
      </c>
      <c r="J336" s="220">
        <v>24439556.215</v>
      </c>
      <c r="K336" s="220">
        <v>25744658.619999997</v>
      </c>
      <c r="L336" s="220">
        <v>26767844.524999999</v>
      </c>
      <c r="M336" s="220">
        <v>27123873.899999995</v>
      </c>
      <c r="N336" s="220">
        <v>27338990.959999997</v>
      </c>
      <c r="O336" s="220">
        <v>27789408.319999997</v>
      </c>
      <c r="P336" s="220">
        <f t="shared" si="65"/>
        <v>300817357.00999999</v>
      </c>
      <c r="Q336" s="220">
        <v>28223132.579999994</v>
      </c>
      <c r="R336" s="220">
        <v>28645594.839999996</v>
      </c>
      <c r="S336" s="220">
        <v>29067857.199999996</v>
      </c>
      <c r="T336" s="220">
        <v>29831619.559999995</v>
      </c>
      <c r="U336" s="220">
        <v>30595382.014999993</v>
      </c>
      <c r="V336" s="220">
        <v>30789843.659999996</v>
      </c>
      <c r="W336" s="220">
        <v>30756504.399999995</v>
      </c>
      <c r="X336" s="220">
        <v>30723165.139999993</v>
      </c>
      <c r="Y336" s="220">
        <v>30689825.879999992</v>
      </c>
      <c r="Z336" s="220">
        <v>30707486.61999999</v>
      </c>
      <c r="AA336" s="220">
        <v>30741816.989999987</v>
      </c>
      <c r="AB336" s="220">
        <v>30741816.989999987</v>
      </c>
      <c r="AC336" s="220">
        <v>30741816.989999987</v>
      </c>
      <c r="AD336" s="220">
        <v>30741816.989999987</v>
      </c>
      <c r="AE336" s="220">
        <v>31091816.989999987</v>
      </c>
      <c r="AF336" s="220">
        <v>31441816.989999987</v>
      </c>
      <c r="AG336" s="220">
        <f t="shared" si="66"/>
        <v>369763109.65499997</v>
      </c>
      <c r="AH336" s="234"/>
      <c r="AI336" s="235">
        <f t="shared" si="57"/>
        <v>41778.57</v>
      </c>
      <c r="AJ336" s="235">
        <f t="shared" si="57"/>
        <v>41778.57</v>
      </c>
      <c r="AK336" s="235">
        <f t="shared" si="57"/>
        <v>42249.41</v>
      </c>
      <c r="AL336" s="235">
        <f t="shared" si="57"/>
        <v>42671.62</v>
      </c>
      <c r="AM336" s="235">
        <f t="shared" si="57"/>
        <v>42622.97</v>
      </c>
      <c r="AN336" s="235">
        <f t="shared" si="57"/>
        <v>42622.2</v>
      </c>
      <c r="AO336" s="235">
        <f t="shared" si="59"/>
        <v>43787.54</v>
      </c>
      <c r="AP336" s="235">
        <f t="shared" si="59"/>
        <v>46125.85</v>
      </c>
      <c r="AQ336" s="235">
        <f t="shared" si="59"/>
        <v>47959.05</v>
      </c>
      <c r="AR336" s="235">
        <f t="shared" si="59"/>
        <v>48596.94</v>
      </c>
      <c r="AS336" s="235">
        <f t="shared" si="59"/>
        <v>48982.36</v>
      </c>
      <c r="AT336" s="235">
        <f t="shared" si="59"/>
        <v>49789.36</v>
      </c>
      <c r="AU336" s="236">
        <f t="shared" si="62"/>
        <v>538964.43999999994</v>
      </c>
      <c r="AV336" s="236">
        <f t="shared" si="63"/>
        <v>50566.45</v>
      </c>
      <c r="AW336" s="236">
        <f t="shared" si="63"/>
        <v>51323.360000000001</v>
      </c>
      <c r="AX336" s="236">
        <f t="shared" si="63"/>
        <v>52079.91</v>
      </c>
      <c r="AY336" s="236">
        <f t="shared" si="61"/>
        <v>53448.32</v>
      </c>
      <c r="AZ336" s="236">
        <f t="shared" si="58"/>
        <v>54816.73</v>
      </c>
      <c r="BA336" s="236">
        <f t="shared" si="58"/>
        <v>55165.14</v>
      </c>
      <c r="BB336" s="236">
        <f t="shared" si="58"/>
        <v>55105.4</v>
      </c>
      <c r="BC336" s="236">
        <f t="shared" si="58"/>
        <v>55045.67</v>
      </c>
      <c r="BD336" s="236">
        <f t="shared" si="58"/>
        <v>54985.94</v>
      </c>
      <c r="BE336" s="236">
        <f t="shared" si="58"/>
        <v>55017.58</v>
      </c>
      <c r="BF336" s="236">
        <f t="shared" si="60"/>
        <v>55079.09</v>
      </c>
      <c r="BG336" s="236">
        <f t="shared" si="60"/>
        <v>55079.09</v>
      </c>
      <c r="BH336" s="236">
        <f t="shared" si="60"/>
        <v>55079.09</v>
      </c>
      <c r="BI336" s="236">
        <f t="shared" si="60"/>
        <v>55079.09</v>
      </c>
      <c r="BJ336" s="236">
        <f t="shared" si="60"/>
        <v>55706.17</v>
      </c>
      <c r="BK336" s="236">
        <f t="shared" si="60"/>
        <v>56333.26</v>
      </c>
      <c r="BL336" s="235">
        <f t="shared" si="64"/>
        <v>662492.25</v>
      </c>
      <c r="BS336" s="232"/>
      <c r="BT336" s="232"/>
    </row>
    <row r="337" spans="1:72">
      <c r="A337" s="234" t="s">
        <v>550</v>
      </c>
      <c r="B337" s="231">
        <v>2.1499999999999998E-2</v>
      </c>
      <c r="C337" s="231">
        <v>2.1499999999999998E-2</v>
      </c>
      <c r="D337" s="220">
        <v>2545.13</v>
      </c>
      <c r="E337" s="220">
        <v>2545.13</v>
      </c>
      <c r="F337" s="220">
        <v>2545.13</v>
      </c>
      <c r="G337" s="220">
        <v>2545.13</v>
      </c>
      <c r="H337" s="220">
        <v>2545.13</v>
      </c>
      <c r="I337" s="220">
        <v>2545.13</v>
      </c>
      <c r="J337" s="220">
        <v>2545.13</v>
      </c>
      <c r="K337" s="220">
        <v>2545.13</v>
      </c>
      <c r="L337" s="220">
        <v>2545.13</v>
      </c>
      <c r="M337" s="220">
        <v>2545.13</v>
      </c>
      <c r="N337" s="220">
        <v>2545.13</v>
      </c>
      <c r="O337" s="220">
        <v>2545.13</v>
      </c>
      <c r="P337" s="220">
        <f t="shared" si="65"/>
        <v>30541.560000000009</v>
      </c>
      <c r="Q337" s="220">
        <v>2545.13</v>
      </c>
      <c r="R337" s="220">
        <v>2545.13</v>
      </c>
      <c r="S337" s="220">
        <v>2545.13</v>
      </c>
      <c r="T337" s="220">
        <v>2545.13</v>
      </c>
      <c r="U337" s="220">
        <v>2545.13</v>
      </c>
      <c r="V337" s="220">
        <v>2545.13</v>
      </c>
      <c r="W337" s="220">
        <v>2545.13</v>
      </c>
      <c r="X337" s="220">
        <v>2545.13</v>
      </c>
      <c r="Y337" s="220">
        <v>2545.13</v>
      </c>
      <c r="Z337" s="220">
        <v>2545.13</v>
      </c>
      <c r="AA337" s="220">
        <v>2545.13</v>
      </c>
      <c r="AB337" s="220">
        <v>2545.13</v>
      </c>
      <c r="AC337" s="220">
        <v>2545.13</v>
      </c>
      <c r="AD337" s="220">
        <v>2545.13</v>
      </c>
      <c r="AE337" s="220">
        <v>2545.13</v>
      </c>
      <c r="AF337" s="220">
        <v>2545.13</v>
      </c>
      <c r="AG337" s="220">
        <f t="shared" si="66"/>
        <v>30541.560000000009</v>
      </c>
      <c r="AH337" s="234"/>
      <c r="AI337" s="235">
        <f t="shared" si="57"/>
        <v>4.5599999999999996</v>
      </c>
      <c r="AJ337" s="235">
        <f t="shared" si="57"/>
        <v>4.5599999999999996</v>
      </c>
      <c r="AK337" s="235">
        <f t="shared" si="57"/>
        <v>4.5599999999999996</v>
      </c>
      <c r="AL337" s="235">
        <f t="shared" ref="AL337:AQ391" si="67">ROUND(G337*$B337/12,2)</f>
        <v>4.5599999999999996</v>
      </c>
      <c r="AM337" s="235">
        <f t="shared" si="67"/>
        <v>4.5599999999999996</v>
      </c>
      <c r="AN337" s="235">
        <f t="shared" si="67"/>
        <v>4.5599999999999996</v>
      </c>
      <c r="AO337" s="235">
        <f t="shared" si="59"/>
        <v>4.5599999999999996</v>
      </c>
      <c r="AP337" s="235">
        <f t="shared" si="59"/>
        <v>4.5599999999999996</v>
      </c>
      <c r="AQ337" s="235">
        <f t="shared" si="59"/>
        <v>4.5599999999999996</v>
      </c>
      <c r="AR337" s="235">
        <f t="shared" si="59"/>
        <v>4.5599999999999996</v>
      </c>
      <c r="AS337" s="235">
        <f t="shared" si="59"/>
        <v>4.5599999999999996</v>
      </c>
      <c r="AT337" s="235">
        <f t="shared" si="59"/>
        <v>4.5599999999999996</v>
      </c>
      <c r="AU337" s="236">
        <f t="shared" si="62"/>
        <v>54.720000000000006</v>
      </c>
      <c r="AV337" s="236">
        <f t="shared" si="63"/>
        <v>4.5599999999999996</v>
      </c>
      <c r="AW337" s="236">
        <f t="shared" si="63"/>
        <v>4.5599999999999996</v>
      </c>
      <c r="AX337" s="236">
        <f t="shared" si="63"/>
        <v>4.5599999999999996</v>
      </c>
      <c r="AY337" s="236">
        <f t="shared" si="61"/>
        <v>4.5599999999999996</v>
      </c>
      <c r="AZ337" s="236">
        <f t="shared" si="58"/>
        <v>4.5599999999999996</v>
      </c>
      <c r="BA337" s="236">
        <f t="shared" si="58"/>
        <v>4.5599999999999996</v>
      </c>
      <c r="BB337" s="236">
        <f t="shared" si="58"/>
        <v>4.5599999999999996</v>
      </c>
      <c r="BC337" s="236">
        <f t="shared" ref="BC337:BH391" si="68">ROUND(X337*$C337/12,2)</f>
        <v>4.5599999999999996</v>
      </c>
      <c r="BD337" s="236">
        <f t="shared" si="68"/>
        <v>4.5599999999999996</v>
      </c>
      <c r="BE337" s="236">
        <f t="shared" si="68"/>
        <v>4.5599999999999996</v>
      </c>
      <c r="BF337" s="236">
        <f t="shared" si="60"/>
        <v>4.5599999999999996</v>
      </c>
      <c r="BG337" s="236">
        <f t="shared" si="60"/>
        <v>4.5599999999999996</v>
      </c>
      <c r="BH337" s="236">
        <f t="shared" si="60"/>
        <v>4.5599999999999996</v>
      </c>
      <c r="BI337" s="236">
        <f t="shared" si="60"/>
        <v>4.5599999999999996</v>
      </c>
      <c r="BJ337" s="236">
        <f t="shared" si="60"/>
        <v>4.5599999999999996</v>
      </c>
      <c r="BK337" s="236">
        <f t="shared" si="60"/>
        <v>4.5599999999999996</v>
      </c>
      <c r="BL337" s="235">
        <f t="shared" si="64"/>
        <v>54.720000000000006</v>
      </c>
      <c r="BS337" s="232"/>
      <c r="BT337" s="232"/>
    </row>
    <row r="338" spans="1:72">
      <c r="A338" s="234" t="s">
        <v>551</v>
      </c>
      <c r="B338" s="231">
        <v>2.1499999999999998E-2</v>
      </c>
      <c r="C338" s="231">
        <v>2.1499999999999998E-2</v>
      </c>
      <c r="D338" s="220">
        <v>661354.46</v>
      </c>
      <c r="E338" s="220">
        <v>661354.46</v>
      </c>
      <c r="F338" s="220">
        <v>661354.46</v>
      </c>
      <c r="G338" s="220">
        <v>661354.46</v>
      </c>
      <c r="H338" s="220">
        <v>661354.46</v>
      </c>
      <c r="I338" s="220">
        <v>661354.46</v>
      </c>
      <c r="J338" s="220">
        <v>661354.46</v>
      </c>
      <c r="K338" s="220">
        <v>661354.46</v>
      </c>
      <c r="L338" s="220">
        <v>661354.46</v>
      </c>
      <c r="M338" s="220">
        <v>656809.96</v>
      </c>
      <c r="N338" s="220">
        <v>652265.46</v>
      </c>
      <c r="O338" s="220">
        <v>652265.46</v>
      </c>
      <c r="P338" s="220">
        <f t="shared" si="65"/>
        <v>7913531.0199999996</v>
      </c>
      <c r="Q338" s="220">
        <v>652265.46</v>
      </c>
      <c r="R338" s="220">
        <v>652265.46</v>
      </c>
      <c r="S338" s="220">
        <v>652265.46</v>
      </c>
      <c r="T338" s="220">
        <v>652265.46</v>
      </c>
      <c r="U338" s="220">
        <v>652265.46</v>
      </c>
      <c r="V338" s="220">
        <v>652265.46</v>
      </c>
      <c r="W338" s="220">
        <v>652265.46</v>
      </c>
      <c r="X338" s="220">
        <v>652265.46</v>
      </c>
      <c r="Y338" s="220">
        <v>652265.46</v>
      </c>
      <c r="Z338" s="220">
        <v>652265.46</v>
      </c>
      <c r="AA338" s="220">
        <v>652265.46</v>
      </c>
      <c r="AB338" s="220">
        <v>652265.46</v>
      </c>
      <c r="AC338" s="220">
        <v>652265.46</v>
      </c>
      <c r="AD338" s="220">
        <v>652265.46</v>
      </c>
      <c r="AE338" s="220">
        <v>652265.46</v>
      </c>
      <c r="AF338" s="220">
        <v>652265.46</v>
      </c>
      <c r="AG338" s="220">
        <f t="shared" si="66"/>
        <v>7827185.5199999996</v>
      </c>
      <c r="AH338" s="234"/>
      <c r="AI338" s="235">
        <f t="shared" ref="AI338:AN401" si="69">ROUND(D338*$B338/12,2)</f>
        <v>1184.93</v>
      </c>
      <c r="AJ338" s="235">
        <f t="shared" si="69"/>
        <v>1184.93</v>
      </c>
      <c r="AK338" s="235">
        <f t="shared" si="69"/>
        <v>1184.93</v>
      </c>
      <c r="AL338" s="235">
        <f t="shared" si="67"/>
        <v>1184.93</v>
      </c>
      <c r="AM338" s="235">
        <f t="shared" si="67"/>
        <v>1184.93</v>
      </c>
      <c r="AN338" s="235">
        <f t="shared" si="67"/>
        <v>1184.93</v>
      </c>
      <c r="AO338" s="235">
        <f t="shared" si="59"/>
        <v>1184.93</v>
      </c>
      <c r="AP338" s="235">
        <f t="shared" si="59"/>
        <v>1184.93</v>
      </c>
      <c r="AQ338" s="235">
        <f t="shared" si="59"/>
        <v>1184.93</v>
      </c>
      <c r="AR338" s="235">
        <f t="shared" si="59"/>
        <v>1176.78</v>
      </c>
      <c r="AS338" s="235">
        <f t="shared" si="59"/>
        <v>1168.6400000000001</v>
      </c>
      <c r="AT338" s="235">
        <f t="shared" si="59"/>
        <v>1168.6400000000001</v>
      </c>
      <c r="AU338" s="236">
        <f t="shared" si="62"/>
        <v>14178.43</v>
      </c>
      <c r="AV338" s="236">
        <f t="shared" si="63"/>
        <v>1168.6400000000001</v>
      </c>
      <c r="AW338" s="236">
        <f t="shared" si="63"/>
        <v>1168.6400000000001</v>
      </c>
      <c r="AX338" s="236">
        <f t="shared" si="63"/>
        <v>1168.6400000000001</v>
      </c>
      <c r="AY338" s="236">
        <f t="shared" si="61"/>
        <v>1168.6400000000001</v>
      </c>
      <c r="AZ338" s="236">
        <f t="shared" ref="AZ338:BE401" si="70">ROUND(U338*$C338/12,2)</f>
        <v>1168.6400000000001</v>
      </c>
      <c r="BA338" s="236">
        <f t="shared" si="70"/>
        <v>1168.6400000000001</v>
      </c>
      <c r="BB338" s="236">
        <f t="shared" si="70"/>
        <v>1168.6400000000001</v>
      </c>
      <c r="BC338" s="236">
        <f t="shared" si="68"/>
        <v>1168.6400000000001</v>
      </c>
      <c r="BD338" s="236">
        <f t="shared" si="68"/>
        <v>1168.6400000000001</v>
      </c>
      <c r="BE338" s="236">
        <f t="shared" si="68"/>
        <v>1168.6400000000001</v>
      </c>
      <c r="BF338" s="236">
        <f t="shared" si="60"/>
        <v>1168.6400000000001</v>
      </c>
      <c r="BG338" s="236">
        <f t="shared" si="60"/>
        <v>1168.6400000000001</v>
      </c>
      <c r="BH338" s="236">
        <f t="shared" si="60"/>
        <v>1168.6400000000001</v>
      </c>
      <c r="BI338" s="236">
        <f t="shared" si="60"/>
        <v>1168.6400000000001</v>
      </c>
      <c r="BJ338" s="236">
        <f t="shared" si="60"/>
        <v>1168.6400000000001</v>
      </c>
      <c r="BK338" s="236">
        <f t="shared" si="60"/>
        <v>1168.6400000000001</v>
      </c>
      <c r="BL338" s="235">
        <f t="shared" si="64"/>
        <v>14023.679999999998</v>
      </c>
      <c r="BS338" s="232"/>
      <c r="BT338" s="232"/>
    </row>
    <row r="339" spans="1:72">
      <c r="A339" s="234" t="s">
        <v>552</v>
      </c>
      <c r="B339" s="231">
        <v>1.5599999999999998E-2</v>
      </c>
      <c r="C339" s="231">
        <v>1.5599999999999998E-2</v>
      </c>
      <c r="D339" s="220">
        <v>244300032.13999999</v>
      </c>
      <c r="E339" s="220">
        <v>247320861.13</v>
      </c>
      <c r="F339" s="220">
        <v>249306134.71000001</v>
      </c>
      <c r="G339" s="220">
        <v>250074307.28</v>
      </c>
      <c r="H339" s="220">
        <v>250756876.25</v>
      </c>
      <c r="I339" s="220">
        <v>252662346.84</v>
      </c>
      <c r="J339" s="220">
        <v>254188855.02499998</v>
      </c>
      <c r="K339" s="220">
        <v>254951554.95999995</v>
      </c>
      <c r="L339" s="220">
        <v>258702564.41499996</v>
      </c>
      <c r="M339" s="220">
        <v>269731916.25</v>
      </c>
      <c r="N339" s="220">
        <v>277704691.20499998</v>
      </c>
      <c r="O339" s="220">
        <v>278013733.23499995</v>
      </c>
      <c r="P339" s="220">
        <f t="shared" si="65"/>
        <v>3087713873.4400001</v>
      </c>
      <c r="Q339" s="220">
        <v>278663108.28999996</v>
      </c>
      <c r="R339" s="220">
        <v>279429488.20499986</v>
      </c>
      <c r="S339" s="220">
        <v>280084947.27499992</v>
      </c>
      <c r="T339" s="220">
        <v>283922703.33499998</v>
      </c>
      <c r="U339" s="220">
        <v>287669715.33000004</v>
      </c>
      <c r="V339" s="220">
        <v>290024802.64000005</v>
      </c>
      <c r="W339" s="220">
        <v>294171622.94999999</v>
      </c>
      <c r="X339" s="220">
        <v>296921094.57499999</v>
      </c>
      <c r="Y339" s="220">
        <v>297837684.05999994</v>
      </c>
      <c r="Z339" s="220">
        <v>305984791.95499998</v>
      </c>
      <c r="AA339" s="220">
        <v>313924129.21999991</v>
      </c>
      <c r="AB339" s="220">
        <v>313995337.93499988</v>
      </c>
      <c r="AC339" s="220">
        <v>314242043.28499991</v>
      </c>
      <c r="AD339" s="220">
        <v>314649646.68499988</v>
      </c>
      <c r="AE339" s="220">
        <v>314917760.3499999</v>
      </c>
      <c r="AF339" s="220">
        <v>318032337.11499995</v>
      </c>
      <c r="AG339" s="220">
        <f t="shared" si="66"/>
        <v>3662370966.0999994</v>
      </c>
      <c r="AH339" s="234"/>
      <c r="AI339" s="235">
        <f t="shared" si="69"/>
        <v>317590.03999999998</v>
      </c>
      <c r="AJ339" s="235">
        <f t="shared" si="69"/>
        <v>321517.12</v>
      </c>
      <c r="AK339" s="235">
        <f t="shared" si="69"/>
        <v>324097.98</v>
      </c>
      <c r="AL339" s="235">
        <f t="shared" si="67"/>
        <v>325096.59999999998</v>
      </c>
      <c r="AM339" s="235">
        <f t="shared" si="67"/>
        <v>325983.94</v>
      </c>
      <c r="AN339" s="235">
        <f t="shared" si="67"/>
        <v>328461.05</v>
      </c>
      <c r="AO339" s="235">
        <f t="shared" si="59"/>
        <v>330445.51</v>
      </c>
      <c r="AP339" s="235">
        <f t="shared" si="59"/>
        <v>331437.02</v>
      </c>
      <c r="AQ339" s="235">
        <f t="shared" si="59"/>
        <v>336313.33</v>
      </c>
      <c r="AR339" s="235">
        <f t="shared" si="59"/>
        <v>350651.49</v>
      </c>
      <c r="AS339" s="235">
        <f t="shared" si="59"/>
        <v>361016.1</v>
      </c>
      <c r="AT339" s="235">
        <f t="shared" si="59"/>
        <v>361417.85</v>
      </c>
      <c r="AU339" s="236">
        <f t="shared" si="62"/>
        <v>4014028.0300000003</v>
      </c>
      <c r="AV339" s="236">
        <f t="shared" si="63"/>
        <v>362262.04</v>
      </c>
      <c r="AW339" s="236">
        <f t="shared" si="63"/>
        <v>363258.33</v>
      </c>
      <c r="AX339" s="236">
        <f t="shared" si="63"/>
        <v>364110.43</v>
      </c>
      <c r="AY339" s="236">
        <f t="shared" si="61"/>
        <v>369099.51</v>
      </c>
      <c r="AZ339" s="236">
        <f t="shared" si="70"/>
        <v>373970.63</v>
      </c>
      <c r="BA339" s="236">
        <f t="shared" si="70"/>
        <v>377032.24</v>
      </c>
      <c r="BB339" s="236">
        <f t="shared" si="70"/>
        <v>382423.11</v>
      </c>
      <c r="BC339" s="236">
        <f t="shared" si="68"/>
        <v>385997.42</v>
      </c>
      <c r="BD339" s="236">
        <f t="shared" si="68"/>
        <v>387188.99</v>
      </c>
      <c r="BE339" s="236">
        <f t="shared" si="68"/>
        <v>397780.23</v>
      </c>
      <c r="BF339" s="236">
        <f t="shared" si="60"/>
        <v>408101.37</v>
      </c>
      <c r="BG339" s="236">
        <f t="shared" si="60"/>
        <v>408193.94</v>
      </c>
      <c r="BH339" s="236">
        <f t="shared" si="60"/>
        <v>408514.66</v>
      </c>
      <c r="BI339" s="236">
        <f t="shared" si="60"/>
        <v>409044.54</v>
      </c>
      <c r="BJ339" s="236">
        <f t="shared" si="60"/>
        <v>409393.09</v>
      </c>
      <c r="BK339" s="236">
        <f t="shared" si="60"/>
        <v>413442.04</v>
      </c>
      <c r="BL339" s="235">
        <f t="shared" si="64"/>
        <v>4761082.2600000007</v>
      </c>
      <c r="BS339" s="232"/>
      <c r="BT339" s="232"/>
    </row>
    <row r="340" spans="1:72">
      <c r="A340" s="234" t="s">
        <v>553</v>
      </c>
      <c r="B340" s="231">
        <v>1.5599999999999998E-2</v>
      </c>
      <c r="C340" s="231">
        <v>1.5599999999999998E-2</v>
      </c>
      <c r="D340" s="220">
        <v>66853.42</v>
      </c>
      <c r="E340" s="220">
        <v>66853.42</v>
      </c>
      <c r="F340" s="220">
        <v>66853.42</v>
      </c>
      <c r="G340" s="220">
        <v>66853.42</v>
      </c>
      <c r="H340" s="220">
        <v>66853.42</v>
      </c>
      <c r="I340" s="220">
        <v>66853.42</v>
      </c>
      <c r="J340" s="220">
        <v>66853.42</v>
      </c>
      <c r="K340" s="220">
        <v>66853.42</v>
      </c>
      <c r="L340" s="220">
        <v>66853.42</v>
      </c>
      <c r="M340" s="220">
        <v>66853.42</v>
      </c>
      <c r="N340" s="220">
        <v>66853.42</v>
      </c>
      <c r="O340" s="220">
        <v>66853.42</v>
      </c>
      <c r="P340" s="220">
        <f t="shared" si="65"/>
        <v>802241.04000000015</v>
      </c>
      <c r="Q340" s="220">
        <v>66853.42</v>
      </c>
      <c r="R340" s="220">
        <v>66853.42</v>
      </c>
      <c r="S340" s="220">
        <v>66853.42</v>
      </c>
      <c r="T340" s="220">
        <v>66853.42</v>
      </c>
      <c r="U340" s="220">
        <v>66853.42</v>
      </c>
      <c r="V340" s="220">
        <v>66853.42</v>
      </c>
      <c r="W340" s="220">
        <v>66853.42</v>
      </c>
      <c r="X340" s="220">
        <v>66853.42</v>
      </c>
      <c r="Y340" s="220">
        <v>66853.42</v>
      </c>
      <c r="Z340" s="220">
        <v>66853.42</v>
      </c>
      <c r="AA340" s="220">
        <v>66853.42</v>
      </c>
      <c r="AB340" s="220">
        <v>66853.42</v>
      </c>
      <c r="AC340" s="220">
        <v>66853.42</v>
      </c>
      <c r="AD340" s="220">
        <v>66853.42</v>
      </c>
      <c r="AE340" s="220">
        <v>66853.42</v>
      </c>
      <c r="AF340" s="220">
        <v>66853.42</v>
      </c>
      <c r="AG340" s="220">
        <f t="shared" si="66"/>
        <v>802241.04000000015</v>
      </c>
      <c r="AH340" s="234"/>
      <c r="AI340" s="235">
        <f t="shared" si="69"/>
        <v>86.91</v>
      </c>
      <c r="AJ340" s="235">
        <f t="shared" si="69"/>
        <v>86.91</v>
      </c>
      <c r="AK340" s="235">
        <f t="shared" si="69"/>
        <v>86.91</v>
      </c>
      <c r="AL340" s="235">
        <f t="shared" si="67"/>
        <v>86.91</v>
      </c>
      <c r="AM340" s="235">
        <f t="shared" si="67"/>
        <v>86.91</v>
      </c>
      <c r="AN340" s="235">
        <f t="shared" si="67"/>
        <v>86.91</v>
      </c>
      <c r="AO340" s="235">
        <f t="shared" si="59"/>
        <v>86.91</v>
      </c>
      <c r="AP340" s="235">
        <f t="shared" si="59"/>
        <v>86.91</v>
      </c>
      <c r="AQ340" s="235">
        <f t="shared" si="59"/>
        <v>86.91</v>
      </c>
      <c r="AR340" s="235">
        <f t="shared" si="59"/>
        <v>86.91</v>
      </c>
      <c r="AS340" s="235">
        <f t="shared" si="59"/>
        <v>86.91</v>
      </c>
      <c r="AT340" s="235">
        <f t="shared" si="59"/>
        <v>86.91</v>
      </c>
      <c r="AU340" s="236">
        <f t="shared" si="62"/>
        <v>1042.9199999999998</v>
      </c>
      <c r="AV340" s="236">
        <f t="shared" si="63"/>
        <v>86.91</v>
      </c>
      <c r="AW340" s="236">
        <f t="shared" si="63"/>
        <v>86.91</v>
      </c>
      <c r="AX340" s="236">
        <f t="shared" si="63"/>
        <v>86.91</v>
      </c>
      <c r="AY340" s="236">
        <f t="shared" si="61"/>
        <v>86.91</v>
      </c>
      <c r="AZ340" s="236">
        <f t="shared" si="70"/>
        <v>86.91</v>
      </c>
      <c r="BA340" s="236">
        <f t="shared" si="70"/>
        <v>86.91</v>
      </c>
      <c r="BB340" s="236">
        <f t="shared" si="70"/>
        <v>86.91</v>
      </c>
      <c r="BC340" s="236">
        <f t="shared" si="68"/>
        <v>86.91</v>
      </c>
      <c r="BD340" s="236">
        <f t="shared" si="68"/>
        <v>86.91</v>
      </c>
      <c r="BE340" s="236">
        <f t="shared" si="68"/>
        <v>86.91</v>
      </c>
      <c r="BF340" s="236">
        <f t="shared" si="60"/>
        <v>86.91</v>
      </c>
      <c r="BG340" s="236">
        <f t="shared" si="60"/>
        <v>86.91</v>
      </c>
      <c r="BH340" s="236">
        <f t="shared" si="60"/>
        <v>86.91</v>
      </c>
      <c r="BI340" s="236">
        <f t="shared" si="60"/>
        <v>86.91</v>
      </c>
      <c r="BJ340" s="236">
        <f t="shared" si="60"/>
        <v>86.91</v>
      </c>
      <c r="BK340" s="236">
        <f t="shared" si="60"/>
        <v>86.91</v>
      </c>
      <c r="BL340" s="235">
        <f t="shared" si="64"/>
        <v>1042.9199999999998</v>
      </c>
      <c r="BS340" s="232"/>
      <c r="BT340" s="232"/>
    </row>
    <row r="341" spans="1:72">
      <c r="A341" s="234" t="s">
        <v>554</v>
      </c>
      <c r="B341" s="231">
        <v>1.5599999999999998E-2</v>
      </c>
      <c r="C341" s="231">
        <v>1.5599999999999998E-2</v>
      </c>
      <c r="D341" s="220">
        <v>8780326.1099999994</v>
      </c>
      <c r="E341" s="220">
        <v>8780326.1099999994</v>
      </c>
      <c r="F341" s="220">
        <v>8962460.8699999992</v>
      </c>
      <c r="G341" s="220">
        <v>9158084.2300000004</v>
      </c>
      <c r="H341" s="220">
        <v>9174120.0399999991</v>
      </c>
      <c r="I341" s="220">
        <v>9181077.5899999999</v>
      </c>
      <c r="J341" s="220">
        <v>9182880.5800000001</v>
      </c>
      <c r="K341" s="220">
        <v>9180273.2300000004</v>
      </c>
      <c r="L341" s="220">
        <v>9180273.2300000004</v>
      </c>
      <c r="M341" s="220">
        <v>9199478.9299999997</v>
      </c>
      <c r="N341" s="220">
        <v>9218684.6300000008</v>
      </c>
      <c r="O341" s="220">
        <v>9218684.6300000008</v>
      </c>
      <c r="P341" s="220">
        <f t="shared" si="65"/>
        <v>109216670.17999998</v>
      </c>
      <c r="Q341" s="220">
        <v>9218684.6300000008</v>
      </c>
      <c r="R341" s="220">
        <v>9218684.6300000008</v>
      </c>
      <c r="S341" s="220">
        <v>9218684.6300000008</v>
      </c>
      <c r="T341" s="220">
        <v>9218684.6300000008</v>
      </c>
      <c r="U341" s="220">
        <v>9218684.6300000008</v>
      </c>
      <c r="V341" s="220">
        <v>9218684.6300000008</v>
      </c>
      <c r="W341" s="220">
        <v>9218684.6300000008</v>
      </c>
      <c r="X341" s="220">
        <v>9218684.6300000008</v>
      </c>
      <c r="Y341" s="220">
        <v>9218684.6300000008</v>
      </c>
      <c r="Z341" s="220">
        <v>9218684.6300000008</v>
      </c>
      <c r="AA341" s="220">
        <v>9218684.6300000008</v>
      </c>
      <c r="AB341" s="220">
        <v>9218684.6300000008</v>
      </c>
      <c r="AC341" s="220">
        <v>9218684.6300000008</v>
      </c>
      <c r="AD341" s="220">
        <v>9218684.6300000008</v>
      </c>
      <c r="AE341" s="220">
        <v>9218684.6300000008</v>
      </c>
      <c r="AF341" s="220">
        <v>9218684.6300000008</v>
      </c>
      <c r="AG341" s="220">
        <f t="shared" si="66"/>
        <v>110624215.55999999</v>
      </c>
      <c r="AH341" s="234"/>
      <c r="AI341" s="235">
        <f t="shared" si="69"/>
        <v>11414.42</v>
      </c>
      <c r="AJ341" s="235">
        <f t="shared" si="69"/>
        <v>11414.42</v>
      </c>
      <c r="AK341" s="235">
        <f t="shared" si="69"/>
        <v>11651.2</v>
      </c>
      <c r="AL341" s="235">
        <f t="shared" si="67"/>
        <v>11905.51</v>
      </c>
      <c r="AM341" s="235">
        <f t="shared" si="67"/>
        <v>11926.36</v>
      </c>
      <c r="AN341" s="235">
        <f t="shared" si="67"/>
        <v>11935.4</v>
      </c>
      <c r="AO341" s="235">
        <f t="shared" si="59"/>
        <v>11937.74</v>
      </c>
      <c r="AP341" s="235">
        <f t="shared" si="59"/>
        <v>11934.36</v>
      </c>
      <c r="AQ341" s="235">
        <f t="shared" si="59"/>
        <v>11934.36</v>
      </c>
      <c r="AR341" s="235">
        <f t="shared" si="59"/>
        <v>11959.32</v>
      </c>
      <c r="AS341" s="235">
        <f t="shared" si="59"/>
        <v>11984.29</v>
      </c>
      <c r="AT341" s="235">
        <f t="shared" si="59"/>
        <v>11984.29</v>
      </c>
      <c r="AU341" s="236">
        <f t="shared" si="62"/>
        <v>141981.67000000001</v>
      </c>
      <c r="AV341" s="236">
        <f t="shared" si="63"/>
        <v>11984.29</v>
      </c>
      <c r="AW341" s="236">
        <f t="shared" si="63"/>
        <v>11984.29</v>
      </c>
      <c r="AX341" s="236">
        <f t="shared" si="63"/>
        <v>11984.29</v>
      </c>
      <c r="AY341" s="236">
        <f t="shared" si="61"/>
        <v>11984.29</v>
      </c>
      <c r="AZ341" s="236">
        <f t="shared" si="70"/>
        <v>11984.29</v>
      </c>
      <c r="BA341" s="236">
        <f t="shared" si="70"/>
        <v>11984.29</v>
      </c>
      <c r="BB341" s="236">
        <f t="shared" si="70"/>
        <v>11984.29</v>
      </c>
      <c r="BC341" s="236">
        <f t="shared" si="68"/>
        <v>11984.29</v>
      </c>
      <c r="BD341" s="236">
        <f t="shared" si="68"/>
        <v>11984.29</v>
      </c>
      <c r="BE341" s="236">
        <f t="shared" si="68"/>
        <v>11984.29</v>
      </c>
      <c r="BF341" s="236">
        <f t="shared" si="60"/>
        <v>11984.29</v>
      </c>
      <c r="BG341" s="236">
        <f t="shared" si="60"/>
        <v>11984.29</v>
      </c>
      <c r="BH341" s="236">
        <f t="shared" si="60"/>
        <v>11984.29</v>
      </c>
      <c r="BI341" s="236">
        <f t="shared" si="60"/>
        <v>11984.29</v>
      </c>
      <c r="BJ341" s="236">
        <f t="shared" si="60"/>
        <v>11984.29</v>
      </c>
      <c r="BK341" s="236">
        <f t="shared" si="60"/>
        <v>11984.29</v>
      </c>
      <c r="BL341" s="235">
        <f t="shared" si="64"/>
        <v>143811.48000000004</v>
      </c>
      <c r="BS341" s="232"/>
      <c r="BT341" s="232"/>
    </row>
    <row r="342" spans="1:72">
      <c r="A342" s="234" t="s">
        <v>555</v>
      </c>
      <c r="B342" s="231">
        <v>1.5599999999999999E-2</v>
      </c>
      <c r="C342" s="231">
        <v>1.5599999999999999E-2</v>
      </c>
      <c r="D342" s="220">
        <v>103641.14</v>
      </c>
      <c r="E342" s="220">
        <v>103641.14</v>
      </c>
      <c r="F342" s="220">
        <v>103641.14</v>
      </c>
      <c r="G342" s="220">
        <v>103641.14</v>
      </c>
      <c r="H342" s="220">
        <v>103641.14</v>
      </c>
      <c r="I342" s="220">
        <v>103641.14</v>
      </c>
      <c r="J342" s="220">
        <v>103641.14</v>
      </c>
      <c r="K342" s="220">
        <v>103641.14</v>
      </c>
      <c r="L342" s="220">
        <v>103641.14</v>
      </c>
      <c r="M342" s="220">
        <v>103641.14</v>
      </c>
      <c r="N342" s="220">
        <v>103641.14</v>
      </c>
      <c r="O342" s="220">
        <v>103641.14</v>
      </c>
      <c r="P342" s="220">
        <f t="shared" si="65"/>
        <v>1243693.68</v>
      </c>
      <c r="Q342" s="220">
        <v>103641.14</v>
      </c>
      <c r="R342" s="220">
        <v>103641.14</v>
      </c>
      <c r="S342" s="220">
        <v>103641.14</v>
      </c>
      <c r="T342" s="220">
        <v>103641.14</v>
      </c>
      <c r="U342" s="220">
        <v>0</v>
      </c>
      <c r="V342" s="220">
        <v>0</v>
      </c>
      <c r="W342" s="220">
        <v>0</v>
      </c>
      <c r="X342" s="220">
        <v>0</v>
      </c>
      <c r="Y342" s="220">
        <v>0</v>
      </c>
      <c r="Z342" s="220">
        <v>0</v>
      </c>
      <c r="AA342" s="220">
        <v>0</v>
      </c>
      <c r="AB342" s="220">
        <v>0</v>
      </c>
      <c r="AC342" s="220">
        <v>0</v>
      </c>
      <c r="AD342" s="220">
        <v>0</v>
      </c>
      <c r="AE342" s="220">
        <v>0</v>
      </c>
      <c r="AF342" s="220">
        <v>0</v>
      </c>
      <c r="AG342" s="220">
        <f t="shared" si="66"/>
        <v>0</v>
      </c>
      <c r="AH342" s="234"/>
      <c r="AI342" s="235">
        <f t="shared" si="69"/>
        <v>134.72999999999999</v>
      </c>
      <c r="AJ342" s="235">
        <f t="shared" si="69"/>
        <v>134.72999999999999</v>
      </c>
      <c r="AK342" s="235">
        <f t="shared" si="69"/>
        <v>134.72999999999999</v>
      </c>
      <c r="AL342" s="235">
        <f t="shared" si="67"/>
        <v>134.72999999999999</v>
      </c>
      <c r="AM342" s="235">
        <f t="shared" si="67"/>
        <v>134.72999999999999</v>
      </c>
      <c r="AN342" s="235">
        <f t="shared" si="67"/>
        <v>134.72999999999999</v>
      </c>
      <c r="AO342" s="235">
        <f t="shared" si="59"/>
        <v>134.72999999999999</v>
      </c>
      <c r="AP342" s="235">
        <f t="shared" si="59"/>
        <v>134.72999999999999</v>
      </c>
      <c r="AQ342" s="235">
        <f t="shared" si="59"/>
        <v>134.72999999999999</v>
      </c>
      <c r="AR342" s="235">
        <f t="shared" si="59"/>
        <v>134.72999999999999</v>
      </c>
      <c r="AS342" s="235">
        <f t="shared" si="59"/>
        <v>134.72999999999999</v>
      </c>
      <c r="AT342" s="235">
        <f t="shared" si="59"/>
        <v>134.72999999999999</v>
      </c>
      <c r="AU342" s="236">
        <f t="shared" si="62"/>
        <v>1616.76</v>
      </c>
      <c r="AV342" s="236">
        <f t="shared" si="63"/>
        <v>134.72999999999999</v>
      </c>
      <c r="AW342" s="236">
        <f t="shared" si="63"/>
        <v>134.72999999999999</v>
      </c>
      <c r="AX342" s="236">
        <f t="shared" si="63"/>
        <v>134.72999999999999</v>
      </c>
      <c r="AY342" s="236">
        <f t="shared" si="61"/>
        <v>134.72999999999999</v>
      </c>
      <c r="AZ342" s="236">
        <f t="shared" si="70"/>
        <v>0</v>
      </c>
      <c r="BA342" s="236">
        <f t="shared" si="70"/>
        <v>0</v>
      </c>
      <c r="BB342" s="236">
        <f t="shared" si="70"/>
        <v>0</v>
      </c>
      <c r="BC342" s="236">
        <f t="shared" si="68"/>
        <v>0</v>
      </c>
      <c r="BD342" s="236">
        <f t="shared" si="68"/>
        <v>0</v>
      </c>
      <c r="BE342" s="236">
        <f t="shared" si="68"/>
        <v>0</v>
      </c>
      <c r="BF342" s="236">
        <f t="shared" si="60"/>
        <v>0</v>
      </c>
      <c r="BG342" s="236">
        <f t="shared" si="60"/>
        <v>0</v>
      </c>
      <c r="BH342" s="236">
        <f t="shared" si="60"/>
        <v>0</v>
      </c>
      <c r="BI342" s="236">
        <f t="shared" si="60"/>
        <v>0</v>
      </c>
      <c r="BJ342" s="236">
        <f t="shared" si="60"/>
        <v>0</v>
      </c>
      <c r="BK342" s="236">
        <f t="shared" si="60"/>
        <v>0</v>
      </c>
      <c r="BL342" s="235">
        <f t="shared" si="64"/>
        <v>0</v>
      </c>
      <c r="BS342" s="232"/>
      <c r="BT342" s="232"/>
    </row>
    <row r="343" spans="1:72">
      <c r="A343" s="234" t="s">
        <v>556</v>
      </c>
      <c r="B343" s="231">
        <v>2.6699999999999998E-2</v>
      </c>
      <c r="C343" s="231">
        <v>2.6699999999999998E-2</v>
      </c>
      <c r="D343" s="220">
        <v>0</v>
      </c>
      <c r="E343" s="220">
        <v>0</v>
      </c>
      <c r="F343" s="220">
        <v>0</v>
      </c>
      <c r="G343" s="220">
        <v>0</v>
      </c>
      <c r="H343" s="220">
        <v>0</v>
      </c>
      <c r="I343" s="220">
        <v>0</v>
      </c>
      <c r="J343" s="220">
        <v>0</v>
      </c>
      <c r="K343" s="220">
        <v>0</v>
      </c>
      <c r="L343" s="220">
        <v>0</v>
      </c>
      <c r="M343" s="220">
        <v>0</v>
      </c>
      <c r="N343" s="220">
        <v>0</v>
      </c>
      <c r="O343" s="220">
        <v>0</v>
      </c>
      <c r="P343" s="220">
        <f t="shared" si="65"/>
        <v>0</v>
      </c>
      <c r="Q343" s="220">
        <v>0</v>
      </c>
      <c r="R343" s="220">
        <v>0</v>
      </c>
      <c r="S343" s="220">
        <v>0</v>
      </c>
      <c r="T343" s="220">
        <v>0</v>
      </c>
      <c r="U343" s="220">
        <v>0</v>
      </c>
      <c r="V343" s="220">
        <v>0</v>
      </c>
      <c r="W343" s="220">
        <v>0</v>
      </c>
      <c r="X343" s="220">
        <v>0</v>
      </c>
      <c r="Y343" s="220">
        <v>0</v>
      </c>
      <c r="Z343" s="220">
        <v>0</v>
      </c>
      <c r="AA343" s="220">
        <v>0</v>
      </c>
      <c r="AB343" s="220">
        <v>0</v>
      </c>
      <c r="AC343" s="220">
        <v>0</v>
      </c>
      <c r="AD343" s="220">
        <v>0</v>
      </c>
      <c r="AE343" s="220">
        <v>0</v>
      </c>
      <c r="AF343" s="220">
        <v>0</v>
      </c>
      <c r="AG343" s="220">
        <f t="shared" si="66"/>
        <v>0</v>
      </c>
      <c r="AH343" s="234"/>
      <c r="AI343" s="235">
        <f t="shared" si="69"/>
        <v>0</v>
      </c>
      <c r="AJ343" s="235">
        <f t="shared" si="69"/>
        <v>0</v>
      </c>
      <c r="AK343" s="235">
        <f t="shared" si="69"/>
        <v>0</v>
      </c>
      <c r="AL343" s="235">
        <f t="shared" si="67"/>
        <v>0</v>
      </c>
      <c r="AM343" s="235">
        <f t="shared" si="67"/>
        <v>0</v>
      </c>
      <c r="AN343" s="235">
        <f t="shared" si="67"/>
        <v>0</v>
      </c>
      <c r="AO343" s="235">
        <f t="shared" si="59"/>
        <v>0</v>
      </c>
      <c r="AP343" s="235">
        <f t="shared" si="59"/>
        <v>0</v>
      </c>
      <c r="AQ343" s="235">
        <f t="shared" si="59"/>
        <v>0</v>
      </c>
      <c r="AR343" s="235">
        <f t="shared" si="59"/>
        <v>0</v>
      </c>
      <c r="AS343" s="235">
        <f t="shared" si="59"/>
        <v>0</v>
      </c>
      <c r="AT343" s="235">
        <f t="shared" si="59"/>
        <v>0</v>
      </c>
      <c r="AU343" s="236">
        <f t="shared" si="62"/>
        <v>0</v>
      </c>
      <c r="AV343" s="236">
        <f t="shared" si="63"/>
        <v>0</v>
      </c>
      <c r="AW343" s="236">
        <f t="shared" si="63"/>
        <v>0</v>
      </c>
      <c r="AX343" s="236">
        <f t="shared" si="63"/>
        <v>0</v>
      </c>
      <c r="AY343" s="236">
        <f t="shared" si="61"/>
        <v>0</v>
      </c>
      <c r="AZ343" s="236">
        <f t="shared" si="70"/>
        <v>0</v>
      </c>
      <c r="BA343" s="236">
        <f t="shared" si="70"/>
        <v>0</v>
      </c>
      <c r="BB343" s="236">
        <f t="shared" si="70"/>
        <v>0</v>
      </c>
      <c r="BC343" s="236">
        <f t="shared" si="68"/>
        <v>0</v>
      </c>
      <c r="BD343" s="236">
        <f t="shared" si="68"/>
        <v>0</v>
      </c>
      <c r="BE343" s="236">
        <f t="shared" si="68"/>
        <v>0</v>
      </c>
      <c r="BF343" s="236">
        <f t="shared" si="60"/>
        <v>0</v>
      </c>
      <c r="BG343" s="236">
        <f t="shared" si="60"/>
        <v>0</v>
      </c>
      <c r="BH343" s="236">
        <f t="shared" si="60"/>
        <v>0</v>
      </c>
      <c r="BI343" s="236">
        <f t="shared" si="60"/>
        <v>0</v>
      </c>
      <c r="BJ343" s="236">
        <f t="shared" si="60"/>
        <v>0</v>
      </c>
      <c r="BK343" s="236">
        <f t="shared" si="60"/>
        <v>0</v>
      </c>
      <c r="BL343" s="235">
        <f t="shared" si="64"/>
        <v>0</v>
      </c>
      <c r="BS343" s="232"/>
      <c r="BT343" s="232"/>
    </row>
    <row r="344" spans="1:72">
      <c r="A344" s="234" t="s">
        <v>557</v>
      </c>
      <c r="B344" s="231">
        <v>1.5599999999999999E-2</v>
      </c>
      <c r="C344" s="231">
        <v>1.5599999999999999E-2</v>
      </c>
      <c r="D344" s="220">
        <v>412472641.06</v>
      </c>
      <c r="E344" s="220">
        <v>414607371.67000002</v>
      </c>
      <c r="F344" s="220">
        <v>418098509.52999997</v>
      </c>
      <c r="G344" s="220">
        <v>419210946.67000002</v>
      </c>
      <c r="H344" s="220">
        <v>421080623.29000002</v>
      </c>
      <c r="I344" s="220">
        <v>423575791.19</v>
      </c>
      <c r="J344" s="220">
        <v>425205616.21999997</v>
      </c>
      <c r="K344" s="220">
        <v>426482712.09500003</v>
      </c>
      <c r="L344" s="220">
        <v>427121182.28000003</v>
      </c>
      <c r="M344" s="220">
        <v>430402690.60500002</v>
      </c>
      <c r="N344" s="220">
        <v>434299462.04000002</v>
      </c>
      <c r="O344" s="220">
        <v>435697001.24000001</v>
      </c>
      <c r="P344" s="220">
        <f t="shared" si="65"/>
        <v>5088254547.8899994</v>
      </c>
      <c r="Q344" s="220">
        <v>437072480.86500001</v>
      </c>
      <c r="R344" s="220">
        <v>438425943.63499999</v>
      </c>
      <c r="S344" s="220">
        <v>439707160.19500005</v>
      </c>
      <c r="T344" s="220">
        <v>441003932.01500005</v>
      </c>
      <c r="U344" s="220">
        <v>442378081.36000001</v>
      </c>
      <c r="V344" s="220">
        <v>443541003.97499996</v>
      </c>
      <c r="W344" s="220">
        <v>444779975.12999994</v>
      </c>
      <c r="X344" s="220">
        <v>446083900.19</v>
      </c>
      <c r="Y344" s="220">
        <v>447338654.66999996</v>
      </c>
      <c r="Z344" s="220">
        <v>448563660.77499998</v>
      </c>
      <c r="AA344" s="220">
        <v>449963703.91999996</v>
      </c>
      <c r="AB344" s="220">
        <v>451522929.97999996</v>
      </c>
      <c r="AC344" s="220">
        <v>453070236.8549999</v>
      </c>
      <c r="AD344" s="220">
        <v>454589990.03499985</v>
      </c>
      <c r="AE344" s="220">
        <v>456041215.52499986</v>
      </c>
      <c r="AF344" s="220">
        <v>457506792.46999991</v>
      </c>
      <c r="AG344" s="220">
        <f t="shared" si="66"/>
        <v>5395380144.8849993</v>
      </c>
      <c r="AH344" s="234"/>
      <c r="AI344" s="235">
        <f t="shared" si="69"/>
        <v>536214.43000000005</v>
      </c>
      <c r="AJ344" s="235">
        <f t="shared" si="69"/>
        <v>538989.57999999996</v>
      </c>
      <c r="AK344" s="235">
        <f t="shared" si="69"/>
        <v>543528.06000000006</v>
      </c>
      <c r="AL344" s="235">
        <f t="shared" si="67"/>
        <v>544974.23</v>
      </c>
      <c r="AM344" s="235">
        <f t="shared" si="67"/>
        <v>547404.81000000006</v>
      </c>
      <c r="AN344" s="235">
        <f t="shared" si="67"/>
        <v>550648.53</v>
      </c>
      <c r="AO344" s="235">
        <f t="shared" si="59"/>
        <v>552767.30000000005</v>
      </c>
      <c r="AP344" s="235">
        <f t="shared" si="59"/>
        <v>554427.53</v>
      </c>
      <c r="AQ344" s="235">
        <f t="shared" si="59"/>
        <v>555257.54</v>
      </c>
      <c r="AR344" s="235">
        <f t="shared" si="59"/>
        <v>559523.5</v>
      </c>
      <c r="AS344" s="235">
        <f t="shared" si="59"/>
        <v>564589.30000000005</v>
      </c>
      <c r="AT344" s="235">
        <f t="shared" si="59"/>
        <v>566406.1</v>
      </c>
      <c r="AU344" s="236">
        <f t="shared" si="62"/>
        <v>6614730.9099999992</v>
      </c>
      <c r="AV344" s="236">
        <f t="shared" si="63"/>
        <v>568194.23</v>
      </c>
      <c r="AW344" s="236">
        <f t="shared" si="63"/>
        <v>569953.73</v>
      </c>
      <c r="AX344" s="236">
        <f t="shared" si="63"/>
        <v>571619.31000000006</v>
      </c>
      <c r="AY344" s="236">
        <f t="shared" si="61"/>
        <v>573305.11</v>
      </c>
      <c r="AZ344" s="236">
        <f t="shared" si="70"/>
        <v>575091.51</v>
      </c>
      <c r="BA344" s="236">
        <f t="shared" si="70"/>
        <v>576603.31000000006</v>
      </c>
      <c r="BB344" s="236">
        <f t="shared" si="70"/>
        <v>578213.97</v>
      </c>
      <c r="BC344" s="236">
        <f t="shared" si="68"/>
        <v>579909.06999999995</v>
      </c>
      <c r="BD344" s="236">
        <f t="shared" si="68"/>
        <v>581540.25</v>
      </c>
      <c r="BE344" s="236">
        <f t="shared" si="68"/>
        <v>583132.76</v>
      </c>
      <c r="BF344" s="236">
        <f t="shared" si="60"/>
        <v>584952.81999999995</v>
      </c>
      <c r="BG344" s="236">
        <f t="shared" si="60"/>
        <v>586979.81000000006</v>
      </c>
      <c r="BH344" s="236">
        <f t="shared" si="60"/>
        <v>588991.31000000006</v>
      </c>
      <c r="BI344" s="236">
        <f t="shared" si="60"/>
        <v>590966.99</v>
      </c>
      <c r="BJ344" s="236">
        <f t="shared" si="60"/>
        <v>592853.57999999996</v>
      </c>
      <c r="BK344" s="236">
        <f t="shared" si="60"/>
        <v>594758.82999999996</v>
      </c>
      <c r="BL344" s="235">
        <f t="shared" si="64"/>
        <v>7013994.2100000009</v>
      </c>
      <c r="BS344" s="232"/>
      <c r="BT344" s="232"/>
    </row>
    <row r="345" spans="1:72">
      <c r="A345" s="234" t="s">
        <v>558</v>
      </c>
      <c r="B345" s="231">
        <v>1.5599999999999999E-2</v>
      </c>
      <c r="C345" s="231">
        <v>1.5599999999999999E-2</v>
      </c>
      <c r="D345" s="220">
        <v>15954.52</v>
      </c>
      <c r="E345" s="220">
        <v>15954.52</v>
      </c>
      <c r="F345" s="220">
        <v>15954.52</v>
      </c>
      <c r="G345" s="220">
        <v>15954.52</v>
      </c>
      <c r="H345" s="220">
        <v>15954.52</v>
      </c>
      <c r="I345" s="220">
        <v>15954.52</v>
      </c>
      <c r="J345" s="220">
        <v>15954.52</v>
      </c>
      <c r="K345" s="220">
        <v>15954.52</v>
      </c>
      <c r="L345" s="220">
        <v>15954.52</v>
      </c>
      <c r="M345" s="220">
        <v>15954.52</v>
      </c>
      <c r="N345" s="220">
        <v>15954.52</v>
      </c>
      <c r="O345" s="220">
        <v>15954.52</v>
      </c>
      <c r="P345" s="220">
        <f t="shared" si="65"/>
        <v>191454.24</v>
      </c>
      <c r="Q345" s="220">
        <v>15954.52</v>
      </c>
      <c r="R345" s="220">
        <v>15954.52</v>
      </c>
      <c r="S345" s="220">
        <v>15954.52</v>
      </c>
      <c r="T345" s="220">
        <v>15954.52</v>
      </c>
      <c r="U345" s="220">
        <v>15954.52</v>
      </c>
      <c r="V345" s="220">
        <v>15954.52</v>
      </c>
      <c r="W345" s="220">
        <v>15954.52</v>
      </c>
      <c r="X345" s="220">
        <v>15954.52</v>
      </c>
      <c r="Y345" s="220">
        <v>15954.52</v>
      </c>
      <c r="Z345" s="220">
        <v>15954.52</v>
      </c>
      <c r="AA345" s="220">
        <v>15954.52</v>
      </c>
      <c r="AB345" s="220">
        <v>15954.52</v>
      </c>
      <c r="AC345" s="220">
        <v>15954.52</v>
      </c>
      <c r="AD345" s="220">
        <v>15954.52</v>
      </c>
      <c r="AE345" s="220">
        <v>15954.52</v>
      </c>
      <c r="AF345" s="220">
        <v>15954.52</v>
      </c>
      <c r="AG345" s="220">
        <f t="shared" si="66"/>
        <v>191454.24</v>
      </c>
      <c r="AH345" s="234"/>
      <c r="AI345" s="235">
        <f t="shared" si="69"/>
        <v>20.74</v>
      </c>
      <c r="AJ345" s="235">
        <f t="shared" si="69"/>
        <v>20.74</v>
      </c>
      <c r="AK345" s="235">
        <f t="shared" si="69"/>
        <v>20.74</v>
      </c>
      <c r="AL345" s="235">
        <f t="shared" si="67"/>
        <v>20.74</v>
      </c>
      <c r="AM345" s="235">
        <f t="shared" si="67"/>
        <v>20.74</v>
      </c>
      <c r="AN345" s="235">
        <f t="shared" si="67"/>
        <v>20.74</v>
      </c>
      <c r="AO345" s="235">
        <f t="shared" si="59"/>
        <v>20.74</v>
      </c>
      <c r="AP345" s="235">
        <f t="shared" si="59"/>
        <v>20.74</v>
      </c>
      <c r="AQ345" s="235">
        <f t="shared" si="59"/>
        <v>20.74</v>
      </c>
      <c r="AR345" s="235">
        <f t="shared" si="59"/>
        <v>20.74</v>
      </c>
      <c r="AS345" s="235">
        <f t="shared" si="59"/>
        <v>20.74</v>
      </c>
      <c r="AT345" s="235">
        <f t="shared" si="59"/>
        <v>20.74</v>
      </c>
      <c r="AU345" s="236">
        <f t="shared" si="62"/>
        <v>248.88000000000002</v>
      </c>
      <c r="AV345" s="236">
        <f t="shared" si="63"/>
        <v>20.74</v>
      </c>
      <c r="AW345" s="236">
        <f t="shared" si="63"/>
        <v>20.74</v>
      </c>
      <c r="AX345" s="236">
        <f t="shared" si="63"/>
        <v>20.74</v>
      </c>
      <c r="AY345" s="236">
        <f t="shared" si="61"/>
        <v>20.74</v>
      </c>
      <c r="AZ345" s="236">
        <f t="shared" si="70"/>
        <v>20.74</v>
      </c>
      <c r="BA345" s="236">
        <f t="shared" si="70"/>
        <v>20.74</v>
      </c>
      <c r="BB345" s="236">
        <f t="shared" si="70"/>
        <v>20.74</v>
      </c>
      <c r="BC345" s="236">
        <f t="shared" si="68"/>
        <v>20.74</v>
      </c>
      <c r="BD345" s="236">
        <f t="shared" si="68"/>
        <v>20.74</v>
      </c>
      <c r="BE345" s="236">
        <f t="shared" si="68"/>
        <v>20.74</v>
      </c>
      <c r="BF345" s="236">
        <f t="shared" si="60"/>
        <v>20.74</v>
      </c>
      <c r="BG345" s="236">
        <f t="shared" si="60"/>
        <v>20.74</v>
      </c>
      <c r="BH345" s="236">
        <f t="shared" si="60"/>
        <v>20.74</v>
      </c>
      <c r="BI345" s="236">
        <f t="shared" si="60"/>
        <v>20.74</v>
      </c>
      <c r="BJ345" s="236">
        <f t="shared" si="60"/>
        <v>20.74</v>
      </c>
      <c r="BK345" s="236">
        <f t="shared" si="60"/>
        <v>20.74</v>
      </c>
      <c r="BL345" s="235">
        <f t="shared" si="64"/>
        <v>248.88000000000002</v>
      </c>
      <c r="BS345" s="232"/>
      <c r="BT345" s="232"/>
    </row>
    <row r="346" spans="1:72">
      <c r="A346" s="234" t="s">
        <v>559</v>
      </c>
      <c r="B346" s="231">
        <v>1.5599999999999999E-2</v>
      </c>
      <c r="C346" s="231">
        <v>1.5599999999999999E-2</v>
      </c>
      <c r="D346" s="220">
        <v>32501555.48</v>
      </c>
      <c r="E346" s="220">
        <v>32189429.050000001</v>
      </c>
      <c r="F346" s="220">
        <v>31929034.050000001</v>
      </c>
      <c r="G346" s="220">
        <v>31980021.18</v>
      </c>
      <c r="H346" s="220">
        <v>32013623.07</v>
      </c>
      <c r="I346" s="220">
        <v>32061694.5</v>
      </c>
      <c r="J346" s="220">
        <v>32112311.240000002</v>
      </c>
      <c r="K346" s="220">
        <v>32205701.565000001</v>
      </c>
      <c r="L346" s="220">
        <v>32299241.02</v>
      </c>
      <c r="M346" s="220">
        <v>32710745.785</v>
      </c>
      <c r="N346" s="220">
        <v>33099508.004999999</v>
      </c>
      <c r="O346" s="220">
        <v>33125408.060000002</v>
      </c>
      <c r="P346" s="220">
        <f t="shared" si="65"/>
        <v>388228273.005</v>
      </c>
      <c r="Q346" s="220">
        <v>33149310.170000002</v>
      </c>
      <c r="R346" s="220">
        <v>33176756.270000003</v>
      </c>
      <c r="S346" s="220">
        <v>33201658.380000003</v>
      </c>
      <c r="T346" s="220">
        <v>33222273.085000005</v>
      </c>
      <c r="U346" s="220">
        <v>33246628.030000001</v>
      </c>
      <c r="V346" s="220">
        <v>33274603.925000004</v>
      </c>
      <c r="W346" s="220">
        <v>33303462.965000004</v>
      </c>
      <c r="X346" s="220">
        <v>33331523.305000003</v>
      </c>
      <c r="Y346" s="220">
        <v>33359045.800000001</v>
      </c>
      <c r="Z346" s="220">
        <v>33388793.739999998</v>
      </c>
      <c r="AA346" s="220">
        <v>33417844.34</v>
      </c>
      <c r="AB346" s="220">
        <v>33442711.634999998</v>
      </c>
      <c r="AC346" s="220">
        <v>33471352.460000001</v>
      </c>
      <c r="AD346" s="220">
        <v>33499110.245000001</v>
      </c>
      <c r="AE346" s="220">
        <v>33526084.045000002</v>
      </c>
      <c r="AF346" s="220">
        <v>33556685.880000003</v>
      </c>
      <c r="AG346" s="220">
        <f t="shared" si="66"/>
        <v>400817846.37000006</v>
      </c>
      <c r="AH346" s="234"/>
      <c r="AI346" s="235">
        <f t="shared" si="69"/>
        <v>42252.02</v>
      </c>
      <c r="AJ346" s="235">
        <f t="shared" si="69"/>
        <v>41846.26</v>
      </c>
      <c r="AK346" s="235">
        <f t="shared" si="69"/>
        <v>41507.74</v>
      </c>
      <c r="AL346" s="235">
        <f t="shared" si="67"/>
        <v>41574.03</v>
      </c>
      <c r="AM346" s="235">
        <f t="shared" si="67"/>
        <v>41617.71</v>
      </c>
      <c r="AN346" s="235">
        <f t="shared" si="67"/>
        <v>41680.199999999997</v>
      </c>
      <c r="AO346" s="235">
        <f t="shared" si="59"/>
        <v>41746</v>
      </c>
      <c r="AP346" s="235">
        <f t="shared" si="59"/>
        <v>41867.410000000003</v>
      </c>
      <c r="AQ346" s="235">
        <f t="shared" si="59"/>
        <v>41989.01</v>
      </c>
      <c r="AR346" s="235">
        <f t="shared" si="59"/>
        <v>42523.97</v>
      </c>
      <c r="AS346" s="235">
        <f t="shared" si="59"/>
        <v>43029.36</v>
      </c>
      <c r="AT346" s="235">
        <f t="shared" si="59"/>
        <v>43063.03</v>
      </c>
      <c r="AU346" s="236">
        <f t="shared" si="62"/>
        <v>504696.74</v>
      </c>
      <c r="AV346" s="236">
        <f t="shared" si="63"/>
        <v>43094.1</v>
      </c>
      <c r="AW346" s="236">
        <f t="shared" si="63"/>
        <v>43129.78</v>
      </c>
      <c r="AX346" s="236">
        <f t="shared" si="63"/>
        <v>43162.16</v>
      </c>
      <c r="AY346" s="236">
        <f t="shared" si="61"/>
        <v>43188.959999999999</v>
      </c>
      <c r="AZ346" s="236">
        <f t="shared" si="70"/>
        <v>43220.62</v>
      </c>
      <c r="BA346" s="236">
        <f t="shared" si="70"/>
        <v>43256.99</v>
      </c>
      <c r="BB346" s="236">
        <f t="shared" si="70"/>
        <v>43294.5</v>
      </c>
      <c r="BC346" s="236">
        <f t="shared" si="68"/>
        <v>43330.98</v>
      </c>
      <c r="BD346" s="236">
        <f t="shared" si="68"/>
        <v>43366.76</v>
      </c>
      <c r="BE346" s="236">
        <f t="shared" si="68"/>
        <v>43405.43</v>
      </c>
      <c r="BF346" s="236">
        <f t="shared" si="60"/>
        <v>43443.199999999997</v>
      </c>
      <c r="BG346" s="236">
        <f t="shared" si="60"/>
        <v>43475.53</v>
      </c>
      <c r="BH346" s="236">
        <f t="shared" si="60"/>
        <v>43512.76</v>
      </c>
      <c r="BI346" s="236">
        <f t="shared" si="60"/>
        <v>43548.84</v>
      </c>
      <c r="BJ346" s="236">
        <f t="shared" si="60"/>
        <v>43583.91</v>
      </c>
      <c r="BK346" s="236">
        <f t="shared" si="60"/>
        <v>43623.69</v>
      </c>
      <c r="BL346" s="235">
        <f t="shared" si="64"/>
        <v>521063.21</v>
      </c>
      <c r="BS346" s="232"/>
      <c r="BT346" s="232"/>
    </row>
    <row r="347" spans="1:72">
      <c r="A347" s="234" t="s">
        <v>560</v>
      </c>
      <c r="B347" s="231">
        <v>1.5599999999999999E-2</v>
      </c>
      <c r="C347" s="231">
        <v>1.5599999999999999E-2</v>
      </c>
      <c r="D347" s="220">
        <v>416958013.88</v>
      </c>
      <c r="E347" s="220">
        <v>419045172.43000001</v>
      </c>
      <c r="F347" s="220">
        <v>423164104.81</v>
      </c>
      <c r="G347" s="220">
        <v>422603855.66000003</v>
      </c>
      <c r="H347" s="220">
        <v>422189559.31</v>
      </c>
      <c r="I347" s="220">
        <v>424969966.36000001</v>
      </c>
      <c r="J347" s="220">
        <v>431254353.51000005</v>
      </c>
      <c r="K347" s="220">
        <v>437220492</v>
      </c>
      <c r="L347" s="220">
        <v>439333958.71000004</v>
      </c>
      <c r="M347" s="220">
        <v>443939936.05500001</v>
      </c>
      <c r="N347" s="220">
        <v>448182905.82999998</v>
      </c>
      <c r="O347" s="220">
        <v>450107851.13000005</v>
      </c>
      <c r="P347" s="220">
        <f t="shared" si="65"/>
        <v>5178970169.6850004</v>
      </c>
      <c r="Q347" s="220">
        <v>452029292.505</v>
      </c>
      <c r="R347" s="220">
        <v>454001053.67000002</v>
      </c>
      <c r="S347" s="220">
        <v>456262834.16999996</v>
      </c>
      <c r="T347" s="220">
        <v>458693829.51499993</v>
      </c>
      <c r="U347" s="220">
        <v>460365911.50499988</v>
      </c>
      <c r="V347" s="220">
        <v>461878610.31999987</v>
      </c>
      <c r="W347" s="220">
        <v>463699016.37999994</v>
      </c>
      <c r="X347" s="220">
        <v>465159785.73999989</v>
      </c>
      <c r="Y347" s="220">
        <v>466419399.13999993</v>
      </c>
      <c r="Z347" s="220">
        <v>470331375.92999989</v>
      </c>
      <c r="AA347" s="220">
        <v>474564268.18499988</v>
      </c>
      <c r="AB347" s="220">
        <v>476338715.23999995</v>
      </c>
      <c r="AC347" s="220">
        <v>478364624.42499989</v>
      </c>
      <c r="AD347" s="220">
        <v>480548865.15499985</v>
      </c>
      <c r="AE347" s="220">
        <v>482450108.10499984</v>
      </c>
      <c r="AF347" s="220">
        <v>484558381.08999985</v>
      </c>
      <c r="AG347" s="220">
        <f t="shared" si="66"/>
        <v>5664679061.2149982</v>
      </c>
      <c r="AH347" s="234"/>
      <c r="AI347" s="235">
        <f t="shared" si="69"/>
        <v>542045.42000000004</v>
      </c>
      <c r="AJ347" s="235">
        <f t="shared" si="69"/>
        <v>544758.72</v>
      </c>
      <c r="AK347" s="235">
        <f t="shared" si="69"/>
        <v>550113.34</v>
      </c>
      <c r="AL347" s="235">
        <f t="shared" si="67"/>
        <v>549385.01</v>
      </c>
      <c r="AM347" s="235">
        <f t="shared" si="67"/>
        <v>548846.43000000005</v>
      </c>
      <c r="AN347" s="235">
        <f t="shared" si="67"/>
        <v>552460.96</v>
      </c>
      <c r="AO347" s="235">
        <f t="shared" si="59"/>
        <v>560630.66</v>
      </c>
      <c r="AP347" s="235">
        <f t="shared" si="59"/>
        <v>568386.64</v>
      </c>
      <c r="AQ347" s="235">
        <f t="shared" si="59"/>
        <v>571134.15</v>
      </c>
      <c r="AR347" s="235">
        <f t="shared" si="59"/>
        <v>577121.92000000004</v>
      </c>
      <c r="AS347" s="235">
        <f t="shared" si="59"/>
        <v>582637.78</v>
      </c>
      <c r="AT347" s="235">
        <f t="shared" si="59"/>
        <v>585140.21</v>
      </c>
      <c r="AU347" s="236">
        <f t="shared" si="62"/>
        <v>6732661.2400000012</v>
      </c>
      <c r="AV347" s="236">
        <f t="shared" si="63"/>
        <v>587638.07999999996</v>
      </c>
      <c r="AW347" s="236">
        <f t="shared" si="63"/>
        <v>590201.37</v>
      </c>
      <c r="AX347" s="236">
        <f t="shared" si="63"/>
        <v>593141.68000000005</v>
      </c>
      <c r="AY347" s="236">
        <f t="shared" si="61"/>
        <v>596301.98</v>
      </c>
      <c r="AZ347" s="236">
        <f t="shared" si="70"/>
        <v>598475.68000000005</v>
      </c>
      <c r="BA347" s="236">
        <f t="shared" si="70"/>
        <v>600442.18999999994</v>
      </c>
      <c r="BB347" s="236">
        <f t="shared" si="70"/>
        <v>602808.72</v>
      </c>
      <c r="BC347" s="236">
        <f t="shared" si="68"/>
        <v>604707.72</v>
      </c>
      <c r="BD347" s="236">
        <f t="shared" si="68"/>
        <v>606345.22</v>
      </c>
      <c r="BE347" s="236">
        <f t="shared" si="68"/>
        <v>611430.79</v>
      </c>
      <c r="BF347" s="236">
        <f t="shared" si="60"/>
        <v>616933.55000000005</v>
      </c>
      <c r="BG347" s="236">
        <f t="shared" si="60"/>
        <v>619240.32999999996</v>
      </c>
      <c r="BH347" s="236">
        <f t="shared" si="60"/>
        <v>621874.01</v>
      </c>
      <c r="BI347" s="236">
        <f t="shared" si="60"/>
        <v>624713.52</v>
      </c>
      <c r="BJ347" s="236">
        <f t="shared" si="60"/>
        <v>627185.14</v>
      </c>
      <c r="BK347" s="236">
        <f t="shared" si="60"/>
        <v>629925.9</v>
      </c>
      <c r="BL347" s="235">
        <f t="shared" si="64"/>
        <v>7364082.7700000005</v>
      </c>
      <c r="BS347" s="232"/>
      <c r="BT347" s="232"/>
    </row>
    <row r="348" spans="1:72">
      <c r="A348" s="234" t="s">
        <v>561</v>
      </c>
      <c r="B348" s="231">
        <v>1.5599999999999999E-2</v>
      </c>
      <c r="C348" s="231">
        <v>1.5599999999999999E-2</v>
      </c>
      <c r="D348" s="220">
        <v>17140.310000000001</v>
      </c>
      <c r="E348" s="220">
        <v>17140.310000000001</v>
      </c>
      <c r="F348" s="220">
        <v>17140.310000000001</v>
      </c>
      <c r="G348" s="220">
        <v>17140.310000000001</v>
      </c>
      <c r="H348" s="220">
        <v>17140.310000000001</v>
      </c>
      <c r="I348" s="220">
        <v>17140.310000000001</v>
      </c>
      <c r="J348" s="220">
        <v>17140.310000000001</v>
      </c>
      <c r="K348" s="220">
        <v>17140.310000000001</v>
      </c>
      <c r="L348" s="220">
        <v>17140.310000000001</v>
      </c>
      <c r="M348" s="220">
        <v>17140.310000000001</v>
      </c>
      <c r="N348" s="220">
        <v>17140.310000000001</v>
      </c>
      <c r="O348" s="220">
        <v>17140.310000000001</v>
      </c>
      <c r="P348" s="220">
        <f t="shared" si="65"/>
        <v>205683.72</v>
      </c>
      <c r="Q348" s="220">
        <v>17140.310000000001</v>
      </c>
      <c r="R348" s="220">
        <v>17140.310000000001</v>
      </c>
      <c r="S348" s="220">
        <v>17140.310000000001</v>
      </c>
      <c r="T348" s="220">
        <v>17140.310000000001</v>
      </c>
      <c r="U348" s="220">
        <v>17140.310000000001</v>
      </c>
      <c r="V348" s="220">
        <v>17140.310000000001</v>
      </c>
      <c r="W348" s="220">
        <v>17140.310000000001</v>
      </c>
      <c r="X348" s="220">
        <v>17140.310000000001</v>
      </c>
      <c r="Y348" s="220">
        <v>17140.310000000001</v>
      </c>
      <c r="Z348" s="220">
        <v>17140.310000000001</v>
      </c>
      <c r="AA348" s="220">
        <v>17140.310000000001</v>
      </c>
      <c r="AB348" s="220">
        <v>17140.310000000001</v>
      </c>
      <c r="AC348" s="220">
        <v>17140.310000000001</v>
      </c>
      <c r="AD348" s="220">
        <v>17140.310000000001</v>
      </c>
      <c r="AE348" s="220">
        <v>17140.310000000001</v>
      </c>
      <c r="AF348" s="220">
        <v>17140.310000000001</v>
      </c>
      <c r="AG348" s="220">
        <f t="shared" si="66"/>
        <v>205683.72</v>
      </c>
      <c r="AH348" s="234"/>
      <c r="AI348" s="235">
        <f t="shared" si="69"/>
        <v>22.28</v>
      </c>
      <c r="AJ348" s="235">
        <f t="shared" si="69"/>
        <v>22.28</v>
      </c>
      <c r="AK348" s="235">
        <f t="shared" si="69"/>
        <v>22.28</v>
      </c>
      <c r="AL348" s="235">
        <f t="shared" si="67"/>
        <v>22.28</v>
      </c>
      <c r="AM348" s="235">
        <f t="shared" si="67"/>
        <v>22.28</v>
      </c>
      <c r="AN348" s="235">
        <f t="shared" si="67"/>
        <v>22.28</v>
      </c>
      <c r="AO348" s="235">
        <f t="shared" si="59"/>
        <v>22.28</v>
      </c>
      <c r="AP348" s="235">
        <f t="shared" si="59"/>
        <v>22.28</v>
      </c>
      <c r="AQ348" s="235">
        <f t="shared" si="59"/>
        <v>22.28</v>
      </c>
      <c r="AR348" s="235">
        <f t="shared" si="59"/>
        <v>22.28</v>
      </c>
      <c r="AS348" s="235">
        <f t="shared" si="59"/>
        <v>22.28</v>
      </c>
      <c r="AT348" s="235">
        <f t="shared" si="59"/>
        <v>22.28</v>
      </c>
      <c r="AU348" s="236">
        <f t="shared" si="62"/>
        <v>267.36</v>
      </c>
      <c r="AV348" s="236">
        <f t="shared" si="63"/>
        <v>22.28</v>
      </c>
      <c r="AW348" s="236">
        <f t="shared" si="63"/>
        <v>22.28</v>
      </c>
      <c r="AX348" s="236">
        <f t="shared" si="63"/>
        <v>22.28</v>
      </c>
      <c r="AY348" s="236">
        <f t="shared" si="61"/>
        <v>22.28</v>
      </c>
      <c r="AZ348" s="236">
        <f t="shared" si="70"/>
        <v>22.28</v>
      </c>
      <c r="BA348" s="236">
        <f t="shared" si="70"/>
        <v>22.28</v>
      </c>
      <c r="BB348" s="236">
        <f t="shared" si="70"/>
        <v>22.28</v>
      </c>
      <c r="BC348" s="236">
        <f t="shared" si="68"/>
        <v>22.28</v>
      </c>
      <c r="BD348" s="236">
        <f t="shared" si="68"/>
        <v>22.28</v>
      </c>
      <c r="BE348" s="236">
        <f t="shared" si="68"/>
        <v>22.28</v>
      </c>
      <c r="BF348" s="236">
        <f t="shared" si="60"/>
        <v>22.28</v>
      </c>
      <c r="BG348" s="236">
        <f t="shared" si="60"/>
        <v>22.28</v>
      </c>
      <c r="BH348" s="236">
        <f t="shared" si="60"/>
        <v>22.28</v>
      </c>
      <c r="BI348" s="236">
        <f t="shared" si="60"/>
        <v>22.28</v>
      </c>
      <c r="BJ348" s="236">
        <f t="shared" si="60"/>
        <v>22.28</v>
      </c>
      <c r="BK348" s="236">
        <f t="shared" si="60"/>
        <v>22.28</v>
      </c>
      <c r="BL348" s="235">
        <f t="shared" si="64"/>
        <v>267.36</v>
      </c>
      <c r="BS348" s="232"/>
      <c r="BT348" s="232"/>
    </row>
    <row r="349" spans="1:72">
      <c r="A349" s="234" t="s">
        <v>562</v>
      </c>
      <c r="B349" s="231">
        <v>1.5599999999999999E-2</v>
      </c>
      <c r="C349" s="231">
        <v>1.5599999999999999E-2</v>
      </c>
      <c r="D349" s="220">
        <v>28710605.82</v>
      </c>
      <c r="E349" s="220">
        <v>28620549.129999999</v>
      </c>
      <c r="F349" s="220">
        <v>28570996.940000001</v>
      </c>
      <c r="G349" s="220">
        <v>28599682.079999998</v>
      </c>
      <c r="H349" s="220">
        <v>28633826.449999999</v>
      </c>
      <c r="I349" s="220">
        <v>28707191.57</v>
      </c>
      <c r="J349" s="220">
        <v>28966690.43</v>
      </c>
      <c r="K349" s="220">
        <v>29266131.719999999</v>
      </c>
      <c r="L349" s="220">
        <v>29435801.419999998</v>
      </c>
      <c r="M349" s="220">
        <v>29705986.989999995</v>
      </c>
      <c r="N349" s="220">
        <v>29934276.534999993</v>
      </c>
      <c r="O349" s="220">
        <v>30037392.904999994</v>
      </c>
      <c r="P349" s="220">
        <f t="shared" si="65"/>
        <v>349189131.98999989</v>
      </c>
      <c r="Q349" s="220">
        <v>30148518.709999997</v>
      </c>
      <c r="R349" s="220">
        <v>30264804.624999996</v>
      </c>
      <c r="S349" s="220">
        <v>30373999.799999993</v>
      </c>
      <c r="T349" s="220">
        <v>30482116.099999994</v>
      </c>
      <c r="U349" s="220">
        <v>30596582.299999993</v>
      </c>
      <c r="V349" s="220">
        <v>30711446.659999993</v>
      </c>
      <c r="W349" s="220">
        <v>30829145.179999992</v>
      </c>
      <c r="X349" s="220">
        <v>30941947.014999989</v>
      </c>
      <c r="Y349" s="220">
        <v>31045476.544999987</v>
      </c>
      <c r="Z349" s="220">
        <v>31825610.514999989</v>
      </c>
      <c r="AA349" s="220">
        <v>32607472.504999992</v>
      </c>
      <c r="AB349" s="220">
        <v>32712061.339999989</v>
      </c>
      <c r="AC349" s="220">
        <v>32827718.614999987</v>
      </c>
      <c r="AD349" s="220">
        <v>32945392.009999987</v>
      </c>
      <c r="AE349" s="220">
        <v>33059817.414999988</v>
      </c>
      <c r="AF349" s="220">
        <v>33179595.694999989</v>
      </c>
      <c r="AG349" s="220">
        <f t="shared" si="66"/>
        <v>383282265.7949999</v>
      </c>
      <c r="AH349" s="234"/>
      <c r="AI349" s="235">
        <f t="shared" si="69"/>
        <v>37323.79</v>
      </c>
      <c r="AJ349" s="235">
        <f t="shared" si="69"/>
        <v>37206.71</v>
      </c>
      <c r="AK349" s="235">
        <f t="shared" si="69"/>
        <v>37142.300000000003</v>
      </c>
      <c r="AL349" s="235">
        <f t="shared" si="67"/>
        <v>37179.589999999997</v>
      </c>
      <c r="AM349" s="235">
        <f t="shared" si="67"/>
        <v>37223.97</v>
      </c>
      <c r="AN349" s="235">
        <f t="shared" si="67"/>
        <v>37319.35</v>
      </c>
      <c r="AO349" s="235">
        <f t="shared" si="59"/>
        <v>37656.699999999997</v>
      </c>
      <c r="AP349" s="235">
        <f t="shared" si="59"/>
        <v>38045.97</v>
      </c>
      <c r="AQ349" s="235">
        <f t="shared" si="59"/>
        <v>38266.54</v>
      </c>
      <c r="AR349" s="235">
        <f t="shared" si="59"/>
        <v>38617.78</v>
      </c>
      <c r="AS349" s="235">
        <f t="shared" si="59"/>
        <v>38914.559999999998</v>
      </c>
      <c r="AT349" s="235">
        <f t="shared" si="59"/>
        <v>39048.61</v>
      </c>
      <c r="AU349" s="236">
        <f t="shared" si="62"/>
        <v>453945.86999999994</v>
      </c>
      <c r="AV349" s="236">
        <f t="shared" si="63"/>
        <v>39193.07</v>
      </c>
      <c r="AW349" s="236">
        <f t="shared" si="63"/>
        <v>39344.25</v>
      </c>
      <c r="AX349" s="236">
        <f t="shared" si="63"/>
        <v>39486.199999999997</v>
      </c>
      <c r="AY349" s="236">
        <f t="shared" si="61"/>
        <v>39626.75</v>
      </c>
      <c r="AZ349" s="236">
        <f t="shared" si="70"/>
        <v>39775.56</v>
      </c>
      <c r="BA349" s="236">
        <f t="shared" si="70"/>
        <v>39924.879999999997</v>
      </c>
      <c r="BB349" s="236">
        <f t="shared" si="70"/>
        <v>40077.89</v>
      </c>
      <c r="BC349" s="236">
        <f t="shared" si="68"/>
        <v>40224.53</v>
      </c>
      <c r="BD349" s="236">
        <f t="shared" si="68"/>
        <v>40359.120000000003</v>
      </c>
      <c r="BE349" s="236">
        <f t="shared" si="68"/>
        <v>41373.29</v>
      </c>
      <c r="BF349" s="236">
        <f t="shared" si="60"/>
        <v>42389.71</v>
      </c>
      <c r="BG349" s="236">
        <f t="shared" si="60"/>
        <v>42525.68</v>
      </c>
      <c r="BH349" s="236">
        <f t="shared" si="60"/>
        <v>42676.03</v>
      </c>
      <c r="BI349" s="236">
        <f t="shared" si="60"/>
        <v>42829.01</v>
      </c>
      <c r="BJ349" s="236">
        <f t="shared" si="60"/>
        <v>42977.760000000002</v>
      </c>
      <c r="BK349" s="236">
        <f t="shared" si="60"/>
        <v>43133.47</v>
      </c>
      <c r="BL349" s="235">
        <f t="shared" si="64"/>
        <v>498266.92999999993</v>
      </c>
      <c r="BS349" s="232"/>
      <c r="BT349" s="232"/>
    </row>
    <row r="350" spans="1:72">
      <c r="A350" s="234" t="s">
        <v>563</v>
      </c>
      <c r="B350" s="231">
        <v>1.5599999999999999E-2</v>
      </c>
      <c r="C350" s="231">
        <v>1.5599999999999999E-2</v>
      </c>
      <c r="D350" s="220">
        <v>89787.7</v>
      </c>
      <c r="E350" s="220">
        <v>89787.7</v>
      </c>
      <c r="F350" s="220">
        <v>89787.7</v>
      </c>
      <c r="G350" s="220">
        <v>89787.7</v>
      </c>
      <c r="H350" s="220">
        <v>89787.7</v>
      </c>
      <c r="I350" s="220">
        <v>89787.7</v>
      </c>
      <c r="J350" s="220">
        <v>89787.7</v>
      </c>
      <c r="K350" s="220">
        <v>89787.7</v>
      </c>
      <c r="L350" s="220">
        <v>89787.7</v>
      </c>
      <c r="M350" s="220">
        <v>89787.7</v>
      </c>
      <c r="N350" s="220">
        <v>89787.7</v>
      </c>
      <c r="O350" s="220">
        <v>89787.7</v>
      </c>
      <c r="P350" s="220">
        <f t="shared" si="65"/>
        <v>1077452.3999999997</v>
      </c>
      <c r="Q350" s="220">
        <v>89787.7</v>
      </c>
      <c r="R350" s="220">
        <v>89787.7</v>
      </c>
      <c r="S350" s="220">
        <v>89787.7</v>
      </c>
      <c r="T350" s="220">
        <v>89787.7</v>
      </c>
      <c r="U350" s="220">
        <v>0</v>
      </c>
      <c r="V350" s="220">
        <v>0</v>
      </c>
      <c r="W350" s="220">
        <v>0</v>
      </c>
      <c r="X350" s="220">
        <v>0</v>
      </c>
      <c r="Y350" s="220">
        <v>0</v>
      </c>
      <c r="Z350" s="220">
        <v>0</v>
      </c>
      <c r="AA350" s="220">
        <v>0</v>
      </c>
      <c r="AB350" s="220">
        <v>0</v>
      </c>
      <c r="AC350" s="220">
        <v>0</v>
      </c>
      <c r="AD350" s="220">
        <v>0</v>
      </c>
      <c r="AE350" s="220">
        <v>0</v>
      </c>
      <c r="AF350" s="220">
        <v>0</v>
      </c>
      <c r="AG350" s="220">
        <f t="shared" si="66"/>
        <v>0</v>
      </c>
      <c r="AH350" s="234"/>
      <c r="AI350" s="235">
        <f t="shared" si="69"/>
        <v>116.72</v>
      </c>
      <c r="AJ350" s="235">
        <f t="shared" si="69"/>
        <v>116.72</v>
      </c>
      <c r="AK350" s="235">
        <f t="shared" si="69"/>
        <v>116.72</v>
      </c>
      <c r="AL350" s="235">
        <f t="shared" si="67"/>
        <v>116.72</v>
      </c>
      <c r="AM350" s="235">
        <f t="shared" si="67"/>
        <v>116.72</v>
      </c>
      <c r="AN350" s="235">
        <f t="shared" si="67"/>
        <v>116.72</v>
      </c>
      <c r="AO350" s="235">
        <f t="shared" si="59"/>
        <v>116.72</v>
      </c>
      <c r="AP350" s="235">
        <f t="shared" si="59"/>
        <v>116.72</v>
      </c>
      <c r="AQ350" s="235">
        <f t="shared" si="59"/>
        <v>116.72</v>
      </c>
      <c r="AR350" s="235">
        <f t="shared" si="59"/>
        <v>116.72</v>
      </c>
      <c r="AS350" s="235">
        <f t="shared" si="59"/>
        <v>116.72</v>
      </c>
      <c r="AT350" s="235">
        <f t="shared" si="59"/>
        <v>116.72</v>
      </c>
      <c r="AU350" s="236">
        <f t="shared" si="62"/>
        <v>1400.64</v>
      </c>
      <c r="AV350" s="236">
        <f t="shared" si="63"/>
        <v>116.72</v>
      </c>
      <c r="AW350" s="236">
        <f t="shared" si="63"/>
        <v>116.72</v>
      </c>
      <c r="AX350" s="236">
        <f t="shared" si="63"/>
        <v>116.72</v>
      </c>
      <c r="AY350" s="236">
        <f t="shared" si="61"/>
        <v>116.72</v>
      </c>
      <c r="AZ350" s="236">
        <f t="shared" si="70"/>
        <v>0</v>
      </c>
      <c r="BA350" s="236">
        <f t="shared" si="70"/>
        <v>0</v>
      </c>
      <c r="BB350" s="236">
        <f t="shared" si="70"/>
        <v>0</v>
      </c>
      <c r="BC350" s="236">
        <f t="shared" si="68"/>
        <v>0</v>
      </c>
      <c r="BD350" s="236">
        <f t="shared" si="68"/>
        <v>0</v>
      </c>
      <c r="BE350" s="236">
        <f t="shared" si="68"/>
        <v>0</v>
      </c>
      <c r="BF350" s="236">
        <f t="shared" si="60"/>
        <v>0</v>
      </c>
      <c r="BG350" s="236">
        <f t="shared" si="60"/>
        <v>0</v>
      </c>
      <c r="BH350" s="236">
        <f t="shared" si="60"/>
        <v>0</v>
      </c>
      <c r="BI350" s="236">
        <f t="shared" si="60"/>
        <v>0</v>
      </c>
      <c r="BJ350" s="236">
        <f t="shared" si="60"/>
        <v>0</v>
      </c>
      <c r="BK350" s="236">
        <f t="shared" si="60"/>
        <v>0</v>
      </c>
      <c r="BL350" s="235">
        <f t="shared" si="64"/>
        <v>0</v>
      </c>
      <c r="BS350" s="232"/>
      <c r="BT350" s="232"/>
    </row>
    <row r="351" spans="1:72">
      <c r="A351" s="234" t="s">
        <v>564</v>
      </c>
      <c r="B351" s="231">
        <v>2.3199999999999998E-2</v>
      </c>
      <c r="C351" s="231">
        <v>2.3199999999999998E-2</v>
      </c>
      <c r="D351" s="220">
        <v>2307041.48</v>
      </c>
      <c r="E351" s="220">
        <v>2307060.91</v>
      </c>
      <c r="F351" s="220">
        <v>2307133.0300000003</v>
      </c>
      <c r="G351" s="220">
        <v>2307185.73</v>
      </c>
      <c r="H351" s="220">
        <v>2307212.84</v>
      </c>
      <c r="I351" s="220">
        <v>2307257.1800000002</v>
      </c>
      <c r="J351" s="220">
        <v>2307274.41</v>
      </c>
      <c r="K351" s="220">
        <v>2307274.41</v>
      </c>
      <c r="L351" s="220">
        <v>2307274.41</v>
      </c>
      <c r="M351" s="220">
        <v>2307274.41</v>
      </c>
      <c r="N351" s="220">
        <v>2307274.41</v>
      </c>
      <c r="O351" s="220">
        <v>2307274.41</v>
      </c>
      <c r="P351" s="220">
        <f t="shared" si="65"/>
        <v>27686537.630000003</v>
      </c>
      <c r="Q351" s="220">
        <v>2307274.41</v>
      </c>
      <c r="R351" s="220">
        <v>2307274.41</v>
      </c>
      <c r="S351" s="220">
        <v>2307274.41</v>
      </c>
      <c r="T351" s="220">
        <v>2307274.41</v>
      </c>
      <c r="U351" s="220">
        <v>2524144.52</v>
      </c>
      <c r="V351" s="220">
        <v>2524144.52</v>
      </c>
      <c r="W351" s="220">
        <v>2524144.52</v>
      </c>
      <c r="X351" s="220">
        <v>2524144.52</v>
      </c>
      <c r="Y351" s="220">
        <v>2524144.52</v>
      </c>
      <c r="Z351" s="220">
        <v>2524144.52</v>
      </c>
      <c r="AA351" s="220">
        <v>2524144.52</v>
      </c>
      <c r="AB351" s="220">
        <v>2524144.52</v>
      </c>
      <c r="AC351" s="220">
        <v>2524144.52</v>
      </c>
      <c r="AD351" s="220">
        <v>2524144.52</v>
      </c>
      <c r="AE351" s="220">
        <v>2524144.52</v>
      </c>
      <c r="AF351" s="220">
        <v>2524144.52</v>
      </c>
      <c r="AG351" s="220">
        <f t="shared" si="66"/>
        <v>30289734.239999998</v>
      </c>
      <c r="AH351" s="234"/>
      <c r="AI351" s="235">
        <f t="shared" si="69"/>
        <v>4460.28</v>
      </c>
      <c r="AJ351" s="235">
        <f t="shared" si="69"/>
        <v>4460.32</v>
      </c>
      <c r="AK351" s="235">
        <f t="shared" si="69"/>
        <v>4460.46</v>
      </c>
      <c r="AL351" s="235">
        <f t="shared" si="67"/>
        <v>4460.5600000000004</v>
      </c>
      <c r="AM351" s="235">
        <f t="shared" si="67"/>
        <v>4460.6099999999997</v>
      </c>
      <c r="AN351" s="235">
        <f t="shared" si="67"/>
        <v>4460.7</v>
      </c>
      <c r="AO351" s="235">
        <f t="shared" si="59"/>
        <v>4460.7299999999996</v>
      </c>
      <c r="AP351" s="235">
        <f t="shared" si="59"/>
        <v>4460.7299999999996</v>
      </c>
      <c r="AQ351" s="235">
        <f t="shared" si="59"/>
        <v>4460.7299999999996</v>
      </c>
      <c r="AR351" s="235">
        <f t="shared" si="59"/>
        <v>4460.7299999999996</v>
      </c>
      <c r="AS351" s="235">
        <f t="shared" si="59"/>
        <v>4460.7299999999996</v>
      </c>
      <c r="AT351" s="235">
        <f t="shared" si="59"/>
        <v>4460.7299999999996</v>
      </c>
      <c r="AU351" s="236">
        <f t="shared" si="62"/>
        <v>53527.309999999983</v>
      </c>
      <c r="AV351" s="236">
        <f t="shared" si="63"/>
        <v>4460.7299999999996</v>
      </c>
      <c r="AW351" s="236">
        <f t="shared" si="63"/>
        <v>4460.7299999999996</v>
      </c>
      <c r="AX351" s="236">
        <f t="shared" si="63"/>
        <v>4460.7299999999996</v>
      </c>
      <c r="AY351" s="236">
        <f t="shared" si="61"/>
        <v>4460.7299999999996</v>
      </c>
      <c r="AZ351" s="236">
        <f t="shared" si="70"/>
        <v>4880.01</v>
      </c>
      <c r="BA351" s="236">
        <f t="shared" si="70"/>
        <v>4880.01</v>
      </c>
      <c r="BB351" s="236">
        <f t="shared" si="70"/>
        <v>4880.01</v>
      </c>
      <c r="BC351" s="236">
        <f t="shared" si="68"/>
        <v>4880.01</v>
      </c>
      <c r="BD351" s="236">
        <f t="shared" si="68"/>
        <v>4880.01</v>
      </c>
      <c r="BE351" s="236">
        <f t="shared" si="68"/>
        <v>4880.01</v>
      </c>
      <c r="BF351" s="236">
        <f t="shared" si="60"/>
        <v>4880.01</v>
      </c>
      <c r="BG351" s="236">
        <f t="shared" si="60"/>
        <v>4880.01</v>
      </c>
      <c r="BH351" s="236">
        <f t="shared" si="60"/>
        <v>4880.01</v>
      </c>
      <c r="BI351" s="236">
        <f t="shared" si="60"/>
        <v>4880.01</v>
      </c>
      <c r="BJ351" s="236">
        <f t="shared" si="60"/>
        <v>4880.01</v>
      </c>
      <c r="BK351" s="236">
        <f t="shared" si="60"/>
        <v>4880.01</v>
      </c>
      <c r="BL351" s="235">
        <f t="shared" si="64"/>
        <v>58560.120000000017</v>
      </c>
      <c r="BS351" s="232"/>
      <c r="BT351" s="232"/>
    </row>
    <row r="352" spans="1:72">
      <c r="A352" s="234" t="s">
        <v>565</v>
      </c>
      <c r="B352" s="231">
        <v>2.3199999999999998E-2</v>
      </c>
      <c r="C352" s="231">
        <v>2.3199999999999998E-2</v>
      </c>
      <c r="D352" s="220">
        <v>0</v>
      </c>
      <c r="E352" s="220">
        <v>0</v>
      </c>
      <c r="F352" s="220">
        <v>0</v>
      </c>
      <c r="G352" s="220">
        <v>0</v>
      </c>
      <c r="H352" s="220">
        <v>0</v>
      </c>
      <c r="I352" s="220">
        <v>0</v>
      </c>
      <c r="J352" s="220">
        <v>0</v>
      </c>
      <c r="K352" s="220">
        <v>0</v>
      </c>
      <c r="L352" s="220">
        <v>0</v>
      </c>
      <c r="M352" s="220">
        <v>0</v>
      </c>
      <c r="N352" s="220">
        <v>0</v>
      </c>
      <c r="O352" s="220">
        <v>0</v>
      </c>
      <c r="P352" s="220">
        <f t="shared" si="65"/>
        <v>0</v>
      </c>
      <c r="Q352" s="220">
        <v>0</v>
      </c>
      <c r="R352" s="220">
        <v>0</v>
      </c>
      <c r="S352" s="220">
        <v>0</v>
      </c>
      <c r="T352" s="220">
        <v>0</v>
      </c>
      <c r="U352" s="220">
        <v>0</v>
      </c>
      <c r="V352" s="220">
        <v>0</v>
      </c>
      <c r="W352" s="220">
        <v>0</v>
      </c>
      <c r="X352" s="220">
        <v>0</v>
      </c>
      <c r="Y352" s="220">
        <v>0</v>
      </c>
      <c r="Z352" s="220">
        <v>0</v>
      </c>
      <c r="AA352" s="220">
        <v>0</v>
      </c>
      <c r="AB352" s="220">
        <v>0</v>
      </c>
      <c r="AC352" s="220">
        <v>0</v>
      </c>
      <c r="AD352" s="220">
        <v>0</v>
      </c>
      <c r="AE352" s="220">
        <v>0</v>
      </c>
      <c r="AF352" s="220">
        <v>0</v>
      </c>
      <c r="AG352" s="220">
        <f t="shared" si="66"/>
        <v>0</v>
      </c>
      <c r="AH352" s="234"/>
      <c r="AI352" s="235">
        <f t="shared" si="69"/>
        <v>0</v>
      </c>
      <c r="AJ352" s="235">
        <f t="shared" si="69"/>
        <v>0</v>
      </c>
      <c r="AK352" s="235">
        <f t="shared" si="69"/>
        <v>0</v>
      </c>
      <c r="AL352" s="235">
        <f t="shared" si="67"/>
        <v>0</v>
      </c>
      <c r="AM352" s="235">
        <f t="shared" si="67"/>
        <v>0</v>
      </c>
      <c r="AN352" s="235">
        <f t="shared" si="67"/>
        <v>0</v>
      </c>
      <c r="AO352" s="235">
        <f t="shared" si="59"/>
        <v>0</v>
      </c>
      <c r="AP352" s="235">
        <f t="shared" si="59"/>
        <v>0</v>
      </c>
      <c r="AQ352" s="235">
        <f t="shared" si="59"/>
        <v>0</v>
      </c>
      <c r="AR352" s="235">
        <f t="shared" si="59"/>
        <v>0</v>
      </c>
      <c r="AS352" s="235">
        <f t="shared" si="59"/>
        <v>0</v>
      </c>
      <c r="AT352" s="235">
        <f t="shared" si="59"/>
        <v>0</v>
      </c>
      <c r="AU352" s="236">
        <f t="shared" si="62"/>
        <v>0</v>
      </c>
      <c r="AV352" s="236">
        <f t="shared" si="63"/>
        <v>0</v>
      </c>
      <c r="AW352" s="236">
        <f t="shared" si="63"/>
        <v>0</v>
      </c>
      <c r="AX352" s="236">
        <f t="shared" si="63"/>
        <v>0</v>
      </c>
      <c r="AY352" s="236">
        <f t="shared" si="61"/>
        <v>0</v>
      </c>
      <c r="AZ352" s="236">
        <f t="shared" si="70"/>
        <v>0</v>
      </c>
      <c r="BA352" s="236">
        <f t="shared" si="70"/>
        <v>0</v>
      </c>
      <c r="BB352" s="236">
        <f t="shared" si="70"/>
        <v>0</v>
      </c>
      <c r="BC352" s="236">
        <f t="shared" si="68"/>
        <v>0</v>
      </c>
      <c r="BD352" s="236">
        <f t="shared" si="68"/>
        <v>0</v>
      </c>
      <c r="BE352" s="236">
        <f t="shared" si="68"/>
        <v>0</v>
      </c>
      <c r="BF352" s="236">
        <f t="shared" si="60"/>
        <v>0</v>
      </c>
      <c r="BG352" s="236">
        <f t="shared" si="60"/>
        <v>0</v>
      </c>
      <c r="BH352" s="236">
        <f t="shared" si="60"/>
        <v>0</v>
      </c>
      <c r="BI352" s="236">
        <f t="shared" si="60"/>
        <v>0</v>
      </c>
      <c r="BJ352" s="236">
        <f t="shared" si="60"/>
        <v>0</v>
      </c>
      <c r="BK352" s="236">
        <f t="shared" si="60"/>
        <v>0</v>
      </c>
      <c r="BL352" s="235">
        <f t="shared" si="64"/>
        <v>0</v>
      </c>
      <c r="BS352" s="232"/>
      <c r="BT352" s="232"/>
    </row>
    <row r="353" spans="1:72">
      <c r="A353" s="234" t="s">
        <v>566</v>
      </c>
      <c r="B353" s="231">
        <v>2.3199999999999998E-2</v>
      </c>
      <c r="C353" s="231">
        <v>2.3199999999999998E-2</v>
      </c>
      <c r="D353" s="220">
        <v>0</v>
      </c>
      <c r="E353" s="220">
        <v>0</v>
      </c>
      <c r="F353" s="220">
        <v>0</v>
      </c>
      <c r="G353" s="220">
        <v>0</v>
      </c>
      <c r="H353" s="220">
        <v>0</v>
      </c>
      <c r="I353" s="220">
        <v>0</v>
      </c>
      <c r="J353" s="220">
        <v>0</v>
      </c>
      <c r="K353" s="220">
        <v>0</v>
      </c>
      <c r="L353" s="220">
        <v>0</v>
      </c>
      <c r="M353" s="220">
        <v>0</v>
      </c>
      <c r="N353" s="220">
        <v>0</v>
      </c>
      <c r="O353" s="220">
        <v>0</v>
      </c>
      <c r="P353" s="220">
        <f t="shared" si="65"/>
        <v>0</v>
      </c>
      <c r="Q353" s="220">
        <v>0</v>
      </c>
      <c r="R353" s="220">
        <v>0</v>
      </c>
      <c r="S353" s="220">
        <v>0</v>
      </c>
      <c r="T353" s="220">
        <v>0</v>
      </c>
      <c r="U353" s="220">
        <v>0</v>
      </c>
      <c r="V353" s="220">
        <v>0</v>
      </c>
      <c r="W353" s="220">
        <v>0</v>
      </c>
      <c r="X353" s="220">
        <v>0</v>
      </c>
      <c r="Y353" s="220">
        <v>0</v>
      </c>
      <c r="Z353" s="220">
        <v>0</v>
      </c>
      <c r="AA353" s="220">
        <v>0</v>
      </c>
      <c r="AB353" s="220">
        <v>0</v>
      </c>
      <c r="AC353" s="220">
        <v>0</v>
      </c>
      <c r="AD353" s="220">
        <v>0</v>
      </c>
      <c r="AE353" s="220">
        <v>0</v>
      </c>
      <c r="AF353" s="220">
        <v>0</v>
      </c>
      <c r="AG353" s="220">
        <f t="shared" si="66"/>
        <v>0</v>
      </c>
      <c r="AH353" s="234"/>
      <c r="AI353" s="235">
        <f t="shared" si="69"/>
        <v>0</v>
      </c>
      <c r="AJ353" s="235">
        <f t="shared" si="69"/>
        <v>0</v>
      </c>
      <c r="AK353" s="235">
        <f t="shared" si="69"/>
        <v>0</v>
      </c>
      <c r="AL353" s="235">
        <f t="shared" si="67"/>
        <v>0</v>
      </c>
      <c r="AM353" s="235">
        <f t="shared" si="67"/>
        <v>0</v>
      </c>
      <c r="AN353" s="235">
        <f t="shared" si="67"/>
        <v>0</v>
      </c>
      <c r="AO353" s="235">
        <f t="shared" si="59"/>
        <v>0</v>
      </c>
      <c r="AP353" s="235">
        <f t="shared" si="59"/>
        <v>0</v>
      </c>
      <c r="AQ353" s="235">
        <f t="shared" si="59"/>
        <v>0</v>
      </c>
      <c r="AR353" s="235">
        <f t="shared" si="59"/>
        <v>0</v>
      </c>
      <c r="AS353" s="235">
        <f t="shared" si="59"/>
        <v>0</v>
      </c>
      <c r="AT353" s="235">
        <f t="shared" si="59"/>
        <v>0</v>
      </c>
      <c r="AU353" s="236">
        <f t="shared" si="62"/>
        <v>0</v>
      </c>
      <c r="AV353" s="236">
        <f t="shared" si="63"/>
        <v>0</v>
      </c>
      <c r="AW353" s="236">
        <f t="shared" si="63"/>
        <v>0</v>
      </c>
      <c r="AX353" s="236">
        <f t="shared" si="63"/>
        <v>0</v>
      </c>
      <c r="AY353" s="236">
        <f t="shared" si="61"/>
        <v>0</v>
      </c>
      <c r="AZ353" s="236">
        <f t="shared" si="70"/>
        <v>0</v>
      </c>
      <c r="BA353" s="236">
        <f t="shared" si="70"/>
        <v>0</v>
      </c>
      <c r="BB353" s="236">
        <f t="shared" si="70"/>
        <v>0</v>
      </c>
      <c r="BC353" s="236">
        <f t="shared" si="68"/>
        <v>0</v>
      </c>
      <c r="BD353" s="236">
        <f t="shared" si="68"/>
        <v>0</v>
      </c>
      <c r="BE353" s="236">
        <f t="shared" si="68"/>
        <v>0</v>
      </c>
      <c r="BF353" s="236">
        <f t="shared" si="60"/>
        <v>0</v>
      </c>
      <c r="BG353" s="236">
        <f t="shared" si="60"/>
        <v>0</v>
      </c>
      <c r="BH353" s="236">
        <f t="shared" si="60"/>
        <v>0</v>
      </c>
      <c r="BI353" s="236">
        <f t="shared" si="60"/>
        <v>0</v>
      </c>
      <c r="BJ353" s="236">
        <f t="shared" si="60"/>
        <v>0</v>
      </c>
      <c r="BK353" s="236">
        <f t="shared" si="60"/>
        <v>0</v>
      </c>
      <c r="BL353" s="235">
        <f t="shared" si="64"/>
        <v>0</v>
      </c>
      <c r="BS353" s="232"/>
      <c r="BT353" s="232"/>
    </row>
    <row r="354" spans="1:72">
      <c r="A354" s="234" t="s">
        <v>567</v>
      </c>
      <c r="B354" s="231">
        <v>2.3199999999999998E-2</v>
      </c>
      <c r="C354" s="231">
        <v>2.3199999999999998E-2</v>
      </c>
      <c r="D354" s="220">
        <v>216870.11000000002</v>
      </c>
      <c r="E354" s="220">
        <v>216870.11000000002</v>
      </c>
      <c r="F354" s="220">
        <v>216870.11000000002</v>
      </c>
      <c r="G354" s="220">
        <v>216870.11000000002</v>
      </c>
      <c r="H354" s="220">
        <v>216870.11000000002</v>
      </c>
      <c r="I354" s="220">
        <v>216870.11000000002</v>
      </c>
      <c r="J354" s="220">
        <v>216870.11000000002</v>
      </c>
      <c r="K354" s="220">
        <v>216870.11000000002</v>
      </c>
      <c r="L354" s="220">
        <v>216870.11000000002</v>
      </c>
      <c r="M354" s="220">
        <v>216870.11000000002</v>
      </c>
      <c r="N354" s="220">
        <v>216870.11000000002</v>
      </c>
      <c r="O354" s="220">
        <v>216870.11000000002</v>
      </c>
      <c r="P354" s="220">
        <f t="shared" si="65"/>
        <v>2602441.3200000003</v>
      </c>
      <c r="Q354" s="220">
        <v>216870.11000000002</v>
      </c>
      <c r="R354" s="220">
        <v>216870.11000000002</v>
      </c>
      <c r="S354" s="220">
        <v>216870.11000000002</v>
      </c>
      <c r="T354" s="220">
        <v>216870.11000000002</v>
      </c>
      <c r="U354" s="220">
        <v>0</v>
      </c>
      <c r="V354" s="220">
        <v>0</v>
      </c>
      <c r="W354" s="220">
        <v>0</v>
      </c>
      <c r="X354" s="220">
        <v>0</v>
      </c>
      <c r="Y354" s="220">
        <v>0</v>
      </c>
      <c r="Z354" s="220">
        <v>0</v>
      </c>
      <c r="AA354" s="220">
        <v>0</v>
      </c>
      <c r="AB354" s="220">
        <v>0</v>
      </c>
      <c r="AC354" s="220">
        <v>0</v>
      </c>
      <c r="AD354" s="220">
        <v>0</v>
      </c>
      <c r="AE354" s="220">
        <v>0</v>
      </c>
      <c r="AF354" s="220">
        <v>0</v>
      </c>
      <c r="AG354" s="220">
        <f t="shared" si="66"/>
        <v>0</v>
      </c>
      <c r="AH354" s="234"/>
      <c r="AI354" s="235">
        <f t="shared" si="69"/>
        <v>419.28</v>
      </c>
      <c r="AJ354" s="235">
        <f t="shared" si="69"/>
        <v>419.28</v>
      </c>
      <c r="AK354" s="235">
        <f t="shared" si="69"/>
        <v>419.28</v>
      </c>
      <c r="AL354" s="235">
        <f t="shared" si="67"/>
        <v>419.28</v>
      </c>
      <c r="AM354" s="235">
        <f t="shared" si="67"/>
        <v>419.28</v>
      </c>
      <c r="AN354" s="235">
        <f t="shared" si="67"/>
        <v>419.28</v>
      </c>
      <c r="AO354" s="235">
        <f t="shared" si="59"/>
        <v>419.28</v>
      </c>
      <c r="AP354" s="235">
        <f t="shared" si="59"/>
        <v>419.28</v>
      </c>
      <c r="AQ354" s="235">
        <f t="shared" si="59"/>
        <v>419.28</v>
      </c>
      <c r="AR354" s="235">
        <f t="shared" si="59"/>
        <v>419.28</v>
      </c>
      <c r="AS354" s="235">
        <f t="shared" si="59"/>
        <v>419.28</v>
      </c>
      <c r="AT354" s="235">
        <f t="shared" si="59"/>
        <v>419.28</v>
      </c>
      <c r="AU354" s="236">
        <f t="shared" si="62"/>
        <v>5031.3599999999979</v>
      </c>
      <c r="AV354" s="236">
        <f t="shared" si="63"/>
        <v>419.28</v>
      </c>
      <c r="AW354" s="236">
        <f t="shared" si="63"/>
        <v>419.28</v>
      </c>
      <c r="AX354" s="236">
        <f t="shared" si="63"/>
        <v>419.28</v>
      </c>
      <c r="AY354" s="236">
        <f t="shared" si="61"/>
        <v>419.28</v>
      </c>
      <c r="AZ354" s="236">
        <f t="shared" si="70"/>
        <v>0</v>
      </c>
      <c r="BA354" s="236">
        <f t="shared" si="70"/>
        <v>0</v>
      </c>
      <c r="BB354" s="236">
        <f t="shared" si="70"/>
        <v>0</v>
      </c>
      <c r="BC354" s="236">
        <f t="shared" si="68"/>
        <v>0</v>
      </c>
      <c r="BD354" s="236">
        <f t="shared" si="68"/>
        <v>0</v>
      </c>
      <c r="BE354" s="236">
        <f t="shared" si="68"/>
        <v>0</v>
      </c>
      <c r="BF354" s="236">
        <f t="shared" si="60"/>
        <v>0</v>
      </c>
      <c r="BG354" s="236">
        <f t="shared" si="60"/>
        <v>0</v>
      </c>
      <c r="BH354" s="236">
        <f t="shared" si="60"/>
        <v>0</v>
      </c>
      <c r="BI354" s="236">
        <f t="shared" si="60"/>
        <v>0</v>
      </c>
      <c r="BJ354" s="236">
        <f t="shared" si="60"/>
        <v>0</v>
      </c>
      <c r="BK354" s="236">
        <f t="shared" si="60"/>
        <v>0</v>
      </c>
      <c r="BL354" s="235">
        <f t="shared" si="64"/>
        <v>0</v>
      </c>
      <c r="BS354" s="232"/>
      <c r="BT354" s="232"/>
    </row>
    <row r="355" spans="1:72">
      <c r="A355" s="234" t="s">
        <v>568</v>
      </c>
      <c r="B355" s="231">
        <v>1.5599999999999999E-2</v>
      </c>
      <c r="C355" s="231">
        <v>1.5599999999999999E-2</v>
      </c>
      <c r="D355" s="220">
        <v>209994316.06</v>
      </c>
      <c r="E355" s="220">
        <v>210627481.36000001</v>
      </c>
      <c r="F355" s="220">
        <v>212374738.40000001</v>
      </c>
      <c r="G355" s="220">
        <v>213094884.16</v>
      </c>
      <c r="H355" s="220">
        <v>214446101.93000001</v>
      </c>
      <c r="I355" s="220">
        <v>216280459.55000001</v>
      </c>
      <c r="J355" s="220">
        <v>218529210.72999999</v>
      </c>
      <c r="K355" s="220">
        <v>221003398.28</v>
      </c>
      <c r="L355" s="220">
        <v>222487224.84999999</v>
      </c>
      <c r="M355" s="220">
        <v>223967078.85499999</v>
      </c>
      <c r="N355" s="220">
        <v>225561478.59999996</v>
      </c>
      <c r="O355" s="220">
        <v>227157442.02499998</v>
      </c>
      <c r="P355" s="220">
        <f t="shared" si="65"/>
        <v>2615523814.7999997</v>
      </c>
      <c r="Q355" s="220">
        <v>228834927.24000001</v>
      </c>
      <c r="R355" s="220">
        <v>230552355.81999999</v>
      </c>
      <c r="S355" s="220">
        <v>232165398.38499999</v>
      </c>
      <c r="T355" s="220">
        <v>233775222.10999998</v>
      </c>
      <c r="U355" s="220">
        <v>236590538.39499998</v>
      </c>
      <c r="V355" s="220">
        <v>238238176.13999999</v>
      </c>
      <c r="W355" s="220">
        <v>239884930.255</v>
      </c>
      <c r="X355" s="220">
        <v>241494961.92500001</v>
      </c>
      <c r="Y355" s="220">
        <v>243069055.13499999</v>
      </c>
      <c r="Z355" s="220">
        <v>244597559.255</v>
      </c>
      <c r="AA355" s="220">
        <v>246057028.83499998</v>
      </c>
      <c r="AB355" s="220">
        <v>247464101.05499998</v>
      </c>
      <c r="AC355" s="220">
        <v>248964293.67499998</v>
      </c>
      <c r="AD355" s="220">
        <v>250481587.22499996</v>
      </c>
      <c r="AE355" s="220">
        <v>251929045.54499996</v>
      </c>
      <c r="AF355" s="220">
        <v>253384924.25499997</v>
      </c>
      <c r="AG355" s="220">
        <f t="shared" si="66"/>
        <v>2942156201.6950002</v>
      </c>
      <c r="AH355" s="234"/>
      <c r="AI355" s="235">
        <f t="shared" si="69"/>
        <v>272992.61</v>
      </c>
      <c r="AJ355" s="235">
        <f t="shared" si="69"/>
        <v>273815.73</v>
      </c>
      <c r="AK355" s="235">
        <f t="shared" si="69"/>
        <v>276087.15999999997</v>
      </c>
      <c r="AL355" s="235">
        <f t="shared" si="67"/>
        <v>277023.34999999998</v>
      </c>
      <c r="AM355" s="235">
        <f t="shared" si="67"/>
        <v>278779.93</v>
      </c>
      <c r="AN355" s="235">
        <f t="shared" si="67"/>
        <v>281164.59999999998</v>
      </c>
      <c r="AO355" s="235">
        <f t="shared" si="59"/>
        <v>284087.96999999997</v>
      </c>
      <c r="AP355" s="235">
        <f t="shared" si="59"/>
        <v>287304.42</v>
      </c>
      <c r="AQ355" s="235">
        <f t="shared" si="59"/>
        <v>289233.39</v>
      </c>
      <c r="AR355" s="235">
        <f t="shared" si="59"/>
        <v>291157.2</v>
      </c>
      <c r="AS355" s="235">
        <f t="shared" si="59"/>
        <v>293229.92</v>
      </c>
      <c r="AT355" s="235">
        <f t="shared" si="59"/>
        <v>295304.67</v>
      </c>
      <c r="AU355" s="236">
        <f t="shared" si="62"/>
        <v>3400180.95</v>
      </c>
      <c r="AV355" s="236">
        <f t="shared" si="63"/>
        <v>297485.40999999997</v>
      </c>
      <c r="AW355" s="236">
        <f t="shared" si="63"/>
        <v>299718.06</v>
      </c>
      <c r="AX355" s="236">
        <f t="shared" si="63"/>
        <v>301815.02</v>
      </c>
      <c r="AY355" s="236">
        <f t="shared" si="61"/>
        <v>303907.78999999998</v>
      </c>
      <c r="AZ355" s="236">
        <f t="shared" si="70"/>
        <v>307567.7</v>
      </c>
      <c r="BA355" s="236">
        <f t="shared" si="70"/>
        <v>309709.63</v>
      </c>
      <c r="BB355" s="236">
        <f t="shared" si="70"/>
        <v>311850.40999999997</v>
      </c>
      <c r="BC355" s="236">
        <f t="shared" si="68"/>
        <v>313943.45</v>
      </c>
      <c r="BD355" s="236">
        <f t="shared" si="68"/>
        <v>315989.77</v>
      </c>
      <c r="BE355" s="236">
        <f t="shared" si="68"/>
        <v>317976.83</v>
      </c>
      <c r="BF355" s="236">
        <f t="shared" si="60"/>
        <v>319874.14</v>
      </c>
      <c r="BG355" s="236">
        <f t="shared" si="60"/>
        <v>321703.33</v>
      </c>
      <c r="BH355" s="236">
        <f t="shared" si="60"/>
        <v>323653.58</v>
      </c>
      <c r="BI355" s="236">
        <f t="shared" si="60"/>
        <v>325626.06</v>
      </c>
      <c r="BJ355" s="236">
        <f t="shared" si="60"/>
        <v>327507.76</v>
      </c>
      <c r="BK355" s="236">
        <f t="shared" si="60"/>
        <v>329400.40000000002</v>
      </c>
      <c r="BL355" s="235">
        <f t="shared" si="64"/>
        <v>3824803.06</v>
      </c>
      <c r="BS355" s="232"/>
      <c r="BT355" s="232"/>
    </row>
    <row r="356" spans="1:72">
      <c r="A356" s="234" t="s">
        <v>569</v>
      </c>
      <c r="B356" s="231">
        <v>1.5599999999999999E-2</v>
      </c>
      <c r="C356" s="231">
        <v>1.5599999999999999E-2</v>
      </c>
      <c r="D356" s="220">
        <v>4580661.82</v>
      </c>
      <c r="E356" s="220">
        <v>4591593.9000000004</v>
      </c>
      <c r="F356" s="220">
        <v>4617401.92</v>
      </c>
      <c r="G356" s="220">
        <v>4636041.62</v>
      </c>
      <c r="H356" s="220">
        <v>4644395.16</v>
      </c>
      <c r="I356" s="220">
        <v>4652475.66</v>
      </c>
      <c r="J356" s="220">
        <v>4672713.8849999998</v>
      </c>
      <c r="K356" s="220">
        <v>4717056.32</v>
      </c>
      <c r="L356" s="220">
        <v>4779421.2299999995</v>
      </c>
      <c r="M356" s="220">
        <v>4852170.4849999994</v>
      </c>
      <c r="N356" s="220">
        <v>4907827.7399999993</v>
      </c>
      <c r="O356" s="220">
        <v>4945898.4099999992</v>
      </c>
      <c r="P356" s="220">
        <f t="shared" si="65"/>
        <v>56597658.149999999</v>
      </c>
      <c r="Q356" s="220">
        <v>4993740.1149999993</v>
      </c>
      <c r="R356" s="220">
        <v>5044582.1999999993</v>
      </c>
      <c r="S356" s="220">
        <v>5083450.294999999</v>
      </c>
      <c r="T356" s="220">
        <v>5120721.71</v>
      </c>
      <c r="U356" s="220">
        <v>5156089.9899999993</v>
      </c>
      <c r="V356" s="220">
        <v>5198502.3099999996</v>
      </c>
      <c r="W356" s="220">
        <v>5245339.2699999986</v>
      </c>
      <c r="X356" s="220">
        <v>5286036.4449999994</v>
      </c>
      <c r="Y356" s="220">
        <v>5326087.0599999996</v>
      </c>
      <c r="Z356" s="220">
        <v>5362080.1499999994</v>
      </c>
      <c r="AA356" s="220">
        <v>5401923.794999999</v>
      </c>
      <c r="AB356" s="220">
        <v>5446301.9399999995</v>
      </c>
      <c r="AC356" s="220">
        <v>5493350.1499999994</v>
      </c>
      <c r="AD356" s="220">
        <v>5536384.8699999992</v>
      </c>
      <c r="AE356" s="220">
        <v>5577595.0999999996</v>
      </c>
      <c r="AF356" s="220">
        <v>5623518.8599999994</v>
      </c>
      <c r="AG356" s="220">
        <f t="shared" si="66"/>
        <v>64653209.93999999</v>
      </c>
      <c r="AH356" s="234"/>
      <c r="AI356" s="235">
        <f t="shared" si="69"/>
        <v>5954.86</v>
      </c>
      <c r="AJ356" s="235">
        <f t="shared" si="69"/>
        <v>5969.07</v>
      </c>
      <c r="AK356" s="235">
        <f t="shared" si="69"/>
        <v>6002.62</v>
      </c>
      <c r="AL356" s="235">
        <f t="shared" si="67"/>
        <v>6026.85</v>
      </c>
      <c r="AM356" s="235">
        <f t="shared" si="67"/>
        <v>6037.71</v>
      </c>
      <c r="AN356" s="235">
        <f t="shared" si="67"/>
        <v>6048.22</v>
      </c>
      <c r="AO356" s="235">
        <f t="shared" si="59"/>
        <v>6074.53</v>
      </c>
      <c r="AP356" s="235">
        <f t="shared" si="59"/>
        <v>6132.17</v>
      </c>
      <c r="AQ356" s="235">
        <f t="shared" si="59"/>
        <v>6213.25</v>
      </c>
      <c r="AR356" s="235">
        <f t="shared" si="59"/>
        <v>6307.82</v>
      </c>
      <c r="AS356" s="235">
        <f t="shared" si="59"/>
        <v>6380.18</v>
      </c>
      <c r="AT356" s="235">
        <f t="shared" si="59"/>
        <v>6429.67</v>
      </c>
      <c r="AU356" s="236">
        <f t="shared" si="62"/>
        <v>73576.95</v>
      </c>
      <c r="AV356" s="236">
        <f t="shared" si="63"/>
        <v>6491.86</v>
      </c>
      <c r="AW356" s="236">
        <f t="shared" si="63"/>
        <v>6557.96</v>
      </c>
      <c r="AX356" s="236">
        <f t="shared" si="63"/>
        <v>6608.49</v>
      </c>
      <c r="AY356" s="236">
        <f t="shared" si="61"/>
        <v>6656.94</v>
      </c>
      <c r="AZ356" s="236">
        <f t="shared" si="70"/>
        <v>6702.92</v>
      </c>
      <c r="BA356" s="236">
        <f t="shared" si="70"/>
        <v>6758.05</v>
      </c>
      <c r="BB356" s="236">
        <f t="shared" si="70"/>
        <v>6818.94</v>
      </c>
      <c r="BC356" s="236">
        <f t="shared" si="68"/>
        <v>6871.85</v>
      </c>
      <c r="BD356" s="236">
        <f t="shared" si="68"/>
        <v>6923.91</v>
      </c>
      <c r="BE356" s="236">
        <f t="shared" si="68"/>
        <v>6970.7</v>
      </c>
      <c r="BF356" s="236">
        <f t="shared" si="60"/>
        <v>7022.5</v>
      </c>
      <c r="BG356" s="236">
        <f t="shared" si="60"/>
        <v>7080.19</v>
      </c>
      <c r="BH356" s="236">
        <f t="shared" si="60"/>
        <v>7141.36</v>
      </c>
      <c r="BI356" s="236">
        <f t="shared" si="60"/>
        <v>7197.3</v>
      </c>
      <c r="BJ356" s="236">
        <f t="shared" si="60"/>
        <v>7250.87</v>
      </c>
      <c r="BK356" s="236">
        <f t="shared" si="60"/>
        <v>7310.57</v>
      </c>
      <c r="BL356" s="235">
        <f t="shared" si="64"/>
        <v>84049.16</v>
      </c>
      <c r="BS356" s="232"/>
      <c r="BT356" s="232"/>
    </row>
    <row r="357" spans="1:72">
      <c r="A357" s="234" t="s">
        <v>570</v>
      </c>
      <c r="B357" s="231">
        <v>1.5599999999999999E-2</v>
      </c>
      <c r="C357" s="231">
        <v>1.5599999999999999E-2</v>
      </c>
      <c r="D357" s="220">
        <v>1176771.97</v>
      </c>
      <c r="E357" s="220">
        <v>1176771.97</v>
      </c>
      <c r="F357" s="220">
        <v>1176771.97</v>
      </c>
      <c r="G357" s="220">
        <v>1176771.97</v>
      </c>
      <c r="H357" s="220">
        <v>1176771.97</v>
      </c>
      <c r="I357" s="220">
        <v>1176771.97</v>
      </c>
      <c r="J357" s="220">
        <v>1176771.97</v>
      </c>
      <c r="K357" s="220">
        <v>1176771.97</v>
      </c>
      <c r="L357" s="220">
        <v>1176771.97</v>
      </c>
      <c r="M357" s="220">
        <v>1176771.97</v>
      </c>
      <c r="N357" s="220">
        <v>1176771.97</v>
      </c>
      <c r="O357" s="220">
        <v>1176771.97</v>
      </c>
      <c r="P357" s="220">
        <f t="shared" si="65"/>
        <v>14121263.640000002</v>
      </c>
      <c r="Q357" s="220">
        <v>1176771.97</v>
      </c>
      <c r="R357" s="220">
        <v>1176771.97</v>
      </c>
      <c r="S357" s="220">
        <v>1176771.97</v>
      </c>
      <c r="T357" s="220">
        <v>1176771.97</v>
      </c>
      <c r="U357" s="220">
        <v>0</v>
      </c>
      <c r="V357" s="220">
        <v>0</v>
      </c>
      <c r="W357" s="220">
        <v>0</v>
      </c>
      <c r="X357" s="220">
        <v>0</v>
      </c>
      <c r="Y357" s="220">
        <v>0</v>
      </c>
      <c r="Z357" s="220">
        <v>0</v>
      </c>
      <c r="AA357" s="220">
        <v>0</v>
      </c>
      <c r="AB357" s="220">
        <v>0</v>
      </c>
      <c r="AC357" s="220">
        <v>0</v>
      </c>
      <c r="AD357" s="220">
        <v>0</v>
      </c>
      <c r="AE357" s="220">
        <v>0</v>
      </c>
      <c r="AF357" s="220">
        <v>0</v>
      </c>
      <c r="AG357" s="220">
        <f t="shared" si="66"/>
        <v>0</v>
      </c>
      <c r="AH357" s="234"/>
      <c r="AI357" s="235">
        <f t="shared" si="69"/>
        <v>1529.8</v>
      </c>
      <c r="AJ357" s="235">
        <f t="shared" si="69"/>
        <v>1529.8</v>
      </c>
      <c r="AK357" s="235">
        <f t="shared" si="69"/>
        <v>1529.8</v>
      </c>
      <c r="AL357" s="235">
        <f t="shared" si="67"/>
        <v>1529.8</v>
      </c>
      <c r="AM357" s="235">
        <f t="shared" si="67"/>
        <v>1529.8</v>
      </c>
      <c r="AN357" s="235">
        <f t="shared" si="67"/>
        <v>1529.8</v>
      </c>
      <c r="AO357" s="235">
        <f t="shared" si="59"/>
        <v>1529.8</v>
      </c>
      <c r="AP357" s="235">
        <f t="shared" si="59"/>
        <v>1529.8</v>
      </c>
      <c r="AQ357" s="235">
        <f t="shared" si="59"/>
        <v>1529.8</v>
      </c>
      <c r="AR357" s="235">
        <f t="shared" si="59"/>
        <v>1529.8</v>
      </c>
      <c r="AS357" s="235">
        <f t="shared" si="59"/>
        <v>1529.8</v>
      </c>
      <c r="AT357" s="235">
        <f t="shared" si="59"/>
        <v>1529.8</v>
      </c>
      <c r="AU357" s="236">
        <f t="shared" si="62"/>
        <v>18357.599999999995</v>
      </c>
      <c r="AV357" s="236">
        <f t="shared" si="63"/>
        <v>1529.8</v>
      </c>
      <c r="AW357" s="236">
        <f t="shared" si="63"/>
        <v>1529.8</v>
      </c>
      <c r="AX357" s="236">
        <f t="shared" si="63"/>
        <v>1529.8</v>
      </c>
      <c r="AY357" s="236">
        <f t="shared" si="61"/>
        <v>1529.8</v>
      </c>
      <c r="AZ357" s="236">
        <f t="shared" si="70"/>
        <v>0</v>
      </c>
      <c r="BA357" s="236">
        <f t="shared" si="70"/>
        <v>0</v>
      </c>
      <c r="BB357" s="236">
        <f t="shared" si="70"/>
        <v>0</v>
      </c>
      <c r="BC357" s="236">
        <f t="shared" si="68"/>
        <v>0</v>
      </c>
      <c r="BD357" s="236">
        <f t="shared" si="68"/>
        <v>0</v>
      </c>
      <c r="BE357" s="236">
        <f t="shared" si="68"/>
        <v>0</v>
      </c>
      <c r="BF357" s="236">
        <f t="shared" si="60"/>
        <v>0</v>
      </c>
      <c r="BG357" s="236">
        <f t="shared" si="60"/>
        <v>0</v>
      </c>
      <c r="BH357" s="236">
        <f t="shared" si="60"/>
        <v>0</v>
      </c>
      <c r="BI357" s="236">
        <f t="shared" si="60"/>
        <v>0</v>
      </c>
      <c r="BJ357" s="236">
        <f t="shared" si="60"/>
        <v>0</v>
      </c>
      <c r="BK357" s="236">
        <f t="shared" si="60"/>
        <v>0</v>
      </c>
      <c r="BL357" s="235">
        <f t="shared" si="64"/>
        <v>0</v>
      </c>
      <c r="BS357" s="232"/>
      <c r="BT357" s="232"/>
    </row>
    <row r="358" spans="1:72">
      <c r="A358" s="234" t="s">
        <v>571</v>
      </c>
      <c r="B358" s="231">
        <v>1.7899999999999999E-2</v>
      </c>
      <c r="C358" s="231">
        <v>1.7899999999999999E-2</v>
      </c>
      <c r="D358" s="220">
        <v>315724671.31999999</v>
      </c>
      <c r="E358" s="220">
        <v>316380783.45999998</v>
      </c>
      <c r="F358" s="220">
        <v>317507769.52999997</v>
      </c>
      <c r="G358" s="220">
        <v>317980456.29000002</v>
      </c>
      <c r="H358" s="220">
        <v>318972619.14999998</v>
      </c>
      <c r="I358" s="220">
        <v>320261758.02999997</v>
      </c>
      <c r="J358" s="220">
        <v>320767014.27499998</v>
      </c>
      <c r="K358" s="220">
        <v>320986693.62</v>
      </c>
      <c r="L358" s="220">
        <v>320967797.23500001</v>
      </c>
      <c r="M358" s="220">
        <v>320895276.86999995</v>
      </c>
      <c r="N358" s="220">
        <v>321043769.77499992</v>
      </c>
      <c r="O358" s="220">
        <v>321456980.28499991</v>
      </c>
      <c r="P358" s="220">
        <f t="shared" si="65"/>
        <v>3832945589.8399997</v>
      </c>
      <c r="Q358" s="220">
        <v>321946667.74999994</v>
      </c>
      <c r="R358" s="220">
        <v>322473324.63999999</v>
      </c>
      <c r="S358" s="220">
        <v>322985582.93000001</v>
      </c>
      <c r="T358" s="220">
        <v>323567682.875</v>
      </c>
      <c r="U358" s="220">
        <v>324088504.20499998</v>
      </c>
      <c r="V358" s="220">
        <v>324417893.69000006</v>
      </c>
      <c r="W358" s="220">
        <v>324920456.13999999</v>
      </c>
      <c r="X358" s="220">
        <v>325535872.31000006</v>
      </c>
      <c r="Y358" s="220">
        <v>325965034.54499996</v>
      </c>
      <c r="Z358" s="220">
        <v>326269673.71499991</v>
      </c>
      <c r="AA358" s="220">
        <v>326589009.2949999</v>
      </c>
      <c r="AB358" s="220">
        <v>327023170.10999984</v>
      </c>
      <c r="AC358" s="220">
        <v>327551114.17499989</v>
      </c>
      <c r="AD358" s="220">
        <v>328127138.24499995</v>
      </c>
      <c r="AE358" s="220">
        <v>328688936.57999986</v>
      </c>
      <c r="AF358" s="220">
        <v>329308165.12999982</v>
      </c>
      <c r="AG358" s="220">
        <f t="shared" si="66"/>
        <v>3918484968.1399984</v>
      </c>
      <c r="AH358" s="234"/>
      <c r="AI358" s="235">
        <f t="shared" si="69"/>
        <v>470955.97</v>
      </c>
      <c r="AJ358" s="235">
        <f t="shared" si="69"/>
        <v>471934.67</v>
      </c>
      <c r="AK358" s="235">
        <f t="shared" si="69"/>
        <v>473615.76</v>
      </c>
      <c r="AL358" s="235">
        <f t="shared" si="67"/>
        <v>474320.85</v>
      </c>
      <c r="AM358" s="235">
        <f t="shared" si="67"/>
        <v>475800.82</v>
      </c>
      <c r="AN358" s="235">
        <f t="shared" si="67"/>
        <v>477723.79</v>
      </c>
      <c r="AO358" s="235">
        <f t="shared" si="59"/>
        <v>478477.46</v>
      </c>
      <c r="AP358" s="235">
        <f t="shared" si="59"/>
        <v>478805.15</v>
      </c>
      <c r="AQ358" s="235">
        <f t="shared" si="59"/>
        <v>478776.96</v>
      </c>
      <c r="AR358" s="235">
        <f t="shared" si="59"/>
        <v>478668.79</v>
      </c>
      <c r="AS358" s="235">
        <f t="shared" si="59"/>
        <v>478890.29</v>
      </c>
      <c r="AT358" s="235">
        <f t="shared" si="59"/>
        <v>479506.66</v>
      </c>
      <c r="AU358" s="236">
        <f t="shared" si="62"/>
        <v>5717477.1699999999</v>
      </c>
      <c r="AV358" s="236">
        <f t="shared" si="63"/>
        <v>480237.11</v>
      </c>
      <c r="AW358" s="236">
        <f t="shared" si="63"/>
        <v>481022.71</v>
      </c>
      <c r="AX358" s="236">
        <f t="shared" si="63"/>
        <v>481786.83</v>
      </c>
      <c r="AY358" s="236">
        <f t="shared" si="61"/>
        <v>482655.13</v>
      </c>
      <c r="AZ358" s="236">
        <f t="shared" si="70"/>
        <v>483432.02</v>
      </c>
      <c r="BA358" s="236">
        <f t="shared" si="70"/>
        <v>483923.36</v>
      </c>
      <c r="BB358" s="236">
        <f t="shared" si="70"/>
        <v>484673.01</v>
      </c>
      <c r="BC358" s="236">
        <f t="shared" si="68"/>
        <v>485591.01</v>
      </c>
      <c r="BD358" s="236">
        <f t="shared" si="68"/>
        <v>486231.18</v>
      </c>
      <c r="BE358" s="236">
        <f t="shared" si="68"/>
        <v>486685.6</v>
      </c>
      <c r="BF358" s="236">
        <f t="shared" si="60"/>
        <v>487161.94</v>
      </c>
      <c r="BG358" s="236">
        <f t="shared" si="60"/>
        <v>487809.56</v>
      </c>
      <c r="BH358" s="236">
        <f t="shared" si="60"/>
        <v>488597.08</v>
      </c>
      <c r="BI358" s="236">
        <f t="shared" si="60"/>
        <v>489456.31</v>
      </c>
      <c r="BJ358" s="236">
        <f t="shared" si="60"/>
        <v>490294.33</v>
      </c>
      <c r="BK358" s="236">
        <f t="shared" si="60"/>
        <v>491218.01</v>
      </c>
      <c r="BL358" s="235">
        <f t="shared" si="64"/>
        <v>5845073.4099999992</v>
      </c>
      <c r="BS358" s="232"/>
      <c r="BT358" s="232"/>
    </row>
    <row r="359" spans="1:72">
      <c r="A359" s="234" t="s">
        <v>572</v>
      </c>
      <c r="B359" s="231">
        <v>1.7899999999999999E-2</v>
      </c>
      <c r="C359" s="231">
        <v>1.7899999999999999E-2</v>
      </c>
      <c r="D359" s="220">
        <v>0</v>
      </c>
      <c r="E359" s="220">
        <v>0</v>
      </c>
      <c r="F359" s="220">
        <v>0</v>
      </c>
      <c r="G359" s="220">
        <v>0</v>
      </c>
      <c r="H359" s="220">
        <v>0</v>
      </c>
      <c r="I359" s="220">
        <v>0</v>
      </c>
      <c r="J359" s="220">
        <v>0</v>
      </c>
      <c r="K359" s="220">
        <v>0</v>
      </c>
      <c r="L359" s="220">
        <v>0</v>
      </c>
      <c r="M359" s="220">
        <v>0</v>
      </c>
      <c r="N359" s="220">
        <v>0</v>
      </c>
      <c r="O359" s="220">
        <v>0</v>
      </c>
      <c r="P359" s="220">
        <f t="shared" si="65"/>
        <v>0</v>
      </c>
      <c r="Q359" s="220">
        <v>0</v>
      </c>
      <c r="R359" s="220">
        <v>0</v>
      </c>
      <c r="S359" s="220">
        <v>0</v>
      </c>
      <c r="T359" s="220">
        <v>0</v>
      </c>
      <c r="U359" s="220">
        <v>0</v>
      </c>
      <c r="V359" s="220">
        <v>0</v>
      </c>
      <c r="W359" s="220">
        <v>0</v>
      </c>
      <c r="X359" s="220">
        <v>0</v>
      </c>
      <c r="Y359" s="220">
        <v>0</v>
      </c>
      <c r="Z359" s="220">
        <v>0</v>
      </c>
      <c r="AA359" s="220">
        <v>0</v>
      </c>
      <c r="AB359" s="220">
        <v>0</v>
      </c>
      <c r="AC359" s="220">
        <v>0</v>
      </c>
      <c r="AD359" s="220">
        <v>0</v>
      </c>
      <c r="AE359" s="220">
        <v>0</v>
      </c>
      <c r="AF359" s="220">
        <v>0</v>
      </c>
      <c r="AG359" s="220">
        <f t="shared" si="66"/>
        <v>0</v>
      </c>
      <c r="AH359" s="234"/>
      <c r="AI359" s="235">
        <f t="shared" si="69"/>
        <v>0</v>
      </c>
      <c r="AJ359" s="235">
        <f t="shared" si="69"/>
        <v>0</v>
      </c>
      <c r="AK359" s="235">
        <f t="shared" si="69"/>
        <v>0</v>
      </c>
      <c r="AL359" s="235">
        <f t="shared" si="67"/>
        <v>0</v>
      </c>
      <c r="AM359" s="235">
        <f t="shared" si="67"/>
        <v>0</v>
      </c>
      <c r="AN359" s="235">
        <f t="shared" si="67"/>
        <v>0</v>
      </c>
      <c r="AO359" s="235">
        <f t="shared" si="59"/>
        <v>0</v>
      </c>
      <c r="AP359" s="235">
        <f t="shared" si="59"/>
        <v>0</v>
      </c>
      <c r="AQ359" s="235">
        <f t="shared" si="59"/>
        <v>0</v>
      </c>
      <c r="AR359" s="235">
        <f t="shared" si="59"/>
        <v>0</v>
      </c>
      <c r="AS359" s="235">
        <f t="shared" si="59"/>
        <v>0</v>
      </c>
      <c r="AT359" s="235">
        <f t="shared" si="59"/>
        <v>0</v>
      </c>
      <c r="AU359" s="236">
        <f t="shared" si="62"/>
        <v>0</v>
      </c>
      <c r="AV359" s="236">
        <f t="shared" si="63"/>
        <v>0</v>
      </c>
      <c r="AW359" s="236">
        <f t="shared" si="63"/>
        <v>0</v>
      </c>
      <c r="AX359" s="236">
        <f t="shared" si="63"/>
        <v>0</v>
      </c>
      <c r="AY359" s="236">
        <f t="shared" si="61"/>
        <v>0</v>
      </c>
      <c r="AZ359" s="236">
        <f t="shared" si="70"/>
        <v>0</v>
      </c>
      <c r="BA359" s="236">
        <f t="shared" si="70"/>
        <v>0</v>
      </c>
      <c r="BB359" s="236">
        <f t="shared" si="70"/>
        <v>0</v>
      </c>
      <c r="BC359" s="236">
        <f t="shared" si="68"/>
        <v>0</v>
      </c>
      <c r="BD359" s="236">
        <f t="shared" si="68"/>
        <v>0</v>
      </c>
      <c r="BE359" s="236">
        <f t="shared" si="68"/>
        <v>0</v>
      </c>
      <c r="BF359" s="236">
        <f t="shared" si="60"/>
        <v>0</v>
      </c>
      <c r="BG359" s="236">
        <f t="shared" si="60"/>
        <v>0</v>
      </c>
      <c r="BH359" s="236">
        <f t="shared" si="60"/>
        <v>0</v>
      </c>
      <c r="BI359" s="236">
        <f t="shared" si="60"/>
        <v>0</v>
      </c>
      <c r="BJ359" s="236">
        <f t="shared" si="60"/>
        <v>0</v>
      </c>
      <c r="BK359" s="236">
        <f t="shared" si="60"/>
        <v>0</v>
      </c>
      <c r="BL359" s="235">
        <f t="shared" si="64"/>
        <v>0</v>
      </c>
      <c r="BS359" s="232"/>
      <c r="BT359" s="232"/>
    </row>
    <row r="360" spans="1:72">
      <c r="A360" s="234" t="s">
        <v>573</v>
      </c>
      <c r="B360" s="231">
        <v>1.7899999999999999E-2</v>
      </c>
      <c r="C360" s="231">
        <v>1.7899999999999999E-2</v>
      </c>
      <c r="D360" s="220">
        <v>11017690.640000001</v>
      </c>
      <c r="E360" s="220">
        <v>11019085.66</v>
      </c>
      <c r="F360" s="220">
        <v>11020789.359999999</v>
      </c>
      <c r="G360" s="220">
        <v>11021098.050000001</v>
      </c>
      <c r="H360" s="220">
        <v>11021098.050000001</v>
      </c>
      <c r="I360" s="220">
        <v>11021174.9</v>
      </c>
      <c r="J360" s="220">
        <v>11024726.619999999</v>
      </c>
      <c r="K360" s="220">
        <v>11031102.615</v>
      </c>
      <c r="L360" s="220">
        <v>11034003.74</v>
      </c>
      <c r="M360" s="220">
        <v>11032594.74</v>
      </c>
      <c r="N360" s="220">
        <v>11031185.74</v>
      </c>
      <c r="O360" s="220">
        <v>11031185.74</v>
      </c>
      <c r="P360" s="220">
        <f t="shared" si="65"/>
        <v>132305735.85499997</v>
      </c>
      <c r="Q360" s="220">
        <v>11034130.99</v>
      </c>
      <c r="R360" s="220">
        <v>11037076.24</v>
      </c>
      <c r="S360" s="220">
        <v>11038860.645</v>
      </c>
      <c r="T360" s="220">
        <v>11040645.050000001</v>
      </c>
      <c r="U360" s="220">
        <v>11042429.455</v>
      </c>
      <c r="V360" s="220">
        <v>11045998.265000001</v>
      </c>
      <c r="W360" s="220">
        <v>11050727.920000002</v>
      </c>
      <c r="X360" s="220">
        <v>11055457.575000001</v>
      </c>
      <c r="Y360" s="220">
        <v>11060187.230000002</v>
      </c>
      <c r="Z360" s="220">
        <v>11064916.885000002</v>
      </c>
      <c r="AA360" s="220">
        <v>11066701.290000003</v>
      </c>
      <c r="AB360" s="220">
        <v>11066701.290000003</v>
      </c>
      <c r="AC360" s="220">
        <v>11066701.290000003</v>
      </c>
      <c r="AD360" s="220">
        <v>11068487.755000003</v>
      </c>
      <c r="AE360" s="220">
        <v>11073224.710000003</v>
      </c>
      <c r="AF360" s="220">
        <v>11077961.665000003</v>
      </c>
      <c r="AG360" s="220">
        <f t="shared" si="66"/>
        <v>132739495.33000006</v>
      </c>
      <c r="AH360" s="234"/>
      <c r="AI360" s="235">
        <f t="shared" si="69"/>
        <v>16434.72</v>
      </c>
      <c r="AJ360" s="235">
        <f t="shared" si="69"/>
        <v>16436.8</v>
      </c>
      <c r="AK360" s="235">
        <f t="shared" si="69"/>
        <v>16439.34</v>
      </c>
      <c r="AL360" s="235">
        <f t="shared" si="67"/>
        <v>16439.8</v>
      </c>
      <c r="AM360" s="235">
        <f t="shared" si="67"/>
        <v>16439.8</v>
      </c>
      <c r="AN360" s="235">
        <f t="shared" si="67"/>
        <v>16439.919999999998</v>
      </c>
      <c r="AO360" s="235">
        <f t="shared" si="59"/>
        <v>16445.22</v>
      </c>
      <c r="AP360" s="235">
        <f t="shared" si="59"/>
        <v>16454.73</v>
      </c>
      <c r="AQ360" s="235">
        <f t="shared" si="59"/>
        <v>16459.060000000001</v>
      </c>
      <c r="AR360" s="235">
        <f t="shared" ref="AR360:AT423" si="71">ROUND(M360*$B360/12,2)</f>
        <v>16456.95</v>
      </c>
      <c r="AS360" s="235">
        <f t="shared" si="71"/>
        <v>16454.849999999999</v>
      </c>
      <c r="AT360" s="235">
        <f t="shared" si="71"/>
        <v>16454.849999999999</v>
      </c>
      <c r="AU360" s="236">
        <f t="shared" si="62"/>
        <v>197356.04000000004</v>
      </c>
      <c r="AV360" s="236">
        <f t="shared" si="63"/>
        <v>16459.25</v>
      </c>
      <c r="AW360" s="236">
        <f t="shared" si="63"/>
        <v>16463.64</v>
      </c>
      <c r="AX360" s="236">
        <f t="shared" si="63"/>
        <v>16466.3</v>
      </c>
      <c r="AY360" s="236">
        <f t="shared" si="61"/>
        <v>16468.96</v>
      </c>
      <c r="AZ360" s="236">
        <f t="shared" si="70"/>
        <v>16471.62</v>
      </c>
      <c r="BA360" s="236">
        <f t="shared" si="70"/>
        <v>16476.95</v>
      </c>
      <c r="BB360" s="236">
        <f t="shared" si="70"/>
        <v>16484</v>
      </c>
      <c r="BC360" s="236">
        <f t="shared" si="68"/>
        <v>16491.060000000001</v>
      </c>
      <c r="BD360" s="236">
        <f t="shared" si="68"/>
        <v>16498.11</v>
      </c>
      <c r="BE360" s="236">
        <f t="shared" si="68"/>
        <v>16505.169999999998</v>
      </c>
      <c r="BF360" s="236">
        <f t="shared" si="60"/>
        <v>16507.830000000002</v>
      </c>
      <c r="BG360" s="236">
        <f t="shared" si="60"/>
        <v>16507.830000000002</v>
      </c>
      <c r="BH360" s="236">
        <f t="shared" si="60"/>
        <v>16507.830000000002</v>
      </c>
      <c r="BI360" s="236">
        <f t="shared" ref="BI360:BK423" si="72">ROUND(AD360*$C360/12,2)</f>
        <v>16510.490000000002</v>
      </c>
      <c r="BJ360" s="236">
        <f t="shared" si="72"/>
        <v>16517.560000000001</v>
      </c>
      <c r="BK360" s="236">
        <f t="shared" si="72"/>
        <v>16524.63</v>
      </c>
      <c r="BL360" s="235">
        <f t="shared" si="64"/>
        <v>198003.08000000002</v>
      </c>
      <c r="BS360" s="232"/>
      <c r="BT360" s="232"/>
    </row>
    <row r="361" spans="1:72">
      <c r="A361" s="234" t="s">
        <v>574</v>
      </c>
      <c r="B361" s="231">
        <v>1.6299999999999999E-2</v>
      </c>
      <c r="C361" s="231">
        <v>1.6299999999999999E-2</v>
      </c>
      <c r="D361" s="220">
        <v>124882293.53</v>
      </c>
      <c r="E361" s="220">
        <v>124884083.73</v>
      </c>
      <c r="F361" s="220">
        <v>124887148.94</v>
      </c>
      <c r="G361" s="220">
        <v>124888423.95</v>
      </c>
      <c r="H361" s="220">
        <v>124889706.09</v>
      </c>
      <c r="I361" s="220">
        <v>124894703.33</v>
      </c>
      <c r="J361" s="220">
        <v>124898418.43000001</v>
      </c>
      <c r="K361" s="220">
        <v>124898418.43000001</v>
      </c>
      <c r="L361" s="220">
        <v>124898418.43000001</v>
      </c>
      <c r="M361" s="220">
        <v>124898418.43000001</v>
      </c>
      <c r="N361" s="220">
        <v>124898418.43000001</v>
      </c>
      <c r="O361" s="220">
        <v>124898418.43000001</v>
      </c>
      <c r="P361" s="220">
        <f t="shared" si="65"/>
        <v>1498716870.1500003</v>
      </c>
      <c r="Q361" s="220">
        <v>124898418.43000001</v>
      </c>
      <c r="R361" s="220">
        <v>124898418.43000001</v>
      </c>
      <c r="S361" s="220">
        <v>124898418.43000001</v>
      </c>
      <c r="T361" s="220">
        <v>124898418.43000001</v>
      </c>
      <c r="U361" s="220">
        <v>124923418.43000001</v>
      </c>
      <c r="V361" s="220">
        <v>124948418.43000001</v>
      </c>
      <c r="W361" s="220">
        <v>124948418.43000001</v>
      </c>
      <c r="X361" s="220">
        <v>124948418.43000001</v>
      </c>
      <c r="Y361" s="220">
        <v>124948418.43000001</v>
      </c>
      <c r="Z361" s="220">
        <v>124948418.43000001</v>
      </c>
      <c r="AA361" s="220">
        <v>124948418.43000001</v>
      </c>
      <c r="AB361" s="220">
        <v>124948418.43000001</v>
      </c>
      <c r="AC361" s="220">
        <v>124948418.43000001</v>
      </c>
      <c r="AD361" s="220">
        <v>124948418.43000001</v>
      </c>
      <c r="AE361" s="220">
        <v>124948418.43000001</v>
      </c>
      <c r="AF361" s="220">
        <v>124948418.43000001</v>
      </c>
      <c r="AG361" s="220">
        <f t="shared" si="66"/>
        <v>1499356021.1600006</v>
      </c>
      <c r="AH361" s="234"/>
      <c r="AI361" s="235">
        <f t="shared" si="69"/>
        <v>169631.78</v>
      </c>
      <c r="AJ361" s="235">
        <f t="shared" si="69"/>
        <v>169634.21</v>
      </c>
      <c r="AK361" s="235">
        <f t="shared" si="69"/>
        <v>169638.38</v>
      </c>
      <c r="AL361" s="235">
        <f t="shared" si="67"/>
        <v>169640.11</v>
      </c>
      <c r="AM361" s="235">
        <f t="shared" si="67"/>
        <v>169641.85</v>
      </c>
      <c r="AN361" s="235">
        <f t="shared" si="67"/>
        <v>169648.64000000001</v>
      </c>
      <c r="AO361" s="235">
        <f t="shared" si="67"/>
        <v>169653.69</v>
      </c>
      <c r="AP361" s="235">
        <f t="shared" si="67"/>
        <v>169653.69</v>
      </c>
      <c r="AQ361" s="235">
        <f t="shared" si="67"/>
        <v>169653.69</v>
      </c>
      <c r="AR361" s="235">
        <f t="shared" si="71"/>
        <v>169653.69</v>
      </c>
      <c r="AS361" s="235">
        <f t="shared" si="71"/>
        <v>169653.69</v>
      </c>
      <c r="AT361" s="235">
        <f t="shared" si="71"/>
        <v>169653.69</v>
      </c>
      <c r="AU361" s="236">
        <f t="shared" si="62"/>
        <v>2035757.1099999996</v>
      </c>
      <c r="AV361" s="236">
        <f t="shared" si="63"/>
        <v>169653.69</v>
      </c>
      <c r="AW361" s="236">
        <f t="shared" si="63"/>
        <v>169653.69</v>
      </c>
      <c r="AX361" s="236">
        <f t="shared" si="63"/>
        <v>169653.69</v>
      </c>
      <c r="AY361" s="236">
        <f t="shared" si="61"/>
        <v>169653.69</v>
      </c>
      <c r="AZ361" s="236">
        <f t="shared" si="70"/>
        <v>169687.64</v>
      </c>
      <c r="BA361" s="236">
        <f t="shared" si="70"/>
        <v>169721.60000000001</v>
      </c>
      <c r="BB361" s="236">
        <f t="shared" si="70"/>
        <v>169721.60000000001</v>
      </c>
      <c r="BC361" s="236">
        <f t="shared" si="68"/>
        <v>169721.60000000001</v>
      </c>
      <c r="BD361" s="236">
        <f t="shared" si="68"/>
        <v>169721.60000000001</v>
      </c>
      <c r="BE361" s="236">
        <f t="shared" si="68"/>
        <v>169721.60000000001</v>
      </c>
      <c r="BF361" s="236">
        <f t="shared" si="68"/>
        <v>169721.60000000001</v>
      </c>
      <c r="BG361" s="236">
        <f t="shared" si="68"/>
        <v>169721.60000000001</v>
      </c>
      <c r="BH361" s="236">
        <f t="shared" si="68"/>
        <v>169721.60000000001</v>
      </c>
      <c r="BI361" s="236">
        <f t="shared" si="72"/>
        <v>169721.60000000001</v>
      </c>
      <c r="BJ361" s="236">
        <f t="shared" si="72"/>
        <v>169721.60000000001</v>
      </c>
      <c r="BK361" s="236">
        <f t="shared" si="72"/>
        <v>169721.60000000001</v>
      </c>
      <c r="BL361" s="235">
        <f t="shared" si="64"/>
        <v>2036625.2400000005</v>
      </c>
      <c r="BS361" s="232"/>
      <c r="BT361" s="232"/>
    </row>
    <row r="362" spans="1:72">
      <c r="A362" s="234" t="s">
        <v>575</v>
      </c>
      <c r="B362" s="231">
        <v>1.6299999999999999E-2</v>
      </c>
      <c r="C362" s="231">
        <v>1.6299999999999999E-2</v>
      </c>
      <c r="D362" s="220">
        <v>0</v>
      </c>
      <c r="E362" s="220">
        <v>0</v>
      </c>
      <c r="F362" s="220">
        <v>0</v>
      </c>
      <c r="G362" s="220">
        <v>0</v>
      </c>
      <c r="H362" s="220">
        <v>0</v>
      </c>
      <c r="I362" s="220">
        <v>0</v>
      </c>
      <c r="J362" s="220">
        <v>0</v>
      </c>
      <c r="K362" s="220">
        <v>0</v>
      </c>
      <c r="L362" s="220">
        <v>0</v>
      </c>
      <c r="M362" s="220">
        <v>0</v>
      </c>
      <c r="N362" s="220">
        <v>0</v>
      </c>
      <c r="O362" s="220">
        <v>0</v>
      </c>
      <c r="P362" s="220">
        <f t="shared" si="65"/>
        <v>0</v>
      </c>
      <c r="Q362" s="220">
        <v>0</v>
      </c>
      <c r="R362" s="220">
        <v>0</v>
      </c>
      <c r="S362" s="220">
        <v>0</v>
      </c>
      <c r="T362" s="220">
        <v>0</v>
      </c>
      <c r="U362" s="220">
        <v>0</v>
      </c>
      <c r="V362" s="220">
        <v>0</v>
      </c>
      <c r="W362" s="220">
        <v>0</v>
      </c>
      <c r="X362" s="220">
        <v>0</v>
      </c>
      <c r="Y362" s="220">
        <v>0</v>
      </c>
      <c r="Z362" s="220">
        <v>0</v>
      </c>
      <c r="AA362" s="220">
        <v>0</v>
      </c>
      <c r="AB362" s="220">
        <v>0</v>
      </c>
      <c r="AC362" s="220">
        <v>0</v>
      </c>
      <c r="AD362" s="220">
        <v>0</v>
      </c>
      <c r="AE362" s="220">
        <v>0</v>
      </c>
      <c r="AF362" s="220">
        <v>0</v>
      </c>
      <c r="AG362" s="220">
        <f t="shared" si="66"/>
        <v>0</v>
      </c>
      <c r="AH362" s="234"/>
      <c r="AI362" s="235">
        <f t="shared" si="69"/>
        <v>0</v>
      </c>
      <c r="AJ362" s="235">
        <f t="shared" si="69"/>
        <v>0</v>
      </c>
      <c r="AK362" s="235">
        <f t="shared" si="69"/>
        <v>0</v>
      </c>
      <c r="AL362" s="235">
        <f t="shared" si="67"/>
        <v>0</v>
      </c>
      <c r="AM362" s="235">
        <f t="shared" si="67"/>
        <v>0</v>
      </c>
      <c r="AN362" s="235">
        <f t="shared" si="67"/>
        <v>0</v>
      </c>
      <c r="AO362" s="235">
        <f t="shared" si="67"/>
        <v>0</v>
      </c>
      <c r="AP362" s="235">
        <f t="shared" si="67"/>
        <v>0</v>
      </c>
      <c r="AQ362" s="235">
        <f t="shared" si="67"/>
        <v>0</v>
      </c>
      <c r="AR362" s="235">
        <f t="shared" si="71"/>
        <v>0</v>
      </c>
      <c r="AS362" s="235">
        <f t="shared" si="71"/>
        <v>0</v>
      </c>
      <c r="AT362" s="235">
        <f t="shared" si="71"/>
        <v>0</v>
      </c>
      <c r="AU362" s="236">
        <f t="shared" si="62"/>
        <v>0</v>
      </c>
      <c r="AV362" s="236">
        <f t="shared" si="63"/>
        <v>0</v>
      </c>
      <c r="AW362" s="236">
        <f t="shared" si="63"/>
        <v>0</v>
      </c>
      <c r="AX362" s="236">
        <f t="shared" si="63"/>
        <v>0</v>
      </c>
      <c r="AY362" s="236">
        <f t="shared" si="61"/>
        <v>0</v>
      </c>
      <c r="AZ362" s="236">
        <f t="shared" si="70"/>
        <v>0</v>
      </c>
      <c r="BA362" s="236">
        <f t="shared" si="70"/>
        <v>0</v>
      </c>
      <c r="BB362" s="236">
        <f t="shared" si="70"/>
        <v>0</v>
      </c>
      <c r="BC362" s="236">
        <f t="shared" si="68"/>
        <v>0</v>
      </c>
      <c r="BD362" s="236">
        <f t="shared" si="68"/>
        <v>0</v>
      </c>
      <c r="BE362" s="236">
        <f t="shared" si="68"/>
        <v>0</v>
      </c>
      <c r="BF362" s="236">
        <f t="shared" si="68"/>
        <v>0</v>
      </c>
      <c r="BG362" s="236">
        <f t="shared" si="68"/>
        <v>0</v>
      </c>
      <c r="BH362" s="236">
        <f t="shared" si="68"/>
        <v>0</v>
      </c>
      <c r="BI362" s="236">
        <f t="shared" si="72"/>
        <v>0</v>
      </c>
      <c r="BJ362" s="236">
        <f t="shared" si="72"/>
        <v>0</v>
      </c>
      <c r="BK362" s="236">
        <f t="shared" si="72"/>
        <v>0</v>
      </c>
      <c r="BL362" s="235">
        <f t="shared" si="64"/>
        <v>0</v>
      </c>
      <c r="BS362" s="232"/>
      <c r="BT362" s="232"/>
    </row>
    <row r="363" spans="1:72">
      <c r="A363" s="234" t="s">
        <v>576</v>
      </c>
      <c r="B363" s="231">
        <v>1.6299999999999999E-2</v>
      </c>
      <c r="C363" s="231">
        <v>1.6299999999999999E-2</v>
      </c>
      <c r="D363" s="220">
        <v>6306473.2199999997</v>
      </c>
      <c r="E363" s="220">
        <v>6306473.2199999997</v>
      </c>
      <c r="F363" s="220">
        <v>6306473.2199999997</v>
      </c>
      <c r="G363" s="220">
        <v>6306473.2199999997</v>
      </c>
      <c r="H363" s="220">
        <v>6306473.2199999997</v>
      </c>
      <c r="I363" s="220">
        <v>6306473.2199999997</v>
      </c>
      <c r="J363" s="220">
        <v>6306473.2199999997</v>
      </c>
      <c r="K363" s="220">
        <v>6306473.2199999997</v>
      </c>
      <c r="L363" s="220">
        <v>6306473.2199999997</v>
      </c>
      <c r="M363" s="220">
        <v>6306473.2199999997</v>
      </c>
      <c r="N363" s="220">
        <v>6306473.2199999997</v>
      </c>
      <c r="O363" s="220">
        <v>6306473.2199999997</v>
      </c>
      <c r="P363" s="220">
        <f t="shared" si="65"/>
        <v>75677678.640000001</v>
      </c>
      <c r="Q363" s="220">
        <v>6306473.2199999997</v>
      </c>
      <c r="R363" s="220">
        <v>6306473.2199999997</v>
      </c>
      <c r="S363" s="220">
        <v>6306473.2199999997</v>
      </c>
      <c r="T363" s="220">
        <v>6306473.2199999997</v>
      </c>
      <c r="U363" s="220">
        <v>6306473.2199999997</v>
      </c>
      <c r="V363" s="220">
        <v>6306473.2199999997</v>
      </c>
      <c r="W363" s="220">
        <v>6306473.2199999997</v>
      </c>
      <c r="X363" s="220">
        <v>6306473.2199999997</v>
      </c>
      <c r="Y363" s="220">
        <v>6306473.2199999997</v>
      </c>
      <c r="Z363" s="220">
        <v>6306473.2199999997</v>
      </c>
      <c r="AA363" s="220">
        <v>6306473.2199999997</v>
      </c>
      <c r="AB363" s="220">
        <v>6306473.2199999997</v>
      </c>
      <c r="AC363" s="220">
        <v>6306473.2199999997</v>
      </c>
      <c r="AD363" s="220">
        <v>6306473.2199999997</v>
      </c>
      <c r="AE363" s="220">
        <v>6306473.2199999997</v>
      </c>
      <c r="AF363" s="220">
        <v>6306473.2199999997</v>
      </c>
      <c r="AG363" s="220">
        <f t="shared" si="66"/>
        <v>75677678.640000001</v>
      </c>
      <c r="AH363" s="234"/>
      <c r="AI363" s="235">
        <f t="shared" si="69"/>
        <v>8566.2900000000009</v>
      </c>
      <c r="AJ363" s="235">
        <f t="shared" si="69"/>
        <v>8566.2900000000009</v>
      </c>
      <c r="AK363" s="235">
        <f t="shared" si="69"/>
        <v>8566.2900000000009</v>
      </c>
      <c r="AL363" s="235">
        <f t="shared" si="67"/>
        <v>8566.2900000000009</v>
      </c>
      <c r="AM363" s="235">
        <f t="shared" si="67"/>
        <v>8566.2900000000009</v>
      </c>
      <c r="AN363" s="235">
        <f t="shared" si="67"/>
        <v>8566.2900000000009</v>
      </c>
      <c r="AO363" s="235">
        <f t="shared" si="67"/>
        <v>8566.2900000000009</v>
      </c>
      <c r="AP363" s="235">
        <f t="shared" si="67"/>
        <v>8566.2900000000009</v>
      </c>
      <c r="AQ363" s="235">
        <f t="shared" si="67"/>
        <v>8566.2900000000009</v>
      </c>
      <c r="AR363" s="235">
        <f t="shared" si="71"/>
        <v>8566.2900000000009</v>
      </c>
      <c r="AS363" s="235">
        <f t="shared" si="71"/>
        <v>8566.2900000000009</v>
      </c>
      <c r="AT363" s="235">
        <f t="shared" si="71"/>
        <v>8566.2900000000009</v>
      </c>
      <c r="AU363" s="236">
        <f t="shared" si="62"/>
        <v>102795.48000000004</v>
      </c>
      <c r="AV363" s="236">
        <f t="shared" si="63"/>
        <v>8566.2900000000009</v>
      </c>
      <c r="AW363" s="236">
        <f t="shared" si="63"/>
        <v>8566.2900000000009</v>
      </c>
      <c r="AX363" s="236">
        <f t="shared" si="63"/>
        <v>8566.2900000000009</v>
      </c>
      <c r="AY363" s="236">
        <f t="shared" si="61"/>
        <v>8566.2900000000009</v>
      </c>
      <c r="AZ363" s="236">
        <f t="shared" si="70"/>
        <v>8566.2900000000009</v>
      </c>
      <c r="BA363" s="236">
        <f t="shared" si="70"/>
        <v>8566.2900000000009</v>
      </c>
      <c r="BB363" s="236">
        <f t="shared" si="70"/>
        <v>8566.2900000000009</v>
      </c>
      <c r="BC363" s="236">
        <f t="shared" si="68"/>
        <v>8566.2900000000009</v>
      </c>
      <c r="BD363" s="236">
        <f t="shared" si="68"/>
        <v>8566.2900000000009</v>
      </c>
      <c r="BE363" s="236">
        <f t="shared" si="68"/>
        <v>8566.2900000000009</v>
      </c>
      <c r="BF363" s="236">
        <f t="shared" si="68"/>
        <v>8566.2900000000009</v>
      </c>
      <c r="BG363" s="236">
        <f t="shared" si="68"/>
        <v>8566.2900000000009</v>
      </c>
      <c r="BH363" s="236">
        <f t="shared" si="68"/>
        <v>8566.2900000000009</v>
      </c>
      <c r="BI363" s="236">
        <f t="shared" si="72"/>
        <v>8566.2900000000009</v>
      </c>
      <c r="BJ363" s="236">
        <f t="shared" si="72"/>
        <v>8566.2900000000009</v>
      </c>
      <c r="BK363" s="236">
        <f t="shared" si="72"/>
        <v>8566.2900000000009</v>
      </c>
      <c r="BL363" s="235">
        <f t="shared" si="64"/>
        <v>102795.48000000004</v>
      </c>
      <c r="BS363" s="232"/>
      <c r="BT363" s="232"/>
    </row>
    <row r="364" spans="1:72">
      <c r="A364" s="234" t="s">
        <v>577</v>
      </c>
      <c r="B364" s="231">
        <v>3.5099999999999999E-2</v>
      </c>
      <c r="C364" s="231">
        <v>3.5099999999999999E-2</v>
      </c>
      <c r="D364" s="220">
        <v>61182429.189999998</v>
      </c>
      <c r="E364" s="220">
        <v>61236266.719999999</v>
      </c>
      <c r="F364" s="220">
        <v>61329052.5</v>
      </c>
      <c r="G364" s="220">
        <v>61368000.759999998</v>
      </c>
      <c r="H364" s="220">
        <v>61534312.710000001</v>
      </c>
      <c r="I364" s="220">
        <v>61746642.369999997</v>
      </c>
      <c r="J364" s="220">
        <v>61747152.984999999</v>
      </c>
      <c r="K364" s="220">
        <v>62138687.17499999</v>
      </c>
      <c r="L364" s="220">
        <v>62512929.749999993</v>
      </c>
      <c r="M364" s="220">
        <v>62344227.649999991</v>
      </c>
      <c r="N364" s="220">
        <v>62267845.144999988</v>
      </c>
      <c r="O364" s="220">
        <v>62402397.419999994</v>
      </c>
      <c r="P364" s="220">
        <f t="shared" si="65"/>
        <v>741809944.37499988</v>
      </c>
      <c r="Q364" s="220">
        <v>62621627.301321194</v>
      </c>
      <c r="R364" s="220">
        <v>62788774.121783353</v>
      </c>
      <c r="S364" s="220">
        <v>62968711.444976337</v>
      </c>
      <c r="T364" s="220">
        <v>63181343.234028377</v>
      </c>
      <c r="U364" s="220">
        <v>63318469.50402838</v>
      </c>
      <c r="V364" s="220">
        <v>63388510.30902838</v>
      </c>
      <c r="W364" s="220">
        <v>63435002.334028378</v>
      </c>
      <c r="X364" s="220">
        <v>63496724.864028379</v>
      </c>
      <c r="Y364" s="220">
        <v>63550747.649028383</v>
      </c>
      <c r="Z364" s="220">
        <v>63491197.575144611</v>
      </c>
      <c r="AA364" s="220">
        <v>63357411.316759624</v>
      </c>
      <c r="AB364" s="220">
        <v>63341780.011828743</v>
      </c>
      <c r="AC364" s="220">
        <v>63453317.89423652</v>
      </c>
      <c r="AD364" s="220">
        <v>63491972.890099578</v>
      </c>
      <c r="AE364" s="220">
        <v>63554386.335787348</v>
      </c>
      <c r="AF364" s="220">
        <v>63678300.809786044</v>
      </c>
      <c r="AG364" s="220">
        <f t="shared" si="66"/>
        <v>761557821.49378431</v>
      </c>
      <c r="AH364" s="234"/>
      <c r="AI364" s="235">
        <f t="shared" si="69"/>
        <v>178958.61</v>
      </c>
      <c r="AJ364" s="235">
        <f t="shared" si="69"/>
        <v>179116.08</v>
      </c>
      <c r="AK364" s="235">
        <f t="shared" si="69"/>
        <v>179387.48</v>
      </c>
      <c r="AL364" s="235">
        <f t="shared" si="67"/>
        <v>179501.4</v>
      </c>
      <c r="AM364" s="235">
        <f t="shared" si="67"/>
        <v>179987.86</v>
      </c>
      <c r="AN364" s="235">
        <f t="shared" si="67"/>
        <v>180608.93</v>
      </c>
      <c r="AO364" s="235">
        <f t="shared" si="67"/>
        <v>180610.42</v>
      </c>
      <c r="AP364" s="235">
        <f t="shared" si="67"/>
        <v>181755.66</v>
      </c>
      <c r="AQ364" s="235">
        <f t="shared" si="67"/>
        <v>182850.32</v>
      </c>
      <c r="AR364" s="235">
        <f t="shared" si="71"/>
        <v>182356.87</v>
      </c>
      <c r="AS364" s="235">
        <f t="shared" si="71"/>
        <v>182133.45</v>
      </c>
      <c r="AT364" s="235">
        <f t="shared" si="71"/>
        <v>182527.01</v>
      </c>
      <c r="AU364" s="236">
        <f t="shared" si="62"/>
        <v>2169794.09</v>
      </c>
      <c r="AV364" s="236">
        <f t="shared" si="63"/>
        <v>183168.26</v>
      </c>
      <c r="AW364" s="236">
        <f t="shared" si="63"/>
        <v>183657.16</v>
      </c>
      <c r="AX364" s="236">
        <f t="shared" si="63"/>
        <v>184183.48</v>
      </c>
      <c r="AY364" s="236">
        <f t="shared" si="61"/>
        <v>184805.43</v>
      </c>
      <c r="AZ364" s="236">
        <f t="shared" si="70"/>
        <v>185206.52</v>
      </c>
      <c r="BA364" s="236">
        <f t="shared" si="70"/>
        <v>185411.39</v>
      </c>
      <c r="BB364" s="236">
        <f t="shared" si="70"/>
        <v>185547.38</v>
      </c>
      <c r="BC364" s="236">
        <f t="shared" si="68"/>
        <v>185727.92</v>
      </c>
      <c r="BD364" s="236">
        <f t="shared" si="68"/>
        <v>185885.94</v>
      </c>
      <c r="BE364" s="236">
        <f t="shared" si="68"/>
        <v>185711.75</v>
      </c>
      <c r="BF364" s="236">
        <f t="shared" si="68"/>
        <v>185320.43</v>
      </c>
      <c r="BG364" s="236">
        <f t="shared" si="68"/>
        <v>185274.71</v>
      </c>
      <c r="BH364" s="236">
        <f t="shared" si="68"/>
        <v>185600.95</v>
      </c>
      <c r="BI364" s="236">
        <f t="shared" si="72"/>
        <v>185714.02</v>
      </c>
      <c r="BJ364" s="236">
        <f t="shared" si="72"/>
        <v>185896.58</v>
      </c>
      <c r="BK364" s="236">
        <f t="shared" si="72"/>
        <v>186259.03</v>
      </c>
      <c r="BL364" s="235">
        <f t="shared" si="64"/>
        <v>2227556.62</v>
      </c>
      <c r="BS364" s="232"/>
      <c r="BT364" s="232"/>
    </row>
    <row r="365" spans="1:72">
      <c r="A365" s="234" t="s">
        <v>578</v>
      </c>
      <c r="B365" s="231">
        <v>3.5099999999999999E-2</v>
      </c>
      <c r="C365" s="231">
        <v>3.5099999999999999E-2</v>
      </c>
      <c r="D365" s="220">
        <v>0</v>
      </c>
      <c r="E365" s="220">
        <v>0</v>
      </c>
      <c r="F365" s="220">
        <v>0</v>
      </c>
      <c r="G365" s="220">
        <v>0</v>
      </c>
      <c r="H365" s="220">
        <v>0</v>
      </c>
      <c r="I365" s="220">
        <v>0</v>
      </c>
      <c r="J365" s="220">
        <v>0</v>
      </c>
      <c r="K365" s="220">
        <v>0</v>
      </c>
      <c r="L365" s="220">
        <v>0</v>
      </c>
      <c r="M365" s="220">
        <v>0</v>
      </c>
      <c r="N365" s="220">
        <v>0</v>
      </c>
      <c r="O365" s="220">
        <v>0</v>
      </c>
      <c r="P365" s="220">
        <f t="shared" si="65"/>
        <v>0</v>
      </c>
      <c r="Q365" s="220">
        <v>0</v>
      </c>
      <c r="R365" s="220">
        <v>0</v>
      </c>
      <c r="S365" s="220">
        <v>0</v>
      </c>
      <c r="T365" s="220">
        <v>0</v>
      </c>
      <c r="U365" s="220">
        <v>0</v>
      </c>
      <c r="V365" s="220">
        <v>0</v>
      </c>
      <c r="W365" s="220">
        <v>0</v>
      </c>
      <c r="X365" s="220">
        <v>0</v>
      </c>
      <c r="Y365" s="220">
        <v>0</v>
      </c>
      <c r="Z365" s="220">
        <v>0</v>
      </c>
      <c r="AA365" s="220">
        <v>0</v>
      </c>
      <c r="AB365" s="220">
        <v>0</v>
      </c>
      <c r="AC365" s="220">
        <v>0</v>
      </c>
      <c r="AD365" s="220">
        <v>0</v>
      </c>
      <c r="AE365" s="220">
        <v>0</v>
      </c>
      <c r="AF365" s="220">
        <v>0</v>
      </c>
      <c r="AG365" s="220">
        <f t="shared" si="66"/>
        <v>0</v>
      </c>
      <c r="AH365" s="234"/>
      <c r="AI365" s="235">
        <f t="shared" si="69"/>
        <v>0</v>
      </c>
      <c r="AJ365" s="235">
        <f t="shared" si="69"/>
        <v>0</v>
      </c>
      <c r="AK365" s="235">
        <f t="shared" si="69"/>
        <v>0</v>
      </c>
      <c r="AL365" s="235">
        <f t="shared" si="67"/>
        <v>0</v>
      </c>
      <c r="AM365" s="235">
        <f t="shared" si="67"/>
        <v>0</v>
      </c>
      <c r="AN365" s="235">
        <f t="shared" si="67"/>
        <v>0</v>
      </c>
      <c r="AO365" s="235">
        <f t="shared" si="67"/>
        <v>0</v>
      </c>
      <c r="AP365" s="235">
        <f t="shared" si="67"/>
        <v>0</v>
      </c>
      <c r="AQ365" s="235">
        <f t="shared" si="67"/>
        <v>0</v>
      </c>
      <c r="AR365" s="235">
        <f t="shared" si="71"/>
        <v>0</v>
      </c>
      <c r="AS365" s="235">
        <f t="shared" si="71"/>
        <v>0</v>
      </c>
      <c r="AT365" s="235">
        <f t="shared" si="71"/>
        <v>0</v>
      </c>
      <c r="AU365" s="236">
        <f t="shared" si="62"/>
        <v>0</v>
      </c>
      <c r="AV365" s="236">
        <f t="shared" si="63"/>
        <v>0</v>
      </c>
      <c r="AW365" s="236">
        <f t="shared" si="63"/>
        <v>0</v>
      </c>
      <c r="AX365" s="236">
        <f t="shared" si="63"/>
        <v>0</v>
      </c>
      <c r="AY365" s="236">
        <f t="shared" si="61"/>
        <v>0</v>
      </c>
      <c r="AZ365" s="236">
        <f t="shared" si="70"/>
        <v>0</v>
      </c>
      <c r="BA365" s="236">
        <f t="shared" si="70"/>
        <v>0</v>
      </c>
      <c r="BB365" s="236">
        <f t="shared" si="70"/>
        <v>0</v>
      </c>
      <c r="BC365" s="236">
        <f t="shared" si="68"/>
        <v>0</v>
      </c>
      <c r="BD365" s="236">
        <f t="shared" si="68"/>
        <v>0</v>
      </c>
      <c r="BE365" s="236">
        <f t="shared" si="68"/>
        <v>0</v>
      </c>
      <c r="BF365" s="236">
        <f t="shared" si="68"/>
        <v>0</v>
      </c>
      <c r="BG365" s="236">
        <f t="shared" si="68"/>
        <v>0</v>
      </c>
      <c r="BH365" s="236">
        <f t="shared" si="68"/>
        <v>0</v>
      </c>
      <c r="BI365" s="236">
        <f t="shared" si="72"/>
        <v>0</v>
      </c>
      <c r="BJ365" s="236">
        <f t="shared" si="72"/>
        <v>0</v>
      </c>
      <c r="BK365" s="236">
        <f t="shared" si="72"/>
        <v>0</v>
      </c>
      <c r="BL365" s="235">
        <f t="shared" si="64"/>
        <v>0</v>
      </c>
      <c r="BS365" s="232"/>
      <c r="BT365" s="232"/>
    </row>
    <row r="366" spans="1:72">
      <c r="A366" s="234" t="s">
        <v>579</v>
      </c>
      <c r="B366" s="231">
        <v>3.5099999999999999E-2</v>
      </c>
      <c r="C366" s="231">
        <v>3.5099999999999999E-2</v>
      </c>
      <c r="D366" s="220">
        <v>3064560.71</v>
      </c>
      <c r="E366" s="220">
        <v>3091479.46</v>
      </c>
      <c r="F366" s="220">
        <v>3137872.31</v>
      </c>
      <c r="G366" s="220">
        <v>3157346.42</v>
      </c>
      <c r="H366" s="220">
        <v>3240502.34</v>
      </c>
      <c r="I366" s="220">
        <v>3346667.09</v>
      </c>
      <c r="J366" s="220">
        <v>3369675.92</v>
      </c>
      <c r="K366" s="220">
        <v>3369675.92</v>
      </c>
      <c r="L366" s="220">
        <v>3369675.92</v>
      </c>
      <c r="M366" s="220">
        <v>3369675.92</v>
      </c>
      <c r="N366" s="220">
        <v>3369675.92</v>
      </c>
      <c r="O366" s="220">
        <v>3369675.92</v>
      </c>
      <c r="P366" s="220">
        <f t="shared" si="65"/>
        <v>39256483.850000009</v>
      </c>
      <c r="Q366" s="220">
        <v>3369675.92</v>
      </c>
      <c r="R366" s="220">
        <v>3369675.92</v>
      </c>
      <c r="S366" s="220">
        <v>3369675.92</v>
      </c>
      <c r="T366" s="220">
        <v>3369675.92</v>
      </c>
      <c r="U366" s="220">
        <v>3369675.92</v>
      </c>
      <c r="V366" s="220">
        <v>3369675.92</v>
      </c>
      <c r="W366" s="220">
        <v>3369675.92</v>
      </c>
      <c r="X366" s="220">
        <v>3369675.92</v>
      </c>
      <c r="Y366" s="220">
        <v>3369675.92</v>
      </c>
      <c r="Z366" s="220">
        <v>3369675.92</v>
      </c>
      <c r="AA366" s="220">
        <v>3369675.92</v>
      </c>
      <c r="AB366" s="220">
        <v>3369675.92</v>
      </c>
      <c r="AC366" s="220">
        <v>3369675.92</v>
      </c>
      <c r="AD366" s="220">
        <v>3369675.92</v>
      </c>
      <c r="AE366" s="220">
        <v>3369675.92</v>
      </c>
      <c r="AF366" s="220">
        <v>3369675.92</v>
      </c>
      <c r="AG366" s="220">
        <f t="shared" si="66"/>
        <v>40436111.040000014</v>
      </c>
      <c r="AH366" s="234"/>
      <c r="AI366" s="235">
        <f t="shared" si="69"/>
        <v>8963.84</v>
      </c>
      <c r="AJ366" s="235">
        <f t="shared" si="69"/>
        <v>9042.58</v>
      </c>
      <c r="AK366" s="235">
        <f t="shared" si="69"/>
        <v>9178.2800000000007</v>
      </c>
      <c r="AL366" s="235">
        <f t="shared" si="67"/>
        <v>9235.24</v>
      </c>
      <c r="AM366" s="235">
        <f t="shared" si="67"/>
        <v>9478.4699999999993</v>
      </c>
      <c r="AN366" s="235">
        <f t="shared" si="67"/>
        <v>9789</v>
      </c>
      <c r="AO366" s="235">
        <f t="shared" si="67"/>
        <v>9856.2999999999993</v>
      </c>
      <c r="AP366" s="235">
        <f t="shared" si="67"/>
        <v>9856.2999999999993</v>
      </c>
      <c r="AQ366" s="235">
        <f t="shared" si="67"/>
        <v>9856.2999999999993</v>
      </c>
      <c r="AR366" s="235">
        <f t="shared" si="71"/>
        <v>9856.2999999999993</v>
      </c>
      <c r="AS366" s="235">
        <f t="shared" si="71"/>
        <v>9856.2999999999993</v>
      </c>
      <c r="AT366" s="235">
        <f t="shared" si="71"/>
        <v>9856.2999999999993</v>
      </c>
      <c r="AU366" s="236">
        <f t="shared" si="62"/>
        <v>114825.21</v>
      </c>
      <c r="AV366" s="236">
        <f t="shared" si="63"/>
        <v>9856.2999999999993</v>
      </c>
      <c r="AW366" s="236">
        <f t="shared" si="63"/>
        <v>9856.2999999999993</v>
      </c>
      <c r="AX366" s="236">
        <f t="shared" si="63"/>
        <v>9856.2999999999993</v>
      </c>
      <c r="AY366" s="236">
        <f t="shared" si="61"/>
        <v>9856.2999999999993</v>
      </c>
      <c r="AZ366" s="236">
        <f t="shared" si="70"/>
        <v>9856.2999999999993</v>
      </c>
      <c r="BA366" s="236">
        <f t="shared" si="70"/>
        <v>9856.2999999999993</v>
      </c>
      <c r="BB366" s="236">
        <f t="shared" si="70"/>
        <v>9856.2999999999993</v>
      </c>
      <c r="BC366" s="236">
        <f t="shared" si="68"/>
        <v>9856.2999999999993</v>
      </c>
      <c r="BD366" s="236">
        <f t="shared" si="68"/>
        <v>9856.2999999999993</v>
      </c>
      <c r="BE366" s="236">
        <f t="shared" si="68"/>
        <v>9856.2999999999993</v>
      </c>
      <c r="BF366" s="236">
        <f t="shared" si="68"/>
        <v>9856.2999999999993</v>
      </c>
      <c r="BG366" s="236">
        <f t="shared" si="68"/>
        <v>9856.2999999999993</v>
      </c>
      <c r="BH366" s="236">
        <f t="shared" si="68"/>
        <v>9856.2999999999993</v>
      </c>
      <c r="BI366" s="236">
        <f t="shared" si="72"/>
        <v>9856.2999999999993</v>
      </c>
      <c r="BJ366" s="236">
        <f t="shared" si="72"/>
        <v>9856.2999999999993</v>
      </c>
      <c r="BK366" s="236">
        <f t="shared" si="72"/>
        <v>9856.2999999999993</v>
      </c>
      <c r="BL366" s="235">
        <f t="shared" si="64"/>
        <v>118275.60000000002</v>
      </c>
      <c r="BS366" s="232"/>
      <c r="BT366" s="232"/>
    </row>
    <row r="367" spans="1:72">
      <c r="A367" s="234" t="s">
        <v>580</v>
      </c>
      <c r="B367" s="231">
        <v>6.8500000000000005E-2</v>
      </c>
      <c r="C367" s="231">
        <v>6.8500000000000005E-2</v>
      </c>
      <c r="D367" s="220">
        <v>2920671.73</v>
      </c>
      <c r="E367" s="220">
        <v>2922173.92</v>
      </c>
      <c r="F367" s="220">
        <v>2923869.43</v>
      </c>
      <c r="G367" s="220">
        <v>2926598.08</v>
      </c>
      <c r="H367" s="220">
        <v>2929096.67</v>
      </c>
      <c r="I367" s="220">
        <v>2966379.52</v>
      </c>
      <c r="J367" s="220">
        <v>3003280.6799999997</v>
      </c>
      <c r="K367" s="220">
        <v>3003280.6799999997</v>
      </c>
      <c r="L367" s="220">
        <v>3003280.6799999997</v>
      </c>
      <c r="M367" s="220">
        <v>3003280.6799999997</v>
      </c>
      <c r="N367" s="220">
        <v>3003280.6799999997</v>
      </c>
      <c r="O367" s="220">
        <v>3003280.6799999997</v>
      </c>
      <c r="P367" s="220">
        <f t="shared" si="65"/>
        <v>35608473.43</v>
      </c>
      <c r="Q367" s="220">
        <v>3003280.6799999997</v>
      </c>
      <c r="R367" s="220">
        <v>3003280.6799999997</v>
      </c>
      <c r="S367" s="220">
        <v>3003280.6799999997</v>
      </c>
      <c r="T367" s="220">
        <v>3003280.6799999997</v>
      </c>
      <c r="U367" s="220">
        <v>3003280.6799999997</v>
      </c>
      <c r="V367" s="220">
        <v>3003280.6799999997</v>
      </c>
      <c r="W367" s="220">
        <v>3003280.6799999997</v>
      </c>
      <c r="X367" s="220">
        <v>3003280.6799999997</v>
      </c>
      <c r="Y367" s="220">
        <v>3003280.6799999997</v>
      </c>
      <c r="Z367" s="220">
        <v>3003280.6799999997</v>
      </c>
      <c r="AA367" s="220">
        <v>3003280.6799999997</v>
      </c>
      <c r="AB367" s="220">
        <v>3003280.6799999997</v>
      </c>
      <c r="AC367" s="220">
        <v>3003280.6799999997</v>
      </c>
      <c r="AD367" s="220">
        <v>3003280.6799999997</v>
      </c>
      <c r="AE367" s="220">
        <v>3003280.6799999997</v>
      </c>
      <c r="AF367" s="220">
        <v>3003280.6799999997</v>
      </c>
      <c r="AG367" s="220">
        <f t="shared" si="66"/>
        <v>36039368.159999996</v>
      </c>
      <c r="AH367" s="234"/>
      <c r="AI367" s="235">
        <f t="shared" si="69"/>
        <v>16672.169999999998</v>
      </c>
      <c r="AJ367" s="235">
        <f t="shared" si="69"/>
        <v>16680.740000000002</v>
      </c>
      <c r="AK367" s="235">
        <f t="shared" si="69"/>
        <v>16690.419999999998</v>
      </c>
      <c r="AL367" s="235">
        <f t="shared" si="67"/>
        <v>16706</v>
      </c>
      <c r="AM367" s="235">
        <f t="shared" si="67"/>
        <v>16720.259999999998</v>
      </c>
      <c r="AN367" s="235">
        <f t="shared" si="67"/>
        <v>16933.080000000002</v>
      </c>
      <c r="AO367" s="235">
        <f t="shared" si="67"/>
        <v>17143.73</v>
      </c>
      <c r="AP367" s="235">
        <f t="shared" si="67"/>
        <v>17143.73</v>
      </c>
      <c r="AQ367" s="235">
        <f t="shared" si="67"/>
        <v>17143.73</v>
      </c>
      <c r="AR367" s="235">
        <f t="shared" si="71"/>
        <v>17143.73</v>
      </c>
      <c r="AS367" s="235">
        <f t="shared" si="71"/>
        <v>17143.73</v>
      </c>
      <c r="AT367" s="235">
        <f t="shared" si="71"/>
        <v>17143.73</v>
      </c>
      <c r="AU367" s="236">
        <f t="shared" si="62"/>
        <v>203265.05000000005</v>
      </c>
      <c r="AV367" s="236">
        <f t="shared" si="63"/>
        <v>17143.73</v>
      </c>
      <c r="AW367" s="236">
        <f t="shared" si="63"/>
        <v>17143.73</v>
      </c>
      <c r="AX367" s="236">
        <f t="shared" si="63"/>
        <v>17143.73</v>
      </c>
      <c r="AY367" s="236">
        <f t="shared" si="61"/>
        <v>17143.73</v>
      </c>
      <c r="AZ367" s="236">
        <f t="shared" si="70"/>
        <v>17143.73</v>
      </c>
      <c r="BA367" s="236">
        <f t="shared" si="70"/>
        <v>17143.73</v>
      </c>
      <c r="BB367" s="236">
        <f t="shared" si="70"/>
        <v>17143.73</v>
      </c>
      <c r="BC367" s="236">
        <f t="shared" si="68"/>
        <v>17143.73</v>
      </c>
      <c r="BD367" s="236">
        <f t="shared" si="68"/>
        <v>17143.73</v>
      </c>
      <c r="BE367" s="236">
        <f t="shared" si="68"/>
        <v>17143.73</v>
      </c>
      <c r="BF367" s="236">
        <f t="shared" si="68"/>
        <v>17143.73</v>
      </c>
      <c r="BG367" s="236">
        <f t="shared" si="68"/>
        <v>17143.73</v>
      </c>
      <c r="BH367" s="236">
        <f t="shared" si="68"/>
        <v>17143.73</v>
      </c>
      <c r="BI367" s="236">
        <f t="shared" si="72"/>
        <v>17143.73</v>
      </c>
      <c r="BJ367" s="236">
        <f t="shared" si="72"/>
        <v>17143.73</v>
      </c>
      <c r="BK367" s="236">
        <f t="shared" si="72"/>
        <v>17143.73</v>
      </c>
      <c r="BL367" s="235">
        <f t="shared" si="64"/>
        <v>205724.76000000004</v>
      </c>
      <c r="BP367" s="232">
        <f>BL367</f>
        <v>205724.76000000004</v>
      </c>
      <c r="BS367" s="232"/>
      <c r="BT367" s="232"/>
    </row>
    <row r="368" spans="1:72">
      <c r="A368" s="234" t="s">
        <v>581</v>
      </c>
      <c r="B368" s="231">
        <v>4.2900000000000001E-2</v>
      </c>
      <c r="C368" s="231">
        <v>4.2900000000000001E-2</v>
      </c>
      <c r="D368" s="220">
        <v>10731769.470000001</v>
      </c>
      <c r="E368" s="220">
        <v>10731769.470000001</v>
      </c>
      <c r="F368" s="220">
        <v>10731769.470000001</v>
      </c>
      <c r="G368" s="220">
        <v>10731769.470000001</v>
      </c>
      <c r="H368" s="220">
        <v>10731769.470000001</v>
      </c>
      <c r="I368" s="220">
        <v>10731769.470000001</v>
      </c>
      <c r="J368" s="220">
        <v>10731769.470000001</v>
      </c>
      <c r="K368" s="220">
        <v>10731769.470000001</v>
      </c>
      <c r="L368" s="220">
        <v>10731769.470000001</v>
      </c>
      <c r="M368" s="220">
        <v>10731769.470000001</v>
      </c>
      <c r="N368" s="220">
        <v>10731769.470000001</v>
      </c>
      <c r="O368" s="220">
        <v>10731769.470000001</v>
      </c>
      <c r="P368" s="220">
        <f t="shared" si="65"/>
        <v>128781233.64</v>
      </c>
      <c r="Q368" s="220">
        <v>10731769.470000001</v>
      </c>
      <c r="R368" s="220">
        <v>10731769.470000001</v>
      </c>
      <c r="S368" s="220">
        <v>10731769.470000001</v>
      </c>
      <c r="T368" s="220">
        <v>10731769.470000001</v>
      </c>
      <c r="U368" s="220">
        <v>10731769.470000001</v>
      </c>
      <c r="V368" s="220">
        <v>10731769.470000001</v>
      </c>
      <c r="W368" s="220">
        <v>10731769.470000001</v>
      </c>
      <c r="X368" s="220">
        <v>10731769.470000001</v>
      </c>
      <c r="Y368" s="220">
        <v>10731769.470000001</v>
      </c>
      <c r="Z368" s="220">
        <v>10731769.470000001</v>
      </c>
      <c r="AA368" s="220">
        <v>10731769.470000001</v>
      </c>
      <c r="AB368" s="220">
        <v>10731769.470000001</v>
      </c>
      <c r="AC368" s="220">
        <v>10731769.470000001</v>
      </c>
      <c r="AD368" s="220">
        <v>10731769.470000001</v>
      </c>
      <c r="AE368" s="220">
        <v>10731769.470000001</v>
      </c>
      <c r="AF368" s="220">
        <v>10731769.470000001</v>
      </c>
      <c r="AG368" s="220">
        <f t="shared" si="66"/>
        <v>128781233.64</v>
      </c>
      <c r="AH368" s="234"/>
      <c r="AI368" s="235">
        <f t="shared" si="69"/>
        <v>38366.080000000002</v>
      </c>
      <c r="AJ368" s="235">
        <f t="shared" si="69"/>
        <v>38366.080000000002</v>
      </c>
      <c r="AK368" s="235">
        <f t="shared" si="69"/>
        <v>38366.080000000002</v>
      </c>
      <c r="AL368" s="235">
        <f t="shared" si="67"/>
        <v>38366.080000000002</v>
      </c>
      <c r="AM368" s="235">
        <f t="shared" si="67"/>
        <v>38366.080000000002</v>
      </c>
      <c r="AN368" s="235">
        <f t="shared" si="67"/>
        <v>38366.080000000002</v>
      </c>
      <c r="AO368" s="235">
        <f t="shared" si="67"/>
        <v>38366.080000000002</v>
      </c>
      <c r="AP368" s="235">
        <f t="shared" si="67"/>
        <v>38366.080000000002</v>
      </c>
      <c r="AQ368" s="235">
        <f t="shared" si="67"/>
        <v>38366.080000000002</v>
      </c>
      <c r="AR368" s="235">
        <f t="shared" si="71"/>
        <v>38366.080000000002</v>
      </c>
      <c r="AS368" s="235">
        <f t="shared" si="71"/>
        <v>38366.080000000002</v>
      </c>
      <c r="AT368" s="235">
        <f t="shared" si="71"/>
        <v>38366.080000000002</v>
      </c>
      <c r="AU368" s="236">
        <f t="shared" si="62"/>
        <v>460392.96000000014</v>
      </c>
      <c r="AV368" s="236">
        <f t="shared" si="63"/>
        <v>38366.080000000002</v>
      </c>
      <c r="AW368" s="236">
        <f t="shared" si="63"/>
        <v>38366.080000000002</v>
      </c>
      <c r="AX368" s="236">
        <f t="shared" si="63"/>
        <v>38366.080000000002</v>
      </c>
      <c r="AY368" s="236">
        <f t="shared" si="61"/>
        <v>38366.080000000002</v>
      </c>
      <c r="AZ368" s="236">
        <f t="shared" si="70"/>
        <v>38366.080000000002</v>
      </c>
      <c r="BA368" s="236">
        <f t="shared" si="70"/>
        <v>38366.080000000002</v>
      </c>
      <c r="BB368" s="236">
        <f t="shared" si="70"/>
        <v>38366.080000000002</v>
      </c>
      <c r="BC368" s="236">
        <f t="shared" si="68"/>
        <v>38366.080000000002</v>
      </c>
      <c r="BD368" s="236">
        <f t="shared" si="68"/>
        <v>38366.080000000002</v>
      </c>
      <c r="BE368" s="236">
        <f t="shared" si="68"/>
        <v>38366.080000000002</v>
      </c>
      <c r="BF368" s="236">
        <f t="shared" si="68"/>
        <v>38366.080000000002</v>
      </c>
      <c r="BG368" s="236">
        <f t="shared" si="68"/>
        <v>38366.080000000002</v>
      </c>
      <c r="BH368" s="236">
        <f t="shared" si="68"/>
        <v>38366.080000000002</v>
      </c>
      <c r="BI368" s="236">
        <f t="shared" si="72"/>
        <v>38366.080000000002</v>
      </c>
      <c r="BJ368" s="236">
        <f t="shared" si="72"/>
        <v>38366.080000000002</v>
      </c>
      <c r="BK368" s="236">
        <f t="shared" si="72"/>
        <v>38366.080000000002</v>
      </c>
      <c r="BL368" s="235">
        <f t="shared" si="64"/>
        <v>460392.96000000014</v>
      </c>
      <c r="BS368" s="232"/>
      <c r="BT368" s="232"/>
    </row>
    <row r="369" spans="1:72">
      <c r="A369" s="234" t="s">
        <v>582</v>
      </c>
      <c r="B369" s="231">
        <v>4.2900000000000001E-2</v>
      </c>
      <c r="C369" s="231">
        <v>4.2900000000000001E-2</v>
      </c>
      <c r="D369" s="220">
        <v>0</v>
      </c>
      <c r="E369" s="220">
        <v>0</v>
      </c>
      <c r="F369" s="220">
        <v>0</v>
      </c>
      <c r="G369" s="220">
        <v>0</v>
      </c>
      <c r="H369" s="220">
        <v>0</v>
      </c>
      <c r="I369" s="220">
        <v>0</v>
      </c>
      <c r="J369" s="220">
        <v>0</v>
      </c>
      <c r="K369" s="220">
        <v>0</v>
      </c>
      <c r="L369" s="220">
        <v>0</v>
      </c>
      <c r="M369" s="220">
        <v>0</v>
      </c>
      <c r="N369" s="220">
        <v>0</v>
      </c>
      <c r="O369" s="220">
        <v>0</v>
      </c>
      <c r="P369" s="220">
        <f t="shared" si="65"/>
        <v>0</v>
      </c>
      <c r="Q369" s="220">
        <v>0</v>
      </c>
      <c r="R369" s="220">
        <v>0</v>
      </c>
      <c r="S369" s="220">
        <v>0</v>
      </c>
      <c r="T369" s="220">
        <v>0</v>
      </c>
      <c r="U369" s="220">
        <v>0</v>
      </c>
      <c r="V369" s="220">
        <v>0</v>
      </c>
      <c r="W369" s="220">
        <v>0</v>
      </c>
      <c r="X369" s="220">
        <v>0</v>
      </c>
      <c r="Y369" s="220">
        <v>0</v>
      </c>
      <c r="Z369" s="220">
        <v>0</v>
      </c>
      <c r="AA369" s="220">
        <v>0</v>
      </c>
      <c r="AB369" s="220">
        <v>0</v>
      </c>
      <c r="AC369" s="220">
        <v>0</v>
      </c>
      <c r="AD369" s="220">
        <v>0</v>
      </c>
      <c r="AE369" s="220">
        <v>0</v>
      </c>
      <c r="AF369" s="220">
        <v>0</v>
      </c>
      <c r="AG369" s="220">
        <f t="shared" si="66"/>
        <v>0</v>
      </c>
      <c r="AH369" s="234"/>
      <c r="AI369" s="235">
        <f t="shared" si="69"/>
        <v>0</v>
      </c>
      <c r="AJ369" s="235">
        <f t="shared" si="69"/>
        <v>0</v>
      </c>
      <c r="AK369" s="235">
        <f t="shared" si="69"/>
        <v>0</v>
      </c>
      <c r="AL369" s="235">
        <f t="shared" si="67"/>
        <v>0</v>
      </c>
      <c r="AM369" s="235">
        <f t="shared" si="67"/>
        <v>0</v>
      </c>
      <c r="AN369" s="235">
        <f t="shared" si="67"/>
        <v>0</v>
      </c>
      <c r="AO369" s="235">
        <f t="shared" si="67"/>
        <v>0</v>
      </c>
      <c r="AP369" s="235">
        <f t="shared" si="67"/>
        <v>0</v>
      </c>
      <c r="AQ369" s="235">
        <f t="shared" si="67"/>
        <v>0</v>
      </c>
      <c r="AR369" s="235">
        <f t="shared" si="71"/>
        <v>0</v>
      </c>
      <c r="AS369" s="235">
        <f t="shared" si="71"/>
        <v>0</v>
      </c>
      <c r="AT369" s="235">
        <f t="shared" si="71"/>
        <v>0</v>
      </c>
      <c r="AU369" s="236">
        <f t="shared" si="62"/>
        <v>0</v>
      </c>
      <c r="AV369" s="236">
        <f t="shared" si="63"/>
        <v>0</v>
      </c>
      <c r="AW369" s="236">
        <f t="shared" si="63"/>
        <v>0</v>
      </c>
      <c r="AX369" s="236">
        <f t="shared" si="63"/>
        <v>0</v>
      </c>
      <c r="AY369" s="236">
        <f t="shared" si="61"/>
        <v>0</v>
      </c>
      <c r="AZ369" s="236">
        <f t="shared" si="70"/>
        <v>0</v>
      </c>
      <c r="BA369" s="236">
        <f t="shared" si="70"/>
        <v>0</v>
      </c>
      <c r="BB369" s="236">
        <f t="shared" si="70"/>
        <v>0</v>
      </c>
      <c r="BC369" s="236">
        <f t="shared" si="68"/>
        <v>0</v>
      </c>
      <c r="BD369" s="236">
        <f t="shared" si="68"/>
        <v>0</v>
      </c>
      <c r="BE369" s="236">
        <f t="shared" si="68"/>
        <v>0</v>
      </c>
      <c r="BF369" s="236">
        <f t="shared" si="68"/>
        <v>0</v>
      </c>
      <c r="BG369" s="236">
        <f t="shared" si="68"/>
        <v>0</v>
      </c>
      <c r="BH369" s="236">
        <f t="shared" si="68"/>
        <v>0</v>
      </c>
      <c r="BI369" s="236">
        <f t="shared" si="72"/>
        <v>0</v>
      </c>
      <c r="BJ369" s="236">
        <f t="shared" si="72"/>
        <v>0</v>
      </c>
      <c r="BK369" s="236">
        <f t="shared" si="72"/>
        <v>0</v>
      </c>
      <c r="BL369" s="235">
        <f t="shared" si="64"/>
        <v>0</v>
      </c>
      <c r="BS369" s="232"/>
      <c r="BT369" s="232"/>
    </row>
    <row r="370" spans="1:72">
      <c r="A370" s="234" t="s">
        <v>583</v>
      </c>
      <c r="B370" s="231">
        <v>4.2900000000000001E-2</v>
      </c>
      <c r="C370" s="231">
        <v>4.2900000000000001E-2</v>
      </c>
      <c r="D370" s="220">
        <v>817804.93</v>
      </c>
      <c r="E370" s="220">
        <v>817804.93</v>
      </c>
      <c r="F370" s="220">
        <v>817804.93</v>
      </c>
      <c r="G370" s="220">
        <v>817804.93</v>
      </c>
      <c r="H370" s="220">
        <v>817804.93</v>
      </c>
      <c r="I370" s="220">
        <v>817804.93</v>
      </c>
      <c r="J370" s="220">
        <v>817804.93</v>
      </c>
      <c r="K370" s="220">
        <v>817804.93</v>
      </c>
      <c r="L370" s="220">
        <v>817804.93</v>
      </c>
      <c r="M370" s="220">
        <v>817804.93</v>
      </c>
      <c r="N370" s="220">
        <v>817804.93</v>
      </c>
      <c r="O370" s="220">
        <v>817804.93</v>
      </c>
      <c r="P370" s="220">
        <f t="shared" si="65"/>
        <v>9813659.1599999983</v>
      </c>
      <c r="Q370" s="220">
        <v>817804.93</v>
      </c>
      <c r="R370" s="220">
        <v>817804.93</v>
      </c>
      <c r="S370" s="220">
        <v>817804.93</v>
      </c>
      <c r="T370" s="220">
        <v>817804.93</v>
      </c>
      <c r="U370" s="220">
        <v>817804.93</v>
      </c>
      <c r="V370" s="220">
        <v>817804.93</v>
      </c>
      <c r="W370" s="220">
        <v>817804.93</v>
      </c>
      <c r="X370" s="220">
        <v>817804.93</v>
      </c>
      <c r="Y370" s="220">
        <v>817804.93</v>
      </c>
      <c r="Z370" s="220">
        <v>817804.93</v>
      </c>
      <c r="AA370" s="220">
        <v>817804.93</v>
      </c>
      <c r="AB370" s="220">
        <v>817804.93</v>
      </c>
      <c r="AC370" s="220">
        <v>817804.93</v>
      </c>
      <c r="AD370" s="220">
        <v>817804.93</v>
      </c>
      <c r="AE370" s="220">
        <v>817804.93</v>
      </c>
      <c r="AF370" s="220">
        <v>817804.93</v>
      </c>
      <c r="AG370" s="220">
        <f t="shared" si="66"/>
        <v>9813659.1599999983</v>
      </c>
      <c r="AH370" s="234"/>
      <c r="AI370" s="235">
        <f t="shared" si="69"/>
        <v>2923.65</v>
      </c>
      <c r="AJ370" s="235">
        <f t="shared" si="69"/>
        <v>2923.65</v>
      </c>
      <c r="AK370" s="235">
        <f t="shared" si="69"/>
        <v>2923.65</v>
      </c>
      <c r="AL370" s="235">
        <f t="shared" si="67"/>
        <v>2923.65</v>
      </c>
      <c r="AM370" s="235">
        <f t="shared" si="67"/>
        <v>2923.65</v>
      </c>
      <c r="AN370" s="235">
        <f t="shared" si="67"/>
        <v>2923.65</v>
      </c>
      <c r="AO370" s="235">
        <f t="shared" si="67"/>
        <v>2923.65</v>
      </c>
      <c r="AP370" s="235">
        <f t="shared" si="67"/>
        <v>2923.65</v>
      </c>
      <c r="AQ370" s="235">
        <f t="shared" si="67"/>
        <v>2923.65</v>
      </c>
      <c r="AR370" s="235">
        <f t="shared" si="71"/>
        <v>2923.65</v>
      </c>
      <c r="AS370" s="235">
        <f t="shared" si="71"/>
        <v>2923.65</v>
      </c>
      <c r="AT370" s="235">
        <f t="shared" si="71"/>
        <v>2923.65</v>
      </c>
      <c r="AU370" s="236">
        <f t="shared" si="62"/>
        <v>35083.80000000001</v>
      </c>
      <c r="AV370" s="236">
        <f t="shared" si="63"/>
        <v>2923.65</v>
      </c>
      <c r="AW370" s="236">
        <f t="shared" si="63"/>
        <v>2923.65</v>
      </c>
      <c r="AX370" s="236">
        <f t="shared" si="63"/>
        <v>2923.65</v>
      </c>
      <c r="AY370" s="236">
        <f t="shared" si="61"/>
        <v>2923.65</v>
      </c>
      <c r="AZ370" s="236">
        <f t="shared" si="70"/>
        <v>2923.65</v>
      </c>
      <c r="BA370" s="236">
        <f t="shared" si="70"/>
        <v>2923.65</v>
      </c>
      <c r="BB370" s="236">
        <f t="shared" si="70"/>
        <v>2923.65</v>
      </c>
      <c r="BC370" s="236">
        <f t="shared" si="68"/>
        <v>2923.65</v>
      </c>
      <c r="BD370" s="236">
        <f t="shared" si="68"/>
        <v>2923.65</v>
      </c>
      <c r="BE370" s="236">
        <f t="shared" si="68"/>
        <v>2923.65</v>
      </c>
      <c r="BF370" s="236">
        <f t="shared" si="68"/>
        <v>2923.65</v>
      </c>
      <c r="BG370" s="236">
        <f t="shared" si="68"/>
        <v>2923.65</v>
      </c>
      <c r="BH370" s="236">
        <f t="shared" si="68"/>
        <v>2923.65</v>
      </c>
      <c r="BI370" s="236">
        <f t="shared" si="72"/>
        <v>2923.65</v>
      </c>
      <c r="BJ370" s="236">
        <f t="shared" si="72"/>
        <v>2923.65</v>
      </c>
      <c r="BK370" s="236">
        <f t="shared" si="72"/>
        <v>2923.65</v>
      </c>
      <c r="BL370" s="235">
        <f t="shared" si="64"/>
        <v>35083.80000000001</v>
      </c>
      <c r="BS370" s="232"/>
      <c r="BT370" s="232"/>
    </row>
    <row r="371" spans="1:72">
      <c r="A371" s="234" t="s">
        <v>584</v>
      </c>
      <c r="B371" s="231">
        <v>5.2999999999999992E-3</v>
      </c>
      <c r="C371" s="231">
        <v>5.2999999999999992E-3</v>
      </c>
      <c r="D371" s="220">
        <v>0</v>
      </c>
      <c r="E371" s="220">
        <v>0</v>
      </c>
      <c r="F371" s="220">
        <v>0</v>
      </c>
      <c r="G371" s="220">
        <v>0</v>
      </c>
      <c r="H371" s="220">
        <v>0</v>
      </c>
      <c r="I371" s="220">
        <v>0</v>
      </c>
      <c r="J371" s="220">
        <v>0</v>
      </c>
      <c r="K371" s="220">
        <v>0</v>
      </c>
      <c r="L371" s="220">
        <v>0</v>
      </c>
      <c r="M371" s="220">
        <v>0</v>
      </c>
      <c r="N371" s="220">
        <v>0</v>
      </c>
      <c r="O371" s="220">
        <v>0</v>
      </c>
      <c r="P371" s="220">
        <f t="shared" si="65"/>
        <v>0</v>
      </c>
      <c r="Q371" s="220">
        <v>0</v>
      </c>
      <c r="R371" s="220">
        <v>0</v>
      </c>
      <c r="S371" s="220">
        <v>0</v>
      </c>
      <c r="T371" s="220">
        <v>0</v>
      </c>
      <c r="U371" s="220">
        <v>0</v>
      </c>
      <c r="V371" s="220">
        <v>0</v>
      </c>
      <c r="W371" s="220">
        <v>0</v>
      </c>
      <c r="X371" s="220">
        <v>0</v>
      </c>
      <c r="Y371" s="220">
        <v>0</v>
      </c>
      <c r="Z371" s="220">
        <v>0</v>
      </c>
      <c r="AA371" s="220">
        <v>0</v>
      </c>
      <c r="AB371" s="220">
        <v>0</v>
      </c>
      <c r="AC371" s="220">
        <v>0</v>
      </c>
      <c r="AD371" s="220">
        <v>0</v>
      </c>
      <c r="AE371" s="220">
        <v>0</v>
      </c>
      <c r="AF371" s="220">
        <v>0</v>
      </c>
      <c r="AG371" s="220">
        <f t="shared" si="66"/>
        <v>0</v>
      </c>
      <c r="AH371" s="234"/>
      <c r="AI371" s="235">
        <f t="shared" si="69"/>
        <v>0</v>
      </c>
      <c r="AJ371" s="235">
        <f t="shared" si="69"/>
        <v>0</v>
      </c>
      <c r="AK371" s="235">
        <f t="shared" si="69"/>
        <v>0</v>
      </c>
      <c r="AL371" s="235">
        <f t="shared" si="67"/>
        <v>0</v>
      </c>
      <c r="AM371" s="235">
        <f t="shared" si="67"/>
        <v>0</v>
      </c>
      <c r="AN371" s="235">
        <f t="shared" si="67"/>
        <v>0</v>
      </c>
      <c r="AO371" s="235">
        <f t="shared" si="67"/>
        <v>0</v>
      </c>
      <c r="AP371" s="235">
        <f t="shared" si="67"/>
        <v>0</v>
      </c>
      <c r="AQ371" s="235">
        <f t="shared" si="67"/>
        <v>0</v>
      </c>
      <c r="AR371" s="235">
        <f t="shared" si="71"/>
        <v>0</v>
      </c>
      <c r="AS371" s="235">
        <f t="shared" si="71"/>
        <v>0</v>
      </c>
      <c r="AT371" s="235">
        <f t="shared" si="71"/>
        <v>0</v>
      </c>
      <c r="AU371" s="236">
        <f t="shared" si="62"/>
        <v>0</v>
      </c>
      <c r="AV371" s="236">
        <f t="shared" si="63"/>
        <v>0</v>
      </c>
      <c r="AW371" s="236">
        <f t="shared" si="63"/>
        <v>0</v>
      </c>
      <c r="AX371" s="236">
        <f t="shared" si="63"/>
        <v>0</v>
      </c>
      <c r="AY371" s="236">
        <f t="shared" si="61"/>
        <v>0</v>
      </c>
      <c r="AZ371" s="236">
        <f t="shared" si="70"/>
        <v>0</v>
      </c>
      <c r="BA371" s="236">
        <f t="shared" si="70"/>
        <v>0</v>
      </c>
      <c r="BB371" s="236">
        <f t="shared" si="70"/>
        <v>0</v>
      </c>
      <c r="BC371" s="236">
        <f t="shared" si="68"/>
        <v>0</v>
      </c>
      <c r="BD371" s="236">
        <f t="shared" si="68"/>
        <v>0</v>
      </c>
      <c r="BE371" s="236">
        <f t="shared" si="68"/>
        <v>0</v>
      </c>
      <c r="BF371" s="236">
        <f t="shared" si="68"/>
        <v>0</v>
      </c>
      <c r="BG371" s="236">
        <f t="shared" si="68"/>
        <v>0</v>
      </c>
      <c r="BH371" s="236">
        <f t="shared" si="68"/>
        <v>0</v>
      </c>
      <c r="BI371" s="236">
        <f t="shared" si="72"/>
        <v>0</v>
      </c>
      <c r="BJ371" s="236">
        <f t="shared" si="72"/>
        <v>0</v>
      </c>
      <c r="BK371" s="236">
        <f t="shared" si="72"/>
        <v>0</v>
      </c>
      <c r="BL371" s="235">
        <f t="shared" si="64"/>
        <v>0</v>
      </c>
      <c r="BS371" s="232"/>
      <c r="BT371" s="232"/>
    </row>
    <row r="372" spans="1:72">
      <c r="A372" s="234" t="s">
        <v>585</v>
      </c>
      <c r="B372" s="231">
        <v>5.2999999999999992E-3</v>
      </c>
      <c r="C372" s="231">
        <v>5.2999999999999992E-3</v>
      </c>
      <c r="D372" s="220">
        <v>0</v>
      </c>
      <c r="E372" s="220">
        <v>0</v>
      </c>
      <c r="F372" s="220">
        <v>0</v>
      </c>
      <c r="G372" s="220">
        <v>0</v>
      </c>
      <c r="H372" s="220">
        <v>0</v>
      </c>
      <c r="I372" s="220">
        <v>0</v>
      </c>
      <c r="J372" s="220">
        <v>0</v>
      </c>
      <c r="K372" s="220">
        <v>0</v>
      </c>
      <c r="L372" s="220">
        <v>0</v>
      </c>
      <c r="M372" s="220">
        <v>0</v>
      </c>
      <c r="N372" s="220">
        <v>0</v>
      </c>
      <c r="O372" s="220">
        <v>0</v>
      </c>
      <c r="P372" s="220">
        <f t="shared" si="65"/>
        <v>0</v>
      </c>
      <c r="Q372" s="220">
        <v>0</v>
      </c>
      <c r="R372" s="220">
        <v>0</v>
      </c>
      <c r="S372" s="220">
        <v>0</v>
      </c>
      <c r="T372" s="220">
        <v>0</v>
      </c>
      <c r="U372" s="220">
        <v>0</v>
      </c>
      <c r="V372" s="220">
        <v>0</v>
      </c>
      <c r="W372" s="220">
        <v>0</v>
      </c>
      <c r="X372" s="220">
        <v>0</v>
      </c>
      <c r="Y372" s="220">
        <v>0</v>
      </c>
      <c r="Z372" s="220">
        <v>0</v>
      </c>
      <c r="AA372" s="220">
        <v>0</v>
      </c>
      <c r="AB372" s="220">
        <v>0</v>
      </c>
      <c r="AC372" s="220">
        <v>0</v>
      </c>
      <c r="AD372" s="220">
        <v>0</v>
      </c>
      <c r="AE372" s="220">
        <v>0</v>
      </c>
      <c r="AF372" s="220">
        <v>0</v>
      </c>
      <c r="AG372" s="220">
        <f t="shared" si="66"/>
        <v>0</v>
      </c>
      <c r="AH372" s="234"/>
      <c r="AI372" s="235">
        <f t="shared" si="69"/>
        <v>0</v>
      </c>
      <c r="AJ372" s="235">
        <f t="shared" si="69"/>
        <v>0</v>
      </c>
      <c r="AK372" s="235">
        <f t="shared" si="69"/>
        <v>0</v>
      </c>
      <c r="AL372" s="235">
        <f t="shared" si="67"/>
        <v>0</v>
      </c>
      <c r="AM372" s="235">
        <f t="shared" si="67"/>
        <v>0</v>
      </c>
      <c r="AN372" s="235">
        <f t="shared" si="67"/>
        <v>0</v>
      </c>
      <c r="AO372" s="235">
        <f t="shared" si="67"/>
        <v>0</v>
      </c>
      <c r="AP372" s="235">
        <f t="shared" si="67"/>
        <v>0</v>
      </c>
      <c r="AQ372" s="235">
        <f t="shared" si="67"/>
        <v>0</v>
      </c>
      <c r="AR372" s="235">
        <f t="shared" si="71"/>
        <v>0</v>
      </c>
      <c r="AS372" s="235">
        <f t="shared" si="71"/>
        <v>0</v>
      </c>
      <c r="AT372" s="235">
        <f t="shared" si="71"/>
        <v>0</v>
      </c>
      <c r="AU372" s="236">
        <f t="shared" si="62"/>
        <v>0</v>
      </c>
      <c r="AV372" s="236">
        <f t="shared" si="63"/>
        <v>0</v>
      </c>
      <c r="AW372" s="236">
        <f t="shared" si="63"/>
        <v>0</v>
      </c>
      <c r="AX372" s="236">
        <f t="shared" si="63"/>
        <v>0</v>
      </c>
      <c r="AY372" s="236">
        <f t="shared" si="61"/>
        <v>0</v>
      </c>
      <c r="AZ372" s="236">
        <f t="shared" si="70"/>
        <v>0</v>
      </c>
      <c r="BA372" s="236">
        <f t="shared" si="70"/>
        <v>0</v>
      </c>
      <c r="BB372" s="236">
        <f t="shared" si="70"/>
        <v>0</v>
      </c>
      <c r="BC372" s="236">
        <f t="shared" si="68"/>
        <v>0</v>
      </c>
      <c r="BD372" s="236">
        <f t="shared" si="68"/>
        <v>0</v>
      </c>
      <c r="BE372" s="236">
        <f t="shared" si="68"/>
        <v>0</v>
      </c>
      <c r="BF372" s="236">
        <f t="shared" si="68"/>
        <v>0</v>
      </c>
      <c r="BG372" s="236">
        <f t="shared" si="68"/>
        <v>0</v>
      </c>
      <c r="BH372" s="236">
        <f t="shared" si="68"/>
        <v>0</v>
      </c>
      <c r="BI372" s="236">
        <f t="shared" si="72"/>
        <v>0</v>
      </c>
      <c r="BJ372" s="236">
        <f t="shared" si="72"/>
        <v>0</v>
      </c>
      <c r="BK372" s="236">
        <f t="shared" si="72"/>
        <v>0</v>
      </c>
      <c r="BL372" s="235">
        <f t="shared" si="64"/>
        <v>0</v>
      </c>
      <c r="BS372" s="232"/>
      <c r="BT372" s="232"/>
    </row>
    <row r="373" spans="1:72">
      <c r="A373" s="234" t="s">
        <v>586</v>
      </c>
      <c r="B373" s="231">
        <v>5.2999999999999992E-3</v>
      </c>
      <c r="C373" s="231">
        <v>5.2999999999999992E-3</v>
      </c>
      <c r="D373" s="220">
        <v>0</v>
      </c>
      <c r="E373" s="220">
        <v>0</v>
      </c>
      <c r="F373" s="220">
        <v>0</v>
      </c>
      <c r="G373" s="220">
        <v>0</v>
      </c>
      <c r="H373" s="220">
        <v>0</v>
      </c>
      <c r="I373" s="220">
        <v>0</v>
      </c>
      <c r="J373" s="220">
        <v>0</v>
      </c>
      <c r="K373" s="220">
        <v>0</v>
      </c>
      <c r="L373" s="220">
        <v>0</v>
      </c>
      <c r="M373" s="220">
        <v>0</v>
      </c>
      <c r="N373" s="220">
        <v>0</v>
      </c>
      <c r="O373" s="220">
        <v>0</v>
      </c>
      <c r="P373" s="220">
        <f t="shared" si="65"/>
        <v>0</v>
      </c>
      <c r="Q373" s="220">
        <v>0</v>
      </c>
      <c r="R373" s="220">
        <v>0</v>
      </c>
      <c r="S373" s="220">
        <v>0</v>
      </c>
      <c r="T373" s="220">
        <v>0</v>
      </c>
      <c r="U373" s="220">
        <v>0</v>
      </c>
      <c r="V373" s="220">
        <v>0</v>
      </c>
      <c r="W373" s="220">
        <v>0</v>
      </c>
      <c r="X373" s="220">
        <v>0</v>
      </c>
      <c r="Y373" s="220">
        <v>0</v>
      </c>
      <c r="Z373" s="220">
        <v>0</v>
      </c>
      <c r="AA373" s="220">
        <v>0</v>
      </c>
      <c r="AB373" s="220">
        <v>0</v>
      </c>
      <c r="AC373" s="220">
        <v>0</v>
      </c>
      <c r="AD373" s="220">
        <v>0</v>
      </c>
      <c r="AE373" s="220">
        <v>0</v>
      </c>
      <c r="AF373" s="220">
        <v>0</v>
      </c>
      <c r="AG373" s="220">
        <f t="shared" si="66"/>
        <v>0</v>
      </c>
      <c r="AH373" s="234"/>
      <c r="AI373" s="235">
        <f t="shared" si="69"/>
        <v>0</v>
      </c>
      <c r="AJ373" s="235">
        <f t="shared" si="69"/>
        <v>0</v>
      </c>
      <c r="AK373" s="235">
        <f t="shared" si="69"/>
        <v>0</v>
      </c>
      <c r="AL373" s="235">
        <f t="shared" si="67"/>
        <v>0</v>
      </c>
      <c r="AM373" s="235">
        <f t="shared" si="67"/>
        <v>0</v>
      </c>
      <c r="AN373" s="235">
        <f t="shared" si="67"/>
        <v>0</v>
      </c>
      <c r="AO373" s="235">
        <f t="shared" si="67"/>
        <v>0</v>
      </c>
      <c r="AP373" s="235">
        <f t="shared" si="67"/>
        <v>0</v>
      </c>
      <c r="AQ373" s="235">
        <f t="shared" si="67"/>
        <v>0</v>
      </c>
      <c r="AR373" s="235">
        <f t="shared" si="71"/>
        <v>0</v>
      </c>
      <c r="AS373" s="235">
        <f t="shared" si="71"/>
        <v>0</v>
      </c>
      <c r="AT373" s="235">
        <f t="shared" si="71"/>
        <v>0</v>
      </c>
      <c r="AU373" s="236">
        <f t="shared" si="62"/>
        <v>0</v>
      </c>
      <c r="AV373" s="236">
        <f t="shared" si="63"/>
        <v>0</v>
      </c>
      <c r="AW373" s="236">
        <f t="shared" si="63"/>
        <v>0</v>
      </c>
      <c r="AX373" s="236">
        <f t="shared" si="63"/>
        <v>0</v>
      </c>
      <c r="AY373" s="236">
        <f t="shared" si="61"/>
        <v>0</v>
      </c>
      <c r="AZ373" s="236">
        <f t="shared" si="70"/>
        <v>0</v>
      </c>
      <c r="BA373" s="236">
        <f t="shared" si="70"/>
        <v>0</v>
      </c>
      <c r="BB373" s="236">
        <f t="shared" si="70"/>
        <v>0</v>
      </c>
      <c r="BC373" s="236">
        <f t="shared" si="68"/>
        <v>0</v>
      </c>
      <c r="BD373" s="236">
        <f t="shared" si="68"/>
        <v>0</v>
      </c>
      <c r="BE373" s="236">
        <f t="shared" si="68"/>
        <v>0</v>
      </c>
      <c r="BF373" s="236">
        <f t="shared" si="68"/>
        <v>0</v>
      </c>
      <c r="BG373" s="236">
        <f t="shared" si="68"/>
        <v>0</v>
      </c>
      <c r="BH373" s="236">
        <f t="shared" si="68"/>
        <v>0</v>
      </c>
      <c r="BI373" s="236">
        <f t="shared" si="72"/>
        <v>0</v>
      </c>
      <c r="BJ373" s="236">
        <f t="shared" si="72"/>
        <v>0</v>
      </c>
      <c r="BK373" s="236">
        <f t="shared" si="72"/>
        <v>0</v>
      </c>
      <c r="BL373" s="235">
        <f t="shared" si="64"/>
        <v>0</v>
      </c>
      <c r="BS373" s="232"/>
      <c r="BT373" s="232"/>
    </row>
    <row r="374" spans="1:72">
      <c r="A374" s="234" t="s">
        <v>587</v>
      </c>
      <c r="B374" s="231">
        <v>0.1</v>
      </c>
      <c r="C374" s="231">
        <v>0.1</v>
      </c>
      <c r="D374" s="220">
        <v>159233.81</v>
      </c>
      <c r="E374" s="220">
        <v>159233.81</v>
      </c>
      <c r="F374" s="220">
        <v>159233.81</v>
      </c>
      <c r="G374" s="220">
        <v>159233.81</v>
      </c>
      <c r="H374" s="220">
        <v>159233.81</v>
      </c>
      <c r="I374" s="220">
        <v>159233.81</v>
      </c>
      <c r="J374" s="220">
        <v>159233.81</v>
      </c>
      <c r="K374" s="220">
        <v>159233.81</v>
      </c>
      <c r="L374" s="220">
        <v>159233.81</v>
      </c>
      <c r="M374" s="220">
        <v>159233.81</v>
      </c>
      <c r="N374" s="220">
        <v>159233.81</v>
      </c>
      <c r="O374" s="220">
        <v>159233.81</v>
      </c>
      <c r="P374" s="220">
        <f t="shared" si="65"/>
        <v>1910805.7200000004</v>
      </c>
      <c r="Q374" s="220">
        <v>159233.81</v>
      </c>
      <c r="R374" s="220">
        <v>159233.81</v>
      </c>
      <c r="S374" s="220">
        <v>159233.81</v>
      </c>
      <c r="T374" s="220">
        <v>159233.81</v>
      </c>
      <c r="U374" s="220">
        <v>159233.81</v>
      </c>
      <c r="V374" s="220">
        <v>159233.81</v>
      </c>
      <c r="W374" s="220">
        <v>159233.81</v>
      </c>
      <c r="X374" s="220">
        <v>159233.81</v>
      </c>
      <c r="Y374" s="220">
        <v>159233.81</v>
      </c>
      <c r="Z374" s="220">
        <v>159233.81</v>
      </c>
      <c r="AA374" s="220">
        <v>159233.81</v>
      </c>
      <c r="AB374" s="220">
        <v>159233.81</v>
      </c>
      <c r="AC374" s="220">
        <v>159233.81</v>
      </c>
      <c r="AD374" s="220">
        <v>159233.81</v>
      </c>
      <c r="AE374" s="220">
        <v>159233.81</v>
      </c>
      <c r="AF374" s="220">
        <v>159233.81</v>
      </c>
      <c r="AG374" s="220">
        <f t="shared" si="66"/>
        <v>1910805.7200000004</v>
      </c>
      <c r="AH374" s="234"/>
      <c r="AI374" s="235">
        <f t="shared" si="69"/>
        <v>1326.95</v>
      </c>
      <c r="AJ374" s="235">
        <f t="shared" si="69"/>
        <v>1326.95</v>
      </c>
      <c r="AK374" s="235">
        <f t="shared" si="69"/>
        <v>1326.95</v>
      </c>
      <c r="AL374" s="235">
        <f t="shared" si="67"/>
        <v>1326.95</v>
      </c>
      <c r="AM374" s="235">
        <f t="shared" si="67"/>
        <v>1326.95</v>
      </c>
      <c r="AN374" s="235">
        <f t="shared" si="67"/>
        <v>1326.95</v>
      </c>
      <c r="AO374" s="235">
        <f t="shared" si="67"/>
        <v>1326.95</v>
      </c>
      <c r="AP374" s="235">
        <f t="shared" si="67"/>
        <v>1326.95</v>
      </c>
      <c r="AQ374" s="235">
        <f t="shared" si="67"/>
        <v>1326.95</v>
      </c>
      <c r="AR374" s="235">
        <f t="shared" si="71"/>
        <v>1326.95</v>
      </c>
      <c r="AS374" s="235">
        <f t="shared" si="71"/>
        <v>1326.95</v>
      </c>
      <c r="AT374" s="235">
        <f t="shared" si="71"/>
        <v>1326.95</v>
      </c>
      <c r="AU374" s="236">
        <f t="shared" si="62"/>
        <v>15923.400000000003</v>
      </c>
      <c r="AV374" s="236">
        <f t="shared" si="63"/>
        <v>1326.95</v>
      </c>
      <c r="AW374" s="236">
        <f t="shared" si="63"/>
        <v>1326.95</v>
      </c>
      <c r="AX374" s="236">
        <f t="shared" si="63"/>
        <v>1326.95</v>
      </c>
      <c r="AY374" s="236">
        <f t="shared" si="61"/>
        <v>1326.95</v>
      </c>
      <c r="AZ374" s="236">
        <f t="shared" si="70"/>
        <v>1326.95</v>
      </c>
      <c r="BA374" s="236">
        <f t="shared" si="70"/>
        <v>1326.95</v>
      </c>
      <c r="BB374" s="236">
        <f t="shared" si="70"/>
        <v>1326.95</v>
      </c>
      <c r="BC374" s="236">
        <f t="shared" si="68"/>
        <v>1326.95</v>
      </c>
      <c r="BD374" s="236">
        <f t="shared" si="68"/>
        <v>1326.95</v>
      </c>
      <c r="BE374" s="236">
        <f t="shared" si="68"/>
        <v>1326.95</v>
      </c>
      <c r="BF374" s="236">
        <f t="shared" si="68"/>
        <v>1326.95</v>
      </c>
      <c r="BG374" s="236">
        <f t="shared" si="68"/>
        <v>1326.95</v>
      </c>
      <c r="BH374" s="236">
        <f t="shared" si="68"/>
        <v>1326.95</v>
      </c>
      <c r="BI374" s="236">
        <f t="shared" si="72"/>
        <v>1326.95</v>
      </c>
      <c r="BJ374" s="236">
        <f t="shared" si="72"/>
        <v>1326.95</v>
      </c>
      <c r="BK374" s="236">
        <f t="shared" si="72"/>
        <v>1326.95</v>
      </c>
      <c r="BL374" s="235">
        <f t="shared" si="64"/>
        <v>15923.400000000003</v>
      </c>
      <c r="BS374" s="232"/>
      <c r="BT374" s="232"/>
    </row>
    <row r="375" spans="1:72">
      <c r="A375" s="234" t="s">
        <v>588</v>
      </c>
      <c r="B375" s="231">
        <v>4.0000000000000008E-2</v>
      </c>
      <c r="C375" s="231">
        <v>4.0000000000000008E-2</v>
      </c>
      <c r="D375" s="220">
        <v>127883756.40000001</v>
      </c>
      <c r="E375" s="220">
        <v>129964227.04000001</v>
      </c>
      <c r="F375" s="220">
        <v>130944651.7</v>
      </c>
      <c r="G375" s="220">
        <v>131273823.48999999</v>
      </c>
      <c r="H375" s="220">
        <v>131977831.18000001</v>
      </c>
      <c r="I375" s="220">
        <v>132861924.76000001</v>
      </c>
      <c r="J375" s="220">
        <v>133329626.68999998</v>
      </c>
      <c r="K375" s="220">
        <v>133880739.79499999</v>
      </c>
      <c r="L375" s="220">
        <v>134444557.595</v>
      </c>
      <c r="M375" s="220">
        <v>135069548.56000003</v>
      </c>
      <c r="N375" s="220">
        <v>135818190.62500003</v>
      </c>
      <c r="O375" s="220">
        <v>136539167.05500001</v>
      </c>
      <c r="P375" s="220">
        <f t="shared" si="65"/>
        <v>1593988044.8899999</v>
      </c>
      <c r="Q375" s="220">
        <v>137231663.87</v>
      </c>
      <c r="R375" s="220">
        <v>137924447.17500001</v>
      </c>
      <c r="S375" s="220">
        <v>138532725.495</v>
      </c>
      <c r="T375" s="220">
        <v>139125376.79000002</v>
      </c>
      <c r="U375" s="220">
        <v>139696916.59500003</v>
      </c>
      <c r="V375" s="220">
        <v>140171610.86000004</v>
      </c>
      <c r="W375" s="220">
        <v>140737012.34000003</v>
      </c>
      <c r="X375" s="220">
        <v>141373149.14500001</v>
      </c>
      <c r="Y375" s="220">
        <v>141949046.70499998</v>
      </c>
      <c r="Z375" s="220">
        <v>142492413.26000002</v>
      </c>
      <c r="AA375" s="220">
        <v>143178371.95000002</v>
      </c>
      <c r="AB375" s="220">
        <v>143976601.98000002</v>
      </c>
      <c r="AC375" s="220">
        <v>144743442.89000005</v>
      </c>
      <c r="AD375" s="220">
        <v>145494713.56999999</v>
      </c>
      <c r="AE375" s="220">
        <v>146167077.69499999</v>
      </c>
      <c r="AF375" s="220">
        <v>146832924.88999999</v>
      </c>
      <c r="AG375" s="220">
        <f t="shared" si="66"/>
        <v>1716813281.8800001</v>
      </c>
      <c r="AH375" s="234"/>
      <c r="AI375" s="235">
        <f t="shared" si="69"/>
        <v>426279.19</v>
      </c>
      <c r="AJ375" s="235">
        <f t="shared" si="69"/>
        <v>433214.09</v>
      </c>
      <c r="AK375" s="235">
        <f t="shared" si="69"/>
        <v>436482.17</v>
      </c>
      <c r="AL375" s="235">
        <f t="shared" si="67"/>
        <v>437579.41</v>
      </c>
      <c r="AM375" s="235">
        <f t="shared" si="67"/>
        <v>439926.1</v>
      </c>
      <c r="AN375" s="235">
        <f t="shared" si="67"/>
        <v>442873.08</v>
      </c>
      <c r="AO375" s="235">
        <f t="shared" si="67"/>
        <v>444432.09</v>
      </c>
      <c r="AP375" s="235">
        <f t="shared" si="67"/>
        <v>446269.13</v>
      </c>
      <c r="AQ375" s="235">
        <f t="shared" si="67"/>
        <v>448148.53</v>
      </c>
      <c r="AR375" s="235">
        <f t="shared" si="71"/>
        <v>450231.83</v>
      </c>
      <c r="AS375" s="235">
        <f t="shared" si="71"/>
        <v>452727.3</v>
      </c>
      <c r="AT375" s="235">
        <f t="shared" si="71"/>
        <v>455130.56</v>
      </c>
      <c r="AU375" s="236">
        <f t="shared" si="62"/>
        <v>5313293.4799999995</v>
      </c>
      <c r="AV375" s="236">
        <f t="shared" si="63"/>
        <v>457438.88</v>
      </c>
      <c r="AW375" s="236">
        <f t="shared" si="63"/>
        <v>459748.16</v>
      </c>
      <c r="AX375" s="236">
        <f t="shared" si="63"/>
        <v>461775.75</v>
      </c>
      <c r="AY375" s="236">
        <f t="shared" si="61"/>
        <v>463751.26</v>
      </c>
      <c r="AZ375" s="236">
        <f t="shared" si="70"/>
        <v>465656.39</v>
      </c>
      <c r="BA375" s="236">
        <f t="shared" si="70"/>
        <v>467238.7</v>
      </c>
      <c r="BB375" s="236">
        <f t="shared" si="70"/>
        <v>469123.37</v>
      </c>
      <c r="BC375" s="236">
        <f t="shared" si="68"/>
        <v>471243.83</v>
      </c>
      <c r="BD375" s="236">
        <f t="shared" si="68"/>
        <v>473163.49</v>
      </c>
      <c r="BE375" s="236">
        <f t="shared" si="68"/>
        <v>474974.71</v>
      </c>
      <c r="BF375" s="236">
        <f t="shared" si="68"/>
        <v>477261.24</v>
      </c>
      <c r="BG375" s="236">
        <f t="shared" si="68"/>
        <v>479922.01</v>
      </c>
      <c r="BH375" s="236">
        <f t="shared" si="68"/>
        <v>482478.14</v>
      </c>
      <c r="BI375" s="236">
        <f t="shared" si="72"/>
        <v>484982.38</v>
      </c>
      <c r="BJ375" s="236">
        <f t="shared" si="72"/>
        <v>487223.59</v>
      </c>
      <c r="BK375" s="236">
        <f t="shared" si="72"/>
        <v>489443.08</v>
      </c>
      <c r="BL375" s="235">
        <f t="shared" si="64"/>
        <v>5722710.9299999997</v>
      </c>
      <c r="BS375" s="232"/>
      <c r="BT375" s="232"/>
    </row>
    <row r="376" spans="1:72">
      <c r="A376" s="234" t="s">
        <v>589</v>
      </c>
      <c r="B376" s="231">
        <v>4.0000000000000008E-2</v>
      </c>
      <c r="C376" s="231">
        <v>4.0000000000000008E-2</v>
      </c>
      <c r="D376" s="220">
        <v>3929229.23</v>
      </c>
      <c r="E376" s="220">
        <v>3920528.6</v>
      </c>
      <c r="F376" s="220">
        <v>3918625.84</v>
      </c>
      <c r="G376" s="220">
        <v>3926625.41</v>
      </c>
      <c r="H376" s="220">
        <v>3936676.52</v>
      </c>
      <c r="I376" s="220">
        <v>3955741.0300000003</v>
      </c>
      <c r="J376" s="220">
        <v>3971570.4049999998</v>
      </c>
      <c r="K376" s="220">
        <v>3988548.98</v>
      </c>
      <c r="L376" s="220">
        <v>4011853.7850000001</v>
      </c>
      <c r="M376" s="220">
        <v>4038376.7250000001</v>
      </c>
      <c r="N376" s="220">
        <v>4061216.7800000003</v>
      </c>
      <c r="O376" s="220">
        <v>4077728.0100000007</v>
      </c>
      <c r="P376" s="220">
        <f t="shared" si="65"/>
        <v>47736721.315000005</v>
      </c>
      <c r="Q376" s="220">
        <v>4094238.6700000004</v>
      </c>
      <c r="R376" s="220">
        <v>4113156.1700000004</v>
      </c>
      <c r="S376" s="220">
        <v>4131830.8150000004</v>
      </c>
      <c r="T376" s="220">
        <v>4149883.0300000003</v>
      </c>
      <c r="U376" s="220">
        <v>4164990.5600000005</v>
      </c>
      <c r="V376" s="220">
        <v>4177775.2700000005</v>
      </c>
      <c r="W376" s="220">
        <v>4191425.2700000005</v>
      </c>
      <c r="X376" s="220">
        <v>4205698.2700000005</v>
      </c>
      <c r="Y376" s="220">
        <v>4220266.8250000002</v>
      </c>
      <c r="Z376" s="220">
        <v>4233051.5350000011</v>
      </c>
      <c r="AA376" s="220">
        <v>4247277.6300000008</v>
      </c>
      <c r="AB376" s="220">
        <v>4262615.0500000007</v>
      </c>
      <c r="AC376" s="220">
        <v>4278812.9750000006</v>
      </c>
      <c r="AD376" s="220">
        <v>4296797.3600000003</v>
      </c>
      <c r="AE376" s="220">
        <v>4313861.24</v>
      </c>
      <c r="AF376" s="220">
        <v>4330925.12</v>
      </c>
      <c r="AG376" s="220">
        <f t="shared" si="66"/>
        <v>50923497.104999997</v>
      </c>
      <c r="AH376" s="234"/>
      <c r="AI376" s="235">
        <f t="shared" si="69"/>
        <v>13097.43</v>
      </c>
      <c r="AJ376" s="235">
        <f t="shared" si="69"/>
        <v>13068.43</v>
      </c>
      <c r="AK376" s="235">
        <f t="shared" si="69"/>
        <v>13062.09</v>
      </c>
      <c r="AL376" s="235">
        <f t="shared" si="67"/>
        <v>13088.75</v>
      </c>
      <c r="AM376" s="235">
        <f t="shared" si="67"/>
        <v>13122.26</v>
      </c>
      <c r="AN376" s="235">
        <f t="shared" si="67"/>
        <v>13185.8</v>
      </c>
      <c r="AO376" s="235">
        <f t="shared" si="67"/>
        <v>13238.57</v>
      </c>
      <c r="AP376" s="235">
        <f t="shared" si="67"/>
        <v>13295.16</v>
      </c>
      <c r="AQ376" s="235">
        <f t="shared" si="67"/>
        <v>13372.85</v>
      </c>
      <c r="AR376" s="235">
        <f t="shared" si="71"/>
        <v>13461.26</v>
      </c>
      <c r="AS376" s="235">
        <f t="shared" si="71"/>
        <v>13537.39</v>
      </c>
      <c r="AT376" s="235">
        <f t="shared" si="71"/>
        <v>13592.43</v>
      </c>
      <c r="AU376" s="236">
        <f t="shared" si="62"/>
        <v>159122.41999999998</v>
      </c>
      <c r="AV376" s="236">
        <f t="shared" si="63"/>
        <v>13647.46</v>
      </c>
      <c r="AW376" s="236">
        <f t="shared" si="63"/>
        <v>13710.52</v>
      </c>
      <c r="AX376" s="236">
        <f t="shared" si="63"/>
        <v>13772.77</v>
      </c>
      <c r="AY376" s="236">
        <f t="shared" si="61"/>
        <v>13832.94</v>
      </c>
      <c r="AZ376" s="236">
        <f t="shared" si="70"/>
        <v>13883.3</v>
      </c>
      <c r="BA376" s="236">
        <f t="shared" si="70"/>
        <v>13925.92</v>
      </c>
      <c r="BB376" s="236">
        <f t="shared" si="70"/>
        <v>13971.42</v>
      </c>
      <c r="BC376" s="236">
        <f t="shared" si="68"/>
        <v>14018.99</v>
      </c>
      <c r="BD376" s="236">
        <f t="shared" si="68"/>
        <v>14067.56</v>
      </c>
      <c r="BE376" s="236">
        <f t="shared" si="68"/>
        <v>14110.17</v>
      </c>
      <c r="BF376" s="236">
        <f t="shared" si="68"/>
        <v>14157.59</v>
      </c>
      <c r="BG376" s="236">
        <f t="shared" si="68"/>
        <v>14208.72</v>
      </c>
      <c r="BH376" s="236">
        <f t="shared" si="68"/>
        <v>14262.71</v>
      </c>
      <c r="BI376" s="236">
        <f t="shared" si="72"/>
        <v>14322.66</v>
      </c>
      <c r="BJ376" s="236">
        <f t="shared" si="72"/>
        <v>14379.54</v>
      </c>
      <c r="BK376" s="236">
        <f t="shared" si="72"/>
        <v>14436.42</v>
      </c>
      <c r="BL376" s="235">
        <f t="shared" si="64"/>
        <v>169745.00000000003</v>
      </c>
      <c r="BS376" s="232"/>
      <c r="BT376" s="232"/>
    </row>
    <row r="377" spans="1:72">
      <c r="A377" s="234" t="s">
        <v>590</v>
      </c>
      <c r="B377" s="231">
        <v>0</v>
      </c>
      <c r="C377" s="231">
        <v>0</v>
      </c>
      <c r="D377" s="220">
        <v>3048452.29</v>
      </c>
      <c r="E377" s="220">
        <v>3048452.29</v>
      </c>
      <c r="F377" s="220">
        <v>3048251.04</v>
      </c>
      <c r="G377" s="220">
        <v>3048049.79</v>
      </c>
      <c r="H377" s="220">
        <v>3048049.79</v>
      </c>
      <c r="I377" s="220">
        <v>3048049.79</v>
      </c>
      <c r="J377" s="220">
        <v>3049410.8</v>
      </c>
      <c r="K377" s="220">
        <v>3050771.81</v>
      </c>
      <c r="L377" s="220">
        <v>3050771.81</v>
      </c>
      <c r="M377" s="220">
        <v>3050771.81</v>
      </c>
      <c r="N377" s="220">
        <v>3050771.81</v>
      </c>
      <c r="O377" s="220">
        <v>3050771.81</v>
      </c>
      <c r="P377" s="220">
        <f t="shared" si="65"/>
        <v>36592574.839999996</v>
      </c>
      <c r="Q377" s="220">
        <v>3050771.81</v>
      </c>
      <c r="R377" s="220">
        <v>3050771.81</v>
      </c>
      <c r="S377" s="220">
        <v>3050771.81</v>
      </c>
      <c r="T377" s="220">
        <v>3050771.81</v>
      </c>
      <c r="U377" s="220">
        <v>3050771.81</v>
      </c>
      <c r="V377" s="220">
        <v>3050771.81</v>
      </c>
      <c r="W377" s="220">
        <v>3050771.81</v>
      </c>
      <c r="X377" s="220">
        <v>3050771.81</v>
      </c>
      <c r="Y377" s="220">
        <v>3050771.81</v>
      </c>
      <c r="Z377" s="220">
        <v>3588748.9950000001</v>
      </c>
      <c r="AA377" s="220">
        <v>4126726.18</v>
      </c>
      <c r="AB377" s="220">
        <v>4126726.18</v>
      </c>
      <c r="AC377" s="220">
        <v>4126726.18</v>
      </c>
      <c r="AD377" s="220">
        <v>4126726.18</v>
      </c>
      <c r="AE377" s="220">
        <v>4126726.18</v>
      </c>
      <c r="AF377" s="220">
        <v>4126726.18</v>
      </c>
      <c r="AG377" s="220">
        <f t="shared" si="66"/>
        <v>43602965.125</v>
      </c>
      <c r="AH377" s="234"/>
      <c r="AI377" s="235">
        <f t="shared" si="69"/>
        <v>0</v>
      </c>
      <c r="AJ377" s="235">
        <f t="shared" si="69"/>
        <v>0</v>
      </c>
      <c r="AK377" s="235">
        <f t="shared" si="69"/>
        <v>0</v>
      </c>
      <c r="AL377" s="235">
        <f t="shared" si="67"/>
        <v>0</v>
      </c>
      <c r="AM377" s="235">
        <f t="shared" si="67"/>
        <v>0</v>
      </c>
      <c r="AN377" s="235">
        <f t="shared" si="67"/>
        <v>0</v>
      </c>
      <c r="AO377" s="235">
        <f t="shared" si="67"/>
        <v>0</v>
      </c>
      <c r="AP377" s="235">
        <f t="shared" si="67"/>
        <v>0</v>
      </c>
      <c r="AQ377" s="235">
        <f t="shared" si="67"/>
        <v>0</v>
      </c>
      <c r="AR377" s="235">
        <f t="shared" si="71"/>
        <v>0</v>
      </c>
      <c r="AS377" s="235">
        <f t="shared" si="71"/>
        <v>0</v>
      </c>
      <c r="AT377" s="235">
        <f t="shared" si="71"/>
        <v>0</v>
      </c>
      <c r="AU377" s="236">
        <f t="shared" si="62"/>
        <v>0</v>
      </c>
      <c r="AV377" s="236">
        <f t="shared" si="63"/>
        <v>0</v>
      </c>
      <c r="AW377" s="236">
        <f t="shared" si="63"/>
        <v>0</v>
      </c>
      <c r="AX377" s="236">
        <f t="shared" si="63"/>
        <v>0</v>
      </c>
      <c r="AY377" s="236">
        <f t="shared" si="61"/>
        <v>0</v>
      </c>
      <c r="AZ377" s="236">
        <f t="shared" si="70"/>
        <v>0</v>
      </c>
      <c r="BA377" s="236">
        <f t="shared" si="70"/>
        <v>0</v>
      </c>
      <c r="BB377" s="236">
        <f t="shared" si="70"/>
        <v>0</v>
      </c>
      <c r="BC377" s="236">
        <f t="shared" si="68"/>
        <v>0</v>
      </c>
      <c r="BD377" s="236">
        <f t="shared" si="68"/>
        <v>0</v>
      </c>
      <c r="BE377" s="236">
        <f t="shared" si="68"/>
        <v>0</v>
      </c>
      <c r="BF377" s="236">
        <f t="shared" si="68"/>
        <v>0</v>
      </c>
      <c r="BG377" s="236">
        <f t="shared" si="68"/>
        <v>0</v>
      </c>
      <c r="BH377" s="236">
        <f t="shared" si="68"/>
        <v>0</v>
      </c>
      <c r="BI377" s="236">
        <f t="shared" si="72"/>
        <v>0</v>
      </c>
      <c r="BJ377" s="236">
        <f t="shared" si="72"/>
        <v>0</v>
      </c>
      <c r="BK377" s="236">
        <f t="shared" si="72"/>
        <v>0</v>
      </c>
      <c r="BL377" s="235">
        <f t="shared" si="64"/>
        <v>0</v>
      </c>
      <c r="BS377" s="232"/>
      <c r="BT377" s="232"/>
    </row>
    <row r="378" spans="1:72">
      <c r="A378" s="234" t="s">
        <v>591</v>
      </c>
      <c r="B378" s="231">
        <v>0</v>
      </c>
      <c r="C378" s="231">
        <v>0</v>
      </c>
      <c r="D378" s="220">
        <v>529735.6</v>
      </c>
      <c r="E378" s="220">
        <v>529735.6</v>
      </c>
      <c r="F378" s="220">
        <v>529735.6</v>
      </c>
      <c r="G378" s="220">
        <v>533050.15</v>
      </c>
      <c r="H378" s="220">
        <v>536364.69000000006</v>
      </c>
      <c r="I378" s="220">
        <v>536364.69000000006</v>
      </c>
      <c r="J378" s="220">
        <v>536364.69000000006</v>
      </c>
      <c r="K378" s="220">
        <v>536364.69000000006</v>
      </c>
      <c r="L378" s="220">
        <v>536364.69000000006</v>
      </c>
      <c r="M378" s="220">
        <v>536364.69000000006</v>
      </c>
      <c r="N378" s="220">
        <v>536364.69000000006</v>
      </c>
      <c r="O378" s="220">
        <v>536364.69000000006</v>
      </c>
      <c r="P378" s="220">
        <f t="shared" si="65"/>
        <v>6413174.4700000016</v>
      </c>
      <c r="Q378" s="220">
        <v>536364.69000000006</v>
      </c>
      <c r="R378" s="220">
        <v>536364.69000000006</v>
      </c>
      <c r="S378" s="220">
        <v>536364.69000000006</v>
      </c>
      <c r="T378" s="220">
        <v>536364.69000000006</v>
      </c>
      <c r="U378" s="220">
        <v>536364.69000000006</v>
      </c>
      <c r="V378" s="220">
        <v>536364.69000000006</v>
      </c>
      <c r="W378" s="220">
        <v>536364.69000000006</v>
      </c>
      <c r="X378" s="220">
        <v>536364.69000000006</v>
      </c>
      <c r="Y378" s="220">
        <v>536364.69000000006</v>
      </c>
      <c r="Z378" s="220">
        <v>536364.69000000006</v>
      </c>
      <c r="AA378" s="220">
        <v>536364.69000000006</v>
      </c>
      <c r="AB378" s="220">
        <v>536364.69000000006</v>
      </c>
      <c r="AC378" s="220">
        <v>536364.69000000006</v>
      </c>
      <c r="AD378" s="220">
        <v>536364.69000000006</v>
      </c>
      <c r="AE378" s="220">
        <v>536364.69000000006</v>
      </c>
      <c r="AF378" s="220">
        <v>536364.69000000006</v>
      </c>
      <c r="AG378" s="220">
        <f t="shared" si="66"/>
        <v>6436376.2800000021</v>
      </c>
      <c r="AH378" s="234"/>
      <c r="AI378" s="235">
        <f t="shared" si="69"/>
        <v>0</v>
      </c>
      <c r="AJ378" s="235">
        <f t="shared" si="69"/>
        <v>0</v>
      </c>
      <c r="AK378" s="235">
        <f t="shared" si="69"/>
        <v>0</v>
      </c>
      <c r="AL378" s="235">
        <f t="shared" si="67"/>
        <v>0</v>
      </c>
      <c r="AM378" s="235">
        <f t="shared" si="67"/>
        <v>0</v>
      </c>
      <c r="AN378" s="235">
        <f t="shared" si="67"/>
        <v>0</v>
      </c>
      <c r="AO378" s="235">
        <f t="shared" si="67"/>
        <v>0</v>
      </c>
      <c r="AP378" s="235">
        <f t="shared" si="67"/>
        <v>0</v>
      </c>
      <c r="AQ378" s="235">
        <f t="shared" si="67"/>
        <v>0</v>
      </c>
      <c r="AR378" s="235">
        <f t="shared" si="71"/>
        <v>0</v>
      </c>
      <c r="AS378" s="235">
        <f t="shared" si="71"/>
        <v>0</v>
      </c>
      <c r="AT378" s="235">
        <f t="shared" si="71"/>
        <v>0</v>
      </c>
      <c r="AU378" s="236">
        <f t="shared" si="62"/>
        <v>0</v>
      </c>
      <c r="AV378" s="236">
        <f t="shared" si="63"/>
        <v>0</v>
      </c>
      <c r="AW378" s="236">
        <f t="shared" si="63"/>
        <v>0</v>
      </c>
      <c r="AX378" s="236">
        <f t="shared" si="63"/>
        <v>0</v>
      </c>
      <c r="AY378" s="236">
        <f t="shared" si="61"/>
        <v>0</v>
      </c>
      <c r="AZ378" s="236">
        <f t="shared" si="70"/>
        <v>0</v>
      </c>
      <c r="BA378" s="236">
        <f t="shared" si="70"/>
        <v>0</v>
      </c>
      <c r="BB378" s="236">
        <f t="shared" si="70"/>
        <v>0</v>
      </c>
      <c r="BC378" s="236">
        <f t="shared" si="68"/>
        <v>0</v>
      </c>
      <c r="BD378" s="236">
        <f t="shared" si="68"/>
        <v>0</v>
      </c>
      <c r="BE378" s="236">
        <f t="shared" si="68"/>
        <v>0</v>
      </c>
      <c r="BF378" s="236">
        <f t="shared" si="68"/>
        <v>0</v>
      </c>
      <c r="BG378" s="236">
        <f t="shared" si="68"/>
        <v>0</v>
      </c>
      <c r="BH378" s="236">
        <f t="shared" si="68"/>
        <v>0</v>
      </c>
      <c r="BI378" s="236">
        <f t="shared" si="72"/>
        <v>0</v>
      </c>
      <c r="BJ378" s="236">
        <f t="shared" si="72"/>
        <v>0</v>
      </c>
      <c r="BK378" s="236">
        <f t="shared" si="72"/>
        <v>0</v>
      </c>
      <c r="BL378" s="235">
        <f t="shared" si="64"/>
        <v>0</v>
      </c>
    </row>
    <row r="379" spans="1:72">
      <c r="A379" s="234" t="s">
        <v>592</v>
      </c>
      <c r="B379" s="231">
        <v>2.4300000000000002E-2</v>
      </c>
      <c r="C379" s="231">
        <v>2.4300000000000002E-2</v>
      </c>
      <c r="D379" s="220">
        <v>53272199.57</v>
      </c>
      <c r="E379" s="220">
        <v>53598308.670000002</v>
      </c>
      <c r="F379" s="220">
        <v>54528364.840000004</v>
      </c>
      <c r="G379" s="220">
        <v>55304198.359999999</v>
      </c>
      <c r="H379" s="220">
        <v>55498167.810000002</v>
      </c>
      <c r="I379" s="220">
        <v>55517517.140000001</v>
      </c>
      <c r="J379" s="220">
        <v>57045212.995000005</v>
      </c>
      <c r="K379" s="220">
        <v>59519914.185000002</v>
      </c>
      <c r="L379" s="220">
        <v>61734602.589999996</v>
      </c>
      <c r="M379" s="220">
        <v>66178447.520000003</v>
      </c>
      <c r="N379" s="220">
        <v>69522113.179999992</v>
      </c>
      <c r="O379" s="220">
        <v>69848128.605000004</v>
      </c>
      <c r="P379" s="220">
        <f t="shared" si="65"/>
        <v>711567175.46499991</v>
      </c>
      <c r="Q379" s="220">
        <v>70284934.280000001</v>
      </c>
      <c r="R379" s="220">
        <v>70732255.825000018</v>
      </c>
      <c r="S379" s="220">
        <v>71015056.045000017</v>
      </c>
      <c r="T379" s="220">
        <v>71379395.415000007</v>
      </c>
      <c r="U379" s="220">
        <v>71802153.675000012</v>
      </c>
      <c r="V379" s="220">
        <v>72446307.480000004</v>
      </c>
      <c r="W379" s="220">
        <v>73565503.954999998</v>
      </c>
      <c r="X379" s="220">
        <v>74683078.655000001</v>
      </c>
      <c r="Y379" s="220">
        <v>75551895.385000005</v>
      </c>
      <c r="Z379" s="220">
        <v>79264410.680000022</v>
      </c>
      <c r="AA379" s="220">
        <v>82562991.795000017</v>
      </c>
      <c r="AB379" s="220">
        <v>82589060.545000017</v>
      </c>
      <c r="AC379" s="220">
        <v>82657237.445000008</v>
      </c>
      <c r="AD379" s="220">
        <v>82725414.345000014</v>
      </c>
      <c r="AE379" s="220">
        <v>82758569.195000008</v>
      </c>
      <c r="AF379" s="220">
        <v>82845729.25</v>
      </c>
      <c r="AG379" s="220">
        <f t="shared" si="66"/>
        <v>943452352.40500021</v>
      </c>
      <c r="AH379" s="234"/>
      <c r="AI379" s="235">
        <f t="shared" si="69"/>
        <v>107876.2</v>
      </c>
      <c r="AJ379" s="235">
        <f t="shared" si="69"/>
        <v>108536.58</v>
      </c>
      <c r="AK379" s="235">
        <f t="shared" si="69"/>
        <v>110419.94</v>
      </c>
      <c r="AL379" s="235">
        <f t="shared" si="67"/>
        <v>111991</v>
      </c>
      <c r="AM379" s="235">
        <f t="shared" si="67"/>
        <v>112383.79</v>
      </c>
      <c r="AN379" s="235">
        <f t="shared" si="67"/>
        <v>112422.97</v>
      </c>
      <c r="AO379" s="235">
        <f t="shared" si="67"/>
        <v>115516.56</v>
      </c>
      <c r="AP379" s="235">
        <f t="shared" si="67"/>
        <v>120527.83</v>
      </c>
      <c r="AQ379" s="235">
        <f t="shared" si="67"/>
        <v>125012.57</v>
      </c>
      <c r="AR379" s="235">
        <f t="shared" si="71"/>
        <v>134011.35999999999</v>
      </c>
      <c r="AS379" s="235">
        <f t="shared" si="71"/>
        <v>140782.28</v>
      </c>
      <c r="AT379" s="235">
        <f t="shared" si="71"/>
        <v>141442.46</v>
      </c>
      <c r="AU379" s="236">
        <f t="shared" si="62"/>
        <v>1440923.5399999998</v>
      </c>
      <c r="AV379" s="236">
        <f t="shared" si="63"/>
        <v>142326.99</v>
      </c>
      <c r="AW379" s="236">
        <f t="shared" si="63"/>
        <v>143232.82</v>
      </c>
      <c r="AX379" s="236">
        <f t="shared" si="63"/>
        <v>143805.49</v>
      </c>
      <c r="AY379" s="236">
        <f t="shared" si="61"/>
        <v>144543.28</v>
      </c>
      <c r="AZ379" s="236">
        <f t="shared" si="70"/>
        <v>145399.35999999999</v>
      </c>
      <c r="BA379" s="236">
        <f t="shared" si="70"/>
        <v>146703.76999999999</v>
      </c>
      <c r="BB379" s="236">
        <f t="shared" si="70"/>
        <v>148970.15</v>
      </c>
      <c r="BC379" s="236">
        <f t="shared" si="68"/>
        <v>151233.23000000001</v>
      </c>
      <c r="BD379" s="236">
        <f t="shared" si="68"/>
        <v>152992.59</v>
      </c>
      <c r="BE379" s="236">
        <f t="shared" si="68"/>
        <v>160510.43</v>
      </c>
      <c r="BF379" s="236">
        <f t="shared" si="68"/>
        <v>167190.06</v>
      </c>
      <c r="BG379" s="236">
        <f t="shared" si="68"/>
        <v>167242.85</v>
      </c>
      <c r="BH379" s="236">
        <f t="shared" si="68"/>
        <v>167380.91</v>
      </c>
      <c r="BI379" s="236">
        <f t="shared" si="72"/>
        <v>167518.96</v>
      </c>
      <c r="BJ379" s="236">
        <f t="shared" si="72"/>
        <v>167586.1</v>
      </c>
      <c r="BK379" s="236">
        <f t="shared" si="72"/>
        <v>167762.6</v>
      </c>
      <c r="BL379" s="235">
        <f t="shared" si="64"/>
        <v>1910491.0100000002</v>
      </c>
    </row>
    <row r="380" spans="1:72">
      <c r="A380" s="234" t="s">
        <v>593</v>
      </c>
      <c r="B380" s="231">
        <v>2.4300000000000002E-2</v>
      </c>
      <c r="C380" s="231">
        <v>2.4300000000000002E-2</v>
      </c>
      <c r="D380" s="220">
        <v>6493349.9100000001</v>
      </c>
      <c r="E380" s="220">
        <v>6493349.9100000001</v>
      </c>
      <c r="F380" s="220">
        <v>6493349.9100000001</v>
      </c>
      <c r="G380" s="220">
        <v>6186170.4400000004</v>
      </c>
      <c r="H380" s="220">
        <v>5908728.3300000001</v>
      </c>
      <c r="I380" s="220">
        <v>5938465.7000000002</v>
      </c>
      <c r="J380" s="220">
        <v>6021467.0449999999</v>
      </c>
      <c r="K380" s="220">
        <v>6104468.3900000006</v>
      </c>
      <c r="L380" s="220">
        <v>6104468.3900000006</v>
      </c>
      <c r="M380" s="220">
        <v>6104468.3900000006</v>
      </c>
      <c r="N380" s="220">
        <v>6104468.3900000006</v>
      </c>
      <c r="O380" s="220">
        <v>6104468.3900000006</v>
      </c>
      <c r="P380" s="220">
        <f t="shared" si="65"/>
        <v>74057223.195000008</v>
      </c>
      <c r="Q380" s="220">
        <v>6104468.3900000006</v>
      </c>
      <c r="R380" s="220">
        <v>6104468.3900000006</v>
      </c>
      <c r="S380" s="220">
        <v>6104468.3900000006</v>
      </c>
      <c r="T380" s="220">
        <v>6104468.3900000006</v>
      </c>
      <c r="U380" s="220">
        <v>6104468.3900000006</v>
      </c>
      <c r="V380" s="220">
        <v>6104468.3900000006</v>
      </c>
      <c r="W380" s="220">
        <v>6112060.6400000006</v>
      </c>
      <c r="X380" s="220">
        <v>6180390.8900000006</v>
      </c>
      <c r="Y380" s="220">
        <v>6247711.8250000002</v>
      </c>
      <c r="Z380" s="220">
        <v>6904249.495000001</v>
      </c>
      <c r="AA380" s="220">
        <v>7554204.2300000004</v>
      </c>
      <c r="AB380" s="220">
        <v>7554204.2300000004</v>
      </c>
      <c r="AC380" s="220">
        <v>7554204.2300000004</v>
      </c>
      <c r="AD380" s="220">
        <v>7554204.2300000004</v>
      </c>
      <c r="AE380" s="220">
        <v>7554204.2300000004</v>
      </c>
      <c r="AF380" s="220">
        <v>7554204.2300000004</v>
      </c>
      <c r="AG380" s="220">
        <f t="shared" si="66"/>
        <v>82978575.01000002</v>
      </c>
      <c r="AH380" s="234"/>
      <c r="AI380" s="235">
        <f t="shared" si="69"/>
        <v>13149.03</v>
      </c>
      <c r="AJ380" s="235">
        <f t="shared" si="69"/>
        <v>13149.03</v>
      </c>
      <c r="AK380" s="235">
        <f t="shared" si="69"/>
        <v>13149.03</v>
      </c>
      <c r="AL380" s="235">
        <f t="shared" si="67"/>
        <v>12527</v>
      </c>
      <c r="AM380" s="235">
        <f t="shared" si="67"/>
        <v>11965.17</v>
      </c>
      <c r="AN380" s="235">
        <f t="shared" si="67"/>
        <v>12025.39</v>
      </c>
      <c r="AO380" s="235">
        <f t="shared" si="67"/>
        <v>12193.47</v>
      </c>
      <c r="AP380" s="235">
        <f t="shared" si="67"/>
        <v>12361.55</v>
      </c>
      <c r="AQ380" s="235">
        <f t="shared" si="67"/>
        <v>12361.55</v>
      </c>
      <c r="AR380" s="235">
        <f t="shared" si="71"/>
        <v>12361.55</v>
      </c>
      <c r="AS380" s="235">
        <f t="shared" si="71"/>
        <v>12361.55</v>
      </c>
      <c r="AT380" s="235">
        <f t="shared" si="71"/>
        <v>12361.55</v>
      </c>
      <c r="AU380" s="236">
        <f t="shared" si="62"/>
        <v>149965.87</v>
      </c>
      <c r="AV380" s="236">
        <f t="shared" si="63"/>
        <v>12361.55</v>
      </c>
      <c r="AW380" s="236">
        <f t="shared" si="63"/>
        <v>12361.55</v>
      </c>
      <c r="AX380" s="236">
        <f t="shared" si="63"/>
        <v>12361.55</v>
      </c>
      <c r="AY380" s="236">
        <f t="shared" si="61"/>
        <v>12361.55</v>
      </c>
      <c r="AZ380" s="236">
        <f t="shared" si="70"/>
        <v>12361.55</v>
      </c>
      <c r="BA380" s="236">
        <f t="shared" si="70"/>
        <v>12361.55</v>
      </c>
      <c r="BB380" s="236">
        <f t="shared" si="70"/>
        <v>12376.92</v>
      </c>
      <c r="BC380" s="236">
        <f t="shared" si="68"/>
        <v>12515.29</v>
      </c>
      <c r="BD380" s="236">
        <f t="shared" si="68"/>
        <v>12651.62</v>
      </c>
      <c r="BE380" s="236">
        <f t="shared" si="68"/>
        <v>13981.11</v>
      </c>
      <c r="BF380" s="236">
        <f t="shared" si="68"/>
        <v>15297.26</v>
      </c>
      <c r="BG380" s="236">
        <f t="shared" si="68"/>
        <v>15297.26</v>
      </c>
      <c r="BH380" s="236">
        <f t="shared" si="68"/>
        <v>15297.26</v>
      </c>
      <c r="BI380" s="236">
        <f t="shared" si="72"/>
        <v>15297.26</v>
      </c>
      <c r="BJ380" s="236">
        <f t="shared" si="72"/>
        <v>15297.26</v>
      </c>
      <c r="BK380" s="236">
        <f t="shared" si="72"/>
        <v>15297.26</v>
      </c>
      <c r="BL380" s="235">
        <f t="shared" si="64"/>
        <v>168031.6</v>
      </c>
    </row>
    <row r="381" spans="1:72">
      <c r="A381" s="234" t="s">
        <v>594</v>
      </c>
      <c r="B381" s="231">
        <v>2.4300000000000002E-2</v>
      </c>
      <c r="C381" s="231">
        <v>2.4300000000000002E-2</v>
      </c>
      <c r="D381" s="220">
        <v>55125.86</v>
      </c>
      <c r="E381" s="220">
        <v>55125.86</v>
      </c>
      <c r="F381" s="220">
        <v>55125.86</v>
      </c>
      <c r="G381" s="220">
        <v>55125.86</v>
      </c>
      <c r="H381" s="220">
        <v>55125.86</v>
      </c>
      <c r="I381" s="220">
        <v>55125.86</v>
      </c>
      <c r="J381" s="220">
        <v>55125.86</v>
      </c>
      <c r="K381" s="220">
        <v>55125.86</v>
      </c>
      <c r="L381" s="220">
        <v>55125.86</v>
      </c>
      <c r="M381" s="220">
        <v>55125.86</v>
      </c>
      <c r="N381" s="220">
        <v>55125.86</v>
      </c>
      <c r="O381" s="220">
        <v>55125.86</v>
      </c>
      <c r="P381" s="220">
        <f t="shared" si="65"/>
        <v>661510.31999999995</v>
      </c>
      <c r="Q381" s="220">
        <v>55125.86</v>
      </c>
      <c r="R381" s="220">
        <v>55125.86</v>
      </c>
      <c r="S381" s="220">
        <v>55125.86</v>
      </c>
      <c r="T381" s="220">
        <v>55125.86</v>
      </c>
      <c r="U381" s="220">
        <v>55125.86</v>
      </c>
      <c r="V381" s="220">
        <v>55125.86</v>
      </c>
      <c r="W381" s="220">
        <v>55125.86</v>
      </c>
      <c r="X381" s="220">
        <v>55125.86</v>
      </c>
      <c r="Y381" s="220">
        <v>55125.86</v>
      </c>
      <c r="Z381" s="220">
        <v>55125.86</v>
      </c>
      <c r="AA381" s="220">
        <v>55125.86</v>
      </c>
      <c r="AB381" s="220">
        <v>55125.86</v>
      </c>
      <c r="AC381" s="220">
        <v>55125.86</v>
      </c>
      <c r="AD381" s="220">
        <v>55125.86</v>
      </c>
      <c r="AE381" s="220">
        <v>55125.86</v>
      </c>
      <c r="AF381" s="220">
        <v>55125.86</v>
      </c>
      <c r="AG381" s="220">
        <f t="shared" si="66"/>
        <v>661510.31999999995</v>
      </c>
      <c r="AH381" s="234"/>
      <c r="AI381" s="235">
        <f t="shared" si="69"/>
        <v>111.63</v>
      </c>
      <c r="AJ381" s="235">
        <f t="shared" si="69"/>
        <v>111.63</v>
      </c>
      <c r="AK381" s="235">
        <f t="shared" si="69"/>
        <v>111.63</v>
      </c>
      <c r="AL381" s="235">
        <f t="shared" si="67"/>
        <v>111.63</v>
      </c>
      <c r="AM381" s="235">
        <f t="shared" si="67"/>
        <v>111.63</v>
      </c>
      <c r="AN381" s="235">
        <f t="shared" si="67"/>
        <v>111.63</v>
      </c>
      <c r="AO381" s="235">
        <f t="shared" si="67"/>
        <v>111.63</v>
      </c>
      <c r="AP381" s="235">
        <f t="shared" si="67"/>
        <v>111.63</v>
      </c>
      <c r="AQ381" s="235">
        <f t="shared" si="67"/>
        <v>111.63</v>
      </c>
      <c r="AR381" s="235">
        <f t="shared" si="71"/>
        <v>111.63</v>
      </c>
      <c r="AS381" s="235">
        <f t="shared" si="71"/>
        <v>111.63</v>
      </c>
      <c r="AT381" s="235">
        <f t="shared" si="71"/>
        <v>111.63</v>
      </c>
      <c r="AU381" s="236">
        <f t="shared" si="62"/>
        <v>1339.56</v>
      </c>
      <c r="AV381" s="236">
        <f t="shared" si="63"/>
        <v>111.63</v>
      </c>
      <c r="AW381" s="236">
        <f t="shared" si="63"/>
        <v>111.63</v>
      </c>
      <c r="AX381" s="236">
        <f t="shared" si="63"/>
        <v>111.63</v>
      </c>
      <c r="AY381" s="236">
        <f t="shared" si="61"/>
        <v>111.63</v>
      </c>
      <c r="AZ381" s="236">
        <f t="shared" si="70"/>
        <v>111.63</v>
      </c>
      <c r="BA381" s="236">
        <f t="shared" si="70"/>
        <v>111.63</v>
      </c>
      <c r="BB381" s="236">
        <f t="shared" si="70"/>
        <v>111.63</v>
      </c>
      <c r="BC381" s="236">
        <f t="shared" si="68"/>
        <v>111.63</v>
      </c>
      <c r="BD381" s="236">
        <f t="shared" si="68"/>
        <v>111.63</v>
      </c>
      <c r="BE381" s="236">
        <f t="shared" si="68"/>
        <v>111.63</v>
      </c>
      <c r="BF381" s="236">
        <f t="shared" si="68"/>
        <v>111.63</v>
      </c>
      <c r="BG381" s="236">
        <f t="shared" si="68"/>
        <v>111.63</v>
      </c>
      <c r="BH381" s="236">
        <f t="shared" si="68"/>
        <v>111.63</v>
      </c>
      <c r="BI381" s="236">
        <f t="shared" si="72"/>
        <v>111.63</v>
      </c>
      <c r="BJ381" s="236">
        <f t="shared" si="72"/>
        <v>111.63</v>
      </c>
      <c r="BK381" s="236">
        <f t="shared" si="72"/>
        <v>111.63</v>
      </c>
      <c r="BL381" s="235">
        <f t="shared" si="64"/>
        <v>1339.56</v>
      </c>
    </row>
    <row r="382" spans="1:72">
      <c r="A382" s="234" t="s">
        <v>595</v>
      </c>
      <c r="B382" s="231">
        <v>2.4300000000000002E-2</v>
      </c>
      <c r="C382" s="231">
        <v>2.4300000000000002E-2</v>
      </c>
      <c r="D382" s="220">
        <v>4927267.08</v>
      </c>
      <c r="E382" s="220">
        <v>4927267.08</v>
      </c>
      <c r="F382" s="220">
        <v>4927267.08</v>
      </c>
      <c r="G382" s="220">
        <v>4927267.08</v>
      </c>
      <c r="H382" s="220">
        <v>4927267.08</v>
      </c>
      <c r="I382" s="220">
        <v>4927267.08</v>
      </c>
      <c r="J382" s="220">
        <v>4927267.08</v>
      </c>
      <c r="K382" s="220">
        <v>4927267.08</v>
      </c>
      <c r="L382" s="220">
        <v>4927267.08</v>
      </c>
      <c r="M382" s="220">
        <v>4927267.08</v>
      </c>
      <c r="N382" s="220">
        <v>4927267.08</v>
      </c>
      <c r="O382" s="220">
        <v>4927267.08</v>
      </c>
      <c r="P382" s="220">
        <f t="shared" si="65"/>
        <v>59127204.959999986</v>
      </c>
      <c r="Q382" s="220">
        <v>4927267.08</v>
      </c>
      <c r="R382" s="220">
        <v>4927267.08</v>
      </c>
      <c r="S382" s="220">
        <v>4927267.08</v>
      </c>
      <c r="T382" s="220">
        <v>4927267.08</v>
      </c>
      <c r="U382" s="220">
        <v>4927267.08</v>
      </c>
      <c r="V382" s="220">
        <v>4927267.08</v>
      </c>
      <c r="W382" s="220">
        <v>4927267.08</v>
      </c>
      <c r="X382" s="220">
        <v>4927267.08</v>
      </c>
      <c r="Y382" s="220">
        <v>4927267.08</v>
      </c>
      <c r="Z382" s="220">
        <v>4927267.08</v>
      </c>
      <c r="AA382" s="220">
        <v>4927267.08</v>
      </c>
      <c r="AB382" s="220">
        <v>4927267.08</v>
      </c>
      <c r="AC382" s="220">
        <v>4927267.08</v>
      </c>
      <c r="AD382" s="220">
        <v>4927267.08</v>
      </c>
      <c r="AE382" s="220">
        <v>4927267.08</v>
      </c>
      <c r="AF382" s="220">
        <v>4927267.08</v>
      </c>
      <c r="AG382" s="220">
        <f t="shared" si="66"/>
        <v>59127204.959999986</v>
      </c>
      <c r="AH382" s="234"/>
      <c r="AI382" s="235">
        <f t="shared" si="69"/>
        <v>9977.7199999999993</v>
      </c>
      <c r="AJ382" s="235">
        <f t="shared" si="69"/>
        <v>9977.7199999999993</v>
      </c>
      <c r="AK382" s="235">
        <f t="shared" si="69"/>
        <v>9977.7199999999993</v>
      </c>
      <c r="AL382" s="235">
        <f t="shared" si="67"/>
        <v>9977.7199999999993</v>
      </c>
      <c r="AM382" s="235">
        <f t="shared" si="67"/>
        <v>9977.7199999999993</v>
      </c>
      <c r="AN382" s="235">
        <f t="shared" si="67"/>
        <v>9977.7199999999993</v>
      </c>
      <c r="AO382" s="235">
        <f t="shared" si="67"/>
        <v>9977.7199999999993</v>
      </c>
      <c r="AP382" s="235">
        <f t="shared" si="67"/>
        <v>9977.7199999999993</v>
      </c>
      <c r="AQ382" s="235">
        <f t="shared" si="67"/>
        <v>9977.7199999999993</v>
      </c>
      <c r="AR382" s="235">
        <f t="shared" si="71"/>
        <v>9977.7199999999993</v>
      </c>
      <c r="AS382" s="235">
        <f t="shared" si="71"/>
        <v>9977.7199999999993</v>
      </c>
      <c r="AT382" s="235">
        <f t="shared" si="71"/>
        <v>9977.7199999999993</v>
      </c>
      <c r="AU382" s="236">
        <f t="shared" si="62"/>
        <v>119732.64</v>
      </c>
      <c r="AV382" s="236">
        <f t="shared" si="63"/>
        <v>9977.7199999999993</v>
      </c>
      <c r="AW382" s="236">
        <f t="shared" si="63"/>
        <v>9977.7199999999993</v>
      </c>
      <c r="AX382" s="236">
        <f t="shared" si="63"/>
        <v>9977.7199999999993</v>
      </c>
      <c r="AY382" s="236">
        <f t="shared" si="61"/>
        <v>9977.7199999999993</v>
      </c>
      <c r="AZ382" s="236">
        <f t="shared" si="70"/>
        <v>9977.7199999999993</v>
      </c>
      <c r="BA382" s="236">
        <f t="shared" si="70"/>
        <v>9977.7199999999993</v>
      </c>
      <c r="BB382" s="236">
        <f t="shared" si="70"/>
        <v>9977.7199999999993</v>
      </c>
      <c r="BC382" s="236">
        <f t="shared" si="68"/>
        <v>9977.7199999999993</v>
      </c>
      <c r="BD382" s="236">
        <f t="shared" si="68"/>
        <v>9977.7199999999993</v>
      </c>
      <c r="BE382" s="236">
        <f t="shared" si="68"/>
        <v>9977.7199999999993</v>
      </c>
      <c r="BF382" s="236">
        <f t="shared" si="68"/>
        <v>9977.7199999999993</v>
      </c>
      <c r="BG382" s="236">
        <f t="shared" si="68"/>
        <v>9977.7199999999993</v>
      </c>
      <c r="BH382" s="236">
        <f t="shared" si="68"/>
        <v>9977.7199999999993</v>
      </c>
      <c r="BI382" s="236">
        <f t="shared" si="72"/>
        <v>9977.7199999999993</v>
      </c>
      <c r="BJ382" s="236">
        <f t="shared" si="72"/>
        <v>9977.7199999999993</v>
      </c>
      <c r="BK382" s="236">
        <f t="shared" si="72"/>
        <v>9977.7199999999993</v>
      </c>
      <c r="BL382" s="235">
        <f t="shared" si="64"/>
        <v>119732.64</v>
      </c>
    </row>
    <row r="383" spans="1:72">
      <c r="A383" s="234" t="s">
        <v>596</v>
      </c>
      <c r="B383" s="231">
        <v>2.4300000000000002E-2</v>
      </c>
      <c r="C383" s="231">
        <v>2.4300000000000002E-2</v>
      </c>
      <c r="D383" s="220">
        <v>10865641.02</v>
      </c>
      <c r="E383" s="220">
        <v>10865641.02</v>
      </c>
      <c r="F383" s="220">
        <v>10865641.02</v>
      </c>
      <c r="G383" s="220">
        <v>10865641.02</v>
      </c>
      <c r="H383" s="220">
        <v>10865641.02</v>
      </c>
      <c r="I383" s="220">
        <v>10865641.02</v>
      </c>
      <c r="J383" s="220">
        <v>11706100.189999999</v>
      </c>
      <c r="K383" s="220">
        <v>13477460.664999999</v>
      </c>
      <c r="L383" s="220">
        <v>14408361.969999999</v>
      </c>
      <c r="M383" s="220">
        <v>14408361.969999999</v>
      </c>
      <c r="N383" s="220">
        <v>14408361.969999999</v>
      </c>
      <c r="O383" s="220">
        <v>14408361.969999999</v>
      </c>
      <c r="P383" s="220">
        <f t="shared" si="65"/>
        <v>148010854.85499999</v>
      </c>
      <c r="Q383" s="220">
        <v>14408361.969999999</v>
      </c>
      <c r="R383" s="220">
        <v>14408361.969999999</v>
      </c>
      <c r="S383" s="220">
        <v>14408361.969999999</v>
      </c>
      <c r="T383" s="220">
        <v>14408361.969999999</v>
      </c>
      <c r="U383" s="220">
        <v>14408361.969999999</v>
      </c>
      <c r="V383" s="220">
        <v>14408361.969999999</v>
      </c>
      <c r="W383" s="220">
        <v>14408361.969999999</v>
      </c>
      <c r="X383" s="220">
        <v>14520361.829999998</v>
      </c>
      <c r="Y383" s="220">
        <v>14632361.689999999</v>
      </c>
      <c r="Z383" s="220">
        <v>14632361.689999999</v>
      </c>
      <c r="AA383" s="220">
        <v>14632361.689999999</v>
      </c>
      <c r="AB383" s="220">
        <v>14632361.689999999</v>
      </c>
      <c r="AC383" s="220">
        <v>14632361.689999999</v>
      </c>
      <c r="AD383" s="220">
        <v>14632361.689999999</v>
      </c>
      <c r="AE383" s="220">
        <v>14632361.689999999</v>
      </c>
      <c r="AF383" s="220">
        <v>14632361.689999999</v>
      </c>
      <c r="AG383" s="220">
        <f t="shared" si="66"/>
        <v>174804341.25999999</v>
      </c>
      <c r="AH383" s="234"/>
      <c r="AI383" s="235">
        <f t="shared" si="69"/>
        <v>22002.92</v>
      </c>
      <c r="AJ383" s="235">
        <f t="shared" si="69"/>
        <v>22002.92</v>
      </c>
      <c r="AK383" s="235">
        <f t="shared" si="69"/>
        <v>22002.92</v>
      </c>
      <c r="AL383" s="235">
        <f t="shared" si="67"/>
        <v>22002.92</v>
      </c>
      <c r="AM383" s="235">
        <f t="shared" si="67"/>
        <v>22002.92</v>
      </c>
      <c r="AN383" s="235">
        <f t="shared" si="67"/>
        <v>22002.92</v>
      </c>
      <c r="AO383" s="235">
        <f t="shared" si="67"/>
        <v>23704.85</v>
      </c>
      <c r="AP383" s="235">
        <f t="shared" si="67"/>
        <v>27291.86</v>
      </c>
      <c r="AQ383" s="235">
        <f t="shared" si="67"/>
        <v>29176.93</v>
      </c>
      <c r="AR383" s="235">
        <f t="shared" si="71"/>
        <v>29176.93</v>
      </c>
      <c r="AS383" s="235">
        <f t="shared" si="71"/>
        <v>29176.93</v>
      </c>
      <c r="AT383" s="235">
        <f t="shared" si="71"/>
        <v>29176.93</v>
      </c>
      <c r="AU383" s="236">
        <f t="shared" si="62"/>
        <v>299721.94999999995</v>
      </c>
      <c r="AV383" s="236">
        <f t="shared" si="63"/>
        <v>29176.93</v>
      </c>
      <c r="AW383" s="236">
        <f t="shared" si="63"/>
        <v>29176.93</v>
      </c>
      <c r="AX383" s="236">
        <f t="shared" si="63"/>
        <v>29176.93</v>
      </c>
      <c r="AY383" s="236">
        <f t="shared" si="61"/>
        <v>29176.93</v>
      </c>
      <c r="AZ383" s="236">
        <f t="shared" si="70"/>
        <v>29176.93</v>
      </c>
      <c r="BA383" s="236">
        <f t="shared" si="70"/>
        <v>29176.93</v>
      </c>
      <c r="BB383" s="236">
        <f t="shared" si="70"/>
        <v>29176.93</v>
      </c>
      <c r="BC383" s="236">
        <f t="shared" si="68"/>
        <v>29403.73</v>
      </c>
      <c r="BD383" s="236">
        <f t="shared" si="68"/>
        <v>29630.53</v>
      </c>
      <c r="BE383" s="236">
        <f t="shared" si="68"/>
        <v>29630.53</v>
      </c>
      <c r="BF383" s="236">
        <f t="shared" si="68"/>
        <v>29630.53</v>
      </c>
      <c r="BG383" s="236">
        <f t="shared" si="68"/>
        <v>29630.53</v>
      </c>
      <c r="BH383" s="236">
        <f t="shared" si="68"/>
        <v>29630.53</v>
      </c>
      <c r="BI383" s="236">
        <f t="shared" si="72"/>
        <v>29630.53</v>
      </c>
      <c r="BJ383" s="236">
        <f t="shared" si="72"/>
        <v>29630.53</v>
      </c>
      <c r="BK383" s="236">
        <f t="shared" si="72"/>
        <v>29630.53</v>
      </c>
      <c r="BL383" s="235">
        <f t="shared" si="64"/>
        <v>353978.76</v>
      </c>
    </row>
    <row r="384" spans="1:72">
      <c r="A384" s="234" t="s">
        <v>597</v>
      </c>
      <c r="B384" s="231">
        <v>2.4300000000000002E-2</v>
      </c>
      <c r="C384" s="231">
        <v>2.4300000000000002E-2</v>
      </c>
      <c r="D384" s="220">
        <v>2772002.85</v>
      </c>
      <c r="E384" s="220">
        <v>2772002.85</v>
      </c>
      <c r="F384" s="220">
        <v>2772002.85</v>
      </c>
      <c r="G384" s="220">
        <v>2772002.85</v>
      </c>
      <c r="H384" s="220">
        <v>2772002.85</v>
      </c>
      <c r="I384" s="220">
        <v>2772002.85</v>
      </c>
      <c r="J384" s="220">
        <v>2772002.85</v>
      </c>
      <c r="K384" s="220">
        <v>2772002.85</v>
      </c>
      <c r="L384" s="220">
        <v>2772002.85</v>
      </c>
      <c r="M384" s="220">
        <v>2772002.85</v>
      </c>
      <c r="N384" s="220">
        <v>2772002.85</v>
      </c>
      <c r="O384" s="220">
        <v>2772002.85</v>
      </c>
      <c r="P384" s="220">
        <f t="shared" si="65"/>
        <v>33264034.200000007</v>
      </c>
      <c r="Q384" s="220">
        <v>2772002.85</v>
      </c>
      <c r="R384" s="220">
        <v>2772002.85</v>
      </c>
      <c r="S384" s="220">
        <v>2772002.85</v>
      </c>
      <c r="T384" s="220">
        <v>2772002.85</v>
      </c>
      <c r="U384" s="220">
        <v>2772002.85</v>
      </c>
      <c r="V384" s="220">
        <v>2772002.85</v>
      </c>
      <c r="W384" s="220">
        <v>2772002.85</v>
      </c>
      <c r="X384" s="220">
        <v>2772002.85</v>
      </c>
      <c r="Y384" s="220">
        <v>2772002.85</v>
      </c>
      <c r="Z384" s="220">
        <v>2772002.85</v>
      </c>
      <c r="AA384" s="220">
        <v>2772002.85</v>
      </c>
      <c r="AB384" s="220">
        <v>2772002.85</v>
      </c>
      <c r="AC384" s="220">
        <v>2772002.85</v>
      </c>
      <c r="AD384" s="220">
        <v>2772002.85</v>
      </c>
      <c r="AE384" s="220">
        <v>2772002.85</v>
      </c>
      <c r="AF384" s="220">
        <v>2772002.85</v>
      </c>
      <c r="AG384" s="220">
        <f t="shared" si="66"/>
        <v>33264034.200000007</v>
      </c>
      <c r="AH384" s="234"/>
      <c r="AI384" s="235">
        <f t="shared" si="69"/>
        <v>5613.31</v>
      </c>
      <c r="AJ384" s="235">
        <f t="shared" si="69"/>
        <v>5613.31</v>
      </c>
      <c r="AK384" s="235">
        <f t="shared" si="69"/>
        <v>5613.31</v>
      </c>
      <c r="AL384" s="235">
        <f t="shared" si="67"/>
        <v>5613.31</v>
      </c>
      <c r="AM384" s="235">
        <f t="shared" si="67"/>
        <v>5613.31</v>
      </c>
      <c r="AN384" s="235">
        <f t="shared" si="67"/>
        <v>5613.31</v>
      </c>
      <c r="AO384" s="235">
        <f t="shared" si="67"/>
        <v>5613.31</v>
      </c>
      <c r="AP384" s="235">
        <f t="shared" si="67"/>
        <v>5613.31</v>
      </c>
      <c r="AQ384" s="235">
        <f t="shared" si="67"/>
        <v>5613.31</v>
      </c>
      <c r="AR384" s="235">
        <f t="shared" si="71"/>
        <v>5613.31</v>
      </c>
      <c r="AS384" s="235">
        <f t="shared" si="71"/>
        <v>5613.31</v>
      </c>
      <c r="AT384" s="235">
        <f t="shared" si="71"/>
        <v>5613.31</v>
      </c>
      <c r="AU384" s="236">
        <f t="shared" si="62"/>
        <v>67359.719999999987</v>
      </c>
      <c r="AV384" s="236">
        <f t="shared" si="63"/>
        <v>5613.31</v>
      </c>
      <c r="AW384" s="236">
        <f t="shared" si="63"/>
        <v>5613.31</v>
      </c>
      <c r="AX384" s="236">
        <f t="shared" si="63"/>
        <v>5613.31</v>
      </c>
      <c r="AY384" s="236">
        <f t="shared" si="61"/>
        <v>5613.31</v>
      </c>
      <c r="AZ384" s="236">
        <f t="shared" si="70"/>
        <v>5613.31</v>
      </c>
      <c r="BA384" s="236">
        <f t="shared" si="70"/>
        <v>5613.31</v>
      </c>
      <c r="BB384" s="236">
        <f t="shared" si="70"/>
        <v>5613.31</v>
      </c>
      <c r="BC384" s="236">
        <f t="shared" si="68"/>
        <v>5613.31</v>
      </c>
      <c r="BD384" s="236">
        <f t="shared" si="68"/>
        <v>5613.31</v>
      </c>
      <c r="BE384" s="236">
        <f t="shared" si="68"/>
        <v>5613.31</v>
      </c>
      <c r="BF384" s="236">
        <f t="shared" si="68"/>
        <v>5613.31</v>
      </c>
      <c r="BG384" s="236">
        <f t="shared" si="68"/>
        <v>5613.31</v>
      </c>
      <c r="BH384" s="236">
        <f t="shared" si="68"/>
        <v>5613.31</v>
      </c>
      <c r="BI384" s="236">
        <f t="shared" si="72"/>
        <v>5613.31</v>
      </c>
      <c r="BJ384" s="236">
        <f t="shared" si="72"/>
        <v>5613.31</v>
      </c>
      <c r="BK384" s="236">
        <f t="shared" si="72"/>
        <v>5613.31</v>
      </c>
      <c r="BL384" s="235">
        <f t="shared" si="64"/>
        <v>67359.719999999987</v>
      </c>
    </row>
    <row r="385" spans="1:64">
      <c r="A385" s="234" t="s">
        <v>598</v>
      </c>
      <c r="B385" s="231">
        <v>1.43E-2</v>
      </c>
      <c r="C385" s="231">
        <v>1.43E-2</v>
      </c>
      <c r="D385" s="220">
        <v>0</v>
      </c>
      <c r="E385" s="220">
        <v>0</v>
      </c>
      <c r="F385" s="220">
        <v>0</v>
      </c>
      <c r="G385" s="220">
        <v>0</v>
      </c>
      <c r="H385" s="220">
        <v>0</v>
      </c>
      <c r="I385" s="220">
        <v>0</v>
      </c>
      <c r="J385" s="220">
        <v>0</v>
      </c>
      <c r="K385" s="220">
        <v>0</v>
      </c>
      <c r="L385" s="220">
        <v>0</v>
      </c>
      <c r="M385" s="220">
        <v>0</v>
      </c>
      <c r="N385" s="220">
        <v>0</v>
      </c>
      <c r="O385" s="220">
        <v>0</v>
      </c>
      <c r="P385" s="220">
        <f t="shared" si="65"/>
        <v>0</v>
      </c>
      <c r="Q385" s="220">
        <v>0</v>
      </c>
      <c r="R385" s="220">
        <v>0</v>
      </c>
      <c r="S385" s="220">
        <v>0</v>
      </c>
      <c r="T385" s="220">
        <v>0</v>
      </c>
      <c r="U385" s="220">
        <v>0</v>
      </c>
      <c r="V385" s="220">
        <v>0</v>
      </c>
      <c r="W385" s="220">
        <v>0</v>
      </c>
      <c r="X385" s="220">
        <v>0</v>
      </c>
      <c r="Y385" s="220">
        <v>0</v>
      </c>
      <c r="Z385" s="220">
        <v>0</v>
      </c>
      <c r="AA385" s="220">
        <v>0</v>
      </c>
      <c r="AB385" s="220">
        <v>0</v>
      </c>
      <c r="AC385" s="220">
        <v>0</v>
      </c>
      <c r="AD385" s="220">
        <v>0</v>
      </c>
      <c r="AE385" s="220">
        <v>0</v>
      </c>
      <c r="AF385" s="220">
        <v>0</v>
      </c>
      <c r="AG385" s="220">
        <f t="shared" si="66"/>
        <v>0</v>
      </c>
      <c r="AH385" s="234"/>
      <c r="AI385" s="235">
        <f t="shared" si="69"/>
        <v>0</v>
      </c>
      <c r="AJ385" s="235">
        <f t="shared" si="69"/>
        <v>0</v>
      </c>
      <c r="AK385" s="235">
        <f t="shared" si="69"/>
        <v>0</v>
      </c>
      <c r="AL385" s="235">
        <f t="shared" si="67"/>
        <v>0</v>
      </c>
      <c r="AM385" s="235">
        <f t="shared" si="67"/>
        <v>0</v>
      </c>
      <c r="AN385" s="235">
        <f t="shared" si="67"/>
        <v>0</v>
      </c>
      <c r="AO385" s="235">
        <f t="shared" si="67"/>
        <v>0</v>
      </c>
      <c r="AP385" s="235">
        <f t="shared" si="67"/>
        <v>0</v>
      </c>
      <c r="AQ385" s="235">
        <f t="shared" si="67"/>
        <v>0</v>
      </c>
      <c r="AR385" s="235">
        <f t="shared" si="71"/>
        <v>0</v>
      </c>
      <c r="AS385" s="235">
        <f t="shared" si="71"/>
        <v>0</v>
      </c>
      <c r="AT385" s="235">
        <f t="shared" si="71"/>
        <v>0</v>
      </c>
      <c r="AU385" s="236">
        <f t="shared" si="62"/>
        <v>0</v>
      </c>
      <c r="AV385" s="236">
        <f t="shared" si="63"/>
        <v>0</v>
      </c>
      <c r="AW385" s="236">
        <f t="shared" si="63"/>
        <v>0</v>
      </c>
      <c r="AX385" s="236">
        <f t="shared" si="63"/>
        <v>0</v>
      </c>
      <c r="AY385" s="236">
        <f t="shared" si="61"/>
        <v>0</v>
      </c>
      <c r="AZ385" s="236">
        <f t="shared" si="70"/>
        <v>0</v>
      </c>
      <c r="BA385" s="236">
        <f t="shared" si="70"/>
        <v>0</v>
      </c>
      <c r="BB385" s="236">
        <f t="shared" si="70"/>
        <v>0</v>
      </c>
      <c r="BC385" s="236">
        <f t="shared" si="68"/>
        <v>0</v>
      </c>
      <c r="BD385" s="236">
        <f t="shared" si="68"/>
        <v>0</v>
      </c>
      <c r="BE385" s="236">
        <f t="shared" si="68"/>
        <v>0</v>
      </c>
      <c r="BF385" s="236">
        <f t="shared" si="68"/>
        <v>0</v>
      </c>
      <c r="BG385" s="236">
        <f t="shared" si="68"/>
        <v>0</v>
      </c>
      <c r="BH385" s="236">
        <f t="shared" si="68"/>
        <v>0</v>
      </c>
      <c r="BI385" s="236">
        <f t="shared" si="72"/>
        <v>0</v>
      </c>
      <c r="BJ385" s="236">
        <f t="shared" si="72"/>
        <v>0</v>
      </c>
      <c r="BK385" s="236">
        <f t="shared" si="72"/>
        <v>0</v>
      </c>
      <c r="BL385" s="235">
        <f t="shared" si="64"/>
        <v>0</v>
      </c>
    </row>
    <row r="386" spans="1:64">
      <c r="A386" s="234" t="s">
        <v>599</v>
      </c>
      <c r="B386" s="231">
        <v>1.43E-2</v>
      </c>
      <c r="C386" s="231">
        <v>1.43E-2</v>
      </c>
      <c r="D386" s="220">
        <v>12390.23</v>
      </c>
      <c r="E386" s="220">
        <v>12390.23</v>
      </c>
      <c r="F386" s="220">
        <v>12390.23</v>
      </c>
      <c r="G386" s="220">
        <v>6195.12</v>
      </c>
      <c r="H386" s="220">
        <v>0</v>
      </c>
      <c r="I386" s="220">
        <v>0</v>
      </c>
      <c r="J386" s="220">
        <v>0</v>
      </c>
      <c r="K386" s="220">
        <v>0</v>
      </c>
      <c r="L386" s="220">
        <v>0</v>
      </c>
      <c r="M386" s="220">
        <v>0</v>
      </c>
      <c r="N386" s="220">
        <v>0</v>
      </c>
      <c r="O386" s="220">
        <v>0</v>
      </c>
      <c r="P386" s="220">
        <f t="shared" si="65"/>
        <v>43365.810000000005</v>
      </c>
      <c r="Q386" s="220">
        <v>0</v>
      </c>
      <c r="R386" s="220">
        <v>0</v>
      </c>
      <c r="S386" s="220">
        <v>0</v>
      </c>
      <c r="T386" s="220">
        <v>0</v>
      </c>
      <c r="U386" s="220">
        <v>0</v>
      </c>
      <c r="V386" s="220">
        <v>0</v>
      </c>
      <c r="W386" s="220">
        <v>0</v>
      </c>
      <c r="X386" s="220">
        <v>0</v>
      </c>
      <c r="Y386" s="220">
        <v>0</v>
      </c>
      <c r="Z386" s="220">
        <v>0</v>
      </c>
      <c r="AA386" s="220">
        <v>0</v>
      </c>
      <c r="AB386" s="220">
        <v>0</v>
      </c>
      <c r="AC386" s="220">
        <v>0</v>
      </c>
      <c r="AD386" s="220">
        <v>0</v>
      </c>
      <c r="AE386" s="220">
        <v>0</v>
      </c>
      <c r="AF386" s="220">
        <v>0</v>
      </c>
      <c r="AG386" s="220">
        <f t="shared" si="66"/>
        <v>0</v>
      </c>
      <c r="AH386" s="234"/>
      <c r="AI386" s="235">
        <f t="shared" si="69"/>
        <v>14.77</v>
      </c>
      <c r="AJ386" s="235">
        <f t="shared" si="69"/>
        <v>14.77</v>
      </c>
      <c r="AK386" s="235">
        <f t="shared" si="69"/>
        <v>14.77</v>
      </c>
      <c r="AL386" s="235">
        <f t="shared" si="67"/>
        <v>7.38</v>
      </c>
      <c r="AM386" s="235">
        <f t="shared" si="67"/>
        <v>0</v>
      </c>
      <c r="AN386" s="235">
        <f t="shared" si="67"/>
        <v>0</v>
      </c>
      <c r="AO386" s="235">
        <f t="shared" si="67"/>
        <v>0</v>
      </c>
      <c r="AP386" s="235">
        <f t="shared" si="67"/>
        <v>0</v>
      </c>
      <c r="AQ386" s="235">
        <f t="shared" si="67"/>
        <v>0</v>
      </c>
      <c r="AR386" s="235">
        <f t="shared" si="71"/>
        <v>0</v>
      </c>
      <c r="AS386" s="235">
        <f t="shared" si="71"/>
        <v>0</v>
      </c>
      <c r="AT386" s="235">
        <f t="shared" si="71"/>
        <v>0</v>
      </c>
      <c r="AU386" s="236">
        <f t="shared" si="62"/>
        <v>51.690000000000005</v>
      </c>
      <c r="AV386" s="236">
        <f t="shared" si="63"/>
        <v>0</v>
      </c>
      <c r="AW386" s="236">
        <f t="shared" si="63"/>
        <v>0</v>
      </c>
      <c r="AX386" s="236">
        <f t="shared" si="63"/>
        <v>0</v>
      </c>
      <c r="AY386" s="236">
        <f t="shared" si="61"/>
        <v>0</v>
      </c>
      <c r="AZ386" s="236">
        <f t="shared" si="70"/>
        <v>0</v>
      </c>
      <c r="BA386" s="236">
        <f t="shared" si="70"/>
        <v>0</v>
      </c>
      <c r="BB386" s="236">
        <f t="shared" si="70"/>
        <v>0</v>
      </c>
      <c r="BC386" s="236">
        <f t="shared" si="68"/>
        <v>0</v>
      </c>
      <c r="BD386" s="236">
        <f t="shared" si="68"/>
        <v>0</v>
      </c>
      <c r="BE386" s="236">
        <f t="shared" si="68"/>
        <v>0</v>
      </c>
      <c r="BF386" s="236">
        <f t="shared" si="68"/>
        <v>0</v>
      </c>
      <c r="BG386" s="236">
        <f t="shared" si="68"/>
        <v>0</v>
      </c>
      <c r="BH386" s="236">
        <f t="shared" si="68"/>
        <v>0</v>
      </c>
      <c r="BI386" s="236">
        <f t="shared" si="72"/>
        <v>0</v>
      </c>
      <c r="BJ386" s="236">
        <f t="shared" si="72"/>
        <v>0</v>
      </c>
      <c r="BK386" s="236">
        <f t="shared" si="72"/>
        <v>0</v>
      </c>
      <c r="BL386" s="235">
        <f t="shared" si="64"/>
        <v>0</v>
      </c>
    </row>
    <row r="387" spans="1:64">
      <c r="A387" s="234" t="s">
        <v>600</v>
      </c>
      <c r="B387" s="231">
        <v>1.43E-2</v>
      </c>
      <c r="C387" s="231">
        <v>1.43E-2</v>
      </c>
      <c r="D387" s="220">
        <v>0</v>
      </c>
      <c r="E387" s="220">
        <v>0</v>
      </c>
      <c r="F387" s="220">
        <v>0</v>
      </c>
      <c r="G387" s="220">
        <v>0</v>
      </c>
      <c r="H387" s="220">
        <v>0</v>
      </c>
      <c r="I387" s="220">
        <v>0</v>
      </c>
      <c r="J387" s="220">
        <v>0</v>
      </c>
      <c r="K387" s="220">
        <v>0</v>
      </c>
      <c r="L387" s="220">
        <v>0</v>
      </c>
      <c r="M387" s="220">
        <v>0</v>
      </c>
      <c r="N387" s="220">
        <v>0</v>
      </c>
      <c r="O387" s="220">
        <v>0</v>
      </c>
      <c r="P387" s="220">
        <f t="shared" si="65"/>
        <v>0</v>
      </c>
      <c r="Q387" s="220">
        <v>0</v>
      </c>
      <c r="R387" s="220">
        <v>0</v>
      </c>
      <c r="S387" s="220">
        <v>0</v>
      </c>
      <c r="T387" s="220">
        <v>0</v>
      </c>
      <c r="U387" s="220">
        <v>0</v>
      </c>
      <c r="V387" s="220">
        <v>0</v>
      </c>
      <c r="W387" s="220">
        <v>0</v>
      </c>
      <c r="X387" s="220">
        <v>0</v>
      </c>
      <c r="Y387" s="220">
        <v>0</v>
      </c>
      <c r="Z387" s="220">
        <v>0</v>
      </c>
      <c r="AA387" s="220">
        <v>0</v>
      </c>
      <c r="AB387" s="220">
        <v>0</v>
      </c>
      <c r="AC387" s="220">
        <v>0</v>
      </c>
      <c r="AD387" s="220">
        <v>0</v>
      </c>
      <c r="AE387" s="220">
        <v>0</v>
      </c>
      <c r="AF387" s="220">
        <v>0</v>
      </c>
      <c r="AG387" s="220">
        <f t="shared" si="66"/>
        <v>0</v>
      </c>
      <c r="AH387" s="234"/>
      <c r="AI387" s="235">
        <f t="shared" si="69"/>
        <v>0</v>
      </c>
      <c r="AJ387" s="235">
        <f t="shared" si="69"/>
        <v>0</v>
      </c>
      <c r="AK387" s="235">
        <f t="shared" si="69"/>
        <v>0</v>
      </c>
      <c r="AL387" s="235">
        <f t="shared" si="67"/>
        <v>0</v>
      </c>
      <c r="AM387" s="235">
        <f t="shared" si="67"/>
        <v>0</v>
      </c>
      <c r="AN387" s="235">
        <f t="shared" si="67"/>
        <v>0</v>
      </c>
      <c r="AO387" s="235">
        <f t="shared" si="67"/>
        <v>0</v>
      </c>
      <c r="AP387" s="235">
        <f t="shared" si="67"/>
        <v>0</v>
      </c>
      <c r="AQ387" s="235">
        <f t="shared" si="67"/>
        <v>0</v>
      </c>
      <c r="AR387" s="235">
        <f t="shared" si="71"/>
        <v>0</v>
      </c>
      <c r="AS387" s="235">
        <f t="shared" si="71"/>
        <v>0</v>
      </c>
      <c r="AT387" s="235">
        <f t="shared" si="71"/>
        <v>0</v>
      </c>
      <c r="AU387" s="236">
        <f t="shared" si="62"/>
        <v>0</v>
      </c>
      <c r="AV387" s="236">
        <f t="shared" si="63"/>
        <v>0</v>
      </c>
      <c r="AW387" s="236">
        <f t="shared" si="63"/>
        <v>0</v>
      </c>
      <c r="AX387" s="236">
        <f t="shared" si="63"/>
        <v>0</v>
      </c>
      <c r="AY387" s="236">
        <f t="shared" si="61"/>
        <v>0</v>
      </c>
      <c r="AZ387" s="236">
        <f t="shared" si="70"/>
        <v>0</v>
      </c>
      <c r="BA387" s="236">
        <f t="shared" si="70"/>
        <v>0</v>
      </c>
      <c r="BB387" s="236">
        <f t="shared" si="70"/>
        <v>0</v>
      </c>
      <c r="BC387" s="236">
        <f t="shared" si="68"/>
        <v>0</v>
      </c>
      <c r="BD387" s="236">
        <f t="shared" si="68"/>
        <v>0</v>
      </c>
      <c r="BE387" s="236">
        <f t="shared" si="68"/>
        <v>0</v>
      </c>
      <c r="BF387" s="236">
        <f t="shared" si="68"/>
        <v>0</v>
      </c>
      <c r="BG387" s="236">
        <f t="shared" si="68"/>
        <v>0</v>
      </c>
      <c r="BH387" s="236">
        <f t="shared" si="68"/>
        <v>0</v>
      </c>
      <c r="BI387" s="236">
        <f t="shared" si="72"/>
        <v>0</v>
      </c>
      <c r="BJ387" s="236">
        <f t="shared" si="72"/>
        <v>0</v>
      </c>
      <c r="BK387" s="236">
        <f t="shared" si="72"/>
        <v>0</v>
      </c>
      <c r="BL387" s="235">
        <f t="shared" si="64"/>
        <v>0</v>
      </c>
    </row>
    <row r="388" spans="1:64">
      <c r="A388" s="234" t="s">
        <v>601</v>
      </c>
      <c r="B388" s="231">
        <v>1.43E-2</v>
      </c>
      <c r="C388" s="231">
        <v>1.43E-2</v>
      </c>
      <c r="D388" s="220">
        <v>0</v>
      </c>
      <c r="E388" s="220">
        <v>0</v>
      </c>
      <c r="F388" s="220">
        <v>0</v>
      </c>
      <c r="G388" s="220">
        <v>0</v>
      </c>
      <c r="H388" s="220">
        <v>0</v>
      </c>
      <c r="I388" s="220">
        <v>0</v>
      </c>
      <c r="J388" s="220">
        <v>0</v>
      </c>
      <c r="K388" s="220">
        <v>0</v>
      </c>
      <c r="L388" s="220">
        <v>0</v>
      </c>
      <c r="M388" s="220">
        <v>0</v>
      </c>
      <c r="N388" s="220">
        <v>0</v>
      </c>
      <c r="O388" s="220">
        <v>0</v>
      </c>
      <c r="P388" s="220">
        <f t="shared" si="65"/>
        <v>0</v>
      </c>
      <c r="Q388" s="220">
        <v>0</v>
      </c>
      <c r="R388" s="220">
        <v>0</v>
      </c>
      <c r="S388" s="220">
        <v>0</v>
      </c>
      <c r="T388" s="220">
        <v>0</v>
      </c>
      <c r="U388" s="220">
        <v>0</v>
      </c>
      <c r="V388" s="220">
        <v>0</v>
      </c>
      <c r="W388" s="220">
        <v>0</v>
      </c>
      <c r="X388" s="220">
        <v>0</v>
      </c>
      <c r="Y388" s="220">
        <v>0</v>
      </c>
      <c r="Z388" s="220">
        <v>0</v>
      </c>
      <c r="AA388" s="220">
        <v>0</v>
      </c>
      <c r="AB388" s="220">
        <v>0</v>
      </c>
      <c r="AC388" s="220">
        <v>0</v>
      </c>
      <c r="AD388" s="220">
        <v>0</v>
      </c>
      <c r="AE388" s="220">
        <v>0</v>
      </c>
      <c r="AF388" s="220">
        <v>0</v>
      </c>
      <c r="AG388" s="220">
        <f t="shared" si="66"/>
        <v>0</v>
      </c>
      <c r="AH388" s="234"/>
      <c r="AI388" s="235">
        <f t="shared" si="69"/>
        <v>0</v>
      </c>
      <c r="AJ388" s="235">
        <f t="shared" si="69"/>
        <v>0</v>
      </c>
      <c r="AK388" s="235">
        <f t="shared" si="69"/>
        <v>0</v>
      </c>
      <c r="AL388" s="235">
        <f t="shared" si="67"/>
        <v>0</v>
      </c>
      <c r="AM388" s="235">
        <f t="shared" si="67"/>
        <v>0</v>
      </c>
      <c r="AN388" s="235">
        <f t="shared" si="67"/>
        <v>0</v>
      </c>
      <c r="AO388" s="235">
        <f t="shared" si="67"/>
        <v>0</v>
      </c>
      <c r="AP388" s="235">
        <f t="shared" si="67"/>
        <v>0</v>
      </c>
      <c r="AQ388" s="235">
        <f t="shared" si="67"/>
        <v>0</v>
      </c>
      <c r="AR388" s="235">
        <f t="shared" si="71"/>
        <v>0</v>
      </c>
      <c r="AS388" s="235">
        <f t="shared" si="71"/>
        <v>0</v>
      </c>
      <c r="AT388" s="235">
        <f t="shared" si="71"/>
        <v>0</v>
      </c>
      <c r="AU388" s="236">
        <f t="shared" si="62"/>
        <v>0</v>
      </c>
      <c r="AV388" s="236">
        <f t="shared" si="63"/>
        <v>0</v>
      </c>
      <c r="AW388" s="236">
        <f t="shared" si="63"/>
        <v>0</v>
      </c>
      <c r="AX388" s="236">
        <f t="shared" si="63"/>
        <v>0</v>
      </c>
      <c r="AY388" s="236">
        <f t="shared" si="63"/>
        <v>0</v>
      </c>
      <c r="AZ388" s="236">
        <f t="shared" si="70"/>
        <v>0</v>
      </c>
      <c r="BA388" s="236">
        <f t="shared" si="70"/>
        <v>0</v>
      </c>
      <c r="BB388" s="236">
        <f t="shared" si="70"/>
        <v>0</v>
      </c>
      <c r="BC388" s="236">
        <f t="shared" si="68"/>
        <v>0</v>
      </c>
      <c r="BD388" s="236">
        <f t="shared" si="68"/>
        <v>0</v>
      </c>
      <c r="BE388" s="236">
        <f t="shared" si="68"/>
        <v>0</v>
      </c>
      <c r="BF388" s="236">
        <f t="shared" si="68"/>
        <v>0</v>
      </c>
      <c r="BG388" s="236">
        <f t="shared" si="68"/>
        <v>0</v>
      </c>
      <c r="BH388" s="236">
        <f t="shared" si="68"/>
        <v>0</v>
      </c>
      <c r="BI388" s="236">
        <f t="shared" si="72"/>
        <v>0</v>
      </c>
      <c r="BJ388" s="236">
        <f t="shared" si="72"/>
        <v>0</v>
      </c>
      <c r="BK388" s="236">
        <f t="shared" si="72"/>
        <v>0</v>
      </c>
      <c r="BL388" s="235">
        <f t="shared" si="64"/>
        <v>0</v>
      </c>
    </row>
    <row r="389" spans="1:64">
      <c r="A389" s="234" t="s">
        <v>602</v>
      </c>
      <c r="B389" s="231">
        <v>1.43E-2</v>
      </c>
      <c r="C389" s="231">
        <v>1.43E-2</v>
      </c>
      <c r="D389" s="220">
        <v>0</v>
      </c>
      <c r="E389" s="220">
        <v>0</v>
      </c>
      <c r="F389" s="220">
        <v>0</v>
      </c>
      <c r="G389" s="220">
        <v>0</v>
      </c>
      <c r="H389" s="220">
        <v>0</v>
      </c>
      <c r="I389" s="220">
        <v>0</v>
      </c>
      <c r="J389" s="220">
        <v>0</v>
      </c>
      <c r="K389" s="220">
        <v>0</v>
      </c>
      <c r="L389" s="220">
        <v>0</v>
      </c>
      <c r="M389" s="220">
        <v>0</v>
      </c>
      <c r="N389" s="220">
        <v>0</v>
      </c>
      <c r="O389" s="220">
        <v>0</v>
      </c>
      <c r="P389" s="220">
        <f t="shared" si="65"/>
        <v>0</v>
      </c>
      <c r="Q389" s="220">
        <v>0</v>
      </c>
      <c r="R389" s="220">
        <v>0</v>
      </c>
      <c r="S389" s="220">
        <v>0</v>
      </c>
      <c r="T389" s="220">
        <v>0</v>
      </c>
      <c r="U389" s="220">
        <v>0</v>
      </c>
      <c r="V389" s="220">
        <v>0</v>
      </c>
      <c r="W389" s="220">
        <v>0</v>
      </c>
      <c r="X389" s="220">
        <v>0</v>
      </c>
      <c r="Y389" s="220">
        <v>0</v>
      </c>
      <c r="Z389" s="220">
        <v>0</v>
      </c>
      <c r="AA389" s="220">
        <v>0</v>
      </c>
      <c r="AB389" s="220">
        <v>0</v>
      </c>
      <c r="AC389" s="220">
        <v>0</v>
      </c>
      <c r="AD389" s="220">
        <v>0</v>
      </c>
      <c r="AE389" s="220">
        <v>0</v>
      </c>
      <c r="AF389" s="220">
        <v>0</v>
      </c>
      <c r="AG389" s="220">
        <f t="shared" si="66"/>
        <v>0</v>
      </c>
      <c r="AH389" s="234"/>
      <c r="AI389" s="235">
        <f t="shared" si="69"/>
        <v>0</v>
      </c>
      <c r="AJ389" s="235">
        <f t="shared" si="69"/>
        <v>0</v>
      </c>
      <c r="AK389" s="235">
        <f t="shared" si="69"/>
        <v>0</v>
      </c>
      <c r="AL389" s="235">
        <f t="shared" si="67"/>
        <v>0</v>
      </c>
      <c r="AM389" s="235">
        <f t="shared" si="67"/>
        <v>0</v>
      </c>
      <c r="AN389" s="235">
        <f t="shared" si="67"/>
        <v>0</v>
      </c>
      <c r="AO389" s="235">
        <f t="shared" si="67"/>
        <v>0</v>
      </c>
      <c r="AP389" s="235">
        <f t="shared" si="67"/>
        <v>0</v>
      </c>
      <c r="AQ389" s="235">
        <f t="shared" si="67"/>
        <v>0</v>
      </c>
      <c r="AR389" s="235">
        <f t="shared" si="71"/>
        <v>0</v>
      </c>
      <c r="AS389" s="235">
        <f t="shared" si="71"/>
        <v>0</v>
      </c>
      <c r="AT389" s="235">
        <f t="shared" si="71"/>
        <v>0</v>
      </c>
      <c r="AU389" s="236">
        <f t="shared" ref="AU389:AU452" si="73">SUM(AI389:AT389)</f>
        <v>0</v>
      </c>
      <c r="AV389" s="236">
        <f t="shared" ref="AV389:AY452" si="74">ROUND(Q389*$B389/12,2)</f>
        <v>0</v>
      </c>
      <c r="AW389" s="236">
        <f t="shared" si="74"/>
        <v>0</v>
      </c>
      <c r="AX389" s="236">
        <f t="shared" si="74"/>
        <v>0</v>
      </c>
      <c r="AY389" s="236">
        <f t="shared" si="74"/>
        <v>0</v>
      </c>
      <c r="AZ389" s="236">
        <f t="shared" si="70"/>
        <v>0</v>
      </c>
      <c r="BA389" s="236">
        <f t="shared" si="70"/>
        <v>0</v>
      </c>
      <c r="BB389" s="236">
        <f t="shared" si="70"/>
        <v>0</v>
      </c>
      <c r="BC389" s="236">
        <f t="shared" si="68"/>
        <v>0</v>
      </c>
      <c r="BD389" s="236">
        <f t="shared" si="68"/>
        <v>0</v>
      </c>
      <c r="BE389" s="236">
        <f t="shared" si="68"/>
        <v>0</v>
      </c>
      <c r="BF389" s="236">
        <f t="shared" si="68"/>
        <v>0</v>
      </c>
      <c r="BG389" s="236">
        <f t="shared" si="68"/>
        <v>0</v>
      </c>
      <c r="BH389" s="236">
        <f t="shared" si="68"/>
        <v>0</v>
      </c>
      <c r="BI389" s="236">
        <f t="shared" si="72"/>
        <v>0</v>
      </c>
      <c r="BJ389" s="236">
        <f t="shared" si="72"/>
        <v>0</v>
      </c>
      <c r="BK389" s="236">
        <f t="shared" si="72"/>
        <v>0</v>
      </c>
      <c r="BL389" s="235">
        <f t="shared" ref="BL389:BL452" si="75">SUM(AZ389:BK389)</f>
        <v>0</v>
      </c>
    </row>
    <row r="390" spans="1:64">
      <c r="A390" s="234" t="s">
        <v>603</v>
      </c>
      <c r="B390" s="231">
        <v>1.43E-2</v>
      </c>
      <c r="C390" s="231">
        <v>1.43E-2</v>
      </c>
      <c r="D390" s="220">
        <v>0</v>
      </c>
      <c r="E390" s="220">
        <v>0</v>
      </c>
      <c r="F390" s="220">
        <v>0</v>
      </c>
      <c r="G390" s="220">
        <v>0</v>
      </c>
      <c r="H390" s="220">
        <v>0</v>
      </c>
      <c r="I390" s="220">
        <v>0</v>
      </c>
      <c r="J390" s="220">
        <v>0</v>
      </c>
      <c r="K390" s="220">
        <v>0</v>
      </c>
      <c r="L390" s="220">
        <v>0</v>
      </c>
      <c r="M390" s="220">
        <v>0</v>
      </c>
      <c r="N390" s="220">
        <v>0</v>
      </c>
      <c r="O390" s="220">
        <v>0</v>
      </c>
      <c r="P390" s="220">
        <f t="shared" ref="P390:P453" si="76">SUM(D390:O390)</f>
        <v>0</v>
      </c>
      <c r="Q390" s="220">
        <v>0</v>
      </c>
      <c r="R390" s="220">
        <v>0</v>
      </c>
      <c r="S390" s="220">
        <v>0</v>
      </c>
      <c r="T390" s="220">
        <v>0</v>
      </c>
      <c r="U390" s="220">
        <v>0</v>
      </c>
      <c r="V390" s="220">
        <v>0</v>
      </c>
      <c r="W390" s="220">
        <v>0</v>
      </c>
      <c r="X390" s="220">
        <v>0</v>
      </c>
      <c r="Y390" s="220">
        <v>0</v>
      </c>
      <c r="Z390" s="220">
        <v>0</v>
      </c>
      <c r="AA390" s="220">
        <v>0</v>
      </c>
      <c r="AB390" s="220">
        <v>0</v>
      </c>
      <c r="AC390" s="220">
        <v>0</v>
      </c>
      <c r="AD390" s="220">
        <v>0</v>
      </c>
      <c r="AE390" s="220">
        <v>0</v>
      </c>
      <c r="AF390" s="220">
        <v>0</v>
      </c>
      <c r="AG390" s="220">
        <f t="shared" ref="AG390:AG453" si="77">SUM(U390:AF390)</f>
        <v>0</v>
      </c>
      <c r="AH390" s="234"/>
      <c r="AI390" s="235">
        <f t="shared" si="69"/>
        <v>0</v>
      </c>
      <c r="AJ390" s="235">
        <f t="shared" si="69"/>
        <v>0</v>
      </c>
      <c r="AK390" s="235">
        <f t="shared" si="69"/>
        <v>0</v>
      </c>
      <c r="AL390" s="235">
        <f t="shared" si="67"/>
        <v>0</v>
      </c>
      <c r="AM390" s="235">
        <f t="shared" si="67"/>
        <v>0</v>
      </c>
      <c r="AN390" s="235">
        <f t="shared" si="67"/>
        <v>0</v>
      </c>
      <c r="AO390" s="235">
        <f t="shared" si="67"/>
        <v>0</v>
      </c>
      <c r="AP390" s="235">
        <f t="shared" si="67"/>
        <v>0</v>
      </c>
      <c r="AQ390" s="235">
        <f t="shared" si="67"/>
        <v>0</v>
      </c>
      <c r="AR390" s="235">
        <f t="shared" si="71"/>
        <v>0</v>
      </c>
      <c r="AS390" s="235">
        <f t="shared" si="71"/>
        <v>0</v>
      </c>
      <c r="AT390" s="235">
        <f t="shared" si="71"/>
        <v>0</v>
      </c>
      <c r="AU390" s="236">
        <f t="shared" si="73"/>
        <v>0</v>
      </c>
      <c r="AV390" s="236">
        <f t="shared" si="74"/>
        <v>0</v>
      </c>
      <c r="AW390" s="236">
        <f t="shared" si="74"/>
        <v>0</v>
      </c>
      <c r="AX390" s="236">
        <f t="shared" si="74"/>
        <v>0</v>
      </c>
      <c r="AY390" s="236">
        <f t="shared" si="74"/>
        <v>0</v>
      </c>
      <c r="AZ390" s="236">
        <f t="shared" si="70"/>
        <v>0</v>
      </c>
      <c r="BA390" s="236">
        <f t="shared" si="70"/>
        <v>0</v>
      </c>
      <c r="BB390" s="236">
        <f t="shared" si="70"/>
        <v>0</v>
      </c>
      <c r="BC390" s="236">
        <f t="shared" si="68"/>
        <v>0</v>
      </c>
      <c r="BD390" s="236">
        <f t="shared" si="68"/>
        <v>0</v>
      </c>
      <c r="BE390" s="236">
        <f t="shared" si="68"/>
        <v>0</v>
      </c>
      <c r="BF390" s="236">
        <f t="shared" si="68"/>
        <v>0</v>
      </c>
      <c r="BG390" s="236">
        <f t="shared" si="68"/>
        <v>0</v>
      </c>
      <c r="BH390" s="236">
        <f t="shared" si="68"/>
        <v>0</v>
      </c>
      <c r="BI390" s="236">
        <f t="shared" si="72"/>
        <v>0</v>
      </c>
      <c r="BJ390" s="236">
        <f t="shared" si="72"/>
        <v>0</v>
      </c>
      <c r="BK390" s="236">
        <f t="shared" si="72"/>
        <v>0</v>
      </c>
      <c r="BL390" s="235">
        <f t="shared" si="75"/>
        <v>0</v>
      </c>
    </row>
    <row r="391" spans="1:64">
      <c r="A391" s="234" t="s">
        <v>604</v>
      </c>
      <c r="B391" s="231">
        <v>1.43E-2</v>
      </c>
      <c r="C391" s="231">
        <v>1.43E-2</v>
      </c>
      <c r="D391" s="220">
        <v>0</v>
      </c>
      <c r="E391" s="220">
        <v>0</v>
      </c>
      <c r="F391" s="220">
        <v>0</v>
      </c>
      <c r="G391" s="220">
        <v>0</v>
      </c>
      <c r="H391" s="220">
        <v>0</v>
      </c>
      <c r="I391" s="220">
        <v>0</v>
      </c>
      <c r="J391" s="220">
        <v>0</v>
      </c>
      <c r="K391" s="220">
        <v>0</v>
      </c>
      <c r="L391" s="220">
        <v>0</v>
      </c>
      <c r="M391" s="220">
        <v>0</v>
      </c>
      <c r="N391" s="220">
        <v>0</v>
      </c>
      <c r="O391" s="220">
        <v>0</v>
      </c>
      <c r="P391" s="220">
        <f t="shared" si="76"/>
        <v>0</v>
      </c>
      <c r="Q391" s="220">
        <v>0</v>
      </c>
      <c r="R391" s="220">
        <v>0</v>
      </c>
      <c r="S391" s="220">
        <v>0</v>
      </c>
      <c r="T391" s="220">
        <v>0</v>
      </c>
      <c r="U391" s="220">
        <v>0</v>
      </c>
      <c r="V391" s="220">
        <v>0</v>
      </c>
      <c r="W391" s="220">
        <v>0</v>
      </c>
      <c r="X391" s="220">
        <v>0</v>
      </c>
      <c r="Y391" s="220">
        <v>0</v>
      </c>
      <c r="Z391" s="220">
        <v>0</v>
      </c>
      <c r="AA391" s="220">
        <v>0</v>
      </c>
      <c r="AB391" s="220">
        <v>0</v>
      </c>
      <c r="AC391" s="220">
        <v>0</v>
      </c>
      <c r="AD391" s="220">
        <v>0</v>
      </c>
      <c r="AE391" s="220">
        <v>0</v>
      </c>
      <c r="AF391" s="220">
        <v>0</v>
      </c>
      <c r="AG391" s="220">
        <f t="shared" si="77"/>
        <v>0</v>
      </c>
      <c r="AH391" s="234"/>
      <c r="AI391" s="235">
        <f t="shared" si="69"/>
        <v>0</v>
      </c>
      <c r="AJ391" s="235">
        <f t="shared" si="69"/>
        <v>0</v>
      </c>
      <c r="AK391" s="235">
        <f t="shared" si="69"/>
        <v>0</v>
      </c>
      <c r="AL391" s="235">
        <f t="shared" si="67"/>
        <v>0</v>
      </c>
      <c r="AM391" s="235">
        <f t="shared" si="67"/>
        <v>0</v>
      </c>
      <c r="AN391" s="235">
        <f t="shared" si="67"/>
        <v>0</v>
      </c>
      <c r="AO391" s="235">
        <f t="shared" ref="AO391:AT449" si="78">ROUND(J391*$B391/12,2)</f>
        <v>0</v>
      </c>
      <c r="AP391" s="235">
        <f t="shared" si="78"/>
        <v>0</v>
      </c>
      <c r="AQ391" s="235">
        <f t="shared" si="78"/>
        <v>0</v>
      </c>
      <c r="AR391" s="235">
        <f t="shared" si="71"/>
        <v>0</v>
      </c>
      <c r="AS391" s="235">
        <f t="shared" si="71"/>
        <v>0</v>
      </c>
      <c r="AT391" s="235">
        <f t="shared" si="71"/>
        <v>0</v>
      </c>
      <c r="AU391" s="236">
        <f t="shared" si="73"/>
        <v>0</v>
      </c>
      <c r="AV391" s="236">
        <f t="shared" si="74"/>
        <v>0</v>
      </c>
      <c r="AW391" s="236">
        <f t="shared" si="74"/>
        <v>0</v>
      </c>
      <c r="AX391" s="236">
        <f t="shared" si="74"/>
        <v>0</v>
      </c>
      <c r="AY391" s="236">
        <f t="shared" si="74"/>
        <v>0</v>
      </c>
      <c r="AZ391" s="236">
        <f t="shared" si="70"/>
        <v>0</v>
      </c>
      <c r="BA391" s="236">
        <f t="shared" si="70"/>
        <v>0</v>
      </c>
      <c r="BB391" s="236">
        <f t="shared" si="70"/>
        <v>0</v>
      </c>
      <c r="BC391" s="236">
        <f t="shared" si="68"/>
        <v>0</v>
      </c>
      <c r="BD391" s="236">
        <f t="shared" si="68"/>
        <v>0</v>
      </c>
      <c r="BE391" s="236">
        <f t="shared" si="68"/>
        <v>0</v>
      </c>
      <c r="BF391" s="236">
        <f t="shared" ref="BF391:BK449" si="79">ROUND(AA391*$C391/12,2)</f>
        <v>0</v>
      </c>
      <c r="BG391" s="236">
        <f t="shared" si="79"/>
        <v>0</v>
      </c>
      <c r="BH391" s="236">
        <f t="shared" si="79"/>
        <v>0</v>
      </c>
      <c r="BI391" s="236">
        <f t="shared" si="72"/>
        <v>0</v>
      </c>
      <c r="BJ391" s="236">
        <f t="shared" si="72"/>
        <v>0</v>
      </c>
      <c r="BK391" s="236">
        <f t="shared" si="72"/>
        <v>0</v>
      </c>
      <c r="BL391" s="235">
        <f t="shared" si="75"/>
        <v>0</v>
      </c>
    </row>
    <row r="392" spans="1:64">
      <c r="A392" s="234" t="s">
        <v>605</v>
      </c>
      <c r="B392" s="231">
        <v>1.43E-2</v>
      </c>
      <c r="C392" s="231">
        <v>1.43E-2</v>
      </c>
      <c r="D392" s="220">
        <v>16671.73</v>
      </c>
      <c r="E392" s="220">
        <v>16671.73</v>
      </c>
      <c r="F392" s="220">
        <v>16671.73</v>
      </c>
      <c r="G392" s="220">
        <v>16671.73</v>
      </c>
      <c r="H392" s="220">
        <v>16671.73</v>
      </c>
      <c r="I392" s="220">
        <v>16671.73</v>
      </c>
      <c r="J392" s="220">
        <v>16671.73</v>
      </c>
      <c r="K392" s="220">
        <v>16671.73</v>
      </c>
      <c r="L392" s="220">
        <v>16671.73</v>
      </c>
      <c r="M392" s="220">
        <v>16671.73</v>
      </c>
      <c r="N392" s="220">
        <v>16671.73</v>
      </c>
      <c r="O392" s="220">
        <v>16671.73</v>
      </c>
      <c r="P392" s="220">
        <f t="shared" si="76"/>
        <v>200060.76000000004</v>
      </c>
      <c r="Q392" s="220">
        <v>16671.73</v>
      </c>
      <c r="R392" s="220">
        <v>16671.73</v>
      </c>
      <c r="S392" s="220">
        <v>16671.73</v>
      </c>
      <c r="T392" s="220">
        <v>16671.73</v>
      </c>
      <c r="U392" s="220">
        <v>16671.73</v>
      </c>
      <c r="V392" s="220">
        <v>16671.73</v>
      </c>
      <c r="W392" s="220">
        <v>16671.73</v>
      </c>
      <c r="X392" s="220">
        <v>16671.73</v>
      </c>
      <c r="Y392" s="220">
        <v>16671.73</v>
      </c>
      <c r="Z392" s="220">
        <v>16671.73</v>
      </c>
      <c r="AA392" s="220">
        <v>16671.73</v>
      </c>
      <c r="AB392" s="220">
        <v>16671.73</v>
      </c>
      <c r="AC392" s="220">
        <v>16671.73</v>
      </c>
      <c r="AD392" s="220">
        <v>16671.73</v>
      </c>
      <c r="AE392" s="220">
        <v>16671.73</v>
      </c>
      <c r="AF392" s="220">
        <v>16671.73</v>
      </c>
      <c r="AG392" s="220">
        <f t="shared" si="77"/>
        <v>200060.76000000004</v>
      </c>
      <c r="AH392" s="234"/>
      <c r="AI392" s="235">
        <f t="shared" si="69"/>
        <v>19.87</v>
      </c>
      <c r="AJ392" s="235">
        <f t="shared" si="69"/>
        <v>19.87</v>
      </c>
      <c r="AK392" s="235">
        <f t="shared" si="69"/>
        <v>19.87</v>
      </c>
      <c r="AL392" s="235">
        <f t="shared" si="69"/>
        <v>19.87</v>
      </c>
      <c r="AM392" s="235">
        <f t="shared" si="69"/>
        <v>19.87</v>
      </c>
      <c r="AN392" s="235">
        <f t="shared" si="69"/>
        <v>19.87</v>
      </c>
      <c r="AO392" s="235">
        <f t="shared" si="78"/>
        <v>19.87</v>
      </c>
      <c r="AP392" s="235">
        <f t="shared" si="78"/>
        <v>19.87</v>
      </c>
      <c r="AQ392" s="235">
        <f t="shared" si="78"/>
        <v>19.87</v>
      </c>
      <c r="AR392" s="235">
        <f t="shared" si="71"/>
        <v>19.87</v>
      </c>
      <c r="AS392" s="235">
        <f t="shared" si="71"/>
        <v>19.87</v>
      </c>
      <c r="AT392" s="235">
        <f t="shared" si="71"/>
        <v>19.87</v>
      </c>
      <c r="AU392" s="236">
        <f t="shared" si="73"/>
        <v>238.44000000000003</v>
      </c>
      <c r="AV392" s="236">
        <f t="shared" si="74"/>
        <v>19.87</v>
      </c>
      <c r="AW392" s="236">
        <f t="shared" si="74"/>
        <v>19.87</v>
      </c>
      <c r="AX392" s="236">
        <f t="shared" si="74"/>
        <v>19.87</v>
      </c>
      <c r="AY392" s="236">
        <f t="shared" si="74"/>
        <v>19.87</v>
      </c>
      <c r="AZ392" s="236">
        <f t="shared" si="70"/>
        <v>19.87</v>
      </c>
      <c r="BA392" s="236">
        <f t="shared" si="70"/>
        <v>19.87</v>
      </c>
      <c r="BB392" s="236">
        <f t="shared" si="70"/>
        <v>19.87</v>
      </c>
      <c r="BC392" s="236">
        <f t="shared" si="70"/>
        <v>19.87</v>
      </c>
      <c r="BD392" s="236">
        <f t="shared" si="70"/>
        <v>19.87</v>
      </c>
      <c r="BE392" s="236">
        <f t="shared" si="70"/>
        <v>19.87</v>
      </c>
      <c r="BF392" s="236">
        <f t="shared" si="79"/>
        <v>19.87</v>
      </c>
      <c r="BG392" s="236">
        <f t="shared" si="79"/>
        <v>19.87</v>
      </c>
      <c r="BH392" s="236">
        <f t="shared" si="79"/>
        <v>19.87</v>
      </c>
      <c r="BI392" s="236">
        <f t="shared" si="72"/>
        <v>19.87</v>
      </c>
      <c r="BJ392" s="236">
        <f t="shared" si="72"/>
        <v>19.87</v>
      </c>
      <c r="BK392" s="236">
        <f t="shared" si="72"/>
        <v>19.87</v>
      </c>
      <c r="BL392" s="235">
        <f t="shared" si="75"/>
        <v>238.44000000000003</v>
      </c>
    </row>
    <row r="393" spans="1:64">
      <c r="A393" s="234" t="s">
        <v>606</v>
      </c>
      <c r="B393" s="231">
        <v>1.43E-2</v>
      </c>
      <c r="C393" s="231">
        <v>1.43E-2</v>
      </c>
      <c r="D393" s="220">
        <v>0</v>
      </c>
      <c r="E393" s="220">
        <v>0</v>
      </c>
      <c r="F393" s="220">
        <v>0</v>
      </c>
      <c r="G393" s="220">
        <v>0</v>
      </c>
      <c r="H393" s="220">
        <v>0</v>
      </c>
      <c r="I393" s="220">
        <v>0</v>
      </c>
      <c r="J393" s="220">
        <v>0</v>
      </c>
      <c r="K393" s="220">
        <v>0</v>
      </c>
      <c r="L393" s="220">
        <v>0</v>
      </c>
      <c r="M393" s="220">
        <v>0</v>
      </c>
      <c r="N393" s="220">
        <v>0</v>
      </c>
      <c r="O393" s="220">
        <v>0</v>
      </c>
      <c r="P393" s="220">
        <f t="shared" si="76"/>
        <v>0</v>
      </c>
      <c r="Q393" s="220">
        <v>0</v>
      </c>
      <c r="R393" s="220">
        <v>0</v>
      </c>
      <c r="S393" s="220">
        <v>0</v>
      </c>
      <c r="T393" s="220">
        <v>0</v>
      </c>
      <c r="U393" s="220">
        <v>0</v>
      </c>
      <c r="V393" s="220">
        <v>0</v>
      </c>
      <c r="W393" s="220">
        <v>0</v>
      </c>
      <c r="X393" s="220">
        <v>0</v>
      </c>
      <c r="Y393" s="220">
        <v>0</v>
      </c>
      <c r="Z393" s="220">
        <v>0</v>
      </c>
      <c r="AA393" s="220">
        <v>0</v>
      </c>
      <c r="AB393" s="220">
        <v>0</v>
      </c>
      <c r="AC393" s="220">
        <v>0</v>
      </c>
      <c r="AD393" s="220">
        <v>0</v>
      </c>
      <c r="AE393" s="220">
        <v>0</v>
      </c>
      <c r="AF393" s="220">
        <v>0</v>
      </c>
      <c r="AG393" s="220">
        <f t="shared" si="77"/>
        <v>0</v>
      </c>
      <c r="AH393" s="234"/>
      <c r="AI393" s="235">
        <f t="shared" si="69"/>
        <v>0</v>
      </c>
      <c r="AJ393" s="235">
        <f t="shared" si="69"/>
        <v>0</v>
      </c>
      <c r="AK393" s="235">
        <f t="shared" si="69"/>
        <v>0</v>
      </c>
      <c r="AL393" s="235">
        <f t="shared" si="69"/>
        <v>0</v>
      </c>
      <c r="AM393" s="235">
        <f t="shared" si="69"/>
        <v>0</v>
      </c>
      <c r="AN393" s="235">
        <f t="shared" si="69"/>
        <v>0</v>
      </c>
      <c r="AO393" s="235">
        <f t="shared" si="78"/>
        <v>0</v>
      </c>
      <c r="AP393" s="235">
        <f t="shared" si="78"/>
        <v>0</v>
      </c>
      <c r="AQ393" s="235">
        <f t="shared" si="78"/>
        <v>0</v>
      </c>
      <c r="AR393" s="235">
        <f t="shared" si="71"/>
        <v>0</v>
      </c>
      <c r="AS393" s="235">
        <f t="shared" si="71"/>
        <v>0</v>
      </c>
      <c r="AT393" s="235">
        <f t="shared" si="71"/>
        <v>0</v>
      </c>
      <c r="AU393" s="236">
        <f t="shared" si="73"/>
        <v>0</v>
      </c>
      <c r="AV393" s="236">
        <f t="shared" si="74"/>
        <v>0</v>
      </c>
      <c r="AW393" s="236">
        <f t="shared" si="74"/>
        <v>0</v>
      </c>
      <c r="AX393" s="236">
        <f t="shared" si="74"/>
        <v>0</v>
      </c>
      <c r="AY393" s="236">
        <f t="shared" si="74"/>
        <v>0</v>
      </c>
      <c r="AZ393" s="236">
        <f t="shared" si="70"/>
        <v>0</v>
      </c>
      <c r="BA393" s="236">
        <f t="shared" si="70"/>
        <v>0</v>
      </c>
      <c r="BB393" s="236">
        <f t="shared" si="70"/>
        <v>0</v>
      </c>
      <c r="BC393" s="236">
        <f t="shared" si="70"/>
        <v>0</v>
      </c>
      <c r="BD393" s="236">
        <f t="shared" si="70"/>
        <v>0</v>
      </c>
      <c r="BE393" s="236">
        <f t="shared" si="70"/>
        <v>0</v>
      </c>
      <c r="BF393" s="236">
        <f t="shared" si="79"/>
        <v>0</v>
      </c>
      <c r="BG393" s="236">
        <f t="shared" si="79"/>
        <v>0</v>
      </c>
      <c r="BH393" s="236">
        <f t="shared" si="79"/>
        <v>0</v>
      </c>
      <c r="BI393" s="236">
        <f t="shared" si="72"/>
        <v>0</v>
      </c>
      <c r="BJ393" s="236">
        <f t="shared" si="72"/>
        <v>0</v>
      </c>
      <c r="BK393" s="236">
        <f t="shared" si="72"/>
        <v>0</v>
      </c>
      <c r="BL393" s="235">
        <f t="shared" si="75"/>
        <v>0</v>
      </c>
    </row>
    <row r="394" spans="1:64">
      <c r="A394" s="234" t="s">
        <v>607</v>
      </c>
      <c r="B394" s="231">
        <v>1.43E-2</v>
      </c>
      <c r="C394" s="231">
        <v>1.43E-2</v>
      </c>
      <c r="D394" s="220">
        <v>1038.6100000000001</v>
      </c>
      <c r="E394" s="220">
        <v>1038.6100000000001</v>
      </c>
      <c r="F394" s="220">
        <v>1038.6100000000001</v>
      </c>
      <c r="G394" s="220">
        <v>519.31000000000006</v>
      </c>
      <c r="H394" s="220">
        <v>0</v>
      </c>
      <c r="I394" s="220">
        <v>0</v>
      </c>
      <c r="J394" s="220">
        <v>0</v>
      </c>
      <c r="K394" s="220">
        <v>0</v>
      </c>
      <c r="L394" s="220">
        <v>0</v>
      </c>
      <c r="M394" s="220">
        <v>0</v>
      </c>
      <c r="N394" s="220">
        <v>0</v>
      </c>
      <c r="O394" s="220">
        <v>0</v>
      </c>
      <c r="P394" s="220">
        <f t="shared" si="76"/>
        <v>3635.1400000000003</v>
      </c>
      <c r="Q394" s="220">
        <v>0</v>
      </c>
      <c r="R394" s="220">
        <v>0</v>
      </c>
      <c r="S394" s="220">
        <v>0</v>
      </c>
      <c r="T394" s="220">
        <v>0</v>
      </c>
      <c r="U394" s="220">
        <v>0</v>
      </c>
      <c r="V394" s="220">
        <v>0</v>
      </c>
      <c r="W394" s="220">
        <v>0</v>
      </c>
      <c r="X394" s="220">
        <v>0</v>
      </c>
      <c r="Y394" s="220">
        <v>0</v>
      </c>
      <c r="Z394" s="220">
        <v>0</v>
      </c>
      <c r="AA394" s="220">
        <v>0</v>
      </c>
      <c r="AB394" s="220">
        <v>0</v>
      </c>
      <c r="AC394" s="220">
        <v>0</v>
      </c>
      <c r="AD394" s="220">
        <v>0</v>
      </c>
      <c r="AE394" s="220">
        <v>0</v>
      </c>
      <c r="AF394" s="220">
        <v>0</v>
      </c>
      <c r="AG394" s="220">
        <f t="shared" si="77"/>
        <v>0</v>
      </c>
      <c r="AH394" s="234"/>
      <c r="AI394" s="235">
        <f t="shared" si="69"/>
        <v>1.24</v>
      </c>
      <c r="AJ394" s="235">
        <f t="shared" si="69"/>
        <v>1.24</v>
      </c>
      <c r="AK394" s="235">
        <f t="shared" si="69"/>
        <v>1.24</v>
      </c>
      <c r="AL394" s="235">
        <f t="shared" si="69"/>
        <v>0.62</v>
      </c>
      <c r="AM394" s="235">
        <f t="shared" si="69"/>
        <v>0</v>
      </c>
      <c r="AN394" s="235">
        <f t="shared" si="69"/>
        <v>0</v>
      </c>
      <c r="AO394" s="235">
        <f t="shared" si="78"/>
        <v>0</v>
      </c>
      <c r="AP394" s="235">
        <f t="shared" si="78"/>
        <v>0</v>
      </c>
      <c r="AQ394" s="235">
        <f t="shared" si="78"/>
        <v>0</v>
      </c>
      <c r="AR394" s="235">
        <f t="shared" si="71"/>
        <v>0</v>
      </c>
      <c r="AS394" s="235">
        <f t="shared" si="71"/>
        <v>0</v>
      </c>
      <c r="AT394" s="235">
        <f t="shared" si="71"/>
        <v>0</v>
      </c>
      <c r="AU394" s="236">
        <f t="shared" si="73"/>
        <v>4.34</v>
      </c>
      <c r="AV394" s="236">
        <f t="shared" si="74"/>
        <v>0</v>
      </c>
      <c r="AW394" s="236">
        <f t="shared" si="74"/>
        <v>0</v>
      </c>
      <c r="AX394" s="236">
        <f t="shared" si="74"/>
        <v>0</v>
      </c>
      <c r="AY394" s="236">
        <f t="shared" si="74"/>
        <v>0</v>
      </c>
      <c r="AZ394" s="236">
        <f t="shared" si="70"/>
        <v>0</v>
      </c>
      <c r="BA394" s="236">
        <f t="shared" si="70"/>
        <v>0</v>
      </c>
      <c r="BB394" s="236">
        <f t="shared" si="70"/>
        <v>0</v>
      </c>
      <c r="BC394" s="236">
        <f t="shared" si="70"/>
        <v>0</v>
      </c>
      <c r="BD394" s="236">
        <f t="shared" si="70"/>
        <v>0</v>
      </c>
      <c r="BE394" s="236">
        <f t="shared" si="70"/>
        <v>0</v>
      </c>
      <c r="BF394" s="236">
        <f t="shared" si="79"/>
        <v>0</v>
      </c>
      <c r="BG394" s="236">
        <f t="shared" si="79"/>
        <v>0</v>
      </c>
      <c r="BH394" s="236">
        <f t="shared" si="79"/>
        <v>0</v>
      </c>
      <c r="BI394" s="236">
        <f t="shared" si="72"/>
        <v>0</v>
      </c>
      <c r="BJ394" s="236">
        <f t="shared" si="72"/>
        <v>0</v>
      </c>
      <c r="BK394" s="236">
        <f t="shared" si="72"/>
        <v>0</v>
      </c>
      <c r="BL394" s="235">
        <f t="shared" si="75"/>
        <v>0</v>
      </c>
    </row>
    <row r="395" spans="1:64">
      <c r="A395" s="234" t="s">
        <v>608</v>
      </c>
      <c r="B395" s="231">
        <v>1.43E-2</v>
      </c>
      <c r="C395" s="231">
        <v>1.43E-2</v>
      </c>
      <c r="D395" s="220">
        <v>0</v>
      </c>
      <c r="E395" s="220">
        <v>0</v>
      </c>
      <c r="F395" s="220">
        <v>0</v>
      </c>
      <c r="G395" s="220">
        <v>0</v>
      </c>
      <c r="H395" s="220">
        <v>0</v>
      </c>
      <c r="I395" s="220">
        <v>0</v>
      </c>
      <c r="J395" s="220">
        <v>0</v>
      </c>
      <c r="K395" s="220">
        <v>0</v>
      </c>
      <c r="L395" s="220">
        <v>0</v>
      </c>
      <c r="M395" s="220">
        <v>0</v>
      </c>
      <c r="N395" s="220">
        <v>0</v>
      </c>
      <c r="O395" s="220">
        <v>0</v>
      </c>
      <c r="P395" s="220">
        <f t="shared" si="76"/>
        <v>0</v>
      </c>
      <c r="Q395" s="220">
        <v>0</v>
      </c>
      <c r="R395" s="220">
        <v>0</v>
      </c>
      <c r="S395" s="220">
        <v>0</v>
      </c>
      <c r="T395" s="220">
        <v>0</v>
      </c>
      <c r="U395" s="220">
        <v>0</v>
      </c>
      <c r="V395" s="220">
        <v>0</v>
      </c>
      <c r="W395" s="220">
        <v>0</v>
      </c>
      <c r="X395" s="220">
        <v>0</v>
      </c>
      <c r="Y395" s="220">
        <v>0</v>
      </c>
      <c r="Z395" s="220">
        <v>0</v>
      </c>
      <c r="AA395" s="220">
        <v>0</v>
      </c>
      <c r="AB395" s="220">
        <v>0</v>
      </c>
      <c r="AC395" s="220">
        <v>0</v>
      </c>
      <c r="AD395" s="220">
        <v>0</v>
      </c>
      <c r="AE395" s="220">
        <v>0</v>
      </c>
      <c r="AF395" s="220">
        <v>0</v>
      </c>
      <c r="AG395" s="220">
        <f t="shared" si="77"/>
        <v>0</v>
      </c>
      <c r="AH395" s="234"/>
      <c r="AI395" s="235">
        <f t="shared" si="69"/>
        <v>0</v>
      </c>
      <c r="AJ395" s="235">
        <f t="shared" si="69"/>
        <v>0</v>
      </c>
      <c r="AK395" s="235">
        <f t="shared" si="69"/>
        <v>0</v>
      </c>
      <c r="AL395" s="235">
        <f t="shared" si="69"/>
        <v>0</v>
      </c>
      <c r="AM395" s="235">
        <f t="shared" si="69"/>
        <v>0</v>
      </c>
      <c r="AN395" s="235">
        <f t="shared" si="69"/>
        <v>0</v>
      </c>
      <c r="AO395" s="235">
        <f t="shared" si="78"/>
        <v>0</v>
      </c>
      <c r="AP395" s="235">
        <f t="shared" si="78"/>
        <v>0</v>
      </c>
      <c r="AQ395" s="235">
        <f t="shared" si="78"/>
        <v>0</v>
      </c>
      <c r="AR395" s="235">
        <f t="shared" si="71"/>
        <v>0</v>
      </c>
      <c r="AS395" s="235">
        <f t="shared" si="71"/>
        <v>0</v>
      </c>
      <c r="AT395" s="235">
        <f t="shared" si="71"/>
        <v>0</v>
      </c>
      <c r="AU395" s="236">
        <f t="shared" si="73"/>
        <v>0</v>
      </c>
      <c r="AV395" s="236">
        <f t="shared" si="74"/>
        <v>0</v>
      </c>
      <c r="AW395" s="236">
        <f t="shared" si="74"/>
        <v>0</v>
      </c>
      <c r="AX395" s="236">
        <f t="shared" si="74"/>
        <v>0</v>
      </c>
      <c r="AY395" s="236">
        <f t="shared" si="74"/>
        <v>0</v>
      </c>
      <c r="AZ395" s="236">
        <f t="shared" si="70"/>
        <v>0</v>
      </c>
      <c r="BA395" s="236">
        <f t="shared" si="70"/>
        <v>0</v>
      </c>
      <c r="BB395" s="236">
        <f t="shared" si="70"/>
        <v>0</v>
      </c>
      <c r="BC395" s="236">
        <f t="shared" si="70"/>
        <v>0</v>
      </c>
      <c r="BD395" s="236">
        <f t="shared" si="70"/>
        <v>0</v>
      </c>
      <c r="BE395" s="236">
        <f t="shared" si="70"/>
        <v>0</v>
      </c>
      <c r="BF395" s="236">
        <f t="shared" si="79"/>
        <v>0</v>
      </c>
      <c r="BG395" s="236">
        <f t="shared" si="79"/>
        <v>0</v>
      </c>
      <c r="BH395" s="236">
        <f t="shared" si="79"/>
        <v>0</v>
      </c>
      <c r="BI395" s="236">
        <f t="shared" si="72"/>
        <v>0</v>
      </c>
      <c r="BJ395" s="236">
        <f t="shared" si="72"/>
        <v>0</v>
      </c>
      <c r="BK395" s="236">
        <f t="shared" si="72"/>
        <v>0</v>
      </c>
      <c r="BL395" s="235">
        <f t="shared" si="75"/>
        <v>0</v>
      </c>
    </row>
    <row r="396" spans="1:64">
      <c r="A396" s="234" t="s">
        <v>609</v>
      </c>
      <c r="B396" s="231">
        <v>1.43E-2</v>
      </c>
      <c r="C396" s="231">
        <v>1.43E-2</v>
      </c>
      <c r="D396" s="220">
        <v>0</v>
      </c>
      <c r="E396" s="220">
        <v>0</v>
      </c>
      <c r="F396" s="220">
        <v>0</v>
      </c>
      <c r="G396" s="220">
        <v>0</v>
      </c>
      <c r="H396" s="220">
        <v>0</v>
      </c>
      <c r="I396" s="220">
        <v>0</v>
      </c>
      <c r="J396" s="220">
        <v>0</v>
      </c>
      <c r="K396" s="220">
        <v>0</v>
      </c>
      <c r="L396" s="220">
        <v>0</v>
      </c>
      <c r="M396" s="220">
        <v>0</v>
      </c>
      <c r="N396" s="220">
        <v>0</v>
      </c>
      <c r="O396" s="220">
        <v>0</v>
      </c>
      <c r="P396" s="220">
        <f t="shared" si="76"/>
        <v>0</v>
      </c>
      <c r="Q396" s="220">
        <v>0</v>
      </c>
      <c r="R396" s="220">
        <v>0</v>
      </c>
      <c r="S396" s="220">
        <v>0</v>
      </c>
      <c r="T396" s="220">
        <v>0</v>
      </c>
      <c r="U396" s="220">
        <v>0</v>
      </c>
      <c r="V396" s="220">
        <v>0</v>
      </c>
      <c r="W396" s="220">
        <v>0</v>
      </c>
      <c r="X396" s="220">
        <v>0</v>
      </c>
      <c r="Y396" s="220">
        <v>0</v>
      </c>
      <c r="Z396" s="220">
        <v>0</v>
      </c>
      <c r="AA396" s="220">
        <v>0</v>
      </c>
      <c r="AB396" s="220">
        <v>0</v>
      </c>
      <c r="AC396" s="220">
        <v>0</v>
      </c>
      <c r="AD396" s="220">
        <v>0</v>
      </c>
      <c r="AE396" s="220">
        <v>0</v>
      </c>
      <c r="AF396" s="220">
        <v>0</v>
      </c>
      <c r="AG396" s="220">
        <f t="shared" si="77"/>
        <v>0</v>
      </c>
      <c r="AH396" s="234"/>
      <c r="AI396" s="235">
        <f t="shared" si="69"/>
        <v>0</v>
      </c>
      <c r="AJ396" s="235">
        <f t="shared" si="69"/>
        <v>0</v>
      </c>
      <c r="AK396" s="235">
        <f t="shared" si="69"/>
        <v>0</v>
      </c>
      <c r="AL396" s="235">
        <f t="shared" si="69"/>
        <v>0</v>
      </c>
      <c r="AM396" s="235">
        <f t="shared" si="69"/>
        <v>0</v>
      </c>
      <c r="AN396" s="235">
        <f t="shared" si="69"/>
        <v>0</v>
      </c>
      <c r="AO396" s="235">
        <f t="shared" si="78"/>
        <v>0</v>
      </c>
      <c r="AP396" s="235">
        <f t="shared" si="78"/>
        <v>0</v>
      </c>
      <c r="AQ396" s="235">
        <f t="shared" si="78"/>
        <v>0</v>
      </c>
      <c r="AR396" s="235">
        <f t="shared" si="71"/>
        <v>0</v>
      </c>
      <c r="AS396" s="235">
        <f t="shared" si="71"/>
        <v>0</v>
      </c>
      <c r="AT396" s="235">
        <f t="shared" si="71"/>
        <v>0</v>
      </c>
      <c r="AU396" s="236">
        <f t="shared" si="73"/>
        <v>0</v>
      </c>
      <c r="AV396" s="236">
        <f t="shared" si="74"/>
        <v>0</v>
      </c>
      <c r="AW396" s="236">
        <f t="shared" si="74"/>
        <v>0</v>
      </c>
      <c r="AX396" s="236">
        <f t="shared" si="74"/>
        <v>0</v>
      </c>
      <c r="AY396" s="236">
        <f t="shared" si="74"/>
        <v>0</v>
      </c>
      <c r="AZ396" s="236">
        <f t="shared" si="70"/>
        <v>0</v>
      </c>
      <c r="BA396" s="236">
        <f t="shared" si="70"/>
        <v>0</v>
      </c>
      <c r="BB396" s="236">
        <f t="shared" si="70"/>
        <v>0</v>
      </c>
      <c r="BC396" s="236">
        <f t="shared" si="70"/>
        <v>0</v>
      </c>
      <c r="BD396" s="236">
        <f t="shared" si="70"/>
        <v>0</v>
      </c>
      <c r="BE396" s="236">
        <f t="shared" si="70"/>
        <v>0</v>
      </c>
      <c r="BF396" s="236">
        <f t="shared" si="79"/>
        <v>0</v>
      </c>
      <c r="BG396" s="236">
        <f t="shared" si="79"/>
        <v>0</v>
      </c>
      <c r="BH396" s="236">
        <f t="shared" si="79"/>
        <v>0</v>
      </c>
      <c r="BI396" s="236">
        <f t="shared" si="72"/>
        <v>0</v>
      </c>
      <c r="BJ396" s="236">
        <f t="shared" si="72"/>
        <v>0</v>
      </c>
      <c r="BK396" s="236">
        <f t="shared" si="72"/>
        <v>0</v>
      </c>
      <c r="BL396" s="235">
        <f t="shared" si="75"/>
        <v>0</v>
      </c>
    </row>
    <row r="397" spans="1:64">
      <c r="A397" s="234" t="s">
        <v>610</v>
      </c>
      <c r="B397" s="231">
        <v>1.43E-2</v>
      </c>
      <c r="C397" s="231">
        <v>1.43E-2</v>
      </c>
      <c r="D397" s="220">
        <v>0</v>
      </c>
      <c r="E397" s="220">
        <v>0</v>
      </c>
      <c r="F397" s="220">
        <v>0</v>
      </c>
      <c r="G397" s="220">
        <v>0</v>
      </c>
      <c r="H397" s="220">
        <v>0</v>
      </c>
      <c r="I397" s="220">
        <v>0</v>
      </c>
      <c r="J397" s="220">
        <v>0</v>
      </c>
      <c r="K397" s="220">
        <v>0</v>
      </c>
      <c r="L397" s="220">
        <v>0</v>
      </c>
      <c r="M397" s="220">
        <v>0</v>
      </c>
      <c r="N397" s="220">
        <v>0</v>
      </c>
      <c r="O397" s="220">
        <v>0</v>
      </c>
      <c r="P397" s="220">
        <f t="shared" si="76"/>
        <v>0</v>
      </c>
      <c r="Q397" s="220">
        <v>0</v>
      </c>
      <c r="R397" s="220">
        <v>0</v>
      </c>
      <c r="S397" s="220">
        <v>0</v>
      </c>
      <c r="T397" s="220">
        <v>0</v>
      </c>
      <c r="U397" s="220">
        <v>0</v>
      </c>
      <c r="V397" s="220">
        <v>0</v>
      </c>
      <c r="W397" s="220">
        <v>0</v>
      </c>
      <c r="X397" s="220">
        <v>0</v>
      </c>
      <c r="Y397" s="220">
        <v>0</v>
      </c>
      <c r="Z397" s="220">
        <v>0</v>
      </c>
      <c r="AA397" s="220">
        <v>0</v>
      </c>
      <c r="AB397" s="220">
        <v>0</v>
      </c>
      <c r="AC397" s="220">
        <v>0</v>
      </c>
      <c r="AD397" s="220">
        <v>0</v>
      </c>
      <c r="AE397" s="220">
        <v>0</v>
      </c>
      <c r="AF397" s="220">
        <v>0</v>
      </c>
      <c r="AG397" s="220">
        <f t="shared" si="77"/>
        <v>0</v>
      </c>
      <c r="AH397" s="234"/>
      <c r="AI397" s="235">
        <f t="shared" si="69"/>
        <v>0</v>
      </c>
      <c r="AJ397" s="235">
        <f t="shared" si="69"/>
        <v>0</v>
      </c>
      <c r="AK397" s="235">
        <f t="shared" si="69"/>
        <v>0</v>
      </c>
      <c r="AL397" s="235">
        <f t="shared" si="69"/>
        <v>0</v>
      </c>
      <c r="AM397" s="235">
        <f t="shared" si="69"/>
        <v>0</v>
      </c>
      <c r="AN397" s="235">
        <f t="shared" si="69"/>
        <v>0</v>
      </c>
      <c r="AO397" s="235">
        <f t="shared" si="78"/>
        <v>0</v>
      </c>
      <c r="AP397" s="235">
        <f t="shared" si="78"/>
        <v>0</v>
      </c>
      <c r="AQ397" s="235">
        <f t="shared" si="78"/>
        <v>0</v>
      </c>
      <c r="AR397" s="235">
        <f t="shared" si="71"/>
        <v>0</v>
      </c>
      <c r="AS397" s="235">
        <f t="shared" si="71"/>
        <v>0</v>
      </c>
      <c r="AT397" s="235">
        <f t="shared" si="71"/>
        <v>0</v>
      </c>
      <c r="AU397" s="236">
        <f t="shared" si="73"/>
        <v>0</v>
      </c>
      <c r="AV397" s="236">
        <f t="shared" si="74"/>
        <v>0</v>
      </c>
      <c r="AW397" s="236">
        <f t="shared" si="74"/>
        <v>0</v>
      </c>
      <c r="AX397" s="236">
        <f t="shared" si="74"/>
        <v>0</v>
      </c>
      <c r="AY397" s="236">
        <f t="shared" si="74"/>
        <v>0</v>
      </c>
      <c r="AZ397" s="236">
        <f t="shared" si="70"/>
        <v>0</v>
      </c>
      <c r="BA397" s="236">
        <f t="shared" si="70"/>
        <v>0</v>
      </c>
      <c r="BB397" s="236">
        <f t="shared" si="70"/>
        <v>0</v>
      </c>
      <c r="BC397" s="236">
        <f t="shared" si="70"/>
        <v>0</v>
      </c>
      <c r="BD397" s="236">
        <f t="shared" si="70"/>
        <v>0</v>
      </c>
      <c r="BE397" s="236">
        <f t="shared" si="70"/>
        <v>0</v>
      </c>
      <c r="BF397" s="236">
        <f t="shared" si="79"/>
        <v>0</v>
      </c>
      <c r="BG397" s="236">
        <f t="shared" si="79"/>
        <v>0</v>
      </c>
      <c r="BH397" s="236">
        <f t="shared" si="79"/>
        <v>0</v>
      </c>
      <c r="BI397" s="236">
        <f t="shared" si="72"/>
        <v>0</v>
      </c>
      <c r="BJ397" s="236">
        <f t="shared" si="72"/>
        <v>0</v>
      </c>
      <c r="BK397" s="236">
        <f t="shared" si="72"/>
        <v>0</v>
      </c>
      <c r="BL397" s="235">
        <f t="shared" si="75"/>
        <v>0</v>
      </c>
    </row>
    <row r="398" spans="1:64">
      <c r="A398" s="234" t="s">
        <v>611</v>
      </c>
      <c r="B398" s="231">
        <v>1.43E-2</v>
      </c>
      <c r="C398" s="231">
        <v>1.43E-2</v>
      </c>
      <c r="D398" s="220">
        <v>5420.61</v>
      </c>
      <c r="E398" s="220">
        <v>5420.61</v>
      </c>
      <c r="F398" s="220">
        <v>5420.61</v>
      </c>
      <c r="G398" s="220">
        <v>5420.61</v>
      </c>
      <c r="H398" s="220">
        <v>5420.61</v>
      </c>
      <c r="I398" s="220">
        <v>5420.61</v>
      </c>
      <c r="J398" s="220">
        <v>5420.61</v>
      </c>
      <c r="K398" s="220">
        <v>5420.61</v>
      </c>
      <c r="L398" s="220">
        <v>5420.61</v>
      </c>
      <c r="M398" s="220">
        <v>5420.61</v>
      </c>
      <c r="N398" s="220">
        <v>5420.61</v>
      </c>
      <c r="O398" s="220">
        <v>5420.61</v>
      </c>
      <c r="P398" s="220">
        <f t="shared" si="76"/>
        <v>65047.32</v>
      </c>
      <c r="Q398" s="220">
        <v>5420.61</v>
      </c>
      <c r="R398" s="220">
        <v>5420.61</v>
      </c>
      <c r="S398" s="220">
        <v>5420.61</v>
      </c>
      <c r="T398" s="220">
        <v>5420.61</v>
      </c>
      <c r="U398" s="220">
        <v>5420.61</v>
      </c>
      <c r="V398" s="220">
        <v>5420.61</v>
      </c>
      <c r="W398" s="220">
        <v>5420.61</v>
      </c>
      <c r="X398" s="220">
        <v>5420.61</v>
      </c>
      <c r="Y398" s="220">
        <v>5420.61</v>
      </c>
      <c r="Z398" s="220">
        <v>5420.61</v>
      </c>
      <c r="AA398" s="220">
        <v>5420.61</v>
      </c>
      <c r="AB398" s="220">
        <v>5420.61</v>
      </c>
      <c r="AC398" s="220">
        <v>5420.61</v>
      </c>
      <c r="AD398" s="220">
        <v>5420.61</v>
      </c>
      <c r="AE398" s="220">
        <v>5420.61</v>
      </c>
      <c r="AF398" s="220">
        <v>5420.61</v>
      </c>
      <c r="AG398" s="220">
        <f t="shared" si="77"/>
        <v>65047.32</v>
      </c>
      <c r="AH398" s="234"/>
      <c r="AI398" s="235">
        <f t="shared" si="69"/>
        <v>6.46</v>
      </c>
      <c r="AJ398" s="235">
        <f t="shared" si="69"/>
        <v>6.46</v>
      </c>
      <c r="AK398" s="235">
        <f t="shared" si="69"/>
        <v>6.46</v>
      </c>
      <c r="AL398" s="235">
        <f t="shared" si="69"/>
        <v>6.46</v>
      </c>
      <c r="AM398" s="235">
        <f t="shared" si="69"/>
        <v>6.46</v>
      </c>
      <c r="AN398" s="235">
        <f t="shared" si="69"/>
        <v>6.46</v>
      </c>
      <c r="AO398" s="235">
        <f t="shared" si="78"/>
        <v>6.46</v>
      </c>
      <c r="AP398" s="235">
        <f t="shared" si="78"/>
        <v>6.46</v>
      </c>
      <c r="AQ398" s="235">
        <f t="shared" si="78"/>
        <v>6.46</v>
      </c>
      <c r="AR398" s="235">
        <f t="shared" si="71"/>
        <v>6.46</v>
      </c>
      <c r="AS398" s="235">
        <f t="shared" si="71"/>
        <v>6.46</v>
      </c>
      <c r="AT398" s="235">
        <f t="shared" si="71"/>
        <v>6.46</v>
      </c>
      <c r="AU398" s="236">
        <f t="shared" si="73"/>
        <v>77.519999999999982</v>
      </c>
      <c r="AV398" s="236">
        <f t="shared" si="74"/>
        <v>6.46</v>
      </c>
      <c r="AW398" s="236">
        <f t="shared" si="74"/>
        <v>6.46</v>
      </c>
      <c r="AX398" s="236">
        <f t="shared" si="74"/>
        <v>6.46</v>
      </c>
      <c r="AY398" s="236">
        <f t="shared" si="74"/>
        <v>6.46</v>
      </c>
      <c r="AZ398" s="236">
        <f t="shared" si="70"/>
        <v>6.46</v>
      </c>
      <c r="BA398" s="236">
        <f t="shared" si="70"/>
        <v>6.46</v>
      </c>
      <c r="BB398" s="236">
        <f t="shared" si="70"/>
        <v>6.46</v>
      </c>
      <c r="BC398" s="236">
        <f t="shared" si="70"/>
        <v>6.46</v>
      </c>
      <c r="BD398" s="236">
        <f t="shared" si="70"/>
        <v>6.46</v>
      </c>
      <c r="BE398" s="236">
        <f t="shared" si="70"/>
        <v>6.46</v>
      </c>
      <c r="BF398" s="236">
        <f t="shared" si="79"/>
        <v>6.46</v>
      </c>
      <c r="BG398" s="236">
        <f t="shared" si="79"/>
        <v>6.46</v>
      </c>
      <c r="BH398" s="236">
        <f t="shared" si="79"/>
        <v>6.46</v>
      </c>
      <c r="BI398" s="236">
        <f t="shared" si="72"/>
        <v>6.46</v>
      </c>
      <c r="BJ398" s="236">
        <f t="shared" si="72"/>
        <v>6.46</v>
      </c>
      <c r="BK398" s="236">
        <f t="shared" si="72"/>
        <v>6.46</v>
      </c>
      <c r="BL398" s="235">
        <f t="shared" si="75"/>
        <v>77.519999999999982</v>
      </c>
    </row>
    <row r="399" spans="1:64">
      <c r="A399" s="234" t="s">
        <v>612</v>
      </c>
      <c r="B399" s="231">
        <v>1.43E-2</v>
      </c>
      <c r="C399" s="231">
        <v>1.43E-2</v>
      </c>
      <c r="D399" s="220">
        <v>32616.02</v>
      </c>
      <c r="E399" s="220">
        <v>32616.02</v>
      </c>
      <c r="F399" s="220">
        <v>32616.02</v>
      </c>
      <c r="G399" s="220">
        <v>16308.01</v>
      </c>
      <c r="H399" s="220">
        <v>0</v>
      </c>
      <c r="I399" s="220">
        <v>0</v>
      </c>
      <c r="J399" s="220">
        <v>0</v>
      </c>
      <c r="K399" s="220">
        <v>0</v>
      </c>
      <c r="L399" s="220">
        <v>0</v>
      </c>
      <c r="M399" s="220">
        <v>0</v>
      </c>
      <c r="N399" s="220">
        <v>0</v>
      </c>
      <c r="O399" s="220">
        <v>0</v>
      </c>
      <c r="P399" s="220">
        <f t="shared" si="76"/>
        <v>114156.06999999999</v>
      </c>
      <c r="Q399" s="220">
        <v>0</v>
      </c>
      <c r="R399" s="220">
        <v>0</v>
      </c>
      <c r="S399" s="220">
        <v>0</v>
      </c>
      <c r="T399" s="220">
        <v>0</v>
      </c>
      <c r="U399" s="220">
        <v>0</v>
      </c>
      <c r="V399" s="220">
        <v>0</v>
      </c>
      <c r="W399" s="220">
        <v>0</v>
      </c>
      <c r="X399" s="220">
        <v>0</v>
      </c>
      <c r="Y399" s="220">
        <v>0</v>
      </c>
      <c r="Z399" s="220">
        <v>0</v>
      </c>
      <c r="AA399" s="220">
        <v>0</v>
      </c>
      <c r="AB399" s="220">
        <v>0</v>
      </c>
      <c r="AC399" s="220">
        <v>0</v>
      </c>
      <c r="AD399" s="220">
        <v>0</v>
      </c>
      <c r="AE399" s="220">
        <v>0</v>
      </c>
      <c r="AF399" s="220">
        <v>0</v>
      </c>
      <c r="AG399" s="220">
        <f t="shared" si="77"/>
        <v>0</v>
      </c>
      <c r="AH399" s="234"/>
      <c r="AI399" s="235">
        <f t="shared" si="69"/>
        <v>38.869999999999997</v>
      </c>
      <c r="AJ399" s="235">
        <f t="shared" si="69"/>
        <v>38.869999999999997</v>
      </c>
      <c r="AK399" s="235">
        <f t="shared" si="69"/>
        <v>38.869999999999997</v>
      </c>
      <c r="AL399" s="235">
        <f t="shared" si="69"/>
        <v>19.43</v>
      </c>
      <c r="AM399" s="235">
        <f t="shared" si="69"/>
        <v>0</v>
      </c>
      <c r="AN399" s="235">
        <f t="shared" si="69"/>
        <v>0</v>
      </c>
      <c r="AO399" s="235">
        <f t="shared" si="78"/>
        <v>0</v>
      </c>
      <c r="AP399" s="235">
        <f t="shared" si="78"/>
        <v>0</v>
      </c>
      <c r="AQ399" s="235">
        <f t="shared" si="78"/>
        <v>0</v>
      </c>
      <c r="AR399" s="235">
        <f t="shared" si="71"/>
        <v>0</v>
      </c>
      <c r="AS399" s="235">
        <f t="shared" si="71"/>
        <v>0</v>
      </c>
      <c r="AT399" s="235">
        <f t="shared" si="71"/>
        <v>0</v>
      </c>
      <c r="AU399" s="236">
        <f t="shared" si="73"/>
        <v>136.04</v>
      </c>
      <c r="AV399" s="236">
        <f t="shared" si="74"/>
        <v>0</v>
      </c>
      <c r="AW399" s="236">
        <f t="shared" si="74"/>
        <v>0</v>
      </c>
      <c r="AX399" s="236">
        <f t="shared" si="74"/>
        <v>0</v>
      </c>
      <c r="AY399" s="236">
        <f t="shared" si="74"/>
        <v>0</v>
      </c>
      <c r="AZ399" s="236">
        <f t="shared" si="70"/>
        <v>0</v>
      </c>
      <c r="BA399" s="236">
        <f t="shared" si="70"/>
        <v>0</v>
      </c>
      <c r="BB399" s="236">
        <f t="shared" si="70"/>
        <v>0</v>
      </c>
      <c r="BC399" s="236">
        <f t="shared" si="70"/>
        <v>0</v>
      </c>
      <c r="BD399" s="236">
        <f t="shared" si="70"/>
        <v>0</v>
      </c>
      <c r="BE399" s="236">
        <f t="shared" si="70"/>
        <v>0</v>
      </c>
      <c r="BF399" s="236">
        <f t="shared" si="79"/>
        <v>0</v>
      </c>
      <c r="BG399" s="236">
        <f t="shared" si="79"/>
        <v>0</v>
      </c>
      <c r="BH399" s="236">
        <f t="shared" si="79"/>
        <v>0</v>
      </c>
      <c r="BI399" s="236">
        <f t="shared" si="72"/>
        <v>0</v>
      </c>
      <c r="BJ399" s="236">
        <f t="shared" si="72"/>
        <v>0</v>
      </c>
      <c r="BK399" s="236">
        <f t="shared" si="72"/>
        <v>0</v>
      </c>
      <c r="BL399" s="235">
        <f t="shared" si="75"/>
        <v>0</v>
      </c>
    </row>
    <row r="400" spans="1:64">
      <c r="A400" s="234" t="s">
        <v>613</v>
      </c>
      <c r="B400" s="231">
        <v>1.43E-2</v>
      </c>
      <c r="C400" s="231">
        <v>1.43E-2</v>
      </c>
      <c r="D400" s="220">
        <v>0</v>
      </c>
      <c r="E400" s="220">
        <v>0</v>
      </c>
      <c r="F400" s="220">
        <v>0</v>
      </c>
      <c r="G400" s="220">
        <v>0</v>
      </c>
      <c r="H400" s="220">
        <v>0</v>
      </c>
      <c r="I400" s="220">
        <v>0</v>
      </c>
      <c r="J400" s="220">
        <v>0</v>
      </c>
      <c r="K400" s="220">
        <v>0</v>
      </c>
      <c r="L400" s="220">
        <v>0</v>
      </c>
      <c r="M400" s="220">
        <v>0</v>
      </c>
      <c r="N400" s="220">
        <v>0</v>
      </c>
      <c r="O400" s="220">
        <v>0</v>
      </c>
      <c r="P400" s="220">
        <f t="shared" si="76"/>
        <v>0</v>
      </c>
      <c r="Q400" s="220">
        <v>0</v>
      </c>
      <c r="R400" s="220">
        <v>0</v>
      </c>
      <c r="S400" s="220">
        <v>0</v>
      </c>
      <c r="T400" s="220">
        <v>0</v>
      </c>
      <c r="U400" s="220">
        <v>0</v>
      </c>
      <c r="V400" s="220">
        <v>0</v>
      </c>
      <c r="W400" s="220">
        <v>0</v>
      </c>
      <c r="X400" s="220">
        <v>0</v>
      </c>
      <c r="Y400" s="220">
        <v>0</v>
      </c>
      <c r="Z400" s="220">
        <v>0</v>
      </c>
      <c r="AA400" s="220">
        <v>0</v>
      </c>
      <c r="AB400" s="220">
        <v>0</v>
      </c>
      <c r="AC400" s="220">
        <v>0</v>
      </c>
      <c r="AD400" s="220">
        <v>0</v>
      </c>
      <c r="AE400" s="220">
        <v>0</v>
      </c>
      <c r="AF400" s="220">
        <v>0</v>
      </c>
      <c r="AG400" s="220">
        <f t="shared" si="77"/>
        <v>0</v>
      </c>
      <c r="AH400" s="234"/>
      <c r="AI400" s="235">
        <f t="shared" si="69"/>
        <v>0</v>
      </c>
      <c r="AJ400" s="235">
        <f t="shared" si="69"/>
        <v>0</v>
      </c>
      <c r="AK400" s="235">
        <f t="shared" si="69"/>
        <v>0</v>
      </c>
      <c r="AL400" s="235">
        <f t="shared" si="69"/>
        <v>0</v>
      </c>
      <c r="AM400" s="235">
        <f t="shared" si="69"/>
        <v>0</v>
      </c>
      <c r="AN400" s="235">
        <f t="shared" si="69"/>
        <v>0</v>
      </c>
      <c r="AO400" s="235">
        <f t="shared" si="78"/>
        <v>0</v>
      </c>
      <c r="AP400" s="235">
        <f t="shared" si="78"/>
        <v>0</v>
      </c>
      <c r="AQ400" s="235">
        <f t="shared" si="78"/>
        <v>0</v>
      </c>
      <c r="AR400" s="235">
        <f t="shared" si="71"/>
        <v>0</v>
      </c>
      <c r="AS400" s="235">
        <f t="shared" si="71"/>
        <v>0</v>
      </c>
      <c r="AT400" s="235">
        <f t="shared" si="71"/>
        <v>0</v>
      </c>
      <c r="AU400" s="236">
        <f t="shared" si="73"/>
        <v>0</v>
      </c>
      <c r="AV400" s="236">
        <f t="shared" si="74"/>
        <v>0</v>
      </c>
      <c r="AW400" s="236">
        <f t="shared" si="74"/>
        <v>0</v>
      </c>
      <c r="AX400" s="236">
        <f t="shared" si="74"/>
        <v>0</v>
      </c>
      <c r="AY400" s="236">
        <f t="shared" si="74"/>
        <v>0</v>
      </c>
      <c r="AZ400" s="236">
        <f t="shared" si="70"/>
        <v>0</v>
      </c>
      <c r="BA400" s="236">
        <f t="shared" si="70"/>
        <v>0</v>
      </c>
      <c r="BB400" s="236">
        <f t="shared" si="70"/>
        <v>0</v>
      </c>
      <c r="BC400" s="236">
        <f t="shared" si="70"/>
        <v>0</v>
      </c>
      <c r="BD400" s="236">
        <f t="shared" si="70"/>
        <v>0</v>
      </c>
      <c r="BE400" s="236">
        <f t="shared" si="70"/>
        <v>0</v>
      </c>
      <c r="BF400" s="236">
        <f t="shared" si="79"/>
        <v>0</v>
      </c>
      <c r="BG400" s="236">
        <f t="shared" si="79"/>
        <v>0</v>
      </c>
      <c r="BH400" s="236">
        <f t="shared" si="79"/>
        <v>0</v>
      </c>
      <c r="BI400" s="236">
        <f t="shared" si="72"/>
        <v>0</v>
      </c>
      <c r="BJ400" s="236">
        <f t="shared" si="72"/>
        <v>0</v>
      </c>
      <c r="BK400" s="236">
        <f t="shared" si="72"/>
        <v>0</v>
      </c>
      <c r="BL400" s="235">
        <f t="shared" si="75"/>
        <v>0</v>
      </c>
    </row>
    <row r="401" spans="1:64">
      <c r="A401" s="234" t="s">
        <v>614</v>
      </c>
      <c r="B401" s="231">
        <v>1.43E-2</v>
      </c>
      <c r="C401" s="231">
        <v>1.43E-2</v>
      </c>
      <c r="D401" s="220">
        <v>2953.75</v>
      </c>
      <c r="E401" s="220">
        <v>2953.75</v>
      </c>
      <c r="F401" s="220">
        <v>2953.75</v>
      </c>
      <c r="G401" s="220">
        <v>2953.75</v>
      </c>
      <c r="H401" s="220">
        <v>2953.75</v>
      </c>
      <c r="I401" s="220">
        <v>2953.75</v>
      </c>
      <c r="J401" s="220">
        <v>2953.75</v>
      </c>
      <c r="K401" s="220">
        <v>2953.75</v>
      </c>
      <c r="L401" s="220">
        <v>2953.75</v>
      </c>
      <c r="M401" s="220">
        <v>2953.75</v>
      </c>
      <c r="N401" s="220">
        <v>2953.75</v>
      </c>
      <c r="O401" s="220">
        <v>2953.75</v>
      </c>
      <c r="P401" s="220">
        <f t="shared" si="76"/>
        <v>35445</v>
      </c>
      <c r="Q401" s="220">
        <v>2953.75</v>
      </c>
      <c r="R401" s="220">
        <v>2953.75</v>
      </c>
      <c r="S401" s="220">
        <v>2953.75</v>
      </c>
      <c r="T401" s="220">
        <v>2953.75</v>
      </c>
      <c r="U401" s="220">
        <v>2953.75</v>
      </c>
      <c r="V401" s="220">
        <v>2953.75</v>
      </c>
      <c r="W401" s="220">
        <v>2953.75</v>
      </c>
      <c r="X401" s="220">
        <v>2953.75</v>
      </c>
      <c r="Y401" s="220">
        <v>2953.75</v>
      </c>
      <c r="Z401" s="220">
        <v>2953.75</v>
      </c>
      <c r="AA401" s="220">
        <v>2953.75</v>
      </c>
      <c r="AB401" s="220">
        <v>2953.75</v>
      </c>
      <c r="AC401" s="220">
        <v>2953.75</v>
      </c>
      <c r="AD401" s="220">
        <v>2953.75</v>
      </c>
      <c r="AE401" s="220">
        <v>2953.75</v>
      </c>
      <c r="AF401" s="220">
        <v>2953.75</v>
      </c>
      <c r="AG401" s="220">
        <f t="shared" si="77"/>
        <v>35445</v>
      </c>
      <c r="AH401" s="234"/>
      <c r="AI401" s="235">
        <f t="shared" si="69"/>
        <v>3.52</v>
      </c>
      <c r="AJ401" s="235">
        <f t="shared" si="69"/>
        <v>3.52</v>
      </c>
      <c r="AK401" s="235">
        <f t="shared" si="69"/>
        <v>3.52</v>
      </c>
      <c r="AL401" s="235">
        <f t="shared" si="69"/>
        <v>3.52</v>
      </c>
      <c r="AM401" s="235">
        <f t="shared" si="69"/>
        <v>3.52</v>
      </c>
      <c r="AN401" s="235">
        <f t="shared" si="69"/>
        <v>3.52</v>
      </c>
      <c r="AO401" s="235">
        <f t="shared" si="78"/>
        <v>3.52</v>
      </c>
      <c r="AP401" s="235">
        <f t="shared" si="78"/>
        <v>3.52</v>
      </c>
      <c r="AQ401" s="235">
        <f t="shared" si="78"/>
        <v>3.52</v>
      </c>
      <c r="AR401" s="235">
        <f t="shared" si="71"/>
        <v>3.52</v>
      </c>
      <c r="AS401" s="235">
        <f t="shared" si="71"/>
        <v>3.52</v>
      </c>
      <c r="AT401" s="235">
        <f t="shared" si="71"/>
        <v>3.52</v>
      </c>
      <c r="AU401" s="236">
        <f t="shared" si="73"/>
        <v>42.240000000000009</v>
      </c>
      <c r="AV401" s="236">
        <f t="shared" si="74"/>
        <v>3.52</v>
      </c>
      <c r="AW401" s="236">
        <f t="shared" si="74"/>
        <v>3.52</v>
      </c>
      <c r="AX401" s="236">
        <f t="shared" si="74"/>
        <v>3.52</v>
      </c>
      <c r="AY401" s="236">
        <f t="shared" si="74"/>
        <v>3.52</v>
      </c>
      <c r="AZ401" s="236">
        <f t="shared" si="70"/>
        <v>3.52</v>
      </c>
      <c r="BA401" s="236">
        <f t="shared" si="70"/>
        <v>3.52</v>
      </c>
      <c r="BB401" s="236">
        <f t="shared" si="70"/>
        <v>3.52</v>
      </c>
      <c r="BC401" s="236">
        <f t="shared" si="70"/>
        <v>3.52</v>
      </c>
      <c r="BD401" s="236">
        <f t="shared" si="70"/>
        <v>3.52</v>
      </c>
      <c r="BE401" s="236">
        <f t="shared" si="70"/>
        <v>3.52</v>
      </c>
      <c r="BF401" s="236">
        <f t="shared" si="79"/>
        <v>3.52</v>
      </c>
      <c r="BG401" s="236">
        <f t="shared" si="79"/>
        <v>3.52</v>
      </c>
      <c r="BH401" s="236">
        <f t="shared" si="79"/>
        <v>3.52</v>
      </c>
      <c r="BI401" s="236">
        <f t="shared" si="72"/>
        <v>3.52</v>
      </c>
      <c r="BJ401" s="236">
        <f t="shared" si="72"/>
        <v>3.52</v>
      </c>
      <c r="BK401" s="236">
        <f t="shared" si="72"/>
        <v>3.52</v>
      </c>
      <c r="BL401" s="235">
        <f t="shared" si="75"/>
        <v>42.240000000000009</v>
      </c>
    </row>
    <row r="402" spans="1:64">
      <c r="A402" s="234" t="s">
        <v>615</v>
      </c>
      <c r="B402" s="231">
        <v>1.43E-2</v>
      </c>
      <c r="C402" s="231">
        <v>1.43E-2</v>
      </c>
      <c r="D402" s="220">
        <v>268400.36</v>
      </c>
      <c r="E402" s="220">
        <v>268400.36</v>
      </c>
      <c r="F402" s="220">
        <v>268400.36</v>
      </c>
      <c r="G402" s="220">
        <v>134200.18</v>
      </c>
      <c r="H402" s="220">
        <v>0</v>
      </c>
      <c r="I402" s="220">
        <v>0</v>
      </c>
      <c r="J402" s="220">
        <v>0</v>
      </c>
      <c r="K402" s="220">
        <v>0</v>
      </c>
      <c r="L402" s="220">
        <v>0</v>
      </c>
      <c r="M402" s="220">
        <v>0</v>
      </c>
      <c r="N402" s="220">
        <v>0</v>
      </c>
      <c r="O402" s="220">
        <v>0</v>
      </c>
      <c r="P402" s="220">
        <f t="shared" si="76"/>
        <v>939401.26</v>
      </c>
      <c r="Q402" s="220">
        <v>0</v>
      </c>
      <c r="R402" s="220">
        <v>0</v>
      </c>
      <c r="S402" s="220">
        <v>0</v>
      </c>
      <c r="T402" s="220">
        <v>0</v>
      </c>
      <c r="U402" s="220">
        <v>0</v>
      </c>
      <c r="V402" s="220">
        <v>0</v>
      </c>
      <c r="W402" s="220">
        <v>0</v>
      </c>
      <c r="X402" s="220">
        <v>0</v>
      </c>
      <c r="Y402" s="220">
        <v>0</v>
      </c>
      <c r="Z402" s="220">
        <v>0</v>
      </c>
      <c r="AA402" s="220">
        <v>0</v>
      </c>
      <c r="AB402" s="220">
        <v>0</v>
      </c>
      <c r="AC402" s="220">
        <v>0</v>
      </c>
      <c r="AD402" s="220">
        <v>0</v>
      </c>
      <c r="AE402" s="220">
        <v>0</v>
      </c>
      <c r="AF402" s="220">
        <v>0</v>
      </c>
      <c r="AG402" s="220">
        <f t="shared" si="77"/>
        <v>0</v>
      </c>
      <c r="AH402" s="234"/>
      <c r="AI402" s="235">
        <f t="shared" ref="AI402:AN444" si="80">ROUND(D402*$B402/12,2)</f>
        <v>319.83999999999997</v>
      </c>
      <c r="AJ402" s="235">
        <f t="shared" si="80"/>
        <v>319.83999999999997</v>
      </c>
      <c r="AK402" s="235">
        <f t="shared" si="80"/>
        <v>319.83999999999997</v>
      </c>
      <c r="AL402" s="235">
        <f t="shared" si="80"/>
        <v>159.91999999999999</v>
      </c>
      <c r="AM402" s="235">
        <f t="shared" si="80"/>
        <v>0</v>
      </c>
      <c r="AN402" s="235">
        <f t="shared" si="80"/>
        <v>0</v>
      </c>
      <c r="AO402" s="235">
        <f t="shared" si="78"/>
        <v>0</v>
      </c>
      <c r="AP402" s="235">
        <f t="shared" si="78"/>
        <v>0</v>
      </c>
      <c r="AQ402" s="235">
        <f t="shared" si="78"/>
        <v>0</v>
      </c>
      <c r="AR402" s="235">
        <f t="shared" si="71"/>
        <v>0</v>
      </c>
      <c r="AS402" s="235">
        <f t="shared" si="71"/>
        <v>0</v>
      </c>
      <c r="AT402" s="235">
        <f t="shared" si="71"/>
        <v>0</v>
      </c>
      <c r="AU402" s="236">
        <f t="shared" si="73"/>
        <v>1119.44</v>
      </c>
      <c r="AV402" s="236">
        <f t="shared" si="74"/>
        <v>0</v>
      </c>
      <c r="AW402" s="236">
        <f t="shared" si="74"/>
        <v>0</v>
      </c>
      <c r="AX402" s="236">
        <f t="shared" si="74"/>
        <v>0</v>
      </c>
      <c r="AY402" s="236">
        <f t="shared" si="74"/>
        <v>0</v>
      </c>
      <c r="AZ402" s="236">
        <f t="shared" ref="AZ402:BE444" si="81">ROUND(U402*$C402/12,2)</f>
        <v>0</v>
      </c>
      <c r="BA402" s="236">
        <f t="shared" si="81"/>
        <v>0</v>
      </c>
      <c r="BB402" s="236">
        <f t="shared" si="81"/>
        <v>0</v>
      </c>
      <c r="BC402" s="236">
        <f t="shared" si="81"/>
        <v>0</v>
      </c>
      <c r="BD402" s="236">
        <f t="shared" si="81"/>
        <v>0</v>
      </c>
      <c r="BE402" s="236">
        <f t="shared" si="81"/>
        <v>0</v>
      </c>
      <c r="BF402" s="236">
        <f t="shared" si="79"/>
        <v>0</v>
      </c>
      <c r="BG402" s="236">
        <f t="shared" si="79"/>
        <v>0</v>
      </c>
      <c r="BH402" s="236">
        <f t="shared" si="79"/>
        <v>0</v>
      </c>
      <c r="BI402" s="236">
        <f t="shared" si="72"/>
        <v>0</v>
      </c>
      <c r="BJ402" s="236">
        <f t="shared" si="72"/>
        <v>0</v>
      </c>
      <c r="BK402" s="236">
        <f t="shared" si="72"/>
        <v>0</v>
      </c>
      <c r="BL402" s="235">
        <f t="shared" si="75"/>
        <v>0</v>
      </c>
    </row>
    <row r="403" spans="1:64">
      <c r="A403" s="234" t="s">
        <v>616</v>
      </c>
      <c r="B403" s="231">
        <v>1.43E-2</v>
      </c>
      <c r="C403" s="231">
        <v>1.43E-2</v>
      </c>
      <c r="D403" s="220">
        <v>0</v>
      </c>
      <c r="E403" s="220">
        <v>0</v>
      </c>
      <c r="F403" s="220">
        <v>0</v>
      </c>
      <c r="G403" s="220">
        <v>0</v>
      </c>
      <c r="H403" s="220">
        <v>0</v>
      </c>
      <c r="I403" s="220">
        <v>0</v>
      </c>
      <c r="J403" s="220">
        <v>0</v>
      </c>
      <c r="K403" s="220">
        <v>0</v>
      </c>
      <c r="L403" s="220">
        <v>0</v>
      </c>
      <c r="M403" s="220">
        <v>0</v>
      </c>
      <c r="N403" s="220">
        <v>0</v>
      </c>
      <c r="O403" s="220">
        <v>0</v>
      </c>
      <c r="P403" s="220">
        <f t="shared" si="76"/>
        <v>0</v>
      </c>
      <c r="Q403" s="220">
        <v>0</v>
      </c>
      <c r="R403" s="220">
        <v>0</v>
      </c>
      <c r="S403" s="220">
        <v>0</v>
      </c>
      <c r="T403" s="220">
        <v>0</v>
      </c>
      <c r="U403" s="220">
        <v>0</v>
      </c>
      <c r="V403" s="220">
        <v>0</v>
      </c>
      <c r="W403" s="220">
        <v>0</v>
      </c>
      <c r="X403" s="220">
        <v>0</v>
      </c>
      <c r="Y403" s="220">
        <v>0</v>
      </c>
      <c r="Z403" s="220">
        <v>0</v>
      </c>
      <c r="AA403" s="220">
        <v>0</v>
      </c>
      <c r="AB403" s="220">
        <v>0</v>
      </c>
      <c r="AC403" s="220">
        <v>0</v>
      </c>
      <c r="AD403" s="220">
        <v>0</v>
      </c>
      <c r="AE403" s="220">
        <v>0</v>
      </c>
      <c r="AF403" s="220">
        <v>0</v>
      </c>
      <c r="AG403" s="220">
        <f t="shared" si="77"/>
        <v>0</v>
      </c>
      <c r="AH403" s="234"/>
      <c r="AI403" s="235">
        <f t="shared" si="80"/>
        <v>0</v>
      </c>
      <c r="AJ403" s="235">
        <f t="shared" si="80"/>
        <v>0</v>
      </c>
      <c r="AK403" s="235">
        <f t="shared" si="80"/>
        <v>0</v>
      </c>
      <c r="AL403" s="235">
        <f t="shared" si="80"/>
        <v>0</v>
      </c>
      <c r="AM403" s="235">
        <f t="shared" si="80"/>
        <v>0</v>
      </c>
      <c r="AN403" s="235">
        <f t="shared" si="80"/>
        <v>0</v>
      </c>
      <c r="AO403" s="235">
        <f t="shared" si="78"/>
        <v>0</v>
      </c>
      <c r="AP403" s="235">
        <f t="shared" si="78"/>
        <v>0</v>
      </c>
      <c r="AQ403" s="235">
        <f t="shared" si="78"/>
        <v>0</v>
      </c>
      <c r="AR403" s="235">
        <f t="shared" si="71"/>
        <v>0</v>
      </c>
      <c r="AS403" s="235">
        <f t="shared" si="71"/>
        <v>0</v>
      </c>
      <c r="AT403" s="235">
        <f t="shared" si="71"/>
        <v>0</v>
      </c>
      <c r="AU403" s="236">
        <f t="shared" si="73"/>
        <v>0</v>
      </c>
      <c r="AV403" s="236">
        <f t="shared" si="74"/>
        <v>0</v>
      </c>
      <c r="AW403" s="236">
        <f t="shared" si="74"/>
        <v>0</v>
      </c>
      <c r="AX403" s="236">
        <f t="shared" si="74"/>
        <v>0</v>
      </c>
      <c r="AY403" s="236">
        <f t="shared" si="74"/>
        <v>0</v>
      </c>
      <c r="AZ403" s="236">
        <f t="shared" si="81"/>
        <v>0</v>
      </c>
      <c r="BA403" s="236">
        <f t="shared" si="81"/>
        <v>0</v>
      </c>
      <c r="BB403" s="236">
        <f t="shared" si="81"/>
        <v>0</v>
      </c>
      <c r="BC403" s="236">
        <f t="shared" si="81"/>
        <v>0</v>
      </c>
      <c r="BD403" s="236">
        <f t="shared" si="81"/>
        <v>0</v>
      </c>
      <c r="BE403" s="236">
        <f t="shared" si="81"/>
        <v>0</v>
      </c>
      <c r="BF403" s="236">
        <f t="shared" si="79"/>
        <v>0</v>
      </c>
      <c r="BG403" s="236">
        <f t="shared" si="79"/>
        <v>0</v>
      </c>
      <c r="BH403" s="236">
        <f t="shared" si="79"/>
        <v>0</v>
      </c>
      <c r="BI403" s="236">
        <f t="shared" si="72"/>
        <v>0</v>
      </c>
      <c r="BJ403" s="236">
        <f t="shared" si="72"/>
        <v>0</v>
      </c>
      <c r="BK403" s="236">
        <f t="shared" si="72"/>
        <v>0</v>
      </c>
      <c r="BL403" s="235">
        <f t="shared" si="75"/>
        <v>0</v>
      </c>
    </row>
    <row r="404" spans="1:64">
      <c r="A404" s="234" t="s">
        <v>617</v>
      </c>
      <c r="B404" s="231">
        <v>1.43E-2</v>
      </c>
      <c r="C404" s="231">
        <v>1.43E-2</v>
      </c>
      <c r="D404" s="220">
        <v>0</v>
      </c>
      <c r="E404" s="220">
        <v>0</v>
      </c>
      <c r="F404" s="220">
        <v>0</v>
      </c>
      <c r="G404" s="220">
        <v>0</v>
      </c>
      <c r="H404" s="220">
        <v>0</v>
      </c>
      <c r="I404" s="220">
        <v>0</v>
      </c>
      <c r="J404" s="220">
        <v>0</v>
      </c>
      <c r="K404" s="220">
        <v>0</v>
      </c>
      <c r="L404" s="220">
        <v>0</v>
      </c>
      <c r="M404" s="220">
        <v>0</v>
      </c>
      <c r="N404" s="220">
        <v>0</v>
      </c>
      <c r="O404" s="220">
        <v>0</v>
      </c>
      <c r="P404" s="220">
        <f t="shared" si="76"/>
        <v>0</v>
      </c>
      <c r="Q404" s="220">
        <v>0</v>
      </c>
      <c r="R404" s="220">
        <v>0</v>
      </c>
      <c r="S404" s="220">
        <v>0</v>
      </c>
      <c r="T404" s="220">
        <v>0</v>
      </c>
      <c r="U404" s="220">
        <v>0</v>
      </c>
      <c r="V404" s="220">
        <v>0</v>
      </c>
      <c r="W404" s="220">
        <v>0</v>
      </c>
      <c r="X404" s="220">
        <v>0</v>
      </c>
      <c r="Y404" s="220">
        <v>0</v>
      </c>
      <c r="Z404" s="220">
        <v>0</v>
      </c>
      <c r="AA404" s="220">
        <v>0</v>
      </c>
      <c r="AB404" s="220">
        <v>0</v>
      </c>
      <c r="AC404" s="220">
        <v>0</v>
      </c>
      <c r="AD404" s="220">
        <v>0</v>
      </c>
      <c r="AE404" s="220">
        <v>0</v>
      </c>
      <c r="AF404" s="220">
        <v>0</v>
      </c>
      <c r="AG404" s="220">
        <f t="shared" si="77"/>
        <v>0</v>
      </c>
      <c r="AH404" s="234"/>
      <c r="AI404" s="235">
        <f t="shared" si="80"/>
        <v>0</v>
      </c>
      <c r="AJ404" s="235">
        <f t="shared" si="80"/>
        <v>0</v>
      </c>
      <c r="AK404" s="235">
        <f t="shared" si="80"/>
        <v>0</v>
      </c>
      <c r="AL404" s="235">
        <f t="shared" si="80"/>
        <v>0</v>
      </c>
      <c r="AM404" s="235">
        <f t="shared" si="80"/>
        <v>0</v>
      </c>
      <c r="AN404" s="235">
        <f t="shared" si="80"/>
        <v>0</v>
      </c>
      <c r="AO404" s="235">
        <f t="shared" si="78"/>
        <v>0</v>
      </c>
      <c r="AP404" s="235">
        <f t="shared" si="78"/>
        <v>0</v>
      </c>
      <c r="AQ404" s="235">
        <f t="shared" si="78"/>
        <v>0</v>
      </c>
      <c r="AR404" s="235">
        <f t="shared" si="71"/>
        <v>0</v>
      </c>
      <c r="AS404" s="235">
        <f t="shared" si="71"/>
        <v>0</v>
      </c>
      <c r="AT404" s="235">
        <f t="shared" si="71"/>
        <v>0</v>
      </c>
      <c r="AU404" s="236">
        <f t="shared" si="73"/>
        <v>0</v>
      </c>
      <c r="AV404" s="236">
        <f t="shared" si="74"/>
        <v>0</v>
      </c>
      <c r="AW404" s="236">
        <f t="shared" si="74"/>
        <v>0</v>
      </c>
      <c r="AX404" s="236">
        <f t="shared" si="74"/>
        <v>0</v>
      </c>
      <c r="AY404" s="236">
        <f t="shared" si="74"/>
        <v>0</v>
      </c>
      <c r="AZ404" s="236">
        <f t="shared" si="81"/>
        <v>0</v>
      </c>
      <c r="BA404" s="236">
        <f t="shared" si="81"/>
        <v>0</v>
      </c>
      <c r="BB404" s="236">
        <f t="shared" si="81"/>
        <v>0</v>
      </c>
      <c r="BC404" s="236">
        <f t="shared" si="81"/>
        <v>0</v>
      </c>
      <c r="BD404" s="236">
        <f t="shared" si="81"/>
        <v>0</v>
      </c>
      <c r="BE404" s="236">
        <f t="shared" si="81"/>
        <v>0</v>
      </c>
      <c r="BF404" s="236">
        <f t="shared" si="79"/>
        <v>0</v>
      </c>
      <c r="BG404" s="236">
        <f t="shared" si="79"/>
        <v>0</v>
      </c>
      <c r="BH404" s="236">
        <f t="shared" si="79"/>
        <v>0</v>
      </c>
      <c r="BI404" s="236">
        <f t="shared" si="72"/>
        <v>0</v>
      </c>
      <c r="BJ404" s="236">
        <f t="shared" si="72"/>
        <v>0</v>
      </c>
      <c r="BK404" s="236">
        <f t="shared" si="72"/>
        <v>0</v>
      </c>
      <c r="BL404" s="235">
        <f t="shared" si="75"/>
        <v>0</v>
      </c>
    </row>
    <row r="405" spans="1:64">
      <c r="A405" s="234" t="s">
        <v>618</v>
      </c>
      <c r="B405" s="231">
        <v>1.43E-2</v>
      </c>
      <c r="C405" s="231">
        <v>1.43E-2</v>
      </c>
      <c r="D405" s="220">
        <v>0</v>
      </c>
      <c r="E405" s="220">
        <v>0</v>
      </c>
      <c r="F405" s="220">
        <v>0</v>
      </c>
      <c r="G405" s="220">
        <v>0</v>
      </c>
      <c r="H405" s="220">
        <v>0</v>
      </c>
      <c r="I405" s="220">
        <v>0</v>
      </c>
      <c r="J405" s="220">
        <v>0</v>
      </c>
      <c r="K405" s="220">
        <v>0</v>
      </c>
      <c r="L405" s="220">
        <v>0</v>
      </c>
      <c r="M405" s="220">
        <v>0</v>
      </c>
      <c r="N405" s="220">
        <v>0</v>
      </c>
      <c r="O405" s="220">
        <v>0</v>
      </c>
      <c r="P405" s="220">
        <f t="shared" si="76"/>
        <v>0</v>
      </c>
      <c r="Q405" s="220">
        <v>0</v>
      </c>
      <c r="R405" s="220">
        <v>0</v>
      </c>
      <c r="S405" s="220">
        <v>0</v>
      </c>
      <c r="T405" s="220">
        <v>0</v>
      </c>
      <c r="U405" s="220">
        <v>0</v>
      </c>
      <c r="V405" s="220">
        <v>0</v>
      </c>
      <c r="W405" s="220">
        <v>0</v>
      </c>
      <c r="X405" s="220">
        <v>0</v>
      </c>
      <c r="Y405" s="220">
        <v>0</v>
      </c>
      <c r="Z405" s="220">
        <v>0</v>
      </c>
      <c r="AA405" s="220">
        <v>0</v>
      </c>
      <c r="AB405" s="220">
        <v>0</v>
      </c>
      <c r="AC405" s="220">
        <v>0</v>
      </c>
      <c r="AD405" s="220">
        <v>0</v>
      </c>
      <c r="AE405" s="220">
        <v>0</v>
      </c>
      <c r="AF405" s="220">
        <v>0</v>
      </c>
      <c r="AG405" s="220">
        <f t="shared" si="77"/>
        <v>0</v>
      </c>
      <c r="AH405" s="234"/>
      <c r="AI405" s="235">
        <f t="shared" si="80"/>
        <v>0</v>
      </c>
      <c r="AJ405" s="235">
        <f t="shared" si="80"/>
        <v>0</v>
      </c>
      <c r="AK405" s="235">
        <f t="shared" si="80"/>
        <v>0</v>
      </c>
      <c r="AL405" s="235">
        <f t="shared" si="80"/>
        <v>0</v>
      </c>
      <c r="AM405" s="235">
        <f t="shared" si="80"/>
        <v>0</v>
      </c>
      <c r="AN405" s="235">
        <f t="shared" si="80"/>
        <v>0</v>
      </c>
      <c r="AO405" s="235">
        <f t="shared" si="78"/>
        <v>0</v>
      </c>
      <c r="AP405" s="235">
        <f t="shared" si="78"/>
        <v>0</v>
      </c>
      <c r="AQ405" s="235">
        <f t="shared" si="78"/>
        <v>0</v>
      </c>
      <c r="AR405" s="235">
        <f t="shared" si="71"/>
        <v>0</v>
      </c>
      <c r="AS405" s="235">
        <f t="shared" si="71"/>
        <v>0</v>
      </c>
      <c r="AT405" s="235">
        <f t="shared" si="71"/>
        <v>0</v>
      </c>
      <c r="AU405" s="236">
        <f t="shared" si="73"/>
        <v>0</v>
      </c>
      <c r="AV405" s="236">
        <f t="shared" si="74"/>
        <v>0</v>
      </c>
      <c r="AW405" s="236">
        <f t="shared" si="74"/>
        <v>0</v>
      </c>
      <c r="AX405" s="236">
        <f t="shared" si="74"/>
        <v>0</v>
      </c>
      <c r="AY405" s="236">
        <f t="shared" si="74"/>
        <v>0</v>
      </c>
      <c r="AZ405" s="236">
        <f t="shared" si="81"/>
        <v>0</v>
      </c>
      <c r="BA405" s="236">
        <f t="shared" si="81"/>
        <v>0</v>
      </c>
      <c r="BB405" s="236">
        <f t="shared" si="81"/>
        <v>0</v>
      </c>
      <c r="BC405" s="236">
        <f t="shared" si="81"/>
        <v>0</v>
      </c>
      <c r="BD405" s="236">
        <f t="shared" si="81"/>
        <v>0</v>
      </c>
      <c r="BE405" s="236">
        <f t="shared" si="81"/>
        <v>0</v>
      </c>
      <c r="BF405" s="236">
        <f t="shared" si="79"/>
        <v>0</v>
      </c>
      <c r="BG405" s="236">
        <f t="shared" si="79"/>
        <v>0</v>
      </c>
      <c r="BH405" s="236">
        <f t="shared" si="79"/>
        <v>0</v>
      </c>
      <c r="BI405" s="236">
        <f t="shared" si="72"/>
        <v>0</v>
      </c>
      <c r="BJ405" s="236">
        <f t="shared" si="72"/>
        <v>0</v>
      </c>
      <c r="BK405" s="236">
        <f t="shared" si="72"/>
        <v>0</v>
      </c>
      <c r="BL405" s="235">
        <f t="shared" si="75"/>
        <v>0</v>
      </c>
    </row>
    <row r="406" spans="1:64">
      <c r="A406" s="234" t="s">
        <v>619</v>
      </c>
      <c r="B406" s="231">
        <v>1.43E-2</v>
      </c>
      <c r="C406" s="231">
        <v>1.43E-2</v>
      </c>
      <c r="D406" s="220">
        <v>8072.06</v>
      </c>
      <c r="E406" s="220">
        <v>8072.06</v>
      </c>
      <c r="F406" s="220">
        <v>8072.06</v>
      </c>
      <c r="G406" s="220">
        <v>4036.03</v>
      </c>
      <c r="H406" s="220">
        <v>0</v>
      </c>
      <c r="I406" s="220">
        <v>0</v>
      </c>
      <c r="J406" s="220">
        <v>0</v>
      </c>
      <c r="K406" s="220">
        <v>0</v>
      </c>
      <c r="L406" s="220">
        <v>0</v>
      </c>
      <c r="M406" s="220">
        <v>0</v>
      </c>
      <c r="N406" s="220">
        <v>0</v>
      </c>
      <c r="O406" s="220">
        <v>0</v>
      </c>
      <c r="P406" s="220">
        <f t="shared" si="76"/>
        <v>28252.21</v>
      </c>
      <c r="Q406" s="220">
        <v>0</v>
      </c>
      <c r="R406" s="220">
        <v>0</v>
      </c>
      <c r="S406" s="220">
        <v>0</v>
      </c>
      <c r="T406" s="220">
        <v>0</v>
      </c>
      <c r="U406" s="220">
        <v>0</v>
      </c>
      <c r="V406" s="220">
        <v>0</v>
      </c>
      <c r="W406" s="220">
        <v>0</v>
      </c>
      <c r="X406" s="220">
        <v>0</v>
      </c>
      <c r="Y406" s="220">
        <v>0</v>
      </c>
      <c r="Z406" s="220">
        <v>0</v>
      </c>
      <c r="AA406" s="220">
        <v>0</v>
      </c>
      <c r="AB406" s="220">
        <v>0</v>
      </c>
      <c r="AC406" s="220">
        <v>0</v>
      </c>
      <c r="AD406" s="220">
        <v>0</v>
      </c>
      <c r="AE406" s="220">
        <v>0</v>
      </c>
      <c r="AF406" s="220">
        <v>0</v>
      </c>
      <c r="AG406" s="220">
        <f t="shared" si="77"/>
        <v>0</v>
      </c>
      <c r="AH406" s="234"/>
      <c r="AI406" s="235">
        <f t="shared" si="80"/>
        <v>9.6199999999999992</v>
      </c>
      <c r="AJ406" s="235">
        <f t="shared" si="80"/>
        <v>9.6199999999999992</v>
      </c>
      <c r="AK406" s="235">
        <f t="shared" si="80"/>
        <v>9.6199999999999992</v>
      </c>
      <c r="AL406" s="235">
        <f t="shared" si="80"/>
        <v>4.8099999999999996</v>
      </c>
      <c r="AM406" s="235">
        <f t="shared" si="80"/>
        <v>0</v>
      </c>
      <c r="AN406" s="235">
        <f t="shared" si="80"/>
        <v>0</v>
      </c>
      <c r="AO406" s="235">
        <f t="shared" si="78"/>
        <v>0</v>
      </c>
      <c r="AP406" s="235">
        <f t="shared" si="78"/>
        <v>0</v>
      </c>
      <c r="AQ406" s="235">
        <f t="shared" si="78"/>
        <v>0</v>
      </c>
      <c r="AR406" s="235">
        <f t="shared" si="71"/>
        <v>0</v>
      </c>
      <c r="AS406" s="235">
        <f t="shared" si="71"/>
        <v>0</v>
      </c>
      <c r="AT406" s="235">
        <f t="shared" si="71"/>
        <v>0</v>
      </c>
      <c r="AU406" s="236">
        <f t="shared" si="73"/>
        <v>33.67</v>
      </c>
      <c r="AV406" s="236">
        <f t="shared" si="74"/>
        <v>0</v>
      </c>
      <c r="AW406" s="236">
        <f t="shared" si="74"/>
        <v>0</v>
      </c>
      <c r="AX406" s="236">
        <f t="shared" si="74"/>
        <v>0</v>
      </c>
      <c r="AY406" s="236">
        <f t="shared" si="74"/>
        <v>0</v>
      </c>
      <c r="AZ406" s="236">
        <f t="shared" si="81"/>
        <v>0</v>
      </c>
      <c r="BA406" s="236">
        <f t="shared" si="81"/>
        <v>0</v>
      </c>
      <c r="BB406" s="236">
        <f t="shared" si="81"/>
        <v>0</v>
      </c>
      <c r="BC406" s="236">
        <f t="shared" si="81"/>
        <v>0</v>
      </c>
      <c r="BD406" s="236">
        <f t="shared" si="81"/>
        <v>0</v>
      </c>
      <c r="BE406" s="236">
        <f t="shared" si="81"/>
        <v>0</v>
      </c>
      <c r="BF406" s="236">
        <f t="shared" si="79"/>
        <v>0</v>
      </c>
      <c r="BG406" s="236">
        <f t="shared" si="79"/>
        <v>0</v>
      </c>
      <c r="BH406" s="236">
        <f t="shared" si="79"/>
        <v>0</v>
      </c>
      <c r="BI406" s="236">
        <f t="shared" si="72"/>
        <v>0</v>
      </c>
      <c r="BJ406" s="236">
        <f t="shared" si="72"/>
        <v>0</v>
      </c>
      <c r="BK406" s="236">
        <f t="shared" si="72"/>
        <v>0</v>
      </c>
      <c r="BL406" s="235">
        <f t="shared" si="75"/>
        <v>0</v>
      </c>
    </row>
    <row r="407" spans="1:64">
      <c r="A407" s="234" t="s">
        <v>620</v>
      </c>
      <c r="B407" s="231">
        <v>1.43E-2</v>
      </c>
      <c r="C407" s="231">
        <v>1.43E-2</v>
      </c>
      <c r="D407" s="220">
        <v>58257.06</v>
      </c>
      <c r="E407" s="220">
        <v>58257.06</v>
      </c>
      <c r="F407" s="220">
        <v>58257.06</v>
      </c>
      <c r="G407" s="220">
        <v>29128.53</v>
      </c>
      <c r="H407" s="220">
        <v>0</v>
      </c>
      <c r="I407" s="220">
        <v>0</v>
      </c>
      <c r="J407" s="220">
        <v>0</v>
      </c>
      <c r="K407" s="220">
        <v>0</v>
      </c>
      <c r="L407" s="220">
        <v>0</v>
      </c>
      <c r="M407" s="220">
        <v>0</v>
      </c>
      <c r="N407" s="220">
        <v>0</v>
      </c>
      <c r="O407" s="220">
        <v>0</v>
      </c>
      <c r="P407" s="220">
        <f t="shared" si="76"/>
        <v>203899.71</v>
      </c>
      <c r="Q407" s="220">
        <v>0</v>
      </c>
      <c r="R407" s="220">
        <v>0</v>
      </c>
      <c r="S407" s="220">
        <v>0</v>
      </c>
      <c r="T407" s="220">
        <v>0</v>
      </c>
      <c r="U407" s="220">
        <v>0</v>
      </c>
      <c r="V407" s="220">
        <v>0</v>
      </c>
      <c r="W407" s="220">
        <v>0</v>
      </c>
      <c r="X407" s="220">
        <v>0</v>
      </c>
      <c r="Y407" s="220">
        <v>0</v>
      </c>
      <c r="Z407" s="220">
        <v>0</v>
      </c>
      <c r="AA407" s="220">
        <v>0</v>
      </c>
      <c r="AB407" s="220">
        <v>0</v>
      </c>
      <c r="AC407" s="220">
        <v>0</v>
      </c>
      <c r="AD407" s="220">
        <v>0</v>
      </c>
      <c r="AE407" s="220">
        <v>0</v>
      </c>
      <c r="AF407" s="220">
        <v>0</v>
      </c>
      <c r="AG407" s="220">
        <f t="shared" si="77"/>
        <v>0</v>
      </c>
      <c r="AH407" s="234"/>
      <c r="AI407" s="235">
        <f t="shared" si="80"/>
        <v>69.42</v>
      </c>
      <c r="AJ407" s="235">
        <f t="shared" si="80"/>
        <v>69.42</v>
      </c>
      <c r="AK407" s="235">
        <f t="shared" si="80"/>
        <v>69.42</v>
      </c>
      <c r="AL407" s="235">
        <f t="shared" si="80"/>
        <v>34.71</v>
      </c>
      <c r="AM407" s="235">
        <f t="shared" si="80"/>
        <v>0</v>
      </c>
      <c r="AN407" s="235">
        <f t="shared" si="80"/>
        <v>0</v>
      </c>
      <c r="AO407" s="235">
        <f t="shared" si="78"/>
        <v>0</v>
      </c>
      <c r="AP407" s="235">
        <f t="shared" si="78"/>
        <v>0</v>
      </c>
      <c r="AQ407" s="235">
        <f t="shared" si="78"/>
        <v>0</v>
      </c>
      <c r="AR407" s="235">
        <f t="shared" si="71"/>
        <v>0</v>
      </c>
      <c r="AS407" s="235">
        <f t="shared" si="71"/>
        <v>0</v>
      </c>
      <c r="AT407" s="235">
        <f t="shared" si="71"/>
        <v>0</v>
      </c>
      <c r="AU407" s="236">
        <f t="shared" si="73"/>
        <v>242.97</v>
      </c>
      <c r="AV407" s="236">
        <f t="shared" si="74"/>
        <v>0</v>
      </c>
      <c r="AW407" s="236">
        <f t="shared" si="74"/>
        <v>0</v>
      </c>
      <c r="AX407" s="236">
        <f t="shared" si="74"/>
        <v>0</v>
      </c>
      <c r="AY407" s="236">
        <f t="shared" si="74"/>
        <v>0</v>
      </c>
      <c r="AZ407" s="236">
        <f t="shared" si="81"/>
        <v>0</v>
      </c>
      <c r="BA407" s="236">
        <f t="shared" si="81"/>
        <v>0</v>
      </c>
      <c r="BB407" s="236">
        <f t="shared" si="81"/>
        <v>0</v>
      </c>
      <c r="BC407" s="236">
        <f t="shared" si="81"/>
        <v>0</v>
      </c>
      <c r="BD407" s="236">
        <f t="shared" si="81"/>
        <v>0</v>
      </c>
      <c r="BE407" s="236">
        <f t="shared" si="81"/>
        <v>0</v>
      </c>
      <c r="BF407" s="236">
        <f t="shared" si="79"/>
        <v>0</v>
      </c>
      <c r="BG407" s="236">
        <f t="shared" si="79"/>
        <v>0</v>
      </c>
      <c r="BH407" s="236">
        <f t="shared" si="79"/>
        <v>0</v>
      </c>
      <c r="BI407" s="236">
        <f t="shared" si="72"/>
        <v>0</v>
      </c>
      <c r="BJ407" s="236">
        <f t="shared" si="72"/>
        <v>0</v>
      </c>
      <c r="BK407" s="236">
        <f t="shared" si="72"/>
        <v>0</v>
      </c>
      <c r="BL407" s="235">
        <f t="shared" si="75"/>
        <v>0</v>
      </c>
    </row>
    <row r="408" spans="1:64">
      <c r="A408" s="234" t="s">
        <v>621</v>
      </c>
      <c r="B408" s="231">
        <v>1.43E-2</v>
      </c>
      <c r="C408" s="231">
        <v>1.43E-2</v>
      </c>
      <c r="D408" s="220">
        <v>0</v>
      </c>
      <c r="E408" s="220">
        <v>0</v>
      </c>
      <c r="F408" s="220">
        <v>0</v>
      </c>
      <c r="G408" s="220">
        <v>0</v>
      </c>
      <c r="H408" s="220">
        <v>0</v>
      </c>
      <c r="I408" s="220">
        <v>0</v>
      </c>
      <c r="J408" s="220">
        <v>0</v>
      </c>
      <c r="K408" s="220">
        <v>0</v>
      </c>
      <c r="L408" s="220">
        <v>0</v>
      </c>
      <c r="M408" s="220">
        <v>0</v>
      </c>
      <c r="N408" s="220">
        <v>0</v>
      </c>
      <c r="O408" s="220">
        <v>0</v>
      </c>
      <c r="P408" s="220">
        <f t="shared" si="76"/>
        <v>0</v>
      </c>
      <c r="Q408" s="220">
        <v>0</v>
      </c>
      <c r="R408" s="220">
        <v>0</v>
      </c>
      <c r="S408" s="220">
        <v>0</v>
      </c>
      <c r="T408" s="220">
        <v>0</v>
      </c>
      <c r="U408" s="220">
        <v>0</v>
      </c>
      <c r="V408" s="220">
        <v>0</v>
      </c>
      <c r="W408" s="220">
        <v>0</v>
      </c>
      <c r="X408" s="220">
        <v>0</v>
      </c>
      <c r="Y408" s="220">
        <v>0</v>
      </c>
      <c r="Z408" s="220">
        <v>0</v>
      </c>
      <c r="AA408" s="220">
        <v>0</v>
      </c>
      <c r="AB408" s="220">
        <v>0</v>
      </c>
      <c r="AC408" s="220">
        <v>0</v>
      </c>
      <c r="AD408" s="220">
        <v>0</v>
      </c>
      <c r="AE408" s="220">
        <v>0</v>
      </c>
      <c r="AF408" s="220">
        <v>0</v>
      </c>
      <c r="AG408" s="220">
        <f t="shared" si="77"/>
        <v>0</v>
      </c>
      <c r="AH408" s="234"/>
      <c r="AI408" s="235">
        <f t="shared" si="80"/>
        <v>0</v>
      </c>
      <c r="AJ408" s="235">
        <f t="shared" si="80"/>
        <v>0</v>
      </c>
      <c r="AK408" s="235">
        <f t="shared" si="80"/>
        <v>0</v>
      </c>
      <c r="AL408" s="235">
        <f t="shared" si="80"/>
        <v>0</v>
      </c>
      <c r="AM408" s="235">
        <f t="shared" si="80"/>
        <v>0</v>
      </c>
      <c r="AN408" s="235">
        <f t="shared" si="80"/>
        <v>0</v>
      </c>
      <c r="AO408" s="235">
        <f t="shared" si="78"/>
        <v>0</v>
      </c>
      <c r="AP408" s="235">
        <f t="shared" si="78"/>
        <v>0</v>
      </c>
      <c r="AQ408" s="235">
        <f t="shared" si="78"/>
        <v>0</v>
      </c>
      <c r="AR408" s="235">
        <f t="shared" si="71"/>
        <v>0</v>
      </c>
      <c r="AS408" s="235">
        <f t="shared" si="71"/>
        <v>0</v>
      </c>
      <c r="AT408" s="235">
        <f t="shared" si="71"/>
        <v>0</v>
      </c>
      <c r="AU408" s="236">
        <f t="shared" si="73"/>
        <v>0</v>
      </c>
      <c r="AV408" s="236">
        <f t="shared" si="74"/>
        <v>0</v>
      </c>
      <c r="AW408" s="236">
        <f t="shared" si="74"/>
        <v>0</v>
      </c>
      <c r="AX408" s="236">
        <f t="shared" si="74"/>
        <v>0</v>
      </c>
      <c r="AY408" s="236">
        <f t="shared" si="74"/>
        <v>0</v>
      </c>
      <c r="AZ408" s="236">
        <f t="shared" si="81"/>
        <v>0</v>
      </c>
      <c r="BA408" s="236">
        <f t="shared" si="81"/>
        <v>0</v>
      </c>
      <c r="BB408" s="236">
        <f t="shared" si="81"/>
        <v>0</v>
      </c>
      <c r="BC408" s="236">
        <f t="shared" si="81"/>
        <v>0</v>
      </c>
      <c r="BD408" s="236">
        <f t="shared" si="81"/>
        <v>0</v>
      </c>
      <c r="BE408" s="236">
        <f t="shared" si="81"/>
        <v>0</v>
      </c>
      <c r="BF408" s="236">
        <f t="shared" si="79"/>
        <v>0</v>
      </c>
      <c r="BG408" s="236">
        <f t="shared" si="79"/>
        <v>0</v>
      </c>
      <c r="BH408" s="236">
        <f t="shared" si="79"/>
        <v>0</v>
      </c>
      <c r="BI408" s="236">
        <f t="shared" si="72"/>
        <v>0</v>
      </c>
      <c r="BJ408" s="236">
        <f t="shared" si="72"/>
        <v>0</v>
      </c>
      <c r="BK408" s="236">
        <f t="shared" si="72"/>
        <v>0</v>
      </c>
      <c r="BL408" s="235">
        <f t="shared" si="75"/>
        <v>0</v>
      </c>
    </row>
    <row r="409" spans="1:64">
      <c r="A409" s="234" t="s">
        <v>622</v>
      </c>
      <c r="B409" s="231">
        <v>4.36E-2</v>
      </c>
      <c r="C409" s="231">
        <v>4.36E-2</v>
      </c>
      <c r="D409" s="220">
        <v>12499800.15</v>
      </c>
      <c r="E409" s="220">
        <v>12505303.869999999</v>
      </c>
      <c r="F409" s="220">
        <v>12541044.65</v>
      </c>
      <c r="G409" s="220">
        <v>12632614.17</v>
      </c>
      <c r="H409" s="220">
        <v>12711367.66</v>
      </c>
      <c r="I409" s="220">
        <v>12789817.699999999</v>
      </c>
      <c r="J409" s="220">
        <v>13212027.984999999</v>
      </c>
      <c r="K409" s="220">
        <v>13587715.299999999</v>
      </c>
      <c r="L409" s="220">
        <v>13639887.93</v>
      </c>
      <c r="M409" s="220">
        <v>12015534.929999998</v>
      </c>
      <c r="N409" s="220">
        <v>10379165.374999998</v>
      </c>
      <c r="O409" s="220">
        <v>10441472.864999998</v>
      </c>
      <c r="P409" s="220">
        <f t="shared" si="76"/>
        <v>148955752.58499998</v>
      </c>
      <c r="Q409" s="220">
        <v>10490968.819999998</v>
      </c>
      <c r="R409" s="220">
        <v>10540464.774999999</v>
      </c>
      <c r="S409" s="220">
        <v>10521406.789999999</v>
      </c>
      <c r="T409" s="220">
        <v>10475566.965</v>
      </c>
      <c r="U409" s="220">
        <v>10511092.615</v>
      </c>
      <c r="V409" s="220">
        <v>10573400.105</v>
      </c>
      <c r="W409" s="220">
        <v>10635707.595000001</v>
      </c>
      <c r="X409" s="220">
        <v>10688760.615</v>
      </c>
      <c r="Y409" s="220">
        <v>10660861.180000002</v>
      </c>
      <c r="Z409" s="220">
        <v>10642216.215000002</v>
      </c>
      <c r="AA409" s="220">
        <v>10720787.240000002</v>
      </c>
      <c r="AB409" s="220">
        <v>10815621.800000003</v>
      </c>
      <c r="AC409" s="220">
        <v>10897327.675000003</v>
      </c>
      <c r="AD409" s="220">
        <v>10979033.550000004</v>
      </c>
      <c r="AE409" s="220">
        <v>11073009.955000006</v>
      </c>
      <c r="AF409" s="220">
        <v>11166986.360000005</v>
      </c>
      <c r="AG409" s="220">
        <f t="shared" si="77"/>
        <v>129364804.90500002</v>
      </c>
      <c r="AH409" s="234"/>
      <c r="AI409" s="235">
        <f t="shared" si="80"/>
        <v>45415.94</v>
      </c>
      <c r="AJ409" s="235">
        <f t="shared" si="80"/>
        <v>45435.94</v>
      </c>
      <c r="AK409" s="235">
        <f t="shared" si="80"/>
        <v>45565.8</v>
      </c>
      <c r="AL409" s="235">
        <f t="shared" si="80"/>
        <v>45898.5</v>
      </c>
      <c r="AM409" s="235">
        <f t="shared" si="80"/>
        <v>46184.639999999999</v>
      </c>
      <c r="AN409" s="235">
        <f t="shared" si="80"/>
        <v>46469.67</v>
      </c>
      <c r="AO409" s="235">
        <f t="shared" si="78"/>
        <v>48003.7</v>
      </c>
      <c r="AP409" s="235">
        <f t="shared" si="78"/>
        <v>49368.7</v>
      </c>
      <c r="AQ409" s="235">
        <f t="shared" si="78"/>
        <v>49558.26</v>
      </c>
      <c r="AR409" s="235">
        <f t="shared" si="71"/>
        <v>43656.44</v>
      </c>
      <c r="AS409" s="235">
        <f t="shared" si="71"/>
        <v>37710.97</v>
      </c>
      <c r="AT409" s="235">
        <f t="shared" si="71"/>
        <v>37937.35</v>
      </c>
      <c r="AU409" s="236">
        <f t="shared" si="73"/>
        <v>541205.91</v>
      </c>
      <c r="AV409" s="236">
        <f t="shared" si="74"/>
        <v>38117.19</v>
      </c>
      <c r="AW409" s="236">
        <f t="shared" si="74"/>
        <v>38297.019999999997</v>
      </c>
      <c r="AX409" s="236">
        <f t="shared" si="74"/>
        <v>38227.78</v>
      </c>
      <c r="AY409" s="236">
        <f t="shared" si="74"/>
        <v>38061.230000000003</v>
      </c>
      <c r="AZ409" s="236">
        <f t="shared" si="81"/>
        <v>38190.300000000003</v>
      </c>
      <c r="BA409" s="236">
        <f t="shared" si="81"/>
        <v>38416.69</v>
      </c>
      <c r="BB409" s="236">
        <f t="shared" si="81"/>
        <v>38643.07</v>
      </c>
      <c r="BC409" s="236">
        <f t="shared" si="81"/>
        <v>38835.83</v>
      </c>
      <c r="BD409" s="236">
        <f t="shared" si="81"/>
        <v>38734.46</v>
      </c>
      <c r="BE409" s="236">
        <f t="shared" si="81"/>
        <v>38666.720000000001</v>
      </c>
      <c r="BF409" s="236">
        <f t="shared" si="79"/>
        <v>38952.19</v>
      </c>
      <c r="BG409" s="236">
        <f t="shared" si="79"/>
        <v>39296.76</v>
      </c>
      <c r="BH409" s="236">
        <f t="shared" si="79"/>
        <v>39593.620000000003</v>
      </c>
      <c r="BI409" s="236">
        <f t="shared" si="72"/>
        <v>39890.49</v>
      </c>
      <c r="BJ409" s="236">
        <f t="shared" si="72"/>
        <v>40231.94</v>
      </c>
      <c r="BK409" s="236">
        <f t="shared" si="72"/>
        <v>40573.379999999997</v>
      </c>
      <c r="BL409" s="235">
        <f t="shared" si="75"/>
        <v>470025.45</v>
      </c>
    </row>
    <row r="410" spans="1:64">
      <c r="A410" s="234" t="s">
        <v>623</v>
      </c>
      <c r="B410" s="231">
        <v>4.36E-2</v>
      </c>
      <c r="C410" s="231">
        <v>4.36E-2</v>
      </c>
      <c r="D410" s="220">
        <v>1074.0999999999999</v>
      </c>
      <c r="E410" s="220">
        <v>1074.0999999999999</v>
      </c>
      <c r="F410" s="220">
        <v>4571.9800000000005</v>
      </c>
      <c r="G410" s="220">
        <v>162499.55000000002</v>
      </c>
      <c r="H410" s="220">
        <v>316929.23</v>
      </c>
      <c r="I410" s="220">
        <v>316929.23</v>
      </c>
      <c r="J410" s="220">
        <v>316929.23</v>
      </c>
      <c r="K410" s="220">
        <v>316929.23</v>
      </c>
      <c r="L410" s="220">
        <v>316929.23</v>
      </c>
      <c r="M410" s="220">
        <v>316929.23</v>
      </c>
      <c r="N410" s="220">
        <v>316929.23</v>
      </c>
      <c r="O410" s="220">
        <v>316929.23</v>
      </c>
      <c r="P410" s="220">
        <f t="shared" si="76"/>
        <v>2704653.57</v>
      </c>
      <c r="Q410" s="220">
        <v>316929.23</v>
      </c>
      <c r="R410" s="220">
        <v>316929.23</v>
      </c>
      <c r="S410" s="220">
        <v>316929.23</v>
      </c>
      <c r="T410" s="220">
        <v>316929.23</v>
      </c>
      <c r="U410" s="220">
        <v>316929.23</v>
      </c>
      <c r="V410" s="220">
        <v>316929.23</v>
      </c>
      <c r="W410" s="220">
        <v>316929.23</v>
      </c>
      <c r="X410" s="220">
        <v>316929.23</v>
      </c>
      <c r="Y410" s="220">
        <v>316929.23</v>
      </c>
      <c r="Z410" s="220">
        <v>316929.23</v>
      </c>
      <c r="AA410" s="220">
        <v>316929.23</v>
      </c>
      <c r="AB410" s="220">
        <v>316929.23</v>
      </c>
      <c r="AC410" s="220">
        <v>316929.23</v>
      </c>
      <c r="AD410" s="220">
        <v>316929.23</v>
      </c>
      <c r="AE410" s="220">
        <v>316929.23</v>
      </c>
      <c r="AF410" s="220">
        <v>316929.23</v>
      </c>
      <c r="AG410" s="220">
        <f t="shared" si="77"/>
        <v>3803150.76</v>
      </c>
      <c r="AH410" s="234"/>
      <c r="AI410" s="235">
        <f t="shared" si="80"/>
        <v>3.9</v>
      </c>
      <c r="AJ410" s="235">
        <f t="shared" si="80"/>
        <v>3.9</v>
      </c>
      <c r="AK410" s="235">
        <f t="shared" si="80"/>
        <v>16.61</v>
      </c>
      <c r="AL410" s="235">
        <f t="shared" si="80"/>
        <v>590.41999999999996</v>
      </c>
      <c r="AM410" s="235">
        <f t="shared" si="80"/>
        <v>1151.51</v>
      </c>
      <c r="AN410" s="235">
        <f t="shared" si="80"/>
        <v>1151.51</v>
      </c>
      <c r="AO410" s="235">
        <f t="shared" si="78"/>
        <v>1151.51</v>
      </c>
      <c r="AP410" s="235">
        <f t="shared" si="78"/>
        <v>1151.51</v>
      </c>
      <c r="AQ410" s="235">
        <f t="shared" si="78"/>
        <v>1151.51</v>
      </c>
      <c r="AR410" s="235">
        <f t="shared" si="71"/>
        <v>1151.51</v>
      </c>
      <c r="AS410" s="235">
        <f t="shared" si="71"/>
        <v>1151.51</v>
      </c>
      <c r="AT410" s="235">
        <f t="shared" si="71"/>
        <v>1151.51</v>
      </c>
      <c r="AU410" s="236">
        <f t="shared" si="73"/>
        <v>9826.91</v>
      </c>
      <c r="AV410" s="236">
        <f t="shared" si="74"/>
        <v>1151.51</v>
      </c>
      <c r="AW410" s="236">
        <f t="shared" si="74"/>
        <v>1151.51</v>
      </c>
      <c r="AX410" s="236">
        <f t="shared" si="74"/>
        <v>1151.51</v>
      </c>
      <c r="AY410" s="236">
        <f t="shared" si="74"/>
        <v>1151.51</v>
      </c>
      <c r="AZ410" s="236">
        <f t="shared" si="81"/>
        <v>1151.51</v>
      </c>
      <c r="BA410" s="236">
        <f t="shared" si="81"/>
        <v>1151.51</v>
      </c>
      <c r="BB410" s="236">
        <f t="shared" si="81"/>
        <v>1151.51</v>
      </c>
      <c r="BC410" s="236">
        <f t="shared" si="81"/>
        <v>1151.51</v>
      </c>
      <c r="BD410" s="236">
        <f t="shared" si="81"/>
        <v>1151.51</v>
      </c>
      <c r="BE410" s="236">
        <f t="shared" si="81"/>
        <v>1151.51</v>
      </c>
      <c r="BF410" s="236">
        <f t="shared" si="79"/>
        <v>1151.51</v>
      </c>
      <c r="BG410" s="236">
        <f t="shared" si="79"/>
        <v>1151.51</v>
      </c>
      <c r="BH410" s="236">
        <f t="shared" si="79"/>
        <v>1151.51</v>
      </c>
      <c r="BI410" s="236">
        <f t="shared" si="72"/>
        <v>1151.51</v>
      </c>
      <c r="BJ410" s="236">
        <f t="shared" si="72"/>
        <v>1151.51</v>
      </c>
      <c r="BK410" s="236">
        <f t="shared" si="72"/>
        <v>1151.51</v>
      </c>
      <c r="BL410" s="235">
        <f t="shared" si="75"/>
        <v>13818.12</v>
      </c>
    </row>
    <row r="411" spans="1:64">
      <c r="A411" s="234" t="s">
        <v>624</v>
      </c>
      <c r="B411" s="231">
        <v>0.1169</v>
      </c>
      <c r="C411" s="231">
        <v>0.1169</v>
      </c>
      <c r="D411" s="220">
        <v>27894967.43</v>
      </c>
      <c r="E411" s="220">
        <v>28180015.93</v>
      </c>
      <c r="F411" s="220">
        <v>28259450.420000002</v>
      </c>
      <c r="G411" s="220">
        <v>27608901.260000002</v>
      </c>
      <c r="H411" s="220">
        <v>26861311.350000001</v>
      </c>
      <c r="I411" s="220">
        <v>26712259.899999999</v>
      </c>
      <c r="J411" s="220">
        <v>26164477.380000003</v>
      </c>
      <c r="K411" s="220">
        <v>25960999.720000003</v>
      </c>
      <c r="L411" s="220">
        <v>26333534.390000004</v>
      </c>
      <c r="M411" s="220">
        <v>26681029.510000002</v>
      </c>
      <c r="N411" s="220">
        <v>26896608.865000002</v>
      </c>
      <c r="O411" s="220">
        <v>26851299.93</v>
      </c>
      <c r="P411" s="220">
        <f t="shared" si="76"/>
        <v>324404856.08500004</v>
      </c>
      <c r="Q411" s="220">
        <v>26993713.149999999</v>
      </c>
      <c r="R411" s="220">
        <v>27099825.545000002</v>
      </c>
      <c r="S411" s="220">
        <v>26677392.745000001</v>
      </c>
      <c r="T411" s="220">
        <v>26389047.195000004</v>
      </c>
      <c r="U411" s="220">
        <v>26452180.935000006</v>
      </c>
      <c r="V411" s="220">
        <v>26274726.230000004</v>
      </c>
      <c r="W411" s="220">
        <v>26080327.920000006</v>
      </c>
      <c r="X411" s="220">
        <v>25727752.425000001</v>
      </c>
      <c r="Y411" s="220">
        <v>25911238.705000002</v>
      </c>
      <c r="Z411" s="220">
        <v>27656898.57</v>
      </c>
      <c r="AA411" s="220">
        <v>28895869.590000004</v>
      </c>
      <c r="AB411" s="220">
        <v>28543040.240000006</v>
      </c>
      <c r="AC411" s="220">
        <v>27997893.780000005</v>
      </c>
      <c r="AD411" s="220">
        <v>27620925.380000003</v>
      </c>
      <c r="AE411" s="220">
        <v>27368807.945000004</v>
      </c>
      <c r="AF411" s="220">
        <v>27123243.085000001</v>
      </c>
      <c r="AG411" s="220">
        <f t="shared" si="77"/>
        <v>325652904.80500001</v>
      </c>
      <c r="AH411" s="234"/>
      <c r="AI411" s="235">
        <f t="shared" si="80"/>
        <v>271743.46999999997</v>
      </c>
      <c r="AJ411" s="235">
        <f t="shared" si="80"/>
        <v>274520.32000000001</v>
      </c>
      <c r="AK411" s="235">
        <f t="shared" si="80"/>
        <v>275294.15000000002</v>
      </c>
      <c r="AL411" s="235">
        <f t="shared" si="80"/>
        <v>268956.71000000002</v>
      </c>
      <c r="AM411" s="235">
        <f t="shared" si="80"/>
        <v>261673.94</v>
      </c>
      <c r="AN411" s="235">
        <f t="shared" si="80"/>
        <v>260221.93</v>
      </c>
      <c r="AO411" s="235">
        <f t="shared" si="78"/>
        <v>254885.62</v>
      </c>
      <c r="AP411" s="235">
        <f t="shared" si="78"/>
        <v>252903.41</v>
      </c>
      <c r="AQ411" s="235">
        <f t="shared" si="78"/>
        <v>256532.51</v>
      </c>
      <c r="AR411" s="235">
        <f t="shared" si="71"/>
        <v>259917.7</v>
      </c>
      <c r="AS411" s="235">
        <f t="shared" si="71"/>
        <v>262017.8</v>
      </c>
      <c r="AT411" s="235">
        <f t="shared" si="71"/>
        <v>261576.41</v>
      </c>
      <c r="AU411" s="236">
        <f t="shared" si="73"/>
        <v>3160243.9700000007</v>
      </c>
      <c r="AV411" s="236">
        <f t="shared" si="74"/>
        <v>262963.76</v>
      </c>
      <c r="AW411" s="236">
        <f t="shared" si="74"/>
        <v>263997.46999999997</v>
      </c>
      <c r="AX411" s="236">
        <f t="shared" si="74"/>
        <v>259882.27</v>
      </c>
      <c r="AY411" s="236">
        <f t="shared" si="74"/>
        <v>257073.3</v>
      </c>
      <c r="AZ411" s="236">
        <f t="shared" si="81"/>
        <v>257688.33</v>
      </c>
      <c r="BA411" s="236">
        <f t="shared" si="81"/>
        <v>255959.62</v>
      </c>
      <c r="BB411" s="236">
        <f t="shared" si="81"/>
        <v>254065.86</v>
      </c>
      <c r="BC411" s="236">
        <f t="shared" si="81"/>
        <v>250631.19</v>
      </c>
      <c r="BD411" s="236">
        <f t="shared" si="81"/>
        <v>252418.65</v>
      </c>
      <c r="BE411" s="236">
        <f t="shared" si="81"/>
        <v>269424.28999999998</v>
      </c>
      <c r="BF411" s="236">
        <f t="shared" si="79"/>
        <v>281493.93</v>
      </c>
      <c r="BG411" s="236">
        <f t="shared" si="79"/>
        <v>278056.78000000003</v>
      </c>
      <c r="BH411" s="236">
        <f t="shared" si="79"/>
        <v>272746.15000000002</v>
      </c>
      <c r="BI411" s="236">
        <f t="shared" si="72"/>
        <v>269073.84999999998</v>
      </c>
      <c r="BJ411" s="236">
        <f t="shared" si="72"/>
        <v>266617.8</v>
      </c>
      <c r="BK411" s="236">
        <f t="shared" si="72"/>
        <v>264225.59000000003</v>
      </c>
      <c r="BL411" s="235">
        <f t="shared" si="75"/>
        <v>3172402.0399999996</v>
      </c>
    </row>
    <row r="412" spans="1:64">
      <c r="A412" s="234" t="s">
        <v>625</v>
      </c>
      <c r="B412" s="231">
        <v>0.1169</v>
      </c>
      <c r="C412" s="231">
        <v>0.1169</v>
      </c>
      <c r="D412" s="220">
        <v>0</v>
      </c>
      <c r="E412" s="220">
        <v>0</v>
      </c>
      <c r="F412" s="220">
        <v>0</v>
      </c>
      <c r="G412" s="220">
        <v>0</v>
      </c>
      <c r="H412" s="220">
        <v>0</v>
      </c>
      <c r="I412" s="220">
        <v>0</v>
      </c>
      <c r="J412" s="220">
        <v>0</v>
      </c>
      <c r="K412" s="220">
        <v>0</v>
      </c>
      <c r="L412" s="220">
        <v>0</v>
      </c>
      <c r="M412" s="220">
        <v>0</v>
      </c>
      <c r="N412" s="220">
        <v>0</v>
      </c>
      <c r="O412" s="220">
        <v>0</v>
      </c>
      <c r="P412" s="220">
        <f t="shared" si="76"/>
        <v>0</v>
      </c>
      <c r="Q412" s="220">
        <v>0</v>
      </c>
      <c r="R412" s="220">
        <v>0</v>
      </c>
      <c r="S412" s="220">
        <v>0</v>
      </c>
      <c r="T412" s="220">
        <v>0</v>
      </c>
      <c r="U412" s="220">
        <v>0</v>
      </c>
      <c r="V412" s="220">
        <v>0</v>
      </c>
      <c r="W412" s="220">
        <v>0</v>
      </c>
      <c r="X412" s="220">
        <v>0</v>
      </c>
      <c r="Y412" s="220">
        <v>0</v>
      </c>
      <c r="Z412" s="220">
        <v>0</v>
      </c>
      <c r="AA412" s="220">
        <v>0</v>
      </c>
      <c r="AB412" s="220">
        <v>0</v>
      </c>
      <c r="AC412" s="220">
        <v>0</v>
      </c>
      <c r="AD412" s="220">
        <v>0</v>
      </c>
      <c r="AE412" s="220">
        <v>0</v>
      </c>
      <c r="AF412" s="220">
        <v>0</v>
      </c>
      <c r="AG412" s="220">
        <f t="shared" si="77"/>
        <v>0</v>
      </c>
      <c r="AH412" s="234"/>
      <c r="AI412" s="235">
        <f t="shared" si="80"/>
        <v>0</v>
      </c>
      <c r="AJ412" s="235">
        <f t="shared" si="80"/>
        <v>0</v>
      </c>
      <c r="AK412" s="235">
        <f t="shared" si="80"/>
        <v>0</v>
      </c>
      <c r="AL412" s="235">
        <f t="shared" si="80"/>
        <v>0</v>
      </c>
      <c r="AM412" s="235">
        <f t="shared" si="80"/>
        <v>0</v>
      </c>
      <c r="AN412" s="235">
        <f t="shared" si="80"/>
        <v>0</v>
      </c>
      <c r="AO412" s="235">
        <f t="shared" si="78"/>
        <v>0</v>
      </c>
      <c r="AP412" s="235">
        <f t="shared" si="78"/>
        <v>0</v>
      </c>
      <c r="AQ412" s="235">
        <f t="shared" si="78"/>
        <v>0</v>
      </c>
      <c r="AR412" s="235">
        <f t="shared" si="71"/>
        <v>0</v>
      </c>
      <c r="AS412" s="235">
        <f t="shared" si="71"/>
        <v>0</v>
      </c>
      <c r="AT412" s="235">
        <f t="shared" si="71"/>
        <v>0</v>
      </c>
      <c r="AU412" s="236">
        <f t="shared" si="73"/>
        <v>0</v>
      </c>
      <c r="AV412" s="236">
        <f t="shared" si="74"/>
        <v>0</v>
      </c>
      <c r="AW412" s="236">
        <f t="shared" si="74"/>
        <v>0</v>
      </c>
      <c r="AX412" s="236">
        <f t="shared" si="74"/>
        <v>0</v>
      </c>
      <c r="AY412" s="236">
        <f t="shared" si="74"/>
        <v>0</v>
      </c>
      <c r="AZ412" s="236">
        <f t="shared" si="81"/>
        <v>0</v>
      </c>
      <c r="BA412" s="236">
        <f t="shared" si="81"/>
        <v>0</v>
      </c>
      <c r="BB412" s="236">
        <f t="shared" si="81"/>
        <v>0</v>
      </c>
      <c r="BC412" s="236">
        <f t="shared" si="81"/>
        <v>0</v>
      </c>
      <c r="BD412" s="236">
        <f t="shared" si="81"/>
        <v>0</v>
      </c>
      <c r="BE412" s="236">
        <f t="shared" si="81"/>
        <v>0</v>
      </c>
      <c r="BF412" s="236">
        <f t="shared" si="79"/>
        <v>0</v>
      </c>
      <c r="BG412" s="236">
        <f t="shared" si="79"/>
        <v>0</v>
      </c>
      <c r="BH412" s="236">
        <f t="shared" si="79"/>
        <v>0</v>
      </c>
      <c r="BI412" s="236">
        <f t="shared" si="72"/>
        <v>0</v>
      </c>
      <c r="BJ412" s="236">
        <f t="shared" si="72"/>
        <v>0</v>
      </c>
      <c r="BK412" s="236">
        <f t="shared" si="72"/>
        <v>0</v>
      </c>
      <c r="BL412" s="235">
        <f t="shared" si="75"/>
        <v>0</v>
      </c>
    </row>
    <row r="413" spans="1:64">
      <c r="A413" s="234" t="s">
        <v>626</v>
      </c>
      <c r="B413" s="231">
        <v>0</v>
      </c>
      <c r="C413" s="231">
        <v>0</v>
      </c>
      <c r="D413" s="220">
        <v>0</v>
      </c>
      <c r="E413" s="220">
        <v>0</v>
      </c>
      <c r="F413" s="220">
        <v>0</v>
      </c>
      <c r="G413" s="220">
        <v>0</v>
      </c>
      <c r="H413" s="220">
        <v>0</v>
      </c>
      <c r="I413" s="220">
        <v>0</v>
      </c>
      <c r="J413" s="220">
        <v>0</v>
      </c>
      <c r="K413" s="220">
        <v>0</v>
      </c>
      <c r="L413" s="220">
        <v>0</v>
      </c>
      <c r="M413" s="220">
        <v>0</v>
      </c>
      <c r="N413" s="220">
        <v>0</v>
      </c>
      <c r="O413" s="220">
        <v>0</v>
      </c>
      <c r="P413" s="220">
        <f t="shared" si="76"/>
        <v>0</v>
      </c>
      <c r="Q413" s="220">
        <v>0</v>
      </c>
      <c r="R413" s="220">
        <v>0</v>
      </c>
      <c r="S413" s="220">
        <v>0</v>
      </c>
      <c r="T413" s="220">
        <v>0</v>
      </c>
      <c r="U413" s="220">
        <v>0</v>
      </c>
      <c r="V413" s="220">
        <v>0</v>
      </c>
      <c r="W413" s="220">
        <v>0</v>
      </c>
      <c r="X413" s="220">
        <v>0</v>
      </c>
      <c r="Y413" s="220">
        <v>0</v>
      </c>
      <c r="Z413" s="220">
        <v>0</v>
      </c>
      <c r="AA413" s="220">
        <v>0</v>
      </c>
      <c r="AB413" s="220">
        <v>0</v>
      </c>
      <c r="AC413" s="220">
        <v>0</v>
      </c>
      <c r="AD413" s="220">
        <v>0</v>
      </c>
      <c r="AE413" s="220">
        <v>0</v>
      </c>
      <c r="AF413" s="220">
        <v>0</v>
      </c>
      <c r="AG413" s="220">
        <f t="shared" si="77"/>
        <v>0</v>
      </c>
      <c r="AH413" s="234"/>
      <c r="AI413" s="235">
        <f t="shared" si="80"/>
        <v>0</v>
      </c>
      <c r="AJ413" s="235">
        <f t="shared" si="80"/>
        <v>0</v>
      </c>
      <c r="AK413" s="235">
        <f t="shared" si="80"/>
        <v>0</v>
      </c>
      <c r="AL413" s="235">
        <f t="shared" si="80"/>
        <v>0</v>
      </c>
      <c r="AM413" s="235">
        <f t="shared" si="80"/>
        <v>0</v>
      </c>
      <c r="AN413" s="235">
        <f t="shared" si="80"/>
        <v>0</v>
      </c>
      <c r="AO413" s="235">
        <f t="shared" si="78"/>
        <v>0</v>
      </c>
      <c r="AP413" s="235">
        <f t="shared" si="78"/>
        <v>0</v>
      </c>
      <c r="AQ413" s="235">
        <f t="shared" si="78"/>
        <v>0</v>
      </c>
      <c r="AR413" s="235">
        <f t="shared" si="71"/>
        <v>0</v>
      </c>
      <c r="AS413" s="235">
        <f t="shared" si="71"/>
        <v>0</v>
      </c>
      <c r="AT413" s="235">
        <f t="shared" si="71"/>
        <v>0</v>
      </c>
      <c r="AU413" s="236">
        <f t="shared" si="73"/>
        <v>0</v>
      </c>
      <c r="AV413" s="236">
        <f t="shared" si="74"/>
        <v>0</v>
      </c>
      <c r="AW413" s="236">
        <f t="shared" si="74"/>
        <v>0</v>
      </c>
      <c r="AX413" s="236">
        <f t="shared" si="74"/>
        <v>0</v>
      </c>
      <c r="AY413" s="236">
        <f t="shared" si="74"/>
        <v>0</v>
      </c>
      <c r="AZ413" s="236">
        <f t="shared" si="81"/>
        <v>0</v>
      </c>
      <c r="BA413" s="236">
        <f t="shared" si="81"/>
        <v>0</v>
      </c>
      <c r="BB413" s="236">
        <f t="shared" si="81"/>
        <v>0</v>
      </c>
      <c r="BC413" s="236">
        <f t="shared" si="81"/>
        <v>0</v>
      </c>
      <c r="BD413" s="236">
        <f t="shared" si="81"/>
        <v>0</v>
      </c>
      <c r="BE413" s="236">
        <f t="shared" si="81"/>
        <v>0</v>
      </c>
      <c r="BF413" s="236">
        <f t="shared" si="79"/>
        <v>0</v>
      </c>
      <c r="BG413" s="236">
        <f t="shared" si="79"/>
        <v>0</v>
      </c>
      <c r="BH413" s="236">
        <f t="shared" si="79"/>
        <v>0</v>
      </c>
      <c r="BI413" s="236">
        <f t="shared" si="72"/>
        <v>0</v>
      </c>
      <c r="BJ413" s="236">
        <f t="shared" si="72"/>
        <v>0</v>
      </c>
      <c r="BK413" s="236">
        <f t="shared" si="72"/>
        <v>0</v>
      </c>
      <c r="BL413" s="235">
        <f t="shared" si="75"/>
        <v>0</v>
      </c>
    </row>
    <row r="414" spans="1:64">
      <c r="A414" s="234" t="s">
        <v>627</v>
      </c>
      <c r="B414" s="231">
        <v>0.25019999999999998</v>
      </c>
      <c r="C414" s="231">
        <v>0.25019999999999998</v>
      </c>
      <c r="D414" s="220">
        <v>5157770.8499999996</v>
      </c>
      <c r="E414" s="220">
        <v>5197100.37</v>
      </c>
      <c r="F414" s="220">
        <v>5214220.04</v>
      </c>
      <c r="G414" s="220">
        <v>5867940.5499999998</v>
      </c>
      <c r="H414" s="220">
        <v>6502565.3899999997</v>
      </c>
      <c r="I414" s="220">
        <v>6001367.7199999997</v>
      </c>
      <c r="J414" s="220">
        <v>5518421.8650000002</v>
      </c>
      <c r="K414" s="220">
        <v>5479087.8549999995</v>
      </c>
      <c r="L414" s="220">
        <v>5877218.3999999994</v>
      </c>
      <c r="M414" s="220">
        <v>6391073.8599999994</v>
      </c>
      <c r="N414" s="220">
        <v>6469554.6099999994</v>
      </c>
      <c r="O414" s="220">
        <v>6462442.1349999998</v>
      </c>
      <c r="P414" s="220">
        <f t="shared" si="76"/>
        <v>70138763.644999996</v>
      </c>
      <c r="Q414" s="220">
        <v>6457946.084999999</v>
      </c>
      <c r="R414" s="220">
        <v>6468038.5099999988</v>
      </c>
      <c r="S414" s="220">
        <v>6479397.3899999987</v>
      </c>
      <c r="T414" s="220">
        <v>6028571.7649999987</v>
      </c>
      <c r="U414" s="220">
        <v>5544746.9699999988</v>
      </c>
      <c r="V414" s="220">
        <v>5523106.6799999988</v>
      </c>
      <c r="W414" s="220">
        <v>5535566.6799999988</v>
      </c>
      <c r="X414" s="220">
        <v>5514843.7299999986</v>
      </c>
      <c r="Y414" s="220">
        <v>5494120.7799999984</v>
      </c>
      <c r="Z414" s="220">
        <v>6279260.4799999986</v>
      </c>
      <c r="AA414" s="220">
        <v>7059416.1799999988</v>
      </c>
      <c r="AB414" s="220">
        <v>7066892.1799999988</v>
      </c>
      <c r="AC414" s="220">
        <v>7078035.2149999989</v>
      </c>
      <c r="AD414" s="220">
        <v>7108918.0999999987</v>
      </c>
      <c r="AE414" s="220">
        <v>7141117.9499999993</v>
      </c>
      <c r="AF414" s="220">
        <v>7148939.0649999995</v>
      </c>
      <c r="AG414" s="220">
        <f t="shared" si="77"/>
        <v>76494964.00999999</v>
      </c>
      <c r="AH414" s="234"/>
      <c r="AI414" s="235">
        <f t="shared" si="80"/>
        <v>107539.52</v>
      </c>
      <c r="AJ414" s="235">
        <f t="shared" si="80"/>
        <v>108359.54</v>
      </c>
      <c r="AK414" s="235">
        <f t="shared" si="80"/>
        <v>108716.49</v>
      </c>
      <c r="AL414" s="235">
        <f t="shared" si="80"/>
        <v>122346.56</v>
      </c>
      <c r="AM414" s="235">
        <f t="shared" si="80"/>
        <v>135578.49</v>
      </c>
      <c r="AN414" s="235">
        <f t="shared" si="80"/>
        <v>125128.52</v>
      </c>
      <c r="AO414" s="235">
        <f t="shared" si="78"/>
        <v>115059.1</v>
      </c>
      <c r="AP414" s="235">
        <f t="shared" si="78"/>
        <v>114238.98</v>
      </c>
      <c r="AQ414" s="235">
        <f t="shared" si="78"/>
        <v>122540</v>
      </c>
      <c r="AR414" s="235">
        <f t="shared" si="71"/>
        <v>133253.89000000001</v>
      </c>
      <c r="AS414" s="235">
        <f t="shared" si="71"/>
        <v>134890.21</v>
      </c>
      <c r="AT414" s="235">
        <f t="shared" si="71"/>
        <v>134741.92000000001</v>
      </c>
      <c r="AU414" s="236">
        <f t="shared" si="73"/>
        <v>1462393.2199999997</v>
      </c>
      <c r="AV414" s="236">
        <f t="shared" si="74"/>
        <v>134648.18</v>
      </c>
      <c r="AW414" s="236">
        <f t="shared" si="74"/>
        <v>134858.6</v>
      </c>
      <c r="AX414" s="236">
        <f t="shared" si="74"/>
        <v>135095.44</v>
      </c>
      <c r="AY414" s="236">
        <f t="shared" si="74"/>
        <v>125695.72</v>
      </c>
      <c r="AZ414" s="236">
        <f t="shared" si="81"/>
        <v>115607.97</v>
      </c>
      <c r="BA414" s="236">
        <f t="shared" si="81"/>
        <v>115156.77</v>
      </c>
      <c r="BB414" s="236">
        <f t="shared" si="81"/>
        <v>115416.57</v>
      </c>
      <c r="BC414" s="236">
        <f t="shared" si="81"/>
        <v>114984.49</v>
      </c>
      <c r="BD414" s="236">
        <f t="shared" si="81"/>
        <v>114552.42</v>
      </c>
      <c r="BE414" s="236">
        <f t="shared" si="81"/>
        <v>130922.58</v>
      </c>
      <c r="BF414" s="236">
        <f t="shared" si="79"/>
        <v>147188.82999999999</v>
      </c>
      <c r="BG414" s="236">
        <f t="shared" si="79"/>
        <v>147344.70000000001</v>
      </c>
      <c r="BH414" s="236">
        <f t="shared" si="79"/>
        <v>147577.03</v>
      </c>
      <c r="BI414" s="236">
        <f t="shared" si="72"/>
        <v>148220.94</v>
      </c>
      <c r="BJ414" s="236">
        <f t="shared" si="72"/>
        <v>148892.31</v>
      </c>
      <c r="BK414" s="236">
        <f t="shared" si="72"/>
        <v>149055.38</v>
      </c>
      <c r="BL414" s="235">
        <f t="shared" si="75"/>
        <v>1594919.9899999998</v>
      </c>
    </row>
    <row r="415" spans="1:64">
      <c r="A415" s="234" t="s">
        <v>628</v>
      </c>
      <c r="B415" s="231">
        <v>1.9699999999999999E-2</v>
      </c>
      <c r="C415" s="231">
        <v>1.9699999999999999E-2</v>
      </c>
      <c r="D415" s="220">
        <v>0</v>
      </c>
      <c r="E415" s="220">
        <v>0</v>
      </c>
      <c r="F415" s="220">
        <v>0</v>
      </c>
      <c r="G415" s="220">
        <v>0</v>
      </c>
      <c r="H415" s="220">
        <v>0</v>
      </c>
      <c r="I415" s="220">
        <v>0</v>
      </c>
      <c r="J415" s="220">
        <v>0</v>
      </c>
      <c r="K415" s="220">
        <v>0</v>
      </c>
      <c r="L415" s="220">
        <v>0</v>
      </c>
      <c r="M415" s="220">
        <v>0</v>
      </c>
      <c r="N415" s="220">
        <v>0</v>
      </c>
      <c r="O415" s="220">
        <v>0</v>
      </c>
      <c r="P415" s="220">
        <f t="shared" si="76"/>
        <v>0</v>
      </c>
      <c r="Q415" s="220">
        <v>0</v>
      </c>
      <c r="R415" s="220">
        <v>0</v>
      </c>
      <c r="S415" s="220">
        <v>0</v>
      </c>
      <c r="T415" s="220">
        <v>0</v>
      </c>
      <c r="U415" s="220">
        <v>0</v>
      </c>
      <c r="V415" s="220">
        <v>0</v>
      </c>
      <c r="W415" s="220">
        <v>0</v>
      </c>
      <c r="X415" s="220">
        <v>0</v>
      </c>
      <c r="Y415" s="220">
        <v>0</v>
      </c>
      <c r="Z415" s="220">
        <v>0</v>
      </c>
      <c r="AA415" s="220">
        <v>0</v>
      </c>
      <c r="AB415" s="220">
        <v>0</v>
      </c>
      <c r="AC415" s="220">
        <v>0</v>
      </c>
      <c r="AD415" s="220">
        <v>0</v>
      </c>
      <c r="AE415" s="220">
        <v>0</v>
      </c>
      <c r="AF415" s="220">
        <v>0</v>
      </c>
      <c r="AG415" s="220">
        <f t="shared" si="77"/>
        <v>0</v>
      </c>
      <c r="AH415" s="234"/>
      <c r="AI415" s="235">
        <f t="shared" si="80"/>
        <v>0</v>
      </c>
      <c r="AJ415" s="235">
        <f t="shared" si="80"/>
        <v>0</v>
      </c>
      <c r="AK415" s="235">
        <f t="shared" si="80"/>
        <v>0</v>
      </c>
      <c r="AL415" s="235">
        <f t="shared" si="80"/>
        <v>0</v>
      </c>
      <c r="AM415" s="235">
        <f t="shared" si="80"/>
        <v>0</v>
      </c>
      <c r="AN415" s="235">
        <f t="shared" si="80"/>
        <v>0</v>
      </c>
      <c r="AO415" s="235">
        <f t="shared" si="78"/>
        <v>0</v>
      </c>
      <c r="AP415" s="235">
        <f t="shared" si="78"/>
        <v>0</v>
      </c>
      <c r="AQ415" s="235">
        <f t="shared" si="78"/>
        <v>0</v>
      </c>
      <c r="AR415" s="235">
        <f t="shared" si="71"/>
        <v>0</v>
      </c>
      <c r="AS415" s="235">
        <f t="shared" si="71"/>
        <v>0</v>
      </c>
      <c r="AT415" s="235">
        <f t="shared" si="71"/>
        <v>0</v>
      </c>
      <c r="AU415" s="236">
        <f t="shared" si="73"/>
        <v>0</v>
      </c>
      <c r="AV415" s="236">
        <f t="shared" si="74"/>
        <v>0</v>
      </c>
      <c r="AW415" s="236">
        <f t="shared" si="74"/>
        <v>0</v>
      </c>
      <c r="AX415" s="236">
        <f t="shared" si="74"/>
        <v>0</v>
      </c>
      <c r="AY415" s="236">
        <f t="shared" si="74"/>
        <v>0</v>
      </c>
      <c r="AZ415" s="236">
        <f t="shared" si="81"/>
        <v>0</v>
      </c>
      <c r="BA415" s="236">
        <f t="shared" si="81"/>
        <v>0</v>
      </c>
      <c r="BB415" s="236">
        <f t="shared" si="81"/>
        <v>0</v>
      </c>
      <c r="BC415" s="236">
        <f t="shared" si="81"/>
        <v>0</v>
      </c>
      <c r="BD415" s="236">
        <f t="shared" si="81"/>
        <v>0</v>
      </c>
      <c r="BE415" s="236">
        <f t="shared" si="81"/>
        <v>0</v>
      </c>
      <c r="BF415" s="236">
        <f t="shared" si="79"/>
        <v>0</v>
      </c>
      <c r="BG415" s="236">
        <f t="shared" si="79"/>
        <v>0</v>
      </c>
      <c r="BH415" s="236">
        <f t="shared" si="79"/>
        <v>0</v>
      </c>
      <c r="BI415" s="236">
        <f t="shared" si="72"/>
        <v>0</v>
      </c>
      <c r="BJ415" s="236">
        <f t="shared" si="72"/>
        <v>0</v>
      </c>
      <c r="BK415" s="236">
        <f t="shared" si="72"/>
        <v>0</v>
      </c>
      <c r="BL415" s="235">
        <f t="shared" si="75"/>
        <v>0</v>
      </c>
    </row>
    <row r="416" spans="1:64">
      <c r="A416" s="234" t="s">
        <v>629</v>
      </c>
      <c r="B416" s="231">
        <v>4.3999999999999997E-2</v>
      </c>
      <c r="C416" s="231">
        <v>4.3999999999999997E-2</v>
      </c>
      <c r="D416" s="220">
        <v>869715.39</v>
      </c>
      <c r="E416" s="220">
        <v>900373.04</v>
      </c>
      <c r="F416" s="220">
        <v>900373.04</v>
      </c>
      <c r="G416" s="220">
        <v>896034.13</v>
      </c>
      <c r="H416" s="220">
        <v>949189.04</v>
      </c>
      <c r="I416" s="220">
        <v>1000273.1</v>
      </c>
      <c r="J416" s="220">
        <v>993863.34</v>
      </c>
      <c r="K416" s="220">
        <v>993863.34</v>
      </c>
      <c r="L416" s="220">
        <v>1043863.34</v>
      </c>
      <c r="M416" s="220">
        <v>1105451.19</v>
      </c>
      <c r="N416" s="220">
        <v>1117039.0399999998</v>
      </c>
      <c r="O416" s="220">
        <v>1093499.0299999998</v>
      </c>
      <c r="P416" s="220">
        <f t="shared" si="76"/>
        <v>11863537.019999998</v>
      </c>
      <c r="Q416" s="220">
        <v>1056661.0799999998</v>
      </c>
      <c r="R416" s="220">
        <v>1042668.2999999998</v>
      </c>
      <c r="S416" s="220">
        <v>1041973.4599999997</v>
      </c>
      <c r="T416" s="220">
        <v>1040773.1099999998</v>
      </c>
      <c r="U416" s="220">
        <v>1039165.2599999998</v>
      </c>
      <c r="V416" s="220">
        <v>1034693.3599999998</v>
      </c>
      <c r="W416" s="220">
        <v>1028499.3599999998</v>
      </c>
      <c r="X416" s="220">
        <v>1026369.7599999998</v>
      </c>
      <c r="Y416" s="220">
        <v>1026369.7599999998</v>
      </c>
      <c r="Z416" s="220">
        <v>1026369.7599999998</v>
      </c>
      <c r="AA416" s="220">
        <v>1026369.7599999998</v>
      </c>
      <c r="AB416" s="220">
        <v>1026369.7599999998</v>
      </c>
      <c r="AC416" s="220">
        <v>1026369.7599999998</v>
      </c>
      <c r="AD416" s="220">
        <v>1026369.7599999998</v>
      </c>
      <c r="AE416" s="220">
        <v>1026369.7599999998</v>
      </c>
      <c r="AF416" s="220">
        <v>1026369.7599999998</v>
      </c>
      <c r="AG416" s="220">
        <f t="shared" si="77"/>
        <v>12339685.819999998</v>
      </c>
      <c r="AH416" s="234"/>
      <c r="AI416" s="235">
        <f t="shared" si="80"/>
        <v>3188.96</v>
      </c>
      <c r="AJ416" s="235">
        <f t="shared" si="80"/>
        <v>3301.37</v>
      </c>
      <c r="AK416" s="235">
        <f t="shared" si="80"/>
        <v>3301.37</v>
      </c>
      <c r="AL416" s="235">
        <f t="shared" si="80"/>
        <v>3285.46</v>
      </c>
      <c r="AM416" s="235">
        <f t="shared" si="80"/>
        <v>3480.36</v>
      </c>
      <c r="AN416" s="235">
        <f t="shared" si="80"/>
        <v>3667.67</v>
      </c>
      <c r="AO416" s="235">
        <f t="shared" si="78"/>
        <v>3644.17</v>
      </c>
      <c r="AP416" s="235">
        <f t="shared" si="78"/>
        <v>3644.17</v>
      </c>
      <c r="AQ416" s="235">
        <f t="shared" si="78"/>
        <v>3827.5</v>
      </c>
      <c r="AR416" s="235">
        <f t="shared" si="71"/>
        <v>4053.32</v>
      </c>
      <c r="AS416" s="235">
        <f t="shared" si="71"/>
        <v>4095.81</v>
      </c>
      <c r="AT416" s="235">
        <f t="shared" si="71"/>
        <v>4009.5</v>
      </c>
      <c r="AU416" s="236">
        <f t="shared" si="73"/>
        <v>43499.659999999996</v>
      </c>
      <c r="AV416" s="236">
        <f t="shared" si="74"/>
        <v>3874.42</v>
      </c>
      <c r="AW416" s="236">
        <f t="shared" si="74"/>
        <v>3823.12</v>
      </c>
      <c r="AX416" s="236">
        <f t="shared" si="74"/>
        <v>3820.57</v>
      </c>
      <c r="AY416" s="236">
        <f t="shared" si="74"/>
        <v>3816.17</v>
      </c>
      <c r="AZ416" s="236">
        <f t="shared" si="81"/>
        <v>3810.27</v>
      </c>
      <c r="BA416" s="236">
        <f t="shared" si="81"/>
        <v>3793.88</v>
      </c>
      <c r="BB416" s="236">
        <f t="shared" si="81"/>
        <v>3771.16</v>
      </c>
      <c r="BC416" s="236">
        <f t="shared" si="81"/>
        <v>3763.36</v>
      </c>
      <c r="BD416" s="236">
        <f t="shared" si="81"/>
        <v>3763.36</v>
      </c>
      <c r="BE416" s="236">
        <f t="shared" si="81"/>
        <v>3763.36</v>
      </c>
      <c r="BF416" s="236">
        <f t="shared" si="79"/>
        <v>3763.36</v>
      </c>
      <c r="BG416" s="236">
        <f t="shared" si="79"/>
        <v>3763.36</v>
      </c>
      <c r="BH416" s="236">
        <f t="shared" si="79"/>
        <v>3763.36</v>
      </c>
      <c r="BI416" s="236">
        <f t="shared" si="72"/>
        <v>3763.36</v>
      </c>
      <c r="BJ416" s="236">
        <f t="shared" si="72"/>
        <v>3763.36</v>
      </c>
      <c r="BK416" s="236">
        <f t="shared" si="72"/>
        <v>3763.36</v>
      </c>
      <c r="BL416" s="235">
        <f t="shared" si="75"/>
        <v>45245.55</v>
      </c>
    </row>
    <row r="417" spans="1:68">
      <c r="A417" s="234" t="s">
        <v>630</v>
      </c>
      <c r="B417" s="231">
        <v>4.3999999999999997E-2</v>
      </c>
      <c r="C417" s="231">
        <v>4.3999999999999997E-2</v>
      </c>
      <c r="D417" s="239">
        <v>876.55000000000007</v>
      </c>
      <c r="E417" s="239">
        <v>876.55000000000007</v>
      </c>
      <c r="F417" s="239">
        <v>876.55000000000007</v>
      </c>
      <c r="G417" s="239">
        <v>876.55000000000007</v>
      </c>
      <c r="H417" s="239">
        <v>876.55000000000007</v>
      </c>
      <c r="I417" s="239">
        <v>876.55000000000007</v>
      </c>
      <c r="J417" s="239">
        <v>876.55000000000007</v>
      </c>
      <c r="K417" s="239">
        <v>876.55000000000007</v>
      </c>
      <c r="L417" s="239">
        <v>876.55000000000007</v>
      </c>
      <c r="M417" s="239">
        <v>438.27500000000003</v>
      </c>
      <c r="N417" s="220">
        <v>0</v>
      </c>
      <c r="O417" s="239">
        <v>0</v>
      </c>
      <c r="P417" s="220">
        <f t="shared" si="76"/>
        <v>8327.2250000000004</v>
      </c>
      <c r="Q417" s="239">
        <v>0</v>
      </c>
      <c r="R417" s="239">
        <v>0</v>
      </c>
      <c r="S417" s="239">
        <v>0</v>
      </c>
      <c r="T417" s="239">
        <v>0</v>
      </c>
      <c r="U417" s="239">
        <v>0</v>
      </c>
      <c r="V417" s="239">
        <v>0</v>
      </c>
      <c r="W417" s="239">
        <v>0</v>
      </c>
      <c r="X417" s="239">
        <v>0</v>
      </c>
      <c r="Y417" s="239">
        <v>0</v>
      </c>
      <c r="Z417" s="239">
        <v>0</v>
      </c>
      <c r="AA417" s="220">
        <v>0</v>
      </c>
      <c r="AB417" s="239">
        <v>0</v>
      </c>
      <c r="AC417" s="239">
        <v>0</v>
      </c>
      <c r="AD417" s="239">
        <v>0</v>
      </c>
      <c r="AE417" s="239">
        <v>0</v>
      </c>
      <c r="AF417" s="239">
        <v>0</v>
      </c>
      <c r="AG417" s="220">
        <f t="shared" si="77"/>
        <v>0</v>
      </c>
      <c r="AH417" s="234"/>
      <c r="AI417" s="235">
        <f t="shared" si="80"/>
        <v>3.21</v>
      </c>
      <c r="AJ417" s="235">
        <f t="shared" si="80"/>
        <v>3.21</v>
      </c>
      <c r="AK417" s="235">
        <f t="shared" si="80"/>
        <v>3.21</v>
      </c>
      <c r="AL417" s="235">
        <f t="shared" si="80"/>
        <v>3.21</v>
      </c>
      <c r="AM417" s="235">
        <f t="shared" si="80"/>
        <v>3.21</v>
      </c>
      <c r="AN417" s="235">
        <f t="shared" si="80"/>
        <v>3.21</v>
      </c>
      <c r="AO417" s="235">
        <f t="shared" si="78"/>
        <v>3.21</v>
      </c>
      <c r="AP417" s="235">
        <f t="shared" si="78"/>
        <v>3.21</v>
      </c>
      <c r="AQ417" s="235">
        <f t="shared" si="78"/>
        <v>3.21</v>
      </c>
      <c r="AR417" s="235">
        <f t="shared" si="71"/>
        <v>1.61</v>
      </c>
      <c r="AS417" s="235">
        <f t="shared" si="71"/>
        <v>0</v>
      </c>
      <c r="AT417" s="235">
        <f t="shared" si="71"/>
        <v>0</v>
      </c>
      <c r="AU417" s="236">
        <f t="shared" si="73"/>
        <v>30.500000000000004</v>
      </c>
      <c r="AV417" s="236">
        <f t="shared" si="74"/>
        <v>0</v>
      </c>
      <c r="AW417" s="236">
        <f t="shared" si="74"/>
        <v>0</v>
      </c>
      <c r="AX417" s="236">
        <f t="shared" si="74"/>
        <v>0</v>
      </c>
      <c r="AY417" s="236">
        <f t="shared" si="74"/>
        <v>0</v>
      </c>
      <c r="AZ417" s="236">
        <f t="shared" si="81"/>
        <v>0</v>
      </c>
      <c r="BA417" s="236">
        <f t="shared" si="81"/>
        <v>0</v>
      </c>
      <c r="BB417" s="236">
        <f t="shared" si="81"/>
        <v>0</v>
      </c>
      <c r="BC417" s="236">
        <f t="shared" si="81"/>
        <v>0</v>
      </c>
      <c r="BD417" s="236">
        <f t="shared" si="81"/>
        <v>0</v>
      </c>
      <c r="BE417" s="236">
        <f t="shared" si="81"/>
        <v>0</v>
      </c>
      <c r="BF417" s="236">
        <f t="shared" si="79"/>
        <v>0</v>
      </c>
      <c r="BG417" s="236">
        <f t="shared" si="79"/>
        <v>0</v>
      </c>
      <c r="BH417" s="236">
        <f t="shared" si="79"/>
        <v>0</v>
      </c>
      <c r="BI417" s="236">
        <f t="shared" si="72"/>
        <v>0</v>
      </c>
      <c r="BJ417" s="236">
        <f t="shared" si="72"/>
        <v>0</v>
      </c>
      <c r="BK417" s="236">
        <f t="shared" si="72"/>
        <v>0</v>
      </c>
      <c r="BL417" s="235">
        <f t="shared" si="75"/>
        <v>0</v>
      </c>
    </row>
    <row r="418" spans="1:68">
      <c r="A418" s="234" t="s">
        <v>631</v>
      </c>
      <c r="B418" s="231">
        <v>4.02E-2</v>
      </c>
      <c r="C418" s="231">
        <v>4.02E-2</v>
      </c>
      <c r="D418" s="239">
        <v>14619959.470000001</v>
      </c>
      <c r="E418" s="239">
        <v>14795834.32</v>
      </c>
      <c r="F418" s="239">
        <v>14945708.449999999</v>
      </c>
      <c r="G418" s="239">
        <v>15061646.4</v>
      </c>
      <c r="H418" s="239">
        <v>15144308.42</v>
      </c>
      <c r="I418" s="239">
        <v>15140945.59</v>
      </c>
      <c r="J418" s="239">
        <v>15532314.865000002</v>
      </c>
      <c r="K418" s="239">
        <v>15993783.890000001</v>
      </c>
      <c r="L418" s="239">
        <v>16094099.01</v>
      </c>
      <c r="M418" s="239">
        <v>16143912.560000001</v>
      </c>
      <c r="N418" s="220">
        <v>16174005.450000001</v>
      </c>
      <c r="O418" s="239">
        <v>16175732.505000001</v>
      </c>
      <c r="P418" s="220">
        <f t="shared" si="76"/>
        <v>185822250.92999998</v>
      </c>
      <c r="Q418" s="239">
        <v>16196094.75</v>
      </c>
      <c r="R418" s="239">
        <v>16489362.075000001</v>
      </c>
      <c r="S418" s="239">
        <v>16756718.905000001</v>
      </c>
      <c r="T418" s="239">
        <v>16867671.605</v>
      </c>
      <c r="U418" s="239">
        <v>17032370.825000003</v>
      </c>
      <c r="V418" s="239">
        <v>17250776.720000006</v>
      </c>
      <c r="W418" s="239">
        <v>17454235.065000009</v>
      </c>
      <c r="X418" s="239">
        <v>17604881.230000004</v>
      </c>
      <c r="Y418" s="239">
        <v>17690473.280000005</v>
      </c>
      <c r="Z418" s="239">
        <v>18067380.900000006</v>
      </c>
      <c r="AA418" s="220">
        <v>18497124.970000006</v>
      </c>
      <c r="AB418" s="239">
        <v>18530424.825000007</v>
      </c>
      <c r="AC418" s="239">
        <v>18586742.895000007</v>
      </c>
      <c r="AD418" s="239">
        <v>18650371.260000005</v>
      </c>
      <c r="AE418" s="239">
        <v>18706460.810000006</v>
      </c>
      <c r="AF418" s="239">
        <v>18814786.565000009</v>
      </c>
      <c r="AG418" s="220">
        <f t="shared" si="77"/>
        <v>216886029.34500009</v>
      </c>
      <c r="AH418" s="234"/>
      <c r="AI418" s="235">
        <f t="shared" si="80"/>
        <v>48976.86</v>
      </c>
      <c r="AJ418" s="235">
        <f t="shared" si="80"/>
        <v>49566.04</v>
      </c>
      <c r="AK418" s="235">
        <f t="shared" si="80"/>
        <v>50068.12</v>
      </c>
      <c r="AL418" s="235">
        <f t="shared" si="80"/>
        <v>50456.52</v>
      </c>
      <c r="AM418" s="235">
        <f t="shared" si="80"/>
        <v>50733.43</v>
      </c>
      <c r="AN418" s="235">
        <f t="shared" si="80"/>
        <v>50722.17</v>
      </c>
      <c r="AO418" s="235">
        <f t="shared" si="78"/>
        <v>52033.25</v>
      </c>
      <c r="AP418" s="235">
        <f t="shared" si="78"/>
        <v>53579.18</v>
      </c>
      <c r="AQ418" s="235">
        <f t="shared" si="78"/>
        <v>53915.23</v>
      </c>
      <c r="AR418" s="235">
        <f t="shared" si="71"/>
        <v>54082.11</v>
      </c>
      <c r="AS418" s="235">
        <f t="shared" si="71"/>
        <v>54182.92</v>
      </c>
      <c r="AT418" s="235">
        <f t="shared" si="71"/>
        <v>54188.7</v>
      </c>
      <c r="AU418" s="236">
        <f t="shared" si="73"/>
        <v>622504.52999999991</v>
      </c>
      <c r="AV418" s="236">
        <f t="shared" si="74"/>
        <v>54256.92</v>
      </c>
      <c r="AW418" s="236">
        <f t="shared" si="74"/>
        <v>55239.360000000001</v>
      </c>
      <c r="AX418" s="236">
        <f t="shared" si="74"/>
        <v>56135.01</v>
      </c>
      <c r="AY418" s="236">
        <f t="shared" si="74"/>
        <v>56506.7</v>
      </c>
      <c r="AZ418" s="236">
        <f t="shared" si="81"/>
        <v>57058.44</v>
      </c>
      <c r="BA418" s="236">
        <f t="shared" si="81"/>
        <v>57790.1</v>
      </c>
      <c r="BB418" s="236">
        <f t="shared" si="81"/>
        <v>58471.69</v>
      </c>
      <c r="BC418" s="236">
        <f t="shared" si="81"/>
        <v>58976.35</v>
      </c>
      <c r="BD418" s="236">
        <f t="shared" si="81"/>
        <v>59263.09</v>
      </c>
      <c r="BE418" s="236">
        <f t="shared" si="81"/>
        <v>60525.73</v>
      </c>
      <c r="BF418" s="236">
        <f t="shared" si="79"/>
        <v>61965.37</v>
      </c>
      <c r="BG418" s="236">
        <f t="shared" si="79"/>
        <v>62076.92</v>
      </c>
      <c r="BH418" s="236">
        <f t="shared" si="79"/>
        <v>62265.59</v>
      </c>
      <c r="BI418" s="236">
        <f t="shared" si="72"/>
        <v>62478.74</v>
      </c>
      <c r="BJ418" s="236">
        <f t="shared" si="72"/>
        <v>62666.64</v>
      </c>
      <c r="BK418" s="236">
        <f t="shared" si="72"/>
        <v>63029.53</v>
      </c>
      <c r="BL418" s="235">
        <f t="shared" si="75"/>
        <v>726568.19000000006</v>
      </c>
    </row>
    <row r="419" spans="1:68">
      <c r="A419" s="234" t="s">
        <v>632</v>
      </c>
      <c r="B419" s="231">
        <v>4.02E-2</v>
      </c>
      <c r="C419" s="231">
        <v>4.02E-2</v>
      </c>
      <c r="D419" s="239">
        <v>474777.34</v>
      </c>
      <c r="E419" s="239">
        <v>474777.34</v>
      </c>
      <c r="F419" s="239">
        <v>471729.87</v>
      </c>
      <c r="G419" s="239">
        <v>487265.28000000003</v>
      </c>
      <c r="H419" s="239">
        <v>505848.15</v>
      </c>
      <c r="I419" s="239">
        <v>505848.15</v>
      </c>
      <c r="J419" s="239">
        <v>548314.91500000004</v>
      </c>
      <c r="K419" s="239">
        <v>590781.68000000005</v>
      </c>
      <c r="L419" s="239">
        <v>595742.60000000009</v>
      </c>
      <c r="M419" s="239">
        <v>595990.1</v>
      </c>
      <c r="N419" s="220">
        <v>591276.68000000005</v>
      </c>
      <c r="O419" s="239">
        <v>591276.68000000005</v>
      </c>
      <c r="P419" s="220">
        <f t="shared" si="76"/>
        <v>6433628.7849999992</v>
      </c>
      <c r="Q419" s="239">
        <v>590188.18000000005</v>
      </c>
      <c r="R419" s="239">
        <v>595329.68000000005</v>
      </c>
      <c r="S419" s="239">
        <v>600286.02</v>
      </c>
      <c r="T419" s="239">
        <v>604619.3600000001</v>
      </c>
      <c r="U419" s="239">
        <v>610226.3600000001</v>
      </c>
      <c r="V419" s="239">
        <v>615210.3600000001</v>
      </c>
      <c r="W419" s="239">
        <v>620194.3600000001</v>
      </c>
      <c r="X419" s="239">
        <v>620194.3600000001</v>
      </c>
      <c r="Y419" s="239">
        <v>625801.3600000001</v>
      </c>
      <c r="Z419" s="239">
        <v>630904.94500000007</v>
      </c>
      <c r="AA419" s="220">
        <v>630401.53000000014</v>
      </c>
      <c r="AB419" s="239">
        <v>630401.53000000014</v>
      </c>
      <c r="AC419" s="239">
        <v>630401.53000000014</v>
      </c>
      <c r="AD419" s="239">
        <v>636631.53000000014</v>
      </c>
      <c r="AE419" s="239">
        <v>642861.53000000014</v>
      </c>
      <c r="AF419" s="239">
        <v>648468.53000000014</v>
      </c>
      <c r="AG419" s="220">
        <f t="shared" si="77"/>
        <v>7541697.9250000026</v>
      </c>
      <c r="AH419" s="235"/>
      <c r="AI419" s="235">
        <f t="shared" si="80"/>
        <v>1590.5</v>
      </c>
      <c r="AJ419" s="235">
        <f t="shared" si="80"/>
        <v>1590.5</v>
      </c>
      <c r="AK419" s="235">
        <f t="shared" si="80"/>
        <v>1580.3</v>
      </c>
      <c r="AL419" s="235">
        <f t="shared" si="80"/>
        <v>1632.34</v>
      </c>
      <c r="AM419" s="235">
        <f t="shared" si="80"/>
        <v>1694.59</v>
      </c>
      <c r="AN419" s="235">
        <f t="shared" si="80"/>
        <v>1694.59</v>
      </c>
      <c r="AO419" s="235">
        <f t="shared" si="78"/>
        <v>1836.85</v>
      </c>
      <c r="AP419" s="235">
        <f t="shared" si="78"/>
        <v>1979.12</v>
      </c>
      <c r="AQ419" s="235">
        <f t="shared" si="78"/>
        <v>1995.74</v>
      </c>
      <c r="AR419" s="235">
        <f t="shared" si="71"/>
        <v>1996.57</v>
      </c>
      <c r="AS419" s="235">
        <f t="shared" si="71"/>
        <v>1980.78</v>
      </c>
      <c r="AT419" s="235">
        <f t="shared" si="71"/>
        <v>1980.78</v>
      </c>
      <c r="AU419" s="236">
        <f t="shared" si="73"/>
        <v>21552.66</v>
      </c>
      <c r="AV419" s="236">
        <f t="shared" si="74"/>
        <v>1977.13</v>
      </c>
      <c r="AW419" s="236">
        <f t="shared" si="74"/>
        <v>1994.35</v>
      </c>
      <c r="AX419" s="236">
        <f t="shared" si="74"/>
        <v>2010.96</v>
      </c>
      <c r="AY419" s="236">
        <f t="shared" si="74"/>
        <v>2025.47</v>
      </c>
      <c r="AZ419" s="236">
        <f t="shared" si="81"/>
        <v>2044.26</v>
      </c>
      <c r="BA419" s="236">
        <f t="shared" si="81"/>
        <v>2060.9499999999998</v>
      </c>
      <c r="BB419" s="236">
        <f t="shared" si="81"/>
        <v>2077.65</v>
      </c>
      <c r="BC419" s="236">
        <f t="shared" si="81"/>
        <v>2077.65</v>
      </c>
      <c r="BD419" s="236">
        <f t="shared" si="81"/>
        <v>2096.4299999999998</v>
      </c>
      <c r="BE419" s="236">
        <f t="shared" si="81"/>
        <v>2113.5300000000002</v>
      </c>
      <c r="BF419" s="236">
        <f t="shared" si="79"/>
        <v>2111.85</v>
      </c>
      <c r="BG419" s="236">
        <f t="shared" si="79"/>
        <v>2111.85</v>
      </c>
      <c r="BH419" s="236">
        <f t="shared" si="79"/>
        <v>2111.85</v>
      </c>
      <c r="BI419" s="236">
        <f t="shared" si="72"/>
        <v>2132.7199999999998</v>
      </c>
      <c r="BJ419" s="236">
        <f t="shared" si="72"/>
        <v>2153.59</v>
      </c>
      <c r="BK419" s="236">
        <f t="shared" si="72"/>
        <v>2172.37</v>
      </c>
      <c r="BL419" s="235">
        <f t="shared" si="75"/>
        <v>25264.7</v>
      </c>
    </row>
    <row r="420" spans="1:68">
      <c r="A420" s="234" t="s">
        <v>633</v>
      </c>
      <c r="B420" s="231">
        <v>0</v>
      </c>
      <c r="C420" s="231">
        <v>0</v>
      </c>
      <c r="D420" s="239">
        <v>0</v>
      </c>
      <c r="E420" s="239">
        <v>0</v>
      </c>
      <c r="F420" s="239">
        <v>0</v>
      </c>
      <c r="G420" s="239">
        <v>0</v>
      </c>
      <c r="H420" s="239">
        <v>0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20">
        <v>0</v>
      </c>
      <c r="O420" s="239">
        <v>0</v>
      </c>
      <c r="P420" s="220">
        <f t="shared" si="76"/>
        <v>0</v>
      </c>
      <c r="Q420" s="239">
        <v>0</v>
      </c>
      <c r="R420" s="239">
        <v>0</v>
      </c>
      <c r="S420" s="239">
        <v>0</v>
      </c>
      <c r="T420" s="239">
        <v>0</v>
      </c>
      <c r="U420" s="239">
        <v>0</v>
      </c>
      <c r="V420" s="239">
        <v>0</v>
      </c>
      <c r="W420" s="239">
        <v>0</v>
      </c>
      <c r="X420" s="239">
        <v>0</v>
      </c>
      <c r="Y420" s="239">
        <v>0</v>
      </c>
      <c r="Z420" s="239">
        <v>0</v>
      </c>
      <c r="AA420" s="220">
        <v>0</v>
      </c>
      <c r="AB420" s="239">
        <v>0</v>
      </c>
      <c r="AC420" s="239">
        <v>0</v>
      </c>
      <c r="AD420" s="239">
        <v>0</v>
      </c>
      <c r="AE420" s="239">
        <v>0</v>
      </c>
      <c r="AF420" s="239">
        <v>0</v>
      </c>
      <c r="AG420" s="220">
        <f t="shared" si="77"/>
        <v>0</v>
      </c>
      <c r="AH420" s="234"/>
      <c r="AI420" s="235">
        <f t="shared" si="80"/>
        <v>0</v>
      </c>
      <c r="AJ420" s="235">
        <f t="shared" si="80"/>
        <v>0</v>
      </c>
      <c r="AK420" s="235">
        <f t="shared" si="80"/>
        <v>0</v>
      </c>
      <c r="AL420" s="235">
        <f t="shared" si="80"/>
        <v>0</v>
      </c>
      <c r="AM420" s="235">
        <f t="shared" si="80"/>
        <v>0</v>
      </c>
      <c r="AN420" s="235">
        <f t="shared" si="80"/>
        <v>0</v>
      </c>
      <c r="AO420" s="235">
        <f t="shared" si="78"/>
        <v>0</v>
      </c>
      <c r="AP420" s="235">
        <f t="shared" si="78"/>
        <v>0</v>
      </c>
      <c r="AQ420" s="235">
        <f t="shared" si="78"/>
        <v>0</v>
      </c>
      <c r="AR420" s="235">
        <f t="shared" si="71"/>
        <v>0</v>
      </c>
      <c r="AS420" s="235">
        <f t="shared" si="71"/>
        <v>0</v>
      </c>
      <c r="AT420" s="235">
        <f t="shared" si="71"/>
        <v>0</v>
      </c>
      <c r="AU420" s="236">
        <f t="shared" si="73"/>
        <v>0</v>
      </c>
      <c r="AV420" s="236">
        <f t="shared" si="74"/>
        <v>0</v>
      </c>
      <c r="AW420" s="236">
        <f t="shared" si="74"/>
        <v>0</v>
      </c>
      <c r="AX420" s="236">
        <f t="shared" si="74"/>
        <v>0</v>
      </c>
      <c r="AY420" s="236">
        <f t="shared" si="74"/>
        <v>0</v>
      </c>
      <c r="AZ420" s="236">
        <f t="shared" si="81"/>
        <v>0</v>
      </c>
      <c r="BA420" s="236">
        <f t="shared" si="81"/>
        <v>0</v>
      </c>
      <c r="BB420" s="236">
        <f t="shared" si="81"/>
        <v>0</v>
      </c>
      <c r="BC420" s="236">
        <f t="shared" si="81"/>
        <v>0</v>
      </c>
      <c r="BD420" s="236">
        <f t="shared" si="81"/>
        <v>0</v>
      </c>
      <c r="BE420" s="236">
        <f t="shared" si="81"/>
        <v>0</v>
      </c>
      <c r="BF420" s="236">
        <f t="shared" si="79"/>
        <v>0</v>
      </c>
      <c r="BG420" s="236">
        <f t="shared" si="79"/>
        <v>0</v>
      </c>
      <c r="BH420" s="236">
        <f t="shared" si="79"/>
        <v>0</v>
      </c>
      <c r="BI420" s="236">
        <f t="shared" si="72"/>
        <v>0</v>
      </c>
      <c r="BJ420" s="236">
        <f t="shared" si="72"/>
        <v>0</v>
      </c>
      <c r="BK420" s="236">
        <f t="shared" si="72"/>
        <v>0</v>
      </c>
      <c r="BL420" s="235">
        <f t="shared" si="75"/>
        <v>0</v>
      </c>
    </row>
    <row r="421" spans="1:68">
      <c r="A421" s="234" t="s">
        <v>634</v>
      </c>
      <c r="B421" s="231">
        <v>0</v>
      </c>
      <c r="C421" s="231">
        <v>0</v>
      </c>
      <c r="D421" s="220">
        <v>0</v>
      </c>
      <c r="E421" s="220">
        <v>0</v>
      </c>
      <c r="F421" s="220">
        <v>0</v>
      </c>
      <c r="G421" s="220">
        <v>0</v>
      </c>
      <c r="H421" s="220">
        <v>0</v>
      </c>
      <c r="I421" s="220">
        <v>0</v>
      </c>
      <c r="J421" s="220">
        <v>0</v>
      </c>
      <c r="K421" s="220">
        <v>0</v>
      </c>
      <c r="L421" s="220">
        <v>0</v>
      </c>
      <c r="M421" s="220">
        <v>0</v>
      </c>
      <c r="N421" s="220">
        <v>0</v>
      </c>
      <c r="O421" s="220">
        <v>0</v>
      </c>
      <c r="P421" s="220">
        <f t="shared" si="76"/>
        <v>0</v>
      </c>
      <c r="Q421" s="220">
        <v>0</v>
      </c>
      <c r="R421" s="220">
        <v>0</v>
      </c>
      <c r="S421" s="220">
        <v>0</v>
      </c>
      <c r="T421" s="220">
        <v>0</v>
      </c>
      <c r="U421" s="220">
        <v>0</v>
      </c>
      <c r="V421" s="220">
        <v>0</v>
      </c>
      <c r="W421" s="220">
        <v>0</v>
      </c>
      <c r="X421" s="220">
        <v>0</v>
      </c>
      <c r="Y421" s="220">
        <v>0</v>
      </c>
      <c r="Z421" s="220">
        <v>0</v>
      </c>
      <c r="AA421" s="220">
        <v>0</v>
      </c>
      <c r="AB421" s="220">
        <v>0</v>
      </c>
      <c r="AC421" s="220">
        <v>0</v>
      </c>
      <c r="AD421" s="220">
        <v>0</v>
      </c>
      <c r="AE421" s="220">
        <v>0</v>
      </c>
      <c r="AF421" s="220">
        <v>0</v>
      </c>
      <c r="AG421" s="220">
        <f t="shared" si="77"/>
        <v>0</v>
      </c>
      <c r="AH421" s="234"/>
      <c r="AI421" s="235">
        <f t="shared" si="80"/>
        <v>0</v>
      </c>
      <c r="AJ421" s="235">
        <f t="shared" si="80"/>
        <v>0</v>
      </c>
      <c r="AK421" s="235">
        <f t="shared" si="80"/>
        <v>0</v>
      </c>
      <c r="AL421" s="235">
        <f t="shared" si="80"/>
        <v>0</v>
      </c>
      <c r="AM421" s="235">
        <f t="shared" si="80"/>
        <v>0</v>
      </c>
      <c r="AN421" s="235">
        <f t="shared" si="80"/>
        <v>0</v>
      </c>
      <c r="AO421" s="235">
        <f t="shared" si="78"/>
        <v>0</v>
      </c>
      <c r="AP421" s="235">
        <f t="shared" si="78"/>
        <v>0</v>
      </c>
      <c r="AQ421" s="235">
        <f t="shared" si="78"/>
        <v>0</v>
      </c>
      <c r="AR421" s="235">
        <f t="shared" si="71"/>
        <v>0</v>
      </c>
      <c r="AS421" s="235">
        <f t="shared" si="71"/>
        <v>0</v>
      </c>
      <c r="AT421" s="235">
        <f t="shared" si="71"/>
        <v>0</v>
      </c>
      <c r="AU421" s="236">
        <f t="shared" si="73"/>
        <v>0</v>
      </c>
      <c r="AV421" s="236">
        <f t="shared" si="74"/>
        <v>0</v>
      </c>
      <c r="AW421" s="236">
        <f t="shared" si="74"/>
        <v>0</v>
      </c>
      <c r="AX421" s="236">
        <f t="shared" si="74"/>
        <v>0</v>
      </c>
      <c r="AY421" s="236">
        <f t="shared" si="74"/>
        <v>0</v>
      </c>
      <c r="AZ421" s="236">
        <f t="shared" si="81"/>
        <v>0</v>
      </c>
      <c r="BA421" s="236">
        <f t="shared" si="81"/>
        <v>0</v>
      </c>
      <c r="BB421" s="236">
        <f t="shared" si="81"/>
        <v>0</v>
      </c>
      <c r="BC421" s="236">
        <f t="shared" si="81"/>
        <v>0</v>
      </c>
      <c r="BD421" s="236">
        <f t="shared" si="81"/>
        <v>0</v>
      </c>
      <c r="BE421" s="236">
        <f t="shared" si="81"/>
        <v>0</v>
      </c>
      <c r="BF421" s="236">
        <f t="shared" si="79"/>
        <v>0</v>
      </c>
      <c r="BG421" s="236">
        <f t="shared" si="79"/>
        <v>0</v>
      </c>
      <c r="BH421" s="236">
        <f t="shared" si="79"/>
        <v>0</v>
      </c>
      <c r="BI421" s="236">
        <f t="shared" si="72"/>
        <v>0</v>
      </c>
      <c r="BJ421" s="236">
        <f t="shared" si="72"/>
        <v>0</v>
      </c>
      <c r="BK421" s="236">
        <f t="shared" si="72"/>
        <v>0</v>
      </c>
      <c r="BL421" s="235">
        <f t="shared" si="75"/>
        <v>0</v>
      </c>
    </row>
    <row r="422" spans="1:68">
      <c r="A422" s="234" t="s">
        <v>635</v>
      </c>
      <c r="B422" s="231">
        <v>4.9000000000000002E-2</v>
      </c>
      <c r="C422" s="231">
        <v>4.9000000000000002E-2</v>
      </c>
      <c r="D422" s="220">
        <v>34408930.950000003</v>
      </c>
      <c r="E422" s="220">
        <v>34489624.399999999</v>
      </c>
      <c r="F422" s="220">
        <v>34570317.850000001</v>
      </c>
      <c r="G422" s="220">
        <v>34570317.850000001</v>
      </c>
      <c r="H422" s="220">
        <v>34614916.140000001</v>
      </c>
      <c r="I422" s="220">
        <v>34651220.75</v>
      </c>
      <c r="J422" s="220">
        <v>35290178.350000001</v>
      </c>
      <c r="K422" s="220">
        <v>35992959.350000001</v>
      </c>
      <c r="L422" s="220">
        <v>36310560.094999999</v>
      </c>
      <c r="M422" s="220">
        <v>37109065.265000001</v>
      </c>
      <c r="N422" s="220">
        <v>37645499.409999996</v>
      </c>
      <c r="O422" s="220">
        <v>37645499.409999996</v>
      </c>
      <c r="P422" s="220">
        <f t="shared" si="76"/>
        <v>427299089.81999993</v>
      </c>
      <c r="Q422" s="220">
        <v>39423917.144999996</v>
      </c>
      <c r="R422" s="220">
        <v>41277503.694999993</v>
      </c>
      <c r="S422" s="220">
        <v>41427841.324999996</v>
      </c>
      <c r="T422" s="220">
        <v>41578178.954999998</v>
      </c>
      <c r="U422" s="220">
        <v>41728516.585000001</v>
      </c>
      <c r="V422" s="220">
        <v>41984312.380000003</v>
      </c>
      <c r="W422" s="220">
        <v>42240108.175000004</v>
      </c>
      <c r="X422" s="220">
        <v>42430921.32500001</v>
      </c>
      <c r="Y422" s="220">
        <v>42627516.690000013</v>
      </c>
      <c r="Z422" s="220">
        <v>43581449.870000012</v>
      </c>
      <c r="AA422" s="220">
        <v>44454432.020000011</v>
      </c>
      <c r="AB422" s="220">
        <v>44454432.020000011</v>
      </c>
      <c r="AC422" s="220">
        <v>44454432.020000011</v>
      </c>
      <c r="AD422" s="220">
        <v>45854432.020000011</v>
      </c>
      <c r="AE422" s="220">
        <v>47254432.020000011</v>
      </c>
      <c r="AF422" s="220">
        <v>47254432.020000011</v>
      </c>
      <c r="AG422" s="220">
        <f t="shared" si="77"/>
        <v>528319417.14499998</v>
      </c>
      <c r="AH422" s="234"/>
      <c r="AI422" s="235">
        <f t="shared" si="80"/>
        <v>140503.13</v>
      </c>
      <c r="AJ422" s="235">
        <f t="shared" si="80"/>
        <v>140832.63</v>
      </c>
      <c r="AK422" s="235">
        <f t="shared" si="80"/>
        <v>141162.13</v>
      </c>
      <c r="AL422" s="235">
        <f t="shared" si="80"/>
        <v>141162.13</v>
      </c>
      <c r="AM422" s="235">
        <f t="shared" si="80"/>
        <v>141344.24</v>
      </c>
      <c r="AN422" s="235">
        <f t="shared" si="80"/>
        <v>141492.48000000001</v>
      </c>
      <c r="AO422" s="235">
        <f t="shared" si="78"/>
        <v>144101.56</v>
      </c>
      <c r="AP422" s="235">
        <f t="shared" si="78"/>
        <v>146971.25</v>
      </c>
      <c r="AQ422" s="235">
        <f t="shared" si="78"/>
        <v>148268.12</v>
      </c>
      <c r="AR422" s="235">
        <f t="shared" si="71"/>
        <v>151528.68</v>
      </c>
      <c r="AS422" s="235">
        <f t="shared" si="71"/>
        <v>153719.12</v>
      </c>
      <c r="AT422" s="235">
        <f t="shared" si="71"/>
        <v>153719.12</v>
      </c>
      <c r="AU422" s="236">
        <f t="shared" si="73"/>
        <v>1744804.5899999999</v>
      </c>
      <c r="AV422" s="236">
        <f t="shared" si="74"/>
        <v>160981</v>
      </c>
      <c r="AW422" s="236">
        <f t="shared" si="74"/>
        <v>168549.81</v>
      </c>
      <c r="AX422" s="236">
        <f t="shared" si="74"/>
        <v>169163.69</v>
      </c>
      <c r="AY422" s="236">
        <f t="shared" si="74"/>
        <v>169777.56</v>
      </c>
      <c r="AZ422" s="236">
        <f t="shared" si="81"/>
        <v>170391.44</v>
      </c>
      <c r="BA422" s="236">
        <f t="shared" si="81"/>
        <v>171435.94</v>
      </c>
      <c r="BB422" s="236">
        <f t="shared" si="81"/>
        <v>172480.44</v>
      </c>
      <c r="BC422" s="236">
        <f t="shared" si="81"/>
        <v>173259.6</v>
      </c>
      <c r="BD422" s="236">
        <f t="shared" si="81"/>
        <v>174062.36</v>
      </c>
      <c r="BE422" s="236">
        <f t="shared" si="81"/>
        <v>177957.59</v>
      </c>
      <c r="BF422" s="236">
        <f t="shared" si="79"/>
        <v>181522.26</v>
      </c>
      <c r="BG422" s="236">
        <f t="shared" si="79"/>
        <v>181522.26</v>
      </c>
      <c r="BH422" s="236">
        <f t="shared" si="79"/>
        <v>181522.26</v>
      </c>
      <c r="BI422" s="236">
        <f t="shared" si="72"/>
        <v>187238.93</v>
      </c>
      <c r="BJ422" s="236">
        <f t="shared" si="72"/>
        <v>192955.6</v>
      </c>
      <c r="BK422" s="236">
        <f t="shared" si="72"/>
        <v>192955.6</v>
      </c>
      <c r="BL422" s="235">
        <f t="shared" si="75"/>
        <v>2157304.2799999998</v>
      </c>
    </row>
    <row r="423" spans="1:68">
      <c r="A423" s="234" t="s">
        <v>636</v>
      </c>
      <c r="B423" s="231">
        <v>4.9000000000000002E-2</v>
      </c>
      <c r="C423" s="231">
        <v>4.9000000000000002E-2</v>
      </c>
      <c r="D423" s="220">
        <v>1255080.6400000001</v>
      </c>
      <c r="E423" s="220">
        <v>1255080.6400000001</v>
      </c>
      <c r="F423" s="220">
        <v>1255080.6400000001</v>
      </c>
      <c r="G423" s="220">
        <v>1255080.6400000001</v>
      </c>
      <c r="H423" s="220">
        <v>1255080.6400000001</v>
      </c>
      <c r="I423" s="220">
        <v>1255080.6400000001</v>
      </c>
      <c r="J423" s="220">
        <v>1255080.6400000001</v>
      </c>
      <c r="K423" s="220">
        <v>1255080.6400000001</v>
      </c>
      <c r="L423" s="220">
        <v>1255080.6400000001</v>
      </c>
      <c r="M423" s="220">
        <v>1255080.6400000001</v>
      </c>
      <c r="N423" s="220">
        <v>1255080.6400000001</v>
      </c>
      <c r="O423" s="220">
        <v>1255080.6400000001</v>
      </c>
      <c r="P423" s="220">
        <f t="shared" si="76"/>
        <v>15060967.680000005</v>
      </c>
      <c r="Q423" s="220">
        <v>1255080.6400000001</v>
      </c>
      <c r="R423" s="220">
        <v>1255080.6400000001</v>
      </c>
      <c r="S423" s="220">
        <v>1255080.6400000001</v>
      </c>
      <c r="T423" s="220">
        <v>1255080.6400000001</v>
      </c>
      <c r="U423" s="220">
        <v>1255080.6400000001</v>
      </c>
      <c r="V423" s="220">
        <v>1255080.6400000001</v>
      </c>
      <c r="W423" s="220">
        <v>1255080.6400000001</v>
      </c>
      <c r="X423" s="220">
        <v>1255080.6400000001</v>
      </c>
      <c r="Y423" s="220">
        <v>1255080.6400000001</v>
      </c>
      <c r="Z423" s="220">
        <v>1255080.6400000001</v>
      </c>
      <c r="AA423" s="220">
        <v>1255080.6400000001</v>
      </c>
      <c r="AB423" s="220">
        <v>1255080.6400000001</v>
      </c>
      <c r="AC423" s="220">
        <v>1255080.6400000001</v>
      </c>
      <c r="AD423" s="220">
        <v>1255080.6400000001</v>
      </c>
      <c r="AE423" s="220">
        <v>1255080.6400000001</v>
      </c>
      <c r="AF423" s="220">
        <v>1255080.6400000001</v>
      </c>
      <c r="AG423" s="220">
        <f t="shared" si="77"/>
        <v>15060967.680000005</v>
      </c>
      <c r="AH423" s="234"/>
      <c r="AI423" s="235">
        <f t="shared" si="80"/>
        <v>5124.91</v>
      </c>
      <c r="AJ423" s="235">
        <f t="shared" si="80"/>
        <v>5124.91</v>
      </c>
      <c r="AK423" s="235">
        <f t="shared" si="80"/>
        <v>5124.91</v>
      </c>
      <c r="AL423" s="235">
        <f t="shared" si="80"/>
        <v>5124.91</v>
      </c>
      <c r="AM423" s="235">
        <f t="shared" si="80"/>
        <v>5124.91</v>
      </c>
      <c r="AN423" s="235">
        <f t="shared" si="80"/>
        <v>5124.91</v>
      </c>
      <c r="AO423" s="235">
        <f t="shared" si="78"/>
        <v>5124.91</v>
      </c>
      <c r="AP423" s="235">
        <f t="shared" si="78"/>
        <v>5124.91</v>
      </c>
      <c r="AQ423" s="235">
        <f t="shared" si="78"/>
        <v>5124.91</v>
      </c>
      <c r="AR423" s="235">
        <f t="shared" si="71"/>
        <v>5124.91</v>
      </c>
      <c r="AS423" s="235">
        <f t="shared" si="71"/>
        <v>5124.91</v>
      </c>
      <c r="AT423" s="235">
        <f t="shared" si="71"/>
        <v>5124.91</v>
      </c>
      <c r="AU423" s="236">
        <f t="shared" si="73"/>
        <v>61498.920000000013</v>
      </c>
      <c r="AV423" s="236">
        <f t="shared" si="74"/>
        <v>5124.91</v>
      </c>
      <c r="AW423" s="236">
        <f t="shared" si="74"/>
        <v>5124.91</v>
      </c>
      <c r="AX423" s="236">
        <f t="shared" si="74"/>
        <v>5124.91</v>
      </c>
      <c r="AY423" s="236">
        <f t="shared" si="74"/>
        <v>5124.91</v>
      </c>
      <c r="AZ423" s="236">
        <f t="shared" si="81"/>
        <v>5124.91</v>
      </c>
      <c r="BA423" s="236">
        <f t="shared" si="81"/>
        <v>5124.91</v>
      </c>
      <c r="BB423" s="236">
        <f t="shared" si="81"/>
        <v>5124.91</v>
      </c>
      <c r="BC423" s="236">
        <f t="shared" si="81"/>
        <v>5124.91</v>
      </c>
      <c r="BD423" s="236">
        <f t="shared" si="81"/>
        <v>5124.91</v>
      </c>
      <c r="BE423" s="236">
        <f t="shared" si="81"/>
        <v>5124.91</v>
      </c>
      <c r="BF423" s="236">
        <f t="shared" si="79"/>
        <v>5124.91</v>
      </c>
      <c r="BG423" s="236">
        <f t="shared" si="79"/>
        <v>5124.91</v>
      </c>
      <c r="BH423" s="236">
        <f t="shared" si="79"/>
        <v>5124.91</v>
      </c>
      <c r="BI423" s="236">
        <f t="shared" si="72"/>
        <v>5124.91</v>
      </c>
      <c r="BJ423" s="236">
        <f t="shared" si="72"/>
        <v>5124.91</v>
      </c>
      <c r="BK423" s="236">
        <f t="shared" si="72"/>
        <v>5124.91</v>
      </c>
      <c r="BL423" s="235">
        <f t="shared" si="75"/>
        <v>61498.920000000013</v>
      </c>
    </row>
    <row r="424" spans="1:68">
      <c r="A424" s="234" t="s">
        <v>637</v>
      </c>
      <c r="B424" s="231">
        <v>0.1084</v>
      </c>
      <c r="C424" s="231">
        <v>0.1084</v>
      </c>
      <c r="D424" s="220">
        <v>24084552.829999998</v>
      </c>
      <c r="E424" s="220">
        <v>24087317.530000001</v>
      </c>
      <c r="F424" s="220">
        <v>24063864.620000001</v>
      </c>
      <c r="G424" s="220">
        <v>24040667.199999999</v>
      </c>
      <c r="H424" s="220">
        <v>23996585.190000001</v>
      </c>
      <c r="I424" s="220">
        <v>23952479.129999999</v>
      </c>
      <c r="J424" s="220">
        <v>23952710.560000002</v>
      </c>
      <c r="K424" s="220">
        <v>23952710.560000002</v>
      </c>
      <c r="L424" s="220">
        <v>23952710.560000002</v>
      </c>
      <c r="M424" s="220">
        <v>23952710.560000002</v>
      </c>
      <c r="N424" s="220">
        <v>23952710.560000002</v>
      </c>
      <c r="O424" s="220">
        <v>23952710.560000002</v>
      </c>
      <c r="P424" s="220">
        <f t="shared" si="76"/>
        <v>287941729.86000001</v>
      </c>
      <c r="Q424" s="220">
        <v>23952710.560000002</v>
      </c>
      <c r="R424" s="220">
        <v>23952710.560000002</v>
      </c>
      <c r="S424" s="220">
        <v>23952710.560000002</v>
      </c>
      <c r="T424" s="220">
        <v>23952710.560000002</v>
      </c>
      <c r="U424" s="220">
        <v>23952710.560000002</v>
      </c>
      <c r="V424" s="220">
        <v>23952710.560000002</v>
      </c>
      <c r="W424" s="220">
        <v>23952710.560000002</v>
      </c>
      <c r="X424" s="220">
        <v>23952710.560000002</v>
      </c>
      <c r="Y424" s="220">
        <v>23952710.560000002</v>
      </c>
      <c r="Z424" s="220">
        <v>23952710.560000002</v>
      </c>
      <c r="AA424" s="220">
        <v>23952710.560000002</v>
      </c>
      <c r="AB424" s="220">
        <v>23952710.560000002</v>
      </c>
      <c r="AC424" s="220">
        <v>23952710.560000002</v>
      </c>
      <c r="AD424" s="220">
        <v>23952710.560000002</v>
      </c>
      <c r="AE424" s="220">
        <v>23952710.560000002</v>
      </c>
      <c r="AF424" s="220">
        <v>23952710.560000002</v>
      </c>
      <c r="AG424" s="220">
        <f t="shared" si="77"/>
        <v>287432526.72000003</v>
      </c>
      <c r="AH424" s="234"/>
      <c r="AI424" s="235">
        <f t="shared" si="80"/>
        <v>217563.79</v>
      </c>
      <c r="AJ424" s="235">
        <f t="shared" si="80"/>
        <v>217588.77</v>
      </c>
      <c r="AK424" s="235">
        <f t="shared" si="80"/>
        <v>217376.91</v>
      </c>
      <c r="AL424" s="235">
        <f t="shared" si="80"/>
        <v>217167.35999999999</v>
      </c>
      <c r="AM424" s="235">
        <f t="shared" si="80"/>
        <v>216769.15</v>
      </c>
      <c r="AN424" s="235">
        <f t="shared" si="80"/>
        <v>216370.73</v>
      </c>
      <c r="AO424" s="235">
        <f t="shared" si="78"/>
        <v>216372.82</v>
      </c>
      <c r="AP424" s="235">
        <f t="shared" si="78"/>
        <v>216372.82</v>
      </c>
      <c r="AQ424" s="235">
        <f t="shared" si="78"/>
        <v>216372.82</v>
      </c>
      <c r="AR424" s="235">
        <f t="shared" si="78"/>
        <v>216372.82</v>
      </c>
      <c r="AS424" s="235">
        <f t="shared" si="78"/>
        <v>216372.82</v>
      </c>
      <c r="AT424" s="235">
        <f t="shared" si="78"/>
        <v>216372.82</v>
      </c>
      <c r="AU424" s="236">
        <f t="shared" si="73"/>
        <v>2601073.63</v>
      </c>
      <c r="AV424" s="236">
        <f t="shared" si="74"/>
        <v>216372.82</v>
      </c>
      <c r="AW424" s="236">
        <f t="shared" si="74"/>
        <v>216372.82</v>
      </c>
      <c r="AX424" s="236">
        <f t="shared" si="74"/>
        <v>216372.82</v>
      </c>
      <c r="AY424" s="236">
        <f t="shared" si="74"/>
        <v>216372.82</v>
      </c>
      <c r="AZ424" s="236">
        <f t="shared" si="81"/>
        <v>216372.82</v>
      </c>
      <c r="BA424" s="236">
        <f t="shared" si="81"/>
        <v>216372.82</v>
      </c>
      <c r="BB424" s="236">
        <f t="shared" si="81"/>
        <v>216372.82</v>
      </c>
      <c r="BC424" s="236">
        <f t="shared" si="81"/>
        <v>216372.82</v>
      </c>
      <c r="BD424" s="236">
        <f t="shared" si="81"/>
        <v>216372.82</v>
      </c>
      <c r="BE424" s="236">
        <f t="shared" si="81"/>
        <v>216372.82</v>
      </c>
      <c r="BF424" s="236">
        <f t="shared" si="79"/>
        <v>216372.82</v>
      </c>
      <c r="BG424" s="236">
        <f t="shared" si="79"/>
        <v>216372.82</v>
      </c>
      <c r="BH424" s="236">
        <f t="shared" si="79"/>
        <v>216372.82</v>
      </c>
      <c r="BI424" s="236">
        <f t="shared" si="79"/>
        <v>216372.82</v>
      </c>
      <c r="BJ424" s="236">
        <f t="shared" si="79"/>
        <v>216372.82</v>
      </c>
      <c r="BK424" s="236">
        <f t="shared" si="79"/>
        <v>216372.82</v>
      </c>
      <c r="BL424" s="235">
        <f t="shared" si="75"/>
        <v>2596473.84</v>
      </c>
    </row>
    <row r="425" spans="1:68">
      <c r="A425" s="234" t="s">
        <v>638</v>
      </c>
      <c r="B425" s="231">
        <v>0.1084</v>
      </c>
      <c r="C425" s="231">
        <v>0.1084</v>
      </c>
      <c r="D425" s="220">
        <v>0</v>
      </c>
      <c r="E425" s="220">
        <v>0</v>
      </c>
      <c r="F425" s="220">
        <v>0</v>
      </c>
      <c r="G425" s="220">
        <v>141623.33000000002</v>
      </c>
      <c r="H425" s="220">
        <v>283246.65000000002</v>
      </c>
      <c r="I425" s="220">
        <v>283246.65000000002</v>
      </c>
      <c r="J425" s="220">
        <v>283246.65000000002</v>
      </c>
      <c r="K425" s="220">
        <v>283246.65000000002</v>
      </c>
      <c r="L425" s="220">
        <v>283246.65000000002</v>
      </c>
      <c r="M425" s="220">
        <v>283246.65000000002</v>
      </c>
      <c r="N425" s="220">
        <v>283246.65000000002</v>
      </c>
      <c r="O425" s="220">
        <v>283246.65000000002</v>
      </c>
      <c r="P425" s="220">
        <f t="shared" si="76"/>
        <v>2407596.5299999998</v>
      </c>
      <c r="Q425" s="220">
        <v>283246.65000000002</v>
      </c>
      <c r="R425" s="220">
        <v>283246.65000000002</v>
      </c>
      <c r="S425" s="220">
        <v>283246.65000000002</v>
      </c>
      <c r="T425" s="220">
        <v>283246.65000000002</v>
      </c>
      <c r="U425" s="220">
        <v>283246.65000000002</v>
      </c>
      <c r="V425" s="220">
        <v>283246.65000000002</v>
      </c>
      <c r="W425" s="220">
        <v>283246.65000000002</v>
      </c>
      <c r="X425" s="220">
        <v>283246.65000000002</v>
      </c>
      <c r="Y425" s="220">
        <v>283246.65000000002</v>
      </c>
      <c r="Z425" s="220">
        <v>283246.65000000002</v>
      </c>
      <c r="AA425" s="220">
        <v>283246.65000000002</v>
      </c>
      <c r="AB425" s="220">
        <v>283246.65000000002</v>
      </c>
      <c r="AC425" s="220">
        <v>283246.65000000002</v>
      </c>
      <c r="AD425" s="220">
        <v>283246.65000000002</v>
      </c>
      <c r="AE425" s="220">
        <v>283246.65000000002</v>
      </c>
      <c r="AF425" s="220">
        <v>283246.65000000002</v>
      </c>
      <c r="AG425" s="220">
        <f t="shared" si="77"/>
        <v>3398959.7999999993</v>
      </c>
      <c r="AH425" s="234"/>
      <c r="AI425" s="235">
        <f t="shared" si="80"/>
        <v>0</v>
      </c>
      <c r="AJ425" s="235">
        <f t="shared" si="80"/>
        <v>0</v>
      </c>
      <c r="AK425" s="235">
        <f t="shared" si="80"/>
        <v>0</v>
      </c>
      <c r="AL425" s="235">
        <f t="shared" si="80"/>
        <v>1279.33</v>
      </c>
      <c r="AM425" s="235">
        <f t="shared" si="80"/>
        <v>2558.66</v>
      </c>
      <c r="AN425" s="235">
        <f t="shared" si="80"/>
        <v>2558.66</v>
      </c>
      <c r="AO425" s="235">
        <f t="shared" si="78"/>
        <v>2558.66</v>
      </c>
      <c r="AP425" s="235">
        <f t="shared" si="78"/>
        <v>2558.66</v>
      </c>
      <c r="AQ425" s="235">
        <f t="shared" si="78"/>
        <v>2558.66</v>
      </c>
      <c r="AR425" s="235">
        <f t="shared" si="78"/>
        <v>2558.66</v>
      </c>
      <c r="AS425" s="235">
        <f t="shared" si="78"/>
        <v>2558.66</v>
      </c>
      <c r="AT425" s="235">
        <f t="shared" si="78"/>
        <v>2558.66</v>
      </c>
      <c r="AU425" s="236">
        <f t="shared" si="73"/>
        <v>21748.61</v>
      </c>
      <c r="AV425" s="236">
        <f t="shared" si="74"/>
        <v>2558.66</v>
      </c>
      <c r="AW425" s="236">
        <f t="shared" si="74"/>
        <v>2558.66</v>
      </c>
      <c r="AX425" s="236">
        <f t="shared" si="74"/>
        <v>2558.66</v>
      </c>
      <c r="AY425" s="236">
        <f t="shared" si="74"/>
        <v>2558.66</v>
      </c>
      <c r="AZ425" s="236">
        <f t="shared" si="81"/>
        <v>2558.66</v>
      </c>
      <c r="BA425" s="236">
        <f t="shared" si="81"/>
        <v>2558.66</v>
      </c>
      <c r="BB425" s="236">
        <f t="shared" si="81"/>
        <v>2558.66</v>
      </c>
      <c r="BC425" s="236">
        <f t="shared" si="81"/>
        <v>2558.66</v>
      </c>
      <c r="BD425" s="236">
        <f t="shared" si="81"/>
        <v>2558.66</v>
      </c>
      <c r="BE425" s="236">
        <f t="shared" si="81"/>
        <v>2558.66</v>
      </c>
      <c r="BF425" s="236">
        <f t="shared" si="79"/>
        <v>2558.66</v>
      </c>
      <c r="BG425" s="236">
        <f t="shared" si="79"/>
        <v>2558.66</v>
      </c>
      <c r="BH425" s="236">
        <f t="shared" si="79"/>
        <v>2558.66</v>
      </c>
      <c r="BI425" s="236">
        <f t="shared" si="79"/>
        <v>2558.66</v>
      </c>
      <c r="BJ425" s="236">
        <f t="shared" si="79"/>
        <v>2558.66</v>
      </c>
      <c r="BK425" s="236">
        <f t="shared" si="79"/>
        <v>2558.66</v>
      </c>
      <c r="BL425" s="235">
        <f t="shared" si="75"/>
        <v>30703.919999999998</v>
      </c>
    </row>
    <row r="426" spans="1:68">
      <c r="A426" s="234" t="s">
        <v>639</v>
      </c>
      <c r="B426" s="231">
        <v>0.14080000000000001</v>
      </c>
      <c r="C426" s="231">
        <v>0.14080000000000001</v>
      </c>
      <c r="D426" s="220">
        <v>7606535.4199999999</v>
      </c>
      <c r="E426" s="220">
        <v>7606691.4100000001</v>
      </c>
      <c r="F426" s="220">
        <v>7606691.1100000003</v>
      </c>
      <c r="G426" s="220">
        <v>7606691.1100000003</v>
      </c>
      <c r="H426" s="220">
        <v>7606691.1100000003</v>
      </c>
      <c r="I426" s="220">
        <v>7607252.4199999999</v>
      </c>
      <c r="J426" s="220">
        <v>7588102.0100000007</v>
      </c>
      <c r="K426" s="220">
        <v>7569291.9200000009</v>
      </c>
      <c r="L426" s="220">
        <v>7571547.2550000008</v>
      </c>
      <c r="M426" s="220">
        <v>7573446.5500000007</v>
      </c>
      <c r="N426" s="220">
        <v>7576637.9450000012</v>
      </c>
      <c r="O426" s="220">
        <v>7581929.5950000007</v>
      </c>
      <c r="P426" s="220">
        <f t="shared" si="76"/>
        <v>91101507.855000004</v>
      </c>
      <c r="Q426" s="220">
        <v>7587221.2650000006</v>
      </c>
      <c r="R426" s="220">
        <v>7592512.9350000005</v>
      </c>
      <c r="S426" s="220">
        <v>7597804.6050000004</v>
      </c>
      <c r="T426" s="220">
        <v>7603096.2750000004</v>
      </c>
      <c r="U426" s="220">
        <v>7608387.9450000003</v>
      </c>
      <c r="V426" s="220">
        <v>7613679.6150000002</v>
      </c>
      <c r="W426" s="220">
        <v>7618971.2850000001</v>
      </c>
      <c r="X426" s="220">
        <v>7624262.9550000001</v>
      </c>
      <c r="Y426" s="220">
        <v>7629554.625</v>
      </c>
      <c r="Z426" s="220">
        <v>7634846.2949999999</v>
      </c>
      <c r="AA426" s="220">
        <v>7640283.8149999995</v>
      </c>
      <c r="AB426" s="220">
        <v>7645867.165</v>
      </c>
      <c r="AC426" s="220">
        <v>7651450.4950000001</v>
      </c>
      <c r="AD426" s="220">
        <v>7657033.8250000002</v>
      </c>
      <c r="AE426" s="220">
        <v>7662617.1550000003</v>
      </c>
      <c r="AF426" s="220">
        <v>7668200.4850000003</v>
      </c>
      <c r="AG426" s="220">
        <f t="shared" si="77"/>
        <v>91655155.659999996</v>
      </c>
      <c r="AH426" s="234"/>
      <c r="AI426" s="235">
        <f t="shared" si="80"/>
        <v>89250.02</v>
      </c>
      <c r="AJ426" s="235">
        <f t="shared" si="80"/>
        <v>89251.85</v>
      </c>
      <c r="AK426" s="235">
        <f t="shared" si="80"/>
        <v>89251.839999999997</v>
      </c>
      <c r="AL426" s="235">
        <f t="shared" si="80"/>
        <v>89251.839999999997</v>
      </c>
      <c r="AM426" s="235">
        <f t="shared" si="80"/>
        <v>89251.839999999997</v>
      </c>
      <c r="AN426" s="235">
        <f t="shared" si="80"/>
        <v>89258.43</v>
      </c>
      <c r="AO426" s="235">
        <f t="shared" si="78"/>
        <v>89033.73</v>
      </c>
      <c r="AP426" s="235">
        <f t="shared" si="78"/>
        <v>88813.03</v>
      </c>
      <c r="AQ426" s="235">
        <f t="shared" si="78"/>
        <v>88839.49</v>
      </c>
      <c r="AR426" s="235">
        <f t="shared" si="78"/>
        <v>88861.77</v>
      </c>
      <c r="AS426" s="235">
        <f t="shared" si="78"/>
        <v>88899.22</v>
      </c>
      <c r="AT426" s="235">
        <f t="shared" si="78"/>
        <v>88961.31</v>
      </c>
      <c r="AU426" s="236">
        <f t="shared" si="73"/>
        <v>1068924.3699999999</v>
      </c>
      <c r="AV426" s="236">
        <f t="shared" si="74"/>
        <v>89023.4</v>
      </c>
      <c r="AW426" s="236">
        <f t="shared" si="74"/>
        <v>89085.49</v>
      </c>
      <c r="AX426" s="236">
        <f t="shared" si="74"/>
        <v>89147.57</v>
      </c>
      <c r="AY426" s="236">
        <f t="shared" si="74"/>
        <v>89209.66</v>
      </c>
      <c r="AZ426" s="236">
        <f t="shared" si="81"/>
        <v>89271.75</v>
      </c>
      <c r="BA426" s="236">
        <f t="shared" si="81"/>
        <v>89333.84</v>
      </c>
      <c r="BB426" s="236">
        <f t="shared" si="81"/>
        <v>89395.93</v>
      </c>
      <c r="BC426" s="236">
        <f t="shared" si="81"/>
        <v>89458.02</v>
      </c>
      <c r="BD426" s="236">
        <f t="shared" si="81"/>
        <v>89520.11</v>
      </c>
      <c r="BE426" s="236">
        <f t="shared" si="81"/>
        <v>89582.2</v>
      </c>
      <c r="BF426" s="236">
        <f t="shared" si="79"/>
        <v>89646</v>
      </c>
      <c r="BG426" s="236">
        <f t="shared" si="79"/>
        <v>89711.51</v>
      </c>
      <c r="BH426" s="236">
        <f t="shared" si="79"/>
        <v>89777.02</v>
      </c>
      <c r="BI426" s="236">
        <f t="shared" si="79"/>
        <v>89842.53</v>
      </c>
      <c r="BJ426" s="236">
        <f t="shared" si="79"/>
        <v>89908.04</v>
      </c>
      <c r="BK426" s="236">
        <f t="shared" si="79"/>
        <v>89973.55</v>
      </c>
      <c r="BL426" s="235">
        <f t="shared" si="75"/>
        <v>1075420.5</v>
      </c>
      <c r="BP426" s="232">
        <f>BL426</f>
        <v>1075420.5</v>
      </c>
    </row>
    <row r="427" spans="1:68">
      <c r="A427" s="234" t="s">
        <v>640</v>
      </c>
      <c r="B427" s="231">
        <v>0</v>
      </c>
      <c r="C427" s="231">
        <v>0</v>
      </c>
      <c r="D427" s="220">
        <v>649719.77</v>
      </c>
      <c r="E427" s="220">
        <v>649719.77</v>
      </c>
      <c r="F427" s="220">
        <v>649921.02</v>
      </c>
      <c r="G427" s="220">
        <v>650122.27</v>
      </c>
      <c r="H427" s="220">
        <v>661963.16</v>
      </c>
      <c r="I427" s="220">
        <v>673804.04</v>
      </c>
      <c r="J427" s="220">
        <v>673804.04</v>
      </c>
      <c r="K427" s="220">
        <v>673804.04</v>
      </c>
      <c r="L427" s="220">
        <v>673804.04</v>
      </c>
      <c r="M427" s="220">
        <v>673804.04</v>
      </c>
      <c r="N427" s="220">
        <v>673804.04</v>
      </c>
      <c r="O427" s="220">
        <v>673804.04</v>
      </c>
      <c r="P427" s="220">
        <f t="shared" si="76"/>
        <v>7978074.2700000005</v>
      </c>
      <c r="Q427" s="220">
        <v>673804.04</v>
      </c>
      <c r="R427" s="220">
        <v>673804.04</v>
      </c>
      <c r="S427" s="220">
        <v>673804.04</v>
      </c>
      <c r="T427" s="220">
        <v>673804.04</v>
      </c>
      <c r="U427" s="220">
        <v>673804.04</v>
      </c>
      <c r="V427" s="220">
        <v>673804.04</v>
      </c>
      <c r="W427" s="220">
        <v>673804.04</v>
      </c>
      <c r="X427" s="220">
        <v>673804.04</v>
      </c>
      <c r="Y427" s="220">
        <v>673804.04</v>
      </c>
      <c r="Z427" s="220">
        <v>673804.04</v>
      </c>
      <c r="AA427" s="220">
        <v>673804.04</v>
      </c>
      <c r="AB427" s="220">
        <v>673804.04</v>
      </c>
      <c r="AC427" s="220">
        <v>673804.04</v>
      </c>
      <c r="AD427" s="220">
        <v>673804.04</v>
      </c>
      <c r="AE427" s="220">
        <v>673804.04</v>
      </c>
      <c r="AF427" s="220">
        <v>673804.04</v>
      </c>
      <c r="AG427" s="220">
        <f t="shared" si="77"/>
        <v>8085648.4800000004</v>
      </c>
      <c r="AH427" s="234"/>
      <c r="AI427" s="235">
        <f t="shared" si="80"/>
        <v>0</v>
      </c>
      <c r="AJ427" s="235">
        <f t="shared" si="80"/>
        <v>0</v>
      </c>
      <c r="AK427" s="235">
        <f t="shared" si="80"/>
        <v>0</v>
      </c>
      <c r="AL427" s="235">
        <f t="shared" si="80"/>
        <v>0</v>
      </c>
      <c r="AM427" s="235">
        <f t="shared" si="80"/>
        <v>0</v>
      </c>
      <c r="AN427" s="235">
        <f t="shared" si="80"/>
        <v>0</v>
      </c>
      <c r="AO427" s="235">
        <f t="shared" si="78"/>
        <v>0</v>
      </c>
      <c r="AP427" s="235">
        <f t="shared" si="78"/>
        <v>0</v>
      </c>
      <c r="AQ427" s="235">
        <f t="shared" si="78"/>
        <v>0</v>
      </c>
      <c r="AR427" s="235">
        <f t="shared" si="78"/>
        <v>0</v>
      </c>
      <c r="AS427" s="235">
        <f t="shared" si="78"/>
        <v>0</v>
      </c>
      <c r="AT427" s="235">
        <f t="shared" si="78"/>
        <v>0</v>
      </c>
      <c r="AU427" s="236">
        <f t="shared" si="73"/>
        <v>0</v>
      </c>
      <c r="AV427" s="236">
        <f t="shared" si="74"/>
        <v>0</v>
      </c>
      <c r="AW427" s="236">
        <f t="shared" si="74"/>
        <v>0</v>
      </c>
      <c r="AX427" s="236">
        <f t="shared" si="74"/>
        <v>0</v>
      </c>
      <c r="AY427" s="236">
        <f t="shared" si="74"/>
        <v>0</v>
      </c>
      <c r="AZ427" s="236">
        <f t="shared" si="81"/>
        <v>0</v>
      </c>
      <c r="BA427" s="236">
        <f t="shared" si="81"/>
        <v>0</v>
      </c>
      <c r="BB427" s="236">
        <f t="shared" si="81"/>
        <v>0</v>
      </c>
      <c r="BC427" s="236">
        <f t="shared" si="81"/>
        <v>0</v>
      </c>
      <c r="BD427" s="236">
        <f t="shared" si="81"/>
        <v>0</v>
      </c>
      <c r="BE427" s="236">
        <f t="shared" si="81"/>
        <v>0</v>
      </c>
      <c r="BF427" s="236">
        <f t="shared" si="79"/>
        <v>0</v>
      </c>
      <c r="BG427" s="236">
        <f t="shared" si="79"/>
        <v>0</v>
      </c>
      <c r="BH427" s="236">
        <f t="shared" si="79"/>
        <v>0</v>
      </c>
      <c r="BI427" s="236">
        <f t="shared" si="79"/>
        <v>0</v>
      </c>
      <c r="BJ427" s="236">
        <f t="shared" si="79"/>
        <v>0</v>
      </c>
      <c r="BK427" s="236">
        <f t="shared" si="79"/>
        <v>0</v>
      </c>
      <c r="BL427" s="235">
        <f t="shared" si="75"/>
        <v>0</v>
      </c>
    </row>
    <row r="428" spans="1:68">
      <c r="A428" s="234" t="s">
        <v>641</v>
      </c>
      <c r="B428" s="231">
        <v>0</v>
      </c>
      <c r="C428" s="231">
        <v>0</v>
      </c>
      <c r="D428" s="220">
        <v>7844.4400000000005</v>
      </c>
      <c r="E428" s="220">
        <v>7844.4400000000005</v>
      </c>
      <c r="F428" s="220">
        <v>7844.4400000000005</v>
      </c>
      <c r="G428" s="220">
        <v>7844.4400000000005</v>
      </c>
      <c r="H428" s="220">
        <v>7844.4400000000005</v>
      </c>
      <c r="I428" s="220">
        <v>7844.4400000000005</v>
      </c>
      <c r="J428" s="220">
        <v>7844.4400000000005</v>
      </c>
      <c r="K428" s="220">
        <v>7844.4400000000005</v>
      </c>
      <c r="L428" s="220">
        <v>7844.4400000000005</v>
      </c>
      <c r="M428" s="220">
        <v>7844.4400000000005</v>
      </c>
      <c r="N428" s="220">
        <v>7844.4400000000005</v>
      </c>
      <c r="O428" s="220">
        <v>7844.4400000000005</v>
      </c>
      <c r="P428" s="220">
        <f t="shared" si="76"/>
        <v>94133.280000000013</v>
      </c>
      <c r="Q428" s="220">
        <v>7844.4400000000005</v>
      </c>
      <c r="R428" s="220">
        <v>7844.4400000000005</v>
      </c>
      <c r="S428" s="220">
        <v>7844.4400000000005</v>
      </c>
      <c r="T428" s="220">
        <v>7844.4400000000005</v>
      </c>
      <c r="U428" s="220">
        <v>7844.4400000000005</v>
      </c>
      <c r="V428" s="220">
        <v>7844.4400000000005</v>
      </c>
      <c r="W428" s="220">
        <v>7844.4400000000005</v>
      </c>
      <c r="X428" s="220">
        <v>7844.4400000000005</v>
      </c>
      <c r="Y428" s="220">
        <v>7844.4400000000005</v>
      </c>
      <c r="Z428" s="220">
        <v>7844.4400000000005</v>
      </c>
      <c r="AA428" s="220">
        <v>7844.4400000000005</v>
      </c>
      <c r="AB428" s="220">
        <v>7844.4400000000005</v>
      </c>
      <c r="AC428" s="220">
        <v>7844.4400000000005</v>
      </c>
      <c r="AD428" s="220">
        <v>7844.4400000000005</v>
      </c>
      <c r="AE428" s="220">
        <v>7844.4400000000005</v>
      </c>
      <c r="AF428" s="220">
        <v>7844.4400000000005</v>
      </c>
      <c r="AG428" s="220">
        <f t="shared" si="77"/>
        <v>94133.280000000013</v>
      </c>
      <c r="AH428" s="234"/>
      <c r="AI428" s="235">
        <f t="shared" si="80"/>
        <v>0</v>
      </c>
      <c r="AJ428" s="235">
        <f t="shared" si="80"/>
        <v>0</v>
      </c>
      <c r="AK428" s="235">
        <f t="shared" si="80"/>
        <v>0</v>
      </c>
      <c r="AL428" s="235">
        <f t="shared" si="80"/>
        <v>0</v>
      </c>
      <c r="AM428" s="235">
        <f t="shared" si="80"/>
        <v>0</v>
      </c>
      <c r="AN428" s="235">
        <f t="shared" si="80"/>
        <v>0</v>
      </c>
      <c r="AO428" s="235">
        <f t="shared" si="78"/>
        <v>0</v>
      </c>
      <c r="AP428" s="235">
        <f t="shared" si="78"/>
        <v>0</v>
      </c>
      <c r="AQ428" s="235">
        <f t="shared" si="78"/>
        <v>0</v>
      </c>
      <c r="AR428" s="235">
        <f t="shared" si="78"/>
        <v>0</v>
      </c>
      <c r="AS428" s="235">
        <f t="shared" si="78"/>
        <v>0</v>
      </c>
      <c r="AT428" s="235">
        <f t="shared" si="78"/>
        <v>0</v>
      </c>
      <c r="AU428" s="236">
        <f t="shared" si="73"/>
        <v>0</v>
      </c>
      <c r="AV428" s="236">
        <f t="shared" si="74"/>
        <v>0</v>
      </c>
      <c r="AW428" s="236">
        <f t="shared" si="74"/>
        <v>0</v>
      </c>
      <c r="AX428" s="236">
        <f t="shared" si="74"/>
        <v>0</v>
      </c>
      <c r="AY428" s="236">
        <f t="shared" si="74"/>
        <v>0</v>
      </c>
      <c r="AZ428" s="236">
        <f t="shared" si="81"/>
        <v>0</v>
      </c>
      <c r="BA428" s="236">
        <f t="shared" si="81"/>
        <v>0</v>
      </c>
      <c r="BB428" s="236">
        <f t="shared" si="81"/>
        <v>0</v>
      </c>
      <c r="BC428" s="236">
        <f t="shared" si="81"/>
        <v>0</v>
      </c>
      <c r="BD428" s="236">
        <f t="shared" si="81"/>
        <v>0</v>
      </c>
      <c r="BE428" s="236">
        <f t="shared" si="81"/>
        <v>0</v>
      </c>
      <c r="BF428" s="236">
        <f t="shared" si="79"/>
        <v>0</v>
      </c>
      <c r="BG428" s="236">
        <f t="shared" si="79"/>
        <v>0</v>
      </c>
      <c r="BH428" s="236">
        <f t="shared" si="79"/>
        <v>0</v>
      </c>
      <c r="BI428" s="236">
        <f t="shared" si="79"/>
        <v>0</v>
      </c>
      <c r="BJ428" s="236">
        <f t="shared" si="79"/>
        <v>0</v>
      </c>
      <c r="BK428" s="236">
        <f t="shared" si="79"/>
        <v>0</v>
      </c>
      <c r="BL428" s="235">
        <f t="shared" si="75"/>
        <v>0</v>
      </c>
    </row>
    <row r="429" spans="1:68">
      <c r="A429" s="234" t="s">
        <v>642</v>
      </c>
      <c r="B429" s="231">
        <v>5.6500000000000002E-2</v>
      </c>
      <c r="C429" s="231">
        <v>5.6500000000000002E-2</v>
      </c>
      <c r="D429" s="220">
        <v>1044051.11</v>
      </c>
      <c r="E429" s="220">
        <v>1044051.11</v>
      </c>
      <c r="F429" s="220">
        <v>1044051.11</v>
      </c>
      <c r="G429" s="220">
        <v>1044051.11</v>
      </c>
      <c r="H429" s="220">
        <v>1044051.11</v>
      </c>
      <c r="I429" s="220">
        <v>1044051.11</v>
      </c>
      <c r="J429" s="220">
        <v>1044051.11</v>
      </c>
      <c r="K429" s="220">
        <v>1044051.11</v>
      </c>
      <c r="L429" s="220">
        <v>1044051.11</v>
      </c>
      <c r="M429" s="220">
        <v>1044051.11</v>
      </c>
      <c r="N429" s="220">
        <v>1044051.11</v>
      </c>
      <c r="O429" s="220">
        <v>1044051.11</v>
      </c>
      <c r="P429" s="220">
        <f t="shared" si="76"/>
        <v>12528613.319999998</v>
      </c>
      <c r="Q429" s="220">
        <v>1044051.11</v>
      </c>
      <c r="R429" s="220">
        <v>1044051.11</v>
      </c>
      <c r="S429" s="220">
        <v>1044051.11</v>
      </c>
      <c r="T429" s="220">
        <v>1044051.11</v>
      </c>
      <c r="U429" s="220">
        <v>1044051.11</v>
      </c>
      <c r="V429" s="220">
        <v>1044051.11</v>
      </c>
      <c r="W429" s="220">
        <v>1044051.11</v>
      </c>
      <c r="X429" s="220">
        <v>1044051.11</v>
      </c>
      <c r="Y429" s="220">
        <v>1044051.11</v>
      </c>
      <c r="Z429" s="220">
        <v>1044051.11</v>
      </c>
      <c r="AA429" s="220">
        <v>1044051.11</v>
      </c>
      <c r="AB429" s="220">
        <v>1044051.11</v>
      </c>
      <c r="AC429" s="220">
        <v>1044051.11</v>
      </c>
      <c r="AD429" s="220">
        <v>1044051.11</v>
      </c>
      <c r="AE429" s="220">
        <v>1044051.11</v>
      </c>
      <c r="AF429" s="220">
        <v>1044051.11</v>
      </c>
      <c r="AG429" s="220">
        <f t="shared" si="77"/>
        <v>12528613.319999998</v>
      </c>
      <c r="AH429" s="234"/>
      <c r="AI429" s="235">
        <f t="shared" si="80"/>
        <v>4915.74</v>
      </c>
      <c r="AJ429" s="235">
        <f t="shared" si="80"/>
        <v>4915.74</v>
      </c>
      <c r="AK429" s="235">
        <f t="shared" si="80"/>
        <v>4915.74</v>
      </c>
      <c r="AL429" s="235">
        <f t="shared" si="80"/>
        <v>4915.74</v>
      </c>
      <c r="AM429" s="235">
        <f t="shared" si="80"/>
        <v>4915.74</v>
      </c>
      <c r="AN429" s="235">
        <f t="shared" si="80"/>
        <v>4915.74</v>
      </c>
      <c r="AO429" s="235">
        <f t="shared" si="78"/>
        <v>4915.74</v>
      </c>
      <c r="AP429" s="235">
        <f t="shared" si="78"/>
        <v>4915.74</v>
      </c>
      <c r="AQ429" s="235">
        <f t="shared" si="78"/>
        <v>4915.74</v>
      </c>
      <c r="AR429" s="235">
        <f t="shared" si="78"/>
        <v>4915.74</v>
      </c>
      <c r="AS429" s="235">
        <f t="shared" si="78"/>
        <v>4915.74</v>
      </c>
      <c r="AT429" s="235">
        <f t="shared" si="78"/>
        <v>4915.74</v>
      </c>
      <c r="AU429" s="236">
        <f t="shared" si="73"/>
        <v>58988.879999999983</v>
      </c>
      <c r="AV429" s="236">
        <f t="shared" si="74"/>
        <v>4915.74</v>
      </c>
      <c r="AW429" s="236">
        <f t="shared" si="74"/>
        <v>4915.74</v>
      </c>
      <c r="AX429" s="236">
        <f t="shared" si="74"/>
        <v>4915.74</v>
      </c>
      <c r="AY429" s="236">
        <f t="shared" si="74"/>
        <v>4915.74</v>
      </c>
      <c r="AZ429" s="236">
        <f t="shared" si="81"/>
        <v>4915.74</v>
      </c>
      <c r="BA429" s="236">
        <f t="shared" si="81"/>
        <v>4915.74</v>
      </c>
      <c r="BB429" s="236">
        <f t="shared" si="81"/>
        <v>4915.74</v>
      </c>
      <c r="BC429" s="236">
        <f t="shared" si="81"/>
        <v>4915.74</v>
      </c>
      <c r="BD429" s="236">
        <f t="shared" si="81"/>
        <v>4915.74</v>
      </c>
      <c r="BE429" s="236">
        <f t="shared" si="81"/>
        <v>4915.74</v>
      </c>
      <c r="BF429" s="236">
        <f t="shared" si="79"/>
        <v>4915.74</v>
      </c>
      <c r="BG429" s="236">
        <f t="shared" si="79"/>
        <v>4915.74</v>
      </c>
      <c r="BH429" s="236">
        <f t="shared" si="79"/>
        <v>4915.74</v>
      </c>
      <c r="BI429" s="236">
        <f t="shared" si="79"/>
        <v>4915.74</v>
      </c>
      <c r="BJ429" s="236">
        <f t="shared" si="79"/>
        <v>4915.74</v>
      </c>
      <c r="BK429" s="236">
        <f t="shared" si="79"/>
        <v>4915.74</v>
      </c>
      <c r="BL429" s="235">
        <f t="shared" si="75"/>
        <v>58988.879999999983</v>
      </c>
    </row>
    <row r="430" spans="1:68">
      <c r="A430" s="234" t="s">
        <v>643</v>
      </c>
      <c r="B430" s="231">
        <v>0</v>
      </c>
      <c r="C430" s="231">
        <v>0</v>
      </c>
      <c r="D430" s="220">
        <v>360611.73</v>
      </c>
      <c r="E430" s="220">
        <v>360611.73</v>
      </c>
      <c r="F430" s="220">
        <v>360611.73</v>
      </c>
      <c r="G430" s="220">
        <v>360611.73</v>
      </c>
      <c r="H430" s="220">
        <v>360611.73</v>
      </c>
      <c r="I430" s="220">
        <v>360611.73</v>
      </c>
      <c r="J430" s="220">
        <v>360611.73</v>
      </c>
      <c r="K430" s="220">
        <v>360611.73</v>
      </c>
      <c r="L430" s="220">
        <v>360611.73</v>
      </c>
      <c r="M430" s="220">
        <v>360611.73</v>
      </c>
      <c r="N430" s="220">
        <v>360611.73</v>
      </c>
      <c r="O430" s="220">
        <v>360611.73</v>
      </c>
      <c r="P430" s="220">
        <f t="shared" si="76"/>
        <v>4327340.76</v>
      </c>
      <c r="Q430" s="220">
        <v>360611.73</v>
      </c>
      <c r="R430" s="220">
        <v>360611.73</v>
      </c>
      <c r="S430" s="220">
        <v>360611.73</v>
      </c>
      <c r="T430" s="220">
        <v>360611.73</v>
      </c>
      <c r="U430" s="220">
        <v>360611.73</v>
      </c>
      <c r="V430" s="220">
        <v>360611.73</v>
      </c>
      <c r="W430" s="220">
        <v>360611.73</v>
      </c>
      <c r="X430" s="220">
        <v>360611.73</v>
      </c>
      <c r="Y430" s="220">
        <v>360611.73</v>
      </c>
      <c r="Z430" s="220">
        <v>360611.73</v>
      </c>
      <c r="AA430" s="220">
        <v>360611.73</v>
      </c>
      <c r="AB430" s="220">
        <v>360611.73</v>
      </c>
      <c r="AC430" s="220">
        <v>360611.73</v>
      </c>
      <c r="AD430" s="220">
        <v>360611.73</v>
      </c>
      <c r="AE430" s="220">
        <v>360611.73</v>
      </c>
      <c r="AF430" s="220">
        <v>360611.73</v>
      </c>
      <c r="AG430" s="220">
        <f t="shared" si="77"/>
        <v>4327340.76</v>
      </c>
      <c r="AH430" s="234"/>
      <c r="AI430" s="235">
        <f t="shared" si="80"/>
        <v>0</v>
      </c>
      <c r="AJ430" s="235">
        <f t="shared" si="80"/>
        <v>0</v>
      </c>
      <c r="AK430" s="235">
        <f t="shared" si="80"/>
        <v>0</v>
      </c>
      <c r="AL430" s="235">
        <f t="shared" si="80"/>
        <v>0</v>
      </c>
      <c r="AM430" s="235">
        <f t="shared" si="80"/>
        <v>0</v>
      </c>
      <c r="AN430" s="235">
        <f t="shared" si="80"/>
        <v>0</v>
      </c>
      <c r="AO430" s="235">
        <f t="shared" si="78"/>
        <v>0</v>
      </c>
      <c r="AP430" s="235">
        <f t="shared" si="78"/>
        <v>0</v>
      </c>
      <c r="AQ430" s="235">
        <f t="shared" si="78"/>
        <v>0</v>
      </c>
      <c r="AR430" s="235">
        <f t="shared" si="78"/>
        <v>0</v>
      </c>
      <c r="AS430" s="235">
        <f t="shared" si="78"/>
        <v>0</v>
      </c>
      <c r="AT430" s="235">
        <f t="shared" si="78"/>
        <v>0</v>
      </c>
      <c r="AU430" s="236">
        <f t="shared" si="73"/>
        <v>0</v>
      </c>
      <c r="AV430" s="236">
        <f t="shared" si="74"/>
        <v>0</v>
      </c>
      <c r="AW430" s="236">
        <f t="shared" si="74"/>
        <v>0</v>
      </c>
      <c r="AX430" s="236">
        <f t="shared" si="74"/>
        <v>0</v>
      </c>
      <c r="AY430" s="236">
        <f t="shared" si="74"/>
        <v>0</v>
      </c>
      <c r="AZ430" s="236">
        <f t="shared" si="81"/>
        <v>0</v>
      </c>
      <c r="BA430" s="236">
        <f t="shared" si="81"/>
        <v>0</v>
      </c>
      <c r="BB430" s="236">
        <f t="shared" si="81"/>
        <v>0</v>
      </c>
      <c r="BC430" s="236">
        <f t="shared" si="81"/>
        <v>0</v>
      </c>
      <c r="BD430" s="236">
        <f t="shared" si="81"/>
        <v>0</v>
      </c>
      <c r="BE430" s="236">
        <f t="shared" si="81"/>
        <v>0</v>
      </c>
      <c r="BF430" s="236">
        <f t="shared" si="79"/>
        <v>0</v>
      </c>
      <c r="BG430" s="236">
        <f t="shared" si="79"/>
        <v>0</v>
      </c>
      <c r="BH430" s="236">
        <f t="shared" si="79"/>
        <v>0</v>
      </c>
      <c r="BI430" s="236">
        <f t="shared" si="79"/>
        <v>0</v>
      </c>
      <c r="BJ430" s="236">
        <f t="shared" si="79"/>
        <v>0</v>
      </c>
      <c r="BK430" s="236">
        <f t="shared" si="79"/>
        <v>0</v>
      </c>
      <c r="BL430" s="235">
        <f t="shared" si="75"/>
        <v>0</v>
      </c>
    </row>
    <row r="431" spans="1:68">
      <c r="A431" s="234" t="s">
        <v>644</v>
      </c>
      <c r="B431" s="231">
        <v>4.24E-2</v>
      </c>
      <c r="C431" s="231">
        <v>4.0999999999999995E-2</v>
      </c>
      <c r="D431" s="220">
        <v>800780.88</v>
      </c>
      <c r="E431" s="220">
        <v>800780.88</v>
      </c>
      <c r="F431" s="220">
        <v>800780.88</v>
      </c>
      <c r="G431" s="220">
        <v>800780.88</v>
      </c>
      <c r="H431" s="220">
        <v>800780.88</v>
      </c>
      <c r="I431" s="220">
        <v>800780.88</v>
      </c>
      <c r="J431" s="220">
        <v>807229.54</v>
      </c>
      <c r="K431" s="220">
        <v>813678.2</v>
      </c>
      <c r="L431" s="220">
        <v>813678.2</v>
      </c>
      <c r="M431" s="220">
        <v>813678.2</v>
      </c>
      <c r="N431" s="220">
        <v>813678.2</v>
      </c>
      <c r="O431" s="220">
        <v>813678.2</v>
      </c>
      <c r="P431" s="220">
        <f t="shared" si="76"/>
        <v>9680305.8200000003</v>
      </c>
      <c r="Q431" s="220">
        <v>813678.2</v>
      </c>
      <c r="R431" s="220">
        <v>813678.2</v>
      </c>
      <c r="S431" s="220">
        <v>813678.2</v>
      </c>
      <c r="T431" s="220">
        <v>813678.2</v>
      </c>
      <c r="U431" s="220">
        <v>813678.2</v>
      </c>
      <c r="V431" s="220">
        <v>813678.2</v>
      </c>
      <c r="W431" s="220">
        <v>813678.2</v>
      </c>
      <c r="X431" s="220">
        <v>813678.2</v>
      </c>
      <c r="Y431" s="220">
        <v>813678.2</v>
      </c>
      <c r="Z431" s="220">
        <v>813678.2</v>
      </c>
      <c r="AA431" s="220">
        <v>813678.2</v>
      </c>
      <c r="AB431" s="220">
        <v>813678.2</v>
      </c>
      <c r="AC431" s="220">
        <v>813678.2</v>
      </c>
      <c r="AD431" s="220">
        <v>813678.2</v>
      </c>
      <c r="AE431" s="220">
        <v>813678.2</v>
      </c>
      <c r="AF431" s="220">
        <v>813678.2</v>
      </c>
      <c r="AG431" s="220">
        <f t="shared" si="77"/>
        <v>9764138.4000000004</v>
      </c>
      <c r="AH431" s="234"/>
      <c r="AI431" s="235">
        <f t="shared" si="80"/>
        <v>2829.43</v>
      </c>
      <c r="AJ431" s="235">
        <f t="shared" si="80"/>
        <v>2829.43</v>
      </c>
      <c r="AK431" s="235">
        <f t="shared" si="80"/>
        <v>2829.43</v>
      </c>
      <c r="AL431" s="235">
        <f t="shared" si="80"/>
        <v>2829.43</v>
      </c>
      <c r="AM431" s="235">
        <f t="shared" si="80"/>
        <v>2829.43</v>
      </c>
      <c r="AN431" s="235">
        <f t="shared" si="80"/>
        <v>2829.43</v>
      </c>
      <c r="AO431" s="235">
        <f t="shared" si="78"/>
        <v>2852.21</v>
      </c>
      <c r="AP431" s="235">
        <f t="shared" si="78"/>
        <v>2875</v>
      </c>
      <c r="AQ431" s="235">
        <f t="shared" si="78"/>
        <v>2875</v>
      </c>
      <c r="AR431" s="235">
        <f t="shared" si="78"/>
        <v>2875</v>
      </c>
      <c r="AS431" s="235">
        <f t="shared" si="78"/>
        <v>2875</v>
      </c>
      <c r="AT431" s="235">
        <f t="shared" si="78"/>
        <v>2875</v>
      </c>
      <c r="AU431" s="236">
        <f t="shared" si="73"/>
        <v>34203.789999999994</v>
      </c>
      <c r="AV431" s="236">
        <f t="shared" si="74"/>
        <v>2875</v>
      </c>
      <c r="AW431" s="236">
        <f t="shared" si="74"/>
        <v>2875</v>
      </c>
      <c r="AX431" s="236">
        <f t="shared" si="74"/>
        <v>2875</v>
      </c>
      <c r="AY431" s="236">
        <f t="shared" si="74"/>
        <v>2875</v>
      </c>
      <c r="AZ431" s="236">
        <f t="shared" si="81"/>
        <v>2780.07</v>
      </c>
      <c r="BA431" s="236">
        <f t="shared" si="81"/>
        <v>2780.07</v>
      </c>
      <c r="BB431" s="236">
        <f t="shared" si="81"/>
        <v>2780.07</v>
      </c>
      <c r="BC431" s="236">
        <f t="shared" si="81"/>
        <v>2780.07</v>
      </c>
      <c r="BD431" s="236">
        <f t="shared" si="81"/>
        <v>2780.07</v>
      </c>
      <c r="BE431" s="236">
        <f t="shared" si="81"/>
        <v>2780.07</v>
      </c>
      <c r="BF431" s="236">
        <f t="shared" si="79"/>
        <v>2780.07</v>
      </c>
      <c r="BG431" s="236">
        <f t="shared" si="79"/>
        <v>2780.07</v>
      </c>
      <c r="BH431" s="236">
        <f t="shared" si="79"/>
        <v>2780.07</v>
      </c>
      <c r="BI431" s="236">
        <f t="shared" si="79"/>
        <v>2780.07</v>
      </c>
      <c r="BJ431" s="236">
        <f t="shared" si="79"/>
        <v>2780.07</v>
      </c>
      <c r="BK431" s="236">
        <f t="shared" si="79"/>
        <v>2780.07</v>
      </c>
      <c r="BL431" s="235">
        <f t="shared" si="75"/>
        <v>33360.840000000004</v>
      </c>
    </row>
    <row r="432" spans="1:68">
      <c r="A432" s="234" t="s">
        <v>645</v>
      </c>
      <c r="B432" s="231">
        <v>4.6100000000000002E-2</v>
      </c>
      <c r="C432" s="231">
        <v>4.5399999999999996E-2</v>
      </c>
      <c r="D432" s="220">
        <v>639282.32999999996</v>
      </c>
      <c r="E432" s="220">
        <v>639282.32999999996</v>
      </c>
      <c r="F432" s="220">
        <v>807437.76</v>
      </c>
      <c r="G432" s="220">
        <v>796313.18</v>
      </c>
      <c r="H432" s="220">
        <v>622130.22</v>
      </c>
      <c r="I432" s="220">
        <v>655860.24</v>
      </c>
      <c r="J432" s="220">
        <v>684493.22</v>
      </c>
      <c r="K432" s="220">
        <v>684493.22</v>
      </c>
      <c r="L432" s="220">
        <v>684493.22</v>
      </c>
      <c r="M432" s="220">
        <v>684493.22</v>
      </c>
      <c r="N432" s="220">
        <v>684493.22</v>
      </c>
      <c r="O432" s="220">
        <v>684493.22</v>
      </c>
      <c r="P432" s="220">
        <f t="shared" si="76"/>
        <v>8267265.379999999</v>
      </c>
      <c r="Q432" s="220">
        <v>684493.22</v>
      </c>
      <c r="R432" s="220">
        <v>684493.22</v>
      </c>
      <c r="S432" s="220">
        <v>684493.22</v>
      </c>
      <c r="T432" s="220">
        <v>684493.22</v>
      </c>
      <c r="U432" s="220">
        <v>684493.22</v>
      </c>
      <c r="V432" s="220">
        <v>684493.22</v>
      </c>
      <c r="W432" s="220">
        <v>684493.22</v>
      </c>
      <c r="X432" s="220">
        <v>684493.22</v>
      </c>
      <c r="Y432" s="220">
        <v>684493.22</v>
      </c>
      <c r="Z432" s="220">
        <v>684493.22</v>
      </c>
      <c r="AA432" s="220">
        <v>684493.22</v>
      </c>
      <c r="AB432" s="220">
        <v>684493.22</v>
      </c>
      <c r="AC432" s="220">
        <v>684493.22</v>
      </c>
      <c r="AD432" s="220">
        <v>684493.22</v>
      </c>
      <c r="AE432" s="220">
        <v>684493.22</v>
      </c>
      <c r="AF432" s="220">
        <v>684493.22</v>
      </c>
      <c r="AG432" s="220">
        <f t="shared" si="77"/>
        <v>8213918.6399999978</v>
      </c>
      <c r="AH432" s="234"/>
      <c r="AI432" s="235">
        <f t="shared" si="80"/>
        <v>2455.91</v>
      </c>
      <c r="AJ432" s="235">
        <f t="shared" si="80"/>
        <v>2455.91</v>
      </c>
      <c r="AK432" s="235">
        <f t="shared" si="80"/>
        <v>3101.91</v>
      </c>
      <c r="AL432" s="235">
        <f t="shared" si="80"/>
        <v>3059.17</v>
      </c>
      <c r="AM432" s="235">
        <f t="shared" si="80"/>
        <v>2390.02</v>
      </c>
      <c r="AN432" s="235">
        <f t="shared" si="80"/>
        <v>2519.6</v>
      </c>
      <c r="AO432" s="235">
        <f t="shared" si="78"/>
        <v>2629.59</v>
      </c>
      <c r="AP432" s="235">
        <f t="shared" si="78"/>
        <v>2629.59</v>
      </c>
      <c r="AQ432" s="235">
        <f t="shared" si="78"/>
        <v>2629.59</v>
      </c>
      <c r="AR432" s="235">
        <f t="shared" si="78"/>
        <v>2629.59</v>
      </c>
      <c r="AS432" s="235">
        <f t="shared" si="78"/>
        <v>2629.59</v>
      </c>
      <c r="AT432" s="235">
        <f t="shared" si="78"/>
        <v>2629.59</v>
      </c>
      <c r="AU432" s="236">
        <f t="shared" si="73"/>
        <v>31760.06</v>
      </c>
      <c r="AV432" s="236">
        <f t="shared" si="74"/>
        <v>2629.59</v>
      </c>
      <c r="AW432" s="236">
        <f t="shared" si="74"/>
        <v>2629.59</v>
      </c>
      <c r="AX432" s="236">
        <f t="shared" si="74"/>
        <v>2629.59</v>
      </c>
      <c r="AY432" s="236">
        <f t="shared" si="74"/>
        <v>2629.59</v>
      </c>
      <c r="AZ432" s="236">
        <f t="shared" si="81"/>
        <v>2589.67</v>
      </c>
      <c r="BA432" s="236">
        <f t="shared" si="81"/>
        <v>2589.67</v>
      </c>
      <c r="BB432" s="236">
        <f t="shared" si="81"/>
        <v>2589.67</v>
      </c>
      <c r="BC432" s="236">
        <f t="shared" si="81"/>
        <v>2589.67</v>
      </c>
      <c r="BD432" s="236">
        <f t="shared" si="81"/>
        <v>2589.67</v>
      </c>
      <c r="BE432" s="236">
        <f t="shared" si="81"/>
        <v>2589.67</v>
      </c>
      <c r="BF432" s="236">
        <f t="shared" si="79"/>
        <v>2589.67</v>
      </c>
      <c r="BG432" s="236">
        <f t="shared" si="79"/>
        <v>2589.67</v>
      </c>
      <c r="BH432" s="236">
        <f t="shared" si="79"/>
        <v>2589.67</v>
      </c>
      <c r="BI432" s="236">
        <f t="shared" si="79"/>
        <v>2589.67</v>
      </c>
      <c r="BJ432" s="236">
        <f t="shared" si="79"/>
        <v>2589.67</v>
      </c>
      <c r="BK432" s="236">
        <f t="shared" si="79"/>
        <v>2589.67</v>
      </c>
      <c r="BL432" s="235">
        <f t="shared" si="75"/>
        <v>31076.039999999994</v>
      </c>
    </row>
    <row r="433" spans="1:67">
      <c r="A433" s="234" t="s">
        <v>646</v>
      </c>
      <c r="B433" s="231">
        <v>4.36E-2</v>
      </c>
      <c r="C433" s="231">
        <v>4.36E-2</v>
      </c>
      <c r="D433" s="220">
        <v>0</v>
      </c>
      <c r="E433" s="220">
        <v>0</v>
      </c>
      <c r="F433" s="220">
        <v>0</v>
      </c>
      <c r="G433" s="220">
        <v>164784.01999999999</v>
      </c>
      <c r="H433" s="220">
        <v>329568.03000000003</v>
      </c>
      <c r="I433" s="220">
        <v>329568.03000000003</v>
      </c>
      <c r="J433" s="220">
        <v>329568.03000000003</v>
      </c>
      <c r="K433" s="220">
        <v>329568.03000000003</v>
      </c>
      <c r="L433" s="220">
        <v>329568.03000000003</v>
      </c>
      <c r="M433" s="220">
        <v>329568.03000000003</v>
      </c>
      <c r="N433" s="220">
        <v>329568.03000000003</v>
      </c>
      <c r="O433" s="220">
        <v>329568.03000000003</v>
      </c>
      <c r="P433" s="220">
        <f t="shared" si="76"/>
        <v>2801328.2600000007</v>
      </c>
      <c r="Q433" s="220">
        <v>329568.03000000003</v>
      </c>
      <c r="R433" s="220">
        <v>329568.03000000003</v>
      </c>
      <c r="S433" s="220">
        <v>329568.03000000003</v>
      </c>
      <c r="T433" s="220">
        <v>329568.03000000003</v>
      </c>
      <c r="U433" s="220">
        <v>329568.03000000003</v>
      </c>
      <c r="V433" s="220">
        <v>329568.03000000003</v>
      </c>
      <c r="W433" s="220">
        <v>329568.03000000003</v>
      </c>
      <c r="X433" s="220">
        <v>329568.03000000003</v>
      </c>
      <c r="Y433" s="220">
        <v>329568.03000000003</v>
      </c>
      <c r="Z433" s="220">
        <v>329568.03000000003</v>
      </c>
      <c r="AA433" s="220">
        <v>329568.03000000003</v>
      </c>
      <c r="AB433" s="220">
        <v>329568.03000000003</v>
      </c>
      <c r="AC433" s="220">
        <v>329568.03000000003</v>
      </c>
      <c r="AD433" s="220">
        <v>329568.03000000003</v>
      </c>
      <c r="AE433" s="220">
        <v>329568.03000000003</v>
      </c>
      <c r="AF433" s="220">
        <v>329568.03000000003</v>
      </c>
      <c r="AG433" s="220">
        <f t="shared" si="77"/>
        <v>3954816.3600000013</v>
      </c>
      <c r="AH433" s="234"/>
      <c r="AI433" s="235">
        <f t="shared" si="80"/>
        <v>0</v>
      </c>
      <c r="AJ433" s="235">
        <f t="shared" si="80"/>
        <v>0</v>
      </c>
      <c r="AK433" s="235">
        <f t="shared" si="80"/>
        <v>0</v>
      </c>
      <c r="AL433" s="235">
        <f t="shared" si="80"/>
        <v>598.72</v>
      </c>
      <c r="AM433" s="235">
        <f t="shared" si="80"/>
        <v>1197.43</v>
      </c>
      <c r="AN433" s="235">
        <f t="shared" si="80"/>
        <v>1197.43</v>
      </c>
      <c r="AO433" s="235">
        <f t="shared" si="78"/>
        <v>1197.43</v>
      </c>
      <c r="AP433" s="235">
        <f t="shared" si="78"/>
        <v>1197.43</v>
      </c>
      <c r="AQ433" s="235">
        <f t="shared" si="78"/>
        <v>1197.43</v>
      </c>
      <c r="AR433" s="235">
        <f t="shared" si="78"/>
        <v>1197.43</v>
      </c>
      <c r="AS433" s="235">
        <f t="shared" si="78"/>
        <v>1197.43</v>
      </c>
      <c r="AT433" s="235">
        <f t="shared" si="78"/>
        <v>1197.43</v>
      </c>
      <c r="AU433" s="236">
        <f t="shared" si="73"/>
        <v>10178.160000000002</v>
      </c>
      <c r="AV433" s="236">
        <f t="shared" si="74"/>
        <v>1197.43</v>
      </c>
      <c r="AW433" s="236">
        <f t="shared" si="74"/>
        <v>1197.43</v>
      </c>
      <c r="AX433" s="236">
        <f t="shared" si="74"/>
        <v>1197.43</v>
      </c>
      <c r="AY433" s="236">
        <f t="shared" si="74"/>
        <v>1197.43</v>
      </c>
      <c r="AZ433" s="236">
        <f t="shared" si="81"/>
        <v>1197.43</v>
      </c>
      <c r="BA433" s="236">
        <f t="shared" si="81"/>
        <v>1197.43</v>
      </c>
      <c r="BB433" s="236">
        <f t="shared" si="81"/>
        <v>1197.43</v>
      </c>
      <c r="BC433" s="236">
        <f t="shared" si="81"/>
        <v>1197.43</v>
      </c>
      <c r="BD433" s="236">
        <f t="shared" si="81"/>
        <v>1197.43</v>
      </c>
      <c r="BE433" s="236">
        <f t="shared" si="81"/>
        <v>1197.43</v>
      </c>
      <c r="BF433" s="236">
        <f t="shared" si="79"/>
        <v>1197.43</v>
      </c>
      <c r="BG433" s="236">
        <f t="shared" si="79"/>
        <v>1197.43</v>
      </c>
      <c r="BH433" s="236">
        <f t="shared" si="79"/>
        <v>1197.43</v>
      </c>
      <c r="BI433" s="236">
        <f t="shared" si="79"/>
        <v>1197.43</v>
      </c>
      <c r="BJ433" s="236">
        <f t="shared" si="79"/>
        <v>1197.43</v>
      </c>
      <c r="BK433" s="236">
        <f t="shared" si="79"/>
        <v>1197.43</v>
      </c>
      <c r="BL433" s="235">
        <f t="shared" si="75"/>
        <v>14369.160000000002</v>
      </c>
    </row>
    <row r="434" spans="1:67">
      <c r="A434" s="234" t="s">
        <v>647</v>
      </c>
      <c r="B434" s="231">
        <v>4.2500000000000003E-2</v>
      </c>
      <c r="C434" s="231">
        <v>4.3999999999999997E-2</v>
      </c>
      <c r="D434" s="220">
        <v>0</v>
      </c>
      <c r="E434" s="220">
        <v>0</v>
      </c>
      <c r="F434" s="220">
        <v>0</v>
      </c>
      <c r="G434" s="220">
        <v>15170.43</v>
      </c>
      <c r="H434" s="220">
        <v>30340.850000000002</v>
      </c>
      <c r="I434" s="220">
        <v>30340.850000000002</v>
      </c>
      <c r="J434" s="220">
        <v>30340.850000000002</v>
      </c>
      <c r="K434" s="220">
        <v>30340.850000000002</v>
      </c>
      <c r="L434" s="220">
        <v>30340.850000000002</v>
      </c>
      <c r="M434" s="220">
        <v>30340.850000000002</v>
      </c>
      <c r="N434" s="220">
        <v>30340.850000000002</v>
      </c>
      <c r="O434" s="220">
        <v>30340.850000000002</v>
      </c>
      <c r="P434" s="220">
        <f t="shared" si="76"/>
        <v>257897.23000000004</v>
      </c>
      <c r="Q434" s="220">
        <v>30340.850000000002</v>
      </c>
      <c r="R434" s="220">
        <v>30340.850000000002</v>
      </c>
      <c r="S434" s="220">
        <v>30340.850000000002</v>
      </c>
      <c r="T434" s="220">
        <v>30340.850000000002</v>
      </c>
      <c r="U434" s="220">
        <v>30340.850000000002</v>
      </c>
      <c r="V434" s="220">
        <v>30340.850000000002</v>
      </c>
      <c r="W434" s="220">
        <v>30340.850000000002</v>
      </c>
      <c r="X434" s="220">
        <v>30340.850000000002</v>
      </c>
      <c r="Y434" s="220">
        <v>30340.850000000002</v>
      </c>
      <c r="Z434" s="220">
        <v>30340.850000000002</v>
      </c>
      <c r="AA434" s="220">
        <v>30340.850000000002</v>
      </c>
      <c r="AB434" s="220">
        <v>30340.850000000002</v>
      </c>
      <c r="AC434" s="220">
        <v>30340.850000000002</v>
      </c>
      <c r="AD434" s="220">
        <v>30340.850000000002</v>
      </c>
      <c r="AE434" s="220">
        <v>30340.850000000002</v>
      </c>
      <c r="AF434" s="220">
        <v>30340.850000000002</v>
      </c>
      <c r="AG434" s="220">
        <f t="shared" si="77"/>
        <v>364090.19999999995</v>
      </c>
      <c r="AH434" s="234"/>
      <c r="AI434" s="235">
        <f t="shared" si="80"/>
        <v>0</v>
      </c>
      <c r="AJ434" s="235">
        <f t="shared" si="80"/>
        <v>0</v>
      </c>
      <c r="AK434" s="235">
        <f t="shared" si="80"/>
        <v>0</v>
      </c>
      <c r="AL434" s="235">
        <f t="shared" si="80"/>
        <v>53.73</v>
      </c>
      <c r="AM434" s="235">
        <f t="shared" si="80"/>
        <v>107.46</v>
      </c>
      <c r="AN434" s="235">
        <f t="shared" si="80"/>
        <v>107.46</v>
      </c>
      <c r="AO434" s="235">
        <f t="shared" si="78"/>
        <v>107.46</v>
      </c>
      <c r="AP434" s="235">
        <f t="shared" si="78"/>
        <v>107.46</v>
      </c>
      <c r="AQ434" s="235">
        <f t="shared" si="78"/>
        <v>107.46</v>
      </c>
      <c r="AR434" s="235">
        <f t="shared" si="78"/>
        <v>107.46</v>
      </c>
      <c r="AS434" s="235">
        <f t="shared" si="78"/>
        <v>107.46</v>
      </c>
      <c r="AT434" s="235">
        <f t="shared" si="78"/>
        <v>107.46</v>
      </c>
      <c r="AU434" s="236">
        <f t="shared" si="73"/>
        <v>913.41000000000008</v>
      </c>
      <c r="AV434" s="236">
        <f t="shared" si="74"/>
        <v>107.46</v>
      </c>
      <c r="AW434" s="236">
        <f t="shared" si="74"/>
        <v>107.46</v>
      </c>
      <c r="AX434" s="236">
        <f t="shared" si="74"/>
        <v>107.46</v>
      </c>
      <c r="AY434" s="236">
        <f t="shared" si="74"/>
        <v>107.46</v>
      </c>
      <c r="AZ434" s="236">
        <f t="shared" si="81"/>
        <v>111.25</v>
      </c>
      <c r="BA434" s="236">
        <f t="shared" si="81"/>
        <v>111.25</v>
      </c>
      <c r="BB434" s="236">
        <f t="shared" si="81"/>
        <v>111.25</v>
      </c>
      <c r="BC434" s="236">
        <f t="shared" si="81"/>
        <v>111.25</v>
      </c>
      <c r="BD434" s="236">
        <f t="shared" si="81"/>
        <v>111.25</v>
      </c>
      <c r="BE434" s="236">
        <f t="shared" si="81"/>
        <v>111.25</v>
      </c>
      <c r="BF434" s="236">
        <f t="shared" si="79"/>
        <v>111.25</v>
      </c>
      <c r="BG434" s="236">
        <f t="shared" si="79"/>
        <v>111.25</v>
      </c>
      <c r="BH434" s="236">
        <f t="shared" si="79"/>
        <v>111.25</v>
      </c>
      <c r="BI434" s="236">
        <f t="shared" si="79"/>
        <v>111.25</v>
      </c>
      <c r="BJ434" s="236">
        <f t="shared" si="79"/>
        <v>111.25</v>
      </c>
      <c r="BK434" s="236">
        <f t="shared" si="79"/>
        <v>111.25</v>
      </c>
      <c r="BL434" s="235">
        <f t="shared" si="75"/>
        <v>1335</v>
      </c>
    </row>
    <row r="435" spans="1:67">
      <c r="A435" s="234" t="s">
        <v>648</v>
      </c>
      <c r="B435" s="231">
        <v>0.20960000000000001</v>
      </c>
      <c r="C435" s="231">
        <v>0.20960000000000001</v>
      </c>
      <c r="D435" s="220">
        <v>0</v>
      </c>
      <c r="E435" s="220">
        <v>0</v>
      </c>
      <c r="F435" s="220">
        <v>0</v>
      </c>
      <c r="G435" s="220">
        <v>0</v>
      </c>
      <c r="H435" s="220">
        <v>0</v>
      </c>
      <c r="I435" s="220">
        <v>0</v>
      </c>
      <c r="J435" s="220">
        <v>420654.33</v>
      </c>
      <c r="K435" s="220">
        <v>898292.85499999998</v>
      </c>
      <c r="L435" s="220">
        <v>961152.05</v>
      </c>
      <c r="M435" s="220">
        <v>1386820.0150000001</v>
      </c>
      <c r="N435" s="220">
        <v>1806612.98</v>
      </c>
      <c r="O435" s="220">
        <v>1806612.98</v>
      </c>
      <c r="P435" s="220">
        <f t="shared" si="76"/>
        <v>7280145.2100000009</v>
      </c>
      <c r="Q435" s="220">
        <v>1806612.98</v>
      </c>
      <c r="R435" s="220">
        <v>1806612.98</v>
      </c>
      <c r="S435" s="220">
        <v>1806612.98</v>
      </c>
      <c r="T435" s="220">
        <v>1806612.98</v>
      </c>
      <c r="U435" s="220">
        <v>1806612.98</v>
      </c>
      <c r="V435" s="220">
        <v>1806612.98</v>
      </c>
      <c r="W435" s="220">
        <v>1806612.98</v>
      </c>
      <c r="X435" s="220">
        <v>1806612.98</v>
      </c>
      <c r="Y435" s="220">
        <v>1806612.98</v>
      </c>
      <c r="Z435" s="220">
        <v>1806612.98</v>
      </c>
      <c r="AA435" s="220">
        <v>1806612.98</v>
      </c>
      <c r="AB435" s="220">
        <v>1806612.98</v>
      </c>
      <c r="AC435" s="220">
        <v>1806612.98</v>
      </c>
      <c r="AD435" s="220">
        <v>1806612.98</v>
      </c>
      <c r="AE435" s="220">
        <v>1806612.98</v>
      </c>
      <c r="AF435" s="220">
        <v>1806612.98</v>
      </c>
      <c r="AG435" s="220">
        <f t="shared" si="77"/>
        <v>21679355.760000002</v>
      </c>
      <c r="AH435" s="234"/>
      <c r="AI435" s="235">
        <f t="shared" si="80"/>
        <v>0</v>
      </c>
      <c r="AJ435" s="235">
        <f t="shared" si="80"/>
        <v>0</v>
      </c>
      <c r="AK435" s="235">
        <f t="shared" si="80"/>
        <v>0</v>
      </c>
      <c r="AL435" s="235">
        <f t="shared" si="80"/>
        <v>0</v>
      </c>
      <c r="AM435" s="235">
        <f t="shared" si="80"/>
        <v>0</v>
      </c>
      <c r="AN435" s="235">
        <f t="shared" si="80"/>
        <v>0</v>
      </c>
      <c r="AO435" s="235">
        <f t="shared" si="78"/>
        <v>7347.43</v>
      </c>
      <c r="AP435" s="235">
        <f t="shared" si="78"/>
        <v>15690.18</v>
      </c>
      <c r="AQ435" s="235">
        <f t="shared" si="78"/>
        <v>16788.12</v>
      </c>
      <c r="AR435" s="235">
        <f t="shared" si="78"/>
        <v>24223.119999999999</v>
      </c>
      <c r="AS435" s="235">
        <f t="shared" si="78"/>
        <v>31555.51</v>
      </c>
      <c r="AT435" s="235">
        <f t="shared" si="78"/>
        <v>31555.51</v>
      </c>
      <c r="AU435" s="236">
        <f t="shared" si="73"/>
        <v>127159.86999999998</v>
      </c>
      <c r="AV435" s="236">
        <f t="shared" si="74"/>
        <v>31555.51</v>
      </c>
      <c r="AW435" s="236">
        <f t="shared" si="74"/>
        <v>31555.51</v>
      </c>
      <c r="AX435" s="236">
        <f t="shared" si="74"/>
        <v>31555.51</v>
      </c>
      <c r="AY435" s="236">
        <f t="shared" si="74"/>
        <v>31555.51</v>
      </c>
      <c r="AZ435" s="236">
        <f t="shared" si="81"/>
        <v>31555.51</v>
      </c>
      <c r="BA435" s="236">
        <f t="shared" si="81"/>
        <v>31555.51</v>
      </c>
      <c r="BB435" s="236">
        <f t="shared" si="81"/>
        <v>31555.51</v>
      </c>
      <c r="BC435" s="236">
        <f t="shared" si="81"/>
        <v>31555.51</v>
      </c>
      <c r="BD435" s="236">
        <f t="shared" si="81"/>
        <v>31555.51</v>
      </c>
      <c r="BE435" s="236">
        <f t="shared" si="81"/>
        <v>31555.51</v>
      </c>
      <c r="BF435" s="236">
        <f t="shared" si="79"/>
        <v>31555.51</v>
      </c>
      <c r="BG435" s="236">
        <f t="shared" si="79"/>
        <v>31555.51</v>
      </c>
      <c r="BH435" s="236">
        <f t="shared" si="79"/>
        <v>31555.51</v>
      </c>
      <c r="BI435" s="236">
        <f t="shared" si="79"/>
        <v>31555.51</v>
      </c>
      <c r="BJ435" s="236">
        <f t="shared" si="79"/>
        <v>31555.51</v>
      </c>
      <c r="BK435" s="236">
        <f t="shared" si="79"/>
        <v>31555.51</v>
      </c>
      <c r="BL435" s="235">
        <f t="shared" si="75"/>
        <v>378666.12000000005</v>
      </c>
    </row>
    <row r="436" spans="1:67">
      <c r="A436" s="234" t="s">
        <v>649</v>
      </c>
      <c r="B436" s="231">
        <v>0.20960000000000001</v>
      </c>
      <c r="C436" s="231">
        <v>0.20960000000000001</v>
      </c>
      <c r="D436" s="220">
        <v>0</v>
      </c>
      <c r="E436" s="220">
        <v>0</v>
      </c>
      <c r="F436" s="220">
        <v>0</v>
      </c>
      <c r="G436" s="220">
        <v>0</v>
      </c>
      <c r="H436" s="220">
        <v>0</v>
      </c>
      <c r="I436" s="220">
        <v>0</v>
      </c>
      <c r="J436" s="220">
        <v>0</v>
      </c>
      <c r="K436" s="220">
        <v>0</v>
      </c>
      <c r="L436" s="220">
        <v>0</v>
      </c>
      <c r="M436" s="220">
        <v>0</v>
      </c>
      <c r="N436" s="220">
        <v>0</v>
      </c>
      <c r="O436" s="220">
        <v>0</v>
      </c>
      <c r="P436" s="220">
        <f t="shared" si="76"/>
        <v>0</v>
      </c>
      <c r="Q436" s="220">
        <v>0</v>
      </c>
      <c r="R436" s="220">
        <v>0</v>
      </c>
      <c r="S436" s="220">
        <v>0</v>
      </c>
      <c r="T436" s="220">
        <v>0</v>
      </c>
      <c r="U436" s="220">
        <v>0</v>
      </c>
      <c r="V436" s="220">
        <v>0</v>
      </c>
      <c r="W436" s="220">
        <v>0</v>
      </c>
      <c r="X436" s="220">
        <v>0</v>
      </c>
      <c r="Y436" s="220">
        <v>0</v>
      </c>
      <c r="Z436" s="220">
        <v>0</v>
      </c>
      <c r="AA436" s="220">
        <v>0</v>
      </c>
      <c r="AB436" s="220">
        <v>0</v>
      </c>
      <c r="AC436" s="220">
        <v>0</v>
      </c>
      <c r="AD436" s="220">
        <v>0</v>
      </c>
      <c r="AE436" s="220">
        <v>0</v>
      </c>
      <c r="AF436" s="220">
        <v>0</v>
      </c>
      <c r="AG436" s="220">
        <f t="shared" si="77"/>
        <v>0</v>
      </c>
      <c r="AH436" s="234"/>
      <c r="AI436" s="235">
        <f t="shared" si="80"/>
        <v>0</v>
      </c>
      <c r="AJ436" s="235">
        <f t="shared" si="80"/>
        <v>0</v>
      </c>
      <c r="AK436" s="235">
        <f t="shared" si="80"/>
        <v>0</v>
      </c>
      <c r="AL436" s="235">
        <f t="shared" si="80"/>
        <v>0</v>
      </c>
      <c r="AM436" s="235">
        <f t="shared" si="80"/>
        <v>0</v>
      </c>
      <c r="AN436" s="235">
        <f t="shared" si="80"/>
        <v>0</v>
      </c>
      <c r="AO436" s="235">
        <f t="shared" si="78"/>
        <v>0</v>
      </c>
      <c r="AP436" s="235">
        <f t="shared" si="78"/>
        <v>0</v>
      </c>
      <c r="AQ436" s="235">
        <f t="shared" si="78"/>
        <v>0</v>
      </c>
      <c r="AR436" s="235">
        <f t="shared" si="78"/>
        <v>0</v>
      </c>
      <c r="AS436" s="235">
        <f t="shared" si="78"/>
        <v>0</v>
      </c>
      <c r="AT436" s="235">
        <f t="shared" si="78"/>
        <v>0</v>
      </c>
      <c r="AU436" s="236">
        <f t="shared" si="73"/>
        <v>0</v>
      </c>
      <c r="AV436" s="236">
        <f t="shared" si="74"/>
        <v>0</v>
      </c>
      <c r="AW436" s="236">
        <f t="shared" si="74"/>
        <v>0</v>
      </c>
      <c r="AX436" s="236">
        <f t="shared" si="74"/>
        <v>0</v>
      </c>
      <c r="AY436" s="236">
        <f t="shared" si="74"/>
        <v>0</v>
      </c>
      <c r="AZ436" s="236">
        <f t="shared" si="81"/>
        <v>0</v>
      </c>
      <c r="BA436" s="236">
        <f t="shared" si="81"/>
        <v>0</v>
      </c>
      <c r="BB436" s="236">
        <f t="shared" si="81"/>
        <v>0</v>
      </c>
      <c r="BC436" s="236">
        <f t="shared" si="81"/>
        <v>0</v>
      </c>
      <c r="BD436" s="236">
        <f t="shared" si="81"/>
        <v>0</v>
      </c>
      <c r="BE436" s="236">
        <f t="shared" si="81"/>
        <v>0</v>
      </c>
      <c r="BF436" s="236">
        <f t="shared" si="79"/>
        <v>0</v>
      </c>
      <c r="BG436" s="236">
        <f t="shared" si="79"/>
        <v>0</v>
      </c>
      <c r="BH436" s="236">
        <f t="shared" si="79"/>
        <v>0</v>
      </c>
      <c r="BI436" s="236">
        <f t="shared" si="79"/>
        <v>0</v>
      </c>
      <c r="BJ436" s="236">
        <f t="shared" si="79"/>
        <v>0</v>
      </c>
      <c r="BK436" s="236">
        <f t="shared" si="79"/>
        <v>0</v>
      </c>
      <c r="BL436" s="235">
        <f t="shared" si="75"/>
        <v>0</v>
      </c>
    </row>
    <row r="437" spans="1:67">
      <c r="A437" s="234" t="s">
        <v>650</v>
      </c>
      <c r="B437" s="231">
        <v>0</v>
      </c>
      <c r="C437" s="231">
        <v>0</v>
      </c>
      <c r="D437" s="220">
        <v>0</v>
      </c>
      <c r="E437" s="220">
        <v>0</v>
      </c>
      <c r="F437" s="220">
        <v>0</v>
      </c>
      <c r="G437" s="220">
        <v>0</v>
      </c>
      <c r="H437" s="220">
        <v>0</v>
      </c>
      <c r="I437" s="220">
        <v>0</v>
      </c>
      <c r="J437" s="220">
        <v>0</v>
      </c>
      <c r="K437" s="220">
        <v>0</v>
      </c>
      <c r="L437" s="220">
        <v>0</v>
      </c>
      <c r="M437" s="220">
        <v>0</v>
      </c>
      <c r="N437" s="220">
        <v>0</v>
      </c>
      <c r="O437" s="220">
        <v>0</v>
      </c>
      <c r="P437" s="220">
        <f t="shared" si="76"/>
        <v>0</v>
      </c>
      <c r="Q437" s="220">
        <v>0</v>
      </c>
      <c r="R437" s="220">
        <v>0</v>
      </c>
      <c r="S437" s="220">
        <v>0</v>
      </c>
      <c r="T437" s="220">
        <v>0</v>
      </c>
      <c r="U437" s="220">
        <v>0</v>
      </c>
      <c r="V437" s="220">
        <v>0</v>
      </c>
      <c r="W437" s="220">
        <v>0</v>
      </c>
      <c r="X437" s="220">
        <v>0</v>
      </c>
      <c r="Y437" s="220">
        <v>0</v>
      </c>
      <c r="Z437" s="220">
        <v>0</v>
      </c>
      <c r="AA437" s="220">
        <v>0</v>
      </c>
      <c r="AB437" s="220">
        <v>0</v>
      </c>
      <c r="AC437" s="220">
        <v>0</v>
      </c>
      <c r="AD437" s="220">
        <v>0</v>
      </c>
      <c r="AE437" s="220">
        <v>0</v>
      </c>
      <c r="AF437" s="220">
        <v>0</v>
      </c>
      <c r="AG437" s="220">
        <f t="shared" si="77"/>
        <v>0</v>
      </c>
      <c r="AH437" s="234"/>
      <c r="AI437" s="235">
        <f t="shared" si="80"/>
        <v>0</v>
      </c>
      <c r="AJ437" s="235">
        <f t="shared" si="80"/>
        <v>0</v>
      </c>
      <c r="AK437" s="235">
        <f t="shared" si="80"/>
        <v>0</v>
      </c>
      <c r="AL437" s="235">
        <f t="shared" si="80"/>
        <v>0</v>
      </c>
      <c r="AM437" s="235">
        <f t="shared" si="80"/>
        <v>0</v>
      </c>
      <c r="AN437" s="235">
        <f t="shared" si="80"/>
        <v>0</v>
      </c>
      <c r="AO437" s="235">
        <f t="shared" si="78"/>
        <v>0</v>
      </c>
      <c r="AP437" s="235">
        <f t="shared" si="78"/>
        <v>0</v>
      </c>
      <c r="AQ437" s="235">
        <f t="shared" si="78"/>
        <v>0</v>
      </c>
      <c r="AR437" s="235">
        <f t="shared" si="78"/>
        <v>0</v>
      </c>
      <c r="AS437" s="235">
        <f t="shared" si="78"/>
        <v>0</v>
      </c>
      <c r="AT437" s="235">
        <f t="shared" si="78"/>
        <v>0</v>
      </c>
      <c r="AU437" s="236">
        <f t="shared" si="73"/>
        <v>0</v>
      </c>
      <c r="AV437" s="236">
        <f t="shared" si="74"/>
        <v>0</v>
      </c>
      <c r="AW437" s="236">
        <f t="shared" si="74"/>
        <v>0</v>
      </c>
      <c r="AX437" s="236">
        <f t="shared" si="74"/>
        <v>0</v>
      </c>
      <c r="AY437" s="236">
        <f t="shared" si="74"/>
        <v>0</v>
      </c>
      <c r="AZ437" s="236">
        <f t="shared" si="81"/>
        <v>0</v>
      </c>
      <c r="BA437" s="236">
        <f t="shared" si="81"/>
        <v>0</v>
      </c>
      <c r="BB437" s="236">
        <f t="shared" si="81"/>
        <v>0</v>
      </c>
      <c r="BC437" s="236">
        <f t="shared" si="81"/>
        <v>0</v>
      </c>
      <c r="BD437" s="236">
        <f t="shared" si="81"/>
        <v>0</v>
      </c>
      <c r="BE437" s="236">
        <f t="shared" si="81"/>
        <v>0</v>
      </c>
      <c r="BF437" s="236">
        <f t="shared" si="79"/>
        <v>0</v>
      </c>
      <c r="BG437" s="236">
        <f t="shared" si="79"/>
        <v>0</v>
      </c>
      <c r="BH437" s="236">
        <f t="shared" si="79"/>
        <v>0</v>
      </c>
      <c r="BI437" s="236">
        <f t="shared" si="79"/>
        <v>0</v>
      </c>
      <c r="BJ437" s="236">
        <f t="shared" si="79"/>
        <v>0</v>
      </c>
      <c r="BK437" s="236">
        <f t="shared" si="79"/>
        <v>0</v>
      </c>
      <c r="BL437" s="235">
        <f t="shared" si="75"/>
        <v>0</v>
      </c>
    </row>
    <row r="438" spans="1:67">
      <c r="A438" s="234" t="s">
        <v>651</v>
      </c>
      <c r="B438" s="231">
        <v>0</v>
      </c>
      <c r="C438" s="231">
        <v>0</v>
      </c>
      <c r="D438" s="220">
        <v>0</v>
      </c>
      <c r="E438" s="220">
        <v>0</v>
      </c>
      <c r="F438" s="220">
        <v>8196.86</v>
      </c>
      <c r="G438" s="220">
        <v>16393.71</v>
      </c>
      <c r="H438" s="220">
        <v>16393.71</v>
      </c>
      <c r="I438" s="220">
        <v>16393.71</v>
      </c>
      <c r="J438" s="220">
        <v>16393.71</v>
      </c>
      <c r="K438" s="220">
        <v>16393.71</v>
      </c>
      <c r="L438" s="220">
        <v>16393.71</v>
      </c>
      <c r="M438" s="220">
        <v>16393.71</v>
      </c>
      <c r="N438" s="220">
        <v>16393.71</v>
      </c>
      <c r="O438" s="220">
        <v>16393.71</v>
      </c>
      <c r="P438" s="220">
        <f t="shared" si="76"/>
        <v>155740.24999999997</v>
      </c>
      <c r="Q438" s="220">
        <v>16393.71</v>
      </c>
      <c r="R438" s="220">
        <v>16393.71</v>
      </c>
      <c r="S438" s="220">
        <v>16393.71</v>
      </c>
      <c r="T438" s="220">
        <v>16393.71</v>
      </c>
      <c r="U438" s="220">
        <v>16393.71</v>
      </c>
      <c r="V438" s="220">
        <v>16393.71</v>
      </c>
      <c r="W438" s="220">
        <v>16393.71</v>
      </c>
      <c r="X438" s="220">
        <v>16393.71</v>
      </c>
      <c r="Y438" s="220">
        <v>16393.71</v>
      </c>
      <c r="Z438" s="220">
        <v>16393.71</v>
      </c>
      <c r="AA438" s="220">
        <v>16393.71</v>
      </c>
      <c r="AB438" s="220">
        <v>16393.71</v>
      </c>
      <c r="AC438" s="220">
        <v>16393.71</v>
      </c>
      <c r="AD438" s="220">
        <v>16393.71</v>
      </c>
      <c r="AE438" s="220">
        <v>16393.71</v>
      </c>
      <c r="AF438" s="220">
        <v>16393.71</v>
      </c>
      <c r="AG438" s="220">
        <f t="shared" si="77"/>
        <v>196724.51999999993</v>
      </c>
      <c r="AH438" s="234"/>
      <c r="AI438" s="235">
        <f t="shared" si="80"/>
        <v>0</v>
      </c>
      <c r="AJ438" s="235">
        <f t="shared" si="80"/>
        <v>0</v>
      </c>
      <c r="AK438" s="235">
        <f t="shared" si="80"/>
        <v>0</v>
      </c>
      <c r="AL438" s="235">
        <f t="shared" si="80"/>
        <v>0</v>
      </c>
      <c r="AM438" s="235">
        <f t="shared" si="80"/>
        <v>0</v>
      </c>
      <c r="AN438" s="235">
        <f t="shared" si="80"/>
        <v>0</v>
      </c>
      <c r="AO438" s="235">
        <f t="shared" si="78"/>
        <v>0</v>
      </c>
      <c r="AP438" s="235">
        <f t="shared" si="78"/>
        <v>0</v>
      </c>
      <c r="AQ438" s="235">
        <f t="shared" si="78"/>
        <v>0</v>
      </c>
      <c r="AR438" s="235">
        <f t="shared" si="78"/>
        <v>0</v>
      </c>
      <c r="AS438" s="235">
        <f t="shared" si="78"/>
        <v>0</v>
      </c>
      <c r="AT438" s="235">
        <f t="shared" si="78"/>
        <v>0</v>
      </c>
      <c r="AU438" s="236">
        <f t="shared" si="73"/>
        <v>0</v>
      </c>
      <c r="AV438" s="236">
        <f t="shared" si="74"/>
        <v>0</v>
      </c>
      <c r="AW438" s="236">
        <f t="shared" si="74"/>
        <v>0</v>
      </c>
      <c r="AX438" s="236">
        <f t="shared" si="74"/>
        <v>0</v>
      </c>
      <c r="AY438" s="236">
        <f t="shared" si="74"/>
        <v>0</v>
      </c>
      <c r="AZ438" s="236">
        <f t="shared" si="81"/>
        <v>0</v>
      </c>
      <c r="BA438" s="236">
        <f t="shared" si="81"/>
        <v>0</v>
      </c>
      <c r="BB438" s="236">
        <f t="shared" si="81"/>
        <v>0</v>
      </c>
      <c r="BC438" s="236">
        <f t="shared" si="81"/>
        <v>0</v>
      </c>
      <c r="BD438" s="236">
        <f t="shared" si="81"/>
        <v>0</v>
      </c>
      <c r="BE438" s="236">
        <f t="shared" si="81"/>
        <v>0</v>
      </c>
      <c r="BF438" s="236">
        <f t="shared" si="79"/>
        <v>0</v>
      </c>
      <c r="BG438" s="236">
        <f t="shared" si="79"/>
        <v>0</v>
      </c>
      <c r="BH438" s="236">
        <f t="shared" si="79"/>
        <v>0</v>
      </c>
      <c r="BI438" s="236">
        <f t="shared" si="79"/>
        <v>0</v>
      </c>
      <c r="BJ438" s="236">
        <f t="shared" si="79"/>
        <v>0</v>
      </c>
      <c r="BK438" s="236">
        <f t="shared" si="79"/>
        <v>0</v>
      </c>
      <c r="BL438" s="235">
        <f t="shared" si="75"/>
        <v>0</v>
      </c>
    </row>
    <row r="439" spans="1:67">
      <c r="A439" s="234" t="s">
        <v>652</v>
      </c>
      <c r="B439" s="231">
        <v>1.8100000000000002E-2</v>
      </c>
      <c r="C439" s="231">
        <v>2.29E-2</v>
      </c>
      <c r="D439" s="220">
        <v>1278702.8900000001</v>
      </c>
      <c r="E439" s="220">
        <v>1278702.8900000001</v>
      </c>
      <c r="F439" s="220">
        <v>1281523.57</v>
      </c>
      <c r="G439" s="220">
        <v>1284344.25</v>
      </c>
      <c r="H439" s="220">
        <v>1284344.25</v>
      </c>
      <c r="I439" s="220">
        <v>1284344.25</v>
      </c>
      <c r="J439" s="220">
        <v>1285126.645</v>
      </c>
      <c r="K439" s="220">
        <v>1285909.04</v>
      </c>
      <c r="L439" s="220">
        <v>1285909.04</v>
      </c>
      <c r="M439" s="220">
        <v>1285909.04</v>
      </c>
      <c r="N439" s="220">
        <v>1285909.04</v>
      </c>
      <c r="O439" s="220">
        <v>1285909.04</v>
      </c>
      <c r="P439" s="220">
        <f t="shared" si="76"/>
        <v>15406633.944999997</v>
      </c>
      <c r="Q439" s="220">
        <v>1285909.04</v>
      </c>
      <c r="R439" s="220">
        <v>1285909.04</v>
      </c>
      <c r="S439" s="220">
        <v>1285909.04</v>
      </c>
      <c r="T439" s="220">
        <v>1285909.04</v>
      </c>
      <c r="U439" s="220">
        <v>1285909.04</v>
      </c>
      <c r="V439" s="220">
        <v>1285909.04</v>
      </c>
      <c r="W439" s="220">
        <v>1285909.04</v>
      </c>
      <c r="X439" s="220">
        <v>1285909.04</v>
      </c>
      <c r="Y439" s="220">
        <v>1285909.04</v>
      </c>
      <c r="Z439" s="220">
        <v>1285909.04</v>
      </c>
      <c r="AA439" s="220">
        <v>1285909.04</v>
      </c>
      <c r="AB439" s="220">
        <v>1285909.04</v>
      </c>
      <c r="AC439" s="220">
        <v>1285909.04</v>
      </c>
      <c r="AD439" s="220">
        <v>1285909.04</v>
      </c>
      <c r="AE439" s="220">
        <v>1285909.04</v>
      </c>
      <c r="AF439" s="220">
        <v>1285909.04</v>
      </c>
      <c r="AG439" s="220">
        <f t="shared" si="77"/>
        <v>15430908.479999997</v>
      </c>
      <c r="AH439" s="234"/>
      <c r="AI439" s="235">
        <f t="shared" si="80"/>
        <v>1928.71</v>
      </c>
      <c r="AJ439" s="235">
        <f t="shared" si="80"/>
        <v>1928.71</v>
      </c>
      <c r="AK439" s="235">
        <f t="shared" si="80"/>
        <v>1932.96</v>
      </c>
      <c r="AL439" s="235">
        <f t="shared" si="80"/>
        <v>1937.22</v>
      </c>
      <c r="AM439" s="235">
        <f t="shared" si="80"/>
        <v>1937.22</v>
      </c>
      <c r="AN439" s="235">
        <f t="shared" si="80"/>
        <v>1937.22</v>
      </c>
      <c r="AO439" s="235">
        <f t="shared" si="78"/>
        <v>1938.4</v>
      </c>
      <c r="AP439" s="235">
        <f t="shared" si="78"/>
        <v>1939.58</v>
      </c>
      <c r="AQ439" s="235">
        <f t="shared" si="78"/>
        <v>1939.58</v>
      </c>
      <c r="AR439" s="235">
        <f t="shared" si="78"/>
        <v>1939.58</v>
      </c>
      <c r="AS439" s="235">
        <f t="shared" si="78"/>
        <v>1939.58</v>
      </c>
      <c r="AT439" s="235">
        <f t="shared" si="78"/>
        <v>1939.58</v>
      </c>
      <c r="AU439" s="236">
        <f t="shared" si="73"/>
        <v>23238.340000000004</v>
      </c>
      <c r="AV439" s="236">
        <f t="shared" si="74"/>
        <v>1939.58</v>
      </c>
      <c r="AW439" s="236">
        <f t="shared" si="74"/>
        <v>1939.58</v>
      </c>
      <c r="AX439" s="236">
        <f t="shared" si="74"/>
        <v>1939.58</v>
      </c>
      <c r="AY439" s="236">
        <f t="shared" si="74"/>
        <v>1939.58</v>
      </c>
      <c r="AZ439" s="236">
        <f t="shared" si="81"/>
        <v>2453.94</v>
      </c>
      <c r="BA439" s="236">
        <f t="shared" si="81"/>
        <v>2453.94</v>
      </c>
      <c r="BB439" s="236">
        <f t="shared" si="81"/>
        <v>2453.94</v>
      </c>
      <c r="BC439" s="236">
        <f t="shared" si="81"/>
        <v>2453.94</v>
      </c>
      <c r="BD439" s="236">
        <f t="shared" si="81"/>
        <v>2453.94</v>
      </c>
      <c r="BE439" s="236">
        <f t="shared" si="81"/>
        <v>2453.94</v>
      </c>
      <c r="BF439" s="236">
        <f t="shared" si="79"/>
        <v>2453.94</v>
      </c>
      <c r="BG439" s="236">
        <f t="shared" si="79"/>
        <v>2453.94</v>
      </c>
      <c r="BH439" s="236">
        <f t="shared" si="79"/>
        <v>2453.94</v>
      </c>
      <c r="BI439" s="236">
        <f t="shared" si="79"/>
        <v>2453.94</v>
      </c>
      <c r="BJ439" s="236">
        <f t="shared" si="79"/>
        <v>2453.94</v>
      </c>
      <c r="BK439" s="236">
        <f t="shared" si="79"/>
        <v>2453.94</v>
      </c>
      <c r="BL439" s="235">
        <f t="shared" si="75"/>
        <v>29447.279999999995</v>
      </c>
    </row>
    <row r="440" spans="1:67">
      <c r="A440" s="234" t="s">
        <v>653</v>
      </c>
      <c r="B440" s="231">
        <v>5.1900000000000002E-2</v>
      </c>
      <c r="C440" s="231">
        <v>0.1022</v>
      </c>
      <c r="D440" s="220">
        <v>0</v>
      </c>
      <c r="E440" s="220">
        <v>0</v>
      </c>
      <c r="F440" s="220">
        <v>0</v>
      </c>
      <c r="G440" s="220">
        <v>0</v>
      </c>
      <c r="H440" s="220">
        <v>0</v>
      </c>
      <c r="I440" s="220">
        <v>0</v>
      </c>
      <c r="J440" s="220">
        <v>4991727.4349999996</v>
      </c>
      <c r="K440" s="220">
        <v>9983454.8699999992</v>
      </c>
      <c r="L440" s="220">
        <v>9983454.8699999992</v>
      </c>
      <c r="M440" s="220">
        <v>9983454.8699999992</v>
      </c>
      <c r="N440" s="220">
        <v>9983454.8699999992</v>
      </c>
      <c r="O440" s="220">
        <v>9983454.8699999992</v>
      </c>
      <c r="P440" s="220">
        <f t="shared" si="76"/>
        <v>54909001.784999989</v>
      </c>
      <c r="Q440" s="220">
        <v>9983454.8699999992</v>
      </c>
      <c r="R440" s="220">
        <v>9983454.8699999992</v>
      </c>
      <c r="S440" s="220">
        <v>9983454.8699999992</v>
      </c>
      <c r="T440" s="220">
        <v>9983454.8699999992</v>
      </c>
      <c r="U440" s="220">
        <v>0</v>
      </c>
      <c r="V440" s="220">
        <v>0</v>
      </c>
      <c r="W440" s="220">
        <v>0</v>
      </c>
      <c r="X440" s="220">
        <v>0</v>
      </c>
      <c r="Y440" s="220">
        <v>0</v>
      </c>
      <c r="Z440" s="220">
        <v>0</v>
      </c>
      <c r="AA440" s="220">
        <v>0</v>
      </c>
      <c r="AB440" s="220">
        <v>0</v>
      </c>
      <c r="AC440" s="220">
        <v>0</v>
      </c>
      <c r="AD440" s="220">
        <v>0</v>
      </c>
      <c r="AE440" s="220">
        <v>0</v>
      </c>
      <c r="AF440" s="220">
        <v>0</v>
      </c>
      <c r="AG440" s="220">
        <f t="shared" si="77"/>
        <v>0</v>
      </c>
      <c r="AH440" s="234"/>
      <c r="AI440" s="235">
        <f t="shared" si="80"/>
        <v>0</v>
      </c>
      <c r="AJ440" s="235">
        <f t="shared" si="80"/>
        <v>0</v>
      </c>
      <c r="AK440" s="235">
        <f t="shared" si="80"/>
        <v>0</v>
      </c>
      <c r="AL440" s="235">
        <f t="shared" si="80"/>
        <v>0</v>
      </c>
      <c r="AM440" s="235">
        <f t="shared" si="80"/>
        <v>0</v>
      </c>
      <c r="AN440" s="235">
        <f t="shared" si="80"/>
        <v>0</v>
      </c>
      <c r="AO440" s="235">
        <f t="shared" si="78"/>
        <v>21589.22</v>
      </c>
      <c r="AP440" s="235">
        <f t="shared" si="78"/>
        <v>43178.44</v>
      </c>
      <c r="AQ440" s="235">
        <f t="shared" si="78"/>
        <v>43178.44</v>
      </c>
      <c r="AR440" s="235">
        <f t="shared" si="78"/>
        <v>43178.44</v>
      </c>
      <c r="AS440" s="235">
        <f t="shared" si="78"/>
        <v>43178.44</v>
      </c>
      <c r="AT440" s="235">
        <f t="shared" si="78"/>
        <v>43178.44</v>
      </c>
      <c r="AU440" s="236">
        <f t="shared" si="73"/>
        <v>237481.42</v>
      </c>
      <c r="AV440" s="236">
        <f t="shared" si="74"/>
        <v>43178.44</v>
      </c>
      <c r="AW440" s="236">
        <f t="shared" si="74"/>
        <v>43178.44</v>
      </c>
      <c r="AX440" s="236">
        <f t="shared" si="74"/>
        <v>43178.44</v>
      </c>
      <c r="AY440" s="236">
        <f t="shared" si="74"/>
        <v>43178.44</v>
      </c>
      <c r="AZ440" s="236">
        <f t="shared" si="81"/>
        <v>0</v>
      </c>
      <c r="BA440" s="236">
        <f t="shared" si="81"/>
        <v>0</v>
      </c>
      <c r="BB440" s="236">
        <f t="shared" si="81"/>
        <v>0</v>
      </c>
      <c r="BC440" s="236">
        <f t="shared" si="81"/>
        <v>0</v>
      </c>
      <c r="BD440" s="236">
        <f t="shared" si="81"/>
        <v>0</v>
      </c>
      <c r="BE440" s="236">
        <f t="shared" si="81"/>
        <v>0</v>
      </c>
      <c r="BF440" s="236">
        <f t="shared" si="79"/>
        <v>0</v>
      </c>
      <c r="BG440" s="236">
        <f t="shared" si="79"/>
        <v>0</v>
      </c>
      <c r="BH440" s="236">
        <f t="shared" si="79"/>
        <v>0</v>
      </c>
      <c r="BI440" s="236">
        <f t="shared" si="79"/>
        <v>0</v>
      </c>
      <c r="BJ440" s="236">
        <f t="shared" si="79"/>
        <v>0</v>
      </c>
      <c r="BK440" s="236">
        <f t="shared" si="79"/>
        <v>0</v>
      </c>
      <c r="BL440" s="235">
        <f t="shared" si="75"/>
        <v>0</v>
      </c>
    </row>
    <row r="441" spans="1:67">
      <c r="A441" s="240" t="s">
        <v>654</v>
      </c>
      <c r="B441" s="241">
        <v>5.1900000000000002E-2</v>
      </c>
      <c r="C441" s="241">
        <v>0.1022</v>
      </c>
      <c r="D441" s="242">
        <v>0</v>
      </c>
      <c r="E441" s="242">
        <v>0</v>
      </c>
      <c r="F441" s="242">
        <v>0</v>
      </c>
      <c r="G441" s="242">
        <v>0</v>
      </c>
      <c r="H441" s="242">
        <v>0</v>
      </c>
      <c r="I441" s="242">
        <v>0</v>
      </c>
      <c r="J441" s="242">
        <v>276632.55499999999</v>
      </c>
      <c r="K441" s="242">
        <v>553265.11</v>
      </c>
      <c r="L441" s="242">
        <v>6741001.6550000003</v>
      </c>
      <c r="M441" s="242">
        <v>12928738.199999999</v>
      </c>
      <c r="N441" s="242">
        <v>12928738.199999999</v>
      </c>
      <c r="O441" s="242">
        <v>12928738.199999999</v>
      </c>
      <c r="P441" s="242">
        <f t="shared" si="76"/>
        <v>46357113.920000002</v>
      </c>
      <c r="Q441" s="242">
        <v>12928738.199999999</v>
      </c>
      <c r="R441" s="242">
        <v>12928738.199999999</v>
      </c>
      <c r="S441" s="242">
        <v>12928738.199999999</v>
      </c>
      <c r="T441" s="242">
        <v>12928738.199999999</v>
      </c>
      <c r="U441" s="242">
        <v>12928738.199999999</v>
      </c>
      <c r="V441" s="242">
        <v>12928738.199999999</v>
      </c>
      <c r="W441" s="242">
        <v>12928738.199999999</v>
      </c>
      <c r="X441" s="242">
        <v>12928738.199999999</v>
      </c>
      <c r="Y441" s="242">
        <v>12928738.199999999</v>
      </c>
      <c r="Z441" s="242">
        <v>12928738.199999999</v>
      </c>
      <c r="AA441" s="242">
        <v>12928738.199999999</v>
      </c>
      <c r="AB441" s="242">
        <v>12928738.199999999</v>
      </c>
      <c r="AC441" s="242">
        <v>12928738.199999999</v>
      </c>
      <c r="AD441" s="242">
        <v>12928738.199999999</v>
      </c>
      <c r="AE441" s="242">
        <v>12928738.199999999</v>
      </c>
      <c r="AF441" s="242">
        <v>12928738.199999999</v>
      </c>
      <c r="AG441" s="242">
        <f t="shared" si="77"/>
        <v>155144858.40000001</v>
      </c>
      <c r="AH441" s="240"/>
      <c r="AI441" s="243">
        <f t="shared" si="80"/>
        <v>0</v>
      </c>
      <c r="AJ441" s="243">
        <f t="shared" si="80"/>
        <v>0</v>
      </c>
      <c r="AK441" s="243">
        <f t="shared" si="80"/>
        <v>0</v>
      </c>
      <c r="AL441" s="243">
        <f t="shared" si="80"/>
        <v>0</v>
      </c>
      <c r="AM441" s="243">
        <f t="shared" si="80"/>
        <v>0</v>
      </c>
      <c r="AN441" s="243">
        <f t="shared" si="80"/>
        <v>0</v>
      </c>
      <c r="AO441" s="243">
        <f t="shared" si="78"/>
        <v>1196.44</v>
      </c>
      <c r="AP441" s="243">
        <f t="shared" si="78"/>
        <v>2392.87</v>
      </c>
      <c r="AQ441" s="243">
        <f t="shared" si="78"/>
        <v>29154.83</v>
      </c>
      <c r="AR441" s="243">
        <f t="shared" si="78"/>
        <v>55916.79</v>
      </c>
      <c r="AS441" s="243">
        <f t="shared" si="78"/>
        <v>55916.79</v>
      </c>
      <c r="AT441" s="243">
        <f t="shared" si="78"/>
        <v>55916.79</v>
      </c>
      <c r="AU441" s="244">
        <f t="shared" si="73"/>
        <v>200494.51</v>
      </c>
      <c r="AV441" s="244">
        <f t="shared" si="74"/>
        <v>55916.79</v>
      </c>
      <c r="AW441" s="244">
        <f t="shared" si="74"/>
        <v>55916.79</v>
      </c>
      <c r="AX441" s="244">
        <f t="shared" si="74"/>
        <v>55916.79</v>
      </c>
      <c r="AY441" s="244">
        <f t="shared" si="74"/>
        <v>55916.79</v>
      </c>
      <c r="AZ441" s="244">
        <f t="shared" si="81"/>
        <v>110109.75</v>
      </c>
      <c r="BA441" s="244">
        <f t="shared" si="81"/>
        <v>110109.75</v>
      </c>
      <c r="BB441" s="244">
        <f t="shared" si="81"/>
        <v>110109.75</v>
      </c>
      <c r="BC441" s="244">
        <f t="shared" si="81"/>
        <v>110109.75</v>
      </c>
      <c r="BD441" s="244">
        <f t="shared" si="81"/>
        <v>110109.75</v>
      </c>
      <c r="BE441" s="244">
        <f t="shared" si="81"/>
        <v>110109.75</v>
      </c>
      <c r="BF441" s="244">
        <f t="shared" si="79"/>
        <v>110109.75</v>
      </c>
      <c r="BG441" s="244">
        <f t="shared" si="79"/>
        <v>110109.75</v>
      </c>
      <c r="BH441" s="244">
        <f t="shared" si="79"/>
        <v>110109.75</v>
      </c>
      <c r="BI441" s="244">
        <f t="shared" si="79"/>
        <v>110109.75</v>
      </c>
      <c r="BJ441" s="244">
        <f t="shared" si="79"/>
        <v>110109.75</v>
      </c>
      <c r="BK441" s="244">
        <f t="shared" si="79"/>
        <v>110109.75</v>
      </c>
      <c r="BL441" s="243">
        <f t="shared" si="75"/>
        <v>1321317</v>
      </c>
      <c r="BN441" s="232">
        <f>BK441</f>
        <v>110109.75</v>
      </c>
      <c r="BO441" s="232">
        <f>BL441</f>
        <v>1321317</v>
      </c>
    </row>
    <row r="442" spans="1:67">
      <c r="A442" s="234" t="s">
        <v>655</v>
      </c>
      <c r="B442" s="231">
        <v>5.1900000000000002E-2</v>
      </c>
      <c r="C442" s="231">
        <v>0.1022</v>
      </c>
      <c r="D442" s="220">
        <v>0</v>
      </c>
      <c r="E442" s="220">
        <v>0</v>
      </c>
      <c r="F442" s="220">
        <v>0</v>
      </c>
      <c r="G442" s="220">
        <v>0</v>
      </c>
      <c r="H442" s="220">
        <v>0</v>
      </c>
      <c r="I442" s="220">
        <v>0</v>
      </c>
      <c r="J442" s="220">
        <v>0</v>
      </c>
      <c r="K442" s="220">
        <v>0</v>
      </c>
      <c r="L442" s="220">
        <v>0</v>
      </c>
      <c r="M442" s="220">
        <v>0</v>
      </c>
      <c r="N442" s="220">
        <v>0</v>
      </c>
      <c r="O442" s="220">
        <v>0</v>
      </c>
      <c r="P442" s="220">
        <f t="shared" si="76"/>
        <v>0</v>
      </c>
      <c r="Q442" s="220">
        <v>0</v>
      </c>
      <c r="R442" s="220">
        <v>0</v>
      </c>
      <c r="S442" s="220">
        <v>0</v>
      </c>
      <c r="T442" s="220">
        <v>0</v>
      </c>
      <c r="U442" s="220">
        <v>0</v>
      </c>
      <c r="V442" s="220">
        <v>0</v>
      </c>
      <c r="W442" s="220">
        <v>0</v>
      </c>
      <c r="X442" s="220">
        <v>0</v>
      </c>
      <c r="Y442" s="220">
        <v>0</v>
      </c>
      <c r="Z442" s="220">
        <v>0</v>
      </c>
      <c r="AA442" s="220">
        <v>0</v>
      </c>
      <c r="AB442" s="220">
        <v>0</v>
      </c>
      <c r="AC442" s="220">
        <v>0</v>
      </c>
      <c r="AD442" s="220">
        <v>0</v>
      </c>
      <c r="AE442" s="220">
        <v>0</v>
      </c>
      <c r="AF442" s="220">
        <v>0</v>
      </c>
      <c r="AG442" s="220">
        <f t="shared" si="77"/>
        <v>0</v>
      </c>
      <c r="AH442" s="234"/>
      <c r="AI442" s="235">
        <f t="shared" si="80"/>
        <v>0</v>
      </c>
      <c r="AJ442" s="235">
        <f t="shared" si="80"/>
        <v>0</v>
      </c>
      <c r="AK442" s="235">
        <f t="shared" si="80"/>
        <v>0</v>
      </c>
      <c r="AL442" s="235">
        <f t="shared" si="80"/>
        <v>0</v>
      </c>
      <c r="AM442" s="235">
        <f t="shared" si="80"/>
        <v>0</v>
      </c>
      <c r="AN442" s="235">
        <f t="shared" si="80"/>
        <v>0</v>
      </c>
      <c r="AO442" s="235">
        <f t="shared" si="78"/>
        <v>0</v>
      </c>
      <c r="AP442" s="235">
        <f t="shared" si="78"/>
        <v>0</v>
      </c>
      <c r="AQ442" s="235">
        <f t="shared" si="78"/>
        <v>0</v>
      </c>
      <c r="AR442" s="235">
        <f t="shared" si="78"/>
        <v>0</v>
      </c>
      <c r="AS442" s="235">
        <f t="shared" si="78"/>
        <v>0</v>
      </c>
      <c r="AT442" s="235">
        <f t="shared" si="78"/>
        <v>0</v>
      </c>
      <c r="AU442" s="236">
        <f t="shared" si="73"/>
        <v>0</v>
      </c>
      <c r="AV442" s="236">
        <f t="shared" si="74"/>
        <v>0</v>
      </c>
      <c r="AW442" s="236">
        <f t="shared" si="74"/>
        <v>0</v>
      </c>
      <c r="AX442" s="236">
        <f t="shared" si="74"/>
        <v>0</v>
      </c>
      <c r="AY442" s="236">
        <f t="shared" si="74"/>
        <v>0</v>
      </c>
      <c r="AZ442" s="236">
        <f t="shared" si="81"/>
        <v>0</v>
      </c>
      <c r="BA442" s="236">
        <f t="shared" si="81"/>
        <v>0</v>
      </c>
      <c r="BB442" s="236">
        <f t="shared" si="81"/>
        <v>0</v>
      </c>
      <c r="BC442" s="236">
        <f t="shared" si="81"/>
        <v>0</v>
      </c>
      <c r="BD442" s="236">
        <f t="shared" si="81"/>
        <v>0</v>
      </c>
      <c r="BE442" s="236">
        <f t="shared" si="81"/>
        <v>0</v>
      </c>
      <c r="BF442" s="236">
        <f t="shared" si="79"/>
        <v>0</v>
      </c>
      <c r="BG442" s="236">
        <f t="shared" si="79"/>
        <v>0</v>
      </c>
      <c r="BH442" s="236">
        <f t="shared" si="79"/>
        <v>0</v>
      </c>
      <c r="BI442" s="236">
        <f t="shared" si="79"/>
        <v>0</v>
      </c>
      <c r="BJ442" s="236">
        <f t="shared" si="79"/>
        <v>0</v>
      </c>
      <c r="BK442" s="236">
        <f t="shared" si="79"/>
        <v>0</v>
      </c>
      <c r="BL442" s="235">
        <f t="shared" si="75"/>
        <v>0</v>
      </c>
    </row>
    <row r="443" spans="1:67">
      <c r="A443" s="240" t="s">
        <v>656</v>
      </c>
      <c r="B443" s="241">
        <v>5.1900000000000002E-2</v>
      </c>
      <c r="C443" s="241">
        <v>0.1022</v>
      </c>
      <c r="D443" s="242">
        <v>0</v>
      </c>
      <c r="E443" s="242">
        <v>0</v>
      </c>
      <c r="F443" s="242">
        <v>12503918.84</v>
      </c>
      <c r="G443" s="242">
        <v>25007837.670000002</v>
      </c>
      <c r="H443" s="242">
        <v>25007837.670000002</v>
      </c>
      <c r="I443" s="242">
        <v>25007837.670000002</v>
      </c>
      <c r="J443" s="242">
        <v>25007837.670000002</v>
      </c>
      <c r="K443" s="242">
        <v>25007837.670000002</v>
      </c>
      <c r="L443" s="242">
        <v>25007837.670000002</v>
      </c>
      <c r="M443" s="242">
        <v>25007837.670000002</v>
      </c>
      <c r="N443" s="242">
        <v>25007837.670000002</v>
      </c>
      <c r="O443" s="242">
        <v>25007837.670000002</v>
      </c>
      <c r="P443" s="242">
        <f t="shared" si="76"/>
        <v>237574457.87000006</v>
      </c>
      <c r="Q443" s="242">
        <v>25007837.670000002</v>
      </c>
      <c r="R443" s="242">
        <v>25007837.670000002</v>
      </c>
      <c r="S443" s="242">
        <v>25007837.670000002</v>
      </c>
      <c r="T443" s="242">
        <v>25007837.670000002</v>
      </c>
      <c r="U443" s="242">
        <v>25007837.670000002</v>
      </c>
      <c r="V443" s="242">
        <v>25007837.670000002</v>
      </c>
      <c r="W443" s="242">
        <v>25007837.670000002</v>
      </c>
      <c r="X443" s="242">
        <v>25007837.670000002</v>
      </c>
      <c r="Y443" s="242">
        <v>25007837.670000002</v>
      </c>
      <c r="Z443" s="242">
        <v>25007837.670000002</v>
      </c>
      <c r="AA443" s="242">
        <v>25007837.670000002</v>
      </c>
      <c r="AB443" s="242">
        <v>25007837.670000002</v>
      </c>
      <c r="AC443" s="242">
        <v>25007837.670000002</v>
      </c>
      <c r="AD443" s="242">
        <v>25007837.670000002</v>
      </c>
      <c r="AE443" s="242">
        <v>25007837.670000002</v>
      </c>
      <c r="AF443" s="242">
        <v>25007837.670000002</v>
      </c>
      <c r="AG443" s="242">
        <f t="shared" si="77"/>
        <v>300094052.04000008</v>
      </c>
      <c r="AH443" s="240"/>
      <c r="AI443" s="243">
        <f t="shared" si="80"/>
        <v>0</v>
      </c>
      <c r="AJ443" s="243">
        <f t="shared" si="80"/>
        <v>0</v>
      </c>
      <c r="AK443" s="243">
        <f t="shared" si="80"/>
        <v>54079.45</v>
      </c>
      <c r="AL443" s="243">
        <f t="shared" si="80"/>
        <v>108158.9</v>
      </c>
      <c r="AM443" s="243">
        <f t="shared" si="80"/>
        <v>108158.9</v>
      </c>
      <c r="AN443" s="243">
        <f t="shared" si="80"/>
        <v>108158.9</v>
      </c>
      <c r="AO443" s="243">
        <f t="shared" si="78"/>
        <v>108158.9</v>
      </c>
      <c r="AP443" s="243">
        <f t="shared" si="78"/>
        <v>108158.9</v>
      </c>
      <c r="AQ443" s="243">
        <f t="shared" si="78"/>
        <v>108158.9</v>
      </c>
      <c r="AR443" s="243">
        <f t="shared" si="78"/>
        <v>108158.9</v>
      </c>
      <c r="AS443" s="243">
        <f t="shared" si="78"/>
        <v>108158.9</v>
      </c>
      <c r="AT443" s="243">
        <f t="shared" si="78"/>
        <v>108158.9</v>
      </c>
      <c r="AU443" s="244">
        <f t="shared" si="73"/>
        <v>1027509.5500000002</v>
      </c>
      <c r="AV443" s="244">
        <f t="shared" si="74"/>
        <v>108158.9</v>
      </c>
      <c r="AW443" s="244">
        <f t="shared" si="74"/>
        <v>108158.9</v>
      </c>
      <c r="AX443" s="244">
        <f t="shared" si="74"/>
        <v>108158.9</v>
      </c>
      <c r="AY443" s="244">
        <f t="shared" si="74"/>
        <v>108158.9</v>
      </c>
      <c r="AZ443" s="244">
        <f t="shared" si="81"/>
        <v>212983.42</v>
      </c>
      <c r="BA443" s="244">
        <f t="shared" si="81"/>
        <v>212983.42</v>
      </c>
      <c r="BB443" s="244">
        <f t="shared" si="81"/>
        <v>212983.42</v>
      </c>
      <c r="BC443" s="244">
        <f t="shared" si="81"/>
        <v>212983.42</v>
      </c>
      <c r="BD443" s="244">
        <f t="shared" si="81"/>
        <v>212983.42</v>
      </c>
      <c r="BE443" s="244">
        <f t="shared" si="81"/>
        <v>212983.42</v>
      </c>
      <c r="BF443" s="244">
        <f t="shared" si="79"/>
        <v>212983.42</v>
      </c>
      <c r="BG443" s="244">
        <f t="shared" si="79"/>
        <v>212983.42</v>
      </c>
      <c r="BH443" s="244">
        <f t="shared" si="79"/>
        <v>212983.42</v>
      </c>
      <c r="BI443" s="244">
        <f t="shared" si="79"/>
        <v>212983.42</v>
      </c>
      <c r="BJ443" s="244">
        <f t="shared" si="79"/>
        <v>212983.42</v>
      </c>
      <c r="BK443" s="244">
        <f t="shared" si="79"/>
        <v>212983.42</v>
      </c>
      <c r="BL443" s="243">
        <f t="shared" si="75"/>
        <v>2555801.0399999996</v>
      </c>
      <c r="BN443" s="232">
        <f t="shared" ref="BN443:BO449" si="82">BK443</f>
        <v>212983.42</v>
      </c>
      <c r="BO443" s="232">
        <f t="shared" si="82"/>
        <v>2555801.0399999996</v>
      </c>
    </row>
    <row r="444" spans="1:67">
      <c r="A444" s="240" t="s">
        <v>657</v>
      </c>
      <c r="B444" s="241">
        <v>4.3500000000000004E-2</v>
      </c>
      <c r="C444" s="241">
        <v>5.1400000000000001E-2</v>
      </c>
      <c r="D444" s="242">
        <v>0</v>
      </c>
      <c r="E444" s="242">
        <v>0</v>
      </c>
      <c r="F444" s="242">
        <v>0</v>
      </c>
      <c r="G444" s="242">
        <v>0</v>
      </c>
      <c r="H444" s="242">
        <v>0</v>
      </c>
      <c r="I444" s="242">
        <v>0</v>
      </c>
      <c r="J444" s="242">
        <v>1327238.575</v>
      </c>
      <c r="K444" s="242">
        <v>3179477.15</v>
      </c>
      <c r="L444" s="242">
        <v>4229477.1500000004</v>
      </c>
      <c r="M444" s="242">
        <v>5583322.1850000005</v>
      </c>
      <c r="N444" s="242">
        <v>6937167.2200000007</v>
      </c>
      <c r="O444" s="242">
        <v>8237167.2200000007</v>
      </c>
      <c r="P444" s="242">
        <f t="shared" si="76"/>
        <v>29493849.5</v>
      </c>
      <c r="Q444" s="242">
        <v>9787167.2200000007</v>
      </c>
      <c r="R444" s="242">
        <v>11337167.220000001</v>
      </c>
      <c r="S444" s="242">
        <v>12387167.220000001</v>
      </c>
      <c r="T444" s="242">
        <v>13187167.220000001</v>
      </c>
      <c r="U444" s="242">
        <v>14212167.220000001</v>
      </c>
      <c r="V444" s="242">
        <v>14712167.220000001</v>
      </c>
      <c r="W444" s="242">
        <v>14712167.220000001</v>
      </c>
      <c r="X444" s="242">
        <v>14712167.220000001</v>
      </c>
      <c r="Y444" s="242">
        <v>14712167.220000001</v>
      </c>
      <c r="Z444" s="242">
        <v>39574748.770000003</v>
      </c>
      <c r="AA444" s="242">
        <v>64437330.32</v>
      </c>
      <c r="AB444" s="242">
        <v>64437330.32</v>
      </c>
      <c r="AC444" s="242">
        <v>64437330.32</v>
      </c>
      <c r="AD444" s="242">
        <v>64437330.32</v>
      </c>
      <c r="AE444" s="242">
        <v>64437330.32</v>
      </c>
      <c r="AF444" s="242">
        <v>64437330.32</v>
      </c>
      <c r="AG444" s="242">
        <f t="shared" si="77"/>
        <v>499259566.78999996</v>
      </c>
      <c r="AH444" s="240"/>
      <c r="AI444" s="243">
        <f t="shared" si="80"/>
        <v>0</v>
      </c>
      <c r="AJ444" s="243">
        <f t="shared" si="80"/>
        <v>0</v>
      </c>
      <c r="AK444" s="243">
        <f t="shared" si="80"/>
        <v>0</v>
      </c>
      <c r="AL444" s="243">
        <f t="shared" ref="AL444:AT466" si="83">ROUND(G444*$B444/12,2)</f>
        <v>0</v>
      </c>
      <c r="AM444" s="243">
        <f t="shared" si="83"/>
        <v>0</v>
      </c>
      <c r="AN444" s="243">
        <f t="shared" si="83"/>
        <v>0</v>
      </c>
      <c r="AO444" s="243">
        <f t="shared" si="78"/>
        <v>4811.24</v>
      </c>
      <c r="AP444" s="243">
        <f t="shared" si="78"/>
        <v>11525.6</v>
      </c>
      <c r="AQ444" s="243">
        <f t="shared" si="78"/>
        <v>15331.85</v>
      </c>
      <c r="AR444" s="243">
        <f t="shared" si="78"/>
        <v>20239.54</v>
      </c>
      <c r="AS444" s="243">
        <f t="shared" si="78"/>
        <v>25147.23</v>
      </c>
      <c r="AT444" s="243">
        <f t="shared" si="78"/>
        <v>29859.73</v>
      </c>
      <c r="AU444" s="244">
        <f t="shared" si="73"/>
        <v>106915.19</v>
      </c>
      <c r="AV444" s="244">
        <f t="shared" si="74"/>
        <v>35478.480000000003</v>
      </c>
      <c r="AW444" s="244">
        <f t="shared" si="74"/>
        <v>41097.230000000003</v>
      </c>
      <c r="AX444" s="244">
        <f t="shared" si="74"/>
        <v>44903.48</v>
      </c>
      <c r="AY444" s="244">
        <f t="shared" si="74"/>
        <v>47803.48</v>
      </c>
      <c r="AZ444" s="244">
        <f t="shared" si="81"/>
        <v>60875.45</v>
      </c>
      <c r="BA444" s="244">
        <f t="shared" si="81"/>
        <v>63017.120000000003</v>
      </c>
      <c r="BB444" s="244">
        <f t="shared" si="81"/>
        <v>63017.120000000003</v>
      </c>
      <c r="BC444" s="244">
        <f t="shared" ref="BC444:BK466" si="84">ROUND(X444*$C444/12,2)</f>
        <v>63017.120000000003</v>
      </c>
      <c r="BD444" s="244">
        <f t="shared" si="84"/>
        <v>63017.120000000003</v>
      </c>
      <c r="BE444" s="244">
        <f t="shared" si="84"/>
        <v>169511.84</v>
      </c>
      <c r="BF444" s="244">
        <f t="shared" si="79"/>
        <v>276006.56</v>
      </c>
      <c r="BG444" s="244">
        <f t="shared" si="79"/>
        <v>276006.56</v>
      </c>
      <c r="BH444" s="244">
        <f t="shared" si="79"/>
        <v>276006.56</v>
      </c>
      <c r="BI444" s="244">
        <f t="shared" si="79"/>
        <v>276006.56</v>
      </c>
      <c r="BJ444" s="244">
        <f t="shared" si="79"/>
        <v>276006.56</v>
      </c>
      <c r="BK444" s="244">
        <f t="shared" si="79"/>
        <v>276006.56</v>
      </c>
      <c r="BL444" s="243">
        <f t="shared" si="75"/>
        <v>2138495.1300000004</v>
      </c>
      <c r="BN444" s="232">
        <f t="shared" si="82"/>
        <v>276006.56</v>
      </c>
      <c r="BO444" s="232">
        <f t="shared" si="82"/>
        <v>2138495.1300000004</v>
      </c>
    </row>
    <row r="445" spans="1:67">
      <c r="A445" s="240" t="s">
        <v>658</v>
      </c>
      <c r="B445" s="241">
        <v>4.3500000000000004E-2</v>
      </c>
      <c r="C445" s="241">
        <v>5.1400000000000001E-2</v>
      </c>
      <c r="D445" s="242">
        <v>0</v>
      </c>
      <c r="E445" s="242">
        <v>77195898.219999999</v>
      </c>
      <c r="F445" s="242">
        <v>154391796.44</v>
      </c>
      <c r="G445" s="242">
        <v>154391796.44</v>
      </c>
      <c r="H445" s="242">
        <v>154391796.44</v>
      </c>
      <c r="I445" s="242">
        <v>154391796.44</v>
      </c>
      <c r="J445" s="242">
        <v>154391796.44</v>
      </c>
      <c r="K445" s="242">
        <v>154391796.44</v>
      </c>
      <c r="L445" s="242">
        <v>154391796.44</v>
      </c>
      <c r="M445" s="242">
        <v>154391796.44</v>
      </c>
      <c r="N445" s="242">
        <v>154391796.44</v>
      </c>
      <c r="O445" s="242">
        <v>154391796.44</v>
      </c>
      <c r="P445" s="242">
        <f t="shared" si="76"/>
        <v>1621113862.6200004</v>
      </c>
      <c r="Q445" s="242">
        <v>154391796.44</v>
      </c>
      <c r="R445" s="242">
        <v>154391796.44</v>
      </c>
      <c r="S445" s="242">
        <v>154391796.44</v>
      </c>
      <c r="T445" s="242">
        <v>154391796.44</v>
      </c>
      <c r="U445" s="242">
        <v>154391796.44</v>
      </c>
      <c r="V445" s="242">
        <v>154391796.44</v>
      </c>
      <c r="W445" s="242">
        <v>154391796.44</v>
      </c>
      <c r="X445" s="242">
        <v>154391796.44</v>
      </c>
      <c r="Y445" s="242">
        <v>154391796.44</v>
      </c>
      <c r="Z445" s="242">
        <v>154391796.44</v>
      </c>
      <c r="AA445" s="242">
        <v>154391796.44</v>
      </c>
      <c r="AB445" s="242">
        <v>154391796.44</v>
      </c>
      <c r="AC445" s="242">
        <v>154391796.44</v>
      </c>
      <c r="AD445" s="242">
        <v>154391796.44</v>
      </c>
      <c r="AE445" s="242">
        <v>154391796.44</v>
      </c>
      <c r="AF445" s="242">
        <v>154391796.44</v>
      </c>
      <c r="AG445" s="242">
        <f t="shared" si="77"/>
        <v>1852701557.2800004</v>
      </c>
      <c r="AH445" s="240"/>
      <c r="AI445" s="243">
        <f t="shared" ref="AI445:AK466" si="85">ROUND(D445*$B445/12,2)</f>
        <v>0</v>
      </c>
      <c r="AJ445" s="243">
        <f t="shared" si="85"/>
        <v>279835.13</v>
      </c>
      <c r="AK445" s="243">
        <f t="shared" si="85"/>
        <v>559670.26</v>
      </c>
      <c r="AL445" s="243">
        <f t="shared" si="83"/>
        <v>559670.26</v>
      </c>
      <c r="AM445" s="243">
        <f t="shared" si="83"/>
        <v>559670.26</v>
      </c>
      <c r="AN445" s="243">
        <f t="shared" si="83"/>
        <v>559670.26</v>
      </c>
      <c r="AO445" s="243">
        <f t="shared" si="78"/>
        <v>559670.26</v>
      </c>
      <c r="AP445" s="243">
        <f t="shared" si="78"/>
        <v>559670.26</v>
      </c>
      <c r="AQ445" s="243">
        <f t="shared" si="78"/>
        <v>559670.26</v>
      </c>
      <c r="AR445" s="243">
        <f t="shared" si="78"/>
        <v>559670.26</v>
      </c>
      <c r="AS445" s="243">
        <f t="shared" si="78"/>
        <v>559670.26</v>
      </c>
      <c r="AT445" s="243">
        <f t="shared" si="78"/>
        <v>559670.26</v>
      </c>
      <c r="AU445" s="244">
        <f t="shared" si="73"/>
        <v>5876537.7299999986</v>
      </c>
      <c r="AV445" s="244">
        <f t="shared" si="74"/>
        <v>559670.26</v>
      </c>
      <c r="AW445" s="244">
        <f t="shared" si="74"/>
        <v>559670.26</v>
      </c>
      <c r="AX445" s="244">
        <f t="shared" si="74"/>
        <v>559670.26</v>
      </c>
      <c r="AY445" s="244">
        <f t="shared" si="74"/>
        <v>559670.26</v>
      </c>
      <c r="AZ445" s="244">
        <f t="shared" ref="AZ445:BB466" si="86">ROUND(U445*$C445/12,2)</f>
        <v>661311.53</v>
      </c>
      <c r="BA445" s="244">
        <f t="shared" si="86"/>
        <v>661311.53</v>
      </c>
      <c r="BB445" s="244">
        <f t="shared" si="86"/>
        <v>661311.53</v>
      </c>
      <c r="BC445" s="244">
        <f t="shared" si="84"/>
        <v>661311.53</v>
      </c>
      <c r="BD445" s="244">
        <f t="shared" si="84"/>
        <v>661311.53</v>
      </c>
      <c r="BE445" s="244">
        <f t="shared" si="84"/>
        <v>661311.53</v>
      </c>
      <c r="BF445" s="244">
        <f t="shared" si="79"/>
        <v>661311.53</v>
      </c>
      <c r="BG445" s="244">
        <f t="shared" si="79"/>
        <v>661311.53</v>
      </c>
      <c r="BH445" s="244">
        <f t="shared" si="79"/>
        <v>661311.53</v>
      </c>
      <c r="BI445" s="244">
        <f t="shared" si="79"/>
        <v>661311.53</v>
      </c>
      <c r="BJ445" s="244">
        <f t="shared" si="79"/>
        <v>661311.53</v>
      </c>
      <c r="BK445" s="244">
        <f t="shared" si="79"/>
        <v>661311.53</v>
      </c>
      <c r="BL445" s="243">
        <f t="shared" si="75"/>
        <v>7935738.3600000022</v>
      </c>
      <c r="BN445" s="232">
        <f t="shared" si="82"/>
        <v>661311.53</v>
      </c>
      <c r="BO445" s="232">
        <f t="shared" si="82"/>
        <v>7935738.3600000022</v>
      </c>
    </row>
    <row r="446" spans="1:67">
      <c r="A446" s="240" t="s">
        <v>659</v>
      </c>
      <c r="B446" s="241">
        <v>2.1699999999999997E-2</v>
      </c>
      <c r="C446" s="241">
        <v>2.3399999999999997E-2</v>
      </c>
      <c r="D446" s="242">
        <v>0</v>
      </c>
      <c r="E446" s="242">
        <v>0</v>
      </c>
      <c r="F446" s="242">
        <v>0</v>
      </c>
      <c r="G446" s="242">
        <v>0</v>
      </c>
      <c r="H446" s="242">
        <v>0</v>
      </c>
      <c r="I446" s="242">
        <v>0</v>
      </c>
      <c r="J446" s="242">
        <v>41428972.015000001</v>
      </c>
      <c r="K446" s="242">
        <v>41960482.395000003</v>
      </c>
      <c r="L446" s="242">
        <v>41965710.289999999</v>
      </c>
      <c r="M446" s="242">
        <v>41965710.289999999</v>
      </c>
      <c r="N446" s="242">
        <v>41965710.289999999</v>
      </c>
      <c r="O446" s="242">
        <v>41965710.289999999</v>
      </c>
      <c r="P446" s="242">
        <f t="shared" si="76"/>
        <v>251252295.56999996</v>
      </c>
      <c r="Q446" s="242">
        <v>41965710.289999999</v>
      </c>
      <c r="R446" s="242">
        <v>41965710.289999999</v>
      </c>
      <c r="S446" s="242">
        <v>41965710.289999999</v>
      </c>
      <c r="T446" s="242">
        <v>41965710.289999999</v>
      </c>
      <c r="U446" s="242">
        <v>41965710.289999999</v>
      </c>
      <c r="V446" s="242">
        <v>41965710.289999999</v>
      </c>
      <c r="W446" s="242">
        <v>41965710.289999999</v>
      </c>
      <c r="X446" s="242">
        <v>41965710.289999999</v>
      </c>
      <c r="Y446" s="242">
        <v>41965710.289999999</v>
      </c>
      <c r="Z446" s="242">
        <v>41965710.289999999</v>
      </c>
      <c r="AA446" s="242">
        <v>41965710.289999999</v>
      </c>
      <c r="AB446" s="242">
        <v>41965710.289999999</v>
      </c>
      <c r="AC446" s="242">
        <v>41965710.289999999</v>
      </c>
      <c r="AD446" s="242">
        <v>41965710.289999999</v>
      </c>
      <c r="AE446" s="242">
        <v>41965710.289999999</v>
      </c>
      <c r="AF446" s="242">
        <v>41965710.289999999</v>
      </c>
      <c r="AG446" s="242">
        <f t="shared" si="77"/>
        <v>503588523.48000008</v>
      </c>
      <c r="AH446" s="240"/>
      <c r="AI446" s="243">
        <f t="shared" si="85"/>
        <v>0</v>
      </c>
      <c r="AJ446" s="243">
        <f t="shared" si="85"/>
        <v>0</v>
      </c>
      <c r="AK446" s="243">
        <f t="shared" si="85"/>
        <v>0</v>
      </c>
      <c r="AL446" s="243">
        <f t="shared" si="83"/>
        <v>0</v>
      </c>
      <c r="AM446" s="243">
        <f t="shared" si="83"/>
        <v>0</v>
      </c>
      <c r="AN446" s="243">
        <f t="shared" si="83"/>
        <v>0</v>
      </c>
      <c r="AO446" s="243">
        <f t="shared" si="78"/>
        <v>74917.39</v>
      </c>
      <c r="AP446" s="243">
        <f t="shared" si="78"/>
        <v>75878.539999999994</v>
      </c>
      <c r="AQ446" s="243">
        <f t="shared" si="78"/>
        <v>75887.990000000005</v>
      </c>
      <c r="AR446" s="243">
        <f t="shared" si="78"/>
        <v>75887.990000000005</v>
      </c>
      <c r="AS446" s="243">
        <f t="shared" si="78"/>
        <v>75887.990000000005</v>
      </c>
      <c r="AT446" s="243">
        <f t="shared" si="78"/>
        <v>75887.990000000005</v>
      </c>
      <c r="AU446" s="244">
        <f t="shared" si="73"/>
        <v>454347.88999999996</v>
      </c>
      <c r="AV446" s="244">
        <f t="shared" si="74"/>
        <v>75887.990000000005</v>
      </c>
      <c r="AW446" s="244">
        <f t="shared" si="74"/>
        <v>75887.990000000005</v>
      </c>
      <c r="AX446" s="244">
        <f t="shared" si="74"/>
        <v>75887.990000000005</v>
      </c>
      <c r="AY446" s="244">
        <f t="shared" si="74"/>
        <v>75887.990000000005</v>
      </c>
      <c r="AZ446" s="244">
        <f t="shared" si="86"/>
        <v>81833.14</v>
      </c>
      <c r="BA446" s="244">
        <f t="shared" si="86"/>
        <v>81833.14</v>
      </c>
      <c r="BB446" s="244">
        <f t="shared" si="86"/>
        <v>81833.14</v>
      </c>
      <c r="BC446" s="244">
        <f t="shared" si="84"/>
        <v>81833.14</v>
      </c>
      <c r="BD446" s="244">
        <f t="shared" si="84"/>
        <v>81833.14</v>
      </c>
      <c r="BE446" s="244">
        <f t="shared" si="84"/>
        <v>81833.14</v>
      </c>
      <c r="BF446" s="244">
        <f t="shared" si="79"/>
        <v>81833.14</v>
      </c>
      <c r="BG446" s="244">
        <f t="shared" si="79"/>
        <v>81833.14</v>
      </c>
      <c r="BH446" s="244">
        <f t="shared" si="79"/>
        <v>81833.14</v>
      </c>
      <c r="BI446" s="244">
        <f t="shared" si="79"/>
        <v>81833.14</v>
      </c>
      <c r="BJ446" s="244">
        <f t="shared" si="79"/>
        <v>81833.14</v>
      </c>
      <c r="BK446" s="244">
        <f t="shared" si="79"/>
        <v>81833.14</v>
      </c>
      <c r="BL446" s="243">
        <f t="shared" si="75"/>
        <v>981997.68</v>
      </c>
      <c r="BN446" s="232">
        <f t="shared" si="82"/>
        <v>81833.14</v>
      </c>
      <c r="BO446" s="232">
        <f t="shared" si="82"/>
        <v>981997.68</v>
      </c>
    </row>
    <row r="447" spans="1:67">
      <c r="A447" s="240" t="s">
        <v>660</v>
      </c>
      <c r="B447" s="241">
        <v>2.1699999999999997E-2</v>
      </c>
      <c r="C447" s="241">
        <v>2.3399999999999997E-2</v>
      </c>
      <c r="D447" s="242">
        <v>26268138.34</v>
      </c>
      <c r="E447" s="242">
        <v>26268138.34</v>
      </c>
      <c r="F447" s="242">
        <v>26268138.34</v>
      </c>
      <c r="G447" s="242">
        <v>26268138.34</v>
      </c>
      <c r="H447" s="242">
        <v>26268138.34</v>
      </c>
      <c r="I447" s="242">
        <v>26268138.34</v>
      </c>
      <c r="J447" s="242">
        <v>26268138.34</v>
      </c>
      <c r="K447" s="242">
        <v>26268138.34</v>
      </c>
      <c r="L447" s="242">
        <v>26268138.34</v>
      </c>
      <c r="M447" s="242">
        <v>26268138.34</v>
      </c>
      <c r="N447" s="242">
        <v>26268138.34</v>
      </c>
      <c r="O447" s="242">
        <v>26268138.34</v>
      </c>
      <c r="P447" s="242">
        <f t="shared" si="76"/>
        <v>315217660.07999998</v>
      </c>
      <c r="Q447" s="242">
        <v>26268138.34</v>
      </c>
      <c r="R447" s="242">
        <v>26268138.34</v>
      </c>
      <c r="S447" s="242">
        <v>26268138.34</v>
      </c>
      <c r="T447" s="242">
        <v>26268138.34</v>
      </c>
      <c r="U447" s="242">
        <v>26268138.34</v>
      </c>
      <c r="V447" s="242">
        <v>26268138.34</v>
      </c>
      <c r="W447" s="242">
        <v>26268138.34</v>
      </c>
      <c r="X447" s="242">
        <v>26268138.34</v>
      </c>
      <c r="Y447" s="242">
        <v>26268138.34</v>
      </c>
      <c r="Z447" s="242">
        <v>26268138.34</v>
      </c>
      <c r="AA447" s="242">
        <v>26268138.34</v>
      </c>
      <c r="AB447" s="242">
        <v>26268138.34</v>
      </c>
      <c r="AC447" s="242">
        <v>26268138.34</v>
      </c>
      <c r="AD447" s="242">
        <v>26268138.34</v>
      </c>
      <c r="AE447" s="242">
        <v>26268138.34</v>
      </c>
      <c r="AF447" s="242">
        <v>26268138.34</v>
      </c>
      <c r="AG447" s="242">
        <f t="shared" si="77"/>
        <v>315217660.07999998</v>
      </c>
      <c r="AH447" s="240"/>
      <c r="AI447" s="243">
        <f t="shared" si="85"/>
        <v>47501.55</v>
      </c>
      <c r="AJ447" s="243">
        <f t="shared" si="85"/>
        <v>47501.55</v>
      </c>
      <c r="AK447" s="243">
        <f t="shared" si="85"/>
        <v>47501.55</v>
      </c>
      <c r="AL447" s="243">
        <f t="shared" si="83"/>
        <v>47501.55</v>
      </c>
      <c r="AM447" s="243">
        <f t="shared" si="83"/>
        <v>47501.55</v>
      </c>
      <c r="AN447" s="243">
        <f t="shared" si="83"/>
        <v>47501.55</v>
      </c>
      <c r="AO447" s="243">
        <f t="shared" si="78"/>
        <v>47501.55</v>
      </c>
      <c r="AP447" s="243">
        <f t="shared" si="78"/>
        <v>47501.55</v>
      </c>
      <c r="AQ447" s="243">
        <f t="shared" si="78"/>
        <v>47501.55</v>
      </c>
      <c r="AR447" s="243">
        <f t="shared" si="78"/>
        <v>47501.55</v>
      </c>
      <c r="AS447" s="243">
        <f t="shared" si="78"/>
        <v>47501.55</v>
      </c>
      <c r="AT447" s="243">
        <f t="shared" si="78"/>
        <v>47501.55</v>
      </c>
      <c r="AU447" s="244">
        <f t="shared" si="73"/>
        <v>570018.6</v>
      </c>
      <c r="AV447" s="244">
        <f t="shared" si="74"/>
        <v>47501.55</v>
      </c>
      <c r="AW447" s="244">
        <f t="shared" si="74"/>
        <v>47501.55</v>
      </c>
      <c r="AX447" s="244">
        <f t="shared" si="74"/>
        <v>47501.55</v>
      </c>
      <c r="AY447" s="244">
        <f t="shared" si="74"/>
        <v>47501.55</v>
      </c>
      <c r="AZ447" s="244">
        <f t="shared" si="86"/>
        <v>51222.87</v>
      </c>
      <c r="BA447" s="244">
        <f t="shared" si="86"/>
        <v>51222.87</v>
      </c>
      <c r="BB447" s="244">
        <f t="shared" si="86"/>
        <v>51222.87</v>
      </c>
      <c r="BC447" s="244">
        <f t="shared" si="84"/>
        <v>51222.87</v>
      </c>
      <c r="BD447" s="244">
        <f t="shared" si="84"/>
        <v>51222.87</v>
      </c>
      <c r="BE447" s="244">
        <f t="shared" si="84"/>
        <v>51222.87</v>
      </c>
      <c r="BF447" s="244">
        <f t="shared" si="79"/>
        <v>51222.87</v>
      </c>
      <c r="BG447" s="244">
        <f t="shared" si="79"/>
        <v>51222.87</v>
      </c>
      <c r="BH447" s="244">
        <f t="shared" si="79"/>
        <v>51222.87</v>
      </c>
      <c r="BI447" s="244">
        <f t="shared" si="79"/>
        <v>51222.87</v>
      </c>
      <c r="BJ447" s="244">
        <f t="shared" si="79"/>
        <v>51222.87</v>
      </c>
      <c r="BK447" s="244">
        <f t="shared" si="79"/>
        <v>51222.87</v>
      </c>
      <c r="BL447" s="243">
        <f t="shared" si="75"/>
        <v>614674.44000000006</v>
      </c>
      <c r="BN447" s="232">
        <f t="shared" si="82"/>
        <v>51222.87</v>
      </c>
      <c r="BO447" s="232">
        <f t="shared" si="82"/>
        <v>614674.44000000006</v>
      </c>
    </row>
    <row r="448" spans="1:67">
      <c r="A448" s="240" t="s">
        <v>661</v>
      </c>
      <c r="B448" s="241">
        <v>2.1699999999999997E-2</v>
      </c>
      <c r="C448" s="241">
        <v>2.3399999999999997E-2</v>
      </c>
      <c r="D448" s="242">
        <v>30538.420000000002</v>
      </c>
      <c r="E448" s="242">
        <v>30538.420000000002</v>
      </c>
      <c r="F448" s="242">
        <v>30538.420000000002</v>
      </c>
      <c r="G448" s="242">
        <v>30538.420000000002</v>
      </c>
      <c r="H448" s="242">
        <v>30538.420000000002</v>
      </c>
      <c r="I448" s="242">
        <v>30538.420000000002</v>
      </c>
      <c r="J448" s="242">
        <v>30538.420000000002</v>
      </c>
      <c r="K448" s="242">
        <v>30538.420000000002</v>
      </c>
      <c r="L448" s="242">
        <v>30538.420000000002</v>
      </c>
      <c r="M448" s="242">
        <v>30538.420000000002</v>
      </c>
      <c r="N448" s="242">
        <v>30538.420000000002</v>
      </c>
      <c r="O448" s="242">
        <v>30538.420000000002</v>
      </c>
      <c r="P448" s="242">
        <f t="shared" si="76"/>
        <v>366461.04</v>
      </c>
      <c r="Q448" s="242">
        <v>30538.420000000002</v>
      </c>
      <c r="R448" s="242">
        <v>30538.420000000002</v>
      </c>
      <c r="S448" s="242">
        <v>30538.420000000002</v>
      </c>
      <c r="T448" s="242">
        <v>30538.420000000002</v>
      </c>
      <c r="U448" s="242">
        <v>30538.420000000002</v>
      </c>
      <c r="V448" s="242">
        <v>30538.420000000002</v>
      </c>
      <c r="W448" s="242">
        <v>30538.420000000002</v>
      </c>
      <c r="X448" s="242">
        <v>30538.420000000002</v>
      </c>
      <c r="Y448" s="242">
        <v>30538.420000000002</v>
      </c>
      <c r="Z448" s="242">
        <v>30538.420000000002</v>
      </c>
      <c r="AA448" s="242">
        <v>30538.420000000002</v>
      </c>
      <c r="AB448" s="242">
        <v>30538.420000000002</v>
      </c>
      <c r="AC448" s="242">
        <v>30538.420000000002</v>
      </c>
      <c r="AD448" s="242">
        <v>30538.420000000002</v>
      </c>
      <c r="AE448" s="242">
        <v>30538.420000000002</v>
      </c>
      <c r="AF448" s="242">
        <v>30538.420000000002</v>
      </c>
      <c r="AG448" s="242">
        <f t="shared" si="77"/>
        <v>366461.04</v>
      </c>
      <c r="AH448" s="240"/>
      <c r="AI448" s="243">
        <f t="shared" si="85"/>
        <v>55.22</v>
      </c>
      <c r="AJ448" s="243">
        <f t="shared" si="85"/>
        <v>55.22</v>
      </c>
      <c r="AK448" s="243">
        <f t="shared" si="85"/>
        <v>55.22</v>
      </c>
      <c r="AL448" s="243">
        <f t="shared" si="83"/>
        <v>55.22</v>
      </c>
      <c r="AM448" s="243">
        <f t="shared" si="83"/>
        <v>55.22</v>
      </c>
      <c r="AN448" s="243">
        <f t="shared" si="83"/>
        <v>55.22</v>
      </c>
      <c r="AO448" s="243">
        <f t="shared" si="78"/>
        <v>55.22</v>
      </c>
      <c r="AP448" s="243">
        <f t="shared" si="78"/>
        <v>55.22</v>
      </c>
      <c r="AQ448" s="243">
        <f t="shared" si="78"/>
        <v>55.22</v>
      </c>
      <c r="AR448" s="243">
        <f t="shared" si="78"/>
        <v>55.22</v>
      </c>
      <c r="AS448" s="243">
        <f t="shared" si="78"/>
        <v>55.22</v>
      </c>
      <c r="AT448" s="243">
        <f t="shared" si="78"/>
        <v>55.22</v>
      </c>
      <c r="AU448" s="244">
        <f t="shared" si="73"/>
        <v>662.64000000000021</v>
      </c>
      <c r="AV448" s="244">
        <f t="shared" si="74"/>
        <v>55.22</v>
      </c>
      <c r="AW448" s="244">
        <f t="shared" si="74"/>
        <v>55.22</v>
      </c>
      <c r="AX448" s="244">
        <f t="shared" si="74"/>
        <v>55.22</v>
      </c>
      <c r="AY448" s="244">
        <f t="shared" si="74"/>
        <v>55.22</v>
      </c>
      <c r="AZ448" s="244">
        <f t="shared" si="86"/>
        <v>59.55</v>
      </c>
      <c r="BA448" s="244">
        <f t="shared" si="86"/>
        <v>59.55</v>
      </c>
      <c r="BB448" s="244">
        <f t="shared" si="86"/>
        <v>59.55</v>
      </c>
      <c r="BC448" s="244">
        <f t="shared" si="84"/>
        <v>59.55</v>
      </c>
      <c r="BD448" s="244">
        <f t="shared" si="84"/>
        <v>59.55</v>
      </c>
      <c r="BE448" s="244">
        <f t="shared" si="84"/>
        <v>59.55</v>
      </c>
      <c r="BF448" s="244">
        <f t="shared" si="79"/>
        <v>59.55</v>
      </c>
      <c r="BG448" s="244">
        <f t="shared" si="79"/>
        <v>59.55</v>
      </c>
      <c r="BH448" s="244">
        <f t="shared" si="79"/>
        <v>59.55</v>
      </c>
      <c r="BI448" s="244">
        <f t="shared" si="79"/>
        <v>59.55</v>
      </c>
      <c r="BJ448" s="244">
        <f t="shared" si="79"/>
        <v>59.55</v>
      </c>
      <c r="BK448" s="244">
        <f t="shared" si="79"/>
        <v>59.55</v>
      </c>
      <c r="BL448" s="243">
        <f t="shared" si="75"/>
        <v>714.59999999999991</v>
      </c>
      <c r="BN448" s="232">
        <f t="shared" si="82"/>
        <v>59.55</v>
      </c>
      <c r="BO448" s="232">
        <f t="shared" si="82"/>
        <v>714.59999999999991</v>
      </c>
    </row>
    <row r="449" spans="1:67">
      <c r="A449" s="240" t="s">
        <v>662</v>
      </c>
      <c r="B449" s="241">
        <v>2.1699999999999997E-2</v>
      </c>
      <c r="C449" s="241">
        <v>2.3399999999999997E-2</v>
      </c>
      <c r="D449" s="242">
        <v>0</v>
      </c>
      <c r="E449" s="242">
        <v>105260.93000000001</v>
      </c>
      <c r="F449" s="242">
        <v>210521.85</v>
      </c>
      <c r="G449" s="242">
        <v>210521.85</v>
      </c>
      <c r="H449" s="242">
        <v>210521.85</v>
      </c>
      <c r="I449" s="242">
        <v>210521.85</v>
      </c>
      <c r="J449" s="242">
        <v>210521.85</v>
      </c>
      <c r="K449" s="242">
        <v>210521.85</v>
      </c>
      <c r="L449" s="242">
        <v>210521.85</v>
      </c>
      <c r="M449" s="242">
        <v>210521.85</v>
      </c>
      <c r="N449" s="242">
        <v>210521.85</v>
      </c>
      <c r="O449" s="242">
        <v>210521.85</v>
      </c>
      <c r="P449" s="242">
        <f t="shared" si="76"/>
        <v>2210479.4300000002</v>
      </c>
      <c r="Q449" s="242">
        <v>210521.85</v>
      </c>
      <c r="R449" s="242">
        <v>210521.85</v>
      </c>
      <c r="S449" s="242">
        <v>210521.85</v>
      </c>
      <c r="T449" s="242">
        <v>210521.85</v>
      </c>
      <c r="U449" s="242">
        <v>210521.85</v>
      </c>
      <c r="V449" s="242">
        <v>210521.85</v>
      </c>
      <c r="W449" s="242">
        <v>210521.85</v>
      </c>
      <c r="X449" s="242">
        <v>210521.85</v>
      </c>
      <c r="Y449" s="242">
        <v>210521.85</v>
      </c>
      <c r="Z449" s="242">
        <v>210521.85</v>
      </c>
      <c r="AA449" s="242">
        <v>210521.85</v>
      </c>
      <c r="AB449" s="242">
        <v>210521.85</v>
      </c>
      <c r="AC449" s="242">
        <v>210521.85</v>
      </c>
      <c r="AD449" s="242">
        <v>210521.85</v>
      </c>
      <c r="AE449" s="242">
        <v>210521.85</v>
      </c>
      <c r="AF449" s="242">
        <v>210521.85</v>
      </c>
      <c r="AG449" s="242">
        <f t="shared" si="77"/>
        <v>2526262.2000000007</v>
      </c>
      <c r="AH449" s="240"/>
      <c r="AI449" s="243">
        <f t="shared" si="85"/>
        <v>0</v>
      </c>
      <c r="AJ449" s="243">
        <f t="shared" si="85"/>
        <v>190.35</v>
      </c>
      <c r="AK449" s="243">
        <f t="shared" si="85"/>
        <v>380.69</v>
      </c>
      <c r="AL449" s="243">
        <f t="shared" si="83"/>
        <v>380.69</v>
      </c>
      <c r="AM449" s="243">
        <f t="shared" si="83"/>
        <v>380.69</v>
      </c>
      <c r="AN449" s="243">
        <f t="shared" si="83"/>
        <v>380.69</v>
      </c>
      <c r="AO449" s="243">
        <f t="shared" si="78"/>
        <v>380.69</v>
      </c>
      <c r="AP449" s="243">
        <f t="shared" si="78"/>
        <v>380.69</v>
      </c>
      <c r="AQ449" s="243">
        <f t="shared" si="78"/>
        <v>380.69</v>
      </c>
      <c r="AR449" s="243">
        <f t="shared" si="78"/>
        <v>380.69</v>
      </c>
      <c r="AS449" s="243">
        <f t="shared" si="78"/>
        <v>380.69</v>
      </c>
      <c r="AT449" s="243">
        <f t="shared" si="78"/>
        <v>380.69</v>
      </c>
      <c r="AU449" s="244">
        <f t="shared" si="73"/>
        <v>3997.2500000000005</v>
      </c>
      <c r="AV449" s="244">
        <f t="shared" si="74"/>
        <v>380.69</v>
      </c>
      <c r="AW449" s="244">
        <f t="shared" si="74"/>
        <v>380.69</v>
      </c>
      <c r="AX449" s="244">
        <f t="shared" si="74"/>
        <v>380.69</v>
      </c>
      <c r="AY449" s="244">
        <f t="shared" si="74"/>
        <v>380.69</v>
      </c>
      <c r="AZ449" s="244">
        <f t="shared" si="86"/>
        <v>410.52</v>
      </c>
      <c r="BA449" s="244">
        <f t="shared" si="86"/>
        <v>410.52</v>
      </c>
      <c r="BB449" s="244">
        <f t="shared" si="86"/>
        <v>410.52</v>
      </c>
      <c r="BC449" s="244">
        <f t="shared" si="84"/>
        <v>410.52</v>
      </c>
      <c r="BD449" s="244">
        <f t="shared" si="84"/>
        <v>410.52</v>
      </c>
      <c r="BE449" s="244">
        <f t="shared" si="84"/>
        <v>410.52</v>
      </c>
      <c r="BF449" s="244">
        <f t="shared" si="79"/>
        <v>410.52</v>
      </c>
      <c r="BG449" s="244">
        <f t="shared" si="79"/>
        <v>410.52</v>
      </c>
      <c r="BH449" s="244">
        <f t="shared" si="79"/>
        <v>410.52</v>
      </c>
      <c r="BI449" s="244">
        <f t="shared" si="79"/>
        <v>410.52</v>
      </c>
      <c r="BJ449" s="244">
        <f t="shared" si="79"/>
        <v>410.52</v>
      </c>
      <c r="BK449" s="244">
        <f t="shared" si="79"/>
        <v>410.52</v>
      </c>
      <c r="BL449" s="243">
        <f t="shared" si="75"/>
        <v>4926.24</v>
      </c>
      <c r="BN449" s="232">
        <f t="shared" si="82"/>
        <v>410.52</v>
      </c>
      <c r="BO449" s="232">
        <f t="shared" si="82"/>
        <v>4926.24</v>
      </c>
    </row>
    <row r="450" spans="1:67">
      <c r="A450" s="234" t="s">
        <v>663</v>
      </c>
      <c r="B450" s="231">
        <v>0</v>
      </c>
      <c r="C450" s="231">
        <v>0</v>
      </c>
      <c r="D450" s="220">
        <v>0</v>
      </c>
      <c r="E450" s="220">
        <v>0</v>
      </c>
      <c r="F450" s="220">
        <v>0</v>
      </c>
      <c r="G450" s="220">
        <v>0</v>
      </c>
      <c r="H450" s="220">
        <v>0</v>
      </c>
      <c r="I450" s="220">
        <v>0</v>
      </c>
      <c r="J450" s="220">
        <v>0</v>
      </c>
      <c r="K450" s="220">
        <v>0</v>
      </c>
      <c r="L450" s="220">
        <v>0</v>
      </c>
      <c r="M450" s="220">
        <v>0</v>
      </c>
      <c r="N450" s="220">
        <v>0</v>
      </c>
      <c r="O450" s="220">
        <v>0</v>
      </c>
      <c r="P450" s="220">
        <f t="shared" si="76"/>
        <v>0</v>
      </c>
      <c r="Q450" s="220">
        <v>0</v>
      </c>
      <c r="R450" s="220">
        <v>0</v>
      </c>
      <c r="S450" s="220">
        <v>0</v>
      </c>
      <c r="T450" s="220">
        <v>0</v>
      </c>
      <c r="U450" s="220">
        <v>0</v>
      </c>
      <c r="V450" s="220">
        <v>0</v>
      </c>
      <c r="W450" s="220">
        <v>0</v>
      </c>
      <c r="X450" s="220">
        <v>0</v>
      </c>
      <c r="Y450" s="220">
        <v>0</v>
      </c>
      <c r="Z450" s="220">
        <v>0</v>
      </c>
      <c r="AA450" s="220">
        <v>0</v>
      </c>
      <c r="AB450" s="220">
        <v>0</v>
      </c>
      <c r="AC450" s="220">
        <v>0</v>
      </c>
      <c r="AD450" s="220">
        <v>0</v>
      </c>
      <c r="AE450" s="220">
        <v>0</v>
      </c>
      <c r="AF450" s="220">
        <v>0</v>
      </c>
      <c r="AG450" s="220">
        <f t="shared" si="77"/>
        <v>0</v>
      </c>
      <c r="AH450" s="234"/>
      <c r="AI450" s="235">
        <f t="shared" si="85"/>
        <v>0</v>
      </c>
      <c r="AJ450" s="235">
        <f t="shared" si="85"/>
        <v>0</v>
      </c>
      <c r="AK450" s="235">
        <f t="shared" si="85"/>
        <v>0</v>
      </c>
      <c r="AL450" s="235">
        <f t="shared" si="83"/>
        <v>0</v>
      </c>
      <c r="AM450" s="235">
        <f t="shared" si="83"/>
        <v>0</v>
      </c>
      <c r="AN450" s="235">
        <f t="shared" si="83"/>
        <v>0</v>
      </c>
      <c r="AO450" s="235">
        <f t="shared" si="83"/>
        <v>0</v>
      </c>
      <c r="AP450" s="235">
        <f t="shared" si="83"/>
        <v>0</v>
      </c>
      <c r="AQ450" s="235">
        <f t="shared" si="83"/>
        <v>0</v>
      </c>
      <c r="AR450" s="235">
        <f t="shared" si="83"/>
        <v>0</v>
      </c>
      <c r="AS450" s="235">
        <f t="shared" si="83"/>
        <v>0</v>
      </c>
      <c r="AT450" s="235">
        <f t="shared" si="83"/>
        <v>0</v>
      </c>
      <c r="AU450" s="236">
        <f t="shared" si="73"/>
        <v>0</v>
      </c>
      <c r="AV450" s="236">
        <f t="shared" si="74"/>
        <v>0</v>
      </c>
      <c r="AW450" s="236">
        <f t="shared" si="74"/>
        <v>0</v>
      </c>
      <c r="AX450" s="236">
        <f t="shared" si="74"/>
        <v>0</v>
      </c>
      <c r="AY450" s="236">
        <f t="shared" si="74"/>
        <v>0</v>
      </c>
      <c r="AZ450" s="236">
        <f t="shared" si="86"/>
        <v>0</v>
      </c>
      <c r="BA450" s="236">
        <f t="shared" si="86"/>
        <v>0</v>
      </c>
      <c r="BB450" s="236">
        <f t="shared" si="86"/>
        <v>0</v>
      </c>
      <c r="BC450" s="236">
        <f t="shared" si="84"/>
        <v>0</v>
      </c>
      <c r="BD450" s="236">
        <f t="shared" si="84"/>
        <v>0</v>
      </c>
      <c r="BE450" s="236">
        <f t="shared" si="84"/>
        <v>0</v>
      </c>
      <c r="BF450" s="236">
        <f t="shared" si="84"/>
        <v>0</v>
      </c>
      <c r="BG450" s="236">
        <f t="shared" si="84"/>
        <v>0</v>
      </c>
      <c r="BH450" s="236">
        <f t="shared" si="84"/>
        <v>0</v>
      </c>
      <c r="BI450" s="236">
        <f t="shared" si="84"/>
        <v>0</v>
      </c>
      <c r="BJ450" s="236">
        <f t="shared" si="84"/>
        <v>0</v>
      </c>
      <c r="BK450" s="236">
        <f t="shared" si="84"/>
        <v>0</v>
      </c>
      <c r="BL450" s="235">
        <f t="shared" si="75"/>
        <v>0</v>
      </c>
    </row>
    <row r="451" spans="1:67">
      <c r="A451" s="234" t="s">
        <v>664</v>
      </c>
      <c r="B451" s="231">
        <v>0</v>
      </c>
      <c r="C451" s="231">
        <v>0</v>
      </c>
      <c r="D451" s="220">
        <v>60322.65</v>
      </c>
      <c r="E451" s="220">
        <v>60322.65</v>
      </c>
      <c r="F451" s="220">
        <v>60322.65</v>
      </c>
      <c r="G451" s="220">
        <v>60322.65</v>
      </c>
      <c r="H451" s="220">
        <v>60322.65</v>
      </c>
      <c r="I451" s="220">
        <v>60322.65</v>
      </c>
      <c r="J451" s="220">
        <v>60322.65</v>
      </c>
      <c r="K451" s="220">
        <v>60322.65</v>
      </c>
      <c r="L451" s="220">
        <v>60322.65</v>
      </c>
      <c r="M451" s="220">
        <v>60322.65</v>
      </c>
      <c r="N451" s="220">
        <v>60322.65</v>
      </c>
      <c r="O451" s="220">
        <v>60322.65</v>
      </c>
      <c r="P451" s="220">
        <f t="shared" si="76"/>
        <v>723871.80000000016</v>
      </c>
      <c r="Q451" s="220">
        <v>60322.65</v>
      </c>
      <c r="R451" s="220">
        <v>60322.65</v>
      </c>
      <c r="S451" s="220">
        <v>60322.65</v>
      </c>
      <c r="T451" s="220">
        <v>60322.65</v>
      </c>
      <c r="U451" s="220">
        <v>60322.65</v>
      </c>
      <c r="V451" s="220">
        <v>60322.65</v>
      </c>
      <c r="W451" s="220">
        <v>60322.65</v>
      </c>
      <c r="X451" s="220">
        <v>60322.65</v>
      </c>
      <c r="Y451" s="220">
        <v>60322.65</v>
      </c>
      <c r="Z451" s="220">
        <v>60322.65</v>
      </c>
      <c r="AA451" s="220">
        <v>60322.65</v>
      </c>
      <c r="AB451" s="220">
        <v>60322.65</v>
      </c>
      <c r="AC451" s="220">
        <v>60322.65</v>
      </c>
      <c r="AD451" s="220">
        <v>60322.65</v>
      </c>
      <c r="AE451" s="220">
        <v>60322.65</v>
      </c>
      <c r="AF451" s="220">
        <v>60322.65</v>
      </c>
      <c r="AG451" s="220">
        <f t="shared" si="77"/>
        <v>723871.80000000016</v>
      </c>
      <c r="AH451" s="234"/>
      <c r="AI451" s="235">
        <f t="shared" si="85"/>
        <v>0</v>
      </c>
      <c r="AJ451" s="235">
        <f t="shared" si="85"/>
        <v>0</v>
      </c>
      <c r="AK451" s="235">
        <f t="shared" si="85"/>
        <v>0</v>
      </c>
      <c r="AL451" s="235">
        <f t="shared" si="83"/>
        <v>0</v>
      </c>
      <c r="AM451" s="235">
        <f t="shared" si="83"/>
        <v>0</v>
      </c>
      <c r="AN451" s="235">
        <f t="shared" si="83"/>
        <v>0</v>
      </c>
      <c r="AO451" s="235">
        <f t="shared" si="83"/>
        <v>0</v>
      </c>
      <c r="AP451" s="235">
        <f t="shared" si="83"/>
        <v>0</v>
      </c>
      <c r="AQ451" s="235">
        <f t="shared" si="83"/>
        <v>0</v>
      </c>
      <c r="AR451" s="235">
        <f t="shared" si="83"/>
        <v>0</v>
      </c>
      <c r="AS451" s="235">
        <f t="shared" si="83"/>
        <v>0</v>
      </c>
      <c r="AT451" s="235">
        <f t="shared" si="83"/>
        <v>0</v>
      </c>
      <c r="AU451" s="236">
        <f t="shared" si="73"/>
        <v>0</v>
      </c>
      <c r="AV451" s="236">
        <f t="shared" si="74"/>
        <v>0</v>
      </c>
      <c r="AW451" s="236">
        <f t="shared" si="74"/>
        <v>0</v>
      </c>
      <c r="AX451" s="236">
        <f t="shared" si="74"/>
        <v>0</v>
      </c>
      <c r="AY451" s="236">
        <f t="shared" si="74"/>
        <v>0</v>
      </c>
      <c r="AZ451" s="236">
        <f t="shared" si="86"/>
        <v>0</v>
      </c>
      <c r="BA451" s="236">
        <f t="shared" si="86"/>
        <v>0</v>
      </c>
      <c r="BB451" s="236">
        <f t="shared" si="86"/>
        <v>0</v>
      </c>
      <c r="BC451" s="236">
        <f t="shared" si="84"/>
        <v>0</v>
      </c>
      <c r="BD451" s="236">
        <f t="shared" si="84"/>
        <v>0</v>
      </c>
      <c r="BE451" s="236">
        <f t="shared" si="84"/>
        <v>0</v>
      </c>
      <c r="BF451" s="236">
        <f t="shared" si="84"/>
        <v>0</v>
      </c>
      <c r="BG451" s="236">
        <f t="shared" si="84"/>
        <v>0</v>
      </c>
      <c r="BH451" s="236">
        <f t="shared" si="84"/>
        <v>0</v>
      </c>
      <c r="BI451" s="236">
        <f t="shared" si="84"/>
        <v>0</v>
      </c>
      <c r="BJ451" s="236">
        <f t="shared" si="84"/>
        <v>0</v>
      </c>
      <c r="BK451" s="236">
        <f t="shared" si="84"/>
        <v>0</v>
      </c>
      <c r="BL451" s="235">
        <f t="shared" si="75"/>
        <v>0</v>
      </c>
    </row>
    <row r="452" spans="1:67">
      <c r="A452" s="234" t="s">
        <v>665</v>
      </c>
      <c r="B452" s="231">
        <v>4.24E-2</v>
      </c>
      <c r="C452" s="231">
        <v>4.0999999999999995E-2</v>
      </c>
      <c r="D452" s="220">
        <v>0</v>
      </c>
      <c r="E452" s="220">
        <v>0</v>
      </c>
      <c r="F452" s="220">
        <v>0</v>
      </c>
      <c r="G452" s="220">
        <v>0</v>
      </c>
      <c r="H452" s="220">
        <v>0</v>
      </c>
      <c r="I452" s="220">
        <v>0</v>
      </c>
      <c r="J452" s="220">
        <v>0</v>
      </c>
      <c r="K452" s="220">
        <v>0</v>
      </c>
      <c r="L452" s="220">
        <v>0</v>
      </c>
      <c r="M452" s="220">
        <v>0</v>
      </c>
      <c r="N452" s="220">
        <v>0</v>
      </c>
      <c r="O452" s="220">
        <v>0</v>
      </c>
      <c r="P452" s="220">
        <f t="shared" si="76"/>
        <v>0</v>
      </c>
      <c r="Q452" s="220">
        <v>0</v>
      </c>
      <c r="R452" s="220">
        <v>0</v>
      </c>
      <c r="S452" s="220">
        <v>0</v>
      </c>
      <c r="T452" s="220">
        <v>0</v>
      </c>
      <c r="U452" s="220">
        <v>0</v>
      </c>
      <c r="V452" s="220">
        <v>0</v>
      </c>
      <c r="W452" s="220">
        <v>0</v>
      </c>
      <c r="X452" s="220">
        <v>0</v>
      </c>
      <c r="Y452" s="220">
        <v>0</v>
      </c>
      <c r="Z452" s="220">
        <v>0</v>
      </c>
      <c r="AA452" s="220">
        <v>0</v>
      </c>
      <c r="AB452" s="220">
        <v>0</v>
      </c>
      <c r="AC452" s="220">
        <v>0</v>
      </c>
      <c r="AD452" s="220">
        <v>0</v>
      </c>
      <c r="AE452" s="220">
        <v>0</v>
      </c>
      <c r="AF452" s="220">
        <v>0</v>
      </c>
      <c r="AG452" s="220">
        <f t="shared" si="77"/>
        <v>0</v>
      </c>
      <c r="AH452" s="234"/>
      <c r="AI452" s="235">
        <f t="shared" si="85"/>
        <v>0</v>
      </c>
      <c r="AJ452" s="235">
        <f t="shared" si="85"/>
        <v>0</v>
      </c>
      <c r="AK452" s="235">
        <f t="shared" si="85"/>
        <v>0</v>
      </c>
      <c r="AL452" s="235">
        <f t="shared" si="83"/>
        <v>0</v>
      </c>
      <c r="AM452" s="235">
        <f t="shared" si="83"/>
        <v>0</v>
      </c>
      <c r="AN452" s="235">
        <f t="shared" si="83"/>
        <v>0</v>
      </c>
      <c r="AO452" s="235">
        <f t="shared" si="83"/>
        <v>0</v>
      </c>
      <c r="AP452" s="235">
        <f t="shared" si="83"/>
        <v>0</v>
      </c>
      <c r="AQ452" s="235">
        <f t="shared" si="83"/>
        <v>0</v>
      </c>
      <c r="AR452" s="235">
        <f t="shared" si="83"/>
        <v>0</v>
      </c>
      <c r="AS452" s="235">
        <f t="shared" si="83"/>
        <v>0</v>
      </c>
      <c r="AT452" s="235">
        <f t="shared" si="83"/>
        <v>0</v>
      </c>
      <c r="AU452" s="236">
        <f t="shared" si="73"/>
        <v>0</v>
      </c>
      <c r="AV452" s="236">
        <f t="shared" si="74"/>
        <v>0</v>
      </c>
      <c r="AW452" s="236">
        <f t="shared" si="74"/>
        <v>0</v>
      </c>
      <c r="AX452" s="236">
        <f t="shared" si="74"/>
        <v>0</v>
      </c>
      <c r="AY452" s="236">
        <f t="shared" ref="AY452:AY466" si="87">ROUND(T452*$B452/12,2)</f>
        <v>0</v>
      </c>
      <c r="AZ452" s="236">
        <f t="shared" si="86"/>
        <v>0</v>
      </c>
      <c r="BA452" s="236">
        <f t="shared" si="86"/>
        <v>0</v>
      </c>
      <c r="BB452" s="236">
        <f t="shared" si="86"/>
        <v>0</v>
      </c>
      <c r="BC452" s="236">
        <f t="shared" si="84"/>
        <v>0</v>
      </c>
      <c r="BD452" s="236">
        <f t="shared" si="84"/>
        <v>0</v>
      </c>
      <c r="BE452" s="236">
        <f t="shared" si="84"/>
        <v>0</v>
      </c>
      <c r="BF452" s="236">
        <f t="shared" si="84"/>
        <v>0</v>
      </c>
      <c r="BG452" s="236">
        <f t="shared" si="84"/>
        <v>0</v>
      </c>
      <c r="BH452" s="236">
        <f t="shared" si="84"/>
        <v>0</v>
      </c>
      <c r="BI452" s="236">
        <f t="shared" si="84"/>
        <v>0</v>
      </c>
      <c r="BJ452" s="236">
        <f t="shared" si="84"/>
        <v>0</v>
      </c>
      <c r="BK452" s="236">
        <f t="shared" si="84"/>
        <v>0</v>
      </c>
      <c r="BL452" s="235">
        <f t="shared" si="75"/>
        <v>0</v>
      </c>
    </row>
    <row r="453" spans="1:67">
      <c r="A453" s="234" t="s">
        <v>666</v>
      </c>
      <c r="B453" s="231">
        <v>4.6100000000000002E-2</v>
      </c>
      <c r="C453" s="231">
        <v>4.3700000000000003E-2</v>
      </c>
      <c r="D453" s="220">
        <v>280781.40000000002</v>
      </c>
      <c r="E453" s="220">
        <v>299059.03999999998</v>
      </c>
      <c r="F453" s="220">
        <v>273565.59999999998</v>
      </c>
      <c r="G453" s="220">
        <v>248072.16</v>
      </c>
      <c r="H453" s="220">
        <v>248072.16</v>
      </c>
      <c r="I453" s="220">
        <v>248072.16</v>
      </c>
      <c r="J453" s="220">
        <v>247978.92500000002</v>
      </c>
      <c r="K453" s="220">
        <v>247885.69</v>
      </c>
      <c r="L453" s="220">
        <v>247885.69</v>
      </c>
      <c r="M453" s="220">
        <v>247885.69</v>
      </c>
      <c r="N453" s="220">
        <v>247885.69</v>
      </c>
      <c r="O453" s="220">
        <v>247885.69</v>
      </c>
      <c r="P453" s="220">
        <f t="shared" si="76"/>
        <v>3085029.8949999996</v>
      </c>
      <c r="Q453" s="220">
        <v>247885.69</v>
      </c>
      <c r="R453" s="220">
        <v>247885.69</v>
      </c>
      <c r="S453" s="220">
        <v>247885.69</v>
      </c>
      <c r="T453" s="220">
        <v>247885.69</v>
      </c>
      <c r="U453" s="220">
        <v>247885.69</v>
      </c>
      <c r="V453" s="220">
        <v>247885.69</v>
      </c>
      <c r="W453" s="220">
        <v>247885.69</v>
      </c>
      <c r="X453" s="220">
        <v>247885.69</v>
      </c>
      <c r="Y453" s="220">
        <v>247885.69</v>
      </c>
      <c r="Z453" s="220">
        <v>247885.69</v>
      </c>
      <c r="AA453" s="220">
        <v>247885.69</v>
      </c>
      <c r="AB453" s="220">
        <v>247885.69</v>
      </c>
      <c r="AC453" s="220">
        <v>247885.69</v>
      </c>
      <c r="AD453" s="220">
        <v>247885.69</v>
      </c>
      <c r="AE453" s="220">
        <v>247885.69</v>
      </c>
      <c r="AF453" s="220">
        <v>247885.69</v>
      </c>
      <c r="AG453" s="220">
        <f t="shared" si="77"/>
        <v>2974628.28</v>
      </c>
      <c r="AH453" s="234"/>
      <c r="AI453" s="235">
        <f t="shared" si="85"/>
        <v>1078.67</v>
      </c>
      <c r="AJ453" s="235">
        <f t="shared" si="85"/>
        <v>1148.8900000000001</v>
      </c>
      <c r="AK453" s="235">
        <f t="shared" si="85"/>
        <v>1050.95</v>
      </c>
      <c r="AL453" s="235">
        <f t="shared" si="83"/>
        <v>953.01</v>
      </c>
      <c r="AM453" s="235">
        <f t="shared" si="83"/>
        <v>953.01</v>
      </c>
      <c r="AN453" s="235">
        <f t="shared" si="83"/>
        <v>953.01</v>
      </c>
      <c r="AO453" s="235">
        <f t="shared" si="83"/>
        <v>952.65</v>
      </c>
      <c r="AP453" s="235">
        <f t="shared" si="83"/>
        <v>952.29</v>
      </c>
      <c r="AQ453" s="235">
        <f t="shared" si="83"/>
        <v>952.29</v>
      </c>
      <c r="AR453" s="235">
        <f t="shared" si="83"/>
        <v>952.29</v>
      </c>
      <c r="AS453" s="235">
        <f t="shared" si="83"/>
        <v>952.29</v>
      </c>
      <c r="AT453" s="235">
        <f t="shared" si="83"/>
        <v>952.29</v>
      </c>
      <c r="AU453" s="236">
        <f t="shared" ref="AU453:AU466" si="88">SUM(AI453:AT453)</f>
        <v>11851.640000000003</v>
      </c>
      <c r="AV453" s="236">
        <f t="shared" ref="AV453:AX466" si="89">ROUND(Q453*$B453/12,2)</f>
        <v>952.29</v>
      </c>
      <c r="AW453" s="236">
        <f t="shared" si="89"/>
        <v>952.29</v>
      </c>
      <c r="AX453" s="236">
        <f t="shared" si="89"/>
        <v>952.29</v>
      </c>
      <c r="AY453" s="236">
        <f t="shared" si="87"/>
        <v>952.29</v>
      </c>
      <c r="AZ453" s="236">
        <f t="shared" si="86"/>
        <v>902.72</v>
      </c>
      <c r="BA453" s="236">
        <f t="shared" si="86"/>
        <v>902.72</v>
      </c>
      <c r="BB453" s="236">
        <f t="shared" si="86"/>
        <v>902.72</v>
      </c>
      <c r="BC453" s="236">
        <f t="shared" si="84"/>
        <v>902.72</v>
      </c>
      <c r="BD453" s="236">
        <f t="shared" si="84"/>
        <v>902.72</v>
      </c>
      <c r="BE453" s="236">
        <f t="shared" si="84"/>
        <v>902.72</v>
      </c>
      <c r="BF453" s="236">
        <f t="shared" si="84"/>
        <v>902.72</v>
      </c>
      <c r="BG453" s="236">
        <f t="shared" si="84"/>
        <v>902.72</v>
      </c>
      <c r="BH453" s="236">
        <f t="shared" si="84"/>
        <v>902.72</v>
      </c>
      <c r="BI453" s="236">
        <f t="shared" si="84"/>
        <v>902.72</v>
      </c>
      <c r="BJ453" s="236">
        <f t="shared" si="84"/>
        <v>902.72</v>
      </c>
      <c r="BK453" s="236">
        <f t="shared" si="84"/>
        <v>902.72</v>
      </c>
      <c r="BL453" s="235">
        <f t="shared" ref="BL453:BL466" si="90">SUM(AZ453:BK453)</f>
        <v>10832.64</v>
      </c>
    </row>
    <row r="454" spans="1:67">
      <c r="A454" s="234" t="s">
        <v>667</v>
      </c>
      <c r="B454" s="231">
        <v>4.6100000000000002E-2</v>
      </c>
      <c r="C454" s="231">
        <v>4.5399999999999996E-2</v>
      </c>
      <c r="D454" s="220">
        <v>0</v>
      </c>
      <c r="E454" s="220">
        <v>0</v>
      </c>
      <c r="F454" s="220">
        <v>0</v>
      </c>
      <c r="G454" s="220">
        <v>0</v>
      </c>
      <c r="H454" s="220">
        <v>0</v>
      </c>
      <c r="I454" s="220">
        <v>0</v>
      </c>
      <c r="J454" s="220">
        <v>15747.855000000001</v>
      </c>
      <c r="K454" s="220">
        <v>31495.710000000003</v>
      </c>
      <c r="L454" s="220">
        <v>31495.710000000003</v>
      </c>
      <c r="M454" s="220">
        <v>31495.710000000003</v>
      </c>
      <c r="N454" s="220">
        <v>31495.710000000003</v>
      </c>
      <c r="O454" s="220">
        <v>31495.710000000003</v>
      </c>
      <c r="P454" s="220">
        <f t="shared" ref="P454:P466" si="91">SUM(D454:O454)</f>
        <v>173226.405</v>
      </c>
      <c r="Q454" s="220">
        <v>31495.710000000003</v>
      </c>
      <c r="R454" s="220">
        <v>31495.710000000003</v>
      </c>
      <c r="S454" s="220">
        <v>31495.710000000003</v>
      </c>
      <c r="T454" s="220">
        <v>31495.710000000003</v>
      </c>
      <c r="U454" s="220">
        <v>31495.710000000003</v>
      </c>
      <c r="V454" s="220">
        <v>31495.710000000003</v>
      </c>
      <c r="W454" s="220">
        <v>31495.710000000003</v>
      </c>
      <c r="X454" s="220">
        <v>31495.710000000003</v>
      </c>
      <c r="Y454" s="220">
        <v>31495.710000000003</v>
      </c>
      <c r="Z454" s="220">
        <v>538095.495</v>
      </c>
      <c r="AA454" s="220">
        <v>1044695.2799999999</v>
      </c>
      <c r="AB454" s="220">
        <v>1044695.2799999999</v>
      </c>
      <c r="AC454" s="220">
        <v>1044695.2799999999</v>
      </c>
      <c r="AD454" s="220">
        <v>1044695.2799999999</v>
      </c>
      <c r="AE454" s="220">
        <v>1044695.2799999999</v>
      </c>
      <c r="AF454" s="220">
        <v>1044695.2799999999</v>
      </c>
      <c r="AG454" s="220">
        <f t="shared" ref="AG454:AG466" si="92">SUM(U454:AF454)</f>
        <v>6963745.7250000006</v>
      </c>
      <c r="AH454" s="234"/>
      <c r="AI454" s="235">
        <f t="shared" si="85"/>
        <v>0</v>
      </c>
      <c r="AJ454" s="235">
        <f t="shared" si="85"/>
        <v>0</v>
      </c>
      <c r="AK454" s="235">
        <f t="shared" si="85"/>
        <v>0</v>
      </c>
      <c r="AL454" s="235">
        <f t="shared" si="83"/>
        <v>0</v>
      </c>
      <c r="AM454" s="235">
        <f t="shared" si="83"/>
        <v>0</v>
      </c>
      <c r="AN454" s="235">
        <f t="shared" si="83"/>
        <v>0</v>
      </c>
      <c r="AO454" s="235">
        <f t="shared" si="83"/>
        <v>60.5</v>
      </c>
      <c r="AP454" s="235">
        <f t="shared" si="83"/>
        <v>121</v>
      </c>
      <c r="AQ454" s="235">
        <f t="shared" si="83"/>
        <v>121</v>
      </c>
      <c r="AR454" s="235">
        <f t="shared" si="83"/>
        <v>121</v>
      </c>
      <c r="AS454" s="235">
        <f t="shared" si="83"/>
        <v>121</v>
      </c>
      <c r="AT454" s="235">
        <f t="shared" si="83"/>
        <v>121</v>
      </c>
      <c r="AU454" s="236">
        <f t="shared" si="88"/>
        <v>665.5</v>
      </c>
      <c r="AV454" s="236">
        <f t="shared" si="89"/>
        <v>121</v>
      </c>
      <c r="AW454" s="236">
        <f t="shared" si="89"/>
        <v>121</v>
      </c>
      <c r="AX454" s="236">
        <f t="shared" si="89"/>
        <v>121</v>
      </c>
      <c r="AY454" s="236">
        <f t="shared" si="87"/>
        <v>121</v>
      </c>
      <c r="AZ454" s="236">
        <f t="shared" si="86"/>
        <v>119.16</v>
      </c>
      <c r="BA454" s="236">
        <f t="shared" si="86"/>
        <v>119.16</v>
      </c>
      <c r="BB454" s="236">
        <f t="shared" si="86"/>
        <v>119.16</v>
      </c>
      <c r="BC454" s="236">
        <f t="shared" si="84"/>
        <v>119.16</v>
      </c>
      <c r="BD454" s="236">
        <f t="shared" si="84"/>
        <v>119.16</v>
      </c>
      <c r="BE454" s="236">
        <f t="shared" si="84"/>
        <v>2035.79</v>
      </c>
      <c r="BF454" s="236">
        <f t="shared" si="84"/>
        <v>3952.43</v>
      </c>
      <c r="BG454" s="236">
        <f t="shared" si="84"/>
        <v>3952.43</v>
      </c>
      <c r="BH454" s="236">
        <f t="shared" si="84"/>
        <v>3952.43</v>
      </c>
      <c r="BI454" s="236">
        <f t="shared" si="84"/>
        <v>3952.43</v>
      </c>
      <c r="BJ454" s="236">
        <f t="shared" si="84"/>
        <v>3952.43</v>
      </c>
      <c r="BK454" s="236">
        <f t="shared" si="84"/>
        <v>3952.43</v>
      </c>
      <c r="BL454" s="235">
        <f t="shared" si="90"/>
        <v>26346.170000000002</v>
      </c>
    </row>
    <row r="455" spans="1:67">
      <c r="A455" s="234" t="s">
        <v>668</v>
      </c>
      <c r="B455" s="231">
        <v>4.36E-2</v>
      </c>
      <c r="C455" s="231">
        <v>2.3200000000000002E-2</v>
      </c>
      <c r="D455" s="220">
        <v>98273.49</v>
      </c>
      <c r="E455" s="220">
        <v>104670.66</v>
      </c>
      <c r="F455" s="220">
        <v>130164.1</v>
      </c>
      <c r="G455" s="220">
        <v>155657.54</v>
      </c>
      <c r="H455" s="220">
        <v>155657.54</v>
      </c>
      <c r="I455" s="220">
        <v>155657.54</v>
      </c>
      <c r="J455" s="220">
        <v>155657.54</v>
      </c>
      <c r="K455" s="220">
        <v>155657.54</v>
      </c>
      <c r="L455" s="220">
        <v>155657.54</v>
      </c>
      <c r="M455" s="220">
        <v>155657.54</v>
      </c>
      <c r="N455" s="220">
        <v>155657.54</v>
      </c>
      <c r="O455" s="220">
        <v>155657.54</v>
      </c>
      <c r="P455" s="220">
        <f t="shared" si="91"/>
        <v>1734026.1100000003</v>
      </c>
      <c r="Q455" s="220">
        <v>155657.54</v>
      </c>
      <c r="R455" s="220">
        <v>155657.54</v>
      </c>
      <c r="S455" s="220">
        <v>155657.54</v>
      </c>
      <c r="T455" s="220">
        <v>155657.54</v>
      </c>
      <c r="U455" s="220">
        <v>155657.54</v>
      </c>
      <c r="V455" s="220">
        <v>155657.54</v>
      </c>
      <c r="W455" s="220">
        <v>155657.54</v>
      </c>
      <c r="X455" s="220">
        <v>155657.54</v>
      </c>
      <c r="Y455" s="220">
        <v>155657.54</v>
      </c>
      <c r="Z455" s="220">
        <v>155657.54</v>
      </c>
      <c r="AA455" s="220">
        <v>155657.54</v>
      </c>
      <c r="AB455" s="220">
        <v>155657.54</v>
      </c>
      <c r="AC455" s="220">
        <v>155657.54</v>
      </c>
      <c r="AD455" s="220">
        <v>155657.54</v>
      </c>
      <c r="AE455" s="220">
        <v>155657.54</v>
      </c>
      <c r="AF455" s="220">
        <v>155657.54</v>
      </c>
      <c r="AG455" s="220">
        <f t="shared" si="92"/>
        <v>1867890.4800000002</v>
      </c>
      <c r="AH455" s="234"/>
      <c r="AI455" s="235">
        <f t="shared" si="85"/>
        <v>357.06</v>
      </c>
      <c r="AJ455" s="235">
        <f t="shared" si="85"/>
        <v>380.3</v>
      </c>
      <c r="AK455" s="235">
        <f t="shared" si="85"/>
        <v>472.93</v>
      </c>
      <c r="AL455" s="235">
        <f t="shared" si="83"/>
        <v>565.55999999999995</v>
      </c>
      <c r="AM455" s="235">
        <f t="shared" si="83"/>
        <v>565.55999999999995</v>
      </c>
      <c r="AN455" s="235">
        <f t="shared" si="83"/>
        <v>565.55999999999995</v>
      </c>
      <c r="AO455" s="235">
        <f t="shared" si="83"/>
        <v>565.55999999999995</v>
      </c>
      <c r="AP455" s="235">
        <f t="shared" si="83"/>
        <v>565.55999999999995</v>
      </c>
      <c r="AQ455" s="235">
        <f t="shared" si="83"/>
        <v>565.55999999999995</v>
      </c>
      <c r="AR455" s="235">
        <f t="shared" si="83"/>
        <v>565.55999999999995</v>
      </c>
      <c r="AS455" s="235">
        <f t="shared" si="83"/>
        <v>565.55999999999995</v>
      </c>
      <c r="AT455" s="235">
        <f t="shared" si="83"/>
        <v>565.55999999999995</v>
      </c>
      <c r="AU455" s="236">
        <f t="shared" si="88"/>
        <v>6300.3299999999981</v>
      </c>
      <c r="AV455" s="236">
        <f t="shared" si="89"/>
        <v>565.55999999999995</v>
      </c>
      <c r="AW455" s="236">
        <f t="shared" si="89"/>
        <v>565.55999999999995</v>
      </c>
      <c r="AX455" s="236">
        <f t="shared" si="89"/>
        <v>565.55999999999995</v>
      </c>
      <c r="AY455" s="236">
        <f t="shared" si="87"/>
        <v>565.55999999999995</v>
      </c>
      <c r="AZ455" s="236">
        <f t="shared" si="86"/>
        <v>300.94</v>
      </c>
      <c r="BA455" s="236">
        <f t="shared" si="86"/>
        <v>300.94</v>
      </c>
      <c r="BB455" s="236">
        <f t="shared" si="86"/>
        <v>300.94</v>
      </c>
      <c r="BC455" s="236">
        <f t="shared" si="84"/>
        <v>300.94</v>
      </c>
      <c r="BD455" s="236">
        <f t="shared" si="84"/>
        <v>300.94</v>
      </c>
      <c r="BE455" s="236">
        <f t="shared" si="84"/>
        <v>300.94</v>
      </c>
      <c r="BF455" s="236">
        <f t="shared" si="84"/>
        <v>300.94</v>
      </c>
      <c r="BG455" s="236">
        <f t="shared" si="84"/>
        <v>300.94</v>
      </c>
      <c r="BH455" s="236">
        <f t="shared" si="84"/>
        <v>300.94</v>
      </c>
      <c r="BI455" s="236">
        <f t="shared" si="84"/>
        <v>300.94</v>
      </c>
      <c r="BJ455" s="236">
        <f t="shared" si="84"/>
        <v>300.94</v>
      </c>
      <c r="BK455" s="236">
        <f t="shared" si="84"/>
        <v>300.94</v>
      </c>
      <c r="BL455" s="235">
        <f t="shared" si="90"/>
        <v>3611.28</v>
      </c>
    </row>
    <row r="456" spans="1:67">
      <c r="A456" s="234" t="s">
        <v>669</v>
      </c>
      <c r="B456" s="231">
        <v>4.36E-2</v>
      </c>
      <c r="C456" s="231">
        <v>4.36E-2</v>
      </c>
      <c r="D456" s="220">
        <v>0</v>
      </c>
      <c r="E456" s="220">
        <v>0</v>
      </c>
      <c r="F456" s="220">
        <v>0</v>
      </c>
      <c r="G456" s="220">
        <v>0</v>
      </c>
      <c r="H456" s="220">
        <v>0</v>
      </c>
      <c r="I456" s="220">
        <v>0</v>
      </c>
      <c r="J456" s="220">
        <v>0</v>
      </c>
      <c r="K456" s="220">
        <v>0</v>
      </c>
      <c r="L456" s="220">
        <v>0</v>
      </c>
      <c r="M456" s="220">
        <v>0</v>
      </c>
      <c r="N456" s="220">
        <v>0</v>
      </c>
      <c r="O456" s="220">
        <v>0</v>
      </c>
      <c r="P456" s="220">
        <f t="shared" si="91"/>
        <v>0</v>
      </c>
      <c r="Q456" s="220">
        <v>0</v>
      </c>
      <c r="R456" s="220">
        <v>0</v>
      </c>
      <c r="S456" s="220">
        <v>0</v>
      </c>
      <c r="T456" s="220">
        <v>0</v>
      </c>
      <c r="U456" s="220">
        <v>0</v>
      </c>
      <c r="V456" s="220">
        <v>0</v>
      </c>
      <c r="W456" s="220">
        <v>0</v>
      </c>
      <c r="X456" s="220">
        <v>0</v>
      </c>
      <c r="Y456" s="220">
        <v>0</v>
      </c>
      <c r="Z456" s="220">
        <v>0</v>
      </c>
      <c r="AA456" s="220">
        <v>0</v>
      </c>
      <c r="AB456" s="220">
        <v>0</v>
      </c>
      <c r="AC456" s="220">
        <v>0</v>
      </c>
      <c r="AD456" s="220">
        <v>0</v>
      </c>
      <c r="AE456" s="220">
        <v>0</v>
      </c>
      <c r="AF456" s="220">
        <v>0</v>
      </c>
      <c r="AG456" s="220">
        <f t="shared" si="92"/>
        <v>0</v>
      </c>
      <c r="AH456" s="234"/>
      <c r="AI456" s="235">
        <f t="shared" si="85"/>
        <v>0</v>
      </c>
      <c r="AJ456" s="235">
        <f t="shared" si="85"/>
        <v>0</v>
      </c>
      <c r="AK456" s="235">
        <f t="shared" si="85"/>
        <v>0</v>
      </c>
      <c r="AL456" s="235">
        <f t="shared" si="83"/>
        <v>0</v>
      </c>
      <c r="AM456" s="235">
        <f t="shared" si="83"/>
        <v>0</v>
      </c>
      <c r="AN456" s="235">
        <f t="shared" si="83"/>
        <v>0</v>
      </c>
      <c r="AO456" s="235">
        <f t="shared" si="83"/>
        <v>0</v>
      </c>
      <c r="AP456" s="235">
        <f t="shared" si="83"/>
        <v>0</v>
      </c>
      <c r="AQ456" s="235">
        <f t="shared" si="83"/>
        <v>0</v>
      </c>
      <c r="AR456" s="235">
        <f t="shared" si="83"/>
        <v>0</v>
      </c>
      <c r="AS456" s="235">
        <f t="shared" si="83"/>
        <v>0</v>
      </c>
      <c r="AT456" s="235">
        <f t="shared" si="83"/>
        <v>0</v>
      </c>
      <c r="AU456" s="236">
        <f t="shared" si="88"/>
        <v>0</v>
      </c>
      <c r="AV456" s="236">
        <f t="shared" si="89"/>
        <v>0</v>
      </c>
      <c r="AW456" s="236">
        <f t="shared" si="89"/>
        <v>0</v>
      </c>
      <c r="AX456" s="236">
        <f t="shared" si="89"/>
        <v>0</v>
      </c>
      <c r="AY456" s="236">
        <f t="shared" si="87"/>
        <v>0</v>
      </c>
      <c r="AZ456" s="236">
        <f t="shared" si="86"/>
        <v>0</v>
      </c>
      <c r="BA456" s="236">
        <f t="shared" si="86"/>
        <v>0</v>
      </c>
      <c r="BB456" s="236">
        <f t="shared" si="86"/>
        <v>0</v>
      </c>
      <c r="BC456" s="236">
        <f t="shared" si="84"/>
        <v>0</v>
      </c>
      <c r="BD456" s="236">
        <f t="shared" si="84"/>
        <v>0</v>
      </c>
      <c r="BE456" s="236">
        <f t="shared" si="84"/>
        <v>0</v>
      </c>
      <c r="BF456" s="236">
        <f t="shared" si="84"/>
        <v>0</v>
      </c>
      <c r="BG456" s="236">
        <f t="shared" si="84"/>
        <v>0</v>
      </c>
      <c r="BH456" s="236">
        <f t="shared" si="84"/>
        <v>0</v>
      </c>
      <c r="BI456" s="236">
        <f t="shared" si="84"/>
        <v>0</v>
      </c>
      <c r="BJ456" s="236">
        <f t="shared" si="84"/>
        <v>0</v>
      </c>
      <c r="BK456" s="236">
        <f t="shared" si="84"/>
        <v>0</v>
      </c>
      <c r="BL456" s="235">
        <f t="shared" si="90"/>
        <v>0</v>
      </c>
    </row>
    <row r="457" spans="1:67">
      <c r="A457" s="234" t="s">
        <v>670</v>
      </c>
      <c r="B457" s="231">
        <v>4.2500000000000003E-2</v>
      </c>
      <c r="C457" s="231">
        <v>4.3999999999999997E-2</v>
      </c>
      <c r="D457" s="220">
        <v>0</v>
      </c>
      <c r="E457" s="220">
        <v>0</v>
      </c>
      <c r="F457" s="220">
        <v>0</v>
      </c>
      <c r="G457" s="220">
        <v>0</v>
      </c>
      <c r="H457" s="220">
        <v>0</v>
      </c>
      <c r="I457" s="220">
        <v>0</v>
      </c>
      <c r="J457" s="220">
        <v>0</v>
      </c>
      <c r="K457" s="220">
        <v>0</v>
      </c>
      <c r="L457" s="220">
        <v>0</v>
      </c>
      <c r="M457" s="220">
        <v>0</v>
      </c>
      <c r="N457" s="220">
        <v>0</v>
      </c>
      <c r="O457" s="220">
        <v>0</v>
      </c>
      <c r="P457" s="220">
        <f t="shared" si="91"/>
        <v>0</v>
      </c>
      <c r="Q457" s="220">
        <v>0</v>
      </c>
      <c r="R457" s="220">
        <v>0</v>
      </c>
      <c r="S457" s="220">
        <v>0</v>
      </c>
      <c r="T457" s="220">
        <v>0</v>
      </c>
      <c r="U457" s="220">
        <v>0</v>
      </c>
      <c r="V457" s="220">
        <v>0</v>
      </c>
      <c r="W457" s="220">
        <v>0</v>
      </c>
      <c r="X457" s="220">
        <v>0</v>
      </c>
      <c r="Y457" s="220">
        <v>0</v>
      </c>
      <c r="Z457" s="220">
        <v>0</v>
      </c>
      <c r="AA457" s="220">
        <v>0</v>
      </c>
      <c r="AB457" s="220">
        <v>0</v>
      </c>
      <c r="AC457" s="220">
        <v>0</v>
      </c>
      <c r="AD457" s="220">
        <v>0</v>
      </c>
      <c r="AE457" s="220">
        <v>0</v>
      </c>
      <c r="AF457" s="220">
        <v>0</v>
      </c>
      <c r="AG457" s="220">
        <f t="shared" si="92"/>
        <v>0</v>
      </c>
      <c r="AH457" s="234"/>
      <c r="AI457" s="235">
        <f t="shared" si="85"/>
        <v>0</v>
      </c>
      <c r="AJ457" s="235">
        <f t="shared" si="85"/>
        <v>0</v>
      </c>
      <c r="AK457" s="235">
        <f t="shared" si="85"/>
        <v>0</v>
      </c>
      <c r="AL457" s="235">
        <f t="shared" si="83"/>
        <v>0</v>
      </c>
      <c r="AM457" s="235">
        <f t="shared" si="83"/>
        <v>0</v>
      </c>
      <c r="AN457" s="235">
        <f t="shared" si="83"/>
        <v>0</v>
      </c>
      <c r="AO457" s="235">
        <f t="shared" si="83"/>
        <v>0</v>
      </c>
      <c r="AP457" s="235">
        <f t="shared" si="83"/>
        <v>0</v>
      </c>
      <c r="AQ457" s="235">
        <f t="shared" si="83"/>
        <v>0</v>
      </c>
      <c r="AR457" s="235">
        <f t="shared" si="83"/>
        <v>0</v>
      </c>
      <c r="AS457" s="235">
        <f t="shared" si="83"/>
        <v>0</v>
      </c>
      <c r="AT457" s="235">
        <f t="shared" si="83"/>
        <v>0</v>
      </c>
      <c r="AU457" s="236">
        <f t="shared" si="88"/>
        <v>0</v>
      </c>
      <c r="AV457" s="236">
        <f t="shared" si="89"/>
        <v>0</v>
      </c>
      <c r="AW457" s="236">
        <f t="shared" si="89"/>
        <v>0</v>
      </c>
      <c r="AX457" s="236">
        <f t="shared" si="89"/>
        <v>0</v>
      </c>
      <c r="AY457" s="236">
        <f t="shared" si="87"/>
        <v>0</v>
      </c>
      <c r="AZ457" s="236">
        <f t="shared" si="86"/>
        <v>0</v>
      </c>
      <c r="BA457" s="236">
        <f t="shared" si="86"/>
        <v>0</v>
      </c>
      <c r="BB457" s="236">
        <f t="shared" si="86"/>
        <v>0</v>
      </c>
      <c r="BC457" s="236">
        <f t="shared" si="84"/>
        <v>0</v>
      </c>
      <c r="BD457" s="236">
        <f t="shared" si="84"/>
        <v>0</v>
      </c>
      <c r="BE457" s="236">
        <f t="shared" si="84"/>
        <v>0</v>
      </c>
      <c r="BF457" s="236">
        <f t="shared" si="84"/>
        <v>0</v>
      </c>
      <c r="BG457" s="236">
        <f t="shared" si="84"/>
        <v>0</v>
      </c>
      <c r="BH457" s="236">
        <f t="shared" si="84"/>
        <v>0</v>
      </c>
      <c r="BI457" s="236">
        <f t="shared" si="84"/>
        <v>0</v>
      </c>
      <c r="BJ457" s="236">
        <f t="shared" si="84"/>
        <v>0</v>
      </c>
      <c r="BK457" s="236">
        <f t="shared" si="84"/>
        <v>0</v>
      </c>
      <c r="BL457" s="235">
        <f t="shared" si="90"/>
        <v>0</v>
      </c>
    </row>
    <row r="458" spans="1:67">
      <c r="A458" s="234" t="s">
        <v>671</v>
      </c>
      <c r="B458" s="231">
        <v>6.8500000000000005E-2</v>
      </c>
      <c r="C458" s="231">
        <v>6.8500000000000005E-2</v>
      </c>
      <c r="D458" s="220">
        <v>770.41</v>
      </c>
      <c r="E458" s="220">
        <v>770.41</v>
      </c>
      <c r="F458" s="220">
        <v>770.41</v>
      </c>
      <c r="G458" s="220">
        <v>770.41</v>
      </c>
      <c r="H458" s="220">
        <v>770.41</v>
      </c>
      <c r="I458" s="220">
        <v>770.41</v>
      </c>
      <c r="J458" s="220">
        <v>770.41</v>
      </c>
      <c r="K458" s="220">
        <v>770.41</v>
      </c>
      <c r="L458" s="220">
        <v>770.41</v>
      </c>
      <c r="M458" s="220">
        <v>770.41</v>
      </c>
      <c r="N458" s="220">
        <v>770.41</v>
      </c>
      <c r="O458" s="220">
        <v>770.41</v>
      </c>
      <c r="P458" s="220">
        <f t="shared" si="91"/>
        <v>9244.92</v>
      </c>
      <c r="Q458" s="220">
        <v>770.41</v>
      </c>
      <c r="R458" s="220">
        <v>770.41</v>
      </c>
      <c r="S458" s="220">
        <v>770.41</v>
      </c>
      <c r="T458" s="220">
        <v>770.41</v>
      </c>
      <c r="U458" s="220">
        <v>770.41</v>
      </c>
      <c r="V458" s="220">
        <v>770.41</v>
      </c>
      <c r="W458" s="220">
        <v>770.41</v>
      </c>
      <c r="X458" s="220">
        <v>770.41</v>
      </c>
      <c r="Y458" s="220">
        <v>770.41</v>
      </c>
      <c r="Z458" s="220">
        <v>770.41</v>
      </c>
      <c r="AA458" s="220">
        <v>770.41</v>
      </c>
      <c r="AB458" s="220">
        <v>770.41</v>
      </c>
      <c r="AC458" s="220">
        <v>770.41</v>
      </c>
      <c r="AD458" s="220">
        <v>770.41</v>
      </c>
      <c r="AE458" s="220">
        <v>770.41</v>
      </c>
      <c r="AF458" s="220">
        <v>770.41</v>
      </c>
      <c r="AG458" s="220">
        <f t="shared" si="92"/>
        <v>9244.92</v>
      </c>
      <c r="AH458" s="234"/>
      <c r="AI458" s="235">
        <f t="shared" si="85"/>
        <v>4.4000000000000004</v>
      </c>
      <c r="AJ458" s="235">
        <f t="shared" si="85"/>
        <v>4.4000000000000004</v>
      </c>
      <c r="AK458" s="235">
        <f t="shared" si="85"/>
        <v>4.4000000000000004</v>
      </c>
      <c r="AL458" s="235">
        <f t="shared" si="83"/>
        <v>4.4000000000000004</v>
      </c>
      <c r="AM458" s="235">
        <f t="shared" si="83"/>
        <v>4.4000000000000004</v>
      </c>
      <c r="AN458" s="235">
        <f t="shared" si="83"/>
        <v>4.4000000000000004</v>
      </c>
      <c r="AO458" s="235">
        <f t="shared" si="83"/>
        <v>4.4000000000000004</v>
      </c>
      <c r="AP458" s="235">
        <f t="shared" si="83"/>
        <v>4.4000000000000004</v>
      </c>
      <c r="AQ458" s="235">
        <f t="shared" si="83"/>
        <v>4.4000000000000004</v>
      </c>
      <c r="AR458" s="235">
        <f t="shared" si="83"/>
        <v>4.4000000000000004</v>
      </c>
      <c r="AS458" s="235">
        <f t="shared" si="83"/>
        <v>4.4000000000000004</v>
      </c>
      <c r="AT458" s="235">
        <f t="shared" si="83"/>
        <v>4.4000000000000004</v>
      </c>
      <c r="AU458" s="236">
        <f t="shared" si="88"/>
        <v>52.79999999999999</v>
      </c>
      <c r="AV458" s="236">
        <f t="shared" si="89"/>
        <v>4.4000000000000004</v>
      </c>
      <c r="AW458" s="236">
        <f t="shared" si="89"/>
        <v>4.4000000000000004</v>
      </c>
      <c r="AX458" s="236">
        <f t="shared" si="89"/>
        <v>4.4000000000000004</v>
      </c>
      <c r="AY458" s="236">
        <f t="shared" si="87"/>
        <v>4.4000000000000004</v>
      </c>
      <c r="AZ458" s="236">
        <f t="shared" si="86"/>
        <v>4.4000000000000004</v>
      </c>
      <c r="BA458" s="236">
        <f t="shared" si="86"/>
        <v>4.4000000000000004</v>
      </c>
      <c r="BB458" s="236">
        <f t="shared" si="86"/>
        <v>4.4000000000000004</v>
      </c>
      <c r="BC458" s="236">
        <f t="shared" si="84"/>
        <v>4.4000000000000004</v>
      </c>
      <c r="BD458" s="236">
        <f t="shared" si="84"/>
        <v>4.4000000000000004</v>
      </c>
      <c r="BE458" s="236">
        <f t="shared" si="84"/>
        <v>4.4000000000000004</v>
      </c>
      <c r="BF458" s="236">
        <f t="shared" si="84"/>
        <v>4.4000000000000004</v>
      </c>
      <c r="BG458" s="236">
        <f t="shared" si="84"/>
        <v>4.4000000000000004</v>
      </c>
      <c r="BH458" s="236">
        <f t="shared" si="84"/>
        <v>4.4000000000000004</v>
      </c>
      <c r="BI458" s="236">
        <f t="shared" si="84"/>
        <v>4.4000000000000004</v>
      </c>
      <c r="BJ458" s="236">
        <f t="shared" si="84"/>
        <v>4.4000000000000004</v>
      </c>
      <c r="BK458" s="236">
        <f t="shared" si="84"/>
        <v>4.4000000000000004</v>
      </c>
      <c r="BL458" s="235">
        <f t="shared" si="90"/>
        <v>52.79999999999999</v>
      </c>
    </row>
    <row r="459" spans="1:67">
      <c r="A459" s="234" t="s">
        <v>672</v>
      </c>
      <c r="B459" s="231">
        <v>4.9000000000000002E-2</v>
      </c>
      <c r="C459" s="231">
        <v>4.9000000000000002E-2</v>
      </c>
      <c r="D459" s="220">
        <v>0</v>
      </c>
      <c r="E459" s="220">
        <v>0</v>
      </c>
      <c r="F459" s="220">
        <v>0</v>
      </c>
      <c r="G459" s="220">
        <v>0</v>
      </c>
      <c r="H459" s="220">
        <v>0</v>
      </c>
      <c r="I459" s="220">
        <v>0</v>
      </c>
      <c r="J459" s="220">
        <v>0</v>
      </c>
      <c r="K459" s="220">
        <v>0</v>
      </c>
      <c r="L459" s="220">
        <v>0</v>
      </c>
      <c r="M459" s="220">
        <v>0</v>
      </c>
      <c r="N459" s="220">
        <v>0</v>
      </c>
      <c r="O459" s="220">
        <v>0</v>
      </c>
      <c r="P459" s="220">
        <f t="shared" si="91"/>
        <v>0</v>
      </c>
      <c r="Q459" s="220">
        <v>0</v>
      </c>
      <c r="R459" s="220">
        <v>0</v>
      </c>
      <c r="S459" s="220">
        <v>0</v>
      </c>
      <c r="T459" s="220">
        <v>0</v>
      </c>
      <c r="U459" s="220">
        <v>0</v>
      </c>
      <c r="V459" s="220">
        <v>0</v>
      </c>
      <c r="W459" s="220">
        <v>0</v>
      </c>
      <c r="X459" s="220">
        <v>0</v>
      </c>
      <c r="Y459" s="220">
        <v>0</v>
      </c>
      <c r="Z459" s="220">
        <v>0</v>
      </c>
      <c r="AA459" s="220">
        <v>0</v>
      </c>
      <c r="AB459" s="220">
        <v>0</v>
      </c>
      <c r="AC459" s="220">
        <v>0</v>
      </c>
      <c r="AD459" s="220">
        <v>0</v>
      </c>
      <c r="AE459" s="220">
        <v>0</v>
      </c>
      <c r="AF459" s="220">
        <v>0</v>
      </c>
      <c r="AG459" s="220">
        <f t="shared" si="92"/>
        <v>0</v>
      </c>
      <c r="AH459" s="234"/>
      <c r="AI459" s="235">
        <f t="shared" si="85"/>
        <v>0</v>
      </c>
      <c r="AJ459" s="235">
        <f t="shared" si="85"/>
        <v>0</v>
      </c>
      <c r="AK459" s="235">
        <f t="shared" si="85"/>
        <v>0</v>
      </c>
      <c r="AL459" s="235">
        <f t="shared" si="83"/>
        <v>0</v>
      </c>
      <c r="AM459" s="235">
        <f t="shared" si="83"/>
        <v>0</v>
      </c>
      <c r="AN459" s="235">
        <f t="shared" si="83"/>
        <v>0</v>
      </c>
      <c r="AO459" s="235">
        <f t="shared" si="83"/>
        <v>0</v>
      </c>
      <c r="AP459" s="235">
        <f t="shared" si="83"/>
        <v>0</v>
      </c>
      <c r="AQ459" s="235">
        <f t="shared" si="83"/>
        <v>0</v>
      </c>
      <c r="AR459" s="235">
        <f t="shared" si="83"/>
        <v>0</v>
      </c>
      <c r="AS459" s="235">
        <f t="shared" si="83"/>
        <v>0</v>
      </c>
      <c r="AT459" s="235">
        <f t="shared" si="83"/>
        <v>0</v>
      </c>
      <c r="AU459" s="236">
        <f t="shared" si="88"/>
        <v>0</v>
      </c>
      <c r="AV459" s="236">
        <f t="shared" si="89"/>
        <v>0</v>
      </c>
      <c r="AW459" s="236">
        <f t="shared" si="89"/>
        <v>0</v>
      </c>
      <c r="AX459" s="236">
        <f t="shared" si="89"/>
        <v>0</v>
      </c>
      <c r="AY459" s="236">
        <f t="shared" si="87"/>
        <v>0</v>
      </c>
      <c r="AZ459" s="236">
        <f t="shared" si="86"/>
        <v>0</v>
      </c>
      <c r="BA459" s="236">
        <f t="shared" si="86"/>
        <v>0</v>
      </c>
      <c r="BB459" s="236">
        <f t="shared" si="86"/>
        <v>0</v>
      </c>
      <c r="BC459" s="236">
        <f t="shared" si="84"/>
        <v>0</v>
      </c>
      <c r="BD459" s="236">
        <f t="shared" si="84"/>
        <v>0</v>
      </c>
      <c r="BE459" s="236">
        <f t="shared" si="84"/>
        <v>0</v>
      </c>
      <c r="BF459" s="236">
        <f t="shared" si="84"/>
        <v>0</v>
      </c>
      <c r="BG459" s="236">
        <f t="shared" si="84"/>
        <v>0</v>
      </c>
      <c r="BH459" s="236">
        <f t="shared" si="84"/>
        <v>0</v>
      </c>
      <c r="BI459" s="236">
        <f t="shared" si="84"/>
        <v>0</v>
      </c>
      <c r="BJ459" s="236">
        <f t="shared" si="84"/>
        <v>0</v>
      </c>
      <c r="BK459" s="236">
        <f t="shared" si="84"/>
        <v>0</v>
      </c>
      <c r="BL459" s="235">
        <f t="shared" si="90"/>
        <v>0</v>
      </c>
    </row>
    <row r="460" spans="1:67">
      <c r="A460" s="234" t="s">
        <v>673</v>
      </c>
      <c r="B460" s="231">
        <v>0.20960000000000001</v>
      </c>
      <c r="C460" s="231">
        <v>0.20960000000000001</v>
      </c>
      <c r="D460" s="220">
        <v>0</v>
      </c>
      <c r="E460" s="220">
        <v>0</v>
      </c>
      <c r="F460" s="220">
        <v>0</v>
      </c>
      <c r="G460" s="220">
        <v>0</v>
      </c>
      <c r="H460" s="220">
        <v>0</v>
      </c>
      <c r="I460" s="220">
        <v>0</v>
      </c>
      <c r="J460" s="220">
        <v>0</v>
      </c>
      <c r="K460" s="220">
        <v>0</v>
      </c>
      <c r="L460" s="220">
        <v>0</v>
      </c>
      <c r="M460" s="220">
        <v>0</v>
      </c>
      <c r="N460" s="220">
        <v>0</v>
      </c>
      <c r="O460" s="220">
        <v>0</v>
      </c>
      <c r="P460" s="220">
        <f t="shared" si="91"/>
        <v>0</v>
      </c>
      <c r="Q460" s="220">
        <v>0</v>
      </c>
      <c r="R460" s="220">
        <v>0</v>
      </c>
      <c r="S460" s="220">
        <v>0</v>
      </c>
      <c r="T460" s="220">
        <v>0</v>
      </c>
      <c r="U460" s="220">
        <v>0</v>
      </c>
      <c r="V460" s="220">
        <v>0</v>
      </c>
      <c r="W460" s="220">
        <v>0</v>
      </c>
      <c r="X460" s="220">
        <v>0</v>
      </c>
      <c r="Y460" s="220">
        <v>0</v>
      </c>
      <c r="Z460" s="220">
        <v>0</v>
      </c>
      <c r="AA460" s="220">
        <v>0</v>
      </c>
      <c r="AB460" s="220">
        <v>0</v>
      </c>
      <c r="AC460" s="220">
        <v>0</v>
      </c>
      <c r="AD460" s="220">
        <v>0</v>
      </c>
      <c r="AE460" s="220">
        <v>0</v>
      </c>
      <c r="AF460" s="220">
        <v>0</v>
      </c>
      <c r="AG460" s="220">
        <f t="shared" si="92"/>
        <v>0</v>
      </c>
      <c r="AH460" s="234"/>
      <c r="AI460" s="235">
        <f t="shared" si="85"/>
        <v>0</v>
      </c>
      <c r="AJ460" s="235">
        <f t="shared" si="85"/>
        <v>0</v>
      </c>
      <c r="AK460" s="235">
        <f t="shared" si="85"/>
        <v>0</v>
      </c>
      <c r="AL460" s="235">
        <f t="shared" si="83"/>
        <v>0</v>
      </c>
      <c r="AM460" s="235">
        <f t="shared" si="83"/>
        <v>0</v>
      </c>
      <c r="AN460" s="235">
        <f t="shared" si="83"/>
        <v>0</v>
      </c>
      <c r="AO460" s="235">
        <f t="shared" si="83"/>
        <v>0</v>
      </c>
      <c r="AP460" s="235">
        <f t="shared" si="83"/>
        <v>0</v>
      </c>
      <c r="AQ460" s="235">
        <f t="shared" si="83"/>
        <v>0</v>
      </c>
      <c r="AR460" s="235">
        <f t="shared" si="83"/>
        <v>0</v>
      </c>
      <c r="AS460" s="235">
        <f t="shared" si="83"/>
        <v>0</v>
      </c>
      <c r="AT460" s="235">
        <f t="shared" si="83"/>
        <v>0</v>
      </c>
      <c r="AU460" s="236">
        <f t="shared" si="88"/>
        <v>0</v>
      </c>
      <c r="AV460" s="236">
        <f t="shared" si="89"/>
        <v>0</v>
      </c>
      <c r="AW460" s="236">
        <f t="shared" si="89"/>
        <v>0</v>
      </c>
      <c r="AX460" s="236">
        <f t="shared" si="89"/>
        <v>0</v>
      </c>
      <c r="AY460" s="236">
        <f t="shared" si="87"/>
        <v>0</v>
      </c>
      <c r="AZ460" s="236">
        <f t="shared" si="86"/>
        <v>0</v>
      </c>
      <c r="BA460" s="236">
        <f t="shared" si="86"/>
        <v>0</v>
      </c>
      <c r="BB460" s="236">
        <f t="shared" si="86"/>
        <v>0</v>
      </c>
      <c r="BC460" s="236">
        <f t="shared" si="84"/>
        <v>0</v>
      </c>
      <c r="BD460" s="236">
        <f t="shared" si="84"/>
        <v>0</v>
      </c>
      <c r="BE460" s="236">
        <f t="shared" si="84"/>
        <v>0</v>
      </c>
      <c r="BF460" s="236">
        <f t="shared" si="84"/>
        <v>0</v>
      </c>
      <c r="BG460" s="236">
        <f t="shared" si="84"/>
        <v>0</v>
      </c>
      <c r="BH460" s="236">
        <f t="shared" si="84"/>
        <v>0</v>
      </c>
      <c r="BI460" s="236">
        <f t="shared" si="84"/>
        <v>0</v>
      </c>
      <c r="BJ460" s="236">
        <f t="shared" si="84"/>
        <v>0</v>
      </c>
      <c r="BK460" s="236">
        <f t="shared" si="84"/>
        <v>0</v>
      </c>
      <c r="BL460" s="235">
        <f t="shared" si="90"/>
        <v>0</v>
      </c>
    </row>
    <row r="461" spans="1:67">
      <c r="A461" s="234" t="s">
        <v>674</v>
      </c>
      <c r="B461" s="231">
        <v>0</v>
      </c>
      <c r="C461" s="231">
        <v>0</v>
      </c>
      <c r="D461" s="220">
        <v>0</v>
      </c>
      <c r="E461" s="220">
        <v>0</v>
      </c>
      <c r="F461" s="220">
        <v>0</v>
      </c>
      <c r="G461" s="220">
        <v>0</v>
      </c>
      <c r="H461" s="220">
        <v>0</v>
      </c>
      <c r="I461" s="220">
        <v>0</v>
      </c>
      <c r="J461" s="220">
        <v>1210262.56</v>
      </c>
      <c r="K461" s="220">
        <v>1210262.56</v>
      </c>
      <c r="L461" s="220">
        <v>1210262.56</v>
      </c>
      <c r="M461" s="220">
        <v>1210262.56</v>
      </c>
      <c r="N461" s="220">
        <v>1210262.56</v>
      </c>
      <c r="O461" s="220">
        <v>1210262.56</v>
      </c>
      <c r="P461" s="220">
        <f t="shared" si="91"/>
        <v>7261575.3600000013</v>
      </c>
      <c r="Q461" s="220">
        <v>1210262.56</v>
      </c>
      <c r="R461" s="220">
        <v>1210262.56</v>
      </c>
      <c r="S461" s="220">
        <v>1210262.56</v>
      </c>
      <c r="T461" s="220">
        <v>1210262.56</v>
      </c>
      <c r="U461" s="220">
        <v>1210262.56</v>
      </c>
      <c r="V461" s="220">
        <v>1210262.56</v>
      </c>
      <c r="W461" s="220">
        <v>1210262.56</v>
      </c>
      <c r="X461" s="220">
        <v>1210262.56</v>
      </c>
      <c r="Y461" s="220">
        <v>1210262.56</v>
      </c>
      <c r="Z461" s="220">
        <v>1210262.56</v>
      </c>
      <c r="AA461" s="220">
        <v>1210262.56</v>
      </c>
      <c r="AB461" s="220">
        <v>1210262.56</v>
      </c>
      <c r="AC461" s="220">
        <v>1210262.56</v>
      </c>
      <c r="AD461" s="220">
        <v>1210262.56</v>
      </c>
      <c r="AE461" s="220">
        <v>1210262.56</v>
      </c>
      <c r="AF461" s="220">
        <v>1210262.56</v>
      </c>
      <c r="AG461" s="220">
        <f t="shared" si="92"/>
        <v>14523150.720000004</v>
      </c>
      <c r="AH461" s="234"/>
      <c r="AI461" s="235">
        <f t="shared" si="85"/>
        <v>0</v>
      </c>
      <c r="AJ461" s="235">
        <f t="shared" si="85"/>
        <v>0</v>
      </c>
      <c r="AK461" s="235">
        <f t="shared" si="85"/>
        <v>0</v>
      </c>
      <c r="AL461" s="235">
        <f t="shared" si="83"/>
        <v>0</v>
      </c>
      <c r="AM461" s="235">
        <f t="shared" si="83"/>
        <v>0</v>
      </c>
      <c r="AN461" s="235">
        <f t="shared" si="83"/>
        <v>0</v>
      </c>
      <c r="AO461" s="235">
        <f t="shared" si="83"/>
        <v>0</v>
      </c>
      <c r="AP461" s="235">
        <f t="shared" si="83"/>
        <v>0</v>
      </c>
      <c r="AQ461" s="235">
        <f t="shared" si="83"/>
        <v>0</v>
      </c>
      <c r="AR461" s="235">
        <f t="shared" si="83"/>
        <v>0</v>
      </c>
      <c r="AS461" s="235">
        <f t="shared" si="83"/>
        <v>0</v>
      </c>
      <c r="AT461" s="235">
        <f t="shared" si="83"/>
        <v>0</v>
      </c>
      <c r="AU461" s="236">
        <f t="shared" si="88"/>
        <v>0</v>
      </c>
      <c r="AV461" s="236">
        <f t="shared" si="89"/>
        <v>0</v>
      </c>
      <c r="AW461" s="236">
        <f t="shared" si="89"/>
        <v>0</v>
      </c>
      <c r="AX461" s="236">
        <f t="shared" si="89"/>
        <v>0</v>
      </c>
      <c r="AY461" s="236">
        <f t="shared" si="87"/>
        <v>0</v>
      </c>
      <c r="AZ461" s="236">
        <f t="shared" si="86"/>
        <v>0</v>
      </c>
      <c r="BA461" s="236">
        <f t="shared" si="86"/>
        <v>0</v>
      </c>
      <c r="BB461" s="236">
        <f t="shared" si="86"/>
        <v>0</v>
      </c>
      <c r="BC461" s="236">
        <f t="shared" si="84"/>
        <v>0</v>
      </c>
      <c r="BD461" s="236">
        <f t="shared" si="84"/>
        <v>0</v>
      </c>
      <c r="BE461" s="236">
        <f t="shared" si="84"/>
        <v>0</v>
      </c>
      <c r="BF461" s="236">
        <f t="shared" si="84"/>
        <v>0</v>
      </c>
      <c r="BG461" s="236">
        <f t="shared" si="84"/>
        <v>0</v>
      </c>
      <c r="BH461" s="236">
        <f t="shared" si="84"/>
        <v>0</v>
      </c>
      <c r="BI461" s="236">
        <f t="shared" si="84"/>
        <v>0</v>
      </c>
      <c r="BJ461" s="236">
        <f t="shared" si="84"/>
        <v>0</v>
      </c>
      <c r="BK461" s="236">
        <f t="shared" si="84"/>
        <v>0</v>
      </c>
      <c r="BL461" s="235">
        <f t="shared" si="90"/>
        <v>0</v>
      </c>
    </row>
    <row r="462" spans="1:67">
      <c r="A462" s="240" t="s">
        <v>675</v>
      </c>
      <c r="B462" s="241">
        <v>1.8100000000000002E-2</v>
      </c>
      <c r="C462" s="241">
        <v>2.06E-2</v>
      </c>
      <c r="D462" s="242">
        <v>0</v>
      </c>
      <c r="E462" s="242">
        <v>0</v>
      </c>
      <c r="F462" s="242">
        <v>0</v>
      </c>
      <c r="G462" s="242">
        <v>0</v>
      </c>
      <c r="H462" s="242">
        <v>0</v>
      </c>
      <c r="I462" s="242">
        <v>0</v>
      </c>
      <c r="J462" s="242">
        <v>320016.99</v>
      </c>
      <c r="K462" s="242">
        <v>320016.99</v>
      </c>
      <c r="L462" s="242">
        <v>320016.99</v>
      </c>
      <c r="M462" s="242">
        <v>320016.99</v>
      </c>
      <c r="N462" s="242">
        <v>320016.99</v>
      </c>
      <c r="O462" s="242">
        <v>320016.99</v>
      </c>
      <c r="P462" s="242">
        <f t="shared" si="91"/>
        <v>1920101.94</v>
      </c>
      <c r="Q462" s="242">
        <v>320016.99</v>
      </c>
      <c r="R462" s="242">
        <v>320016.99</v>
      </c>
      <c r="S462" s="242">
        <v>320016.99</v>
      </c>
      <c r="T462" s="242">
        <v>320016.99</v>
      </c>
      <c r="U462" s="242">
        <v>320016.99</v>
      </c>
      <c r="V462" s="242">
        <v>320016.99</v>
      </c>
      <c r="W462" s="242">
        <v>320016.99</v>
      </c>
      <c r="X462" s="242">
        <v>320016.99</v>
      </c>
      <c r="Y462" s="242">
        <v>320016.99</v>
      </c>
      <c r="Z462" s="242">
        <v>320016.99</v>
      </c>
      <c r="AA462" s="242">
        <v>320016.99</v>
      </c>
      <c r="AB462" s="242">
        <v>320016.99</v>
      </c>
      <c r="AC462" s="242">
        <v>320016.99</v>
      </c>
      <c r="AD462" s="242">
        <v>320016.99</v>
      </c>
      <c r="AE462" s="242">
        <v>320016.99</v>
      </c>
      <c r="AF462" s="242">
        <v>320016.99</v>
      </c>
      <c r="AG462" s="242">
        <f t="shared" si="92"/>
        <v>3840203.8800000008</v>
      </c>
      <c r="AH462" s="240"/>
      <c r="AI462" s="243">
        <f t="shared" si="85"/>
        <v>0</v>
      </c>
      <c r="AJ462" s="243">
        <f t="shared" si="85"/>
        <v>0</v>
      </c>
      <c r="AK462" s="243">
        <f t="shared" si="85"/>
        <v>0</v>
      </c>
      <c r="AL462" s="243">
        <f t="shared" si="83"/>
        <v>0</v>
      </c>
      <c r="AM462" s="243">
        <f t="shared" si="83"/>
        <v>0</v>
      </c>
      <c r="AN462" s="243">
        <f t="shared" si="83"/>
        <v>0</v>
      </c>
      <c r="AO462" s="243">
        <f t="shared" si="83"/>
        <v>482.69</v>
      </c>
      <c r="AP462" s="243">
        <f t="shared" si="83"/>
        <v>482.69</v>
      </c>
      <c r="AQ462" s="243">
        <f t="shared" si="83"/>
        <v>482.69</v>
      </c>
      <c r="AR462" s="243">
        <f t="shared" si="83"/>
        <v>482.69</v>
      </c>
      <c r="AS462" s="243">
        <f t="shared" si="83"/>
        <v>482.69</v>
      </c>
      <c r="AT462" s="243">
        <f t="shared" si="83"/>
        <v>482.69</v>
      </c>
      <c r="AU462" s="244">
        <f t="shared" si="88"/>
        <v>2896.14</v>
      </c>
      <c r="AV462" s="244">
        <f t="shared" si="89"/>
        <v>482.69</v>
      </c>
      <c r="AW462" s="244">
        <f t="shared" si="89"/>
        <v>482.69</v>
      </c>
      <c r="AX462" s="244">
        <f t="shared" si="89"/>
        <v>482.69</v>
      </c>
      <c r="AY462" s="244">
        <f t="shared" si="87"/>
        <v>482.69</v>
      </c>
      <c r="AZ462" s="244">
        <f t="shared" si="86"/>
        <v>549.36</v>
      </c>
      <c r="BA462" s="244">
        <f t="shared" si="86"/>
        <v>549.36</v>
      </c>
      <c r="BB462" s="244">
        <f t="shared" si="86"/>
        <v>549.36</v>
      </c>
      <c r="BC462" s="244">
        <f t="shared" si="84"/>
        <v>549.36</v>
      </c>
      <c r="BD462" s="244">
        <f t="shared" si="84"/>
        <v>549.36</v>
      </c>
      <c r="BE462" s="244">
        <f t="shared" si="84"/>
        <v>549.36</v>
      </c>
      <c r="BF462" s="244">
        <f t="shared" si="84"/>
        <v>549.36</v>
      </c>
      <c r="BG462" s="244">
        <f t="shared" si="84"/>
        <v>549.36</v>
      </c>
      <c r="BH462" s="244">
        <f t="shared" si="84"/>
        <v>549.36</v>
      </c>
      <c r="BI462" s="244">
        <f t="shared" si="84"/>
        <v>549.36</v>
      </c>
      <c r="BJ462" s="244">
        <f t="shared" si="84"/>
        <v>549.36</v>
      </c>
      <c r="BK462" s="244">
        <f t="shared" si="84"/>
        <v>549.36</v>
      </c>
      <c r="BL462" s="243">
        <f t="shared" si="90"/>
        <v>6592.3199999999988</v>
      </c>
      <c r="BN462" s="232">
        <f t="shared" ref="BN462:BO464" si="93">BK462</f>
        <v>549.36</v>
      </c>
      <c r="BO462" s="232">
        <f t="shared" si="93"/>
        <v>6592.3199999999988</v>
      </c>
    </row>
    <row r="463" spans="1:67">
      <c r="A463" s="240" t="s">
        <v>676</v>
      </c>
      <c r="B463" s="241">
        <v>2.1699999999999997E-2</v>
      </c>
      <c r="C463" s="241">
        <v>2.3399999999999997E-2</v>
      </c>
      <c r="D463" s="242">
        <v>0</v>
      </c>
      <c r="E463" s="242">
        <v>0</v>
      </c>
      <c r="F463" s="242">
        <v>0</v>
      </c>
      <c r="G463" s="242">
        <v>0</v>
      </c>
      <c r="H463" s="242">
        <v>0</v>
      </c>
      <c r="I463" s="242">
        <v>0</v>
      </c>
      <c r="J463" s="242">
        <v>66753993.575000003</v>
      </c>
      <c r="K463" s="242">
        <v>67941376.079999998</v>
      </c>
      <c r="L463" s="242">
        <v>67937576.379999995</v>
      </c>
      <c r="M463" s="242">
        <v>67937576.379999995</v>
      </c>
      <c r="N463" s="242">
        <v>67937576.379999995</v>
      </c>
      <c r="O463" s="242">
        <v>67937576.379999995</v>
      </c>
      <c r="P463" s="242">
        <f t="shared" si="91"/>
        <v>406445675.17499995</v>
      </c>
      <c r="Q463" s="242">
        <v>67937576.379999995</v>
      </c>
      <c r="R463" s="242">
        <v>67937576.379999995</v>
      </c>
      <c r="S463" s="242">
        <v>67937576.379999995</v>
      </c>
      <c r="T463" s="242">
        <v>67937576.379999995</v>
      </c>
      <c r="U463" s="242">
        <v>67937576.379999995</v>
      </c>
      <c r="V463" s="242">
        <v>67937576.379999995</v>
      </c>
      <c r="W463" s="242">
        <v>67937576.379999995</v>
      </c>
      <c r="X463" s="242">
        <v>91473747.584999993</v>
      </c>
      <c r="Y463" s="242">
        <v>115009918.78999999</v>
      </c>
      <c r="Z463" s="242">
        <v>115009918.78999999</v>
      </c>
      <c r="AA463" s="242">
        <v>115009918.78999999</v>
      </c>
      <c r="AB463" s="242">
        <v>115009918.78999999</v>
      </c>
      <c r="AC463" s="242">
        <v>115009918.78999999</v>
      </c>
      <c r="AD463" s="242">
        <v>115009918.78999999</v>
      </c>
      <c r="AE463" s="242">
        <v>115009918.78999999</v>
      </c>
      <c r="AF463" s="242">
        <v>115009918.78999999</v>
      </c>
      <c r="AG463" s="242">
        <f t="shared" si="92"/>
        <v>1215365827.0449998</v>
      </c>
      <c r="AH463" s="240"/>
      <c r="AI463" s="243">
        <f t="shared" si="85"/>
        <v>0</v>
      </c>
      <c r="AJ463" s="243">
        <f t="shared" si="85"/>
        <v>0</v>
      </c>
      <c r="AK463" s="243">
        <f t="shared" si="85"/>
        <v>0</v>
      </c>
      <c r="AL463" s="243">
        <f t="shared" si="83"/>
        <v>0</v>
      </c>
      <c r="AM463" s="243">
        <f t="shared" si="83"/>
        <v>0</v>
      </c>
      <c r="AN463" s="243">
        <f t="shared" si="83"/>
        <v>0</v>
      </c>
      <c r="AO463" s="243">
        <f t="shared" si="83"/>
        <v>120713.47</v>
      </c>
      <c r="AP463" s="243">
        <f t="shared" si="83"/>
        <v>122860.66</v>
      </c>
      <c r="AQ463" s="243">
        <f t="shared" si="83"/>
        <v>122853.78</v>
      </c>
      <c r="AR463" s="243">
        <f t="shared" si="83"/>
        <v>122853.78</v>
      </c>
      <c r="AS463" s="243">
        <f t="shared" si="83"/>
        <v>122853.78</v>
      </c>
      <c r="AT463" s="243">
        <f t="shared" si="83"/>
        <v>122853.78</v>
      </c>
      <c r="AU463" s="244">
        <f t="shared" si="88"/>
        <v>734989.25000000012</v>
      </c>
      <c r="AV463" s="244">
        <f t="shared" si="89"/>
        <v>122853.78</v>
      </c>
      <c r="AW463" s="244">
        <f t="shared" si="89"/>
        <v>122853.78</v>
      </c>
      <c r="AX463" s="244">
        <f t="shared" si="89"/>
        <v>122853.78</v>
      </c>
      <c r="AY463" s="244">
        <f t="shared" si="87"/>
        <v>122853.78</v>
      </c>
      <c r="AZ463" s="244">
        <f t="shared" si="86"/>
        <v>132478.26999999999</v>
      </c>
      <c r="BA463" s="244">
        <f t="shared" si="86"/>
        <v>132478.26999999999</v>
      </c>
      <c r="BB463" s="244">
        <f t="shared" si="86"/>
        <v>132478.26999999999</v>
      </c>
      <c r="BC463" s="244">
        <f t="shared" si="84"/>
        <v>178373.81</v>
      </c>
      <c r="BD463" s="244">
        <f t="shared" si="84"/>
        <v>224269.34</v>
      </c>
      <c r="BE463" s="244">
        <f t="shared" si="84"/>
        <v>224269.34</v>
      </c>
      <c r="BF463" s="244">
        <f t="shared" si="84"/>
        <v>224269.34</v>
      </c>
      <c r="BG463" s="244">
        <f t="shared" si="84"/>
        <v>224269.34</v>
      </c>
      <c r="BH463" s="244">
        <f t="shared" si="84"/>
        <v>224269.34</v>
      </c>
      <c r="BI463" s="244">
        <f t="shared" si="84"/>
        <v>224269.34</v>
      </c>
      <c r="BJ463" s="244">
        <f t="shared" si="84"/>
        <v>224269.34</v>
      </c>
      <c r="BK463" s="244">
        <f t="shared" si="84"/>
        <v>224269.34</v>
      </c>
      <c r="BL463" s="243">
        <f t="shared" si="90"/>
        <v>2369963.34</v>
      </c>
      <c r="BN463" s="232">
        <f t="shared" si="93"/>
        <v>224269.34</v>
      </c>
      <c r="BO463" s="232">
        <f t="shared" si="93"/>
        <v>2369963.34</v>
      </c>
    </row>
    <row r="464" spans="1:67">
      <c r="A464" s="240" t="s">
        <v>677</v>
      </c>
      <c r="B464" s="241">
        <v>1.9900000000000001E-2</v>
      </c>
      <c r="C464" s="241">
        <v>2.0299999999999999E-2</v>
      </c>
      <c r="D464" s="242">
        <v>0</v>
      </c>
      <c r="E464" s="242">
        <v>0</v>
      </c>
      <c r="F464" s="242">
        <v>0</v>
      </c>
      <c r="G464" s="242">
        <v>0</v>
      </c>
      <c r="H464" s="242">
        <v>0</v>
      </c>
      <c r="I464" s="242">
        <v>0</v>
      </c>
      <c r="J464" s="242">
        <v>1264434.92</v>
      </c>
      <c r="K464" s="242">
        <v>1264434.92</v>
      </c>
      <c r="L464" s="242">
        <v>1264434.92</v>
      </c>
      <c r="M464" s="242">
        <v>1264434.92</v>
      </c>
      <c r="N464" s="242">
        <v>1264434.92</v>
      </c>
      <c r="O464" s="242">
        <v>1264434.92</v>
      </c>
      <c r="P464" s="242">
        <f t="shared" si="91"/>
        <v>7586609.5199999996</v>
      </c>
      <c r="Q464" s="242">
        <v>1264434.92</v>
      </c>
      <c r="R464" s="242">
        <v>1264434.92</v>
      </c>
      <c r="S464" s="242">
        <v>1264434.92</v>
      </c>
      <c r="T464" s="242">
        <v>1264434.92</v>
      </c>
      <c r="U464" s="242">
        <v>1264434.92</v>
      </c>
      <c r="V464" s="242">
        <v>1264434.92</v>
      </c>
      <c r="W464" s="242">
        <v>1264434.92</v>
      </c>
      <c r="X464" s="242">
        <v>1264434.92</v>
      </c>
      <c r="Y464" s="242">
        <v>1264434.92</v>
      </c>
      <c r="Z464" s="242">
        <v>1264434.92</v>
      </c>
      <c r="AA464" s="242">
        <v>1264434.92</v>
      </c>
      <c r="AB464" s="242">
        <v>1264434.92</v>
      </c>
      <c r="AC464" s="242">
        <v>1264434.92</v>
      </c>
      <c r="AD464" s="242">
        <v>1264434.92</v>
      </c>
      <c r="AE464" s="242">
        <v>1264434.92</v>
      </c>
      <c r="AF464" s="242">
        <v>1264434.92</v>
      </c>
      <c r="AG464" s="242">
        <f t="shared" si="92"/>
        <v>15173219.039999999</v>
      </c>
      <c r="AH464" s="240"/>
      <c r="AI464" s="243">
        <f t="shared" si="85"/>
        <v>0</v>
      </c>
      <c r="AJ464" s="243">
        <f t="shared" si="85"/>
        <v>0</v>
      </c>
      <c r="AK464" s="243">
        <f t="shared" si="85"/>
        <v>0</v>
      </c>
      <c r="AL464" s="243">
        <f t="shared" si="83"/>
        <v>0</v>
      </c>
      <c r="AM464" s="243">
        <f t="shared" si="83"/>
        <v>0</v>
      </c>
      <c r="AN464" s="243">
        <f t="shared" si="83"/>
        <v>0</v>
      </c>
      <c r="AO464" s="243">
        <f t="shared" si="83"/>
        <v>2096.85</v>
      </c>
      <c r="AP464" s="243">
        <f t="shared" si="83"/>
        <v>2096.85</v>
      </c>
      <c r="AQ464" s="243">
        <f t="shared" si="83"/>
        <v>2096.85</v>
      </c>
      <c r="AR464" s="243">
        <f t="shared" si="83"/>
        <v>2096.85</v>
      </c>
      <c r="AS464" s="243">
        <f t="shared" si="83"/>
        <v>2096.85</v>
      </c>
      <c r="AT464" s="243">
        <f t="shared" si="83"/>
        <v>2096.85</v>
      </c>
      <c r="AU464" s="244">
        <f t="shared" si="88"/>
        <v>12581.1</v>
      </c>
      <c r="AV464" s="244">
        <f t="shared" si="89"/>
        <v>2096.85</v>
      </c>
      <c r="AW464" s="244">
        <f t="shared" si="89"/>
        <v>2096.85</v>
      </c>
      <c r="AX464" s="244">
        <f t="shared" si="89"/>
        <v>2096.85</v>
      </c>
      <c r="AY464" s="244">
        <f t="shared" si="87"/>
        <v>2096.85</v>
      </c>
      <c r="AZ464" s="244">
        <f t="shared" si="86"/>
        <v>2139</v>
      </c>
      <c r="BA464" s="244">
        <f t="shared" si="86"/>
        <v>2139</v>
      </c>
      <c r="BB464" s="244">
        <f t="shared" si="86"/>
        <v>2139</v>
      </c>
      <c r="BC464" s="244">
        <f t="shared" si="84"/>
        <v>2139</v>
      </c>
      <c r="BD464" s="244">
        <f t="shared" si="84"/>
        <v>2139</v>
      </c>
      <c r="BE464" s="244">
        <f t="shared" si="84"/>
        <v>2139</v>
      </c>
      <c r="BF464" s="244">
        <f t="shared" si="84"/>
        <v>2139</v>
      </c>
      <c r="BG464" s="244">
        <f t="shared" si="84"/>
        <v>2139</v>
      </c>
      <c r="BH464" s="244">
        <f t="shared" si="84"/>
        <v>2139</v>
      </c>
      <c r="BI464" s="244">
        <f t="shared" si="84"/>
        <v>2139</v>
      </c>
      <c r="BJ464" s="244">
        <f t="shared" si="84"/>
        <v>2139</v>
      </c>
      <c r="BK464" s="244">
        <f t="shared" si="84"/>
        <v>2139</v>
      </c>
      <c r="BL464" s="243">
        <f t="shared" si="90"/>
        <v>25668</v>
      </c>
      <c r="BN464" s="232">
        <f t="shared" si="93"/>
        <v>2139</v>
      </c>
      <c r="BO464" s="232">
        <f t="shared" si="93"/>
        <v>25668</v>
      </c>
    </row>
    <row r="465" spans="1:71">
      <c r="A465" s="234" t="s">
        <v>678</v>
      </c>
      <c r="B465" s="231">
        <v>0</v>
      </c>
      <c r="C465" s="231">
        <v>0</v>
      </c>
      <c r="D465" s="220">
        <v>0</v>
      </c>
      <c r="E465" s="220">
        <v>0</v>
      </c>
      <c r="F465" s="220">
        <v>0</v>
      </c>
      <c r="G465" s="220">
        <v>0</v>
      </c>
      <c r="H465" s="220">
        <v>0</v>
      </c>
      <c r="I465" s="220">
        <v>0</v>
      </c>
      <c r="J465" s="220">
        <v>521000.43</v>
      </c>
      <c r="K465" s="220">
        <v>521000.43</v>
      </c>
      <c r="L465" s="220">
        <v>521000.43</v>
      </c>
      <c r="M465" s="220">
        <v>521000.43</v>
      </c>
      <c r="N465" s="220">
        <v>521000.43</v>
      </c>
      <c r="O465" s="220">
        <v>521000.43</v>
      </c>
      <c r="P465" s="220">
        <f t="shared" si="91"/>
        <v>3126002.58</v>
      </c>
      <c r="Q465" s="220">
        <v>521000.43</v>
      </c>
      <c r="R465" s="220">
        <v>521000.43</v>
      </c>
      <c r="S465" s="220">
        <v>521000.43</v>
      </c>
      <c r="T465" s="220">
        <v>521000.43</v>
      </c>
      <c r="U465" s="220">
        <v>521000.43</v>
      </c>
      <c r="V465" s="220">
        <v>521000.43</v>
      </c>
      <c r="W465" s="220">
        <v>521000.43</v>
      </c>
      <c r="X465" s="220">
        <v>521000.43</v>
      </c>
      <c r="Y465" s="220">
        <v>521000.43</v>
      </c>
      <c r="Z465" s="220">
        <v>521000.43</v>
      </c>
      <c r="AA465" s="220">
        <v>521000.43</v>
      </c>
      <c r="AB465" s="220">
        <v>521000.43</v>
      </c>
      <c r="AC465" s="220">
        <v>521000.43</v>
      </c>
      <c r="AD465" s="220">
        <v>521000.43</v>
      </c>
      <c r="AE465" s="220">
        <v>521000.43</v>
      </c>
      <c r="AF465" s="220">
        <v>521000.43</v>
      </c>
      <c r="AG465" s="220">
        <f t="shared" si="92"/>
        <v>6252005.1599999992</v>
      </c>
      <c r="AH465" s="234"/>
      <c r="AI465" s="235">
        <f t="shared" si="85"/>
        <v>0</v>
      </c>
      <c r="AJ465" s="235">
        <f t="shared" si="85"/>
        <v>0</v>
      </c>
      <c r="AK465" s="235">
        <f t="shared" si="85"/>
        <v>0</v>
      </c>
      <c r="AL465" s="235">
        <f t="shared" si="83"/>
        <v>0</v>
      </c>
      <c r="AM465" s="235">
        <f t="shared" si="83"/>
        <v>0</v>
      </c>
      <c r="AN465" s="235">
        <f t="shared" si="83"/>
        <v>0</v>
      </c>
      <c r="AO465" s="235">
        <f t="shared" si="83"/>
        <v>0</v>
      </c>
      <c r="AP465" s="235">
        <f t="shared" si="83"/>
        <v>0</v>
      </c>
      <c r="AQ465" s="235">
        <f t="shared" si="83"/>
        <v>0</v>
      </c>
      <c r="AR465" s="235">
        <f t="shared" si="83"/>
        <v>0</v>
      </c>
      <c r="AS465" s="235">
        <f t="shared" si="83"/>
        <v>0</v>
      </c>
      <c r="AT465" s="235">
        <f t="shared" si="83"/>
        <v>0</v>
      </c>
      <c r="AU465" s="236">
        <f t="shared" si="88"/>
        <v>0</v>
      </c>
      <c r="AV465" s="236">
        <f t="shared" si="89"/>
        <v>0</v>
      </c>
      <c r="AW465" s="236">
        <f t="shared" si="89"/>
        <v>0</v>
      </c>
      <c r="AX465" s="236">
        <f t="shared" si="89"/>
        <v>0</v>
      </c>
      <c r="AY465" s="236">
        <f t="shared" si="87"/>
        <v>0</v>
      </c>
      <c r="AZ465" s="236">
        <f t="shared" si="86"/>
        <v>0</v>
      </c>
      <c r="BA465" s="236">
        <f t="shared" si="86"/>
        <v>0</v>
      </c>
      <c r="BB465" s="236">
        <f t="shared" si="86"/>
        <v>0</v>
      </c>
      <c r="BC465" s="236">
        <f t="shared" si="84"/>
        <v>0</v>
      </c>
      <c r="BD465" s="236">
        <f t="shared" si="84"/>
        <v>0</v>
      </c>
      <c r="BE465" s="236">
        <f t="shared" si="84"/>
        <v>0</v>
      </c>
      <c r="BF465" s="236">
        <f t="shared" si="84"/>
        <v>0</v>
      </c>
      <c r="BG465" s="236">
        <f t="shared" si="84"/>
        <v>0</v>
      </c>
      <c r="BH465" s="236">
        <f t="shared" si="84"/>
        <v>0</v>
      </c>
      <c r="BI465" s="236">
        <f t="shared" si="84"/>
        <v>0</v>
      </c>
      <c r="BJ465" s="236">
        <f t="shared" si="84"/>
        <v>0</v>
      </c>
      <c r="BK465" s="236">
        <f t="shared" si="84"/>
        <v>0</v>
      </c>
      <c r="BL465" s="235">
        <f t="shared" si="90"/>
        <v>0</v>
      </c>
    </row>
    <row r="466" spans="1:71" s="250" customFormat="1">
      <c r="A466" s="245" t="s">
        <v>679</v>
      </c>
      <c r="B466" s="246">
        <v>2.1699999999999997E-2</v>
      </c>
      <c r="C466" s="246">
        <v>2.3399999999999997E-2</v>
      </c>
      <c r="D466" s="247">
        <v>0</v>
      </c>
      <c r="E466" s="247">
        <v>0</v>
      </c>
      <c r="F466" s="247">
        <v>0</v>
      </c>
      <c r="G466" s="247">
        <v>0</v>
      </c>
      <c r="H466" s="247">
        <v>0</v>
      </c>
      <c r="I466" s="247">
        <v>0</v>
      </c>
      <c r="J466" s="247">
        <v>2838006.9799999995</v>
      </c>
      <c r="K466" s="247">
        <v>2838006.9799999995</v>
      </c>
      <c r="L466" s="247">
        <v>2838006.9799999995</v>
      </c>
      <c r="M466" s="247">
        <v>2838006.9799999995</v>
      </c>
      <c r="N466" s="247">
        <v>2838006.9799999995</v>
      </c>
      <c r="O466" s="247">
        <v>2838006.9799999995</v>
      </c>
      <c r="P466" s="247">
        <f t="shared" si="91"/>
        <v>17028041.879999999</v>
      </c>
      <c r="Q466" s="247">
        <v>2838006.9799999995</v>
      </c>
      <c r="R466" s="247">
        <v>2838006.9799999995</v>
      </c>
      <c r="S466" s="247">
        <v>2838006.9799999995</v>
      </c>
      <c r="T466" s="247">
        <v>2838006.9799999995</v>
      </c>
      <c r="U466" s="247">
        <v>2838006.9799999995</v>
      </c>
      <c r="V466" s="247">
        <v>2838006.9799999995</v>
      </c>
      <c r="W466" s="247">
        <v>2838006.9799999995</v>
      </c>
      <c r="X466" s="247">
        <v>2838006.9799999995</v>
      </c>
      <c r="Y466" s="247">
        <v>2838006.9799999995</v>
      </c>
      <c r="Z466" s="247">
        <v>2838006.9799999995</v>
      </c>
      <c r="AA466" s="247">
        <v>2838006.9799999995</v>
      </c>
      <c r="AB466" s="247">
        <v>2838006.9799999995</v>
      </c>
      <c r="AC466" s="247">
        <v>2838006.9799999995</v>
      </c>
      <c r="AD466" s="247">
        <v>2838006.9799999995</v>
      </c>
      <c r="AE466" s="247">
        <v>2838006.9799999995</v>
      </c>
      <c r="AF466" s="247">
        <v>2838006.9799999995</v>
      </c>
      <c r="AG466" s="247">
        <f t="shared" si="92"/>
        <v>34056083.759999998</v>
      </c>
      <c r="AH466" s="245"/>
      <c r="AI466" s="248">
        <f t="shared" si="85"/>
        <v>0</v>
      </c>
      <c r="AJ466" s="248">
        <f t="shared" si="85"/>
        <v>0</v>
      </c>
      <c r="AK466" s="248">
        <f t="shared" si="85"/>
        <v>0</v>
      </c>
      <c r="AL466" s="248">
        <f t="shared" si="83"/>
        <v>0</v>
      </c>
      <c r="AM466" s="248">
        <f t="shared" si="83"/>
        <v>0</v>
      </c>
      <c r="AN466" s="248">
        <f t="shared" si="83"/>
        <v>0</v>
      </c>
      <c r="AO466" s="248">
        <f t="shared" si="83"/>
        <v>5132.0600000000004</v>
      </c>
      <c r="AP466" s="248">
        <f t="shared" si="83"/>
        <v>5132.0600000000004</v>
      </c>
      <c r="AQ466" s="248">
        <f t="shared" si="83"/>
        <v>5132.0600000000004</v>
      </c>
      <c r="AR466" s="248">
        <f t="shared" si="83"/>
        <v>5132.0600000000004</v>
      </c>
      <c r="AS466" s="248">
        <f t="shared" si="83"/>
        <v>5132.0600000000004</v>
      </c>
      <c r="AT466" s="248">
        <f t="shared" si="83"/>
        <v>5132.0600000000004</v>
      </c>
      <c r="AU466" s="249">
        <f t="shared" si="88"/>
        <v>30792.360000000004</v>
      </c>
      <c r="AV466" s="249">
        <f t="shared" si="89"/>
        <v>5132.0600000000004</v>
      </c>
      <c r="AW466" s="249">
        <f t="shared" si="89"/>
        <v>5132.0600000000004</v>
      </c>
      <c r="AX466" s="249">
        <f t="shared" si="89"/>
        <v>5132.0600000000004</v>
      </c>
      <c r="AY466" s="249">
        <f t="shared" si="87"/>
        <v>5132.0600000000004</v>
      </c>
      <c r="AZ466" s="249">
        <f t="shared" si="86"/>
        <v>5534.11</v>
      </c>
      <c r="BA466" s="249">
        <f t="shared" si="86"/>
        <v>5534.11</v>
      </c>
      <c r="BB466" s="249">
        <f t="shared" si="86"/>
        <v>5534.11</v>
      </c>
      <c r="BC466" s="249">
        <f t="shared" si="84"/>
        <v>5534.11</v>
      </c>
      <c r="BD466" s="249">
        <f t="shared" si="84"/>
        <v>5534.11</v>
      </c>
      <c r="BE466" s="249">
        <f t="shared" si="84"/>
        <v>5534.11</v>
      </c>
      <c r="BF466" s="249">
        <f t="shared" si="84"/>
        <v>5534.11</v>
      </c>
      <c r="BG466" s="249">
        <f t="shared" si="84"/>
        <v>5534.11</v>
      </c>
      <c r="BH466" s="249">
        <f t="shared" si="84"/>
        <v>5534.11</v>
      </c>
      <c r="BI466" s="249">
        <f t="shared" si="84"/>
        <v>5534.11</v>
      </c>
      <c r="BJ466" s="249">
        <f t="shared" si="84"/>
        <v>5534.11</v>
      </c>
      <c r="BK466" s="249">
        <f t="shared" si="84"/>
        <v>5534.11</v>
      </c>
      <c r="BL466" s="248">
        <f t="shared" si="90"/>
        <v>66409.319999999992</v>
      </c>
      <c r="BN466" s="251">
        <f>BK466</f>
        <v>5534.11</v>
      </c>
      <c r="BO466" s="251">
        <f>BL466</f>
        <v>66409.319999999992</v>
      </c>
    </row>
    <row r="467" spans="1:71">
      <c r="A467" s="234"/>
      <c r="B467" s="252"/>
      <c r="C467" s="252"/>
      <c r="D467" s="235">
        <f>SUM(D5:D466)</f>
        <v>9673321303.319994</v>
      </c>
      <c r="E467" s="235">
        <f t="shared" ref="E467:BL467" si="94">SUM(E5:E466)</f>
        <v>9783309124.8599987</v>
      </c>
      <c r="F467" s="235">
        <f t="shared" si="94"/>
        <v>9911286606.9500103</v>
      </c>
      <c r="G467" s="235">
        <f t="shared" si="94"/>
        <v>9933111344.7100029</v>
      </c>
      <c r="H467" s="235">
        <f t="shared" si="94"/>
        <v>9953085395.5999966</v>
      </c>
      <c r="I467" s="235">
        <f t="shared" si="94"/>
        <v>9983776844.6700001</v>
      </c>
      <c r="J467" s="235">
        <f t="shared" si="94"/>
        <v>10040981083.380001</v>
      </c>
      <c r="K467" s="235">
        <f t="shared" si="94"/>
        <v>10113014627.424994</v>
      </c>
      <c r="L467" s="235">
        <f t="shared" si="94"/>
        <v>10165627207.494997</v>
      </c>
      <c r="M467" s="235">
        <f t="shared" si="94"/>
        <v>10219129267.905003</v>
      </c>
      <c r="N467" s="235">
        <f t="shared" si="94"/>
        <v>10249719472.900003</v>
      </c>
      <c r="O467" s="235">
        <f t="shared" si="94"/>
        <v>10257862079.41</v>
      </c>
      <c r="P467" s="235">
        <f t="shared" si="94"/>
        <v>120284224358.62508</v>
      </c>
      <c r="Q467" s="235">
        <f t="shared" si="94"/>
        <v>10271810088.69632</v>
      </c>
      <c r="R467" s="235">
        <f t="shared" si="94"/>
        <v>10299795078.151785</v>
      </c>
      <c r="S467" s="235">
        <f t="shared" si="94"/>
        <v>10346409515.579979</v>
      </c>
      <c r="T467" s="235">
        <f t="shared" si="94"/>
        <v>10406651715.149033</v>
      </c>
      <c r="U467" s="235">
        <f t="shared" si="94"/>
        <v>10443091970.779028</v>
      </c>
      <c r="V467" s="235">
        <f t="shared" si="94"/>
        <v>10457111928.129032</v>
      </c>
      <c r="W467" s="235">
        <f t="shared" si="94"/>
        <v>10478832947.479033</v>
      </c>
      <c r="X467" s="235">
        <f t="shared" si="94"/>
        <v>10525305617.984032</v>
      </c>
      <c r="Y467" s="235">
        <f t="shared" si="94"/>
        <v>10576422338.54904</v>
      </c>
      <c r="Z467" s="235">
        <f t="shared" si="94"/>
        <v>10681086744.220156</v>
      </c>
      <c r="AA467" s="235">
        <f t="shared" si="94"/>
        <v>10771607634.681768</v>
      </c>
      <c r="AB467" s="235">
        <f t="shared" si="94"/>
        <v>10773575022.931841</v>
      </c>
      <c r="AC467" s="235">
        <f t="shared" si="94"/>
        <v>10784753718.894243</v>
      </c>
      <c r="AD467" s="235">
        <f t="shared" si="94"/>
        <v>10813276330.990112</v>
      </c>
      <c r="AE467" s="235">
        <f t="shared" si="94"/>
        <v>10842400713.800798</v>
      </c>
      <c r="AF467" s="235">
        <f t="shared" si="94"/>
        <v>10877888925.604795</v>
      </c>
      <c r="AG467" s="235">
        <f t="shared" si="94"/>
        <v>128025353894.04373</v>
      </c>
      <c r="AH467" s="235"/>
      <c r="AI467" s="235">
        <f t="shared" si="94"/>
        <v>27117816.789999984</v>
      </c>
      <c r="AJ467" s="235">
        <f t="shared" si="94"/>
        <v>27485723.489999987</v>
      </c>
      <c r="AK467" s="235">
        <f t="shared" si="94"/>
        <v>27913627.919999998</v>
      </c>
      <c r="AL467" s="235">
        <f t="shared" si="94"/>
        <v>27998760.279999994</v>
      </c>
      <c r="AM467" s="235">
        <f t="shared" si="94"/>
        <v>28045124.389999986</v>
      </c>
      <c r="AN467" s="235">
        <f t="shared" si="94"/>
        <v>28069686.739999983</v>
      </c>
      <c r="AO467" s="235">
        <f t="shared" si="94"/>
        <v>28273839.129999984</v>
      </c>
      <c r="AP467" s="235">
        <f t="shared" si="94"/>
        <v>28558270.080000002</v>
      </c>
      <c r="AQ467" s="235">
        <f t="shared" si="94"/>
        <v>28719927.089999992</v>
      </c>
      <c r="AR467" s="235">
        <f t="shared" si="94"/>
        <v>28866965.219999984</v>
      </c>
      <c r="AS467" s="235">
        <f t="shared" si="94"/>
        <v>28921051.249999993</v>
      </c>
      <c r="AT467" s="235">
        <f t="shared" si="94"/>
        <v>28937221.150000002</v>
      </c>
      <c r="AU467" s="235">
        <f t="shared" si="94"/>
        <v>338908013.53000033</v>
      </c>
      <c r="AV467" s="235">
        <f t="shared" si="94"/>
        <v>28968278.089999985</v>
      </c>
      <c r="AW467" s="235">
        <f t="shared" si="94"/>
        <v>29096742.569999989</v>
      </c>
      <c r="AX467" s="235">
        <f t="shared" si="94"/>
        <v>29297861.399999991</v>
      </c>
      <c r="AY467" s="235">
        <f t="shared" si="94"/>
        <v>29449022.729999997</v>
      </c>
      <c r="AZ467" s="235">
        <f t="shared" si="94"/>
        <v>34067461.709999993</v>
      </c>
      <c r="BA467" s="235">
        <f t="shared" si="94"/>
        <v>34084459.359999985</v>
      </c>
      <c r="BB467" s="235">
        <f t="shared" si="94"/>
        <v>34154073.479999989</v>
      </c>
      <c r="BC467" s="235">
        <f t="shared" si="94"/>
        <v>34262979.739999987</v>
      </c>
      <c r="BD467" s="235">
        <f t="shared" si="94"/>
        <v>34355054.179999992</v>
      </c>
      <c r="BE467" s="235">
        <f t="shared" si="94"/>
        <v>34691768.030000001</v>
      </c>
      <c r="BF467" s="235">
        <f t="shared" si="94"/>
        <v>34983854.840000004</v>
      </c>
      <c r="BG467" s="235">
        <f t="shared" si="94"/>
        <v>34965903.49000001</v>
      </c>
      <c r="BH467" s="235">
        <f t="shared" si="94"/>
        <v>34981953.270000003</v>
      </c>
      <c r="BI467" s="235">
        <f t="shared" si="94"/>
        <v>35044739.479999997</v>
      </c>
      <c r="BJ467" s="235">
        <f t="shared" si="94"/>
        <v>35101983.950000003</v>
      </c>
      <c r="BK467" s="235">
        <f t="shared" si="94"/>
        <v>35175434.140000001</v>
      </c>
      <c r="BL467" s="235">
        <f t="shared" si="94"/>
        <v>415869665.66999978</v>
      </c>
      <c r="BN467" s="235">
        <f t="shared" ref="BN467:BP467" si="95">SUM(BN5:BN466)</f>
        <v>1695274.2200000004</v>
      </c>
      <c r="BO467" s="235">
        <f t="shared" si="95"/>
        <v>18469790.43</v>
      </c>
      <c r="BP467" s="235">
        <f t="shared" si="95"/>
        <v>1281145.26</v>
      </c>
    </row>
    <row r="468" spans="1:71">
      <c r="A468" s="234"/>
      <c r="B468" s="252"/>
      <c r="C468" s="252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  <c r="AA468" s="234"/>
      <c r="AB468" s="234"/>
      <c r="AC468" s="234"/>
      <c r="AD468" s="234"/>
      <c r="AE468" s="234"/>
      <c r="AF468" s="234"/>
      <c r="AG468" s="234"/>
      <c r="AH468" s="234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4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53" t="s">
        <v>680</v>
      </c>
      <c r="BP468" s="215" t="s">
        <v>681</v>
      </c>
    </row>
    <row r="469" spans="1:71">
      <c r="A469" s="234"/>
      <c r="B469" s="252"/>
      <c r="C469" s="252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  <c r="AA469" s="234"/>
      <c r="AB469" s="234"/>
      <c r="AC469" s="234"/>
      <c r="AD469" s="234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15" t="s">
        <v>682</v>
      </c>
      <c r="BN469" s="215">
        <v>1694400</v>
      </c>
      <c r="BO469" s="254">
        <v>18459306</v>
      </c>
      <c r="BP469" s="254">
        <v>1281145</v>
      </c>
    </row>
    <row r="470" spans="1:71">
      <c r="A470" s="234"/>
      <c r="B470" s="252"/>
      <c r="C470" s="252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  <c r="AA470" s="234"/>
      <c r="AB470" s="234"/>
      <c r="AC470" s="234"/>
      <c r="AD470" s="234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4"/>
      <c r="BB470" s="234"/>
      <c r="BC470" s="234"/>
      <c r="BD470" s="234"/>
      <c r="BE470" s="234"/>
      <c r="BF470" s="234"/>
      <c r="BG470" s="234"/>
      <c r="BH470" s="234"/>
      <c r="BI470" s="234"/>
      <c r="BJ470" s="234"/>
      <c r="BK470" s="234"/>
      <c r="BL470" s="234"/>
      <c r="BM470" s="215" t="s">
        <v>683</v>
      </c>
      <c r="BN470" s="255">
        <f>BN467-BN469</f>
        <v>874.22000000043772</v>
      </c>
      <c r="BO470" s="255">
        <f>BO467-BO469</f>
        <v>10484.429999999702</v>
      </c>
      <c r="BP470" s="254">
        <f>BP467-BP469</f>
        <v>0.26000000000931323</v>
      </c>
    </row>
    <row r="471" spans="1:71">
      <c r="A471" s="234"/>
      <c r="B471" s="252"/>
      <c r="C471" s="252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234"/>
      <c r="AC471" s="234"/>
      <c r="AD471" s="234"/>
      <c r="AE471" s="234"/>
      <c r="AF471" s="234"/>
      <c r="AG471" s="234"/>
      <c r="AH471" s="234"/>
      <c r="AI471" s="234"/>
      <c r="AJ471" s="234"/>
      <c r="AK471" s="234"/>
      <c r="AL471" s="234"/>
      <c r="AM471" s="234"/>
      <c r="AN471" s="234"/>
      <c r="AO471" s="234"/>
      <c r="AP471" s="234"/>
      <c r="AQ471" s="234"/>
      <c r="AR471" s="234"/>
      <c r="AS471" s="234"/>
      <c r="AT471" s="234"/>
      <c r="AU471" s="234"/>
      <c r="AV471" s="234"/>
      <c r="AW471" s="234"/>
      <c r="AX471" s="234"/>
      <c r="AY471" s="234"/>
      <c r="AZ471" s="234"/>
      <c r="BA471" s="234"/>
      <c r="BB471" s="234"/>
      <c r="BC471" s="234"/>
      <c r="BD471" s="234"/>
      <c r="BE471" s="234"/>
      <c r="BF471" s="234"/>
      <c r="BG471" s="234"/>
      <c r="BH471" s="234"/>
      <c r="BI471" s="234"/>
      <c r="BJ471" s="234"/>
      <c r="BK471" s="234"/>
      <c r="BL471" s="234"/>
    </row>
    <row r="472" spans="1:71">
      <c r="A472" s="234"/>
      <c r="B472" s="252"/>
      <c r="C472" s="252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Q472" s="234"/>
      <c r="R472" s="234"/>
      <c r="S472" s="234"/>
      <c r="T472" s="234"/>
      <c r="U472" s="234"/>
      <c r="V472" s="234"/>
      <c r="W472" s="234"/>
      <c r="X472" s="234"/>
      <c r="Y472" s="234"/>
      <c r="Z472" s="234"/>
      <c r="AA472" s="234"/>
      <c r="AB472" s="234"/>
      <c r="AC472" s="234"/>
      <c r="AD472" s="234"/>
      <c r="AE472" s="234"/>
      <c r="AF472" s="234"/>
      <c r="AG472" s="234"/>
      <c r="AH472" s="234"/>
      <c r="AI472" s="234"/>
      <c r="AJ472" s="234"/>
      <c r="AK472" s="234"/>
      <c r="AL472" s="234"/>
      <c r="AM472" s="234"/>
      <c r="AN472" s="234"/>
      <c r="AO472" s="234"/>
      <c r="AP472" s="234"/>
      <c r="AQ472" s="234"/>
      <c r="AR472" s="234"/>
      <c r="AS472" s="234"/>
      <c r="AT472" s="234"/>
      <c r="AU472" s="234"/>
      <c r="AV472" s="234"/>
      <c r="AW472" s="234"/>
      <c r="AX472" s="234"/>
      <c r="AY472" s="234"/>
      <c r="AZ472" s="234"/>
      <c r="BA472" s="234"/>
      <c r="BB472" s="234"/>
      <c r="BC472" s="234"/>
      <c r="BD472" s="234"/>
      <c r="BE472" s="234"/>
      <c r="BF472" s="234"/>
      <c r="BG472" s="234"/>
      <c r="BH472" s="234"/>
      <c r="BI472" s="234"/>
      <c r="BJ472" s="234"/>
      <c r="BK472" s="234"/>
      <c r="BL472" s="234"/>
    </row>
    <row r="473" spans="1:71">
      <c r="A473" s="234"/>
      <c r="B473" s="252"/>
      <c r="C473" s="252"/>
      <c r="D473" s="234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  <c r="AA473" s="234"/>
      <c r="AB473" s="234"/>
      <c r="AC473" s="234"/>
      <c r="AD473" s="234"/>
      <c r="AE473" s="234"/>
      <c r="AF473" s="234"/>
      <c r="AG473" s="234"/>
      <c r="AH473" s="234"/>
      <c r="AI473" s="234"/>
      <c r="AJ473" s="234"/>
      <c r="AK473" s="234"/>
      <c r="AL473" s="234"/>
      <c r="AM473" s="234"/>
      <c r="AN473" s="234"/>
      <c r="AO473" s="234"/>
      <c r="AP473" s="234"/>
      <c r="AQ473" s="234"/>
      <c r="AR473" s="234"/>
      <c r="AS473" s="234"/>
      <c r="AT473" s="234"/>
      <c r="AU473" s="234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/>
      <c r="BK473" s="234"/>
      <c r="BL473" s="256" t="s">
        <v>684</v>
      </c>
      <c r="BM473" s="256"/>
      <c r="BN473" s="256"/>
      <c r="BO473" s="256"/>
      <c r="BP473" s="256"/>
      <c r="BQ473" s="256"/>
      <c r="BR473" s="256"/>
      <c r="BS473" s="256"/>
    </row>
    <row r="474" spans="1:71">
      <c r="A474" s="234"/>
      <c r="B474" s="252"/>
      <c r="C474" s="252"/>
      <c r="D474" s="234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  <c r="AA474" s="234"/>
      <c r="AB474" s="234"/>
      <c r="AC474" s="234"/>
      <c r="AD474" s="234"/>
      <c r="AE474" s="234"/>
      <c r="AF474" s="234"/>
      <c r="AG474" s="234"/>
      <c r="AH474" s="234"/>
      <c r="AI474" s="234"/>
      <c r="AJ474" s="234"/>
      <c r="AK474" s="234"/>
      <c r="AL474" s="234"/>
      <c r="AM474" s="234"/>
      <c r="AN474" s="234"/>
      <c r="AO474" s="234"/>
      <c r="AP474" s="234"/>
      <c r="AQ474" s="234"/>
      <c r="AR474" s="234"/>
      <c r="AS474" s="234"/>
      <c r="AT474" s="234"/>
      <c r="AU474" s="234"/>
      <c r="AV474" s="234"/>
      <c r="AW474" s="234"/>
      <c r="AX474" s="234"/>
      <c r="AY474" s="234"/>
      <c r="AZ474" s="234"/>
      <c r="BA474" s="234"/>
      <c r="BB474" s="234"/>
      <c r="BC474" s="234"/>
      <c r="BD474" s="234"/>
      <c r="BE474" s="234"/>
      <c r="BF474" s="234"/>
      <c r="BG474" s="234"/>
      <c r="BH474" s="234"/>
      <c r="BI474" s="234"/>
      <c r="BJ474" s="234"/>
      <c r="BK474" s="234"/>
      <c r="BL474" s="234"/>
    </row>
    <row r="475" spans="1:71">
      <c r="A475" s="234"/>
      <c r="B475" s="252"/>
      <c r="C475" s="252"/>
      <c r="D475" s="234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  <c r="AA475" s="234"/>
      <c r="AB475" s="234"/>
      <c r="AC475" s="234"/>
      <c r="AD475" s="234"/>
      <c r="AE475" s="234"/>
      <c r="AF475" s="234"/>
      <c r="AG475" s="234"/>
      <c r="AH475" s="234"/>
      <c r="AI475" s="234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34"/>
      <c r="AW475" s="234"/>
      <c r="AX475" s="234"/>
      <c r="AY475" s="234"/>
      <c r="AZ475" s="234"/>
      <c r="BA475" s="234"/>
      <c r="BB475" s="234"/>
      <c r="BC475" s="234"/>
      <c r="BD475" s="234"/>
      <c r="BE475" s="234"/>
      <c r="BF475" s="234"/>
      <c r="BG475" s="234"/>
      <c r="BH475" s="234"/>
      <c r="BI475" s="234"/>
      <c r="BJ475" s="234"/>
      <c r="BK475" s="234"/>
      <c r="BL475" s="234"/>
    </row>
    <row r="476" spans="1:71">
      <c r="A476" s="234"/>
      <c r="B476" s="252"/>
      <c r="C476" s="252"/>
      <c r="D476" s="234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  <c r="AA476" s="234"/>
      <c r="AB476" s="234"/>
      <c r="AC476" s="234"/>
      <c r="AD476" s="234"/>
      <c r="AE476" s="234"/>
      <c r="AF476" s="234"/>
      <c r="AG476" s="234"/>
      <c r="AH476" s="234"/>
      <c r="AI476" s="234"/>
      <c r="AJ476" s="234"/>
      <c r="AK476" s="234"/>
      <c r="AL476" s="234"/>
      <c r="AM476" s="234"/>
      <c r="AN476" s="234"/>
      <c r="AO476" s="234"/>
      <c r="AP476" s="234"/>
      <c r="AQ476" s="234"/>
      <c r="AR476" s="234"/>
      <c r="AS476" s="234"/>
      <c r="AT476" s="234"/>
      <c r="AU476" s="234"/>
      <c r="AV476" s="234"/>
      <c r="AW476" s="234"/>
      <c r="AX476" s="234"/>
      <c r="AY476" s="234"/>
      <c r="AZ476" s="234"/>
      <c r="BA476" s="234"/>
      <c r="BB476" s="234"/>
      <c r="BC476" s="234"/>
      <c r="BD476" s="234"/>
      <c r="BE476" s="234"/>
      <c r="BF476" s="234"/>
      <c r="BG476" s="234"/>
      <c r="BH476" s="234"/>
      <c r="BI476" s="234"/>
      <c r="BJ476" s="234"/>
      <c r="BK476" s="234"/>
      <c r="BL476" s="234"/>
    </row>
    <row r="477" spans="1:71">
      <c r="A477" s="234"/>
      <c r="B477" s="252"/>
      <c r="C477" s="252"/>
      <c r="D477" s="234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Q477" s="234"/>
      <c r="R477" s="234"/>
      <c r="S477" s="234"/>
      <c r="T477" s="234"/>
      <c r="U477" s="234"/>
      <c r="V477" s="234"/>
      <c r="W477" s="234"/>
      <c r="X477" s="234"/>
      <c r="Y477" s="234"/>
      <c r="Z477" s="234"/>
      <c r="AA477" s="234"/>
      <c r="AB477" s="234"/>
      <c r="AC477" s="234"/>
      <c r="AD477" s="234"/>
      <c r="AE477" s="234"/>
      <c r="AF477" s="234"/>
      <c r="AG477" s="234"/>
      <c r="AH477" s="234"/>
      <c r="AI477" s="234"/>
      <c r="AJ477" s="234"/>
      <c r="AK477" s="234"/>
      <c r="AL477" s="234"/>
      <c r="AM477" s="234"/>
      <c r="AN477" s="234"/>
      <c r="AO477" s="234"/>
      <c r="AP477" s="234"/>
      <c r="AQ477" s="234"/>
      <c r="AR477" s="234"/>
      <c r="AS477" s="234"/>
      <c r="AT477" s="234"/>
      <c r="AU477" s="234"/>
      <c r="AV477" s="234"/>
      <c r="AW477" s="234"/>
      <c r="AX477" s="234"/>
      <c r="AY477" s="234"/>
      <c r="AZ477" s="234"/>
      <c r="BA477" s="234"/>
      <c r="BB477" s="234"/>
      <c r="BC477" s="234"/>
      <c r="BD477" s="234"/>
      <c r="BE477" s="234"/>
      <c r="BF477" s="234"/>
      <c r="BG477" s="234"/>
      <c r="BH477" s="234"/>
      <c r="BI477" s="234"/>
      <c r="BJ477" s="234"/>
      <c r="BK477" s="234"/>
      <c r="BL477" s="234"/>
    </row>
    <row r="478" spans="1:71">
      <c r="A478" s="234"/>
      <c r="B478" s="252"/>
      <c r="C478" s="252"/>
      <c r="D478" s="234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  <c r="AA478" s="234"/>
      <c r="AB478" s="234"/>
      <c r="AC478" s="234"/>
      <c r="AD478" s="234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4"/>
      <c r="BB478" s="234"/>
      <c r="BC478" s="234"/>
      <c r="BD478" s="234"/>
      <c r="BE478" s="234"/>
      <c r="BF478" s="234"/>
      <c r="BG478" s="234"/>
      <c r="BH478" s="234"/>
      <c r="BI478" s="234"/>
      <c r="BJ478" s="234"/>
      <c r="BK478" s="234"/>
      <c r="BL478" s="234"/>
    </row>
    <row r="479" spans="1:71">
      <c r="A479" s="234"/>
      <c r="B479" s="252"/>
      <c r="C479" s="252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  <c r="AA479" s="234"/>
      <c r="AB479" s="234"/>
      <c r="AC479" s="234"/>
      <c r="AD479" s="234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4"/>
      <c r="BB479" s="234"/>
      <c r="BC479" s="234"/>
      <c r="BD479" s="234"/>
      <c r="BE479" s="234"/>
      <c r="BF479" s="234"/>
      <c r="BG479" s="234"/>
      <c r="BH479" s="234"/>
      <c r="BI479" s="234"/>
      <c r="BJ479" s="234"/>
      <c r="BK479" s="234"/>
      <c r="BL479" s="234"/>
    </row>
    <row r="480" spans="1:71">
      <c r="A480" s="234"/>
      <c r="B480" s="252"/>
      <c r="C480" s="252"/>
      <c r="D480" s="234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  <c r="AA480" s="234"/>
      <c r="AB480" s="234"/>
      <c r="AC480" s="234"/>
      <c r="AD480" s="234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4"/>
      <c r="BB480" s="234"/>
      <c r="BC480" s="234"/>
      <c r="BD480" s="234"/>
      <c r="BE480" s="234"/>
      <c r="BF480" s="234"/>
      <c r="BG480" s="234"/>
      <c r="BH480" s="234"/>
      <c r="BI480" s="234"/>
      <c r="BJ480" s="234"/>
      <c r="BK480" s="234"/>
      <c r="BL480" s="234"/>
    </row>
    <row r="481" spans="1:64">
      <c r="A481" s="234"/>
      <c r="B481" s="252"/>
      <c r="C481" s="252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  <c r="AA481" s="234"/>
      <c r="AB481" s="234"/>
      <c r="AC481" s="234"/>
      <c r="AD481" s="23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  <c r="BG481" s="234"/>
      <c r="BH481" s="234"/>
      <c r="BI481" s="234"/>
      <c r="BJ481" s="234"/>
      <c r="BK481" s="234"/>
      <c r="BL481" s="234"/>
    </row>
    <row r="482" spans="1:64">
      <c r="A482" s="234"/>
      <c r="B482" s="252"/>
      <c r="C482" s="252"/>
      <c r="D482" s="234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4"/>
      <c r="AD482" s="234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  <c r="BG482" s="234"/>
      <c r="BH482" s="234"/>
      <c r="BI482" s="234"/>
      <c r="BJ482" s="234"/>
      <c r="BK482" s="234"/>
      <c r="BL482" s="234"/>
    </row>
    <row r="483" spans="1:64">
      <c r="A483" s="234"/>
      <c r="B483" s="252"/>
      <c r="C483" s="252"/>
      <c r="D483" s="234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  <c r="AA483" s="234"/>
      <c r="AB483" s="234"/>
      <c r="AC483" s="234"/>
      <c r="AD483" s="23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  <c r="BG483" s="234"/>
      <c r="BH483" s="234"/>
      <c r="BI483" s="234"/>
      <c r="BJ483" s="234"/>
      <c r="BK483" s="234"/>
      <c r="BL483" s="234"/>
    </row>
    <row r="484" spans="1:64">
      <c r="A484" s="234"/>
      <c r="B484" s="252"/>
      <c r="C484" s="252"/>
      <c r="D484" s="234"/>
      <c r="E484" s="234"/>
      <c r="F484" s="234"/>
      <c r="G484" s="234"/>
      <c r="H484" s="234"/>
      <c r="I484" s="234"/>
      <c r="J484" s="234"/>
      <c r="K484" s="234"/>
      <c r="L484" s="234"/>
      <c r="M484" s="234"/>
      <c r="N484" s="234"/>
      <c r="O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  <c r="AA484" s="234"/>
      <c r="AB484" s="234"/>
      <c r="AC484" s="234"/>
      <c r="AD484" s="23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  <c r="BG484" s="234"/>
      <c r="BH484" s="234"/>
      <c r="BI484" s="234"/>
      <c r="BJ484" s="234"/>
      <c r="BK484" s="234"/>
      <c r="BL484" s="234"/>
    </row>
    <row r="485" spans="1:64">
      <c r="A485" s="234"/>
      <c r="B485" s="252"/>
      <c r="C485" s="252"/>
      <c r="D485" s="234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  <c r="BG485" s="234"/>
      <c r="BH485" s="234"/>
      <c r="BI485" s="234"/>
      <c r="BJ485" s="234"/>
      <c r="BK485" s="234"/>
      <c r="BL485" s="234"/>
    </row>
    <row r="486" spans="1:64">
      <c r="A486" s="234"/>
      <c r="B486" s="252"/>
      <c r="C486" s="252"/>
      <c r="D486" s="234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  <c r="AA486" s="234"/>
      <c r="AB486" s="234"/>
      <c r="AC486" s="234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  <c r="BG486" s="234"/>
      <c r="BH486" s="234"/>
      <c r="BI486" s="234"/>
      <c r="BJ486" s="234"/>
      <c r="BK486" s="234"/>
      <c r="BL486" s="234"/>
    </row>
    <row r="487" spans="1:64">
      <c r="A487" s="234"/>
      <c r="B487" s="252"/>
      <c r="C487" s="252"/>
      <c r="D487" s="234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  <c r="AA487" s="234"/>
      <c r="AB487" s="234"/>
      <c r="AC487" s="234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  <c r="BG487" s="234"/>
      <c r="BH487" s="234"/>
      <c r="BI487" s="234"/>
      <c r="BJ487" s="234"/>
      <c r="BK487" s="234"/>
      <c r="BL487" s="234"/>
    </row>
    <row r="488" spans="1:64">
      <c r="A488" s="234"/>
      <c r="B488" s="252"/>
      <c r="C488" s="252"/>
      <c r="D488" s="234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  <c r="AA488" s="234"/>
      <c r="AB488" s="234"/>
      <c r="AC488" s="234"/>
      <c r="AD488" s="23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4"/>
      <c r="BB488" s="234"/>
      <c r="BC488" s="234"/>
      <c r="BD488" s="234"/>
      <c r="BE488" s="234"/>
      <c r="BF488" s="234"/>
      <c r="BG488" s="234"/>
      <c r="BH488" s="234"/>
      <c r="BI488" s="234"/>
      <c r="BJ488" s="234"/>
      <c r="BK488" s="234"/>
      <c r="BL488" s="234"/>
    </row>
    <row r="489" spans="1:64">
      <c r="A489" s="234"/>
      <c r="B489" s="252"/>
      <c r="C489" s="252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  <c r="AA489" s="234"/>
      <c r="AB489" s="234"/>
      <c r="AC489" s="234"/>
      <c r="AD489" s="23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4"/>
      <c r="BB489" s="234"/>
      <c r="BC489" s="234"/>
      <c r="BD489" s="234"/>
      <c r="BE489" s="234"/>
      <c r="BF489" s="234"/>
      <c r="BG489" s="234"/>
      <c r="BH489" s="234"/>
      <c r="BI489" s="234"/>
      <c r="BJ489" s="234"/>
      <c r="BK489" s="234"/>
      <c r="BL489" s="234"/>
    </row>
    <row r="490" spans="1:64">
      <c r="A490" s="234"/>
      <c r="B490" s="252"/>
      <c r="C490" s="252"/>
      <c r="D490" s="234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  <c r="AA490" s="234"/>
      <c r="AB490" s="234"/>
      <c r="AC490" s="234"/>
      <c r="AD490" s="23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4"/>
      <c r="BB490" s="234"/>
      <c r="BC490" s="234"/>
      <c r="BD490" s="234"/>
      <c r="BE490" s="234"/>
      <c r="BF490" s="234"/>
      <c r="BG490" s="234"/>
      <c r="BH490" s="234"/>
      <c r="BI490" s="234"/>
      <c r="BJ490" s="234"/>
      <c r="BK490" s="234"/>
      <c r="BL490" s="234"/>
    </row>
    <row r="491" spans="1:64">
      <c r="A491" s="234"/>
      <c r="B491" s="252"/>
      <c r="C491" s="252"/>
      <c r="D491" s="234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  <c r="AA491" s="234"/>
      <c r="AB491" s="234"/>
      <c r="AC491" s="234"/>
      <c r="AD491" s="234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W491" s="234"/>
      <c r="AX491" s="234"/>
      <c r="AY491" s="234"/>
      <c r="AZ491" s="234"/>
      <c r="BA491" s="234"/>
      <c r="BB491" s="234"/>
      <c r="BC491" s="234"/>
      <c r="BD491" s="234"/>
      <c r="BE491" s="234"/>
      <c r="BF491" s="234"/>
      <c r="BG491" s="234"/>
      <c r="BH491" s="234"/>
      <c r="BI491" s="234"/>
      <c r="BJ491" s="234"/>
      <c r="BK491" s="234"/>
      <c r="BL491" s="234"/>
    </row>
    <row r="492" spans="1:64">
      <c r="A492" s="234"/>
      <c r="B492" s="252"/>
      <c r="C492" s="252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  <c r="AA492" s="234"/>
      <c r="AB492" s="234"/>
      <c r="AC492" s="234"/>
      <c r="AD492" s="23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4"/>
      <c r="BB492" s="234"/>
      <c r="BC492" s="234"/>
      <c r="BD492" s="234"/>
      <c r="BE492" s="234"/>
      <c r="BF492" s="234"/>
      <c r="BG492" s="234"/>
      <c r="BH492" s="234"/>
      <c r="BI492" s="234"/>
      <c r="BJ492" s="234"/>
      <c r="BK492" s="234"/>
      <c r="BL492" s="234"/>
    </row>
    <row r="493" spans="1:64">
      <c r="A493" s="234"/>
      <c r="B493" s="252"/>
      <c r="C493" s="252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  <c r="AA493" s="234"/>
      <c r="AB493" s="234"/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  <c r="BG493" s="234"/>
      <c r="BH493" s="234"/>
      <c r="BI493" s="234"/>
      <c r="BJ493" s="234"/>
      <c r="BK493" s="234"/>
      <c r="BL493" s="234"/>
    </row>
  </sheetData>
  <autoFilter ref="A4:BL467"/>
  <pageMargins left="0.7" right="0.7" top="0.75" bottom="0.75" header="0.3" footer="0.3"/>
  <pageSetup scale="28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topLeftCell="A22" workbookViewId="0">
      <selection activeCell="A49" sqref="A49"/>
    </sheetView>
  </sheetViews>
  <sheetFormatPr defaultRowHeight="12.75"/>
  <cols>
    <col min="1" max="2" width="9.7109375" customWidth="1"/>
    <col min="3" max="3" width="10.7109375" customWidth="1"/>
    <col min="4" max="7" width="9.7109375" customWidth="1"/>
    <col min="8" max="8" width="11.28515625" customWidth="1"/>
    <col min="9" max="9" width="12.7109375" customWidth="1"/>
    <col min="10" max="10" width="2.7109375" customWidth="1"/>
    <col min="11" max="11" width="10.7109375" customWidth="1"/>
    <col min="12" max="12" width="2.7109375" customWidth="1"/>
    <col min="13" max="13" width="12.5703125" customWidth="1"/>
  </cols>
  <sheetData>
    <row r="1" spans="1:13">
      <c r="A1" s="380" t="s">
        <v>11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</row>
    <row r="2" spans="1:13">
      <c r="A2" s="380" t="s">
        <v>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</row>
    <row r="3" spans="1:13">
      <c r="A3" s="380" t="s">
        <v>12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</row>
    <row r="4" spans="1:13">
      <c r="A4" s="380" t="s">
        <v>13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</row>
    <row r="5" spans="1:13">
      <c r="A5" s="380" t="s">
        <v>3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</row>
    <row r="6" spans="1:13">
      <c r="A6" s="379" t="s">
        <v>4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</row>
    <row r="7" spans="1:13">
      <c r="A7" s="366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</row>
    <row r="8" spans="1:13">
      <c r="A8" s="160"/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</row>
    <row r="9" spans="1:13">
      <c r="A9" s="42"/>
      <c r="B9" s="42"/>
      <c r="C9" s="42"/>
      <c r="D9" s="42"/>
      <c r="E9" s="42"/>
      <c r="F9" s="42"/>
      <c r="G9" s="42"/>
      <c r="H9" s="42"/>
      <c r="I9" s="43" t="s">
        <v>14</v>
      </c>
      <c r="K9" s="8" t="s">
        <v>15</v>
      </c>
      <c r="M9" s="43" t="s">
        <v>14</v>
      </c>
    </row>
    <row r="10" spans="1:13">
      <c r="A10" s="42"/>
      <c r="B10" s="42"/>
      <c r="C10" s="42"/>
      <c r="D10" s="42"/>
      <c r="E10" s="42"/>
      <c r="F10" s="42"/>
      <c r="G10" s="42"/>
      <c r="H10" s="42"/>
      <c r="I10" s="43" t="s">
        <v>16</v>
      </c>
      <c r="K10" s="43" t="s">
        <v>17</v>
      </c>
      <c r="M10" s="43" t="s">
        <v>18</v>
      </c>
    </row>
    <row r="11" spans="1:13">
      <c r="A11" s="42"/>
      <c r="B11" s="42"/>
      <c r="C11" s="42"/>
      <c r="D11" s="42"/>
      <c r="E11" s="42"/>
      <c r="F11" s="42"/>
      <c r="G11" s="42"/>
      <c r="H11" s="42"/>
      <c r="I11" s="44" t="s">
        <v>19</v>
      </c>
      <c r="K11" s="45" t="s">
        <v>20</v>
      </c>
      <c r="M11" s="44" t="s">
        <v>19</v>
      </c>
    </row>
    <row r="12" spans="1:13">
      <c r="A12" s="16"/>
      <c r="B12" s="16"/>
      <c r="C12" s="16"/>
      <c r="D12" s="16"/>
      <c r="E12" s="16"/>
      <c r="F12" s="16"/>
      <c r="G12" s="16"/>
      <c r="H12" s="16"/>
      <c r="I12" s="16"/>
    </row>
    <row r="13" spans="1:13">
      <c r="A13" s="46" t="s">
        <v>10</v>
      </c>
      <c r="B13" s="16"/>
      <c r="C13" s="16"/>
      <c r="D13" s="16"/>
      <c r="E13" s="16"/>
      <c r="F13" s="16"/>
      <c r="G13" s="16"/>
      <c r="H13" s="16"/>
      <c r="I13" s="12"/>
      <c r="J13" s="15"/>
      <c r="M13" s="27">
        <v>170.120598</v>
      </c>
    </row>
    <row r="14" spans="1:13">
      <c r="A14" s="47"/>
      <c r="B14" s="16"/>
      <c r="C14" s="16"/>
      <c r="D14" s="16"/>
      <c r="E14" s="16"/>
      <c r="F14" s="16"/>
      <c r="G14" s="16"/>
      <c r="H14" s="16"/>
      <c r="I14" s="48"/>
      <c r="J14" s="15"/>
    </row>
    <row r="15" spans="1:13">
      <c r="A15" s="49" t="s">
        <v>109</v>
      </c>
      <c r="B15" s="15"/>
      <c r="C15" s="15"/>
      <c r="D15" s="15"/>
      <c r="E15" s="15"/>
      <c r="F15" s="15"/>
      <c r="G15" s="15"/>
      <c r="H15" s="15"/>
      <c r="I15" s="39"/>
    </row>
    <row r="16" spans="1:13">
      <c r="A16" s="16" t="s">
        <v>110</v>
      </c>
      <c r="B16" s="16"/>
      <c r="C16" s="16"/>
      <c r="D16" s="16"/>
      <c r="E16" s="16"/>
      <c r="F16" s="16"/>
      <c r="G16" s="15"/>
      <c r="H16" s="15"/>
      <c r="I16" s="39"/>
      <c r="M16" s="28">
        <f>('Rate Base'!I11*'Capitalization - COC'!$Z$18)/1000000</f>
        <v>-3.4200472608185617</v>
      </c>
    </row>
    <row r="17" spans="1:15">
      <c r="A17" s="16" t="str">
        <f>'Rate Base'!A14</f>
        <v xml:space="preserve">   Modify CWC to Exclude Non-Cash Amounts</v>
      </c>
      <c r="B17" s="15"/>
      <c r="C17" s="15"/>
      <c r="D17" s="15"/>
      <c r="E17" s="15"/>
      <c r="F17" s="15"/>
      <c r="G17" s="15"/>
      <c r="H17" s="15"/>
      <c r="I17" s="39"/>
      <c r="M17" s="27">
        <f>('Rate Base'!I14*'Capitalization - COC'!$Z$18)/1000000</f>
        <v>-4.5922418924366628</v>
      </c>
    </row>
    <row r="18" spans="1:15">
      <c r="A18" s="16" t="s">
        <v>884</v>
      </c>
      <c r="B18" s="15"/>
      <c r="C18" s="15"/>
      <c r="D18" s="15"/>
      <c r="E18" s="15"/>
      <c r="F18" s="15"/>
      <c r="G18" s="15"/>
      <c r="H18" s="15"/>
      <c r="I18" s="39"/>
      <c r="M18" s="27">
        <f>('Rate Base'!I20*'Capitalization - COC'!$Z$18)/1000000</f>
        <v>-7.0211219125816271</v>
      </c>
    </row>
    <row r="19" spans="1:15">
      <c r="A19" s="16" t="str">
        <f>'Rate Base'!A22</f>
        <v xml:space="preserve">   Exclude All Account 184 Pension Clearing Account Amounts</v>
      </c>
      <c r="B19" s="15"/>
      <c r="C19" s="15"/>
      <c r="D19" s="15"/>
      <c r="E19" s="15"/>
      <c r="F19" s="15"/>
      <c r="G19" s="15"/>
      <c r="H19" s="15"/>
      <c r="I19" s="39"/>
      <c r="M19" s="21">
        <f>('Rate Base'!I22*'Capitalization - COC'!$Z$18)/1000000</f>
        <v>-0.49817203091002304</v>
      </c>
    </row>
    <row r="20" spans="1:15">
      <c r="A20" s="16" t="str">
        <f>'Rate Base'!A23</f>
        <v xml:space="preserve">   Reduce Account 186 to Correct Company Error in Projected Balances</v>
      </c>
      <c r="B20" s="15"/>
      <c r="C20" s="15"/>
      <c r="D20" s="15"/>
      <c r="E20" s="15"/>
      <c r="F20" s="15"/>
      <c r="G20" s="15"/>
      <c r="H20" s="15"/>
      <c r="I20" s="39"/>
      <c r="M20" s="21">
        <f>('Rate Base'!I23*'Capitalization - COC'!$Z$18)/1000000</f>
        <v>-0.24867112794877735</v>
      </c>
    </row>
    <row r="21" spans="1:15">
      <c r="A21" s="16" t="str">
        <f>'Rate Base'!A24</f>
        <v xml:space="preserve">   Remove 95% of Corrected Account 186 Balance to Reflect as CWIP </v>
      </c>
      <c r="B21" s="15"/>
      <c r="C21" s="15"/>
      <c r="D21" s="15"/>
      <c r="E21" s="15"/>
      <c r="F21" s="15"/>
      <c r="G21" s="15"/>
      <c r="H21" s="15"/>
      <c r="I21" s="39"/>
      <c r="M21" s="21">
        <f>('Rate Base'!I24*'Capitalization - COC'!$Z$18)/1000000</f>
        <v>-1.1283571692005629</v>
      </c>
    </row>
    <row r="22" spans="1:15">
      <c r="A22" s="16" t="str">
        <f>'Rate Base'!A25</f>
        <v xml:space="preserve">   Reduce CWIP by the Amount of Vendor Financing in Accounts Payable</v>
      </c>
      <c r="B22" s="15"/>
      <c r="C22" s="15"/>
      <c r="D22" s="15"/>
      <c r="E22" s="15"/>
      <c r="F22" s="15"/>
      <c r="G22" s="15"/>
      <c r="H22" s="15"/>
      <c r="I22" s="39"/>
      <c r="M22" s="21">
        <f>('Rate Base'!I25*'Capitalization - COC'!$Z$18)/1000000</f>
        <v>-1.7200594399142433</v>
      </c>
    </row>
    <row r="23" spans="1:15">
      <c r="A23" s="16" t="str">
        <f>'Rate Base'!A26</f>
        <v xml:space="preserve">   Remove the Remainder of CWIP from Rate Base</v>
      </c>
      <c r="B23" s="15"/>
      <c r="C23" s="15"/>
      <c r="D23" s="15"/>
      <c r="E23" s="15"/>
      <c r="F23" s="15"/>
      <c r="G23" s="15"/>
      <c r="H23" s="15"/>
      <c r="I23" s="39"/>
      <c r="M23" s="21">
        <f>('Rate Base'!I26*'Capitalization - COC'!$Z$18)/1000000</f>
        <v>-12.334445009707901</v>
      </c>
    </row>
    <row r="24" spans="1:15">
      <c r="A24" s="16" t="str">
        <f>'Rate Base'!A27</f>
        <v xml:space="preserve">   Adjust Accumulated Depreciation and ADIT for Depreciation Expense Changes</v>
      </c>
      <c r="B24" s="15"/>
      <c r="C24" s="15"/>
      <c r="D24" s="15"/>
      <c r="E24" s="15"/>
      <c r="F24" s="15"/>
      <c r="G24" s="15"/>
      <c r="H24" s="15"/>
      <c r="I24" s="39"/>
      <c r="J24" s="15"/>
      <c r="K24" s="15"/>
      <c r="L24" s="15"/>
      <c r="M24" s="27">
        <f>('Rate Base'!I27*'Capitalization - COC'!$Z$18)/1000000</f>
        <v>1.4137022381929958</v>
      </c>
    </row>
    <row r="25" spans="1:15">
      <c r="A25" s="16"/>
      <c r="B25" s="15"/>
      <c r="C25" s="15"/>
      <c r="D25" s="15"/>
      <c r="E25" s="15"/>
      <c r="F25" s="15"/>
      <c r="G25" s="15"/>
      <c r="H25" s="15"/>
      <c r="I25" s="39"/>
      <c r="M25" s="27"/>
    </row>
    <row r="26" spans="1:15">
      <c r="A26" s="24" t="s">
        <v>188</v>
      </c>
      <c r="B26" s="5"/>
      <c r="C26" s="5"/>
      <c r="D26" s="5"/>
      <c r="E26" s="5"/>
      <c r="F26" s="5"/>
      <c r="G26" s="5"/>
      <c r="H26" s="5"/>
      <c r="I26" s="48"/>
      <c r="J26" s="15"/>
    </row>
    <row r="27" spans="1:15">
      <c r="A27" s="272" t="s">
        <v>898</v>
      </c>
      <c r="B27" s="5"/>
      <c r="C27" s="5"/>
      <c r="D27" s="5"/>
      <c r="E27" s="5"/>
      <c r="F27" s="5"/>
      <c r="G27" s="5"/>
      <c r="H27" s="5"/>
      <c r="I27" s="48">
        <f>'Payroll Costs'!G50</f>
        <v>-5.0945772872968975</v>
      </c>
      <c r="J27" s="15"/>
      <c r="K27" s="50">
        <f>'Revenue Gross-Up Factor'!$C$38</f>
        <v>1.0049544253168119</v>
      </c>
      <c r="M27" s="51">
        <f t="shared" ref="M27" si="0">I27*K27</f>
        <v>-5.1198179899875358</v>
      </c>
    </row>
    <row r="28" spans="1:15">
      <c r="A28" s="337" t="s">
        <v>934</v>
      </c>
      <c r="B28" s="5"/>
      <c r="C28" s="5"/>
      <c r="D28" s="5"/>
      <c r="E28" s="5"/>
      <c r="F28" s="5"/>
      <c r="G28" s="5"/>
      <c r="H28" s="5"/>
      <c r="I28" s="48">
        <f>'Generation Outage Exp Normal'!S36/1000000</f>
        <v>-3.8679278297086506</v>
      </c>
      <c r="J28" s="15"/>
      <c r="K28" s="50">
        <f>'Revenue Gross-Up Factor'!$C$38</f>
        <v>1.0049544253168119</v>
      </c>
      <c r="M28" s="51">
        <f t="shared" ref="M28:M30" si="1">I28*K28</f>
        <v>-3.8870911892717603</v>
      </c>
    </row>
    <row r="29" spans="1:15">
      <c r="A29" s="337" t="s">
        <v>899</v>
      </c>
      <c r="B29" s="5"/>
      <c r="C29" s="5"/>
      <c r="D29" s="5"/>
      <c r="E29" s="5"/>
      <c r="F29" s="5"/>
      <c r="G29" s="5"/>
      <c r="H29" s="5"/>
      <c r="I29" s="48">
        <f>'Pension and OPEB Exp'!C27</f>
        <v>-1.4458696851000001</v>
      </c>
      <c r="J29" s="15"/>
      <c r="K29" s="50">
        <f>'Revenue Gross-Up Factor'!$C$38</f>
        <v>1.0049544253168119</v>
      </c>
      <c r="M29" s="51">
        <f t="shared" ref="M29" si="2">I29*K29</f>
        <v>-1.4530331384726705</v>
      </c>
    </row>
    <row r="30" spans="1:15">
      <c r="A30" s="5" t="s">
        <v>935</v>
      </c>
      <c r="B30" s="5"/>
      <c r="C30" s="5"/>
      <c r="D30" s="5"/>
      <c r="E30" s="5"/>
      <c r="F30" s="5"/>
      <c r="G30" s="5"/>
      <c r="H30" s="5"/>
      <c r="I30" s="48">
        <v>-0.84372100000000005</v>
      </c>
      <c r="J30" s="15"/>
      <c r="K30" s="50">
        <f>'Revenue Gross-Up Factor'!$C$38</f>
        <v>1.0049544253168119</v>
      </c>
      <c r="M30" s="51">
        <f t="shared" si="1"/>
        <v>-0.84790115268272592</v>
      </c>
      <c r="O30" s="42" t="s">
        <v>108</v>
      </c>
    </row>
    <row r="31" spans="1:15">
      <c r="A31" s="5" t="s">
        <v>936</v>
      </c>
      <c r="B31" s="5"/>
      <c r="C31" s="5"/>
      <c r="D31" s="5"/>
      <c r="E31" s="5"/>
      <c r="F31" s="5"/>
      <c r="G31" s="5"/>
      <c r="H31" s="5"/>
      <c r="I31" s="48">
        <v>-3.2913760000000001</v>
      </c>
      <c r="J31" s="15"/>
      <c r="K31" s="50">
        <f>'Revenue Gross-Up Factor'!$C$38</f>
        <v>1.0049544253168119</v>
      </c>
      <c r="M31" s="51">
        <f t="shared" ref="M31" si="3">I31*K31</f>
        <v>-3.3076828765815471</v>
      </c>
      <c r="O31" s="42"/>
    </row>
    <row r="32" spans="1:15">
      <c r="A32" s="5" t="s">
        <v>937</v>
      </c>
      <c r="B32" s="5"/>
      <c r="C32" s="5"/>
      <c r="D32" s="5"/>
      <c r="E32" s="5"/>
      <c r="F32" s="5"/>
      <c r="G32" s="5"/>
      <c r="H32" s="5"/>
      <c r="I32" s="48">
        <f>-0.477-0.187</f>
        <v>-0.66399999999999992</v>
      </c>
      <c r="J32" s="15"/>
      <c r="K32" s="50">
        <f>'Revenue Gross-Up Factor'!$C$38</f>
        <v>1.0049544253168119</v>
      </c>
      <c r="M32" s="51">
        <f t="shared" ref="M32" si="4">I32*K32</f>
        <v>-0.66728973841036299</v>
      </c>
      <c r="O32" s="42"/>
    </row>
    <row r="33" spans="1:20">
      <c r="A33" s="5" t="s">
        <v>931</v>
      </c>
      <c r="B33" s="5"/>
      <c r="C33" s="5"/>
      <c r="D33" s="5"/>
      <c r="E33" s="5"/>
      <c r="F33" s="5"/>
      <c r="G33" s="5"/>
      <c r="H33" s="5"/>
      <c r="I33" s="48">
        <v>0</v>
      </c>
      <c r="J33" s="15"/>
      <c r="K33" s="50">
        <f>'Revenue Gross-Up Factor'!$C$38</f>
        <v>1.0049544253168119</v>
      </c>
      <c r="M33" s="51">
        <f t="shared" ref="M33" si="5">I33*K33</f>
        <v>0</v>
      </c>
      <c r="O33" s="42"/>
    </row>
    <row r="34" spans="1:20">
      <c r="A34" s="272" t="s">
        <v>690</v>
      </c>
      <c r="B34" s="5"/>
      <c r="C34" s="5"/>
      <c r="D34" s="5"/>
      <c r="E34" s="5"/>
      <c r="F34" s="5"/>
      <c r="G34" s="5"/>
      <c r="H34" s="5"/>
      <c r="I34" s="48">
        <f>'Depr -SUMMARY'!C13</f>
        <v>-41.769115446344571</v>
      </c>
      <c r="J34" s="15"/>
      <c r="K34" s="50">
        <f>'Revenue Gross-Up Factor'!$C$38</f>
        <v>1.0049544253168119</v>
      </c>
      <c r="M34" s="51">
        <f t="shared" ref="M34" si="6">I34*K34</f>
        <v>-41.976057409372778</v>
      </c>
      <c r="O34" s="42"/>
      <c r="T34" s="27">
        <f>M34+M24</f>
        <v>-40.562355171179782</v>
      </c>
    </row>
    <row r="35" spans="1:20">
      <c r="A35" s="16"/>
      <c r="B35" s="15"/>
      <c r="C35" s="15"/>
      <c r="D35" s="15"/>
      <c r="E35" s="15"/>
      <c r="F35" s="15"/>
      <c r="G35" s="15"/>
      <c r="H35" s="15"/>
      <c r="I35" s="39"/>
      <c r="M35" s="27"/>
    </row>
    <row r="36" spans="1:20">
      <c r="A36" s="49" t="s">
        <v>189</v>
      </c>
      <c r="B36" s="15"/>
      <c r="C36" s="15"/>
      <c r="D36" s="15"/>
      <c r="E36" s="15"/>
      <c r="F36" s="15"/>
      <c r="G36" s="15"/>
      <c r="H36" s="15"/>
      <c r="I36" s="39"/>
      <c r="M36" s="27"/>
    </row>
    <row r="37" spans="1:20">
      <c r="A37" s="16" t="s">
        <v>905</v>
      </c>
      <c r="B37" s="15"/>
      <c r="C37" s="15"/>
      <c r="D37" s="15"/>
      <c r="E37" s="15"/>
      <c r="F37" s="15"/>
      <c r="G37" s="15"/>
      <c r="H37" s="15"/>
      <c r="I37" s="39"/>
      <c r="M37" s="27">
        <f>'Capitalization - COC'!Z36/1000000</f>
        <v>-0.44181399413998057</v>
      </c>
    </row>
    <row r="38" spans="1:20">
      <c r="A38" s="16" t="s">
        <v>830</v>
      </c>
      <c r="B38" s="15"/>
      <c r="C38" s="15"/>
      <c r="D38" s="15"/>
      <c r="E38" s="15"/>
      <c r="F38" s="15"/>
      <c r="G38" s="15"/>
      <c r="H38" s="15"/>
      <c r="I38" s="52"/>
      <c r="M38" s="53">
        <f>'Capitalization - COC'!Z54/1000000</f>
        <v>-34.985054770349542</v>
      </c>
    </row>
    <row r="39" spans="1:20">
      <c r="A39" s="15"/>
      <c r="B39" s="15"/>
      <c r="C39" s="15"/>
      <c r="D39" s="15"/>
      <c r="E39" s="15"/>
      <c r="F39" s="15"/>
      <c r="G39" s="15"/>
      <c r="H39" s="15"/>
      <c r="I39" s="52"/>
      <c r="M39" s="39"/>
    </row>
    <row r="40" spans="1:20" ht="13.5" thickBot="1">
      <c r="A40" s="54" t="s">
        <v>712</v>
      </c>
      <c r="B40" s="15"/>
      <c r="C40" s="15"/>
      <c r="D40" s="15"/>
      <c r="E40" s="15"/>
      <c r="F40" s="15"/>
      <c r="G40" s="15"/>
      <c r="H40" s="15"/>
      <c r="I40" s="52"/>
      <c r="M40" s="55">
        <f>SUM(M16:M38)</f>
        <v>-122.23515586459425</v>
      </c>
    </row>
    <row r="41" spans="1:20" ht="13.5" thickTop="1">
      <c r="A41" s="54"/>
      <c r="B41" s="15"/>
      <c r="C41" s="15"/>
      <c r="D41" s="15"/>
      <c r="E41" s="15"/>
      <c r="F41" s="15"/>
      <c r="G41" s="15"/>
      <c r="H41" s="15"/>
      <c r="I41" s="52"/>
      <c r="M41" s="39"/>
    </row>
    <row r="42" spans="1:20" ht="13.5" thickBot="1">
      <c r="A42" s="49" t="s">
        <v>713</v>
      </c>
      <c r="B42" s="15"/>
      <c r="C42" s="15"/>
      <c r="D42" s="15"/>
      <c r="E42" s="15"/>
      <c r="F42" s="15"/>
      <c r="G42" s="15"/>
      <c r="H42" s="15"/>
      <c r="I42" s="52"/>
      <c r="M42" s="55">
        <f>M13+M40</f>
        <v>47.885442135405754</v>
      </c>
    </row>
    <row r="43" spans="1:20" ht="13.5" thickTop="1">
      <c r="A43" s="15"/>
      <c r="B43" s="15"/>
      <c r="C43" s="15"/>
      <c r="D43" s="15"/>
      <c r="E43" s="15"/>
      <c r="F43" s="15"/>
      <c r="G43" s="15"/>
      <c r="H43" s="15"/>
      <c r="I43" s="52"/>
      <c r="M43" s="39"/>
    </row>
    <row r="44" spans="1:20">
      <c r="A44" s="49" t="s">
        <v>722</v>
      </c>
      <c r="B44" s="15"/>
      <c r="C44" s="15"/>
      <c r="D44" s="15"/>
      <c r="E44" s="15"/>
      <c r="F44" s="15"/>
      <c r="G44" s="15"/>
      <c r="H44" s="15"/>
      <c r="I44" s="39"/>
      <c r="M44" s="28">
        <f>ECR!I54</f>
        <v>1.3904127596004443</v>
      </c>
    </row>
    <row r="45" spans="1:20">
      <c r="A45" s="49" t="s">
        <v>723</v>
      </c>
      <c r="B45" s="15"/>
      <c r="C45" s="15"/>
      <c r="D45" s="15"/>
      <c r="E45" s="15"/>
      <c r="F45" s="15"/>
      <c r="G45" s="15"/>
      <c r="H45" s="15"/>
      <c r="I45" s="39"/>
      <c r="M45" s="28">
        <f>'KU-No Change for ECR Calc'!BO472/1000000</f>
        <v>3.8200770800000021</v>
      </c>
    </row>
    <row r="46" spans="1:20">
      <c r="A46" s="16" t="s">
        <v>940</v>
      </c>
      <c r="B46" s="15"/>
      <c r="C46" s="15"/>
      <c r="D46" s="15"/>
      <c r="E46" s="15"/>
      <c r="F46" s="15"/>
      <c r="G46" s="15"/>
      <c r="H46" s="15"/>
      <c r="I46" s="39"/>
      <c r="M46" s="28">
        <f>ECR!G29</f>
        <v>-4.6380517178179224E-2</v>
      </c>
    </row>
    <row r="47" spans="1:20">
      <c r="A47" s="16" t="s">
        <v>941</v>
      </c>
      <c r="I47" s="41"/>
      <c r="M47" s="32">
        <f>ECR!G36</f>
        <v>-3.6726426851061653</v>
      </c>
    </row>
    <row r="48" spans="1:20">
      <c r="A48" s="16" t="s">
        <v>942</v>
      </c>
      <c r="I48" s="41"/>
      <c r="M48" s="32">
        <f>'Depr -SUMMARY'!C55</f>
        <v>-1.7339262744258856</v>
      </c>
    </row>
    <row r="49" spans="1:13" ht="13.5" thickBot="1">
      <c r="A49" s="49" t="s">
        <v>724</v>
      </c>
      <c r="I49" s="41"/>
      <c r="M49" s="288">
        <f>SUM(M44:M48)</f>
        <v>-0.24245963710978358</v>
      </c>
    </row>
    <row r="50" spans="1:13" ht="16.5" thickTop="1">
      <c r="A50" s="56"/>
      <c r="I50" s="41"/>
    </row>
    <row r="51" spans="1:13" ht="13.5" thickBot="1">
      <c r="A51" s="49" t="s">
        <v>729</v>
      </c>
      <c r="I51" s="41"/>
      <c r="M51" s="354">
        <f>M42+M49</f>
        <v>47.642982498295972</v>
      </c>
    </row>
    <row r="52" spans="1:13" ht="13.5" thickTop="1">
      <c r="I52" s="41"/>
    </row>
  </sheetData>
  <mergeCells count="6">
    <mergeCell ref="A6:M6"/>
    <mergeCell ref="A1:M1"/>
    <mergeCell ref="A2:M2"/>
    <mergeCell ref="A3:M3"/>
    <mergeCell ref="A4:M4"/>
    <mergeCell ref="A5:M5"/>
  </mergeCells>
  <pageMargins left="0.75" right="0.25" top="1" bottom="1" header="0.5" footer="0.5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493"/>
  <sheetViews>
    <sheetView zoomScale="90" zoomScaleNormal="90" workbookViewId="0">
      <pane xSplit="3" ySplit="4" topLeftCell="BJ444" activePane="bottomRight" state="frozen"/>
      <selection pane="topRight" activeCell="D1" sqref="D1"/>
      <selection pane="bottomLeft" activeCell="A5" sqref="A5"/>
      <selection pane="bottomRight" activeCell="BR467" sqref="BR467:BR473"/>
    </sheetView>
  </sheetViews>
  <sheetFormatPr defaultRowHeight="15.75"/>
  <cols>
    <col min="1" max="1" width="43" style="215" bestFit="1" customWidth="1"/>
    <col min="2" max="2" width="13" style="214" bestFit="1" customWidth="1"/>
    <col min="3" max="3" width="13.140625" style="214" customWidth="1"/>
    <col min="4" max="9" width="27" style="215" bestFit="1" customWidth="1"/>
    <col min="10" max="15" width="27.140625" style="215" bestFit="1" customWidth="1"/>
    <col min="16" max="16" width="27.140625" style="220" bestFit="1" customWidth="1"/>
    <col min="17" max="33" width="27.140625" style="215" bestFit="1" customWidth="1"/>
    <col min="34" max="34" width="2.5703125" style="215" customWidth="1"/>
    <col min="35" max="64" width="24" style="215" bestFit="1" customWidth="1"/>
    <col min="65" max="65" width="9.140625" style="215"/>
    <col min="66" max="66" width="15.7109375" style="215" customWidth="1"/>
    <col min="67" max="67" width="16.28515625" style="215" customWidth="1"/>
    <col min="68" max="68" width="14.28515625" style="215" customWidth="1"/>
    <col min="69" max="69" width="9.140625" style="215"/>
    <col min="70" max="70" width="14.42578125" style="215" customWidth="1"/>
    <col min="71" max="71" width="18.7109375" style="215" bestFit="1" customWidth="1"/>
    <col min="72" max="72" width="12.85546875" style="215" bestFit="1" customWidth="1"/>
    <col min="73" max="16384" width="9.140625" style="215"/>
  </cols>
  <sheetData>
    <row r="1" spans="1:70">
      <c r="A1" s="213" t="s">
        <v>11</v>
      </c>
      <c r="D1" s="234"/>
      <c r="E1" s="234"/>
      <c r="F1" s="234"/>
      <c r="G1" s="234"/>
      <c r="H1" s="234"/>
      <c r="I1" s="234"/>
      <c r="J1" s="257"/>
      <c r="K1" s="257"/>
      <c r="L1" s="257"/>
      <c r="M1" s="257"/>
      <c r="N1" s="257"/>
      <c r="O1" s="257"/>
      <c r="P1" s="21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</row>
    <row r="2" spans="1:70">
      <c r="A2" s="218" t="s">
        <v>207</v>
      </c>
      <c r="D2" s="234"/>
      <c r="E2" s="234"/>
      <c r="F2" s="234"/>
      <c r="G2" s="234"/>
      <c r="H2" s="234"/>
      <c r="I2" s="234"/>
      <c r="J2" s="219"/>
      <c r="K2" s="234"/>
      <c r="L2" s="234"/>
      <c r="M2" s="234"/>
      <c r="N2" s="234"/>
      <c r="O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</row>
    <row r="3" spans="1:70">
      <c r="A3" s="218"/>
      <c r="B3" s="221"/>
      <c r="C3" s="221"/>
      <c r="D3" s="258">
        <v>43891</v>
      </c>
      <c r="E3" s="258">
        <v>43922</v>
      </c>
      <c r="F3" s="258">
        <v>43952</v>
      </c>
      <c r="G3" s="258">
        <v>43983</v>
      </c>
      <c r="H3" s="258">
        <v>44013</v>
      </c>
      <c r="I3" s="258">
        <v>44044</v>
      </c>
      <c r="J3" s="258">
        <v>44075</v>
      </c>
      <c r="K3" s="258">
        <v>44105</v>
      </c>
      <c r="L3" s="258">
        <v>44136</v>
      </c>
      <c r="M3" s="258">
        <v>44166</v>
      </c>
      <c r="N3" s="258">
        <v>44197</v>
      </c>
      <c r="O3" s="258">
        <v>44228</v>
      </c>
      <c r="P3" s="259" t="s">
        <v>208</v>
      </c>
      <c r="Q3" s="258">
        <v>44256</v>
      </c>
      <c r="R3" s="258">
        <v>44287</v>
      </c>
      <c r="S3" s="258">
        <v>44317</v>
      </c>
      <c r="T3" s="258">
        <v>44348</v>
      </c>
      <c r="U3" s="258">
        <v>44378</v>
      </c>
      <c r="V3" s="258">
        <v>44409</v>
      </c>
      <c r="W3" s="258">
        <v>44440</v>
      </c>
      <c r="X3" s="258">
        <v>44470</v>
      </c>
      <c r="Y3" s="258">
        <v>44501</v>
      </c>
      <c r="Z3" s="258">
        <v>44531</v>
      </c>
      <c r="AA3" s="258">
        <v>44562</v>
      </c>
      <c r="AB3" s="258">
        <v>44593</v>
      </c>
      <c r="AC3" s="258">
        <v>44621</v>
      </c>
      <c r="AD3" s="258">
        <v>44652</v>
      </c>
      <c r="AE3" s="258">
        <v>44682</v>
      </c>
      <c r="AF3" s="258">
        <v>44713</v>
      </c>
      <c r="AG3" s="258" t="s">
        <v>209</v>
      </c>
      <c r="AH3" s="258"/>
      <c r="AI3" s="258">
        <v>43891</v>
      </c>
      <c r="AJ3" s="258">
        <v>43922</v>
      </c>
      <c r="AK3" s="258">
        <v>43952</v>
      </c>
      <c r="AL3" s="258">
        <v>43983</v>
      </c>
      <c r="AM3" s="258">
        <v>44013</v>
      </c>
      <c r="AN3" s="258">
        <v>44044</v>
      </c>
      <c r="AO3" s="258">
        <v>44075</v>
      </c>
      <c r="AP3" s="258">
        <v>44105</v>
      </c>
      <c r="AQ3" s="258">
        <v>44136</v>
      </c>
      <c r="AR3" s="258">
        <v>44166</v>
      </c>
      <c r="AS3" s="258">
        <v>44197</v>
      </c>
      <c r="AT3" s="258">
        <v>44228</v>
      </c>
      <c r="AU3" s="259" t="s">
        <v>208</v>
      </c>
      <c r="AV3" s="258">
        <v>44256</v>
      </c>
      <c r="AW3" s="258">
        <v>44287</v>
      </c>
      <c r="AX3" s="258">
        <v>44317</v>
      </c>
      <c r="AY3" s="258">
        <v>44348</v>
      </c>
      <c r="AZ3" s="258">
        <v>44378</v>
      </c>
      <c r="BA3" s="258">
        <v>44409</v>
      </c>
      <c r="BB3" s="258">
        <v>44440</v>
      </c>
      <c r="BC3" s="258">
        <v>44470</v>
      </c>
      <c r="BD3" s="258">
        <v>44501</v>
      </c>
      <c r="BE3" s="258">
        <v>44531</v>
      </c>
      <c r="BF3" s="258">
        <v>44562</v>
      </c>
      <c r="BG3" s="258">
        <v>44593</v>
      </c>
      <c r="BH3" s="258">
        <v>44621</v>
      </c>
      <c r="BI3" s="258">
        <v>44652</v>
      </c>
      <c r="BJ3" s="258">
        <v>44682</v>
      </c>
      <c r="BK3" s="258">
        <v>44713</v>
      </c>
      <c r="BL3" s="258" t="s">
        <v>209</v>
      </c>
      <c r="BM3" s="234"/>
      <c r="BN3" s="234"/>
      <c r="BO3" s="234"/>
      <c r="BP3" s="234"/>
      <c r="BQ3" s="234"/>
    </row>
    <row r="4" spans="1:70" s="230" customFormat="1" ht="48.75" customHeight="1">
      <c r="A4" s="225" t="s">
        <v>210</v>
      </c>
      <c r="B4" s="226" t="s">
        <v>211</v>
      </c>
      <c r="C4" s="226" t="s">
        <v>212</v>
      </c>
      <c r="D4" s="227" t="s">
        <v>213</v>
      </c>
      <c r="E4" s="227" t="s">
        <v>213</v>
      </c>
      <c r="F4" s="227" t="s">
        <v>213</v>
      </c>
      <c r="G4" s="227" t="s">
        <v>213</v>
      </c>
      <c r="H4" s="227" t="s">
        <v>213</v>
      </c>
      <c r="I4" s="227" t="s">
        <v>213</v>
      </c>
      <c r="J4" s="227" t="s">
        <v>214</v>
      </c>
      <c r="K4" s="227" t="s">
        <v>214</v>
      </c>
      <c r="L4" s="227" t="s">
        <v>214</v>
      </c>
      <c r="M4" s="227" t="s">
        <v>214</v>
      </c>
      <c r="N4" s="227" t="s">
        <v>214</v>
      </c>
      <c r="O4" s="227" t="s">
        <v>214</v>
      </c>
      <c r="P4" s="228" t="s">
        <v>214</v>
      </c>
      <c r="Q4" s="227" t="s">
        <v>214</v>
      </c>
      <c r="R4" s="227" t="s">
        <v>214</v>
      </c>
      <c r="S4" s="227" t="s">
        <v>214</v>
      </c>
      <c r="T4" s="227" t="s">
        <v>214</v>
      </c>
      <c r="U4" s="227" t="s">
        <v>214</v>
      </c>
      <c r="V4" s="227" t="s">
        <v>214</v>
      </c>
      <c r="W4" s="227" t="s">
        <v>214</v>
      </c>
      <c r="X4" s="227" t="s">
        <v>214</v>
      </c>
      <c r="Y4" s="227" t="s">
        <v>214</v>
      </c>
      <c r="Z4" s="227" t="s">
        <v>214</v>
      </c>
      <c r="AA4" s="227" t="s">
        <v>214</v>
      </c>
      <c r="AB4" s="227" t="s">
        <v>214</v>
      </c>
      <c r="AC4" s="227" t="s">
        <v>214</v>
      </c>
      <c r="AD4" s="227" t="s">
        <v>214</v>
      </c>
      <c r="AE4" s="227" t="s">
        <v>214</v>
      </c>
      <c r="AF4" s="227" t="s">
        <v>214</v>
      </c>
      <c r="AG4" s="227"/>
      <c r="AH4" s="227"/>
      <c r="AI4" s="260" t="s">
        <v>215</v>
      </c>
      <c r="AJ4" s="260" t="s">
        <v>215</v>
      </c>
      <c r="AK4" s="260" t="s">
        <v>215</v>
      </c>
      <c r="AL4" s="260" t="s">
        <v>215</v>
      </c>
      <c r="AM4" s="260" t="s">
        <v>215</v>
      </c>
      <c r="AN4" s="260" t="s">
        <v>215</v>
      </c>
      <c r="AO4" s="260" t="s">
        <v>215</v>
      </c>
      <c r="AP4" s="260" t="s">
        <v>215</v>
      </c>
      <c r="AQ4" s="260" t="s">
        <v>215</v>
      </c>
      <c r="AR4" s="260" t="s">
        <v>215</v>
      </c>
      <c r="AS4" s="260" t="s">
        <v>215</v>
      </c>
      <c r="AT4" s="260" t="s">
        <v>215</v>
      </c>
      <c r="AU4" s="260" t="s">
        <v>215</v>
      </c>
      <c r="AV4" s="260" t="s">
        <v>215</v>
      </c>
      <c r="AW4" s="260" t="s">
        <v>215</v>
      </c>
      <c r="AX4" s="260" t="s">
        <v>215</v>
      </c>
      <c r="AY4" s="260" t="s">
        <v>215</v>
      </c>
      <c r="AZ4" s="260" t="s">
        <v>215</v>
      </c>
      <c r="BA4" s="260" t="s">
        <v>215</v>
      </c>
      <c r="BB4" s="260" t="s">
        <v>215</v>
      </c>
      <c r="BC4" s="260" t="s">
        <v>215</v>
      </c>
      <c r="BD4" s="260" t="s">
        <v>215</v>
      </c>
      <c r="BE4" s="260" t="s">
        <v>215</v>
      </c>
      <c r="BF4" s="260" t="s">
        <v>215</v>
      </c>
      <c r="BG4" s="260" t="s">
        <v>215</v>
      </c>
      <c r="BH4" s="260" t="s">
        <v>215</v>
      </c>
      <c r="BI4" s="260" t="s">
        <v>215</v>
      </c>
      <c r="BJ4" s="260" t="s">
        <v>215</v>
      </c>
      <c r="BK4" s="260" t="s">
        <v>215</v>
      </c>
      <c r="BL4" s="260" t="s">
        <v>215</v>
      </c>
      <c r="BM4" s="261"/>
      <c r="BN4" s="261"/>
      <c r="BO4" s="261" t="s">
        <v>216</v>
      </c>
      <c r="BP4" s="261" t="s">
        <v>217</v>
      </c>
      <c r="BQ4" s="261"/>
      <c r="BR4" s="230" t="s">
        <v>827</v>
      </c>
    </row>
    <row r="5" spans="1:70">
      <c r="A5" s="215" t="s">
        <v>218</v>
      </c>
      <c r="B5" s="231">
        <v>0</v>
      </c>
      <c r="C5" s="231">
        <v>0</v>
      </c>
      <c r="D5" s="220">
        <v>39116.89</v>
      </c>
      <c r="E5" s="220">
        <v>39116.89</v>
      </c>
      <c r="F5" s="220">
        <v>39116.89</v>
      </c>
      <c r="G5" s="220">
        <v>39116.89</v>
      </c>
      <c r="H5" s="220">
        <v>39116.89</v>
      </c>
      <c r="I5" s="220">
        <v>39116.89</v>
      </c>
      <c r="J5" s="220">
        <v>39116.89</v>
      </c>
      <c r="K5" s="220">
        <v>39116.89</v>
      </c>
      <c r="L5" s="220">
        <v>39116.89</v>
      </c>
      <c r="M5" s="220">
        <v>39116.89</v>
      </c>
      <c r="N5" s="220">
        <v>39116.89</v>
      </c>
      <c r="O5" s="220">
        <v>39116.89</v>
      </c>
      <c r="P5" s="220">
        <f>SUM(D5:O5)</f>
        <v>469402.68000000011</v>
      </c>
      <c r="Q5" s="220">
        <v>39116.89</v>
      </c>
      <c r="R5" s="220">
        <v>39116.89</v>
      </c>
      <c r="S5" s="220">
        <v>39116.89</v>
      </c>
      <c r="T5" s="220">
        <v>39116.89</v>
      </c>
      <c r="U5" s="220">
        <v>39116.89</v>
      </c>
      <c r="V5" s="220">
        <v>39116.89</v>
      </c>
      <c r="W5" s="220">
        <v>39116.89</v>
      </c>
      <c r="X5" s="220">
        <v>39116.89</v>
      </c>
      <c r="Y5" s="220">
        <v>39116.89</v>
      </c>
      <c r="Z5" s="220">
        <v>39116.89</v>
      </c>
      <c r="AA5" s="220">
        <v>39116.89</v>
      </c>
      <c r="AB5" s="220">
        <v>39116.89</v>
      </c>
      <c r="AC5" s="220">
        <v>39116.89</v>
      </c>
      <c r="AD5" s="220">
        <v>39116.89</v>
      </c>
      <c r="AE5" s="220">
        <v>39116.89</v>
      </c>
      <c r="AF5" s="220">
        <v>39116.89</v>
      </c>
      <c r="AG5" s="220">
        <f>SUM(U5:AF5)</f>
        <v>469402.68000000011</v>
      </c>
      <c r="AH5" s="219"/>
      <c r="AI5" s="235">
        <f t="shared" ref="AI5:AT26" si="0">ROUND(D5*$B5/12,2)</f>
        <v>0</v>
      </c>
      <c r="AJ5" s="235">
        <f t="shared" si="0"/>
        <v>0</v>
      </c>
      <c r="AK5" s="235">
        <f t="shared" si="0"/>
        <v>0</v>
      </c>
      <c r="AL5" s="235">
        <f t="shared" si="0"/>
        <v>0</v>
      </c>
      <c r="AM5" s="235">
        <f t="shared" si="0"/>
        <v>0</v>
      </c>
      <c r="AN5" s="235">
        <f t="shared" si="0"/>
        <v>0</v>
      </c>
      <c r="AO5" s="235">
        <f t="shared" si="0"/>
        <v>0</v>
      </c>
      <c r="AP5" s="235">
        <f t="shared" si="0"/>
        <v>0</v>
      </c>
      <c r="AQ5" s="235">
        <f t="shared" si="0"/>
        <v>0</v>
      </c>
      <c r="AR5" s="235">
        <f t="shared" si="0"/>
        <v>0</v>
      </c>
      <c r="AS5" s="235">
        <f t="shared" si="0"/>
        <v>0</v>
      </c>
      <c r="AT5" s="235">
        <f t="shared" si="0"/>
        <v>0</v>
      </c>
      <c r="AU5" s="236">
        <f t="shared" ref="AU5:AU68" si="1">SUM(AI5:AT5)</f>
        <v>0</v>
      </c>
      <c r="AV5" s="236">
        <f t="shared" ref="AV5:AY68" si="2">ROUND(Q5*$B5/12,2)</f>
        <v>0</v>
      </c>
      <c r="AW5" s="236">
        <f t="shared" si="2"/>
        <v>0</v>
      </c>
      <c r="AX5" s="236">
        <f t="shared" si="2"/>
        <v>0</v>
      </c>
      <c r="AY5" s="236">
        <f t="shared" si="2"/>
        <v>0</v>
      </c>
      <c r="AZ5" s="236">
        <f t="shared" ref="AZ5:BK26" si="3">ROUND(U5*$C5/12,2)</f>
        <v>0</v>
      </c>
      <c r="BA5" s="236">
        <f t="shared" si="3"/>
        <v>0</v>
      </c>
      <c r="BB5" s="236">
        <f t="shared" si="3"/>
        <v>0</v>
      </c>
      <c r="BC5" s="236">
        <f t="shared" si="3"/>
        <v>0</v>
      </c>
      <c r="BD5" s="236">
        <f t="shared" si="3"/>
        <v>0</v>
      </c>
      <c r="BE5" s="236">
        <f t="shared" si="3"/>
        <v>0</v>
      </c>
      <c r="BF5" s="236">
        <f t="shared" si="3"/>
        <v>0</v>
      </c>
      <c r="BG5" s="236">
        <f t="shared" si="3"/>
        <v>0</v>
      </c>
      <c r="BH5" s="236">
        <f t="shared" si="3"/>
        <v>0</v>
      </c>
      <c r="BI5" s="236">
        <f t="shared" si="3"/>
        <v>0</v>
      </c>
      <c r="BJ5" s="236">
        <f t="shared" si="3"/>
        <v>0</v>
      </c>
      <c r="BK5" s="236">
        <f t="shared" si="3"/>
        <v>0</v>
      </c>
      <c r="BL5" s="235">
        <f t="shared" ref="BL5:BL68" si="4">SUM(AZ5:BK5)</f>
        <v>0</v>
      </c>
      <c r="BM5" s="234"/>
      <c r="BN5" s="234"/>
      <c r="BO5" s="234"/>
      <c r="BP5" s="234"/>
      <c r="BQ5" s="234"/>
    </row>
    <row r="6" spans="1:70">
      <c r="A6" s="215" t="s">
        <v>219</v>
      </c>
      <c r="B6" s="231">
        <v>0</v>
      </c>
      <c r="C6" s="231">
        <v>0</v>
      </c>
      <c r="D6" s="220">
        <v>5338.6900000000005</v>
      </c>
      <c r="E6" s="220">
        <v>5338.6900000000005</v>
      </c>
      <c r="F6" s="220">
        <v>5338.6900000000005</v>
      </c>
      <c r="G6" s="220">
        <v>5338.6900000000005</v>
      </c>
      <c r="H6" s="220">
        <v>5338.6900000000005</v>
      </c>
      <c r="I6" s="220">
        <v>5338.6900000000005</v>
      </c>
      <c r="J6" s="220">
        <v>5338.6900000000005</v>
      </c>
      <c r="K6" s="220">
        <v>5338.6900000000005</v>
      </c>
      <c r="L6" s="220">
        <v>5338.6900000000005</v>
      </c>
      <c r="M6" s="220">
        <v>5338.6900000000005</v>
      </c>
      <c r="N6" s="220">
        <v>5338.6900000000005</v>
      </c>
      <c r="O6" s="220">
        <v>5338.6900000000005</v>
      </c>
      <c r="P6" s="220">
        <f t="shared" ref="P6:P69" si="5">SUM(D6:O6)</f>
        <v>64064.280000000021</v>
      </c>
      <c r="Q6" s="220">
        <v>5338.6900000000005</v>
      </c>
      <c r="R6" s="220">
        <v>5338.6900000000005</v>
      </c>
      <c r="S6" s="220">
        <v>5338.6900000000005</v>
      </c>
      <c r="T6" s="220">
        <v>5338.6900000000005</v>
      </c>
      <c r="U6" s="220">
        <v>5338.6900000000005</v>
      </c>
      <c r="V6" s="220">
        <v>5338.6900000000005</v>
      </c>
      <c r="W6" s="220">
        <v>5338.6900000000005</v>
      </c>
      <c r="X6" s="220">
        <v>5338.6900000000005</v>
      </c>
      <c r="Y6" s="220">
        <v>5338.6900000000005</v>
      </c>
      <c r="Z6" s="220">
        <v>5338.6900000000005</v>
      </c>
      <c r="AA6" s="220">
        <v>5338.6900000000005</v>
      </c>
      <c r="AB6" s="220">
        <v>5338.6900000000005</v>
      </c>
      <c r="AC6" s="220">
        <v>5338.6900000000005</v>
      </c>
      <c r="AD6" s="220">
        <v>5338.6900000000005</v>
      </c>
      <c r="AE6" s="220">
        <v>5338.6900000000005</v>
      </c>
      <c r="AF6" s="220">
        <v>5338.6900000000005</v>
      </c>
      <c r="AG6" s="220">
        <f t="shared" ref="AG6:AG69" si="6">SUM(U6:AF6)</f>
        <v>64064.280000000021</v>
      </c>
      <c r="AH6" s="219"/>
      <c r="AI6" s="235">
        <f t="shared" si="0"/>
        <v>0</v>
      </c>
      <c r="AJ6" s="235">
        <f t="shared" si="0"/>
        <v>0</v>
      </c>
      <c r="AK6" s="235">
        <f t="shared" si="0"/>
        <v>0</v>
      </c>
      <c r="AL6" s="235">
        <f t="shared" si="0"/>
        <v>0</v>
      </c>
      <c r="AM6" s="235">
        <f t="shared" si="0"/>
        <v>0</v>
      </c>
      <c r="AN6" s="235">
        <f t="shared" si="0"/>
        <v>0</v>
      </c>
      <c r="AO6" s="235">
        <f t="shared" si="0"/>
        <v>0</v>
      </c>
      <c r="AP6" s="235">
        <f t="shared" si="0"/>
        <v>0</v>
      </c>
      <c r="AQ6" s="235">
        <f t="shared" si="0"/>
        <v>0</v>
      </c>
      <c r="AR6" s="235">
        <f t="shared" si="0"/>
        <v>0</v>
      </c>
      <c r="AS6" s="235">
        <f t="shared" si="0"/>
        <v>0</v>
      </c>
      <c r="AT6" s="235">
        <f t="shared" si="0"/>
        <v>0</v>
      </c>
      <c r="AU6" s="236">
        <f t="shared" si="1"/>
        <v>0</v>
      </c>
      <c r="AV6" s="236">
        <f t="shared" si="2"/>
        <v>0</v>
      </c>
      <c r="AW6" s="236">
        <f t="shared" si="2"/>
        <v>0</v>
      </c>
      <c r="AX6" s="236">
        <f t="shared" si="2"/>
        <v>0</v>
      </c>
      <c r="AY6" s="236">
        <f t="shared" si="2"/>
        <v>0</v>
      </c>
      <c r="AZ6" s="236">
        <f t="shared" si="3"/>
        <v>0</v>
      </c>
      <c r="BA6" s="236">
        <f t="shared" si="3"/>
        <v>0</v>
      </c>
      <c r="BB6" s="236">
        <f t="shared" si="3"/>
        <v>0</v>
      </c>
      <c r="BC6" s="236">
        <f t="shared" si="3"/>
        <v>0</v>
      </c>
      <c r="BD6" s="236">
        <f t="shared" si="3"/>
        <v>0</v>
      </c>
      <c r="BE6" s="236">
        <f t="shared" si="3"/>
        <v>0</v>
      </c>
      <c r="BF6" s="236">
        <f t="shared" si="3"/>
        <v>0</v>
      </c>
      <c r="BG6" s="236">
        <f t="shared" si="3"/>
        <v>0</v>
      </c>
      <c r="BH6" s="236">
        <f t="shared" si="3"/>
        <v>0</v>
      </c>
      <c r="BI6" s="236">
        <f t="shared" si="3"/>
        <v>0</v>
      </c>
      <c r="BJ6" s="236">
        <f t="shared" si="3"/>
        <v>0</v>
      </c>
      <c r="BK6" s="236">
        <f t="shared" si="3"/>
        <v>0</v>
      </c>
      <c r="BL6" s="235">
        <f t="shared" si="4"/>
        <v>0</v>
      </c>
      <c r="BM6" s="234"/>
      <c r="BN6" s="234"/>
      <c r="BO6" s="234"/>
      <c r="BP6" s="234"/>
      <c r="BQ6" s="234"/>
    </row>
    <row r="7" spans="1:70">
      <c r="A7" s="215" t="s">
        <v>220</v>
      </c>
      <c r="B7" s="231">
        <v>3.6299999999999999E-2</v>
      </c>
      <c r="C7" s="231">
        <v>3.6299999999999999E-2</v>
      </c>
      <c r="D7" s="220">
        <v>55918.83</v>
      </c>
      <c r="E7" s="220">
        <v>55918.83</v>
      </c>
      <c r="F7" s="220">
        <v>55918.83</v>
      </c>
      <c r="G7" s="220">
        <v>55918.83</v>
      </c>
      <c r="H7" s="220">
        <v>55918.83</v>
      </c>
      <c r="I7" s="220">
        <v>55918.83</v>
      </c>
      <c r="J7" s="220">
        <v>55918.83</v>
      </c>
      <c r="K7" s="220">
        <v>55918.83</v>
      </c>
      <c r="L7" s="220">
        <v>55918.83</v>
      </c>
      <c r="M7" s="220">
        <v>100143.745</v>
      </c>
      <c r="N7" s="220">
        <v>144368.66</v>
      </c>
      <c r="O7" s="220">
        <v>144368.66</v>
      </c>
      <c r="P7" s="220">
        <f t="shared" si="5"/>
        <v>892150.53500000015</v>
      </c>
      <c r="Q7" s="220">
        <v>144368.66</v>
      </c>
      <c r="R7" s="220">
        <v>144368.66</v>
      </c>
      <c r="S7" s="220">
        <v>144368.66</v>
      </c>
      <c r="T7" s="220">
        <v>144368.66</v>
      </c>
      <c r="U7" s="220">
        <v>144368.66</v>
      </c>
      <c r="V7" s="220">
        <v>144368.66</v>
      </c>
      <c r="W7" s="220">
        <v>144368.66</v>
      </c>
      <c r="X7" s="220">
        <v>144368.66</v>
      </c>
      <c r="Y7" s="220">
        <v>144368.66</v>
      </c>
      <c r="Z7" s="220">
        <v>144368.66</v>
      </c>
      <c r="AA7" s="220">
        <v>144368.66</v>
      </c>
      <c r="AB7" s="220">
        <v>144368.66</v>
      </c>
      <c r="AC7" s="220">
        <v>144368.66</v>
      </c>
      <c r="AD7" s="220">
        <v>144368.66</v>
      </c>
      <c r="AE7" s="220">
        <v>144368.66</v>
      </c>
      <c r="AF7" s="220">
        <v>144368.66</v>
      </c>
      <c r="AG7" s="220">
        <f t="shared" si="6"/>
        <v>1732423.9199999997</v>
      </c>
      <c r="AH7" s="219"/>
      <c r="AI7" s="235">
        <f t="shared" si="0"/>
        <v>169.15</v>
      </c>
      <c r="AJ7" s="235">
        <f t="shared" si="0"/>
        <v>169.15</v>
      </c>
      <c r="AK7" s="235">
        <f t="shared" si="0"/>
        <v>169.15</v>
      </c>
      <c r="AL7" s="235">
        <f t="shared" si="0"/>
        <v>169.15</v>
      </c>
      <c r="AM7" s="235">
        <f t="shared" si="0"/>
        <v>169.15</v>
      </c>
      <c r="AN7" s="235">
        <f t="shared" si="0"/>
        <v>169.15</v>
      </c>
      <c r="AO7" s="235">
        <f t="shared" si="0"/>
        <v>169.15</v>
      </c>
      <c r="AP7" s="235">
        <f t="shared" si="0"/>
        <v>169.15</v>
      </c>
      <c r="AQ7" s="235">
        <f t="shared" si="0"/>
        <v>169.15</v>
      </c>
      <c r="AR7" s="235">
        <f t="shared" si="0"/>
        <v>302.93</v>
      </c>
      <c r="AS7" s="235">
        <f t="shared" si="0"/>
        <v>436.72</v>
      </c>
      <c r="AT7" s="235">
        <f t="shared" si="0"/>
        <v>436.72</v>
      </c>
      <c r="AU7" s="236">
        <f t="shared" si="1"/>
        <v>2698.7200000000003</v>
      </c>
      <c r="AV7" s="236">
        <f t="shared" si="2"/>
        <v>436.72</v>
      </c>
      <c r="AW7" s="236">
        <f t="shared" si="2"/>
        <v>436.72</v>
      </c>
      <c r="AX7" s="236">
        <f t="shared" si="2"/>
        <v>436.72</v>
      </c>
      <c r="AY7" s="236">
        <f t="shared" si="2"/>
        <v>436.72</v>
      </c>
      <c r="AZ7" s="236">
        <f t="shared" si="3"/>
        <v>436.72</v>
      </c>
      <c r="BA7" s="236">
        <f t="shared" si="3"/>
        <v>436.72</v>
      </c>
      <c r="BB7" s="236">
        <f t="shared" si="3"/>
        <v>436.72</v>
      </c>
      <c r="BC7" s="236">
        <f t="shared" si="3"/>
        <v>436.72</v>
      </c>
      <c r="BD7" s="236">
        <f t="shared" si="3"/>
        <v>436.72</v>
      </c>
      <c r="BE7" s="236">
        <f t="shared" si="3"/>
        <v>436.72</v>
      </c>
      <c r="BF7" s="236">
        <f t="shared" si="3"/>
        <v>436.72</v>
      </c>
      <c r="BG7" s="236">
        <f t="shared" si="3"/>
        <v>436.72</v>
      </c>
      <c r="BH7" s="236">
        <f t="shared" si="3"/>
        <v>436.72</v>
      </c>
      <c r="BI7" s="236">
        <f t="shared" si="3"/>
        <v>436.72</v>
      </c>
      <c r="BJ7" s="236">
        <f t="shared" si="3"/>
        <v>436.72</v>
      </c>
      <c r="BK7" s="236">
        <f t="shared" si="3"/>
        <v>436.72</v>
      </c>
      <c r="BL7" s="235">
        <f t="shared" si="4"/>
        <v>5240.6400000000021</v>
      </c>
      <c r="BM7" s="234"/>
      <c r="BN7" s="234"/>
      <c r="BO7" s="234"/>
      <c r="BP7" s="234"/>
      <c r="BQ7" s="234"/>
    </row>
    <row r="8" spans="1:70">
      <c r="A8" s="234" t="s">
        <v>221</v>
      </c>
      <c r="B8" s="231">
        <v>3.6299999999999999E-2</v>
      </c>
      <c r="C8" s="231">
        <v>3.6299999999999999E-2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f t="shared" si="5"/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f t="shared" si="6"/>
        <v>0</v>
      </c>
      <c r="AH8" s="219"/>
      <c r="AI8" s="235">
        <f t="shared" si="0"/>
        <v>0</v>
      </c>
      <c r="AJ8" s="235">
        <f t="shared" si="0"/>
        <v>0</v>
      </c>
      <c r="AK8" s="235">
        <f t="shared" si="0"/>
        <v>0</v>
      </c>
      <c r="AL8" s="235">
        <f t="shared" si="0"/>
        <v>0</v>
      </c>
      <c r="AM8" s="235">
        <f t="shared" si="0"/>
        <v>0</v>
      </c>
      <c r="AN8" s="235">
        <f t="shared" si="0"/>
        <v>0</v>
      </c>
      <c r="AO8" s="235">
        <f t="shared" si="0"/>
        <v>0</v>
      </c>
      <c r="AP8" s="235">
        <f t="shared" si="0"/>
        <v>0</v>
      </c>
      <c r="AQ8" s="235">
        <f t="shared" si="0"/>
        <v>0</v>
      </c>
      <c r="AR8" s="235">
        <f t="shared" si="0"/>
        <v>0</v>
      </c>
      <c r="AS8" s="235">
        <f t="shared" si="0"/>
        <v>0</v>
      </c>
      <c r="AT8" s="235">
        <f t="shared" si="0"/>
        <v>0</v>
      </c>
      <c r="AU8" s="236">
        <f t="shared" si="1"/>
        <v>0</v>
      </c>
      <c r="AV8" s="236">
        <f t="shared" si="2"/>
        <v>0</v>
      </c>
      <c r="AW8" s="236">
        <f t="shared" si="2"/>
        <v>0</v>
      </c>
      <c r="AX8" s="236">
        <f t="shared" si="2"/>
        <v>0</v>
      </c>
      <c r="AY8" s="236">
        <f t="shared" si="2"/>
        <v>0</v>
      </c>
      <c r="AZ8" s="236">
        <f t="shared" si="3"/>
        <v>0</v>
      </c>
      <c r="BA8" s="236">
        <f t="shared" si="3"/>
        <v>0</v>
      </c>
      <c r="BB8" s="236">
        <f t="shared" si="3"/>
        <v>0</v>
      </c>
      <c r="BC8" s="236">
        <f t="shared" si="3"/>
        <v>0</v>
      </c>
      <c r="BD8" s="236">
        <f t="shared" si="3"/>
        <v>0</v>
      </c>
      <c r="BE8" s="236">
        <f t="shared" si="3"/>
        <v>0</v>
      </c>
      <c r="BF8" s="236">
        <f t="shared" si="3"/>
        <v>0</v>
      </c>
      <c r="BG8" s="236">
        <f t="shared" si="3"/>
        <v>0</v>
      </c>
      <c r="BH8" s="236">
        <f t="shared" si="3"/>
        <v>0</v>
      </c>
      <c r="BI8" s="236">
        <f t="shared" si="3"/>
        <v>0</v>
      </c>
      <c r="BJ8" s="236">
        <f t="shared" si="3"/>
        <v>0</v>
      </c>
      <c r="BK8" s="236">
        <f t="shared" si="3"/>
        <v>0</v>
      </c>
      <c r="BL8" s="235">
        <f t="shared" si="4"/>
        <v>0</v>
      </c>
      <c r="BM8" s="234"/>
      <c r="BN8" s="234"/>
      <c r="BO8" s="234"/>
      <c r="BP8" s="234"/>
      <c r="BQ8" s="234"/>
    </row>
    <row r="9" spans="1:70">
      <c r="A9" s="234" t="s">
        <v>222</v>
      </c>
      <c r="B9" s="231">
        <v>0.20960000000000001</v>
      </c>
      <c r="C9" s="231">
        <v>0.20960000000000001</v>
      </c>
      <c r="D9" s="220">
        <v>70296004.129999995</v>
      </c>
      <c r="E9" s="220">
        <v>70395256.239999995</v>
      </c>
      <c r="F9" s="220">
        <v>70617043.689999998</v>
      </c>
      <c r="G9" s="220">
        <v>70686574.049999997</v>
      </c>
      <c r="H9" s="220">
        <v>70345581.390000001</v>
      </c>
      <c r="I9" s="220">
        <v>68850685.420000002</v>
      </c>
      <c r="J9" s="220">
        <v>74285155.170000017</v>
      </c>
      <c r="K9" s="220">
        <v>81214591.75500001</v>
      </c>
      <c r="L9" s="220">
        <v>81942392.920000002</v>
      </c>
      <c r="M9" s="220">
        <v>83325482.159999996</v>
      </c>
      <c r="N9" s="220">
        <v>83801339.475000009</v>
      </c>
      <c r="O9" s="220">
        <v>84159412.280000001</v>
      </c>
      <c r="P9" s="220">
        <f t="shared" si="5"/>
        <v>909919518.67999995</v>
      </c>
      <c r="Q9" s="220">
        <v>84422908.144999996</v>
      </c>
      <c r="R9" s="220">
        <v>88379557.030000001</v>
      </c>
      <c r="S9" s="220">
        <v>93241259.825000003</v>
      </c>
      <c r="T9" s="220">
        <v>93592212.025000006</v>
      </c>
      <c r="U9" s="220">
        <v>93429311.645000011</v>
      </c>
      <c r="V9" s="220">
        <v>93281949.614999995</v>
      </c>
      <c r="W9" s="220">
        <v>95273294.685000002</v>
      </c>
      <c r="X9" s="220">
        <v>96466393.219999999</v>
      </c>
      <c r="Y9" s="220">
        <v>95163942.964999989</v>
      </c>
      <c r="Z9" s="220">
        <v>95752143.649999991</v>
      </c>
      <c r="AA9" s="220">
        <v>96148170.534999996</v>
      </c>
      <c r="AB9" s="220">
        <v>95398315.050000012</v>
      </c>
      <c r="AC9" s="220">
        <v>95242547.575000003</v>
      </c>
      <c r="AD9" s="220">
        <v>95089066.485000014</v>
      </c>
      <c r="AE9" s="220">
        <v>94861308.949999988</v>
      </c>
      <c r="AF9" s="220">
        <v>95072443.430000007</v>
      </c>
      <c r="AG9" s="220">
        <f t="shared" si="6"/>
        <v>1141178887.8050001</v>
      </c>
      <c r="AH9" s="219"/>
      <c r="AI9" s="235">
        <f t="shared" si="0"/>
        <v>1227836.8700000001</v>
      </c>
      <c r="AJ9" s="235">
        <f t="shared" si="0"/>
        <v>1229570.48</v>
      </c>
      <c r="AK9" s="235">
        <f t="shared" si="0"/>
        <v>1233444.3600000001</v>
      </c>
      <c r="AL9" s="235">
        <f t="shared" si="0"/>
        <v>1234658.83</v>
      </c>
      <c r="AM9" s="235">
        <f t="shared" si="0"/>
        <v>1228702.82</v>
      </c>
      <c r="AN9" s="235">
        <f t="shared" si="0"/>
        <v>1202591.97</v>
      </c>
      <c r="AO9" s="235">
        <f t="shared" si="0"/>
        <v>1297514.04</v>
      </c>
      <c r="AP9" s="235">
        <f t="shared" si="0"/>
        <v>1418548.2</v>
      </c>
      <c r="AQ9" s="235">
        <f t="shared" si="0"/>
        <v>1431260.46</v>
      </c>
      <c r="AR9" s="235">
        <f t="shared" si="0"/>
        <v>1455418.42</v>
      </c>
      <c r="AS9" s="235">
        <f t="shared" si="0"/>
        <v>1463730.06</v>
      </c>
      <c r="AT9" s="235">
        <f t="shared" si="0"/>
        <v>1469984.4</v>
      </c>
      <c r="AU9" s="236">
        <f t="shared" si="1"/>
        <v>15893260.910000002</v>
      </c>
      <c r="AV9" s="236">
        <f t="shared" si="2"/>
        <v>1474586.8</v>
      </c>
      <c r="AW9" s="236">
        <f t="shared" si="2"/>
        <v>1543696.26</v>
      </c>
      <c r="AX9" s="236">
        <f t="shared" si="2"/>
        <v>1628614</v>
      </c>
      <c r="AY9" s="236">
        <f t="shared" si="2"/>
        <v>1634743.97</v>
      </c>
      <c r="AZ9" s="236">
        <f t="shared" si="3"/>
        <v>1631898.64</v>
      </c>
      <c r="BA9" s="236">
        <f t="shared" si="3"/>
        <v>1629324.72</v>
      </c>
      <c r="BB9" s="236">
        <f t="shared" si="3"/>
        <v>1664106.88</v>
      </c>
      <c r="BC9" s="236">
        <f t="shared" si="3"/>
        <v>1684946.33</v>
      </c>
      <c r="BD9" s="236">
        <f t="shared" si="3"/>
        <v>1662196.87</v>
      </c>
      <c r="BE9" s="236">
        <f t="shared" si="3"/>
        <v>1672470.78</v>
      </c>
      <c r="BF9" s="236">
        <f t="shared" si="3"/>
        <v>1679388.05</v>
      </c>
      <c r="BG9" s="236">
        <f t="shared" si="3"/>
        <v>1666290.57</v>
      </c>
      <c r="BH9" s="236">
        <f t="shared" si="3"/>
        <v>1663569.83</v>
      </c>
      <c r="BI9" s="236">
        <f t="shared" si="3"/>
        <v>1660889.03</v>
      </c>
      <c r="BJ9" s="236">
        <f t="shared" si="3"/>
        <v>1656910.86</v>
      </c>
      <c r="BK9" s="236">
        <f t="shared" si="3"/>
        <v>1660598.68</v>
      </c>
      <c r="BL9" s="235">
        <f t="shared" si="4"/>
        <v>19932591.240000002</v>
      </c>
      <c r="BM9" s="234"/>
      <c r="BN9" s="234"/>
      <c r="BO9" s="234"/>
      <c r="BP9" s="234"/>
      <c r="BQ9" s="234"/>
    </row>
    <row r="10" spans="1:70">
      <c r="A10" s="234" t="s">
        <v>223</v>
      </c>
      <c r="B10" s="231">
        <v>0.10059999999999999</v>
      </c>
      <c r="C10" s="231">
        <v>0.10059999999999999</v>
      </c>
      <c r="D10" s="220">
        <v>18744842.879999999</v>
      </c>
      <c r="E10" s="220">
        <v>18744842.879999999</v>
      </c>
      <c r="F10" s="220">
        <v>18744842.879999999</v>
      </c>
      <c r="G10" s="220">
        <v>18744842.879999999</v>
      </c>
      <c r="H10" s="220">
        <v>18580676.699999999</v>
      </c>
      <c r="I10" s="220">
        <v>18416510.52</v>
      </c>
      <c r="J10" s="220">
        <v>18416510.52</v>
      </c>
      <c r="K10" s="220">
        <v>18410454.399999999</v>
      </c>
      <c r="L10" s="220">
        <v>18404398.280000001</v>
      </c>
      <c r="M10" s="220">
        <v>18404398.280000001</v>
      </c>
      <c r="N10" s="220">
        <v>18404398.280000001</v>
      </c>
      <c r="O10" s="220">
        <v>18331393.355</v>
      </c>
      <c r="P10" s="220">
        <f t="shared" si="5"/>
        <v>222348111.85499999</v>
      </c>
      <c r="Q10" s="220">
        <v>18258388.43</v>
      </c>
      <c r="R10" s="220">
        <v>18185045.509999998</v>
      </c>
      <c r="S10" s="220">
        <v>18035105.745000001</v>
      </c>
      <c r="T10" s="220">
        <v>17958508.899999999</v>
      </c>
      <c r="U10" s="220">
        <v>17008430.104999997</v>
      </c>
      <c r="V10" s="220">
        <v>16039738.044999998</v>
      </c>
      <c r="W10" s="220">
        <v>16021124.779999999</v>
      </c>
      <c r="X10" s="220">
        <v>15946485.984999999</v>
      </c>
      <c r="Y10" s="220">
        <v>15871847.189999999</v>
      </c>
      <c r="Z10" s="220">
        <v>15871847.189999999</v>
      </c>
      <c r="AA10" s="220">
        <v>15871847.189999999</v>
      </c>
      <c r="AB10" s="220">
        <v>15871847.189999999</v>
      </c>
      <c r="AC10" s="220">
        <v>15871847.189999999</v>
      </c>
      <c r="AD10" s="220">
        <v>15904347.189999999</v>
      </c>
      <c r="AE10" s="220">
        <v>15936847.189999999</v>
      </c>
      <c r="AF10" s="220">
        <v>15936847.189999999</v>
      </c>
      <c r="AG10" s="220">
        <f t="shared" si="6"/>
        <v>192153056.43499997</v>
      </c>
      <c r="AH10" s="219"/>
      <c r="AI10" s="235">
        <f t="shared" si="0"/>
        <v>157144.26999999999</v>
      </c>
      <c r="AJ10" s="235">
        <f t="shared" si="0"/>
        <v>157144.26999999999</v>
      </c>
      <c r="AK10" s="235">
        <f t="shared" si="0"/>
        <v>157144.26999999999</v>
      </c>
      <c r="AL10" s="235">
        <f t="shared" si="0"/>
        <v>157144.26999999999</v>
      </c>
      <c r="AM10" s="235">
        <f t="shared" si="0"/>
        <v>155768.01</v>
      </c>
      <c r="AN10" s="235">
        <f t="shared" si="0"/>
        <v>154391.75</v>
      </c>
      <c r="AO10" s="235">
        <f t="shared" si="0"/>
        <v>154391.75</v>
      </c>
      <c r="AP10" s="235">
        <f t="shared" si="0"/>
        <v>154340.98000000001</v>
      </c>
      <c r="AQ10" s="235">
        <f t="shared" si="0"/>
        <v>154290.21</v>
      </c>
      <c r="AR10" s="235">
        <f t="shared" si="0"/>
        <v>154290.21</v>
      </c>
      <c r="AS10" s="235">
        <f t="shared" si="0"/>
        <v>154290.21</v>
      </c>
      <c r="AT10" s="235">
        <f t="shared" si="0"/>
        <v>153678.18</v>
      </c>
      <c r="AU10" s="236">
        <f t="shared" si="1"/>
        <v>1864018.3799999997</v>
      </c>
      <c r="AV10" s="236">
        <f t="shared" si="2"/>
        <v>153066.16</v>
      </c>
      <c r="AW10" s="236">
        <f t="shared" si="2"/>
        <v>152451.29999999999</v>
      </c>
      <c r="AX10" s="236">
        <f t="shared" si="2"/>
        <v>151194.29999999999</v>
      </c>
      <c r="AY10" s="236">
        <f t="shared" si="2"/>
        <v>150552.17000000001</v>
      </c>
      <c r="AZ10" s="236">
        <f t="shared" si="3"/>
        <v>142587.34</v>
      </c>
      <c r="BA10" s="236">
        <f t="shared" si="3"/>
        <v>134466.47</v>
      </c>
      <c r="BB10" s="236">
        <f t="shared" si="3"/>
        <v>134310.43</v>
      </c>
      <c r="BC10" s="236">
        <f t="shared" si="3"/>
        <v>133684.71</v>
      </c>
      <c r="BD10" s="236">
        <f t="shared" si="3"/>
        <v>133058.99</v>
      </c>
      <c r="BE10" s="236">
        <f t="shared" si="3"/>
        <v>133058.99</v>
      </c>
      <c r="BF10" s="236">
        <f t="shared" si="3"/>
        <v>133058.99</v>
      </c>
      <c r="BG10" s="236">
        <f t="shared" si="3"/>
        <v>133058.99</v>
      </c>
      <c r="BH10" s="236">
        <f t="shared" si="3"/>
        <v>133058.99</v>
      </c>
      <c r="BI10" s="236">
        <f t="shared" si="3"/>
        <v>133331.44</v>
      </c>
      <c r="BJ10" s="236">
        <f t="shared" si="3"/>
        <v>133603.9</v>
      </c>
      <c r="BK10" s="236">
        <f t="shared" si="3"/>
        <v>133603.9</v>
      </c>
      <c r="BL10" s="235">
        <f t="shared" si="4"/>
        <v>1610883.1399999997</v>
      </c>
      <c r="BM10" s="234"/>
      <c r="BN10" s="234"/>
      <c r="BO10" s="234"/>
      <c r="BP10" s="234"/>
      <c r="BQ10" s="234"/>
    </row>
    <row r="11" spans="1:70">
      <c r="A11" s="234" t="s">
        <v>224</v>
      </c>
      <c r="B11" s="231">
        <v>0</v>
      </c>
      <c r="C11" s="231">
        <v>0</v>
      </c>
      <c r="D11" s="220">
        <v>823156.57000000007</v>
      </c>
      <c r="E11" s="220">
        <v>823156.57000000007</v>
      </c>
      <c r="F11" s="220">
        <v>823156.57000000007</v>
      </c>
      <c r="G11" s="220">
        <v>823156.57000000007</v>
      </c>
      <c r="H11" s="220">
        <v>823156.57000000007</v>
      </c>
      <c r="I11" s="220">
        <v>823156.57000000007</v>
      </c>
      <c r="J11" s="220">
        <v>823156.57000000007</v>
      </c>
      <c r="K11" s="220">
        <v>823156.57000000007</v>
      </c>
      <c r="L11" s="220">
        <v>823156.57000000007</v>
      </c>
      <c r="M11" s="220">
        <v>823156.57000000007</v>
      </c>
      <c r="N11" s="220">
        <v>823156.57000000007</v>
      </c>
      <c r="O11" s="220">
        <v>823156.57000000007</v>
      </c>
      <c r="P11" s="220">
        <f t="shared" si="5"/>
        <v>9877878.8400000017</v>
      </c>
      <c r="Q11" s="220">
        <v>823156.57000000007</v>
      </c>
      <c r="R11" s="220">
        <v>823156.57000000007</v>
      </c>
      <c r="S11" s="220">
        <v>823156.57000000007</v>
      </c>
      <c r="T11" s="220">
        <v>823156.57000000007</v>
      </c>
      <c r="U11" s="220">
        <v>823156.57000000007</v>
      </c>
      <c r="V11" s="220">
        <v>823156.57000000007</v>
      </c>
      <c r="W11" s="220">
        <v>823156.57000000007</v>
      </c>
      <c r="X11" s="220">
        <v>823156.57000000007</v>
      </c>
      <c r="Y11" s="220">
        <v>823156.57000000007</v>
      </c>
      <c r="Z11" s="220">
        <v>823156.57000000007</v>
      </c>
      <c r="AA11" s="220">
        <v>823156.57000000007</v>
      </c>
      <c r="AB11" s="220">
        <v>823156.57000000007</v>
      </c>
      <c r="AC11" s="220">
        <v>823156.57000000007</v>
      </c>
      <c r="AD11" s="220">
        <v>823156.57000000007</v>
      </c>
      <c r="AE11" s="220">
        <v>823156.57000000007</v>
      </c>
      <c r="AF11" s="220">
        <v>823156.57000000007</v>
      </c>
      <c r="AG11" s="220">
        <f t="shared" si="6"/>
        <v>9877878.8400000017</v>
      </c>
      <c r="AH11" s="219"/>
      <c r="AI11" s="235">
        <f t="shared" si="0"/>
        <v>0</v>
      </c>
      <c r="AJ11" s="235">
        <f t="shared" si="0"/>
        <v>0</v>
      </c>
      <c r="AK11" s="235">
        <f t="shared" si="0"/>
        <v>0</v>
      </c>
      <c r="AL11" s="235">
        <f t="shared" si="0"/>
        <v>0</v>
      </c>
      <c r="AM11" s="235">
        <f t="shared" si="0"/>
        <v>0</v>
      </c>
      <c r="AN11" s="235">
        <f t="shared" si="0"/>
        <v>0</v>
      </c>
      <c r="AO11" s="235">
        <f t="shared" si="0"/>
        <v>0</v>
      </c>
      <c r="AP11" s="235">
        <f t="shared" si="0"/>
        <v>0</v>
      </c>
      <c r="AQ11" s="235">
        <f t="shared" si="0"/>
        <v>0</v>
      </c>
      <c r="AR11" s="235">
        <f t="shared" si="0"/>
        <v>0</v>
      </c>
      <c r="AS11" s="235">
        <f t="shared" si="0"/>
        <v>0</v>
      </c>
      <c r="AT11" s="235">
        <f t="shared" si="0"/>
        <v>0</v>
      </c>
      <c r="AU11" s="236">
        <f t="shared" si="1"/>
        <v>0</v>
      </c>
      <c r="AV11" s="236">
        <f t="shared" si="2"/>
        <v>0</v>
      </c>
      <c r="AW11" s="236">
        <f t="shared" si="2"/>
        <v>0</v>
      </c>
      <c r="AX11" s="236">
        <f t="shared" si="2"/>
        <v>0</v>
      </c>
      <c r="AY11" s="236">
        <f t="shared" si="2"/>
        <v>0</v>
      </c>
      <c r="AZ11" s="236">
        <f t="shared" si="3"/>
        <v>0</v>
      </c>
      <c r="BA11" s="236">
        <f t="shared" si="3"/>
        <v>0</v>
      </c>
      <c r="BB11" s="236">
        <f t="shared" si="3"/>
        <v>0</v>
      </c>
      <c r="BC11" s="236">
        <f t="shared" si="3"/>
        <v>0</v>
      </c>
      <c r="BD11" s="236">
        <f t="shared" si="3"/>
        <v>0</v>
      </c>
      <c r="BE11" s="236">
        <f t="shared" si="3"/>
        <v>0</v>
      </c>
      <c r="BF11" s="236">
        <f t="shared" si="3"/>
        <v>0</v>
      </c>
      <c r="BG11" s="236">
        <f t="shared" si="3"/>
        <v>0</v>
      </c>
      <c r="BH11" s="236">
        <f t="shared" si="3"/>
        <v>0</v>
      </c>
      <c r="BI11" s="236">
        <f t="shared" si="3"/>
        <v>0</v>
      </c>
      <c r="BJ11" s="236">
        <f t="shared" si="3"/>
        <v>0</v>
      </c>
      <c r="BK11" s="236">
        <f t="shared" si="3"/>
        <v>0</v>
      </c>
      <c r="BL11" s="235">
        <f t="shared" si="4"/>
        <v>0</v>
      </c>
      <c r="BM11" s="234"/>
      <c r="BN11" s="234"/>
      <c r="BO11" s="234"/>
      <c r="BP11" s="234"/>
      <c r="BQ11" s="234"/>
    </row>
    <row r="12" spans="1:70">
      <c r="A12" s="234" t="s">
        <v>225</v>
      </c>
      <c r="B12" s="231">
        <v>0</v>
      </c>
      <c r="C12" s="231">
        <v>0</v>
      </c>
      <c r="D12" s="220">
        <v>74827.839999999997</v>
      </c>
      <c r="E12" s="220">
        <v>74827.839999999997</v>
      </c>
      <c r="F12" s="220">
        <v>74827.839999999997</v>
      </c>
      <c r="G12" s="220">
        <v>74827.839999999997</v>
      </c>
      <c r="H12" s="220">
        <v>74827.839999999997</v>
      </c>
      <c r="I12" s="220">
        <v>74827.839999999997</v>
      </c>
      <c r="J12" s="220">
        <v>74827.839999999997</v>
      </c>
      <c r="K12" s="220">
        <v>74827.839999999997</v>
      </c>
      <c r="L12" s="220">
        <v>74827.839999999997</v>
      </c>
      <c r="M12" s="220">
        <v>74827.839999999997</v>
      </c>
      <c r="N12" s="220">
        <v>74827.839999999997</v>
      </c>
      <c r="O12" s="220">
        <v>74827.839999999997</v>
      </c>
      <c r="P12" s="220">
        <f t="shared" si="5"/>
        <v>897934.07999999973</v>
      </c>
      <c r="Q12" s="220">
        <v>74827.839999999997</v>
      </c>
      <c r="R12" s="220">
        <v>74827.839999999997</v>
      </c>
      <c r="S12" s="220">
        <v>74827.839999999997</v>
      </c>
      <c r="T12" s="220">
        <v>74827.839999999997</v>
      </c>
      <c r="U12" s="220">
        <v>1481825.29</v>
      </c>
      <c r="V12" s="220">
        <v>1481825.29</v>
      </c>
      <c r="W12" s="220">
        <v>1481825.29</v>
      </c>
      <c r="X12" s="220">
        <v>1763325.29</v>
      </c>
      <c r="Y12" s="220">
        <v>2044825.29</v>
      </c>
      <c r="Z12" s="220">
        <v>2044825.29</v>
      </c>
      <c r="AA12" s="220">
        <v>2044825.29</v>
      </c>
      <c r="AB12" s="220">
        <v>2044825.29</v>
      </c>
      <c r="AC12" s="220">
        <v>2044825.29</v>
      </c>
      <c r="AD12" s="220">
        <v>2044825.29</v>
      </c>
      <c r="AE12" s="220">
        <v>2044825.29</v>
      </c>
      <c r="AF12" s="220">
        <v>2044825.29</v>
      </c>
      <c r="AG12" s="220">
        <f t="shared" si="6"/>
        <v>22567403.479999997</v>
      </c>
      <c r="AH12" s="219"/>
      <c r="AI12" s="235">
        <f t="shared" si="0"/>
        <v>0</v>
      </c>
      <c r="AJ12" s="235">
        <f t="shared" si="0"/>
        <v>0</v>
      </c>
      <c r="AK12" s="235">
        <f t="shared" si="0"/>
        <v>0</v>
      </c>
      <c r="AL12" s="235">
        <f t="shared" si="0"/>
        <v>0</v>
      </c>
      <c r="AM12" s="235">
        <f t="shared" si="0"/>
        <v>0</v>
      </c>
      <c r="AN12" s="235">
        <f t="shared" si="0"/>
        <v>0</v>
      </c>
      <c r="AO12" s="235">
        <f t="shared" si="0"/>
        <v>0</v>
      </c>
      <c r="AP12" s="235">
        <f t="shared" si="0"/>
        <v>0</v>
      </c>
      <c r="AQ12" s="235">
        <f t="shared" si="0"/>
        <v>0</v>
      </c>
      <c r="AR12" s="235">
        <f t="shared" si="0"/>
        <v>0</v>
      </c>
      <c r="AS12" s="235">
        <f t="shared" si="0"/>
        <v>0</v>
      </c>
      <c r="AT12" s="235">
        <f t="shared" si="0"/>
        <v>0</v>
      </c>
      <c r="AU12" s="236">
        <f t="shared" si="1"/>
        <v>0</v>
      </c>
      <c r="AV12" s="236">
        <f t="shared" si="2"/>
        <v>0</v>
      </c>
      <c r="AW12" s="236">
        <f t="shared" si="2"/>
        <v>0</v>
      </c>
      <c r="AX12" s="236">
        <f t="shared" si="2"/>
        <v>0</v>
      </c>
      <c r="AY12" s="236">
        <f t="shared" si="2"/>
        <v>0</v>
      </c>
      <c r="AZ12" s="236">
        <f t="shared" si="3"/>
        <v>0</v>
      </c>
      <c r="BA12" s="236">
        <f t="shared" si="3"/>
        <v>0</v>
      </c>
      <c r="BB12" s="236">
        <f t="shared" si="3"/>
        <v>0</v>
      </c>
      <c r="BC12" s="236">
        <f t="shared" si="3"/>
        <v>0</v>
      </c>
      <c r="BD12" s="236">
        <f t="shared" si="3"/>
        <v>0</v>
      </c>
      <c r="BE12" s="236">
        <f t="shared" si="3"/>
        <v>0</v>
      </c>
      <c r="BF12" s="236">
        <f t="shared" si="3"/>
        <v>0</v>
      </c>
      <c r="BG12" s="236">
        <f t="shared" si="3"/>
        <v>0</v>
      </c>
      <c r="BH12" s="236">
        <f t="shared" si="3"/>
        <v>0</v>
      </c>
      <c r="BI12" s="236">
        <f t="shared" si="3"/>
        <v>0</v>
      </c>
      <c r="BJ12" s="236">
        <f t="shared" si="3"/>
        <v>0</v>
      </c>
      <c r="BK12" s="236">
        <f t="shared" si="3"/>
        <v>0</v>
      </c>
      <c r="BL12" s="235">
        <f t="shared" si="4"/>
        <v>0</v>
      </c>
      <c r="BM12" s="234"/>
      <c r="BN12" s="234"/>
      <c r="BO12" s="234"/>
      <c r="BP12" s="234"/>
      <c r="BQ12" s="234"/>
    </row>
    <row r="13" spans="1:70">
      <c r="A13" s="234" t="s">
        <v>226</v>
      </c>
      <c r="B13" s="231">
        <v>0</v>
      </c>
      <c r="C13" s="231">
        <v>0</v>
      </c>
      <c r="D13" s="220">
        <v>1406997.45</v>
      </c>
      <c r="E13" s="220">
        <v>1406997.45</v>
      </c>
      <c r="F13" s="220">
        <v>1406997.45</v>
      </c>
      <c r="G13" s="220">
        <v>1406997.45</v>
      </c>
      <c r="H13" s="220">
        <v>1406997.45</v>
      </c>
      <c r="I13" s="220">
        <v>1406997.45</v>
      </c>
      <c r="J13" s="220">
        <v>1406997.45</v>
      </c>
      <c r="K13" s="220">
        <v>1406997.45</v>
      </c>
      <c r="L13" s="220">
        <v>1406997.45</v>
      </c>
      <c r="M13" s="220">
        <v>1406997.45</v>
      </c>
      <c r="N13" s="220">
        <v>1406997.45</v>
      </c>
      <c r="O13" s="220">
        <v>1406997.45</v>
      </c>
      <c r="P13" s="220">
        <f t="shared" si="5"/>
        <v>16883969.399999995</v>
      </c>
      <c r="Q13" s="220">
        <v>1406997.45</v>
      </c>
      <c r="R13" s="220">
        <v>1406997.45</v>
      </c>
      <c r="S13" s="220">
        <v>1406997.45</v>
      </c>
      <c r="T13" s="220">
        <v>1406997.45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f t="shared" si="6"/>
        <v>0</v>
      </c>
      <c r="AH13" s="219"/>
      <c r="AI13" s="235">
        <f t="shared" si="0"/>
        <v>0</v>
      </c>
      <c r="AJ13" s="235">
        <f t="shared" si="0"/>
        <v>0</v>
      </c>
      <c r="AK13" s="235">
        <f t="shared" si="0"/>
        <v>0</v>
      </c>
      <c r="AL13" s="235">
        <f t="shared" si="0"/>
        <v>0</v>
      </c>
      <c r="AM13" s="235">
        <f t="shared" si="0"/>
        <v>0</v>
      </c>
      <c r="AN13" s="235">
        <f t="shared" si="0"/>
        <v>0</v>
      </c>
      <c r="AO13" s="235">
        <f t="shared" si="0"/>
        <v>0</v>
      </c>
      <c r="AP13" s="235">
        <f t="shared" si="0"/>
        <v>0</v>
      </c>
      <c r="AQ13" s="235">
        <f t="shared" si="0"/>
        <v>0</v>
      </c>
      <c r="AR13" s="235">
        <f t="shared" si="0"/>
        <v>0</v>
      </c>
      <c r="AS13" s="235">
        <f t="shared" si="0"/>
        <v>0</v>
      </c>
      <c r="AT13" s="235">
        <f t="shared" si="0"/>
        <v>0</v>
      </c>
      <c r="AU13" s="236">
        <f t="shared" si="1"/>
        <v>0</v>
      </c>
      <c r="AV13" s="236">
        <f t="shared" si="2"/>
        <v>0</v>
      </c>
      <c r="AW13" s="236">
        <f t="shared" si="2"/>
        <v>0</v>
      </c>
      <c r="AX13" s="236">
        <f t="shared" si="2"/>
        <v>0</v>
      </c>
      <c r="AY13" s="236">
        <f t="shared" si="2"/>
        <v>0</v>
      </c>
      <c r="AZ13" s="236">
        <f t="shared" si="3"/>
        <v>0</v>
      </c>
      <c r="BA13" s="236">
        <f t="shared" si="3"/>
        <v>0</v>
      </c>
      <c r="BB13" s="236">
        <f t="shared" si="3"/>
        <v>0</v>
      </c>
      <c r="BC13" s="236">
        <f t="shared" si="3"/>
        <v>0</v>
      </c>
      <c r="BD13" s="236">
        <f t="shared" si="3"/>
        <v>0</v>
      </c>
      <c r="BE13" s="236">
        <f t="shared" si="3"/>
        <v>0</v>
      </c>
      <c r="BF13" s="236">
        <f t="shared" si="3"/>
        <v>0</v>
      </c>
      <c r="BG13" s="236">
        <f t="shared" si="3"/>
        <v>0</v>
      </c>
      <c r="BH13" s="236">
        <f t="shared" si="3"/>
        <v>0</v>
      </c>
      <c r="BI13" s="236">
        <f t="shared" si="3"/>
        <v>0</v>
      </c>
      <c r="BJ13" s="236">
        <f t="shared" si="3"/>
        <v>0</v>
      </c>
      <c r="BK13" s="236">
        <f t="shared" si="3"/>
        <v>0</v>
      </c>
      <c r="BL13" s="235">
        <f t="shared" si="4"/>
        <v>0</v>
      </c>
      <c r="BM13" s="234"/>
      <c r="BN13" s="234"/>
      <c r="BO13" s="234"/>
      <c r="BP13" s="234"/>
      <c r="BQ13" s="234"/>
    </row>
    <row r="14" spans="1:70">
      <c r="A14" s="234" t="s">
        <v>227</v>
      </c>
      <c r="B14" s="231">
        <v>0</v>
      </c>
      <c r="C14" s="231">
        <v>0</v>
      </c>
      <c r="D14" s="220">
        <v>10376287.1</v>
      </c>
      <c r="E14" s="220">
        <v>10390105.060000001</v>
      </c>
      <c r="F14" s="220">
        <v>10390105.060000001</v>
      </c>
      <c r="G14" s="220">
        <v>10390105.060000001</v>
      </c>
      <c r="H14" s="220">
        <v>10390105.060000001</v>
      </c>
      <c r="I14" s="220">
        <v>10390105.060000001</v>
      </c>
      <c r="J14" s="220">
        <v>10393265.345000001</v>
      </c>
      <c r="K14" s="220">
        <v>10396425.630000001</v>
      </c>
      <c r="L14" s="220">
        <v>10396425.630000001</v>
      </c>
      <c r="M14" s="220">
        <v>10396425.630000001</v>
      </c>
      <c r="N14" s="220">
        <v>10396425.630000001</v>
      </c>
      <c r="O14" s="220">
        <v>10396425.630000001</v>
      </c>
      <c r="P14" s="220">
        <f t="shared" si="5"/>
        <v>124702205.89499998</v>
      </c>
      <c r="Q14" s="220">
        <v>10396425.630000001</v>
      </c>
      <c r="R14" s="220">
        <v>10396425.630000001</v>
      </c>
      <c r="S14" s="220">
        <v>10396425.630000001</v>
      </c>
      <c r="T14" s="220">
        <v>10396425.630000001</v>
      </c>
      <c r="U14" s="220">
        <v>20802722.899999999</v>
      </c>
      <c r="V14" s="220">
        <v>20802722.899999999</v>
      </c>
      <c r="W14" s="220">
        <v>20802722.899999999</v>
      </c>
      <c r="X14" s="220">
        <v>20802722.899999999</v>
      </c>
      <c r="Y14" s="220">
        <v>20802722.899999999</v>
      </c>
      <c r="Z14" s="220">
        <v>20802722.899999999</v>
      </c>
      <c r="AA14" s="220">
        <v>20802722.899999999</v>
      </c>
      <c r="AB14" s="220">
        <v>20802722.899999999</v>
      </c>
      <c r="AC14" s="220">
        <v>20802722.899999999</v>
      </c>
      <c r="AD14" s="220">
        <v>20802722.899999999</v>
      </c>
      <c r="AE14" s="220">
        <v>20802722.899999999</v>
      </c>
      <c r="AF14" s="220">
        <v>20802722.899999999</v>
      </c>
      <c r="AG14" s="220">
        <f t="shared" si="6"/>
        <v>249632674.80000004</v>
      </c>
      <c r="AH14" s="219"/>
      <c r="AI14" s="235">
        <f t="shared" si="0"/>
        <v>0</v>
      </c>
      <c r="AJ14" s="235">
        <f t="shared" si="0"/>
        <v>0</v>
      </c>
      <c r="AK14" s="235">
        <f t="shared" si="0"/>
        <v>0</v>
      </c>
      <c r="AL14" s="235">
        <f t="shared" si="0"/>
        <v>0</v>
      </c>
      <c r="AM14" s="235">
        <f t="shared" si="0"/>
        <v>0</v>
      </c>
      <c r="AN14" s="235">
        <f t="shared" si="0"/>
        <v>0</v>
      </c>
      <c r="AO14" s="235">
        <f t="shared" si="0"/>
        <v>0</v>
      </c>
      <c r="AP14" s="235">
        <f t="shared" si="0"/>
        <v>0</v>
      </c>
      <c r="AQ14" s="235">
        <f t="shared" si="0"/>
        <v>0</v>
      </c>
      <c r="AR14" s="235">
        <f t="shared" si="0"/>
        <v>0</v>
      </c>
      <c r="AS14" s="235">
        <f t="shared" si="0"/>
        <v>0</v>
      </c>
      <c r="AT14" s="235">
        <f t="shared" si="0"/>
        <v>0</v>
      </c>
      <c r="AU14" s="236">
        <f t="shared" si="1"/>
        <v>0</v>
      </c>
      <c r="AV14" s="236">
        <f t="shared" si="2"/>
        <v>0</v>
      </c>
      <c r="AW14" s="236">
        <f t="shared" si="2"/>
        <v>0</v>
      </c>
      <c r="AX14" s="236">
        <f t="shared" si="2"/>
        <v>0</v>
      </c>
      <c r="AY14" s="236">
        <f t="shared" si="2"/>
        <v>0</v>
      </c>
      <c r="AZ14" s="236">
        <f t="shared" si="3"/>
        <v>0</v>
      </c>
      <c r="BA14" s="236">
        <f t="shared" si="3"/>
        <v>0</v>
      </c>
      <c r="BB14" s="236">
        <f t="shared" si="3"/>
        <v>0</v>
      </c>
      <c r="BC14" s="236">
        <f t="shared" si="3"/>
        <v>0</v>
      </c>
      <c r="BD14" s="236">
        <f t="shared" si="3"/>
        <v>0</v>
      </c>
      <c r="BE14" s="236">
        <f t="shared" si="3"/>
        <v>0</v>
      </c>
      <c r="BF14" s="236">
        <f t="shared" si="3"/>
        <v>0</v>
      </c>
      <c r="BG14" s="236">
        <f t="shared" si="3"/>
        <v>0</v>
      </c>
      <c r="BH14" s="236">
        <f t="shared" si="3"/>
        <v>0</v>
      </c>
      <c r="BI14" s="236">
        <f t="shared" si="3"/>
        <v>0</v>
      </c>
      <c r="BJ14" s="236">
        <f t="shared" si="3"/>
        <v>0</v>
      </c>
      <c r="BK14" s="236">
        <f t="shared" si="3"/>
        <v>0</v>
      </c>
      <c r="BL14" s="235">
        <f t="shared" si="4"/>
        <v>0</v>
      </c>
      <c r="BM14" s="234"/>
      <c r="BN14" s="234"/>
      <c r="BO14" s="234"/>
      <c r="BP14" s="234"/>
      <c r="BQ14" s="234"/>
    </row>
    <row r="15" spans="1:70">
      <c r="A15" s="234" t="s">
        <v>228</v>
      </c>
      <c r="B15" s="231">
        <v>0</v>
      </c>
      <c r="C15" s="231">
        <v>0</v>
      </c>
      <c r="D15" s="220">
        <v>10406297.27</v>
      </c>
      <c r="E15" s="220">
        <v>10406297.27</v>
      </c>
      <c r="F15" s="220">
        <v>10406297.27</v>
      </c>
      <c r="G15" s="220">
        <v>10406297.27</v>
      </c>
      <c r="H15" s="220">
        <v>10406297.27</v>
      </c>
      <c r="I15" s="220">
        <v>10406297.27</v>
      </c>
      <c r="J15" s="220">
        <v>10406297.27</v>
      </c>
      <c r="K15" s="220">
        <v>10406297.27</v>
      </c>
      <c r="L15" s="220">
        <v>10406297.27</v>
      </c>
      <c r="M15" s="220">
        <v>10406297.27</v>
      </c>
      <c r="N15" s="220">
        <v>10406297.27</v>
      </c>
      <c r="O15" s="220">
        <v>10406297.27</v>
      </c>
      <c r="P15" s="220">
        <f t="shared" si="5"/>
        <v>124875567.23999996</v>
      </c>
      <c r="Q15" s="220">
        <v>10406297.27</v>
      </c>
      <c r="R15" s="220">
        <v>10406297.27</v>
      </c>
      <c r="S15" s="220">
        <v>10406297.27</v>
      </c>
      <c r="T15" s="220">
        <v>10406297.27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0">
        <v>0</v>
      </c>
      <c r="AF15" s="220">
        <v>0</v>
      </c>
      <c r="AG15" s="220">
        <f t="shared" si="6"/>
        <v>0</v>
      </c>
      <c r="AH15" s="219"/>
      <c r="AI15" s="235">
        <f t="shared" si="0"/>
        <v>0</v>
      </c>
      <c r="AJ15" s="235">
        <f t="shared" si="0"/>
        <v>0</v>
      </c>
      <c r="AK15" s="235">
        <f t="shared" si="0"/>
        <v>0</v>
      </c>
      <c r="AL15" s="235">
        <f t="shared" si="0"/>
        <v>0</v>
      </c>
      <c r="AM15" s="235">
        <f t="shared" si="0"/>
        <v>0</v>
      </c>
      <c r="AN15" s="235">
        <f t="shared" si="0"/>
        <v>0</v>
      </c>
      <c r="AO15" s="235">
        <f t="shared" si="0"/>
        <v>0</v>
      </c>
      <c r="AP15" s="235">
        <f t="shared" si="0"/>
        <v>0</v>
      </c>
      <c r="AQ15" s="235">
        <f t="shared" si="0"/>
        <v>0</v>
      </c>
      <c r="AR15" s="235">
        <f t="shared" si="0"/>
        <v>0</v>
      </c>
      <c r="AS15" s="235">
        <f t="shared" si="0"/>
        <v>0</v>
      </c>
      <c r="AT15" s="235">
        <f t="shared" si="0"/>
        <v>0</v>
      </c>
      <c r="AU15" s="236">
        <f t="shared" si="1"/>
        <v>0</v>
      </c>
      <c r="AV15" s="236">
        <f t="shared" si="2"/>
        <v>0</v>
      </c>
      <c r="AW15" s="236">
        <f t="shared" si="2"/>
        <v>0</v>
      </c>
      <c r="AX15" s="236">
        <f t="shared" si="2"/>
        <v>0</v>
      </c>
      <c r="AY15" s="236">
        <f t="shared" si="2"/>
        <v>0</v>
      </c>
      <c r="AZ15" s="236">
        <f t="shared" si="3"/>
        <v>0</v>
      </c>
      <c r="BA15" s="236">
        <f t="shared" si="3"/>
        <v>0</v>
      </c>
      <c r="BB15" s="236">
        <f t="shared" si="3"/>
        <v>0</v>
      </c>
      <c r="BC15" s="236">
        <f t="shared" si="3"/>
        <v>0</v>
      </c>
      <c r="BD15" s="236">
        <f t="shared" si="3"/>
        <v>0</v>
      </c>
      <c r="BE15" s="236">
        <f t="shared" si="3"/>
        <v>0</v>
      </c>
      <c r="BF15" s="236">
        <f t="shared" si="3"/>
        <v>0</v>
      </c>
      <c r="BG15" s="236">
        <f t="shared" si="3"/>
        <v>0</v>
      </c>
      <c r="BH15" s="236">
        <f t="shared" si="3"/>
        <v>0</v>
      </c>
      <c r="BI15" s="236">
        <f t="shared" si="3"/>
        <v>0</v>
      </c>
      <c r="BJ15" s="236">
        <f t="shared" si="3"/>
        <v>0</v>
      </c>
      <c r="BK15" s="236">
        <f t="shared" si="3"/>
        <v>0</v>
      </c>
      <c r="BL15" s="235">
        <f t="shared" si="4"/>
        <v>0</v>
      </c>
      <c r="BM15" s="234"/>
      <c r="BN15" s="234"/>
      <c r="BO15" s="234"/>
      <c r="BP15" s="234"/>
      <c r="BQ15" s="234"/>
    </row>
    <row r="16" spans="1:70">
      <c r="A16" s="234" t="s">
        <v>229</v>
      </c>
      <c r="B16" s="231">
        <v>0</v>
      </c>
      <c r="C16" s="231">
        <v>0</v>
      </c>
      <c r="D16" s="220">
        <v>521000.43</v>
      </c>
      <c r="E16" s="220">
        <v>521000.43</v>
      </c>
      <c r="F16" s="220">
        <v>521000.43</v>
      </c>
      <c r="G16" s="220">
        <v>521000.43</v>
      </c>
      <c r="H16" s="220">
        <v>521000.43</v>
      </c>
      <c r="I16" s="220">
        <v>521000.43</v>
      </c>
      <c r="J16" s="220">
        <v>0</v>
      </c>
      <c r="K16" s="220">
        <v>0</v>
      </c>
      <c r="L16" s="220">
        <v>0</v>
      </c>
      <c r="M16" s="220">
        <v>0</v>
      </c>
      <c r="N16" s="220">
        <v>0</v>
      </c>
      <c r="O16" s="220">
        <v>0</v>
      </c>
      <c r="P16" s="220">
        <f t="shared" si="5"/>
        <v>3126002.58</v>
      </c>
      <c r="Q16" s="220">
        <v>0</v>
      </c>
      <c r="R16" s="220">
        <v>0</v>
      </c>
      <c r="S16" s="220">
        <v>0</v>
      </c>
      <c r="T16" s="220">
        <v>0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0">
        <v>0</v>
      </c>
      <c r="AA16" s="220">
        <v>0</v>
      </c>
      <c r="AB16" s="220">
        <v>0</v>
      </c>
      <c r="AC16" s="220">
        <v>0</v>
      </c>
      <c r="AD16" s="220">
        <v>0</v>
      </c>
      <c r="AE16" s="220">
        <v>0</v>
      </c>
      <c r="AF16" s="220">
        <v>0</v>
      </c>
      <c r="AG16" s="220">
        <f t="shared" si="6"/>
        <v>0</v>
      </c>
      <c r="AH16" s="219"/>
      <c r="AI16" s="235">
        <f t="shared" si="0"/>
        <v>0</v>
      </c>
      <c r="AJ16" s="235">
        <f t="shared" si="0"/>
        <v>0</v>
      </c>
      <c r="AK16" s="235">
        <f t="shared" si="0"/>
        <v>0</v>
      </c>
      <c r="AL16" s="235">
        <f t="shared" si="0"/>
        <v>0</v>
      </c>
      <c r="AM16" s="235">
        <f t="shared" si="0"/>
        <v>0</v>
      </c>
      <c r="AN16" s="235">
        <f t="shared" si="0"/>
        <v>0</v>
      </c>
      <c r="AO16" s="235">
        <f t="shared" si="0"/>
        <v>0</v>
      </c>
      <c r="AP16" s="235">
        <f t="shared" si="0"/>
        <v>0</v>
      </c>
      <c r="AQ16" s="235">
        <f t="shared" si="0"/>
        <v>0</v>
      </c>
      <c r="AR16" s="235">
        <f t="shared" si="0"/>
        <v>0</v>
      </c>
      <c r="AS16" s="235">
        <f t="shared" si="0"/>
        <v>0</v>
      </c>
      <c r="AT16" s="235">
        <f t="shared" si="0"/>
        <v>0</v>
      </c>
      <c r="AU16" s="236">
        <f t="shared" si="1"/>
        <v>0</v>
      </c>
      <c r="AV16" s="236">
        <f t="shared" si="2"/>
        <v>0</v>
      </c>
      <c r="AW16" s="236">
        <f t="shared" si="2"/>
        <v>0</v>
      </c>
      <c r="AX16" s="236">
        <f t="shared" si="2"/>
        <v>0</v>
      </c>
      <c r="AY16" s="236">
        <f t="shared" si="2"/>
        <v>0</v>
      </c>
      <c r="AZ16" s="236">
        <f t="shared" si="3"/>
        <v>0</v>
      </c>
      <c r="BA16" s="236">
        <f t="shared" si="3"/>
        <v>0</v>
      </c>
      <c r="BB16" s="236">
        <f t="shared" si="3"/>
        <v>0</v>
      </c>
      <c r="BC16" s="236">
        <f t="shared" si="3"/>
        <v>0</v>
      </c>
      <c r="BD16" s="236">
        <f t="shared" si="3"/>
        <v>0</v>
      </c>
      <c r="BE16" s="236">
        <f t="shared" si="3"/>
        <v>0</v>
      </c>
      <c r="BF16" s="236">
        <f t="shared" si="3"/>
        <v>0</v>
      </c>
      <c r="BG16" s="236">
        <f t="shared" si="3"/>
        <v>0</v>
      </c>
      <c r="BH16" s="236">
        <f t="shared" si="3"/>
        <v>0</v>
      </c>
      <c r="BI16" s="236">
        <f t="shared" si="3"/>
        <v>0</v>
      </c>
      <c r="BJ16" s="236">
        <f t="shared" si="3"/>
        <v>0</v>
      </c>
      <c r="BK16" s="236">
        <f t="shared" si="3"/>
        <v>0</v>
      </c>
      <c r="BL16" s="235">
        <f t="shared" si="4"/>
        <v>0</v>
      </c>
      <c r="BM16" s="234"/>
      <c r="BN16" s="234"/>
      <c r="BO16" s="234"/>
      <c r="BP16" s="234"/>
      <c r="BQ16" s="234"/>
    </row>
    <row r="17" spans="1:69">
      <c r="A17" s="234" t="s">
        <v>230</v>
      </c>
      <c r="B17" s="231">
        <v>0</v>
      </c>
      <c r="C17" s="231">
        <v>0</v>
      </c>
      <c r="D17" s="220">
        <v>30764.37</v>
      </c>
      <c r="E17" s="220">
        <v>30764.37</v>
      </c>
      <c r="F17" s="220">
        <v>30764.37</v>
      </c>
      <c r="G17" s="220">
        <v>30764.37</v>
      </c>
      <c r="H17" s="220">
        <v>30764.37</v>
      </c>
      <c r="I17" s="220">
        <v>30764.37</v>
      </c>
      <c r="J17" s="220">
        <v>30764.37</v>
      </c>
      <c r="K17" s="220">
        <v>30764.37</v>
      </c>
      <c r="L17" s="220">
        <v>30764.37</v>
      </c>
      <c r="M17" s="220">
        <v>30764.37</v>
      </c>
      <c r="N17" s="220">
        <v>30764.37</v>
      </c>
      <c r="O17" s="220">
        <v>30764.37</v>
      </c>
      <c r="P17" s="220">
        <f t="shared" si="5"/>
        <v>369172.44</v>
      </c>
      <c r="Q17" s="220">
        <v>30764.37</v>
      </c>
      <c r="R17" s="220">
        <v>30764.37</v>
      </c>
      <c r="S17" s="220">
        <v>30764.37</v>
      </c>
      <c r="T17" s="220">
        <v>30764.37</v>
      </c>
      <c r="U17" s="220">
        <v>30764.37</v>
      </c>
      <c r="V17" s="220">
        <v>30764.37</v>
      </c>
      <c r="W17" s="220">
        <v>30764.37</v>
      </c>
      <c r="X17" s="220">
        <v>30764.37</v>
      </c>
      <c r="Y17" s="220">
        <v>30764.37</v>
      </c>
      <c r="Z17" s="220">
        <v>30764.37</v>
      </c>
      <c r="AA17" s="220">
        <v>30764.37</v>
      </c>
      <c r="AB17" s="220">
        <v>30764.37</v>
      </c>
      <c r="AC17" s="220">
        <v>30764.37</v>
      </c>
      <c r="AD17" s="220">
        <v>30764.37</v>
      </c>
      <c r="AE17" s="220">
        <v>30764.37</v>
      </c>
      <c r="AF17" s="220">
        <v>30764.37</v>
      </c>
      <c r="AG17" s="220">
        <f t="shared" si="6"/>
        <v>369172.44</v>
      </c>
      <c r="AH17" s="219"/>
      <c r="AI17" s="235">
        <f t="shared" si="0"/>
        <v>0</v>
      </c>
      <c r="AJ17" s="235">
        <f t="shared" si="0"/>
        <v>0</v>
      </c>
      <c r="AK17" s="235">
        <f t="shared" si="0"/>
        <v>0</v>
      </c>
      <c r="AL17" s="235">
        <f t="shared" si="0"/>
        <v>0</v>
      </c>
      <c r="AM17" s="235">
        <f t="shared" si="0"/>
        <v>0</v>
      </c>
      <c r="AN17" s="235">
        <f t="shared" si="0"/>
        <v>0</v>
      </c>
      <c r="AO17" s="235">
        <f t="shared" si="0"/>
        <v>0</v>
      </c>
      <c r="AP17" s="235">
        <f t="shared" si="0"/>
        <v>0</v>
      </c>
      <c r="AQ17" s="235">
        <f t="shared" si="0"/>
        <v>0</v>
      </c>
      <c r="AR17" s="235">
        <f t="shared" si="0"/>
        <v>0</v>
      </c>
      <c r="AS17" s="235">
        <f t="shared" si="0"/>
        <v>0</v>
      </c>
      <c r="AT17" s="235">
        <f t="shared" si="0"/>
        <v>0</v>
      </c>
      <c r="AU17" s="236">
        <f t="shared" si="1"/>
        <v>0</v>
      </c>
      <c r="AV17" s="236">
        <f t="shared" si="2"/>
        <v>0</v>
      </c>
      <c r="AW17" s="236">
        <f t="shared" si="2"/>
        <v>0</v>
      </c>
      <c r="AX17" s="236">
        <f t="shared" si="2"/>
        <v>0</v>
      </c>
      <c r="AY17" s="236">
        <f t="shared" si="2"/>
        <v>0</v>
      </c>
      <c r="AZ17" s="236">
        <f t="shared" si="3"/>
        <v>0</v>
      </c>
      <c r="BA17" s="236">
        <f t="shared" si="3"/>
        <v>0</v>
      </c>
      <c r="BB17" s="236">
        <f t="shared" si="3"/>
        <v>0</v>
      </c>
      <c r="BC17" s="236">
        <f t="shared" si="3"/>
        <v>0</v>
      </c>
      <c r="BD17" s="236">
        <f t="shared" si="3"/>
        <v>0</v>
      </c>
      <c r="BE17" s="236">
        <f t="shared" si="3"/>
        <v>0</v>
      </c>
      <c r="BF17" s="236">
        <f t="shared" si="3"/>
        <v>0</v>
      </c>
      <c r="BG17" s="236">
        <f t="shared" si="3"/>
        <v>0</v>
      </c>
      <c r="BH17" s="236">
        <f t="shared" si="3"/>
        <v>0</v>
      </c>
      <c r="BI17" s="236">
        <f t="shared" si="3"/>
        <v>0</v>
      </c>
      <c r="BJ17" s="236">
        <f t="shared" si="3"/>
        <v>0</v>
      </c>
      <c r="BK17" s="236">
        <f t="shared" si="3"/>
        <v>0</v>
      </c>
      <c r="BL17" s="235">
        <f t="shared" si="4"/>
        <v>0</v>
      </c>
      <c r="BM17" s="234"/>
      <c r="BN17" s="234"/>
      <c r="BO17" s="234"/>
      <c r="BP17" s="234"/>
      <c r="BQ17" s="234"/>
    </row>
    <row r="18" spans="1:69">
      <c r="A18" s="234" t="s">
        <v>231</v>
      </c>
      <c r="B18" s="231">
        <v>0</v>
      </c>
      <c r="C18" s="231">
        <v>0</v>
      </c>
      <c r="D18" s="220">
        <v>38438.050000000003</v>
      </c>
      <c r="E18" s="220">
        <v>38438.050000000003</v>
      </c>
      <c r="F18" s="220">
        <v>38438.050000000003</v>
      </c>
      <c r="G18" s="220">
        <v>38438.050000000003</v>
      </c>
      <c r="H18" s="220">
        <v>38438.050000000003</v>
      </c>
      <c r="I18" s="220">
        <v>38438.050000000003</v>
      </c>
      <c r="J18" s="220">
        <v>38438.050000000003</v>
      </c>
      <c r="K18" s="220">
        <v>38438.050000000003</v>
      </c>
      <c r="L18" s="220">
        <v>38438.050000000003</v>
      </c>
      <c r="M18" s="220">
        <v>38438.050000000003</v>
      </c>
      <c r="N18" s="220">
        <v>38438.050000000003</v>
      </c>
      <c r="O18" s="220">
        <v>38438.050000000003</v>
      </c>
      <c r="P18" s="220">
        <f t="shared" si="5"/>
        <v>461256.59999999992</v>
      </c>
      <c r="Q18" s="220">
        <v>38438.050000000003</v>
      </c>
      <c r="R18" s="220">
        <v>38438.050000000003</v>
      </c>
      <c r="S18" s="220">
        <v>38438.050000000003</v>
      </c>
      <c r="T18" s="220">
        <v>38438.050000000003</v>
      </c>
      <c r="U18" s="220">
        <v>38438.050000000003</v>
      </c>
      <c r="V18" s="220">
        <v>38438.050000000003</v>
      </c>
      <c r="W18" s="220">
        <v>38438.050000000003</v>
      </c>
      <c r="X18" s="220">
        <v>38438.050000000003</v>
      </c>
      <c r="Y18" s="220">
        <v>38438.050000000003</v>
      </c>
      <c r="Z18" s="220">
        <v>38438.050000000003</v>
      </c>
      <c r="AA18" s="220">
        <v>38438.050000000003</v>
      </c>
      <c r="AB18" s="220">
        <v>38438.050000000003</v>
      </c>
      <c r="AC18" s="220">
        <v>38438.050000000003</v>
      </c>
      <c r="AD18" s="220">
        <v>38438.050000000003</v>
      </c>
      <c r="AE18" s="220">
        <v>38438.050000000003</v>
      </c>
      <c r="AF18" s="220">
        <v>38438.050000000003</v>
      </c>
      <c r="AG18" s="220">
        <f t="shared" si="6"/>
        <v>461256.59999999992</v>
      </c>
      <c r="AH18" s="219"/>
      <c r="AI18" s="235">
        <f t="shared" si="0"/>
        <v>0</v>
      </c>
      <c r="AJ18" s="235">
        <f t="shared" si="0"/>
        <v>0</v>
      </c>
      <c r="AK18" s="235">
        <f t="shared" si="0"/>
        <v>0</v>
      </c>
      <c r="AL18" s="235">
        <f t="shared" si="0"/>
        <v>0</v>
      </c>
      <c r="AM18" s="235">
        <f t="shared" si="0"/>
        <v>0</v>
      </c>
      <c r="AN18" s="235">
        <f t="shared" si="0"/>
        <v>0</v>
      </c>
      <c r="AO18" s="235">
        <f t="shared" si="0"/>
        <v>0</v>
      </c>
      <c r="AP18" s="235">
        <f t="shared" si="0"/>
        <v>0</v>
      </c>
      <c r="AQ18" s="235">
        <f t="shared" si="0"/>
        <v>0</v>
      </c>
      <c r="AR18" s="235">
        <f t="shared" si="0"/>
        <v>0</v>
      </c>
      <c r="AS18" s="235">
        <f t="shared" si="0"/>
        <v>0</v>
      </c>
      <c r="AT18" s="235">
        <f t="shared" si="0"/>
        <v>0</v>
      </c>
      <c r="AU18" s="236">
        <f t="shared" si="1"/>
        <v>0</v>
      </c>
      <c r="AV18" s="236">
        <f t="shared" si="2"/>
        <v>0</v>
      </c>
      <c r="AW18" s="236">
        <f t="shared" si="2"/>
        <v>0</v>
      </c>
      <c r="AX18" s="236">
        <f t="shared" si="2"/>
        <v>0</v>
      </c>
      <c r="AY18" s="236">
        <f t="shared" si="2"/>
        <v>0</v>
      </c>
      <c r="AZ18" s="236">
        <f t="shared" si="3"/>
        <v>0</v>
      </c>
      <c r="BA18" s="236">
        <f t="shared" si="3"/>
        <v>0</v>
      </c>
      <c r="BB18" s="236">
        <f t="shared" si="3"/>
        <v>0</v>
      </c>
      <c r="BC18" s="236">
        <f t="shared" si="3"/>
        <v>0</v>
      </c>
      <c r="BD18" s="236">
        <f t="shared" si="3"/>
        <v>0</v>
      </c>
      <c r="BE18" s="236">
        <f t="shared" si="3"/>
        <v>0</v>
      </c>
      <c r="BF18" s="236">
        <f t="shared" si="3"/>
        <v>0</v>
      </c>
      <c r="BG18" s="236">
        <f t="shared" si="3"/>
        <v>0</v>
      </c>
      <c r="BH18" s="236">
        <f t="shared" si="3"/>
        <v>0</v>
      </c>
      <c r="BI18" s="236">
        <f t="shared" si="3"/>
        <v>0</v>
      </c>
      <c r="BJ18" s="236">
        <f t="shared" si="3"/>
        <v>0</v>
      </c>
      <c r="BK18" s="236">
        <f t="shared" si="3"/>
        <v>0</v>
      </c>
      <c r="BL18" s="235">
        <f t="shared" si="4"/>
        <v>0</v>
      </c>
      <c r="BM18" s="234"/>
      <c r="BN18" s="234"/>
      <c r="BO18" s="234"/>
      <c r="BP18" s="234"/>
      <c r="BQ18" s="234"/>
    </row>
    <row r="19" spans="1:69">
      <c r="A19" s="234" t="s">
        <v>232</v>
      </c>
      <c r="B19" s="231">
        <v>0</v>
      </c>
      <c r="C19" s="231">
        <v>0</v>
      </c>
      <c r="D19" s="220">
        <v>9165.64</v>
      </c>
      <c r="E19" s="220">
        <v>9165.64</v>
      </c>
      <c r="F19" s="220">
        <v>9165.64</v>
      </c>
      <c r="G19" s="220">
        <v>9165.64</v>
      </c>
      <c r="H19" s="220">
        <v>9165.64</v>
      </c>
      <c r="I19" s="220">
        <v>9165.64</v>
      </c>
      <c r="J19" s="220">
        <v>9165.64</v>
      </c>
      <c r="K19" s="220">
        <v>9165.64</v>
      </c>
      <c r="L19" s="220">
        <v>9165.64</v>
      </c>
      <c r="M19" s="220">
        <v>9165.64</v>
      </c>
      <c r="N19" s="220">
        <v>9165.64</v>
      </c>
      <c r="O19" s="220">
        <v>9165.64</v>
      </c>
      <c r="P19" s="220">
        <f t="shared" si="5"/>
        <v>109987.68</v>
      </c>
      <c r="Q19" s="220">
        <v>9165.64</v>
      </c>
      <c r="R19" s="220">
        <v>9165.64</v>
      </c>
      <c r="S19" s="220">
        <v>9165.64</v>
      </c>
      <c r="T19" s="220">
        <v>9165.64</v>
      </c>
      <c r="U19" s="220">
        <v>9165.64</v>
      </c>
      <c r="V19" s="220">
        <v>9165.64</v>
      </c>
      <c r="W19" s="220">
        <v>9165.64</v>
      </c>
      <c r="X19" s="220">
        <v>9165.64</v>
      </c>
      <c r="Y19" s="220">
        <v>9165.64</v>
      </c>
      <c r="Z19" s="220">
        <v>9165.64</v>
      </c>
      <c r="AA19" s="220">
        <v>9165.64</v>
      </c>
      <c r="AB19" s="220">
        <v>9165.64</v>
      </c>
      <c r="AC19" s="220">
        <v>9165.64</v>
      </c>
      <c r="AD19" s="220">
        <v>9165.64</v>
      </c>
      <c r="AE19" s="220">
        <v>9165.64</v>
      </c>
      <c r="AF19" s="220">
        <v>9165.64</v>
      </c>
      <c r="AG19" s="220">
        <f t="shared" si="6"/>
        <v>109987.68</v>
      </c>
      <c r="AH19" s="219"/>
      <c r="AI19" s="235">
        <f t="shared" si="0"/>
        <v>0</v>
      </c>
      <c r="AJ19" s="235">
        <f t="shared" si="0"/>
        <v>0</v>
      </c>
      <c r="AK19" s="235">
        <f t="shared" si="0"/>
        <v>0</v>
      </c>
      <c r="AL19" s="235">
        <f t="shared" si="0"/>
        <v>0</v>
      </c>
      <c r="AM19" s="235">
        <f t="shared" si="0"/>
        <v>0</v>
      </c>
      <c r="AN19" s="235">
        <f t="shared" si="0"/>
        <v>0</v>
      </c>
      <c r="AO19" s="235">
        <f t="shared" si="0"/>
        <v>0</v>
      </c>
      <c r="AP19" s="235">
        <f t="shared" si="0"/>
        <v>0</v>
      </c>
      <c r="AQ19" s="235">
        <f t="shared" si="0"/>
        <v>0</v>
      </c>
      <c r="AR19" s="235">
        <f t="shared" si="0"/>
        <v>0</v>
      </c>
      <c r="AS19" s="235">
        <f t="shared" si="0"/>
        <v>0</v>
      </c>
      <c r="AT19" s="235">
        <f t="shared" si="0"/>
        <v>0</v>
      </c>
      <c r="AU19" s="236">
        <f t="shared" si="1"/>
        <v>0</v>
      </c>
      <c r="AV19" s="236">
        <f t="shared" si="2"/>
        <v>0</v>
      </c>
      <c r="AW19" s="236">
        <f t="shared" si="2"/>
        <v>0</v>
      </c>
      <c r="AX19" s="236">
        <f t="shared" si="2"/>
        <v>0</v>
      </c>
      <c r="AY19" s="236">
        <f t="shared" si="2"/>
        <v>0</v>
      </c>
      <c r="AZ19" s="236">
        <f t="shared" si="3"/>
        <v>0</v>
      </c>
      <c r="BA19" s="236">
        <f t="shared" si="3"/>
        <v>0</v>
      </c>
      <c r="BB19" s="236">
        <f t="shared" si="3"/>
        <v>0</v>
      </c>
      <c r="BC19" s="236">
        <f t="shared" si="3"/>
        <v>0</v>
      </c>
      <c r="BD19" s="236">
        <f t="shared" si="3"/>
        <v>0</v>
      </c>
      <c r="BE19" s="236">
        <f t="shared" si="3"/>
        <v>0</v>
      </c>
      <c r="BF19" s="236">
        <f t="shared" si="3"/>
        <v>0</v>
      </c>
      <c r="BG19" s="236">
        <f t="shared" si="3"/>
        <v>0</v>
      </c>
      <c r="BH19" s="236">
        <f t="shared" si="3"/>
        <v>0</v>
      </c>
      <c r="BI19" s="236">
        <f t="shared" si="3"/>
        <v>0</v>
      </c>
      <c r="BJ19" s="236">
        <f t="shared" si="3"/>
        <v>0</v>
      </c>
      <c r="BK19" s="236">
        <f t="shared" si="3"/>
        <v>0</v>
      </c>
      <c r="BL19" s="235">
        <f t="shared" si="4"/>
        <v>0</v>
      </c>
      <c r="BM19" s="234"/>
      <c r="BN19" s="234"/>
      <c r="BO19" s="234"/>
      <c r="BP19" s="234"/>
      <c r="BQ19" s="234"/>
    </row>
    <row r="20" spans="1:69">
      <c r="A20" s="234" t="s">
        <v>233</v>
      </c>
      <c r="B20" s="231">
        <v>0</v>
      </c>
      <c r="C20" s="231">
        <v>0</v>
      </c>
      <c r="D20" s="220">
        <v>6841.16</v>
      </c>
      <c r="E20" s="220">
        <v>6841.16</v>
      </c>
      <c r="F20" s="220">
        <v>6841.16</v>
      </c>
      <c r="G20" s="220">
        <v>6841.16</v>
      </c>
      <c r="H20" s="220">
        <v>6841.16</v>
      </c>
      <c r="I20" s="220">
        <v>6841.16</v>
      </c>
      <c r="J20" s="220">
        <v>6841.16</v>
      </c>
      <c r="K20" s="220">
        <v>6841.16</v>
      </c>
      <c r="L20" s="220">
        <v>6841.16</v>
      </c>
      <c r="M20" s="220">
        <v>6841.16</v>
      </c>
      <c r="N20" s="220">
        <v>6841.16</v>
      </c>
      <c r="O20" s="220">
        <v>6841.16</v>
      </c>
      <c r="P20" s="220">
        <f t="shared" si="5"/>
        <v>82093.920000000027</v>
      </c>
      <c r="Q20" s="220">
        <v>6841.16</v>
      </c>
      <c r="R20" s="220">
        <v>6841.16</v>
      </c>
      <c r="S20" s="220">
        <v>6841.16</v>
      </c>
      <c r="T20" s="220">
        <v>6841.16</v>
      </c>
      <c r="U20" s="220">
        <v>6841.16</v>
      </c>
      <c r="V20" s="220">
        <v>6841.16</v>
      </c>
      <c r="W20" s="220">
        <v>6841.16</v>
      </c>
      <c r="X20" s="220">
        <v>6841.16</v>
      </c>
      <c r="Y20" s="220">
        <v>6841.16</v>
      </c>
      <c r="Z20" s="220">
        <v>6841.16</v>
      </c>
      <c r="AA20" s="220">
        <v>6841.16</v>
      </c>
      <c r="AB20" s="220">
        <v>6841.16</v>
      </c>
      <c r="AC20" s="220">
        <v>6841.16</v>
      </c>
      <c r="AD20" s="220">
        <v>6841.16</v>
      </c>
      <c r="AE20" s="220">
        <v>6841.16</v>
      </c>
      <c r="AF20" s="220">
        <v>6841.16</v>
      </c>
      <c r="AG20" s="220">
        <f t="shared" si="6"/>
        <v>82093.920000000027</v>
      </c>
      <c r="AH20" s="219"/>
      <c r="AI20" s="235">
        <f t="shared" si="0"/>
        <v>0</v>
      </c>
      <c r="AJ20" s="235">
        <f t="shared" si="0"/>
        <v>0</v>
      </c>
      <c r="AK20" s="235">
        <f t="shared" si="0"/>
        <v>0</v>
      </c>
      <c r="AL20" s="235">
        <f t="shared" si="0"/>
        <v>0</v>
      </c>
      <c r="AM20" s="235">
        <f t="shared" si="0"/>
        <v>0</v>
      </c>
      <c r="AN20" s="235">
        <f t="shared" si="0"/>
        <v>0</v>
      </c>
      <c r="AO20" s="235">
        <f t="shared" si="0"/>
        <v>0</v>
      </c>
      <c r="AP20" s="235">
        <f t="shared" si="0"/>
        <v>0</v>
      </c>
      <c r="AQ20" s="235">
        <f t="shared" si="0"/>
        <v>0</v>
      </c>
      <c r="AR20" s="235">
        <f t="shared" si="0"/>
        <v>0</v>
      </c>
      <c r="AS20" s="235">
        <f t="shared" si="0"/>
        <v>0</v>
      </c>
      <c r="AT20" s="235">
        <f t="shared" si="0"/>
        <v>0</v>
      </c>
      <c r="AU20" s="236">
        <f t="shared" si="1"/>
        <v>0</v>
      </c>
      <c r="AV20" s="236">
        <f t="shared" si="2"/>
        <v>0</v>
      </c>
      <c r="AW20" s="236">
        <f t="shared" si="2"/>
        <v>0</v>
      </c>
      <c r="AX20" s="236">
        <f t="shared" si="2"/>
        <v>0</v>
      </c>
      <c r="AY20" s="236">
        <f t="shared" si="2"/>
        <v>0</v>
      </c>
      <c r="AZ20" s="236">
        <f t="shared" si="3"/>
        <v>0</v>
      </c>
      <c r="BA20" s="236">
        <f t="shared" si="3"/>
        <v>0</v>
      </c>
      <c r="BB20" s="236">
        <f t="shared" si="3"/>
        <v>0</v>
      </c>
      <c r="BC20" s="236">
        <f t="shared" si="3"/>
        <v>0</v>
      </c>
      <c r="BD20" s="236">
        <f t="shared" si="3"/>
        <v>0</v>
      </c>
      <c r="BE20" s="236">
        <f t="shared" si="3"/>
        <v>0</v>
      </c>
      <c r="BF20" s="236">
        <f t="shared" si="3"/>
        <v>0</v>
      </c>
      <c r="BG20" s="236">
        <f t="shared" si="3"/>
        <v>0</v>
      </c>
      <c r="BH20" s="236">
        <f t="shared" si="3"/>
        <v>0</v>
      </c>
      <c r="BI20" s="236">
        <f t="shared" si="3"/>
        <v>0</v>
      </c>
      <c r="BJ20" s="236">
        <f t="shared" si="3"/>
        <v>0</v>
      </c>
      <c r="BK20" s="236">
        <f t="shared" si="3"/>
        <v>0</v>
      </c>
      <c r="BL20" s="235">
        <f t="shared" si="4"/>
        <v>0</v>
      </c>
      <c r="BM20" s="234"/>
      <c r="BN20" s="234"/>
      <c r="BO20" s="234"/>
      <c r="BP20" s="234"/>
      <c r="BQ20" s="234"/>
    </row>
    <row r="21" spans="1:69">
      <c r="A21" s="234" t="s">
        <v>234</v>
      </c>
      <c r="B21" s="231">
        <v>0</v>
      </c>
      <c r="C21" s="231">
        <v>0</v>
      </c>
      <c r="D21" s="220">
        <v>1210262.56</v>
      </c>
      <c r="E21" s="220">
        <v>1210262.56</v>
      </c>
      <c r="F21" s="220">
        <v>1210262.56</v>
      </c>
      <c r="G21" s="220">
        <v>1210262.56</v>
      </c>
      <c r="H21" s="220">
        <v>1210262.56</v>
      </c>
      <c r="I21" s="220">
        <v>1210262.56</v>
      </c>
      <c r="J21" s="220">
        <v>0</v>
      </c>
      <c r="K21" s="220">
        <v>0</v>
      </c>
      <c r="L21" s="220">
        <v>0</v>
      </c>
      <c r="M21" s="220">
        <v>0</v>
      </c>
      <c r="N21" s="220">
        <v>0</v>
      </c>
      <c r="O21" s="220">
        <v>0</v>
      </c>
      <c r="P21" s="220">
        <f t="shared" si="5"/>
        <v>7261575.3600000013</v>
      </c>
      <c r="Q21" s="220">
        <v>0</v>
      </c>
      <c r="R21" s="220">
        <v>0</v>
      </c>
      <c r="S21" s="220">
        <v>0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220">
        <v>0</v>
      </c>
      <c r="Z21" s="220">
        <v>0</v>
      </c>
      <c r="AA21" s="220">
        <v>0</v>
      </c>
      <c r="AB21" s="220">
        <v>0</v>
      </c>
      <c r="AC21" s="220">
        <v>0</v>
      </c>
      <c r="AD21" s="220">
        <v>0</v>
      </c>
      <c r="AE21" s="220">
        <v>0</v>
      </c>
      <c r="AF21" s="220">
        <v>0</v>
      </c>
      <c r="AG21" s="220">
        <f t="shared" si="6"/>
        <v>0</v>
      </c>
      <c r="AH21" s="219"/>
      <c r="AI21" s="235">
        <f t="shared" si="0"/>
        <v>0</v>
      </c>
      <c r="AJ21" s="235">
        <f t="shared" si="0"/>
        <v>0</v>
      </c>
      <c r="AK21" s="235">
        <f t="shared" si="0"/>
        <v>0</v>
      </c>
      <c r="AL21" s="235">
        <f t="shared" si="0"/>
        <v>0</v>
      </c>
      <c r="AM21" s="235">
        <f t="shared" si="0"/>
        <v>0</v>
      </c>
      <c r="AN21" s="235">
        <f t="shared" si="0"/>
        <v>0</v>
      </c>
      <c r="AO21" s="235">
        <f t="shared" si="0"/>
        <v>0</v>
      </c>
      <c r="AP21" s="235">
        <f t="shared" si="0"/>
        <v>0</v>
      </c>
      <c r="AQ21" s="235">
        <f t="shared" si="0"/>
        <v>0</v>
      </c>
      <c r="AR21" s="235">
        <f t="shared" si="0"/>
        <v>0</v>
      </c>
      <c r="AS21" s="235">
        <f t="shared" si="0"/>
        <v>0</v>
      </c>
      <c r="AT21" s="235">
        <f t="shared" si="0"/>
        <v>0</v>
      </c>
      <c r="AU21" s="236">
        <f t="shared" si="1"/>
        <v>0</v>
      </c>
      <c r="AV21" s="236">
        <f t="shared" si="2"/>
        <v>0</v>
      </c>
      <c r="AW21" s="236">
        <f t="shared" si="2"/>
        <v>0</v>
      </c>
      <c r="AX21" s="236">
        <f t="shared" si="2"/>
        <v>0</v>
      </c>
      <c r="AY21" s="236">
        <f t="shared" si="2"/>
        <v>0</v>
      </c>
      <c r="AZ21" s="236">
        <f t="shared" si="3"/>
        <v>0</v>
      </c>
      <c r="BA21" s="236">
        <f t="shared" si="3"/>
        <v>0</v>
      </c>
      <c r="BB21" s="236">
        <f t="shared" si="3"/>
        <v>0</v>
      </c>
      <c r="BC21" s="236">
        <f t="shared" si="3"/>
        <v>0</v>
      </c>
      <c r="BD21" s="236">
        <f t="shared" si="3"/>
        <v>0</v>
      </c>
      <c r="BE21" s="236">
        <f t="shared" si="3"/>
        <v>0</v>
      </c>
      <c r="BF21" s="236">
        <f t="shared" si="3"/>
        <v>0</v>
      </c>
      <c r="BG21" s="236">
        <f t="shared" si="3"/>
        <v>0</v>
      </c>
      <c r="BH21" s="236">
        <f t="shared" si="3"/>
        <v>0</v>
      </c>
      <c r="BI21" s="236">
        <f t="shared" si="3"/>
        <v>0</v>
      </c>
      <c r="BJ21" s="236">
        <f t="shared" si="3"/>
        <v>0</v>
      </c>
      <c r="BK21" s="236">
        <f t="shared" si="3"/>
        <v>0</v>
      </c>
      <c r="BL21" s="235">
        <f t="shared" si="4"/>
        <v>0</v>
      </c>
      <c r="BM21" s="234"/>
      <c r="BN21" s="234"/>
      <c r="BO21" s="234"/>
      <c r="BP21" s="234"/>
      <c r="BQ21" s="234"/>
    </row>
    <row r="22" spans="1:69">
      <c r="A22" s="234" t="s">
        <v>235</v>
      </c>
      <c r="B22" s="231">
        <v>0</v>
      </c>
      <c r="C22" s="231">
        <v>0</v>
      </c>
      <c r="D22" s="220">
        <v>53141.73</v>
      </c>
      <c r="E22" s="220">
        <v>53141.73</v>
      </c>
      <c r="F22" s="220">
        <v>53141.73</v>
      </c>
      <c r="G22" s="220">
        <v>53141.73</v>
      </c>
      <c r="H22" s="220">
        <v>53141.73</v>
      </c>
      <c r="I22" s="220">
        <v>53141.73</v>
      </c>
      <c r="J22" s="220">
        <v>53141.73</v>
      </c>
      <c r="K22" s="220">
        <v>53141.73</v>
      </c>
      <c r="L22" s="220">
        <v>53141.73</v>
      </c>
      <c r="M22" s="220">
        <v>53141.73</v>
      </c>
      <c r="N22" s="220">
        <v>53141.73</v>
      </c>
      <c r="O22" s="220">
        <v>53141.73</v>
      </c>
      <c r="P22" s="220">
        <f t="shared" si="5"/>
        <v>637700.75999999989</v>
      </c>
      <c r="Q22" s="220">
        <v>53141.73</v>
      </c>
      <c r="R22" s="220">
        <v>53141.73</v>
      </c>
      <c r="S22" s="220">
        <v>53141.73</v>
      </c>
      <c r="T22" s="220">
        <v>53141.73</v>
      </c>
      <c r="U22" s="220">
        <v>53141.73</v>
      </c>
      <c r="V22" s="220">
        <v>53141.73</v>
      </c>
      <c r="W22" s="220">
        <v>53141.73</v>
      </c>
      <c r="X22" s="220">
        <v>53141.73</v>
      </c>
      <c r="Y22" s="220">
        <v>53141.73</v>
      </c>
      <c r="Z22" s="220">
        <v>53141.73</v>
      </c>
      <c r="AA22" s="220">
        <v>53141.73</v>
      </c>
      <c r="AB22" s="220">
        <v>53141.73</v>
      </c>
      <c r="AC22" s="220">
        <v>53141.73</v>
      </c>
      <c r="AD22" s="220">
        <v>53141.73</v>
      </c>
      <c r="AE22" s="220">
        <v>53141.73</v>
      </c>
      <c r="AF22" s="220">
        <v>53141.73</v>
      </c>
      <c r="AG22" s="220">
        <f t="shared" si="6"/>
        <v>637700.75999999989</v>
      </c>
      <c r="AH22" s="219"/>
      <c r="AI22" s="235">
        <f t="shared" si="0"/>
        <v>0</v>
      </c>
      <c r="AJ22" s="235">
        <f t="shared" si="0"/>
        <v>0</v>
      </c>
      <c r="AK22" s="235">
        <f t="shared" si="0"/>
        <v>0</v>
      </c>
      <c r="AL22" s="235">
        <f t="shared" si="0"/>
        <v>0</v>
      </c>
      <c r="AM22" s="235">
        <f t="shared" si="0"/>
        <v>0</v>
      </c>
      <c r="AN22" s="235">
        <f t="shared" si="0"/>
        <v>0</v>
      </c>
      <c r="AO22" s="235">
        <f t="shared" si="0"/>
        <v>0</v>
      </c>
      <c r="AP22" s="235">
        <f t="shared" si="0"/>
        <v>0</v>
      </c>
      <c r="AQ22" s="235">
        <f t="shared" si="0"/>
        <v>0</v>
      </c>
      <c r="AR22" s="235">
        <f t="shared" si="0"/>
        <v>0</v>
      </c>
      <c r="AS22" s="235">
        <f t="shared" si="0"/>
        <v>0</v>
      </c>
      <c r="AT22" s="235">
        <f t="shared" si="0"/>
        <v>0</v>
      </c>
      <c r="AU22" s="236">
        <f t="shared" si="1"/>
        <v>0</v>
      </c>
      <c r="AV22" s="236">
        <f t="shared" si="2"/>
        <v>0</v>
      </c>
      <c r="AW22" s="236">
        <f t="shared" si="2"/>
        <v>0</v>
      </c>
      <c r="AX22" s="236">
        <f t="shared" si="2"/>
        <v>0</v>
      </c>
      <c r="AY22" s="236">
        <f t="shared" si="2"/>
        <v>0</v>
      </c>
      <c r="AZ22" s="236">
        <f t="shared" si="3"/>
        <v>0</v>
      </c>
      <c r="BA22" s="236">
        <f t="shared" si="3"/>
        <v>0</v>
      </c>
      <c r="BB22" s="236">
        <f t="shared" si="3"/>
        <v>0</v>
      </c>
      <c r="BC22" s="236">
        <f t="shared" si="3"/>
        <v>0</v>
      </c>
      <c r="BD22" s="236">
        <f t="shared" si="3"/>
        <v>0</v>
      </c>
      <c r="BE22" s="236">
        <f t="shared" si="3"/>
        <v>0</v>
      </c>
      <c r="BF22" s="236">
        <f t="shared" si="3"/>
        <v>0</v>
      </c>
      <c r="BG22" s="236">
        <f t="shared" si="3"/>
        <v>0</v>
      </c>
      <c r="BH22" s="236">
        <f t="shared" si="3"/>
        <v>0</v>
      </c>
      <c r="BI22" s="236">
        <f t="shared" si="3"/>
        <v>0</v>
      </c>
      <c r="BJ22" s="236">
        <f t="shared" si="3"/>
        <v>0</v>
      </c>
      <c r="BK22" s="236">
        <f t="shared" si="3"/>
        <v>0</v>
      </c>
      <c r="BL22" s="235">
        <f t="shared" si="4"/>
        <v>0</v>
      </c>
      <c r="BM22" s="234"/>
      <c r="BN22" s="234"/>
      <c r="BO22" s="234"/>
      <c r="BP22" s="234"/>
      <c r="BQ22" s="234"/>
    </row>
    <row r="23" spans="1:69">
      <c r="A23" s="234" t="s">
        <v>236</v>
      </c>
      <c r="B23" s="231">
        <v>4.0000000000000002E-4</v>
      </c>
      <c r="C23" s="231">
        <v>0</v>
      </c>
      <c r="D23" s="220">
        <v>3975675.61</v>
      </c>
      <c r="E23" s="220">
        <v>3975675.61</v>
      </c>
      <c r="F23" s="220">
        <v>3975675.61</v>
      </c>
      <c r="G23" s="220">
        <v>3975675.61</v>
      </c>
      <c r="H23" s="220">
        <v>3969112.15</v>
      </c>
      <c r="I23" s="220">
        <v>3962548.69</v>
      </c>
      <c r="J23" s="220">
        <v>3962548.69</v>
      </c>
      <c r="K23" s="220">
        <v>3962548.69</v>
      </c>
      <c r="L23" s="220">
        <v>3962548.69</v>
      </c>
      <c r="M23" s="220">
        <v>3962548.69</v>
      </c>
      <c r="N23" s="220">
        <v>3962548.69</v>
      </c>
      <c r="O23" s="220">
        <v>3962548.69</v>
      </c>
      <c r="P23" s="220">
        <f t="shared" si="5"/>
        <v>47609655.419999994</v>
      </c>
      <c r="Q23" s="220">
        <v>3962548.69</v>
      </c>
      <c r="R23" s="220">
        <v>3962548.69</v>
      </c>
      <c r="S23" s="220">
        <v>3962548.69</v>
      </c>
      <c r="T23" s="220">
        <v>3962548.69</v>
      </c>
      <c r="U23" s="220">
        <v>3962548.69</v>
      </c>
      <c r="V23" s="220">
        <v>3962548.69</v>
      </c>
      <c r="W23" s="220">
        <v>3962548.69</v>
      </c>
      <c r="X23" s="220">
        <v>3962548.69</v>
      </c>
      <c r="Y23" s="220">
        <v>3962548.69</v>
      </c>
      <c r="Z23" s="220">
        <v>3962548.69</v>
      </c>
      <c r="AA23" s="220">
        <v>3962548.69</v>
      </c>
      <c r="AB23" s="220">
        <v>3962548.69</v>
      </c>
      <c r="AC23" s="220">
        <v>3962548.69</v>
      </c>
      <c r="AD23" s="220">
        <v>3962548.69</v>
      </c>
      <c r="AE23" s="220">
        <v>3962548.69</v>
      </c>
      <c r="AF23" s="220">
        <v>3962548.69</v>
      </c>
      <c r="AG23" s="220">
        <f t="shared" si="6"/>
        <v>47550584.279999994</v>
      </c>
      <c r="AH23" s="219"/>
      <c r="AI23" s="235">
        <f t="shared" si="0"/>
        <v>132.52000000000001</v>
      </c>
      <c r="AJ23" s="235">
        <f t="shared" si="0"/>
        <v>132.52000000000001</v>
      </c>
      <c r="AK23" s="235">
        <f t="shared" si="0"/>
        <v>132.52000000000001</v>
      </c>
      <c r="AL23" s="235">
        <f t="shared" si="0"/>
        <v>132.52000000000001</v>
      </c>
      <c r="AM23" s="235">
        <f t="shared" si="0"/>
        <v>132.30000000000001</v>
      </c>
      <c r="AN23" s="235">
        <f t="shared" si="0"/>
        <v>132.08000000000001</v>
      </c>
      <c r="AO23" s="235">
        <f t="shared" si="0"/>
        <v>132.08000000000001</v>
      </c>
      <c r="AP23" s="235">
        <f t="shared" si="0"/>
        <v>132.08000000000001</v>
      </c>
      <c r="AQ23" s="235">
        <f t="shared" si="0"/>
        <v>132.08000000000001</v>
      </c>
      <c r="AR23" s="235">
        <f t="shared" si="0"/>
        <v>132.08000000000001</v>
      </c>
      <c r="AS23" s="235">
        <f t="shared" si="0"/>
        <v>132.08000000000001</v>
      </c>
      <c r="AT23" s="235">
        <f t="shared" si="0"/>
        <v>132.08000000000001</v>
      </c>
      <c r="AU23" s="236">
        <f t="shared" si="1"/>
        <v>1586.9399999999998</v>
      </c>
      <c r="AV23" s="236">
        <f t="shared" si="2"/>
        <v>132.08000000000001</v>
      </c>
      <c r="AW23" s="236">
        <f t="shared" si="2"/>
        <v>132.08000000000001</v>
      </c>
      <c r="AX23" s="236">
        <f t="shared" si="2"/>
        <v>132.08000000000001</v>
      </c>
      <c r="AY23" s="236">
        <f t="shared" si="2"/>
        <v>132.08000000000001</v>
      </c>
      <c r="AZ23" s="236">
        <f t="shared" si="3"/>
        <v>0</v>
      </c>
      <c r="BA23" s="236">
        <f t="shared" si="3"/>
        <v>0</v>
      </c>
      <c r="BB23" s="236">
        <f t="shared" si="3"/>
        <v>0</v>
      </c>
      <c r="BC23" s="236">
        <f t="shared" si="3"/>
        <v>0</v>
      </c>
      <c r="BD23" s="236">
        <f t="shared" si="3"/>
        <v>0</v>
      </c>
      <c r="BE23" s="236">
        <f t="shared" si="3"/>
        <v>0</v>
      </c>
      <c r="BF23" s="236">
        <f t="shared" si="3"/>
        <v>0</v>
      </c>
      <c r="BG23" s="236">
        <f t="shared" si="3"/>
        <v>0</v>
      </c>
      <c r="BH23" s="236">
        <f t="shared" si="3"/>
        <v>0</v>
      </c>
      <c r="BI23" s="236">
        <f t="shared" si="3"/>
        <v>0</v>
      </c>
      <c r="BJ23" s="236">
        <f t="shared" si="3"/>
        <v>0</v>
      </c>
      <c r="BK23" s="236">
        <f t="shared" si="3"/>
        <v>0</v>
      </c>
      <c r="BL23" s="235">
        <f t="shared" si="4"/>
        <v>0</v>
      </c>
      <c r="BM23" s="234"/>
      <c r="BN23" s="234"/>
      <c r="BO23" s="234"/>
      <c r="BP23" s="234"/>
      <c r="BQ23" s="234"/>
    </row>
    <row r="24" spans="1:69">
      <c r="A24" s="234" t="s">
        <v>237</v>
      </c>
      <c r="B24" s="231">
        <v>6.3E-3</v>
      </c>
      <c r="C24" s="231">
        <v>0</v>
      </c>
      <c r="D24" s="220">
        <v>2294022.73</v>
      </c>
      <c r="E24" s="220">
        <v>2294022.73</v>
      </c>
      <c r="F24" s="220">
        <v>2294022.73</v>
      </c>
      <c r="G24" s="220">
        <v>2294022.73</v>
      </c>
      <c r="H24" s="220">
        <v>2294022.73</v>
      </c>
      <c r="I24" s="220">
        <v>2294022.73</v>
      </c>
      <c r="J24" s="220">
        <v>2294022.73</v>
      </c>
      <c r="K24" s="220">
        <v>2294022.73</v>
      </c>
      <c r="L24" s="220">
        <v>2294022.73</v>
      </c>
      <c r="M24" s="220">
        <v>2294022.73</v>
      </c>
      <c r="N24" s="220">
        <v>2294022.73</v>
      </c>
      <c r="O24" s="220">
        <v>2294022.73</v>
      </c>
      <c r="P24" s="220">
        <f t="shared" si="5"/>
        <v>27528272.760000002</v>
      </c>
      <c r="Q24" s="220">
        <v>2294022.73</v>
      </c>
      <c r="R24" s="220">
        <v>2294022.73</v>
      </c>
      <c r="S24" s="220">
        <v>2294022.73</v>
      </c>
      <c r="T24" s="220">
        <v>2294022.73</v>
      </c>
      <c r="U24" s="220">
        <v>2294022.73</v>
      </c>
      <c r="V24" s="220">
        <v>2294022.73</v>
      </c>
      <c r="W24" s="220">
        <v>2294022.73</v>
      </c>
      <c r="X24" s="220">
        <v>2294022.73</v>
      </c>
      <c r="Y24" s="220">
        <v>2294022.73</v>
      </c>
      <c r="Z24" s="220">
        <v>2294022.73</v>
      </c>
      <c r="AA24" s="220">
        <v>2294022.73</v>
      </c>
      <c r="AB24" s="220">
        <v>2294022.73</v>
      </c>
      <c r="AC24" s="220">
        <v>2294022.73</v>
      </c>
      <c r="AD24" s="220">
        <v>2294022.73</v>
      </c>
      <c r="AE24" s="220">
        <v>2294022.73</v>
      </c>
      <c r="AF24" s="220">
        <v>2294022.73</v>
      </c>
      <c r="AG24" s="220">
        <f t="shared" si="6"/>
        <v>27528272.760000002</v>
      </c>
      <c r="AH24" s="219"/>
      <c r="AI24" s="235">
        <f t="shared" si="0"/>
        <v>1204.3599999999999</v>
      </c>
      <c r="AJ24" s="235">
        <f t="shared" si="0"/>
        <v>1204.3599999999999</v>
      </c>
      <c r="AK24" s="235">
        <f t="shared" si="0"/>
        <v>1204.3599999999999</v>
      </c>
      <c r="AL24" s="235">
        <f t="shared" si="0"/>
        <v>1204.3599999999999</v>
      </c>
      <c r="AM24" s="235">
        <f t="shared" si="0"/>
        <v>1204.3599999999999</v>
      </c>
      <c r="AN24" s="235">
        <f t="shared" si="0"/>
        <v>1204.3599999999999</v>
      </c>
      <c r="AO24" s="235">
        <f t="shared" si="0"/>
        <v>1204.3599999999999</v>
      </c>
      <c r="AP24" s="235">
        <f t="shared" si="0"/>
        <v>1204.3599999999999</v>
      </c>
      <c r="AQ24" s="235">
        <f t="shared" si="0"/>
        <v>1204.3599999999999</v>
      </c>
      <c r="AR24" s="235">
        <f t="shared" si="0"/>
        <v>1204.3599999999999</v>
      </c>
      <c r="AS24" s="235">
        <f t="shared" si="0"/>
        <v>1204.3599999999999</v>
      </c>
      <c r="AT24" s="235">
        <f t="shared" si="0"/>
        <v>1204.3599999999999</v>
      </c>
      <c r="AU24" s="236">
        <f t="shared" si="1"/>
        <v>14452.320000000002</v>
      </c>
      <c r="AV24" s="236">
        <f t="shared" si="2"/>
        <v>1204.3599999999999</v>
      </c>
      <c r="AW24" s="236">
        <f t="shared" si="2"/>
        <v>1204.3599999999999</v>
      </c>
      <c r="AX24" s="236">
        <f t="shared" si="2"/>
        <v>1204.3599999999999</v>
      </c>
      <c r="AY24" s="236">
        <f t="shared" si="2"/>
        <v>1204.3599999999999</v>
      </c>
      <c r="AZ24" s="236">
        <f t="shared" si="3"/>
        <v>0</v>
      </c>
      <c r="BA24" s="236">
        <f t="shared" si="3"/>
        <v>0</v>
      </c>
      <c r="BB24" s="236">
        <f t="shared" si="3"/>
        <v>0</v>
      </c>
      <c r="BC24" s="236">
        <f t="shared" si="3"/>
        <v>0</v>
      </c>
      <c r="BD24" s="236">
        <f t="shared" si="3"/>
        <v>0</v>
      </c>
      <c r="BE24" s="236">
        <f t="shared" si="3"/>
        <v>0</v>
      </c>
      <c r="BF24" s="236">
        <f t="shared" si="3"/>
        <v>0</v>
      </c>
      <c r="BG24" s="236">
        <f t="shared" si="3"/>
        <v>0</v>
      </c>
      <c r="BH24" s="236">
        <f t="shared" si="3"/>
        <v>0</v>
      </c>
      <c r="BI24" s="236">
        <f t="shared" si="3"/>
        <v>0</v>
      </c>
      <c r="BJ24" s="236">
        <f t="shared" si="3"/>
        <v>0</v>
      </c>
      <c r="BK24" s="236">
        <f t="shared" si="3"/>
        <v>0</v>
      </c>
      <c r="BL24" s="235">
        <f t="shared" si="4"/>
        <v>0</v>
      </c>
      <c r="BM24" s="234"/>
      <c r="BN24" s="234"/>
      <c r="BO24" s="234"/>
      <c r="BP24" s="234"/>
      <c r="BQ24" s="234"/>
    </row>
    <row r="25" spans="1:69">
      <c r="A25" s="262" t="s">
        <v>238</v>
      </c>
      <c r="B25" s="263">
        <v>3.1699999999999999E-2</v>
      </c>
      <c r="C25" s="263">
        <f t="shared" ref="C25:C28" si="7">B25</f>
        <v>3.1699999999999999E-2</v>
      </c>
      <c r="D25" s="220">
        <v>24239633.719999999</v>
      </c>
      <c r="E25" s="220">
        <v>24241717.920000002</v>
      </c>
      <c r="F25" s="220">
        <v>24243802.120000001</v>
      </c>
      <c r="G25" s="220">
        <v>24243802.120000001</v>
      </c>
      <c r="H25" s="220">
        <v>24245245.140000001</v>
      </c>
      <c r="I25" s="220">
        <v>24246688.149999999</v>
      </c>
      <c r="J25" s="220">
        <v>24246688.149999999</v>
      </c>
      <c r="K25" s="220">
        <v>24246688.149999999</v>
      </c>
      <c r="L25" s="220">
        <v>24246688.149999999</v>
      </c>
      <c r="M25" s="220">
        <v>24246688.149999999</v>
      </c>
      <c r="N25" s="220">
        <v>24246688.149999999</v>
      </c>
      <c r="O25" s="220">
        <v>24246688.149999999</v>
      </c>
      <c r="P25" s="220">
        <f t="shared" si="5"/>
        <v>290941018.07000005</v>
      </c>
      <c r="Q25" s="220">
        <v>24246688.149999999</v>
      </c>
      <c r="R25" s="220">
        <v>24246688.149999999</v>
      </c>
      <c r="S25" s="220">
        <v>24246688.149999999</v>
      </c>
      <c r="T25" s="220">
        <v>24246688.149999999</v>
      </c>
      <c r="U25" s="220">
        <v>29538628</v>
      </c>
      <c r="V25" s="220">
        <v>29538628</v>
      </c>
      <c r="W25" s="220">
        <v>29538628</v>
      </c>
      <c r="X25" s="220">
        <v>29538628</v>
      </c>
      <c r="Y25" s="220">
        <v>29538628</v>
      </c>
      <c r="Z25" s="220">
        <v>29538628</v>
      </c>
      <c r="AA25" s="220">
        <v>29538628</v>
      </c>
      <c r="AB25" s="220">
        <v>29538628</v>
      </c>
      <c r="AC25" s="220">
        <v>29538628</v>
      </c>
      <c r="AD25" s="220">
        <v>29538628</v>
      </c>
      <c r="AE25" s="220">
        <v>29538628</v>
      </c>
      <c r="AF25" s="220">
        <v>29538628</v>
      </c>
      <c r="AG25" s="220">
        <f t="shared" si="6"/>
        <v>354463536</v>
      </c>
      <c r="AH25" s="219"/>
      <c r="AI25" s="235">
        <f t="shared" si="0"/>
        <v>64033.03</v>
      </c>
      <c r="AJ25" s="235">
        <f t="shared" si="0"/>
        <v>64038.54</v>
      </c>
      <c r="AK25" s="235">
        <f t="shared" si="0"/>
        <v>64044.04</v>
      </c>
      <c r="AL25" s="235">
        <f t="shared" si="0"/>
        <v>64044.04</v>
      </c>
      <c r="AM25" s="235">
        <f t="shared" si="0"/>
        <v>64047.86</v>
      </c>
      <c r="AN25" s="235">
        <f t="shared" si="0"/>
        <v>64051.67</v>
      </c>
      <c r="AO25" s="235">
        <f t="shared" si="0"/>
        <v>64051.67</v>
      </c>
      <c r="AP25" s="235">
        <f t="shared" si="0"/>
        <v>64051.67</v>
      </c>
      <c r="AQ25" s="235">
        <f t="shared" si="0"/>
        <v>64051.67</v>
      </c>
      <c r="AR25" s="235">
        <f t="shared" si="0"/>
        <v>64051.67</v>
      </c>
      <c r="AS25" s="235">
        <f t="shared" si="0"/>
        <v>64051.67</v>
      </c>
      <c r="AT25" s="235">
        <f t="shared" si="0"/>
        <v>64051.67</v>
      </c>
      <c r="AU25" s="236">
        <f t="shared" si="1"/>
        <v>768569.20000000007</v>
      </c>
      <c r="AV25" s="236">
        <f t="shared" si="2"/>
        <v>64051.67</v>
      </c>
      <c r="AW25" s="236">
        <f t="shared" si="2"/>
        <v>64051.67</v>
      </c>
      <c r="AX25" s="236">
        <f t="shared" si="2"/>
        <v>64051.67</v>
      </c>
      <c r="AY25" s="236">
        <f t="shared" si="2"/>
        <v>64051.67</v>
      </c>
      <c r="AZ25" s="236">
        <f t="shared" si="3"/>
        <v>78031.210000000006</v>
      </c>
      <c r="BA25" s="236">
        <f t="shared" si="3"/>
        <v>78031.210000000006</v>
      </c>
      <c r="BB25" s="236">
        <f t="shared" si="3"/>
        <v>78031.210000000006</v>
      </c>
      <c r="BC25" s="236">
        <f t="shared" si="3"/>
        <v>78031.210000000006</v>
      </c>
      <c r="BD25" s="236">
        <f t="shared" si="3"/>
        <v>78031.210000000006</v>
      </c>
      <c r="BE25" s="236">
        <f t="shared" si="3"/>
        <v>78031.210000000006</v>
      </c>
      <c r="BF25" s="236">
        <f t="shared" si="3"/>
        <v>78031.210000000006</v>
      </c>
      <c r="BG25" s="236">
        <f t="shared" si="3"/>
        <v>78031.210000000006</v>
      </c>
      <c r="BH25" s="236">
        <f t="shared" si="3"/>
        <v>78031.210000000006</v>
      </c>
      <c r="BI25" s="236">
        <f t="shared" si="3"/>
        <v>78031.210000000006</v>
      </c>
      <c r="BJ25" s="236">
        <f t="shared" si="3"/>
        <v>78031.210000000006</v>
      </c>
      <c r="BK25" s="236">
        <f t="shared" si="3"/>
        <v>78031.210000000006</v>
      </c>
      <c r="BL25" s="235">
        <f t="shared" si="4"/>
        <v>936374.5199999999</v>
      </c>
      <c r="BM25" s="234"/>
      <c r="BN25" s="234"/>
      <c r="BO25" s="234"/>
      <c r="BP25" s="234"/>
      <c r="BQ25" s="234"/>
    </row>
    <row r="26" spans="1:69">
      <c r="A26" s="262" t="s">
        <v>239</v>
      </c>
      <c r="B26" s="263">
        <v>3.1699999999999999E-2</v>
      </c>
      <c r="C26" s="263">
        <f t="shared" si="7"/>
        <v>3.1699999999999999E-2</v>
      </c>
      <c r="D26" s="220">
        <v>47042.13</v>
      </c>
      <c r="E26" s="220">
        <v>47042.13</v>
      </c>
      <c r="F26" s="220">
        <v>47042.13</v>
      </c>
      <c r="G26" s="220">
        <v>47042.13</v>
      </c>
      <c r="H26" s="220">
        <v>47042.13</v>
      </c>
      <c r="I26" s="220">
        <v>47042.13</v>
      </c>
      <c r="J26" s="220">
        <v>47042.13</v>
      </c>
      <c r="K26" s="220">
        <v>47042.13</v>
      </c>
      <c r="L26" s="220">
        <v>47042.13</v>
      </c>
      <c r="M26" s="220">
        <v>47042.13</v>
      </c>
      <c r="N26" s="220">
        <v>47042.13</v>
      </c>
      <c r="O26" s="220">
        <v>47042.13</v>
      </c>
      <c r="P26" s="220">
        <f t="shared" si="5"/>
        <v>564505.55999999994</v>
      </c>
      <c r="Q26" s="220">
        <v>47042.13</v>
      </c>
      <c r="R26" s="220">
        <v>47042.13</v>
      </c>
      <c r="S26" s="220">
        <v>47042.13</v>
      </c>
      <c r="T26" s="220">
        <v>47042.13</v>
      </c>
      <c r="U26" s="220">
        <v>0</v>
      </c>
      <c r="V26" s="220">
        <v>0</v>
      </c>
      <c r="W26" s="220">
        <v>0</v>
      </c>
      <c r="X26" s="220">
        <v>0</v>
      </c>
      <c r="Y26" s="220">
        <v>0</v>
      </c>
      <c r="Z26" s="220">
        <v>0</v>
      </c>
      <c r="AA26" s="220">
        <v>0</v>
      </c>
      <c r="AB26" s="220">
        <v>0</v>
      </c>
      <c r="AC26" s="220">
        <v>0</v>
      </c>
      <c r="AD26" s="220">
        <v>0</v>
      </c>
      <c r="AE26" s="220">
        <v>0</v>
      </c>
      <c r="AF26" s="220">
        <v>0</v>
      </c>
      <c r="AG26" s="220">
        <f t="shared" si="6"/>
        <v>0</v>
      </c>
      <c r="AH26" s="219"/>
      <c r="AI26" s="235">
        <f t="shared" si="0"/>
        <v>124.27</v>
      </c>
      <c r="AJ26" s="235">
        <f t="shared" si="0"/>
        <v>124.27</v>
      </c>
      <c r="AK26" s="235">
        <f t="shared" si="0"/>
        <v>124.27</v>
      </c>
      <c r="AL26" s="235">
        <f t="shared" ref="AL26:AT54" si="8">ROUND(G26*$B26/12,2)</f>
        <v>124.27</v>
      </c>
      <c r="AM26" s="235">
        <f t="shared" si="8"/>
        <v>124.27</v>
      </c>
      <c r="AN26" s="235">
        <f t="shared" si="8"/>
        <v>124.27</v>
      </c>
      <c r="AO26" s="235">
        <f t="shared" si="8"/>
        <v>124.27</v>
      </c>
      <c r="AP26" s="235">
        <f t="shared" si="8"/>
        <v>124.27</v>
      </c>
      <c r="AQ26" s="235">
        <f t="shared" si="8"/>
        <v>124.27</v>
      </c>
      <c r="AR26" s="235">
        <f t="shared" si="8"/>
        <v>124.27</v>
      </c>
      <c r="AS26" s="235">
        <f t="shared" si="8"/>
        <v>124.27</v>
      </c>
      <c r="AT26" s="235">
        <f t="shared" si="8"/>
        <v>124.27</v>
      </c>
      <c r="AU26" s="236">
        <f t="shared" si="1"/>
        <v>1491.24</v>
      </c>
      <c r="AV26" s="236">
        <f t="shared" si="2"/>
        <v>124.27</v>
      </c>
      <c r="AW26" s="236">
        <f t="shared" si="2"/>
        <v>124.27</v>
      </c>
      <c r="AX26" s="236">
        <f t="shared" si="2"/>
        <v>124.27</v>
      </c>
      <c r="AY26" s="236">
        <f t="shared" si="2"/>
        <v>124.27</v>
      </c>
      <c r="AZ26" s="236">
        <f t="shared" si="3"/>
        <v>0</v>
      </c>
      <c r="BA26" s="236">
        <f t="shared" si="3"/>
        <v>0</v>
      </c>
      <c r="BB26" s="236">
        <f t="shared" si="3"/>
        <v>0</v>
      </c>
      <c r="BC26" s="236">
        <f t="shared" ref="BC26:BK54" si="9">ROUND(X26*$C26/12,2)</f>
        <v>0</v>
      </c>
      <c r="BD26" s="236">
        <f t="shared" si="9"/>
        <v>0</v>
      </c>
      <c r="BE26" s="236">
        <f t="shared" si="9"/>
        <v>0</v>
      </c>
      <c r="BF26" s="236">
        <f t="shared" si="9"/>
        <v>0</v>
      </c>
      <c r="BG26" s="236">
        <f t="shared" si="9"/>
        <v>0</v>
      </c>
      <c r="BH26" s="236">
        <f t="shared" si="9"/>
        <v>0</v>
      </c>
      <c r="BI26" s="236">
        <f t="shared" si="9"/>
        <v>0</v>
      </c>
      <c r="BJ26" s="236">
        <f t="shared" si="9"/>
        <v>0</v>
      </c>
      <c r="BK26" s="236">
        <f t="shared" si="9"/>
        <v>0</v>
      </c>
      <c r="BL26" s="235">
        <f t="shared" si="4"/>
        <v>0</v>
      </c>
      <c r="BM26" s="234"/>
      <c r="BN26" s="234"/>
      <c r="BO26" s="234"/>
      <c r="BP26" s="234"/>
      <c r="BQ26" s="234"/>
    </row>
    <row r="27" spans="1:69">
      <c r="A27" s="262" t="s">
        <v>240</v>
      </c>
      <c r="B27" s="263">
        <v>3.1699999999999999E-2</v>
      </c>
      <c r="C27" s="263">
        <f t="shared" si="7"/>
        <v>3.1699999999999999E-2</v>
      </c>
      <c r="D27" s="220">
        <v>5244897.72</v>
      </c>
      <c r="E27" s="220">
        <v>5244897.72</v>
      </c>
      <c r="F27" s="220">
        <v>5244897.72</v>
      </c>
      <c r="G27" s="220">
        <v>5244897.72</v>
      </c>
      <c r="H27" s="220">
        <v>5244897.72</v>
      </c>
      <c r="I27" s="220">
        <v>5244897.72</v>
      </c>
      <c r="J27" s="220">
        <v>5244897.72</v>
      </c>
      <c r="K27" s="220">
        <v>5244897.72</v>
      </c>
      <c r="L27" s="220">
        <v>5244897.72</v>
      </c>
      <c r="M27" s="220">
        <v>5244897.72</v>
      </c>
      <c r="N27" s="220">
        <v>5244897.72</v>
      </c>
      <c r="O27" s="220">
        <v>5244897.72</v>
      </c>
      <c r="P27" s="220">
        <f t="shared" si="5"/>
        <v>62938772.639999993</v>
      </c>
      <c r="Q27" s="220">
        <v>5244897.72</v>
      </c>
      <c r="R27" s="220">
        <v>5244897.72</v>
      </c>
      <c r="S27" s="220">
        <v>5244897.72</v>
      </c>
      <c r="T27" s="220">
        <v>5244897.72</v>
      </c>
      <c r="U27" s="220">
        <v>0</v>
      </c>
      <c r="V27" s="220">
        <v>0</v>
      </c>
      <c r="W27" s="220">
        <v>0</v>
      </c>
      <c r="X27" s="220">
        <v>0</v>
      </c>
      <c r="Y27" s="220">
        <v>0</v>
      </c>
      <c r="Z27" s="220">
        <v>0</v>
      </c>
      <c r="AA27" s="220">
        <v>0</v>
      </c>
      <c r="AB27" s="220">
        <v>0</v>
      </c>
      <c r="AC27" s="220">
        <v>0</v>
      </c>
      <c r="AD27" s="220">
        <v>0</v>
      </c>
      <c r="AE27" s="220">
        <v>0</v>
      </c>
      <c r="AF27" s="220">
        <v>0</v>
      </c>
      <c r="AG27" s="220">
        <f t="shared" si="6"/>
        <v>0</v>
      </c>
      <c r="AH27" s="219"/>
      <c r="AI27" s="235">
        <f t="shared" ref="AI27:AN83" si="10">ROUND(D27*$B27/12,2)</f>
        <v>13855.27</v>
      </c>
      <c r="AJ27" s="235">
        <f t="shared" si="10"/>
        <v>13855.27</v>
      </c>
      <c r="AK27" s="235">
        <f t="shared" si="10"/>
        <v>13855.27</v>
      </c>
      <c r="AL27" s="235">
        <f t="shared" si="8"/>
        <v>13855.27</v>
      </c>
      <c r="AM27" s="235">
        <f t="shared" si="8"/>
        <v>13855.27</v>
      </c>
      <c r="AN27" s="235">
        <f t="shared" si="8"/>
        <v>13855.27</v>
      </c>
      <c r="AO27" s="235">
        <f t="shared" si="8"/>
        <v>13855.27</v>
      </c>
      <c r="AP27" s="235">
        <f t="shared" si="8"/>
        <v>13855.27</v>
      </c>
      <c r="AQ27" s="235">
        <f t="shared" si="8"/>
        <v>13855.27</v>
      </c>
      <c r="AR27" s="235">
        <f t="shared" si="8"/>
        <v>13855.27</v>
      </c>
      <c r="AS27" s="235">
        <f t="shared" si="8"/>
        <v>13855.27</v>
      </c>
      <c r="AT27" s="235">
        <f t="shared" si="8"/>
        <v>13855.27</v>
      </c>
      <c r="AU27" s="236">
        <f t="shared" si="1"/>
        <v>166263.24</v>
      </c>
      <c r="AV27" s="236">
        <f t="shared" si="2"/>
        <v>13855.27</v>
      </c>
      <c r="AW27" s="236">
        <f t="shared" si="2"/>
        <v>13855.27</v>
      </c>
      <c r="AX27" s="236">
        <f t="shared" si="2"/>
        <v>13855.27</v>
      </c>
      <c r="AY27" s="236">
        <f t="shared" si="2"/>
        <v>13855.27</v>
      </c>
      <c r="AZ27" s="236">
        <f t="shared" ref="AZ27:BE83" si="11">ROUND(U27*$C27/12,2)</f>
        <v>0</v>
      </c>
      <c r="BA27" s="236">
        <f t="shared" si="11"/>
        <v>0</v>
      </c>
      <c r="BB27" s="236">
        <f t="shared" si="11"/>
        <v>0</v>
      </c>
      <c r="BC27" s="236">
        <f t="shared" si="9"/>
        <v>0</v>
      </c>
      <c r="BD27" s="236">
        <f t="shared" si="9"/>
        <v>0</v>
      </c>
      <c r="BE27" s="236">
        <f t="shared" si="9"/>
        <v>0</v>
      </c>
      <c r="BF27" s="236">
        <f t="shared" si="9"/>
        <v>0</v>
      </c>
      <c r="BG27" s="236">
        <f t="shared" si="9"/>
        <v>0</v>
      </c>
      <c r="BH27" s="236">
        <f t="shared" si="9"/>
        <v>0</v>
      </c>
      <c r="BI27" s="236">
        <f t="shared" si="9"/>
        <v>0</v>
      </c>
      <c r="BJ27" s="236">
        <f t="shared" si="9"/>
        <v>0</v>
      </c>
      <c r="BK27" s="236">
        <f t="shared" si="9"/>
        <v>0</v>
      </c>
      <c r="BL27" s="235">
        <f t="shared" si="4"/>
        <v>0</v>
      </c>
      <c r="BM27" s="234"/>
      <c r="BN27" s="234"/>
      <c r="BO27" s="234"/>
      <c r="BP27" s="234"/>
      <c r="BQ27" s="234"/>
    </row>
    <row r="28" spans="1:69">
      <c r="A28" s="262" t="s">
        <v>241</v>
      </c>
      <c r="B28" s="263">
        <v>4.5399999999999996E-2</v>
      </c>
      <c r="C28" s="263">
        <f t="shared" si="7"/>
        <v>4.5399999999999996E-2</v>
      </c>
      <c r="D28" s="220">
        <v>45553346.689999998</v>
      </c>
      <c r="E28" s="220">
        <v>45553346.689999998</v>
      </c>
      <c r="F28" s="220">
        <v>45553346.689999998</v>
      </c>
      <c r="G28" s="220">
        <v>45553346.689999998</v>
      </c>
      <c r="H28" s="220">
        <v>45553346.689999998</v>
      </c>
      <c r="I28" s="220">
        <v>45553346.689999998</v>
      </c>
      <c r="J28" s="220">
        <v>45553346.689999998</v>
      </c>
      <c r="K28" s="220">
        <v>45553346.689999998</v>
      </c>
      <c r="L28" s="220">
        <v>45553346.689999998</v>
      </c>
      <c r="M28" s="220">
        <v>45553346.689999998</v>
      </c>
      <c r="N28" s="220">
        <v>45553346.689999998</v>
      </c>
      <c r="O28" s="220">
        <v>45553346.689999998</v>
      </c>
      <c r="P28" s="220">
        <f t="shared" si="5"/>
        <v>546640160.27999997</v>
      </c>
      <c r="Q28" s="220">
        <v>45553346.689999998</v>
      </c>
      <c r="R28" s="220">
        <v>45553346.689999998</v>
      </c>
      <c r="S28" s="220">
        <v>45553346.689999998</v>
      </c>
      <c r="T28" s="220">
        <v>45553346.689999998</v>
      </c>
      <c r="U28" s="220">
        <v>45553346.689999998</v>
      </c>
      <c r="V28" s="220">
        <v>45553346.689999998</v>
      </c>
      <c r="W28" s="220">
        <v>45553346.689999998</v>
      </c>
      <c r="X28" s="220">
        <v>45553346.689999998</v>
      </c>
      <c r="Y28" s="220">
        <v>45553346.689999998</v>
      </c>
      <c r="Z28" s="220">
        <v>45553346.689999998</v>
      </c>
      <c r="AA28" s="220">
        <v>45553346.689999998</v>
      </c>
      <c r="AB28" s="220">
        <v>45553346.689999998</v>
      </c>
      <c r="AC28" s="220">
        <v>45553346.689999998</v>
      </c>
      <c r="AD28" s="220">
        <v>45553346.689999998</v>
      </c>
      <c r="AE28" s="220">
        <v>45553346.689999998</v>
      </c>
      <c r="AF28" s="220">
        <v>45553346.689999998</v>
      </c>
      <c r="AG28" s="220">
        <f t="shared" si="6"/>
        <v>546640160.27999997</v>
      </c>
      <c r="AH28" s="219"/>
      <c r="AI28" s="235">
        <f t="shared" si="10"/>
        <v>172343.49</v>
      </c>
      <c r="AJ28" s="235">
        <f t="shared" si="10"/>
        <v>172343.49</v>
      </c>
      <c r="AK28" s="235">
        <f t="shared" si="10"/>
        <v>172343.49</v>
      </c>
      <c r="AL28" s="235">
        <f t="shared" si="8"/>
        <v>172343.49</v>
      </c>
      <c r="AM28" s="235">
        <f t="shared" si="8"/>
        <v>172343.49</v>
      </c>
      <c r="AN28" s="235">
        <f t="shared" si="8"/>
        <v>172343.49</v>
      </c>
      <c r="AO28" s="235">
        <f t="shared" si="8"/>
        <v>172343.49</v>
      </c>
      <c r="AP28" s="235">
        <f t="shared" si="8"/>
        <v>172343.49</v>
      </c>
      <c r="AQ28" s="235">
        <f t="shared" si="8"/>
        <v>172343.49</v>
      </c>
      <c r="AR28" s="235">
        <f t="shared" si="8"/>
        <v>172343.49</v>
      </c>
      <c r="AS28" s="235">
        <f t="shared" si="8"/>
        <v>172343.49</v>
      </c>
      <c r="AT28" s="235">
        <f t="shared" si="8"/>
        <v>172343.49</v>
      </c>
      <c r="AU28" s="236">
        <f t="shared" si="1"/>
        <v>2068121.88</v>
      </c>
      <c r="AV28" s="236">
        <f t="shared" si="2"/>
        <v>172343.49</v>
      </c>
      <c r="AW28" s="236">
        <f t="shared" si="2"/>
        <v>172343.49</v>
      </c>
      <c r="AX28" s="236">
        <f t="shared" si="2"/>
        <v>172343.49</v>
      </c>
      <c r="AY28" s="236">
        <f t="shared" si="2"/>
        <v>172343.49</v>
      </c>
      <c r="AZ28" s="236">
        <f t="shared" si="11"/>
        <v>172343.49</v>
      </c>
      <c r="BA28" s="236">
        <f t="shared" si="11"/>
        <v>172343.49</v>
      </c>
      <c r="BB28" s="236">
        <f t="shared" si="11"/>
        <v>172343.49</v>
      </c>
      <c r="BC28" s="236">
        <f t="shared" si="9"/>
        <v>172343.49</v>
      </c>
      <c r="BD28" s="236">
        <f t="shared" si="9"/>
        <v>172343.49</v>
      </c>
      <c r="BE28" s="236">
        <f t="shared" si="9"/>
        <v>172343.49</v>
      </c>
      <c r="BF28" s="236">
        <f t="shared" si="9"/>
        <v>172343.49</v>
      </c>
      <c r="BG28" s="236">
        <f t="shared" si="9"/>
        <v>172343.49</v>
      </c>
      <c r="BH28" s="236">
        <f t="shared" si="9"/>
        <v>172343.49</v>
      </c>
      <c r="BI28" s="236">
        <f t="shared" si="9"/>
        <v>172343.49</v>
      </c>
      <c r="BJ28" s="236">
        <f t="shared" si="9"/>
        <v>172343.49</v>
      </c>
      <c r="BK28" s="236">
        <f t="shared" si="9"/>
        <v>172343.49</v>
      </c>
      <c r="BL28" s="235">
        <f t="shared" si="4"/>
        <v>2068121.88</v>
      </c>
      <c r="BM28" s="234"/>
      <c r="BN28" s="234"/>
      <c r="BO28" s="234"/>
      <c r="BP28" s="234"/>
      <c r="BQ28" s="234"/>
    </row>
    <row r="29" spans="1:69">
      <c r="A29" s="234" t="s">
        <v>242</v>
      </c>
      <c r="B29" s="231">
        <v>1.6799999999999999E-2</v>
      </c>
      <c r="C29" s="231">
        <v>4.2400000000000007E-2</v>
      </c>
      <c r="D29" s="220">
        <v>21798170.48</v>
      </c>
      <c r="E29" s="220">
        <v>21920289.789999999</v>
      </c>
      <c r="F29" s="220">
        <v>22056975.370000001</v>
      </c>
      <c r="G29" s="220">
        <v>22056975.370000001</v>
      </c>
      <c r="H29" s="220">
        <v>22051983.120000001</v>
      </c>
      <c r="I29" s="220">
        <v>22425317.379999999</v>
      </c>
      <c r="J29" s="220">
        <v>22803643.890000001</v>
      </c>
      <c r="K29" s="220">
        <v>22803643.890000001</v>
      </c>
      <c r="L29" s="220">
        <v>22803643.890000001</v>
      </c>
      <c r="M29" s="220">
        <v>22875964.41</v>
      </c>
      <c r="N29" s="220">
        <v>22948284.93</v>
      </c>
      <c r="O29" s="220">
        <v>22948284.93</v>
      </c>
      <c r="P29" s="220">
        <f t="shared" si="5"/>
        <v>269493177.44999999</v>
      </c>
      <c r="Q29" s="220">
        <v>22948284.93</v>
      </c>
      <c r="R29" s="220">
        <v>22948284.93</v>
      </c>
      <c r="S29" s="220">
        <v>22948284.93</v>
      </c>
      <c r="T29" s="220">
        <v>22948284.93</v>
      </c>
      <c r="U29" s="220">
        <v>22948284.93</v>
      </c>
      <c r="V29" s="220">
        <v>23414687.565000001</v>
      </c>
      <c r="W29" s="220">
        <v>23881090.199999999</v>
      </c>
      <c r="X29" s="220">
        <v>23881090.199999999</v>
      </c>
      <c r="Y29" s="220">
        <v>23881090.199999999</v>
      </c>
      <c r="Z29" s="220">
        <v>23881090.199999999</v>
      </c>
      <c r="AA29" s="220">
        <v>23881090.199999999</v>
      </c>
      <c r="AB29" s="220">
        <v>23881090.199999999</v>
      </c>
      <c r="AC29" s="220">
        <v>23881090.199999999</v>
      </c>
      <c r="AD29" s="220">
        <v>23881090.199999999</v>
      </c>
      <c r="AE29" s="220">
        <v>23881090.199999999</v>
      </c>
      <c r="AF29" s="220">
        <v>23881090.199999999</v>
      </c>
      <c r="AG29" s="220">
        <f t="shared" si="6"/>
        <v>285173874.49499995</v>
      </c>
      <c r="AH29" s="219"/>
      <c r="AI29" s="235">
        <f t="shared" si="10"/>
        <v>30517.439999999999</v>
      </c>
      <c r="AJ29" s="235">
        <f t="shared" si="10"/>
        <v>30688.41</v>
      </c>
      <c r="AK29" s="235">
        <f t="shared" si="10"/>
        <v>30879.77</v>
      </c>
      <c r="AL29" s="235">
        <f t="shared" si="8"/>
        <v>30879.77</v>
      </c>
      <c r="AM29" s="235">
        <f t="shared" si="8"/>
        <v>30872.78</v>
      </c>
      <c r="AN29" s="235">
        <f t="shared" si="8"/>
        <v>31395.439999999999</v>
      </c>
      <c r="AO29" s="235">
        <f t="shared" si="8"/>
        <v>31925.1</v>
      </c>
      <c r="AP29" s="235">
        <f t="shared" si="8"/>
        <v>31925.1</v>
      </c>
      <c r="AQ29" s="235">
        <f t="shared" si="8"/>
        <v>31925.1</v>
      </c>
      <c r="AR29" s="235">
        <f t="shared" si="8"/>
        <v>32026.35</v>
      </c>
      <c r="AS29" s="235">
        <f t="shared" si="8"/>
        <v>32127.599999999999</v>
      </c>
      <c r="AT29" s="235">
        <f t="shared" si="8"/>
        <v>32127.599999999999</v>
      </c>
      <c r="AU29" s="236">
        <f t="shared" si="1"/>
        <v>377290.4599999999</v>
      </c>
      <c r="AV29" s="236">
        <f t="shared" si="2"/>
        <v>32127.599999999999</v>
      </c>
      <c r="AW29" s="236">
        <f t="shared" si="2"/>
        <v>32127.599999999999</v>
      </c>
      <c r="AX29" s="236">
        <f t="shared" si="2"/>
        <v>32127.599999999999</v>
      </c>
      <c r="AY29" s="236">
        <f t="shared" si="2"/>
        <v>32127.599999999999</v>
      </c>
      <c r="AZ29" s="236">
        <f t="shared" si="11"/>
        <v>81083.94</v>
      </c>
      <c r="BA29" s="236">
        <f t="shared" si="11"/>
        <v>82731.899999999994</v>
      </c>
      <c r="BB29" s="236">
        <f t="shared" si="11"/>
        <v>84379.85</v>
      </c>
      <c r="BC29" s="236">
        <f t="shared" si="9"/>
        <v>84379.85</v>
      </c>
      <c r="BD29" s="236">
        <f t="shared" si="9"/>
        <v>84379.85</v>
      </c>
      <c r="BE29" s="236">
        <f t="shared" si="9"/>
        <v>84379.85</v>
      </c>
      <c r="BF29" s="236">
        <f t="shared" si="9"/>
        <v>84379.85</v>
      </c>
      <c r="BG29" s="236">
        <f t="shared" si="9"/>
        <v>84379.85</v>
      </c>
      <c r="BH29" s="236">
        <f t="shared" si="9"/>
        <v>84379.85</v>
      </c>
      <c r="BI29" s="236">
        <f t="shared" si="9"/>
        <v>84379.85</v>
      </c>
      <c r="BJ29" s="236">
        <f t="shared" si="9"/>
        <v>84379.85</v>
      </c>
      <c r="BK29" s="236">
        <f t="shared" si="9"/>
        <v>84379.85</v>
      </c>
      <c r="BL29" s="235">
        <f t="shared" si="4"/>
        <v>1007614.3399999999</v>
      </c>
      <c r="BM29" s="234"/>
      <c r="BN29" s="234"/>
      <c r="BO29" s="234"/>
      <c r="BP29" s="234"/>
      <c r="BQ29" s="234"/>
    </row>
    <row r="30" spans="1:69">
      <c r="A30" s="234" t="s">
        <v>243</v>
      </c>
      <c r="B30" s="231">
        <v>1.14E-2</v>
      </c>
      <c r="C30" s="231">
        <v>2.1200000000000004E-2</v>
      </c>
      <c r="D30" s="220">
        <v>8491198.6400000006</v>
      </c>
      <c r="E30" s="220">
        <v>8491198.6400000006</v>
      </c>
      <c r="F30" s="220">
        <v>8491198.6400000006</v>
      </c>
      <c r="G30" s="220">
        <v>8491198.6400000006</v>
      </c>
      <c r="H30" s="220">
        <v>8491198.6400000006</v>
      </c>
      <c r="I30" s="220">
        <v>8491198.6400000006</v>
      </c>
      <c r="J30" s="220">
        <v>8491198.6400000006</v>
      </c>
      <c r="K30" s="220">
        <v>8491198.6400000006</v>
      </c>
      <c r="L30" s="220">
        <v>8491198.6400000006</v>
      </c>
      <c r="M30" s="220">
        <v>8491198.6400000006</v>
      </c>
      <c r="N30" s="220">
        <v>8491198.6400000006</v>
      </c>
      <c r="O30" s="220">
        <v>8491198.6400000006</v>
      </c>
      <c r="P30" s="220">
        <f t="shared" si="5"/>
        <v>101894383.68000001</v>
      </c>
      <c r="Q30" s="220">
        <v>8491198.6400000006</v>
      </c>
      <c r="R30" s="220">
        <v>8491198.6400000006</v>
      </c>
      <c r="S30" s="220">
        <v>8491198.6400000006</v>
      </c>
      <c r="T30" s="220">
        <v>8491198.6400000006</v>
      </c>
      <c r="U30" s="220">
        <v>8491198.6400000006</v>
      </c>
      <c r="V30" s="220">
        <v>8491198.6400000006</v>
      </c>
      <c r="W30" s="220">
        <v>8491198.6400000006</v>
      </c>
      <c r="X30" s="220">
        <v>8491198.6400000006</v>
      </c>
      <c r="Y30" s="220">
        <v>8491198.6400000006</v>
      </c>
      <c r="Z30" s="220">
        <v>8491198.6400000006</v>
      </c>
      <c r="AA30" s="220">
        <v>8491198.6400000006</v>
      </c>
      <c r="AB30" s="220">
        <v>8491198.6400000006</v>
      </c>
      <c r="AC30" s="220">
        <v>8491198.6400000006</v>
      </c>
      <c r="AD30" s="220">
        <v>8491198.6400000006</v>
      </c>
      <c r="AE30" s="220">
        <v>8491198.6400000006</v>
      </c>
      <c r="AF30" s="220">
        <v>8491198.6400000006</v>
      </c>
      <c r="AG30" s="220">
        <f t="shared" si="6"/>
        <v>101894383.68000001</v>
      </c>
      <c r="AH30" s="219"/>
      <c r="AI30" s="235">
        <f t="shared" si="10"/>
        <v>8066.64</v>
      </c>
      <c r="AJ30" s="235">
        <f t="shared" si="10"/>
        <v>8066.64</v>
      </c>
      <c r="AK30" s="235">
        <f t="shared" si="10"/>
        <v>8066.64</v>
      </c>
      <c r="AL30" s="235">
        <f t="shared" si="8"/>
        <v>8066.64</v>
      </c>
      <c r="AM30" s="235">
        <f t="shared" si="8"/>
        <v>8066.64</v>
      </c>
      <c r="AN30" s="235">
        <f t="shared" si="8"/>
        <v>8066.64</v>
      </c>
      <c r="AO30" s="235">
        <f t="shared" si="8"/>
        <v>8066.64</v>
      </c>
      <c r="AP30" s="235">
        <f t="shared" si="8"/>
        <v>8066.64</v>
      </c>
      <c r="AQ30" s="235">
        <f t="shared" si="8"/>
        <v>8066.64</v>
      </c>
      <c r="AR30" s="235">
        <f t="shared" si="8"/>
        <v>8066.64</v>
      </c>
      <c r="AS30" s="235">
        <f t="shared" si="8"/>
        <v>8066.64</v>
      </c>
      <c r="AT30" s="235">
        <f t="shared" si="8"/>
        <v>8066.64</v>
      </c>
      <c r="AU30" s="236">
        <f t="shared" si="1"/>
        <v>96799.680000000008</v>
      </c>
      <c r="AV30" s="236">
        <f t="shared" si="2"/>
        <v>8066.64</v>
      </c>
      <c r="AW30" s="236">
        <f t="shared" si="2"/>
        <v>8066.64</v>
      </c>
      <c r="AX30" s="236">
        <f t="shared" si="2"/>
        <v>8066.64</v>
      </c>
      <c r="AY30" s="236">
        <f t="shared" si="2"/>
        <v>8066.64</v>
      </c>
      <c r="AZ30" s="236">
        <f t="shared" si="11"/>
        <v>15001.12</v>
      </c>
      <c r="BA30" s="236">
        <f t="shared" si="11"/>
        <v>15001.12</v>
      </c>
      <c r="BB30" s="236">
        <f t="shared" si="11"/>
        <v>15001.12</v>
      </c>
      <c r="BC30" s="236">
        <f t="shared" si="9"/>
        <v>15001.12</v>
      </c>
      <c r="BD30" s="236">
        <f t="shared" si="9"/>
        <v>15001.12</v>
      </c>
      <c r="BE30" s="236">
        <f t="shared" si="9"/>
        <v>15001.12</v>
      </c>
      <c r="BF30" s="236">
        <f t="shared" si="9"/>
        <v>15001.12</v>
      </c>
      <c r="BG30" s="236">
        <f t="shared" si="9"/>
        <v>15001.12</v>
      </c>
      <c r="BH30" s="236">
        <f t="shared" si="9"/>
        <v>15001.12</v>
      </c>
      <c r="BI30" s="236">
        <f t="shared" si="9"/>
        <v>15001.12</v>
      </c>
      <c r="BJ30" s="236">
        <f t="shared" si="9"/>
        <v>15001.12</v>
      </c>
      <c r="BK30" s="236">
        <f t="shared" si="9"/>
        <v>15001.12</v>
      </c>
      <c r="BL30" s="235">
        <f t="shared" si="4"/>
        <v>180013.43999999997</v>
      </c>
      <c r="BM30" s="234"/>
      <c r="BN30" s="234"/>
      <c r="BO30" s="234"/>
      <c r="BP30" s="234"/>
      <c r="BQ30" s="234"/>
    </row>
    <row r="31" spans="1:69">
      <c r="A31" s="234" t="s">
        <v>244</v>
      </c>
      <c r="B31" s="231">
        <v>1.3100000000000001E-2</v>
      </c>
      <c r="C31" s="231">
        <v>3.6999999999999998E-2</v>
      </c>
      <c r="D31" s="220">
        <v>17008462.84</v>
      </c>
      <c r="E31" s="220">
        <v>17043478.800000001</v>
      </c>
      <c r="F31" s="220">
        <v>17043478.800000001</v>
      </c>
      <c r="G31" s="220">
        <v>17043478.800000001</v>
      </c>
      <c r="H31" s="220">
        <v>17043478.800000001</v>
      </c>
      <c r="I31" s="220">
        <v>17082498.780000001</v>
      </c>
      <c r="J31" s="220">
        <v>17203567.48</v>
      </c>
      <c r="K31" s="220">
        <v>17285616.200000003</v>
      </c>
      <c r="L31" s="220">
        <v>17285616.200000003</v>
      </c>
      <c r="M31" s="220">
        <v>17285616.200000003</v>
      </c>
      <c r="N31" s="220">
        <v>17285616.200000003</v>
      </c>
      <c r="O31" s="220">
        <v>17285616.200000003</v>
      </c>
      <c r="P31" s="220">
        <f t="shared" si="5"/>
        <v>205896525.29999995</v>
      </c>
      <c r="Q31" s="220">
        <v>17285616.200000003</v>
      </c>
      <c r="R31" s="220">
        <v>17285616.200000003</v>
      </c>
      <c r="S31" s="220">
        <v>17285616.200000003</v>
      </c>
      <c r="T31" s="220">
        <v>17285616.200000003</v>
      </c>
      <c r="U31" s="220">
        <v>17285616.200000003</v>
      </c>
      <c r="V31" s="220">
        <v>17285616.200000003</v>
      </c>
      <c r="W31" s="220">
        <v>17285616.200000003</v>
      </c>
      <c r="X31" s="220">
        <v>17285616.200000003</v>
      </c>
      <c r="Y31" s="220">
        <v>17285616.200000003</v>
      </c>
      <c r="Z31" s="220">
        <v>17285616.200000003</v>
      </c>
      <c r="AA31" s="220">
        <v>17285616.200000003</v>
      </c>
      <c r="AB31" s="220">
        <v>17285616.200000003</v>
      </c>
      <c r="AC31" s="220">
        <v>17285616.200000003</v>
      </c>
      <c r="AD31" s="220">
        <v>17285616.200000003</v>
      </c>
      <c r="AE31" s="220">
        <v>17285616.200000003</v>
      </c>
      <c r="AF31" s="220">
        <v>17285616.200000003</v>
      </c>
      <c r="AG31" s="220">
        <f t="shared" si="6"/>
        <v>207427394.39999998</v>
      </c>
      <c r="AH31" s="219"/>
      <c r="AI31" s="235">
        <f t="shared" si="10"/>
        <v>18567.57</v>
      </c>
      <c r="AJ31" s="235">
        <f t="shared" si="10"/>
        <v>18605.8</v>
      </c>
      <c r="AK31" s="235">
        <f t="shared" si="10"/>
        <v>18605.8</v>
      </c>
      <c r="AL31" s="235">
        <f t="shared" si="8"/>
        <v>18605.8</v>
      </c>
      <c r="AM31" s="235">
        <f t="shared" si="8"/>
        <v>18605.8</v>
      </c>
      <c r="AN31" s="235">
        <f t="shared" si="8"/>
        <v>18648.39</v>
      </c>
      <c r="AO31" s="235">
        <f t="shared" si="8"/>
        <v>18780.560000000001</v>
      </c>
      <c r="AP31" s="235">
        <f t="shared" si="8"/>
        <v>18870.13</v>
      </c>
      <c r="AQ31" s="235">
        <f t="shared" si="8"/>
        <v>18870.13</v>
      </c>
      <c r="AR31" s="235">
        <f t="shared" si="8"/>
        <v>18870.13</v>
      </c>
      <c r="AS31" s="235">
        <f t="shared" si="8"/>
        <v>18870.13</v>
      </c>
      <c r="AT31" s="235">
        <f t="shared" si="8"/>
        <v>18870.13</v>
      </c>
      <c r="AU31" s="236">
        <f t="shared" si="1"/>
        <v>224770.37000000002</v>
      </c>
      <c r="AV31" s="236">
        <f t="shared" si="2"/>
        <v>18870.13</v>
      </c>
      <c r="AW31" s="236">
        <f t="shared" si="2"/>
        <v>18870.13</v>
      </c>
      <c r="AX31" s="236">
        <f t="shared" si="2"/>
        <v>18870.13</v>
      </c>
      <c r="AY31" s="236">
        <f t="shared" si="2"/>
        <v>18870.13</v>
      </c>
      <c r="AZ31" s="236">
        <f t="shared" si="11"/>
        <v>53297.32</v>
      </c>
      <c r="BA31" s="236">
        <f t="shared" si="11"/>
        <v>53297.32</v>
      </c>
      <c r="BB31" s="236">
        <f t="shared" si="11"/>
        <v>53297.32</v>
      </c>
      <c r="BC31" s="236">
        <f t="shared" si="9"/>
        <v>53297.32</v>
      </c>
      <c r="BD31" s="236">
        <f t="shared" si="9"/>
        <v>53297.32</v>
      </c>
      <c r="BE31" s="236">
        <f t="shared" si="9"/>
        <v>53297.32</v>
      </c>
      <c r="BF31" s="236">
        <f t="shared" si="9"/>
        <v>53297.32</v>
      </c>
      <c r="BG31" s="236">
        <f t="shared" si="9"/>
        <v>53297.32</v>
      </c>
      <c r="BH31" s="236">
        <f t="shared" si="9"/>
        <v>53297.32</v>
      </c>
      <c r="BI31" s="236">
        <f t="shared" si="9"/>
        <v>53297.32</v>
      </c>
      <c r="BJ31" s="236">
        <f t="shared" si="9"/>
        <v>53297.32</v>
      </c>
      <c r="BK31" s="236">
        <f t="shared" si="9"/>
        <v>53297.32</v>
      </c>
      <c r="BL31" s="235">
        <f t="shared" si="4"/>
        <v>639567.83999999985</v>
      </c>
      <c r="BM31" s="234"/>
      <c r="BN31" s="234"/>
      <c r="BO31" s="234"/>
      <c r="BP31" s="234"/>
      <c r="BQ31" s="234"/>
    </row>
    <row r="32" spans="1:69">
      <c r="A32" s="234" t="s">
        <v>245</v>
      </c>
      <c r="B32" s="231">
        <v>2.1500000000000002E-2</v>
      </c>
      <c r="C32" s="231">
        <v>2.7099999999999999E-2</v>
      </c>
      <c r="D32" s="220">
        <v>42562610.850000001</v>
      </c>
      <c r="E32" s="220">
        <v>42893567.549999997</v>
      </c>
      <c r="F32" s="220">
        <v>43120555.950000003</v>
      </c>
      <c r="G32" s="220">
        <v>43016587.640000001</v>
      </c>
      <c r="H32" s="220">
        <v>43013870.539999999</v>
      </c>
      <c r="I32" s="220">
        <v>43050173.409999996</v>
      </c>
      <c r="J32" s="220">
        <v>43089193.390000001</v>
      </c>
      <c r="K32" s="220">
        <v>43089193.390000001</v>
      </c>
      <c r="L32" s="220">
        <v>43089193.390000001</v>
      </c>
      <c r="M32" s="220">
        <v>43089193.390000001</v>
      </c>
      <c r="N32" s="220">
        <v>43089193.390000001</v>
      </c>
      <c r="O32" s="220">
        <v>43089193.390000001</v>
      </c>
      <c r="P32" s="220">
        <f t="shared" si="5"/>
        <v>516192526.27999991</v>
      </c>
      <c r="Q32" s="220">
        <v>43089193.390000001</v>
      </c>
      <c r="R32" s="220">
        <v>43089193.390000001</v>
      </c>
      <c r="S32" s="220">
        <v>43089193.390000001</v>
      </c>
      <c r="T32" s="220">
        <v>43089193.390000001</v>
      </c>
      <c r="U32" s="220">
        <v>52417096.740000002</v>
      </c>
      <c r="V32" s="220">
        <v>52417096.740000002</v>
      </c>
      <c r="W32" s="220">
        <v>52417096.740000002</v>
      </c>
      <c r="X32" s="220">
        <v>52502111.740000002</v>
      </c>
      <c r="Y32" s="220">
        <v>52587126.740000002</v>
      </c>
      <c r="Z32" s="220">
        <v>52587126.740000002</v>
      </c>
      <c r="AA32" s="220">
        <v>52587126.740000002</v>
      </c>
      <c r="AB32" s="220">
        <v>52587126.740000002</v>
      </c>
      <c r="AC32" s="220">
        <v>52587126.740000002</v>
      </c>
      <c r="AD32" s="220">
        <v>52587126.740000002</v>
      </c>
      <c r="AE32" s="220">
        <v>52587126.740000002</v>
      </c>
      <c r="AF32" s="220">
        <v>52587126.740000002</v>
      </c>
      <c r="AG32" s="220">
        <f t="shared" si="6"/>
        <v>630450415.88</v>
      </c>
      <c r="AH32" s="219"/>
      <c r="AI32" s="235">
        <f t="shared" si="10"/>
        <v>76258.009999999995</v>
      </c>
      <c r="AJ32" s="235">
        <f t="shared" si="10"/>
        <v>76850.98</v>
      </c>
      <c r="AK32" s="235">
        <f t="shared" si="10"/>
        <v>77257.66</v>
      </c>
      <c r="AL32" s="235">
        <f t="shared" si="8"/>
        <v>77071.39</v>
      </c>
      <c r="AM32" s="235">
        <f t="shared" si="8"/>
        <v>77066.52</v>
      </c>
      <c r="AN32" s="235">
        <f t="shared" si="8"/>
        <v>77131.56</v>
      </c>
      <c r="AO32" s="235">
        <f t="shared" si="8"/>
        <v>77201.47</v>
      </c>
      <c r="AP32" s="235">
        <f t="shared" si="8"/>
        <v>77201.47</v>
      </c>
      <c r="AQ32" s="235">
        <f t="shared" si="8"/>
        <v>77201.47</v>
      </c>
      <c r="AR32" s="235">
        <f t="shared" si="8"/>
        <v>77201.47</v>
      </c>
      <c r="AS32" s="235">
        <f t="shared" si="8"/>
        <v>77201.47</v>
      </c>
      <c r="AT32" s="235">
        <f t="shared" si="8"/>
        <v>77201.47</v>
      </c>
      <c r="AU32" s="236">
        <f t="shared" si="1"/>
        <v>924844.93999999983</v>
      </c>
      <c r="AV32" s="236">
        <f t="shared" si="2"/>
        <v>77201.47</v>
      </c>
      <c r="AW32" s="236">
        <f t="shared" si="2"/>
        <v>77201.47</v>
      </c>
      <c r="AX32" s="236">
        <f t="shared" si="2"/>
        <v>77201.47</v>
      </c>
      <c r="AY32" s="236">
        <f t="shared" si="2"/>
        <v>77201.47</v>
      </c>
      <c r="AZ32" s="236">
        <f t="shared" si="11"/>
        <v>118375.28</v>
      </c>
      <c r="BA32" s="236">
        <f t="shared" si="11"/>
        <v>118375.28</v>
      </c>
      <c r="BB32" s="236">
        <f t="shared" si="11"/>
        <v>118375.28</v>
      </c>
      <c r="BC32" s="236">
        <f t="shared" si="9"/>
        <v>118567.27</v>
      </c>
      <c r="BD32" s="236">
        <f t="shared" si="9"/>
        <v>118759.26</v>
      </c>
      <c r="BE32" s="236">
        <f t="shared" si="9"/>
        <v>118759.26</v>
      </c>
      <c r="BF32" s="236">
        <f t="shared" si="9"/>
        <v>118759.26</v>
      </c>
      <c r="BG32" s="236">
        <f t="shared" si="9"/>
        <v>118759.26</v>
      </c>
      <c r="BH32" s="236">
        <f t="shared" si="9"/>
        <v>118759.26</v>
      </c>
      <c r="BI32" s="236">
        <f t="shared" si="9"/>
        <v>118759.26</v>
      </c>
      <c r="BJ32" s="236">
        <f t="shared" si="9"/>
        <v>118759.26</v>
      </c>
      <c r="BK32" s="236">
        <f t="shared" si="9"/>
        <v>118759.26</v>
      </c>
      <c r="BL32" s="235">
        <f t="shared" si="4"/>
        <v>1423767.19</v>
      </c>
      <c r="BM32" s="234"/>
      <c r="BN32" s="234"/>
      <c r="BO32" s="234"/>
      <c r="BP32" s="234"/>
      <c r="BQ32" s="234"/>
    </row>
    <row r="33" spans="1:69">
      <c r="A33" s="234" t="s">
        <v>246</v>
      </c>
      <c r="B33" s="231">
        <v>2.1500000000000002E-2</v>
      </c>
      <c r="C33" s="231">
        <v>2.7099999999999999E-2</v>
      </c>
      <c r="D33" s="220">
        <v>9327903.3499999996</v>
      </c>
      <c r="E33" s="220">
        <v>9327903.3499999996</v>
      </c>
      <c r="F33" s="220">
        <v>9327903.3499999996</v>
      </c>
      <c r="G33" s="220">
        <v>9327903.3499999996</v>
      </c>
      <c r="H33" s="220">
        <v>9327903.3499999996</v>
      </c>
      <c r="I33" s="220">
        <v>9327903.3499999996</v>
      </c>
      <c r="J33" s="220">
        <v>9327903.3499999996</v>
      </c>
      <c r="K33" s="220">
        <v>9327903.3499999996</v>
      </c>
      <c r="L33" s="220">
        <v>9327903.3499999996</v>
      </c>
      <c r="M33" s="220">
        <v>9327903.3499999996</v>
      </c>
      <c r="N33" s="220">
        <v>9327903.3499999996</v>
      </c>
      <c r="O33" s="220">
        <v>9327903.3499999996</v>
      </c>
      <c r="P33" s="220">
        <f t="shared" si="5"/>
        <v>111934840.19999997</v>
      </c>
      <c r="Q33" s="220">
        <v>9327903.3499999996</v>
      </c>
      <c r="R33" s="220">
        <v>9327903.3499999996</v>
      </c>
      <c r="S33" s="220">
        <v>9327903.3499999996</v>
      </c>
      <c r="T33" s="220">
        <v>9327903.3499999996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  <c r="AF33" s="220">
        <v>0</v>
      </c>
      <c r="AG33" s="220">
        <f t="shared" si="6"/>
        <v>0</v>
      </c>
      <c r="AH33" s="219"/>
      <c r="AI33" s="235">
        <f t="shared" si="10"/>
        <v>16712.490000000002</v>
      </c>
      <c r="AJ33" s="235">
        <f t="shared" si="10"/>
        <v>16712.490000000002</v>
      </c>
      <c r="AK33" s="235">
        <f t="shared" si="10"/>
        <v>16712.490000000002</v>
      </c>
      <c r="AL33" s="235">
        <f t="shared" si="8"/>
        <v>16712.490000000002</v>
      </c>
      <c r="AM33" s="235">
        <f t="shared" si="8"/>
        <v>16712.490000000002</v>
      </c>
      <c r="AN33" s="235">
        <f t="shared" si="8"/>
        <v>16712.490000000002</v>
      </c>
      <c r="AO33" s="235">
        <f t="shared" si="8"/>
        <v>16712.490000000002</v>
      </c>
      <c r="AP33" s="235">
        <f t="shared" si="8"/>
        <v>16712.490000000002</v>
      </c>
      <c r="AQ33" s="235">
        <f t="shared" si="8"/>
        <v>16712.490000000002</v>
      </c>
      <c r="AR33" s="235">
        <f t="shared" si="8"/>
        <v>16712.490000000002</v>
      </c>
      <c r="AS33" s="235">
        <f t="shared" si="8"/>
        <v>16712.490000000002</v>
      </c>
      <c r="AT33" s="235">
        <f t="shared" si="8"/>
        <v>16712.490000000002</v>
      </c>
      <c r="AU33" s="236">
        <f t="shared" si="1"/>
        <v>200549.87999999998</v>
      </c>
      <c r="AV33" s="236">
        <f t="shared" si="2"/>
        <v>16712.490000000002</v>
      </c>
      <c r="AW33" s="236">
        <f t="shared" si="2"/>
        <v>16712.490000000002</v>
      </c>
      <c r="AX33" s="236">
        <f t="shared" si="2"/>
        <v>16712.490000000002</v>
      </c>
      <c r="AY33" s="236">
        <f t="shared" si="2"/>
        <v>16712.490000000002</v>
      </c>
      <c r="AZ33" s="236">
        <f t="shared" si="11"/>
        <v>0</v>
      </c>
      <c r="BA33" s="236">
        <f t="shared" si="11"/>
        <v>0</v>
      </c>
      <c r="BB33" s="236">
        <f t="shared" si="11"/>
        <v>0</v>
      </c>
      <c r="BC33" s="236">
        <f t="shared" si="9"/>
        <v>0</v>
      </c>
      <c r="BD33" s="236">
        <f t="shared" si="9"/>
        <v>0</v>
      </c>
      <c r="BE33" s="236">
        <f t="shared" si="9"/>
        <v>0</v>
      </c>
      <c r="BF33" s="236">
        <f t="shared" si="9"/>
        <v>0</v>
      </c>
      <c r="BG33" s="236">
        <f t="shared" si="9"/>
        <v>0</v>
      </c>
      <c r="BH33" s="236">
        <f t="shared" si="9"/>
        <v>0</v>
      </c>
      <c r="BI33" s="236">
        <f t="shared" si="9"/>
        <v>0</v>
      </c>
      <c r="BJ33" s="236">
        <f t="shared" si="9"/>
        <v>0</v>
      </c>
      <c r="BK33" s="236">
        <f t="shared" si="9"/>
        <v>0</v>
      </c>
      <c r="BL33" s="235">
        <f t="shared" si="4"/>
        <v>0</v>
      </c>
      <c r="BM33" s="234"/>
      <c r="BN33" s="234"/>
      <c r="BO33" s="234"/>
      <c r="BP33" s="234"/>
      <c r="BQ33" s="234"/>
    </row>
    <row r="34" spans="1:69">
      <c r="A34" s="234" t="s">
        <v>247</v>
      </c>
      <c r="B34" s="231">
        <v>3.44E-2</v>
      </c>
      <c r="C34" s="231">
        <v>4.0899999999999999E-2</v>
      </c>
      <c r="D34" s="220">
        <v>36826161.049999997</v>
      </c>
      <c r="E34" s="220">
        <v>36966088.390000001</v>
      </c>
      <c r="F34" s="220">
        <v>37106137.520000003</v>
      </c>
      <c r="G34" s="220">
        <v>37106259.310000002</v>
      </c>
      <c r="H34" s="220">
        <v>37084551.539999999</v>
      </c>
      <c r="I34" s="220">
        <v>37228456.789999999</v>
      </c>
      <c r="J34" s="220">
        <v>37745045.510000005</v>
      </c>
      <c r="K34" s="220">
        <v>38321340.744999997</v>
      </c>
      <c r="L34" s="220">
        <v>38682899.980000004</v>
      </c>
      <c r="M34" s="220">
        <v>39466543.270000003</v>
      </c>
      <c r="N34" s="220">
        <v>40113946.859999999</v>
      </c>
      <c r="O34" s="220">
        <v>40113946.859999999</v>
      </c>
      <c r="P34" s="220">
        <f t="shared" si="5"/>
        <v>456761377.82500005</v>
      </c>
      <c r="Q34" s="220">
        <v>40113946.859999999</v>
      </c>
      <c r="R34" s="220">
        <v>40113946.859999999</v>
      </c>
      <c r="S34" s="220">
        <v>40463946.859999999</v>
      </c>
      <c r="T34" s="220">
        <v>40813946.859999999</v>
      </c>
      <c r="U34" s="220">
        <v>50632972.269999996</v>
      </c>
      <c r="V34" s="220">
        <v>50632972.269999996</v>
      </c>
      <c r="W34" s="220">
        <v>50717380.769999996</v>
      </c>
      <c r="X34" s="220">
        <v>50801789.269999996</v>
      </c>
      <c r="Y34" s="220">
        <v>50801789.269999996</v>
      </c>
      <c r="Z34" s="220">
        <v>50801789.269999996</v>
      </c>
      <c r="AA34" s="220">
        <v>50801789.269999996</v>
      </c>
      <c r="AB34" s="220">
        <v>50801789.269999996</v>
      </c>
      <c r="AC34" s="220">
        <v>50801789.269999996</v>
      </c>
      <c r="AD34" s="220">
        <v>50979774.609999999</v>
      </c>
      <c r="AE34" s="220">
        <v>51157759.949999996</v>
      </c>
      <c r="AF34" s="220">
        <v>51157759.949999996</v>
      </c>
      <c r="AG34" s="220">
        <f t="shared" si="6"/>
        <v>610089355.43999994</v>
      </c>
      <c r="AH34" s="219"/>
      <c r="AI34" s="235">
        <f t="shared" si="10"/>
        <v>105568.33</v>
      </c>
      <c r="AJ34" s="235">
        <f t="shared" si="10"/>
        <v>105969.45</v>
      </c>
      <c r="AK34" s="235">
        <f t="shared" si="10"/>
        <v>106370.93</v>
      </c>
      <c r="AL34" s="235">
        <f t="shared" si="8"/>
        <v>106371.28</v>
      </c>
      <c r="AM34" s="235">
        <f t="shared" si="8"/>
        <v>106309.05</v>
      </c>
      <c r="AN34" s="235">
        <f t="shared" si="8"/>
        <v>106721.58</v>
      </c>
      <c r="AO34" s="235">
        <f t="shared" si="8"/>
        <v>108202.46</v>
      </c>
      <c r="AP34" s="235">
        <f t="shared" si="8"/>
        <v>109854.51</v>
      </c>
      <c r="AQ34" s="235">
        <f t="shared" si="8"/>
        <v>110890.98</v>
      </c>
      <c r="AR34" s="235">
        <f t="shared" si="8"/>
        <v>113137.42</v>
      </c>
      <c r="AS34" s="235">
        <f t="shared" si="8"/>
        <v>114993.31</v>
      </c>
      <c r="AT34" s="235">
        <f t="shared" si="8"/>
        <v>114993.31</v>
      </c>
      <c r="AU34" s="236">
        <f t="shared" si="1"/>
        <v>1309382.6100000001</v>
      </c>
      <c r="AV34" s="236">
        <f t="shared" si="2"/>
        <v>114993.31</v>
      </c>
      <c r="AW34" s="236">
        <f t="shared" si="2"/>
        <v>114993.31</v>
      </c>
      <c r="AX34" s="236">
        <f t="shared" si="2"/>
        <v>115996.65</v>
      </c>
      <c r="AY34" s="236">
        <f t="shared" si="2"/>
        <v>116999.98</v>
      </c>
      <c r="AZ34" s="236">
        <f t="shared" si="11"/>
        <v>172574.05</v>
      </c>
      <c r="BA34" s="236">
        <f t="shared" si="11"/>
        <v>172574.05</v>
      </c>
      <c r="BB34" s="236">
        <f t="shared" si="11"/>
        <v>172861.74</v>
      </c>
      <c r="BC34" s="236">
        <f t="shared" si="9"/>
        <v>173149.43</v>
      </c>
      <c r="BD34" s="236">
        <f t="shared" si="9"/>
        <v>173149.43</v>
      </c>
      <c r="BE34" s="236">
        <f t="shared" si="9"/>
        <v>173149.43</v>
      </c>
      <c r="BF34" s="236">
        <f t="shared" si="9"/>
        <v>173149.43</v>
      </c>
      <c r="BG34" s="236">
        <f t="shared" si="9"/>
        <v>173149.43</v>
      </c>
      <c r="BH34" s="236">
        <f t="shared" si="9"/>
        <v>173149.43</v>
      </c>
      <c r="BI34" s="236">
        <f t="shared" si="9"/>
        <v>173756.07</v>
      </c>
      <c r="BJ34" s="236">
        <f t="shared" si="9"/>
        <v>174362.7</v>
      </c>
      <c r="BK34" s="236">
        <f t="shared" si="9"/>
        <v>174362.7</v>
      </c>
      <c r="BL34" s="235">
        <f t="shared" si="4"/>
        <v>2079387.8899999997</v>
      </c>
      <c r="BM34" s="234"/>
      <c r="BN34" s="234"/>
      <c r="BO34" s="234"/>
      <c r="BP34" s="234"/>
      <c r="BQ34" s="234"/>
    </row>
    <row r="35" spans="1:69">
      <c r="A35" s="234" t="s">
        <v>248</v>
      </c>
      <c r="B35" s="231">
        <v>3.44E-2</v>
      </c>
      <c r="C35" s="231">
        <v>4.0899999999999999E-2</v>
      </c>
      <c r="D35" s="220">
        <v>10014239.09</v>
      </c>
      <c r="E35" s="220">
        <v>10014239.09</v>
      </c>
      <c r="F35" s="220">
        <v>10014239.09</v>
      </c>
      <c r="G35" s="220">
        <v>10014239.09</v>
      </c>
      <c r="H35" s="220">
        <v>9916632.25</v>
      </c>
      <c r="I35" s="220">
        <v>9819025.4100000001</v>
      </c>
      <c r="J35" s="220">
        <v>9819025.4100000001</v>
      </c>
      <c r="K35" s="220">
        <v>9819025.4100000001</v>
      </c>
      <c r="L35" s="220">
        <v>9819025.4100000001</v>
      </c>
      <c r="M35" s="220">
        <v>9819025.4100000001</v>
      </c>
      <c r="N35" s="220">
        <v>9819025.4100000001</v>
      </c>
      <c r="O35" s="220">
        <v>9819025.4100000001</v>
      </c>
      <c r="P35" s="220">
        <f t="shared" si="5"/>
        <v>118706766.47999997</v>
      </c>
      <c r="Q35" s="220">
        <v>9819025.4100000001</v>
      </c>
      <c r="R35" s="220">
        <v>9819025.4100000001</v>
      </c>
      <c r="S35" s="220">
        <v>9819025.4100000001</v>
      </c>
      <c r="T35" s="220">
        <v>9819025.4100000001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0">
        <v>0</v>
      </c>
      <c r="AF35" s="220">
        <v>0</v>
      </c>
      <c r="AG35" s="220">
        <f t="shared" si="6"/>
        <v>0</v>
      </c>
      <c r="AH35" s="219"/>
      <c r="AI35" s="235">
        <f t="shared" si="10"/>
        <v>28707.49</v>
      </c>
      <c r="AJ35" s="235">
        <f t="shared" si="10"/>
        <v>28707.49</v>
      </c>
      <c r="AK35" s="235">
        <f t="shared" si="10"/>
        <v>28707.49</v>
      </c>
      <c r="AL35" s="235">
        <f t="shared" si="8"/>
        <v>28707.49</v>
      </c>
      <c r="AM35" s="235">
        <f t="shared" si="8"/>
        <v>28427.68</v>
      </c>
      <c r="AN35" s="235">
        <f t="shared" si="8"/>
        <v>28147.87</v>
      </c>
      <c r="AO35" s="235">
        <f t="shared" si="8"/>
        <v>28147.87</v>
      </c>
      <c r="AP35" s="235">
        <f t="shared" si="8"/>
        <v>28147.87</v>
      </c>
      <c r="AQ35" s="235">
        <f t="shared" si="8"/>
        <v>28147.87</v>
      </c>
      <c r="AR35" s="235">
        <f t="shared" si="8"/>
        <v>28147.87</v>
      </c>
      <c r="AS35" s="235">
        <f t="shared" si="8"/>
        <v>28147.87</v>
      </c>
      <c r="AT35" s="235">
        <f t="shared" si="8"/>
        <v>28147.87</v>
      </c>
      <c r="AU35" s="236">
        <f t="shared" si="1"/>
        <v>340292.73</v>
      </c>
      <c r="AV35" s="236">
        <f t="shared" si="2"/>
        <v>28147.87</v>
      </c>
      <c r="AW35" s="236">
        <f t="shared" si="2"/>
        <v>28147.87</v>
      </c>
      <c r="AX35" s="236">
        <f t="shared" si="2"/>
        <v>28147.87</v>
      </c>
      <c r="AY35" s="236">
        <f t="shared" si="2"/>
        <v>28147.87</v>
      </c>
      <c r="AZ35" s="236">
        <f t="shared" si="11"/>
        <v>0</v>
      </c>
      <c r="BA35" s="236">
        <f t="shared" si="11"/>
        <v>0</v>
      </c>
      <c r="BB35" s="236">
        <f t="shared" si="11"/>
        <v>0</v>
      </c>
      <c r="BC35" s="236">
        <f t="shared" si="9"/>
        <v>0</v>
      </c>
      <c r="BD35" s="236">
        <f t="shared" si="9"/>
        <v>0</v>
      </c>
      <c r="BE35" s="236">
        <f t="shared" si="9"/>
        <v>0</v>
      </c>
      <c r="BF35" s="236">
        <f t="shared" si="9"/>
        <v>0</v>
      </c>
      <c r="BG35" s="236">
        <f t="shared" si="9"/>
        <v>0</v>
      </c>
      <c r="BH35" s="236">
        <f t="shared" si="9"/>
        <v>0</v>
      </c>
      <c r="BI35" s="236">
        <f t="shared" si="9"/>
        <v>0</v>
      </c>
      <c r="BJ35" s="236">
        <f t="shared" si="9"/>
        <v>0</v>
      </c>
      <c r="BK35" s="236">
        <f t="shared" si="9"/>
        <v>0</v>
      </c>
      <c r="BL35" s="235">
        <f t="shared" si="4"/>
        <v>0</v>
      </c>
      <c r="BM35" s="234"/>
      <c r="BN35" s="234"/>
      <c r="BO35" s="234"/>
      <c r="BP35" s="234"/>
      <c r="BQ35" s="234"/>
    </row>
    <row r="36" spans="1:69">
      <c r="A36" s="234" t="s">
        <v>249</v>
      </c>
      <c r="B36" s="231">
        <v>1.1599999999999999E-2</v>
      </c>
      <c r="C36" s="231">
        <v>2.3400000000000001E-2</v>
      </c>
      <c r="D36" s="220">
        <v>15622909.76</v>
      </c>
      <c r="E36" s="220">
        <v>15622909.76</v>
      </c>
      <c r="F36" s="220">
        <v>15622909.76</v>
      </c>
      <c r="G36" s="220">
        <v>15622909.76</v>
      </c>
      <c r="H36" s="220">
        <v>15622909.76</v>
      </c>
      <c r="I36" s="220">
        <v>15622909.76</v>
      </c>
      <c r="J36" s="220">
        <v>15622909.76</v>
      </c>
      <c r="K36" s="220">
        <v>15622909.76</v>
      </c>
      <c r="L36" s="220">
        <v>15622909.76</v>
      </c>
      <c r="M36" s="220">
        <v>15622909.76</v>
      </c>
      <c r="N36" s="220">
        <v>15622909.76</v>
      </c>
      <c r="O36" s="220">
        <v>15622909.76</v>
      </c>
      <c r="P36" s="220">
        <f t="shared" si="5"/>
        <v>187474917.11999997</v>
      </c>
      <c r="Q36" s="220">
        <v>15622909.76</v>
      </c>
      <c r="R36" s="220">
        <v>15622909.76</v>
      </c>
      <c r="S36" s="220">
        <v>15622909.76</v>
      </c>
      <c r="T36" s="220">
        <v>15622909.76</v>
      </c>
      <c r="U36" s="220">
        <v>15622909.76</v>
      </c>
      <c r="V36" s="220">
        <v>15622909.76</v>
      </c>
      <c r="W36" s="220">
        <v>15622909.76</v>
      </c>
      <c r="X36" s="220">
        <v>15622909.76</v>
      </c>
      <c r="Y36" s="220">
        <v>15622909.76</v>
      </c>
      <c r="Z36" s="220">
        <v>15622909.76</v>
      </c>
      <c r="AA36" s="220">
        <v>15622909.76</v>
      </c>
      <c r="AB36" s="220">
        <v>15622909.76</v>
      </c>
      <c r="AC36" s="220">
        <v>15622909.76</v>
      </c>
      <c r="AD36" s="220">
        <v>15622909.76</v>
      </c>
      <c r="AE36" s="220">
        <v>15622909.76</v>
      </c>
      <c r="AF36" s="220">
        <v>15622909.76</v>
      </c>
      <c r="AG36" s="220">
        <f t="shared" si="6"/>
        <v>187474917.11999997</v>
      </c>
      <c r="AH36" s="219"/>
      <c r="AI36" s="235">
        <f t="shared" si="10"/>
        <v>15102.15</v>
      </c>
      <c r="AJ36" s="235">
        <f t="shared" si="10"/>
        <v>15102.15</v>
      </c>
      <c r="AK36" s="235">
        <f t="shared" si="10"/>
        <v>15102.15</v>
      </c>
      <c r="AL36" s="235">
        <f t="shared" si="8"/>
        <v>15102.15</v>
      </c>
      <c r="AM36" s="235">
        <f t="shared" si="8"/>
        <v>15102.15</v>
      </c>
      <c r="AN36" s="235">
        <f t="shared" si="8"/>
        <v>15102.15</v>
      </c>
      <c r="AO36" s="235">
        <f t="shared" si="8"/>
        <v>15102.15</v>
      </c>
      <c r="AP36" s="235">
        <f t="shared" si="8"/>
        <v>15102.15</v>
      </c>
      <c r="AQ36" s="235">
        <f t="shared" si="8"/>
        <v>15102.15</v>
      </c>
      <c r="AR36" s="235">
        <f t="shared" si="8"/>
        <v>15102.15</v>
      </c>
      <c r="AS36" s="235">
        <f t="shared" si="8"/>
        <v>15102.15</v>
      </c>
      <c r="AT36" s="235">
        <f t="shared" si="8"/>
        <v>15102.15</v>
      </c>
      <c r="AU36" s="236">
        <f t="shared" si="1"/>
        <v>181225.79999999996</v>
      </c>
      <c r="AV36" s="236">
        <f t="shared" si="2"/>
        <v>15102.15</v>
      </c>
      <c r="AW36" s="236">
        <f t="shared" si="2"/>
        <v>15102.15</v>
      </c>
      <c r="AX36" s="236">
        <f t="shared" si="2"/>
        <v>15102.15</v>
      </c>
      <c r="AY36" s="236">
        <f t="shared" si="2"/>
        <v>15102.15</v>
      </c>
      <c r="AZ36" s="236">
        <f t="shared" si="11"/>
        <v>30464.67</v>
      </c>
      <c r="BA36" s="236">
        <f t="shared" si="11"/>
        <v>30464.67</v>
      </c>
      <c r="BB36" s="236">
        <f t="shared" si="11"/>
        <v>30464.67</v>
      </c>
      <c r="BC36" s="236">
        <f t="shared" si="9"/>
        <v>30464.67</v>
      </c>
      <c r="BD36" s="236">
        <f t="shared" si="9"/>
        <v>30464.67</v>
      </c>
      <c r="BE36" s="236">
        <f t="shared" si="9"/>
        <v>30464.67</v>
      </c>
      <c r="BF36" s="236">
        <f t="shared" si="9"/>
        <v>30464.67</v>
      </c>
      <c r="BG36" s="236">
        <f t="shared" si="9"/>
        <v>30464.67</v>
      </c>
      <c r="BH36" s="236">
        <f t="shared" si="9"/>
        <v>30464.67</v>
      </c>
      <c r="BI36" s="236">
        <f t="shared" si="9"/>
        <v>30464.67</v>
      </c>
      <c r="BJ36" s="236">
        <f t="shared" si="9"/>
        <v>30464.67</v>
      </c>
      <c r="BK36" s="236">
        <f t="shared" si="9"/>
        <v>30464.67</v>
      </c>
      <c r="BL36" s="235">
        <f t="shared" si="4"/>
        <v>365576.03999999986</v>
      </c>
      <c r="BM36" s="234"/>
      <c r="BN36" s="234"/>
      <c r="BO36" s="234"/>
      <c r="BP36" s="234"/>
      <c r="BQ36" s="234"/>
    </row>
    <row r="37" spans="1:69">
      <c r="A37" s="234" t="s">
        <v>250</v>
      </c>
      <c r="B37" s="231">
        <v>0</v>
      </c>
      <c r="C37" s="231">
        <v>2.3400000000000001E-2</v>
      </c>
      <c r="D37" s="220">
        <v>0</v>
      </c>
      <c r="E37" s="220">
        <v>0</v>
      </c>
      <c r="F37" s="220">
        <v>0</v>
      </c>
      <c r="G37" s="220">
        <v>0</v>
      </c>
      <c r="H37" s="220">
        <v>0</v>
      </c>
      <c r="I37" s="220">
        <v>0</v>
      </c>
      <c r="J37" s="220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f t="shared" si="5"/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0">
        <v>0</v>
      </c>
      <c r="X37" s="220">
        <v>0</v>
      </c>
      <c r="Y37" s="220">
        <v>0</v>
      </c>
      <c r="Z37" s="220">
        <v>0</v>
      </c>
      <c r="AA37" s="220">
        <v>0</v>
      </c>
      <c r="AB37" s="220">
        <v>0</v>
      </c>
      <c r="AC37" s="220">
        <v>0</v>
      </c>
      <c r="AD37" s="220">
        <v>0</v>
      </c>
      <c r="AE37" s="220">
        <v>0</v>
      </c>
      <c r="AF37" s="220">
        <v>0</v>
      </c>
      <c r="AG37" s="220">
        <f t="shared" si="6"/>
        <v>0</v>
      </c>
      <c r="AH37" s="219"/>
      <c r="AI37" s="235">
        <f t="shared" si="10"/>
        <v>0</v>
      </c>
      <c r="AJ37" s="235">
        <f t="shared" si="10"/>
        <v>0</v>
      </c>
      <c r="AK37" s="235">
        <f t="shared" si="10"/>
        <v>0</v>
      </c>
      <c r="AL37" s="235">
        <f t="shared" si="8"/>
        <v>0</v>
      </c>
      <c r="AM37" s="235">
        <f t="shared" si="8"/>
        <v>0</v>
      </c>
      <c r="AN37" s="235">
        <f t="shared" si="8"/>
        <v>0</v>
      </c>
      <c r="AO37" s="235">
        <f t="shared" si="8"/>
        <v>0</v>
      </c>
      <c r="AP37" s="235">
        <f t="shared" si="8"/>
        <v>0</v>
      </c>
      <c r="AQ37" s="235">
        <f t="shared" si="8"/>
        <v>0</v>
      </c>
      <c r="AR37" s="235">
        <f t="shared" si="8"/>
        <v>0</v>
      </c>
      <c r="AS37" s="235">
        <f t="shared" si="8"/>
        <v>0</v>
      </c>
      <c r="AT37" s="235">
        <f t="shared" si="8"/>
        <v>0</v>
      </c>
      <c r="AU37" s="236">
        <f t="shared" si="1"/>
        <v>0</v>
      </c>
      <c r="AV37" s="236">
        <f t="shared" si="2"/>
        <v>0</v>
      </c>
      <c r="AW37" s="236">
        <f t="shared" si="2"/>
        <v>0</v>
      </c>
      <c r="AX37" s="236">
        <f t="shared" si="2"/>
        <v>0</v>
      </c>
      <c r="AY37" s="236">
        <f t="shared" si="2"/>
        <v>0</v>
      </c>
      <c r="AZ37" s="236">
        <f t="shared" si="11"/>
        <v>0</v>
      </c>
      <c r="BA37" s="236">
        <f t="shared" si="11"/>
        <v>0</v>
      </c>
      <c r="BB37" s="236">
        <f t="shared" si="11"/>
        <v>0</v>
      </c>
      <c r="BC37" s="236">
        <f t="shared" si="9"/>
        <v>0</v>
      </c>
      <c r="BD37" s="236">
        <f t="shared" si="9"/>
        <v>0</v>
      </c>
      <c r="BE37" s="236">
        <f t="shared" si="9"/>
        <v>0</v>
      </c>
      <c r="BF37" s="236">
        <f t="shared" si="9"/>
        <v>0</v>
      </c>
      <c r="BG37" s="236">
        <f t="shared" si="9"/>
        <v>0</v>
      </c>
      <c r="BH37" s="236">
        <f t="shared" si="9"/>
        <v>0</v>
      </c>
      <c r="BI37" s="236">
        <f t="shared" si="9"/>
        <v>0</v>
      </c>
      <c r="BJ37" s="236">
        <f t="shared" si="9"/>
        <v>0</v>
      </c>
      <c r="BK37" s="236">
        <f t="shared" si="9"/>
        <v>0</v>
      </c>
      <c r="BL37" s="235">
        <f t="shared" si="4"/>
        <v>0</v>
      </c>
      <c r="BM37" s="234"/>
      <c r="BN37" s="234"/>
      <c r="BO37" s="234"/>
      <c r="BP37" s="234"/>
      <c r="BQ37" s="234"/>
    </row>
    <row r="38" spans="1:69">
      <c r="A38" s="234" t="s">
        <v>251</v>
      </c>
      <c r="B38" s="231">
        <v>0</v>
      </c>
      <c r="C38" s="231">
        <v>2.3400000000000001E-2</v>
      </c>
      <c r="D38" s="220">
        <v>0</v>
      </c>
      <c r="E38" s="220">
        <v>0</v>
      </c>
      <c r="F38" s="220">
        <v>0</v>
      </c>
      <c r="G38" s="220">
        <v>0</v>
      </c>
      <c r="H38" s="220">
        <v>0</v>
      </c>
      <c r="I38" s="220">
        <v>0</v>
      </c>
      <c r="J38" s="220">
        <v>64481.625</v>
      </c>
      <c r="K38" s="220">
        <v>128963.25</v>
      </c>
      <c r="L38" s="220">
        <v>128963.25</v>
      </c>
      <c r="M38" s="220">
        <v>128963.25</v>
      </c>
      <c r="N38" s="220">
        <v>128963.25</v>
      </c>
      <c r="O38" s="220">
        <v>128963.25</v>
      </c>
      <c r="P38" s="220">
        <f t="shared" si="5"/>
        <v>709297.875</v>
      </c>
      <c r="Q38" s="220">
        <v>128963.25</v>
      </c>
      <c r="R38" s="220">
        <v>128963.25</v>
      </c>
      <c r="S38" s="220">
        <v>128963.25</v>
      </c>
      <c r="T38" s="220">
        <v>128963.25</v>
      </c>
      <c r="U38" s="220">
        <v>128963.25</v>
      </c>
      <c r="V38" s="220">
        <v>128963.25</v>
      </c>
      <c r="W38" s="220">
        <v>128963.25</v>
      </c>
      <c r="X38" s="220">
        <v>128963.25</v>
      </c>
      <c r="Y38" s="220">
        <v>128963.25</v>
      </c>
      <c r="Z38" s="220">
        <v>128963.25</v>
      </c>
      <c r="AA38" s="220">
        <v>128963.25</v>
      </c>
      <c r="AB38" s="220">
        <v>128963.25</v>
      </c>
      <c r="AC38" s="220">
        <v>128963.25</v>
      </c>
      <c r="AD38" s="220">
        <v>128963.25</v>
      </c>
      <c r="AE38" s="220">
        <v>128963.25</v>
      </c>
      <c r="AF38" s="220">
        <v>128963.25</v>
      </c>
      <c r="AG38" s="220">
        <f t="shared" si="6"/>
        <v>1547559</v>
      </c>
      <c r="AH38" s="219"/>
      <c r="AI38" s="235">
        <f t="shared" si="10"/>
        <v>0</v>
      </c>
      <c r="AJ38" s="235">
        <f t="shared" si="10"/>
        <v>0</v>
      </c>
      <c r="AK38" s="235">
        <f t="shared" si="10"/>
        <v>0</v>
      </c>
      <c r="AL38" s="235">
        <f t="shared" si="8"/>
        <v>0</v>
      </c>
      <c r="AM38" s="235">
        <f t="shared" si="8"/>
        <v>0</v>
      </c>
      <c r="AN38" s="235">
        <f t="shared" si="8"/>
        <v>0</v>
      </c>
      <c r="AO38" s="235">
        <f t="shared" si="8"/>
        <v>0</v>
      </c>
      <c r="AP38" s="235">
        <f t="shared" si="8"/>
        <v>0</v>
      </c>
      <c r="AQ38" s="235">
        <f t="shared" si="8"/>
        <v>0</v>
      </c>
      <c r="AR38" s="235">
        <f t="shared" si="8"/>
        <v>0</v>
      </c>
      <c r="AS38" s="235">
        <f t="shared" si="8"/>
        <v>0</v>
      </c>
      <c r="AT38" s="235">
        <f t="shared" si="8"/>
        <v>0</v>
      </c>
      <c r="AU38" s="236">
        <f t="shared" si="1"/>
        <v>0</v>
      </c>
      <c r="AV38" s="236">
        <f t="shared" si="2"/>
        <v>0</v>
      </c>
      <c r="AW38" s="236">
        <f t="shared" si="2"/>
        <v>0</v>
      </c>
      <c r="AX38" s="236">
        <f t="shared" si="2"/>
        <v>0</v>
      </c>
      <c r="AY38" s="236">
        <f t="shared" si="2"/>
        <v>0</v>
      </c>
      <c r="AZ38" s="236">
        <f t="shared" si="11"/>
        <v>251.48</v>
      </c>
      <c r="BA38" s="236">
        <f t="shared" si="11"/>
        <v>251.48</v>
      </c>
      <c r="BB38" s="236">
        <f t="shared" si="11"/>
        <v>251.48</v>
      </c>
      <c r="BC38" s="236">
        <f t="shared" si="9"/>
        <v>251.48</v>
      </c>
      <c r="BD38" s="236">
        <f t="shared" si="9"/>
        <v>251.48</v>
      </c>
      <c r="BE38" s="236">
        <f t="shared" si="9"/>
        <v>251.48</v>
      </c>
      <c r="BF38" s="236">
        <f t="shared" si="9"/>
        <v>251.48</v>
      </c>
      <c r="BG38" s="236">
        <f t="shared" si="9"/>
        <v>251.48</v>
      </c>
      <c r="BH38" s="236">
        <f t="shared" si="9"/>
        <v>251.48</v>
      </c>
      <c r="BI38" s="236">
        <f t="shared" si="9"/>
        <v>251.48</v>
      </c>
      <c r="BJ38" s="236">
        <f t="shared" si="9"/>
        <v>251.48</v>
      </c>
      <c r="BK38" s="236">
        <f t="shared" si="9"/>
        <v>251.48</v>
      </c>
      <c r="BL38" s="235">
        <f t="shared" si="4"/>
        <v>3017.7599999999998</v>
      </c>
      <c r="BM38" s="234"/>
      <c r="BN38" s="234"/>
      <c r="BO38" s="234"/>
      <c r="BP38" s="234"/>
      <c r="BQ38" s="234"/>
    </row>
    <row r="39" spans="1:69">
      <c r="A39" s="234" t="s">
        <v>252</v>
      </c>
      <c r="B39" s="231">
        <v>0</v>
      </c>
      <c r="C39" s="231">
        <v>0</v>
      </c>
      <c r="D39" s="220">
        <v>480446.2</v>
      </c>
      <c r="E39" s="220">
        <v>480446.2</v>
      </c>
      <c r="F39" s="220">
        <v>480446.2</v>
      </c>
      <c r="G39" s="220">
        <v>480446.2</v>
      </c>
      <c r="H39" s="220">
        <v>480446.2</v>
      </c>
      <c r="I39" s="220">
        <v>480446.2</v>
      </c>
      <c r="J39" s="220">
        <v>480446.2</v>
      </c>
      <c r="K39" s="220">
        <v>480446.2</v>
      </c>
      <c r="L39" s="220">
        <v>480446.2</v>
      </c>
      <c r="M39" s="220">
        <v>480446.2</v>
      </c>
      <c r="N39" s="220">
        <v>480446.2</v>
      </c>
      <c r="O39" s="220">
        <v>480446.2</v>
      </c>
      <c r="P39" s="220">
        <f t="shared" si="5"/>
        <v>5765354.4000000013</v>
      </c>
      <c r="Q39" s="220">
        <v>480446.2</v>
      </c>
      <c r="R39" s="220">
        <v>480446.2</v>
      </c>
      <c r="S39" s="220">
        <v>480446.2</v>
      </c>
      <c r="T39" s="220">
        <v>480446.2</v>
      </c>
      <c r="U39" s="220">
        <v>480446.2</v>
      </c>
      <c r="V39" s="220">
        <v>480446.2</v>
      </c>
      <c r="W39" s="220">
        <v>480446.2</v>
      </c>
      <c r="X39" s="220">
        <v>480446.2</v>
      </c>
      <c r="Y39" s="220">
        <v>480446.2</v>
      </c>
      <c r="Z39" s="220">
        <v>480446.2</v>
      </c>
      <c r="AA39" s="220">
        <v>480446.2</v>
      </c>
      <c r="AB39" s="220">
        <v>480446.2</v>
      </c>
      <c r="AC39" s="220">
        <v>480446.2</v>
      </c>
      <c r="AD39" s="220">
        <v>480446.2</v>
      </c>
      <c r="AE39" s="220">
        <v>480446.2</v>
      </c>
      <c r="AF39" s="220">
        <v>480446.2</v>
      </c>
      <c r="AG39" s="220">
        <f t="shared" si="6"/>
        <v>5765354.4000000013</v>
      </c>
      <c r="AH39" s="219"/>
      <c r="AI39" s="235">
        <f t="shared" si="10"/>
        <v>0</v>
      </c>
      <c r="AJ39" s="235">
        <f t="shared" si="10"/>
        <v>0</v>
      </c>
      <c r="AK39" s="235">
        <f t="shared" si="10"/>
        <v>0</v>
      </c>
      <c r="AL39" s="235">
        <f t="shared" si="8"/>
        <v>0</v>
      </c>
      <c r="AM39" s="235">
        <f t="shared" si="8"/>
        <v>0</v>
      </c>
      <c r="AN39" s="235">
        <f t="shared" si="8"/>
        <v>0</v>
      </c>
      <c r="AO39" s="235">
        <f t="shared" si="8"/>
        <v>0</v>
      </c>
      <c r="AP39" s="235">
        <f t="shared" si="8"/>
        <v>0</v>
      </c>
      <c r="AQ39" s="235">
        <f t="shared" si="8"/>
        <v>0</v>
      </c>
      <c r="AR39" s="235">
        <f t="shared" si="8"/>
        <v>0</v>
      </c>
      <c r="AS39" s="235">
        <f t="shared" si="8"/>
        <v>0</v>
      </c>
      <c r="AT39" s="235">
        <f t="shared" si="8"/>
        <v>0</v>
      </c>
      <c r="AU39" s="236">
        <f t="shared" si="1"/>
        <v>0</v>
      </c>
      <c r="AV39" s="236">
        <f t="shared" si="2"/>
        <v>0</v>
      </c>
      <c r="AW39" s="236">
        <f t="shared" si="2"/>
        <v>0</v>
      </c>
      <c r="AX39" s="236">
        <f t="shared" si="2"/>
        <v>0</v>
      </c>
      <c r="AY39" s="236">
        <f t="shared" si="2"/>
        <v>0</v>
      </c>
      <c r="AZ39" s="236">
        <f t="shared" si="11"/>
        <v>0</v>
      </c>
      <c r="BA39" s="236">
        <f t="shared" si="11"/>
        <v>0</v>
      </c>
      <c r="BB39" s="236">
        <f t="shared" si="11"/>
        <v>0</v>
      </c>
      <c r="BC39" s="236">
        <f t="shared" si="9"/>
        <v>0</v>
      </c>
      <c r="BD39" s="236">
        <f t="shared" si="9"/>
        <v>0</v>
      </c>
      <c r="BE39" s="236">
        <f t="shared" si="9"/>
        <v>0</v>
      </c>
      <c r="BF39" s="236">
        <f t="shared" si="9"/>
        <v>0</v>
      </c>
      <c r="BG39" s="236">
        <f t="shared" si="9"/>
        <v>0</v>
      </c>
      <c r="BH39" s="236">
        <f t="shared" si="9"/>
        <v>0</v>
      </c>
      <c r="BI39" s="236">
        <f t="shared" si="9"/>
        <v>0</v>
      </c>
      <c r="BJ39" s="236">
        <f t="shared" si="9"/>
        <v>0</v>
      </c>
      <c r="BK39" s="236">
        <f t="shared" si="9"/>
        <v>0</v>
      </c>
      <c r="BL39" s="235">
        <f t="shared" si="4"/>
        <v>0</v>
      </c>
      <c r="BM39" s="234"/>
      <c r="BN39" s="234"/>
      <c r="BO39" s="234"/>
      <c r="BP39" s="234"/>
      <c r="BQ39" s="234"/>
    </row>
    <row r="40" spans="1:69">
      <c r="A40" s="234" t="s">
        <v>253</v>
      </c>
      <c r="B40" s="231">
        <v>0</v>
      </c>
      <c r="C40" s="231">
        <v>0</v>
      </c>
      <c r="D40" s="220">
        <v>563915.84</v>
      </c>
      <c r="E40" s="220">
        <v>563915.84</v>
      </c>
      <c r="F40" s="220">
        <v>563915.84</v>
      </c>
      <c r="G40" s="220">
        <v>563915.84</v>
      </c>
      <c r="H40" s="220">
        <v>563915.84</v>
      </c>
      <c r="I40" s="220">
        <v>563915.84</v>
      </c>
      <c r="J40" s="220">
        <v>563915.84</v>
      </c>
      <c r="K40" s="220">
        <v>563915.84</v>
      </c>
      <c r="L40" s="220">
        <v>563915.84</v>
      </c>
      <c r="M40" s="220">
        <v>563915.84</v>
      </c>
      <c r="N40" s="220">
        <v>563915.84</v>
      </c>
      <c r="O40" s="220">
        <v>563915.84</v>
      </c>
      <c r="P40" s="220">
        <f t="shared" si="5"/>
        <v>6766990.0799999991</v>
      </c>
      <c r="Q40" s="220">
        <v>563915.84</v>
      </c>
      <c r="R40" s="220">
        <v>563915.84</v>
      </c>
      <c r="S40" s="220">
        <v>563915.84</v>
      </c>
      <c r="T40" s="220">
        <v>563915.84</v>
      </c>
      <c r="U40" s="220">
        <v>563915.84</v>
      </c>
      <c r="V40" s="220">
        <v>563915.84</v>
      </c>
      <c r="W40" s="220">
        <v>563915.84</v>
      </c>
      <c r="X40" s="220">
        <v>563915.84</v>
      </c>
      <c r="Y40" s="220">
        <v>563915.84</v>
      </c>
      <c r="Z40" s="220">
        <v>563915.84</v>
      </c>
      <c r="AA40" s="220">
        <v>563915.84</v>
      </c>
      <c r="AB40" s="220">
        <v>563915.84</v>
      </c>
      <c r="AC40" s="220">
        <v>563915.84</v>
      </c>
      <c r="AD40" s="220">
        <v>563915.84</v>
      </c>
      <c r="AE40" s="220">
        <v>563915.84</v>
      </c>
      <c r="AF40" s="220">
        <v>563915.84</v>
      </c>
      <c r="AG40" s="220">
        <f t="shared" si="6"/>
        <v>6766990.0799999991</v>
      </c>
      <c r="AH40" s="219"/>
      <c r="AI40" s="235">
        <f t="shared" si="10"/>
        <v>0</v>
      </c>
      <c r="AJ40" s="235">
        <f t="shared" si="10"/>
        <v>0</v>
      </c>
      <c r="AK40" s="235">
        <f t="shared" si="10"/>
        <v>0</v>
      </c>
      <c r="AL40" s="235">
        <f t="shared" si="8"/>
        <v>0</v>
      </c>
      <c r="AM40" s="235">
        <f t="shared" si="8"/>
        <v>0</v>
      </c>
      <c r="AN40" s="235">
        <f t="shared" si="8"/>
        <v>0</v>
      </c>
      <c r="AO40" s="235">
        <f t="shared" si="8"/>
        <v>0</v>
      </c>
      <c r="AP40" s="235">
        <f t="shared" si="8"/>
        <v>0</v>
      </c>
      <c r="AQ40" s="235">
        <f t="shared" si="8"/>
        <v>0</v>
      </c>
      <c r="AR40" s="235">
        <f t="shared" si="8"/>
        <v>0</v>
      </c>
      <c r="AS40" s="235">
        <f t="shared" si="8"/>
        <v>0</v>
      </c>
      <c r="AT40" s="235">
        <f t="shared" si="8"/>
        <v>0</v>
      </c>
      <c r="AU40" s="236">
        <f t="shared" si="1"/>
        <v>0</v>
      </c>
      <c r="AV40" s="236">
        <f t="shared" si="2"/>
        <v>0</v>
      </c>
      <c r="AW40" s="236">
        <f t="shared" si="2"/>
        <v>0</v>
      </c>
      <c r="AX40" s="236">
        <f t="shared" si="2"/>
        <v>0</v>
      </c>
      <c r="AY40" s="236">
        <f t="shared" si="2"/>
        <v>0</v>
      </c>
      <c r="AZ40" s="236">
        <f t="shared" si="11"/>
        <v>0</v>
      </c>
      <c r="BA40" s="236">
        <f t="shared" si="11"/>
        <v>0</v>
      </c>
      <c r="BB40" s="236">
        <f t="shared" si="11"/>
        <v>0</v>
      </c>
      <c r="BC40" s="236">
        <f t="shared" si="9"/>
        <v>0</v>
      </c>
      <c r="BD40" s="236">
        <f t="shared" si="9"/>
        <v>0</v>
      </c>
      <c r="BE40" s="236">
        <f t="shared" si="9"/>
        <v>0</v>
      </c>
      <c r="BF40" s="236">
        <f t="shared" si="9"/>
        <v>0</v>
      </c>
      <c r="BG40" s="236">
        <f t="shared" si="9"/>
        <v>0</v>
      </c>
      <c r="BH40" s="236">
        <f t="shared" si="9"/>
        <v>0</v>
      </c>
      <c r="BI40" s="236">
        <f t="shared" si="9"/>
        <v>0</v>
      </c>
      <c r="BJ40" s="236">
        <f t="shared" si="9"/>
        <v>0</v>
      </c>
      <c r="BK40" s="236">
        <f t="shared" si="9"/>
        <v>0</v>
      </c>
      <c r="BL40" s="235">
        <f t="shared" si="4"/>
        <v>0</v>
      </c>
      <c r="BM40" s="234"/>
      <c r="BN40" s="234"/>
      <c r="BO40" s="234"/>
      <c r="BP40" s="234"/>
      <c r="BQ40" s="234"/>
    </row>
    <row r="41" spans="1:69">
      <c r="A41" s="234" t="s">
        <v>254</v>
      </c>
      <c r="B41" s="231">
        <v>0</v>
      </c>
      <c r="C41" s="231">
        <v>0</v>
      </c>
      <c r="D41" s="220">
        <v>2325761.84</v>
      </c>
      <c r="E41" s="220">
        <v>1506292.77</v>
      </c>
      <c r="F41" s="220">
        <v>686823.69000000006</v>
      </c>
      <c r="G41" s="220">
        <v>686823.69000000006</v>
      </c>
      <c r="H41" s="220">
        <v>686823.69000000006</v>
      </c>
      <c r="I41" s="220">
        <v>686823.69000000006</v>
      </c>
      <c r="J41" s="220">
        <v>686823.69000000006</v>
      </c>
      <c r="K41" s="220">
        <v>686823.69000000006</v>
      </c>
      <c r="L41" s="220">
        <v>686823.69000000006</v>
      </c>
      <c r="M41" s="220">
        <v>686823.69000000006</v>
      </c>
      <c r="N41" s="220">
        <v>686823.69000000006</v>
      </c>
      <c r="O41" s="220">
        <v>686823.69000000006</v>
      </c>
      <c r="P41" s="220">
        <f t="shared" si="5"/>
        <v>10700291.51</v>
      </c>
      <c r="Q41" s="220">
        <v>686823.69000000006</v>
      </c>
      <c r="R41" s="220">
        <v>686823.69000000006</v>
      </c>
      <c r="S41" s="220">
        <v>686823.69000000006</v>
      </c>
      <c r="T41" s="220">
        <v>686823.69000000006</v>
      </c>
      <c r="U41" s="220">
        <v>686823.69000000006</v>
      </c>
      <c r="V41" s="220">
        <v>686823.69000000006</v>
      </c>
      <c r="W41" s="220">
        <v>686823.69000000006</v>
      </c>
      <c r="X41" s="220">
        <v>686823.69000000006</v>
      </c>
      <c r="Y41" s="220">
        <v>686823.69000000006</v>
      </c>
      <c r="Z41" s="220">
        <v>686823.69000000006</v>
      </c>
      <c r="AA41" s="220">
        <v>686823.69000000006</v>
      </c>
      <c r="AB41" s="220">
        <v>686823.69000000006</v>
      </c>
      <c r="AC41" s="220">
        <v>686823.69000000006</v>
      </c>
      <c r="AD41" s="220">
        <v>686823.69000000006</v>
      </c>
      <c r="AE41" s="220">
        <v>686823.69000000006</v>
      </c>
      <c r="AF41" s="220">
        <v>686823.69000000006</v>
      </c>
      <c r="AG41" s="220">
        <f t="shared" si="6"/>
        <v>8241884.2800000021</v>
      </c>
      <c r="AH41" s="219"/>
      <c r="AI41" s="235">
        <f t="shared" si="10"/>
        <v>0</v>
      </c>
      <c r="AJ41" s="235">
        <f t="shared" si="10"/>
        <v>0</v>
      </c>
      <c r="AK41" s="235">
        <f t="shared" si="10"/>
        <v>0</v>
      </c>
      <c r="AL41" s="235">
        <f t="shared" si="8"/>
        <v>0</v>
      </c>
      <c r="AM41" s="235">
        <f t="shared" si="8"/>
        <v>0</v>
      </c>
      <c r="AN41" s="235">
        <f t="shared" si="8"/>
        <v>0</v>
      </c>
      <c r="AO41" s="235">
        <f t="shared" si="8"/>
        <v>0</v>
      </c>
      <c r="AP41" s="235">
        <f t="shared" si="8"/>
        <v>0</v>
      </c>
      <c r="AQ41" s="235">
        <f t="shared" si="8"/>
        <v>0</v>
      </c>
      <c r="AR41" s="235">
        <f t="shared" si="8"/>
        <v>0</v>
      </c>
      <c r="AS41" s="235">
        <f t="shared" si="8"/>
        <v>0</v>
      </c>
      <c r="AT41" s="235">
        <f t="shared" si="8"/>
        <v>0</v>
      </c>
      <c r="AU41" s="236">
        <f t="shared" si="1"/>
        <v>0</v>
      </c>
      <c r="AV41" s="236">
        <f t="shared" si="2"/>
        <v>0</v>
      </c>
      <c r="AW41" s="236">
        <f t="shared" si="2"/>
        <v>0</v>
      </c>
      <c r="AX41" s="236">
        <f t="shared" si="2"/>
        <v>0</v>
      </c>
      <c r="AY41" s="236">
        <f t="shared" si="2"/>
        <v>0</v>
      </c>
      <c r="AZ41" s="236">
        <f t="shared" si="11"/>
        <v>0</v>
      </c>
      <c r="BA41" s="236">
        <f t="shared" si="11"/>
        <v>0</v>
      </c>
      <c r="BB41" s="236">
        <f t="shared" si="11"/>
        <v>0</v>
      </c>
      <c r="BC41" s="236">
        <f t="shared" si="9"/>
        <v>0</v>
      </c>
      <c r="BD41" s="236">
        <f t="shared" si="9"/>
        <v>0</v>
      </c>
      <c r="BE41" s="236">
        <f t="shared" si="9"/>
        <v>0</v>
      </c>
      <c r="BF41" s="236">
        <f t="shared" si="9"/>
        <v>0</v>
      </c>
      <c r="BG41" s="236">
        <f t="shared" si="9"/>
        <v>0</v>
      </c>
      <c r="BH41" s="236">
        <f t="shared" si="9"/>
        <v>0</v>
      </c>
      <c r="BI41" s="236">
        <f t="shared" si="9"/>
        <v>0</v>
      </c>
      <c r="BJ41" s="236">
        <f t="shared" si="9"/>
        <v>0</v>
      </c>
      <c r="BK41" s="236">
        <f t="shared" si="9"/>
        <v>0</v>
      </c>
      <c r="BL41" s="235">
        <f t="shared" si="4"/>
        <v>0</v>
      </c>
      <c r="BM41" s="234"/>
      <c r="BN41" s="234"/>
      <c r="BO41" s="234"/>
      <c r="BP41" s="234"/>
      <c r="BQ41" s="234"/>
    </row>
    <row r="42" spans="1:69">
      <c r="A42" s="234" t="s">
        <v>255</v>
      </c>
      <c r="B42" s="231">
        <v>0</v>
      </c>
      <c r="C42" s="231">
        <v>0</v>
      </c>
      <c r="D42" s="220">
        <v>0</v>
      </c>
      <c r="E42" s="220">
        <v>0</v>
      </c>
      <c r="F42" s="220">
        <v>0</v>
      </c>
      <c r="G42" s="220">
        <v>0</v>
      </c>
      <c r="H42" s="220">
        <v>0</v>
      </c>
      <c r="I42" s="220">
        <v>0</v>
      </c>
      <c r="J42" s="220">
        <v>0</v>
      </c>
      <c r="K42" s="220">
        <v>0</v>
      </c>
      <c r="L42" s="220">
        <v>0</v>
      </c>
      <c r="M42" s="220">
        <v>0</v>
      </c>
      <c r="N42" s="220">
        <v>0</v>
      </c>
      <c r="O42" s="220">
        <v>0</v>
      </c>
      <c r="P42" s="220">
        <f t="shared" si="5"/>
        <v>0</v>
      </c>
      <c r="Q42" s="220">
        <v>0</v>
      </c>
      <c r="R42" s="220">
        <v>0</v>
      </c>
      <c r="S42" s="220">
        <v>0</v>
      </c>
      <c r="T42" s="220">
        <v>0</v>
      </c>
      <c r="U42" s="220">
        <v>0</v>
      </c>
      <c r="V42" s="220">
        <v>0</v>
      </c>
      <c r="W42" s="220">
        <v>0</v>
      </c>
      <c r="X42" s="220">
        <v>0</v>
      </c>
      <c r="Y42" s="220">
        <v>0</v>
      </c>
      <c r="Z42" s="220">
        <v>0</v>
      </c>
      <c r="AA42" s="220">
        <v>0</v>
      </c>
      <c r="AB42" s="220">
        <v>0</v>
      </c>
      <c r="AC42" s="220">
        <v>0</v>
      </c>
      <c r="AD42" s="220">
        <v>0</v>
      </c>
      <c r="AE42" s="220">
        <v>0</v>
      </c>
      <c r="AF42" s="220">
        <v>0</v>
      </c>
      <c r="AG42" s="220">
        <f t="shared" si="6"/>
        <v>0</v>
      </c>
      <c r="AH42" s="219"/>
      <c r="AI42" s="235">
        <f t="shared" si="10"/>
        <v>0</v>
      </c>
      <c r="AJ42" s="235">
        <f t="shared" si="10"/>
        <v>0</v>
      </c>
      <c r="AK42" s="235">
        <f t="shared" si="10"/>
        <v>0</v>
      </c>
      <c r="AL42" s="235">
        <f t="shared" si="8"/>
        <v>0</v>
      </c>
      <c r="AM42" s="235">
        <f t="shared" si="8"/>
        <v>0</v>
      </c>
      <c r="AN42" s="235">
        <f t="shared" si="8"/>
        <v>0</v>
      </c>
      <c r="AO42" s="235">
        <f t="shared" si="8"/>
        <v>0</v>
      </c>
      <c r="AP42" s="235">
        <f t="shared" si="8"/>
        <v>0</v>
      </c>
      <c r="AQ42" s="235">
        <f t="shared" si="8"/>
        <v>0</v>
      </c>
      <c r="AR42" s="235">
        <f t="shared" si="8"/>
        <v>0</v>
      </c>
      <c r="AS42" s="235">
        <f t="shared" si="8"/>
        <v>0</v>
      </c>
      <c r="AT42" s="235">
        <f t="shared" si="8"/>
        <v>0</v>
      </c>
      <c r="AU42" s="236">
        <f t="shared" si="1"/>
        <v>0</v>
      </c>
      <c r="AV42" s="236">
        <f t="shared" si="2"/>
        <v>0</v>
      </c>
      <c r="AW42" s="236">
        <f t="shared" si="2"/>
        <v>0</v>
      </c>
      <c r="AX42" s="236">
        <f t="shared" si="2"/>
        <v>0</v>
      </c>
      <c r="AY42" s="236">
        <f t="shared" si="2"/>
        <v>0</v>
      </c>
      <c r="AZ42" s="236">
        <f t="shared" si="11"/>
        <v>0</v>
      </c>
      <c r="BA42" s="236">
        <f t="shared" si="11"/>
        <v>0</v>
      </c>
      <c r="BB42" s="236">
        <f t="shared" si="11"/>
        <v>0</v>
      </c>
      <c r="BC42" s="236">
        <f t="shared" si="9"/>
        <v>0</v>
      </c>
      <c r="BD42" s="236">
        <f t="shared" si="9"/>
        <v>0</v>
      </c>
      <c r="BE42" s="236">
        <f t="shared" si="9"/>
        <v>0</v>
      </c>
      <c r="BF42" s="236">
        <f t="shared" si="9"/>
        <v>0</v>
      </c>
      <c r="BG42" s="236">
        <f t="shared" si="9"/>
        <v>0</v>
      </c>
      <c r="BH42" s="236">
        <f t="shared" si="9"/>
        <v>0</v>
      </c>
      <c r="BI42" s="236">
        <f t="shared" si="9"/>
        <v>0</v>
      </c>
      <c r="BJ42" s="236">
        <f t="shared" si="9"/>
        <v>0</v>
      </c>
      <c r="BK42" s="236">
        <f t="shared" si="9"/>
        <v>0</v>
      </c>
      <c r="BL42" s="235">
        <f t="shared" si="4"/>
        <v>0</v>
      </c>
      <c r="BM42" s="234"/>
      <c r="BN42" s="234"/>
      <c r="BO42" s="234"/>
      <c r="BP42" s="234"/>
      <c r="BQ42" s="234"/>
    </row>
    <row r="43" spans="1:69">
      <c r="A43" s="234" t="s">
        <v>256</v>
      </c>
      <c r="B43" s="231">
        <v>0</v>
      </c>
      <c r="C43" s="231">
        <v>0</v>
      </c>
      <c r="D43" s="220">
        <v>42059.42</v>
      </c>
      <c r="E43" s="220">
        <v>31544.57</v>
      </c>
      <c r="F43" s="220">
        <v>21029.71</v>
      </c>
      <c r="G43" s="220">
        <v>21029.71</v>
      </c>
      <c r="H43" s="220">
        <v>21029.71</v>
      </c>
      <c r="I43" s="220">
        <v>21029.71</v>
      </c>
      <c r="J43" s="220">
        <v>21029.71</v>
      </c>
      <c r="K43" s="220">
        <v>21029.71</v>
      </c>
      <c r="L43" s="220">
        <v>21029.71</v>
      </c>
      <c r="M43" s="220">
        <v>21029.71</v>
      </c>
      <c r="N43" s="220">
        <v>21029.71</v>
      </c>
      <c r="O43" s="220">
        <v>21029.71</v>
      </c>
      <c r="P43" s="220">
        <f t="shared" si="5"/>
        <v>283901.08999999997</v>
      </c>
      <c r="Q43" s="220">
        <v>21029.71</v>
      </c>
      <c r="R43" s="220">
        <v>21029.71</v>
      </c>
      <c r="S43" s="220">
        <v>21029.71</v>
      </c>
      <c r="T43" s="220">
        <v>21029.71</v>
      </c>
      <c r="U43" s="220">
        <v>21029.71</v>
      </c>
      <c r="V43" s="220">
        <v>21029.71</v>
      </c>
      <c r="W43" s="220">
        <v>21029.71</v>
      </c>
      <c r="X43" s="220">
        <v>21029.71</v>
      </c>
      <c r="Y43" s="220">
        <v>21029.71</v>
      </c>
      <c r="Z43" s="220">
        <v>21029.71</v>
      </c>
      <c r="AA43" s="220">
        <v>21029.71</v>
      </c>
      <c r="AB43" s="220">
        <v>21029.71</v>
      </c>
      <c r="AC43" s="220">
        <v>21029.71</v>
      </c>
      <c r="AD43" s="220">
        <v>21029.71</v>
      </c>
      <c r="AE43" s="220">
        <v>21029.71</v>
      </c>
      <c r="AF43" s="220">
        <v>21029.71</v>
      </c>
      <c r="AG43" s="220">
        <f t="shared" si="6"/>
        <v>252356.51999999993</v>
      </c>
      <c r="AH43" s="219"/>
      <c r="AI43" s="235">
        <f t="shared" si="10"/>
        <v>0</v>
      </c>
      <c r="AJ43" s="235">
        <f t="shared" si="10"/>
        <v>0</v>
      </c>
      <c r="AK43" s="235">
        <f t="shared" si="10"/>
        <v>0</v>
      </c>
      <c r="AL43" s="235">
        <f t="shared" si="8"/>
        <v>0</v>
      </c>
      <c r="AM43" s="235">
        <f t="shared" si="8"/>
        <v>0</v>
      </c>
      <c r="AN43" s="235">
        <f t="shared" si="8"/>
        <v>0</v>
      </c>
      <c r="AO43" s="235">
        <f t="shared" si="8"/>
        <v>0</v>
      </c>
      <c r="AP43" s="235">
        <f t="shared" si="8"/>
        <v>0</v>
      </c>
      <c r="AQ43" s="235">
        <f t="shared" si="8"/>
        <v>0</v>
      </c>
      <c r="AR43" s="235">
        <f t="shared" si="8"/>
        <v>0</v>
      </c>
      <c r="AS43" s="235">
        <f t="shared" si="8"/>
        <v>0</v>
      </c>
      <c r="AT43" s="235">
        <f t="shared" si="8"/>
        <v>0</v>
      </c>
      <c r="AU43" s="236">
        <f t="shared" si="1"/>
        <v>0</v>
      </c>
      <c r="AV43" s="236">
        <f t="shared" si="2"/>
        <v>0</v>
      </c>
      <c r="AW43" s="236">
        <f t="shared" si="2"/>
        <v>0</v>
      </c>
      <c r="AX43" s="236">
        <f t="shared" si="2"/>
        <v>0</v>
      </c>
      <c r="AY43" s="236">
        <f t="shared" si="2"/>
        <v>0</v>
      </c>
      <c r="AZ43" s="236">
        <f t="shared" si="11"/>
        <v>0</v>
      </c>
      <c r="BA43" s="236">
        <f t="shared" si="11"/>
        <v>0</v>
      </c>
      <c r="BB43" s="236">
        <f t="shared" si="11"/>
        <v>0</v>
      </c>
      <c r="BC43" s="236">
        <f t="shared" si="9"/>
        <v>0</v>
      </c>
      <c r="BD43" s="236">
        <f t="shared" si="9"/>
        <v>0</v>
      </c>
      <c r="BE43" s="236">
        <f t="shared" si="9"/>
        <v>0</v>
      </c>
      <c r="BF43" s="236">
        <f t="shared" si="9"/>
        <v>0</v>
      </c>
      <c r="BG43" s="236">
        <f t="shared" si="9"/>
        <v>0</v>
      </c>
      <c r="BH43" s="236">
        <f t="shared" si="9"/>
        <v>0</v>
      </c>
      <c r="BI43" s="236">
        <f t="shared" si="9"/>
        <v>0</v>
      </c>
      <c r="BJ43" s="236">
        <f t="shared" si="9"/>
        <v>0</v>
      </c>
      <c r="BK43" s="236">
        <f t="shared" si="9"/>
        <v>0</v>
      </c>
      <c r="BL43" s="235">
        <f t="shared" si="4"/>
        <v>0</v>
      </c>
      <c r="BM43" s="234"/>
      <c r="BN43" s="234"/>
      <c r="BO43" s="234"/>
      <c r="BP43" s="234"/>
      <c r="BQ43" s="234"/>
    </row>
    <row r="44" spans="1:69">
      <c r="A44" s="234" t="s">
        <v>257</v>
      </c>
      <c r="B44" s="231">
        <v>1.54E-2</v>
      </c>
      <c r="C44" s="231">
        <v>1.7900000000000003E-2</v>
      </c>
      <c r="D44" s="220">
        <v>1123220.3</v>
      </c>
      <c r="E44" s="220">
        <v>1150240.8900000001</v>
      </c>
      <c r="F44" s="220">
        <v>1177261.48</v>
      </c>
      <c r="G44" s="220">
        <v>1177261.48</v>
      </c>
      <c r="H44" s="220">
        <v>1177261.48</v>
      </c>
      <c r="I44" s="220">
        <v>1177261.48</v>
      </c>
      <c r="J44" s="220">
        <v>1177261.48</v>
      </c>
      <c r="K44" s="220">
        <v>1177261.48</v>
      </c>
      <c r="L44" s="220">
        <v>1177261.48</v>
      </c>
      <c r="M44" s="220">
        <v>1177261.48</v>
      </c>
      <c r="N44" s="220">
        <v>1177261.48</v>
      </c>
      <c r="O44" s="220">
        <v>1177261.48</v>
      </c>
      <c r="P44" s="220">
        <f t="shared" si="5"/>
        <v>14046075.990000004</v>
      </c>
      <c r="Q44" s="220">
        <v>1177261.48</v>
      </c>
      <c r="R44" s="220">
        <v>1177261.48</v>
      </c>
      <c r="S44" s="220">
        <v>1177261.48</v>
      </c>
      <c r="T44" s="220">
        <v>1177261.48</v>
      </c>
      <c r="U44" s="220">
        <v>1177261.48</v>
      </c>
      <c r="V44" s="220">
        <v>1177261.48</v>
      </c>
      <c r="W44" s="220">
        <v>1177261.48</v>
      </c>
      <c r="X44" s="220">
        <v>1177261.48</v>
      </c>
      <c r="Y44" s="220">
        <v>1177261.48</v>
      </c>
      <c r="Z44" s="220">
        <v>1177261.48</v>
      </c>
      <c r="AA44" s="220">
        <v>1177261.48</v>
      </c>
      <c r="AB44" s="220">
        <v>1177261.48</v>
      </c>
      <c r="AC44" s="220">
        <v>1177261.48</v>
      </c>
      <c r="AD44" s="220">
        <v>1177261.48</v>
      </c>
      <c r="AE44" s="220">
        <v>1177261.48</v>
      </c>
      <c r="AF44" s="220">
        <v>1177261.48</v>
      </c>
      <c r="AG44" s="220">
        <f t="shared" si="6"/>
        <v>14127137.760000004</v>
      </c>
      <c r="AH44" s="219"/>
      <c r="AI44" s="235">
        <f t="shared" si="10"/>
        <v>1441.47</v>
      </c>
      <c r="AJ44" s="235">
        <f t="shared" si="10"/>
        <v>1476.14</v>
      </c>
      <c r="AK44" s="235">
        <f t="shared" si="10"/>
        <v>1510.82</v>
      </c>
      <c r="AL44" s="235">
        <f t="shared" si="8"/>
        <v>1510.82</v>
      </c>
      <c r="AM44" s="235">
        <f t="shared" si="8"/>
        <v>1510.82</v>
      </c>
      <c r="AN44" s="235">
        <f t="shared" si="8"/>
        <v>1510.82</v>
      </c>
      <c r="AO44" s="235">
        <f t="shared" si="8"/>
        <v>1510.82</v>
      </c>
      <c r="AP44" s="235">
        <f t="shared" si="8"/>
        <v>1510.82</v>
      </c>
      <c r="AQ44" s="235">
        <f t="shared" si="8"/>
        <v>1510.82</v>
      </c>
      <c r="AR44" s="235">
        <f t="shared" si="8"/>
        <v>1510.82</v>
      </c>
      <c r="AS44" s="235">
        <f t="shared" si="8"/>
        <v>1510.82</v>
      </c>
      <c r="AT44" s="235">
        <f t="shared" si="8"/>
        <v>1510.82</v>
      </c>
      <c r="AU44" s="236">
        <f t="shared" si="1"/>
        <v>18025.809999999998</v>
      </c>
      <c r="AV44" s="236">
        <f t="shared" si="2"/>
        <v>1510.82</v>
      </c>
      <c r="AW44" s="236">
        <f t="shared" si="2"/>
        <v>1510.82</v>
      </c>
      <c r="AX44" s="236">
        <f t="shared" si="2"/>
        <v>1510.82</v>
      </c>
      <c r="AY44" s="236">
        <f t="shared" si="2"/>
        <v>1510.82</v>
      </c>
      <c r="AZ44" s="236">
        <f t="shared" si="11"/>
        <v>1756.08</v>
      </c>
      <c r="BA44" s="236">
        <f t="shared" si="11"/>
        <v>1756.08</v>
      </c>
      <c r="BB44" s="236">
        <f t="shared" si="11"/>
        <v>1756.08</v>
      </c>
      <c r="BC44" s="236">
        <f t="shared" si="9"/>
        <v>1756.08</v>
      </c>
      <c r="BD44" s="236">
        <f t="shared" si="9"/>
        <v>1756.08</v>
      </c>
      <c r="BE44" s="236">
        <f t="shared" si="9"/>
        <v>1756.08</v>
      </c>
      <c r="BF44" s="236">
        <f t="shared" si="9"/>
        <v>1756.08</v>
      </c>
      <c r="BG44" s="236">
        <f t="shared" si="9"/>
        <v>1756.08</v>
      </c>
      <c r="BH44" s="236">
        <f t="shared" si="9"/>
        <v>1756.08</v>
      </c>
      <c r="BI44" s="236">
        <f t="shared" si="9"/>
        <v>1756.08</v>
      </c>
      <c r="BJ44" s="236">
        <f t="shared" si="9"/>
        <v>1756.08</v>
      </c>
      <c r="BK44" s="236">
        <f t="shared" si="9"/>
        <v>1756.08</v>
      </c>
      <c r="BL44" s="235">
        <f t="shared" si="4"/>
        <v>21072.959999999999</v>
      </c>
      <c r="BM44" s="234"/>
      <c r="BN44" s="234"/>
      <c r="BO44" s="234"/>
      <c r="BP44" s="234"/>
      <c r="BQ44" s="234"/>
    </row>
    <row r="45" spans="1:69">
      <c r="A45" s="234" t="s">
        <v>258</v>
      </c>
      <c r="B45" s="231">
        <v>1.21E-2</v>
      </c>
      <c r="C45" s="231">
        <v>1.26E-2</v>
      </c>
      <c r="D45" s="220">
        <v>5781870.3399999999</v>
      </c>
      <c r="E45" s="220">
        <v>5781870.3399999999</v>
      </c>
      <c r="F45" s="220">
        <v>5781870.3399999999</v>
      </c>
      <c r="G45" s="220">
        <v>5781870.3399999999</v>
      </c>
      <c r="H45" s="220">
        <v>5781870.3399999999</v>
      </c>
      <c r="I45" s="220">
        <v>5781870.3399999999</v>
      </c>
      <c r="J45" s="220">
        <v>5781870.3399999999</v>
      </c>
      <c r="K45" s="220">
        <v>5781870.3399999999</v>
      </c>
      <c r="L45" s="220">
        <v>5781870.3399999999</v>
      </c>
      <c r="M45" s="220">
        <v>5781870.3399999999</v>
      </c>
      <c r="N45" s="220">
        <v>5781870.3399999999</v>
      </c>
      <c r="O45" s="220">
        <v>5781870.3399999999</v>
      </c>
      <c r="P45" s="220">
        <f t="shared" si="5"/>
        <v>69382444.080000013</v>
      </c>
      <c r="Q45" s="220">
        <v>5781870.3399999999</v>
      </c>
      <c r="R45" s="220">
        <v>5781870.3399999999</v>
      </c>
      <c r="S45" s="220">
        <v>5781870.3399999999</v>
      </c>
      <c r="T45" s="220">
        <v>5781870.3399999999</v>
      </c>
      <c r="U45" s="220">
        <v>5781870.3399999999</v>
      </c>
      <c r="V45" s="220">
        <v>5781870.3399999999</v>
      </c>
      <c r="W45" s="220">
        <v>5781870.3399999999</v>
      </c>
      <c r="X45" s="220">
        <v>5781870.3399999999</v>
      </c>
      <c r="Y45" s="220">
        <v>5781870.3399999999</v>
      </c>
      <c r="Z45" s="220">
        <v>5781870.3399999999</v>
      </c>
      <c r="AA45" s="220">
        <v>5781870.3399999999</v>
      </c>
      <c r="AB45" s="220">
        <v>5781870.3399999999</v>
      </c>
      <c r="AC45" s="220">
        <v>5781870.3399999999</v>
      </c>
      <c r="AD45" s="220">
        <v>5781870.3399999999</v>
      </c>
      <c r="AE45" s="220">
        <v>5781870.3399999999</v>
      </c>
      <c r="AF45" s="220">
        <v>5781870.3399999999</v>
      </c>
      <c r="AG45" s="220">
        <f t="shared" si="6"/>
        <v>69382444.080000013</v>
      </c>
      <c r="AH45" s="219"/>
      <c r="AI45" s="235">
        <f t="shared" si="10"/>
        <v>5830.05</v>
      </c>
      <c r="AJ45" s="235">
        <f t="shared" si="10"/>
        <v>5830.05</v>
      </c>
      <c r="AK45" s="235">
        <f t="shared" si="10"/>
        <v>5830.05</v>
      </c>
      <c r="AL45" s="235">
        <f t="shared" si="8"/>
        <v>5830.05</v>
      </c>
      <c r="AM45" s="235">
        <f t="shared" si="8"/>
        <v>5830.05</v>
      </c>
      <c r="AN45" s="235">
        <f t="shared" si="8"/>
        <v>5830.05</v>
      </c>
      <c r="AO45" s="235">
        <f t="shared" si="8"/>
        <v>5830.05</v>
      </c>
      <c r="AP45" s="235">
        <f t="shared" si="8"/>
        <v>5830.05</v>
      </c>
      <c r="AQ45" s="235">
        <f t="shared" si="8"/>
        <v>5830.05</v>
      </c>
      <c r="AR45" s="235">
        <f t="shared" si="8"/>
        <v>5830.05</v>
      </c>
      <c r="AS45" s="235">
        <f t="shared" si="8"/>
        <v>5830.05</v>
      </c>
      <c r="AT45" s="235">
        <f t="shared" si="8"/>
        <v>5830.05</v>
      </c>
      <c r="AU45" s="236">
        <f t="shared" si="1"/>
        <v>69960.60000000002</v>
      </c>
      <c r="AV45" s="236">
        <f t="shared" si="2"/>
        <v>5830.05</v>
      </c>
      <c r="AW45" s="236">
        <f t="shared" si="2"/>
        <v>5830.05</v>
      </c>
      <c r="AX45" s="236">
        <f t="shared" si="2"/>
        <v>5830.05</v>
      </c>
      <c r="AY45" s="236">
        <f t="shared" si="2"/>
        <v>5830.05</v>
      </c>
      <c r="AZ45" s="236">
        <f t="shared" si="11"/>
        <v>6070.96</v>
      </c>
      <c r="BA45" s="236">
        <f t="shared" si="11"/>
        <v>6070.96</v>
      </c>
      <c r="BB45" s="236">
        <f t="shared" si="11"/>
        <v>6070.96</v>
      </c>
      <c r="BC45" s="236">
        <f t="shared" si="9"/>
        <v>6070.96</v>
      </c>
      <c r="BD45" s="236">
        <f t="shared" si="9"/>
        <v>6070.96</v>
      </c>
      <c r="BE45" s="236">
        <f t="shared" si="9"/>
        <v>6070.96</v>
      </c>
      <c r="BF45" s="236">
        <f t="shared" si="9"/>
        <v>6070.96</v>
      </c>
      <c r="BG45" s="236">
        <f t="shared" si="9"/>
        <v>6070.96</v>
      </c>
      <c r="BH45" s="236">
        <f t="shared" si="9"/>
        <v>6070.96</v>
      </c>
      <c r="BI45" s="236">
        <f t="shared" si="9"/>
        <v>6070.96</v>
      </c>
      <c r="BJ45" s="236">
        <f t="shared" si="9"/>
        <v>6070.96</v>
      </c>
      <c r="BK45" s="236">
        <f t="shared" si="9"/>
        <v>6070.96</v>
      </c>
      <c r="BL45" s="235">
        <f t="shared" si="4"/>
        <v>72851.520000000004</v>
      </c>
      <c r="BM45" s="234"/>
      <c r="BN45" s="234"/>
      <c r="BO45" s="234"/>
      <c r="BP45" s="234"/>
      <c r="BQ45" s="234"/>
    </row>
    <row r="46" spans="1:69">
      <c r="A46" s="234" t="s">
        <v>259</v>
      </c>
      <c r="B46" s="231">
        <v>1.8100000000000002E-2</v>
      </c>
      <c r="C46" s="231">
        <v>2.06E-2</v>
      </c>
      <c r="D46" s="220">
        <v>96310133.989999995</v>
      </c>
      <c r="E46" s="220">
        <v>96350811.510000005</v>
      </c>
      <c r="F46" s="220">
        <v>96397513.319999993</v>
      </c>
      <c r="G46" s="220">
        <v>96446872.390000001</v>
      </c>
      <c r="H46" s="220">
        <v>96480733.340000004</v>
      </c>
      <c r="I46" s="220">
        <v>96531466.290000007</v>
      </c>
      <c r="J46" s="220">
        <v>96761415.024999991</v>
      </c>
      <c r="K46" s="220">
        <v>97006093.979999989</v>
      </c>
      <c r="L46" s="220">
        <v>97052968.979999989</v>
      </c>
      <c r="M46" s="220">
        <v>97142765.864999995</v>
      </c>
      <c r="N46" s="220">
        <v>97223187.749999985</v>
      </c>
      <c r="O46" s="220">
        <v>97223187.749999985</v>
      </c>
      <c r="P46" s="220">
        <f t="shared" si="5"/>
        <v>1160927150.1899998</v>
      </c>
      <c r="Q46" s="220">
        <v>97223187.749999985</v>
      </c>
      <c r="R46" s="220">
        <v>97223187.749999985</v>
      </c>
      <c r="S46" s="220">
        <v>97223187.749999985</v>
      </c>
      <c r="T46" s="220">
        <v>97223187.749999985</v>
      </c>
      <c r="U46" s="220">
        <v>97371895.099999979</v>
      </c>
      <c r="V46" s="220">
        <v>97371895.099999979</v>
      </c>
      <c r="W46" s="220">
        <v>97371895.099999979</v>
      </c>
      <c r="X46" s="220">
        <v>97371895.099999979</v>
      </c>
      <c r="Y46" s="220">
        <v>97371895.099999979</v>
      </c>
      <c r="Z46" s="220">
        <v>97371895.099999979</v>
      </c>
      <c r="AA46" s="220">
        <v>97371895.099999979</v>
      </c>
      <c r="AB46" s="220">
        <v>97371895.099999979</v>
      </c>
      <c r="AC46" s="220">
        <v>97371895.099999979</v>
      </c>
      <c r="AD46" s="220">
        <v>97371895.099999979</v>
      </c>
      <c r="AE46" s="220">
        <v>97371895.099999979</v>
      </c>
      <c r="AF46" s="220">
        <v>97371895.099999979</v>
      </c>
      <c r="AG46" s="220">
        <f t="shared" si="6"/>
        <v>1168462741.2</v>
      </c>
      <c r="AH46" s="219"/>
      <c r="AI46" s="235">
        <f t="shared" si="10"/>
        <v>145267.79</v>
      </c>
      <c r="AJ46" s="235">
        <f t="shared" si="10"/>
        <v>145329.14000000001</v>
      </c>
      <c r="AK46" s="235">
        <f t="shared" si="10"/>
        <v>145399.57999999999</v>
      </c>
      <c r="AL46" s="235">
        <f t="shared" si="8"/>
        <v>145474.03</v>
      </c>
      <c r="AM46" s="235">
        <f t="shared" si="8"/>
        <v>145525.10999999999</v>
      </c>
      <c r="AN46" s="235">
        <f t="shared" si="8"/>
        <v>145601.63</v>
      </c>
      <c r="AO46" s="235">
        <f t="shared" si="8"/>
        <v>145948.47</v>
      </c>
      <c r="AP46" s="235">
        <f t="shared" si="8"/>
        <v>146317.53</v>
      </c>
      <c r="AQ46" s="235">
        <f t="shared" si="8"/>
        <v>146388.23000000001</v>
      </c>
      <c r="AR46" s="235">
        <f t="shared" si="8"/>
        <v>146523.67000000001</v>
      </c>
      <c r="AS46" s="235">
        <f t="shared" si="8"/>
        <v>146644.97</v>
      </c>
      <c r="AT46" s="235">
        <f t="shared" si="8"/>
        <v>146644.97</v>
      </c>
      <c r="AU46" s="236">
        <f t="shared" si="1"/>
        <v>1751065.1199999999</v>
      </c>
      <c r="AV46" s="236">
        <f t="shared" si="2"/>
        <v>146644.97</v>
      </c>
      <c r="AW46" s="236">
        <f t="shared" si="2"/>
        <v>146644.97</v>
      </c>
      <c r="AX46" s="236">
        <f t="shared" si="2"/>
        <v>146644.97</v>
      </c>
      <c r="AY46" s="236">
        <f t="shared" si="2"/>
        <v>146644.97</v>
      </c>
      <c r="AZ46" s="236">
        <f t="shared" si="11"/>
        <v>167155.09</v>
      </c>
      <c r="BA46" s="236">
        <f t="shared" si="11"/>
        <v>167155.09</v>
      </c>
      <c r="BB46" s="236">
        <f t="shared" si="11"/>
        <v>167155.09</v>
      </c>
      <c r="BC46" s="236">
        <f t="shared" si="9"/>
        <v>167155.09</v>
      </c>
      <c r="BD46" s="236">
        <f t="shared" si="9"/>
        <v>167155.09</v>
      </c>
      <c r="BE46" s="236">
        <f t="shared" si="9"/>
        <v>167155.09</v>
      </c>
      <c r="BF46" s="236">
        <f t="shared" si="9"/>
        <v>167155.09</v>
      </c>
      <c r="BG46" s="236">
        <f t="shared" si="9"/>
        <v>167155.09</v>
      </c>
      <c r="BH46" s="236">
        <f t="shared" si="9"/>
        <v>167155.09</v>
      </c>
      <c r="BI46" s="236">
        <f t="shared" si="9"/>
        <v>167155.09</v>
      </c>
      <c r="BJ46" s="236">
        <f t="shared" si="9"/>
        <v>167155.09</v>
      </c>
      <c r="BK46" s="236">
        <f t="shared" si="9"/>
        <v>167155.09</v>
      </c>
      <c r="BL46" s="235">
        <f t="shared" si="4"/>
        <v>2005861.0800000003</v>
      </c>
      <c r="BM46" s="234"/>
      <c r="BN46" s="234"/>
      <c r="BO46" s="234"/>
      <c r="BP46" s="234"/>
      <c r="BQ46" s="234"/>
    </row>
    <row r="47" spans="1:69">
      <c r="A47" s="234" t="s">
        <v>260</v>
      </c>
      <c r="B47" s="231">
        <v>1.8100000000000002E-2</v>
      </c>
      <c r="C47" s="231">
        <v>2.06E-2</v>
      </c>
      <c r="D47" s="220">
        <v>468724.34</v>
      </c>
      <c r="E47" s="220">
        <v>468724.34</v>
      </c>
      <c r="F47" s="220">
        <v>468724.34</v>
      </c>
      <c r="G47" s="220">
        <v>468724.34</v>
      </c>
      <c r="H47" s="220">
        <v>468724.34</v>
      </c>
      <c r="I47" s="220">
        <v>468724.34</v>
      </c>
      <c r="J47" s="220">
        <v>148707.35000000003</v>
      </c>
      <c r="K47" s="220">
        <v>148707.35000000003</v>
      </c>
      <c r="L47" s="220">
        <v>148707.35000000003</v>
      </c>
      <c r="M47" s="220">
        <v>148707.35000000003</v>
      </c>
      <c r="N47" s="220">
        <v>148707.35000000003</v>
      </c>
      <c r="O47" s="220">
        <v>148707.35000000003</v>
      </c>
      <c r="P47" s="220">
        <f t="shared" si="5"/>
        <v>3704590.1400000006</v>
      </c>
      <c r="Q47" s="220">
        <v>148707.35000000003</v>
      </c>
      <c r="R47" s="220">
        <v>148707.35000000003</v>
      </c>
      <c r="S47" s="220">
        <v>148707.35000000003</v>
      </c>
      <c r="T47" s="220">
        <v>148707.35000000003</v>
      </c>
      <c r="U47" s="220">
        <v>0</v>
      </c>
      <c r="V47" s="220">
        <v>0</v>
      </c>
      <c r="W47" s="220">
        <v>0</v>
      </c>
      <c r="X47" s="220">
        <v>0</v>
      </c>
      <c r="Y47" s="220">
        <v>0</v>
      </c>
      <c r="Z47" s="220">
        <v>0</v>
      </c>
      <c r="AA47" s="220">
        <v>0</v>
      </c>
      <c r="AB47" s="220">
        <v>0</v>
      </c>
      <c r="AC47" s="220">
        <v>0</v>
      </c>
      <c r="AD47" s="220">
        <v>0</v>
      </c>
      <c r="AE47" s="220">
        <v>0</v>
      </c>
      <c r="AF47" s="220">
        <v>0</v>
      </c>
      <c r="AG47" s="220">
        <f t="shared" si="6"/>
        <v>0</v>
      </c>
      <c r="AH47" s="219"/>
      <c r="AI47" s="235">
        <f t="shared" si="10"/>
        <v>706.99</v>
      </c>
      <c r="AJ47" s="235">
        <f t="shared" si="10"/>
        <v>706.99</v>
      </c>
      <c r="AK47" s="235">
        <f t="shared" si="10"/>
        <v>706.99</v>
      </c>
      <c r="AL47" s="235">
        <f t="shared" si="8"/>
        <v>706.99</v>
      </c>
      <c r="AM47" s="235">
        <f t="shared" si="8"/>
        <v>706.99</v>
      </c>
      <c r="AN47" s="235">
        <f t="shared" si="8"/>
        <v>706.99</v>
      </c>
      <c r="AO47" s="235">
        <f t="shared" si="8"/>
        <v>224.3</v>
      </c>
      <c r="AP47" s="235">
        <f t="shared" si="8"/>
        <v>224.3</v>
      </c>
      <c r="AQ47" s="235">
        <f t="shared" si="8"/>
        <v>224.3</v>
      </c>
      <c r="AR47" s="235">
        <f t="shared" si="8"/>
        <v>224.3</v>
      </c>
      <c r="AS47" s="235">
        <f t="shared" si="8"/>
        <v>224.3</v>
      </c>
      <c r="AT47" s="235">
        <f t="shared" si="8"/>
        <v>224.3</v>
      </c>
      <c r="AU47" s="236">
        <f t="shared" si="1"/>
        <v>5587.7400000000007</v>
      </c>
      <c r="AV47" s="236">
        <f t="shared" si="2"/>
        <v>224.3</v>
      </c>
      <c r="AW47" s="236">
        <f t="shared" si="2"/>
        <v>224.3</v>
      </c>
      <c r="AX47" s="236">
        <f t="shared" si="2"/>
        <v>224.3</v>
      </c>
      <c r="AY47" s="236">
        <f t="shared" si="2"/>
        <v>224.3</v>
      </c>
      <c r="AZ47" s="236">
        <f t="shared" si="11"/>
        <v>0</v>
      </c>
      <c r="BA47" s="236">
        <f t="shared" si="11"/>
        <v>0</v>
      </c>
      <c r="BB47" s="236">
        <f t="shared" si="11"/>
        <v>0</v>
      </c>
      <c r="BC47" s="236">
        <f t="shared" si="9"/>
        <v>0</v>
      </c>
      <c r="BD47" s="236">
        <f t="shared" si="9"/>
        <v>0</v>
      </c>
      <c r="BE47" s="236">
        <f t="shared" si="9"/>
        <v>0</v>
      </c>
      <c r="BF47" s="236">
        <f t="shared" si="9"/>
        <v>0</v>
      </c>
      <c r="BG47" s="236">
        <f t="shared" si="9"/>
        <v>0</v>
      </c>
      <c r="BH47" s="236">
        <f t="shared" si="9"/>
        <v>0</v>
      </c>
      <c r="BI47" s="236">
        <f t="shared" si="9"/>
        <v>0</v>
      </c>
      <c r="BJ47" s="236">
        <f t="shared" si="9"/>
        <v>0</v>
      </c>
      <c r="BK47" s="236">
        <f t="shared" si="9"/>
        <v>0</v>
      </c>
      <c r="BL47" s="235">
        <f t="shared" si="4"/>
        <v>0</v>
      </c>
      <c r="BM47" s="234"/>
      <c r="BN47" s="234"/>
      <c r="BO47" s="234"/>
      <c r="BP47" s="234"/>
      <c r="BQ47" s="234"/>
    </row>
    <row r="48" spans="1:69">
      <c r="A48" s="234" t="s">
        <v>261</v>
      </c>
      <c r="B48" s="231">
        <v>0</v>
      </c>
      <c r="C48" s="231">
        <v>0</v>
      </c>
      <c r="D48" s="220">
        <v>83735.680000000008</v>
      </c>
      <c r="E48" s="220">
        <v>83735.680000000008</v>
      </c>
      <c r="F48" s="220">
        <v>83735.680000000008</v>
      </c>
      <c r="G48" s="220">
        <v>83735.680000000008</v>
      </c>
      <c r="H48" s="220">
        <v>83735.680000000008</v>
      </c>
      <c r="I48" s="220">
        <v>83735.680000000008</v>
      </c>
      <c r="J48" s="220">
        <v>83735.680000000008</v>
      </c>
      <c r="K48" s="220">
        <v>83735.680000000008</v>
      </c>
      <c r="L48" s="220">
        <v>83735.680000000008</v>
      </c>
      <c r="M48" s="220">
        <v>83735.680000000008</v>
      </c>
      <c r="N48" s="220">
        <v>83735.680000000008</v>
      </c>
      <c r="O48" s="220">
        <v>83735.680000000008</v>
      </c>
      <c r="P48" s="220">
        <f t="shared" si="5"/>
        <v>1004828.1600000003</v>
      </c>
      <c r="Q48" s="220">
        <v>83735.680000000008</v>
      </c>
      <c r="R48" s="220">
        <v>83735.680000000008</v>
      </c>
      <c r="S48" s="220">
        <v>83735.680000000008</v>
      </c>
      <c r="T48" s="220">
        <v>83735.680000000008</v>
      </c>
      <c r="U48" s="220">
        <v>83735.680000000008</v>
      </c>
      <c r="V48" s="220">
        <v>83735.680000000008</v>
      </c>
      <c r="W48" s="220">
        <v>83735.680000000008</v>
      </c>
      <c r="X48" s="220">
        <v>83735.680000000008</v>
      </c>
      <c r="Y48" s="220">
        <v>83735.680000000008</v>
      </c>
      <c r="Z48" s="220">
        <v>83735.680000000008</v>
      </c>
      <c r="AA48" s="220">
        <v>83735.680000000008</v>
      </c>
      <c r="AB48" s="220">
        <v>83735.680000000008</v>
      </c>
      <c r="AC48" s="220">
        <v>83735.680000000008</v>
      </c>
      <c r="AD48" s="220">
        <v>83735.680000000008</v>
      </c>
      <c r="AE48" s="220">
        <v>83735.680000000008</v>
      </c>
      <c r="AF48" s="220">
        <v>83735.680000000008</v>
      </c>
      <c r="AG48" s="220">
        <f t="shared" si="6"/>
        <v>1004828.1600000003</v>
      </c>
      <c r="AH48" s="219"/>
      <c r="AI48" s="235">
        <f t="shared" si="10"/>
        <v>0</v>
      </c>
      <c r="AJ48" s="235">
        <f t="shared" si="10"/>
        <v>0</v>
      </c>
      <c r="AK48" s="235">
        <f t="shared" si="10"/>
        <v>0</v>
      </c>
      <c r="AL48" s="235">
        <f t="shared" si="8"/>
        <v>0</v>
      </c>
      <c r="AM48" s="235">
        <f t="shared" si="8"/>
        <v>0</v>
      </c>
      <c r="AN48" s="235">
        <f t="shared" si="8"/>
        <v>0</v>
      </c>
      <c r="AO48" s="235">
        <f t="shared" si="8"/>
        <v>0</v>
      </c>
      <c r="AP48" s="235">
        <f t="shared" si="8"/>
        <v>0</v>
      </c>
      <c r="AQ48" s="235">
        <f t="shared" si="8"/>
        <v>0</v>
      </c>
      <c r="AR48" s="235">
        <f t="shared" si="8"/>
        <v>0</v>
      </c>
      <c r="AS48" s="235">
        <f t="shared" si="8"/>
        <v>0</v>
      </c>
      <c r="AT48" s="235">
        <f t="shared" si="8"/>
        <v>0</v>
      </c>
      <c r="AU48" s="236">
        <f t="shared" si="1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11"/>
        <v>0</v>
      </c>
      <c r="BA48" s="236">
        <f t="shared" si="11"/>
        <v>0</v>
      </c>
      <c r="BB48" s="236">
        <f t="shared" si="11"/>
        <v>0</v>
      </c>
      <c r="BC48" s="236">
        <f t="shared" si="9"/>
        <v>0</v>
      </c>
      <c r="BD48" s="236">
        <f t="shared" si="9"/>
        <v>0</v>
      </c>
      <c r="BE48" s="236">
        <f t="shared" si="9"/>
        <v>0</v>
      </c>
      <c r="BF48" s="236">
        <f t="shared" si="9"/>
        <v>0</v>
      </c>
      <c r="BG48" s="236">
        <f t="shared" si="9"/>
        <v>0</v>
      </c>
      <c r="BH48" s="236">
        <f t="shared" si="9"/>
        <v>0</v>
      </c>
      <c r="BI48" s="236">
        <f t="shared" si="9"/>
        <v>0</v>
      </c>
      <c r="BJ48" s="236">
        <f t="shared" si="9"/>
        <v>0</v>
      </c>
      <c r="BK48" s="236">
        <f t="shared" si="9"/>
        <v>0</v>
      </c>
      <c r="BL48" s="235">
        <f t="shared" si="4"/>
        <v>0</v>
      </c>
      <c r="BM48" s="234"/>
      <c r="BN48" s="234"/>
      <c r="BO48" s="234"/>
      <c r="BP48" s="234"/>
      <c r="BQ48" s="234"/>
    </row>
    <row r="49" spans="1:69">
      <c r="A49" s="234" t="s">
        <v>262</v>
      </c>
      <c r="B49" s="231">
        <v>0</v>
      </c>
      <c r="C49" s="231">
        <v>0</v>
      </c>
      <c r="D49" s="220">
        <v>514445.05</v>
      </c>
      <c r="E49" s="220">
        <v>415878.02</v>
      </c>
      <c r="F49" s="220">
        <v>317310.99</v>
      </c>
      <c r="G49" s="220">
        <v>317310.99</v>
      </c>
      <c r="H49" s="220">
        <v>317310.99</v>
      </c>
      <c r="I49" s="220">
        <v>317310.99</v>
      </c>
      <c r="J49" s="220">
        <v>317310.99</v>
      </c>
      <c r="K49" s="220">
        <v>317310.99</v>
      </c>
      <c r="L49" s="220">
        <v>317310.99</v>
      </c>
      <c r="M49" s="220">
        <v>317310.99</v>
      </c>
      <c r="N49" s="220">
        <v>317310.99</v>
      </c>
      <c r="O49" s="220">
        <v>317310.99</v>
      </c>
      <c r="P49" s="220">
        <f t="shared" si="5"/>
        <v>4103432.9700000016</v>
      </c>
      <c r="Q49" s="220">
        <v>317310.99</v>
      </c>
      <c r="R49" s="220">
        <v>317310.99</v>
      </c>
      <c r="S49" s="220">
        <v>317310.99</v>
      </c>
      <c r="T49" s="220">
        <v>317310.99</v>
      </c>
      <c r="U49" s="220">
        <v>317310.99</v>
      </c>
      <c r="V49" s="220">
        <v>317310.99</v>
      </c>
      <c r="W49" s="220">
        <v>317310.99</v>
      </c>
      <c r="X49" s="220">
        <v>317310.99</v>
      </c>
      <c r="Y49" s="220">
        <v>317310.99</v>
      </c>
      <c r="Z49" s="220">
        <v>317310.99</v>
      </c>
      <c r="AA49" s="220">
        <v>317310.99</v>
      </c>
      <c r="AB49" s="220">
        <v>317310.99</v>
      </c>
      <c r="AC49" s="220">
        <v>317310.99</v>
      </c>
      <c r="AD49" s="220">
        <v>317310.99</v>
      </c>
      <c r="AE49" s="220">
        <v>317310.99</v>
      </c>
      <c r="AF49" s="220">
        <v>317310.99</v>
      </c>
      <c r="AG49" s="220">
        <f t="shared" si="6"/>
        <v>3807731.8800000008</v>
      </c>
      <c r="AH49" s="219"/>
      <c r="AI49" s="235">
        <f t="shared" si="10"/>
        <v>0</v>
      </c>
      <c r="AJ49" s="235">
        <f t="shared" si="10"/>
        <v>0</v>
      </c>
      <c r="AK49" s="235">
        <f t="shared" si="10"/>
        <v>0</v>
      </c>
      <c r="AL49" s="235">
        <f t="shared" si="8"/>
        <v>0</v>
      </c>
      <c r="AM49" s="235">
        <f t="shared" si="8"/>
        <v>0</v>
      </c>
      <c r="AN49" s="235">
        <f t="shared" si="8"/>
        <v>0</v>
      </c>
      <c r="AO49" s="235">
        <f t="shared" si="8"/>
        <v>0</v>
      </c>
      <c r="AP49" s="235">
        <f t="shared" si="8"/>
        <v>0</v>
      </c>
      <c r="AQ49" s="235">
        <f t="shared" si="8"/>
        <v>0</v>
      </c>
      <c r="AR49" s="235">
        <f t="shared" si="8"/>
        <v>0</v>
      </c>
      <c r="AS49" s="235">
        <f t="shared" si="8"/>
        <v>0</v>
      </c>
      <c r="AT49" s="235">
        <f t="shared" si="8"/>
        <v>0</v>
      </c>
      <c r="AU49" s="236">
        <f t="shared" si="1"/>
        <v>0</v>
      </c>
      <c r="AV49" s="236">
        <f t="shared" si="2"/>
        <v>0</v>
      </c>
      <c r="AW49" s="236">
        <f t="shared" si="2"/>
        <v>0</v>
      </c>
      <c r="AX49" s="236">
        <f t="shared" si="2"/>
        <v>0</v>
      </c>
      <c r="AY49" s="236">
        <f t="shared" si="2"/>
        <v>0</v>
      </c>
      <c r="AZ49" s="236">
        <f t="shared" si="11"/>
        <v>0</v>
      </c>
      <c r="BA49" s="236">
        <f t="shared" si="11"/>
        <v>0</v>
      </c>
      <c r="BB49" s="236">
        <f t="shared" si="11"/>
        <v>0</v>
      </c>
      <c r="BC49" s="236">
        <f t="shared" si="9"/>
        <v>0</v>
      </c>
      <c r="BD49" s="236">
        <f t="shared" si="9"/>
        <v>0</v>
      </c>
      <c r="BE49" s="236">
        <f t="shared" si="9"/>
        <v>0</v>
      </c>
      <c r="BF49" s="236">
        <f t="shared" si="9"/>
        <v>0</v>
      </c>
      <c r="BG49" s="236">
        <f t="shared" si="9"/>
        <v>0</v>
      </c>
      <c r="BH49" s="236">
        <f t="shared" si="9"/>
        <v>0</v>
      </c>
      <c r="BI49" s="236">
        <f t="shared" si="9"/>
        <v>0</v>
      </c>
      <c r="BJ49" s="236">
        <f t="shared" si="9"/>
        <v>0</v>
      </c>
      <c r="BK49" s="236">
        <f t="shared" si="9"/>
        <v>0</v>
      </c>
      <c r="BL49" s="235">
        <f t="shared" si="4"/>
        <v>0</v>
      </c>
      <c r="BM49" s="234"/>
      <c r="BN49" s="234"/>
      <c r="BO49" s="234"/>
      <c r="BP49" s="234"/>
      <c r="BQ49" s="234"/>
    </row>
    <row r="50" spans="1:69">
      <c r="A50" s="234" t="s">
        <v>263</v>
      </c>
      <c r="B50" s="231">
        <v>3.2100000000000004E-2</v>
      </c>
      <c r="C50" s="231">
        <v>0</v>
      </c>
      <c r="D50" s="220">
        <v>4007795.4</v>
      </c>
      <c r="E50" s="220">
        <v>4007795.4</v>
      </c>
      <c r="F50" s="220">
        <v>4007795.4</v>
      </c>
      <c r="G50" s="220">
        <v>4007795.4</v>
      </c>
      <c r="H50" s="220">
        <v>4007795.4</v>
      </c>
      <c r="I50" s="220">
        <v>4007795.4</v>
      </c>
      <c r="J50" s="220">
        <v>4007795.4</v>
      </c>
      <c r="K50" s="220">
        <v>4007795.4</v>
      </c>
      <c r="L50" s="220">
        <v>4007795.4</v>
      </c>
      <c r="M50" s="220">
        <v>4007795.4</v>
      </c>
      <c r="N50" s="220">
        <v>4007795.4</v>
      </c>
      <c r="O50" s="220">
        <v>4007795.4</v>
      </c>
      <c r="P50" s="220">
        <f t="shared" si="5"/>
        <v>48093544.79999999</v>
      </c>
      <c r="Q50" s="220">
        <v>4007795.4</v>
      </c>
      <c r="R50" s="220">
        <v>4007795.4</v>
      </c>
      <c r="S50" s="220">
        <v>4007795.4</v>
      </c>
      <c r="T50" s="220">
        <v>4007795.4</v>
      </c>
      <c r="U50" s="220">
        <v>4007795.4</v>
      </c>
      <c r="V50" s="220">
        <v>4007795.4</v>
      </c>
      <c r="W50" s="220">
        <v>4007795.4</v>
      </c>
      <c r="X50" s="220">
        <v>4007795.4</v>
      </c>
      <c r="Y50" s="220">
        <v>4007795.4</v>
      </c>
      <c r="Z50" s="220">
        <v>4007795.4</v>
      </c>
      <c r="AA50" s="220">
        <v>4007795.4</v>
      </c>
      <c r="AB50" s="220">
        <v>4007795.4</v>
      </c>
      <c r="AC50" s="220">
        <v>4007795.4</v>
      </c>
      <c r="AD50" s="220">
        <v>4007795.4</v>
      </c>
      <c r="AE50" s="220">
        <v>4007795.4</v>
      </c>
      <c r="AF50" s="220">
        <v>4007795.4</v>
      </c>
      <c r="AG50" s="220">
        <f t="shared" si="6"/>
        <v>48093544.79999999</v>
      </c>
      <c r="AH50" s="219"/>
      <c r="AI50" s="235">
        <f t="shared" si="10"/>
        <v>10720.85</v>
      </c>
      <c r="AJ50" s="235">
        <f t="shared" si="10"/>
        <v>10720.85</v>
      </c>
      <c r="AK50" s="235">
        <f t="shared" si="10"/>
        <v>10720.85</v>
      </c>
      <c r="AL50" s="235">
        <f t="shared" si="8"/>
        <v>10720.85</v>
      </c>
      <c r="AM50" s="235">
        <f t="shared" si="8"/>
        <v>10720.85</v>
      </c>
      <c r="AN50" s="235">
        <f t="shared" si="8"/>
        <v>10720.85</v>
      </c>
      <c r="AO50" s="235">
        <f t="shared" si="8"/>
        <v>10720.85</v>
      </c>
      <c r="AP50" s="235">
        <f t="shared" si="8"/>
        <v>10720.85</v>
      </c>
      <c r="AQ50" s="235">
        <f t="shared" si="8"/>
        <v>10720.85</v>
      </c>
      <c r="AR50" s="235">
        <f t="shared" si="8"/>
        <v>10720.85</v>
      </c>
      <c r="AS50" s="235">
        <f t="shared" si="8"/>
        <v>10720.85</v>
      </c>
      <c r="AT50" s="235">
        <f t="shared" si="8"/>
        <v>10720.85</v>
      </c>
      <c r="AU50" s="236">
        <f t="shared" si="1"/>
        <v>128650.20000000003</v>
      </c>
      <c r="AV50" s="236">
        <f t="shared" si="2"/>
        <v>10720.85</v>
      </c>
      <c r="AW50" s="236">
        <f t="shared" si="2"/>
        <v>10720.85</v>
      </c>
      <c r="AX50" s="236">
        <f t="shared" si="2"/>
        <v>10720.85</v>
      </c>
      <c r="AY50" s="236">
        <f t="shared" si="2"/>
        <v>10720.85</v>
      </c>
      <c r="AZ50" s="236">
        <f t="shared" si="11"/>
        <v>0</v>
      </c>
      <c r="BA50" s="236">
        <f t="shared" si="11"/>
        <v>0</v>
      </c>
      <c r="BB50" s="236">
        <f t="shared" si="11"/>
        <v>0</v>
      </c>
      <c r="BC50" s="236">
        <f t="shared" si="9"/>
        <v>0</v>
      </c>
      <c r="BD50" s="236">
        <f t="shared" si="9"/>
        <v>0</v>
      </c>
      <c r="BE50" s="236">
        <f t="shared" si="9"/>
        <v>0</v>
      </c>
      <c r="BF50" s="236">
        <f t="shared" si="9"/>
        <v>0</v>
      </c>
      <c r="BG50" s="236">
        <f t="shared" si="9"/>
        <v>0</v>
      </c>
      <c r="BH50" s="236">
        <f t="shared" si="9"/>
        <v>0</v>
      </c>
      <c r="BI50" s="236">
        <f t="shared" si="9"/>
        <v>0</v>
      </c>
      <c r="BJ50" s="236">
        <f t="shared" si="9"/>
        <v>0</v>
      </c>
      <c r="BK50" s="236">
        <f t="shared" si="9"/>
        <v>0</v>
      </c>
      <c r="BL50" s="235">
        <f t="shared" si="4"/>
        <v>0</v>
      </c>
      <c r="BM50" s="234"/>
      <c r="BN50" s="234"/>
      <c r="BO50" s="234"/>
      <c r="BP50" s="234"/>
      <c r="BQ50" s="234"/>
    </row>
    <row r="51" spans="1:69">
      <c r="A51" s="234" t="s">
        <v>264</v>
      </c>
      <c r="B51" s="231">
        <v>1.2999999999999999E-2</v>
      </c>
      <c r="C51" s="231">
        <v>0</v>
      </c>
      <c r="D51" s="220">
        <v>13208176.67</v>
      </c>
      <c r="E51" s="220">
        <v>13208176.67</v>
      </c>
      <c r="F51" s="220">
        <v>13208176.67</v>
      </c>
      <c r="G51" s="220">
        <v>13208176.67</v>
      </c>
      <c r="H51" s="220">
        <v>13208176.67</v>
      </c>
      <c r="I51" s="220">
        <v>13208176.67</v>
      </c>
      <c r="J51" s="220">
        <v>13208176.67</v>
      </c>
      <c r="K51" s="220">
        <v>13208176.67</v>
      </c>
      <c r="L51" s="220">
        <v>13208176.67</v>
      </c>
      <c r="M51" s="220">
        <v>13208176.67</v>
      </c>
      <c r="N51" s="220">
        <v>13208176.67</v>
      </c>
      <c r="O51" s="220">
        <v>13208176.67</v>
      </c>
      <c r="P51" s="220">
        <f t="shared" si="5"/>
        <v>158498120.03999999</v>
      </c>
      <c r="Q51" s="220">
        <v>13208176.67</v>
      </c>
      <c r="R51" s="220">
        <v>13208176.67</v>
      </c>
      <c r="S51" s="220">
        <v>13208176.67</v>
      </c>
      <c r="T51" s="220">
        <v>13208176.67</v>
      </c>
      <c r="U51" s="220">
        <v>13208176.67</v>
      </c>
      <c r="V51" s="220">
        <v>13208176.67</v>
      </c>
      <c r="W51" s="220">
        <v>13208176.67</v>
      </c>
      <c r="X51" s="220">
        <v>13208176.67</v>
      </c>
      <c r="Y51" s="220">
        <v>13208176.67</v>
      </c>
      <c r="Z51" s="220">
        <v>13208176.67</v>
      </c>
      <c r="AA51" s="220">
        <v>13208176.67</v>
      </c>
      <c r="AB51" s="220">
        <v>13208176.67</v>
      </c>
      <c r="AC51" s="220">
        <v>13208176.67</v>
      </c>
      <c r="AD51" s="220">
        <v>13208176.67</v>
      </c>
      <c r="AE51" s="220">
        <v>13208176.67</v>
      </c>
      <c r="AF51" s="220">
        <v>13208176.67</v>
      </c>
      <c r="AG51" s="220">
        <f t="shared" si="6"/>
        <v>158498120.03999999</v>
      </c>
      <c r="AH51" s="219"/>
      <c r="AI51" s="235">
        <f t="shared" si="10"/>
        <v>14308.86</v>
      </c>
      <c r="AJ51" s="235">
        <f t="shared" si="10"/>
        <v>14308.86</v>
      </c>
      <c r="AK51" s="235">
        <f t="shared" si="10"/>
        <v>14308.86</v>
      </c>
      <c r="AL51" s="235">
        <f t="shared" si="8"/>
        <v>14308.86</v>
      </c>
      <c r="AM51" s="235">
        <f t="shared" si="8"/>
        <v>14308.86</v>
      </c>
      <c r="AN51" s="235">
        <f t="shared" si="8"/>
        <v>14308.86</v>
      </c>
      <c r="AO51" s="235">
        <f t="shared" si="8"/>
        <v>14308.86</v>
      </c>
      <c r="AP51" s="235">
        <f t="shared" si="8"/>
        <v>14308.86</v>
      </c>
      <c r="AQ51" s="235">
        <f t="shared" si="8"/>
        <v>14308.86</v>
      </c>
      <c r="AR51" s="235">
        <f t="shared" si="8"/>
        <v>14308.86</v>
      </c>
      <c r="AS51" s="235">
        <f t="shared" si="8"/>
        <v>14308.86</v>
      </c>
      <c r="AT51" s="235">
        <f t="shared" si="8"/>
        <v>14308.86</v>
      </c>
      <c r="AU51" s="236">
        <f t="shared" si="1"/>
        <v>171706.32</v>
      </c>
      <c r="AV51" s="236">
        <f t="shared" si="2"/>
        <v>14308.86</v>
      </c>
      <c r="AW51" s="236">
        <f t="shared" si="2"/>
        <v>14308.86</v>
      </c>
      <c r="AX51" s="236">
        <f t="shared" si="2"/>
        <v>14308.86</v>
      </c>
      <c r="AY51" s="236">
        <f t="shared" si="2"/>
        <v>14308.86</v>
      </c>
      <c r="AZ51" s="236">
        <f t="shared" si="11"/>
        <v>0</v>
      </c>
      <c r="BA51" s="236">
        <f t="shared" si="11"/>
        <v>0</v>
      </c>
      <c r="BB51" s="236">
        <f t="shared" si="11"/>
        <v>0</v>
      </c>
      <c r="BC51" s="236">
        <f t="shared" si="9"/>
        <v>0</v>
      </c>
      <c r="BD51" s="236">
        <f t="shared" si="9"/>
        <v>0</v>
      </c>
      <c r="BE51" s="236">
        <f t="shared" si="9"/>
        <v>0</v>
      </c>
      <c r="BF51" s="236">
        <f t="shared" si="9"/>
        <v>0</v>
      </c>
      <c r="BG51" s="236">
        <f t="shared" si="9"/>
        <v>0</v>
      </c>
      <c r="BH51" s="236">
        <f t="shared" si="9"/>
        <v>0</v>
      </c>
      <c r="BI51" s="236">
        <f t="shared" si="9"/>
        <v>0</v>
      </c>
      <c r="BJ51" s="236">
        <f t="shared" si="9"/>
        <v>0</v>
      </c>
      <c r="BK51" s="236">
        <f t="shared" si="9"/>
        <v>0</v>
      </c>
      <c r="BL51" s="235">
        <f t="shared" si="4"/>
        <v>0</v>
      </c>
      <c r="BM51" s="234"/>
      <c r="BN51" s="234"/>
      <c r="BO51" s="234"/>
      <c r="BP51" s="234"/>
      <c r="BQ51" s="234"/>
    </row>
    <row r="52" spans="1:69">
      <c r="A52" s="234" t="s">
        <v>265</v>
      </c>
      <c r="B52" s="231">
        <v>3.2100000000000004E-2</v>
      </c>
      <c r="C52" s="231">
        <v>0</v>
      </c>
      <c r="D52" s="220">
        <v>0</v>
      </c>
      <c r="E52" s="220">
        <v>0</v>
      </c>
      <c r="F52" s="220">
        <v>0</v>
      </c>
      <c r="G52" s="220">
        <v>0</v>
      </c>
      <c r="H52" s="220">
        <v>0</v>
      </c>
      <c r="I52" s="220">
        <v>0</v>
      </c>
      <c r="J52" s="220">
        <v>0</v>
      </c>
      <c r="K52" s="220">
        <v>0</v>
      </c>
      <c r="L52" s="220">
        <v>0</v>
      </c>
      <c r="M52" s="220">
        <v>0</v>
      </c>
      <c r="N52" s="220">
        <v>0</v>
      </c>
      <c r="O52" s="220">
        <v>0</v>
      </c>
      <c r="P52" s="220">
        <f t="shared" si="5"/>
        <v>0</v>
      </c>
      <c r="Q52" s="220">
        <v>0</v>
      </c>
      <c r="R52" s="220">
        <v>0</v>
      </c>
      <c r="S52" s="220">
        <v>0</v>
      </c>
      <c r="T52" s="220">
        <v>0</v>
      </c>
      <c r="U52" s="220">
        <v>0</v>
      </c>
      <c r="V52" s="220">
        <v>0</v>
      </c>
      <c r="W52" s="220">
        <v>0</v>
      </c>
      <c r="X52" s="220">
        <v>0</v>
      </c>
      <c r="Y52" s="220">
        <v>0</v>
      </c>
      <c r="Z52" s="220">
        <v>0</v>
      </c>
      <c r="AA52" s="220">
        <v>0</v>
      </c>
      <c r="AB52" s="220">
        <v>0</v>
      </c>
      <c r="AC52" s="220">
        <v>0</v>
      </c>
      <c r="AD52" s="220">
        <v>0</v>
      </c>
      <c r="AE52" s="220">
        <v>0</v>
      </c>
      <c r="AF52" s="220">
        <v>0</v>
      </c>
      <c r="AG52" s="220">
        <f t="shared" si="6"/>
        <v>0</v>
      </c>
      <c r="AH52" s="219"/>
      <c r="AI52" s="235">
        <f t="shared" si="10"/>
        <v>0</v>
      </c>
      <c r="AJ52" s="235">
        <f t="shared" si="10"/>
        <v>0</v>
      </c>
      <c r="AK52" s="235">
        <f t="shared" si="10"/>
        <v>0</v>
      </c>
      <c r="AL52" s="235">
        <f t="shared" si="8"/>
        <v>0</v>
      </c>
      <c r="AM52" s="235">
        <f t="shared" si="8"/>
        <v>0</v>
      </c>
      <c r="AN52" s="235">
        <f t="shared" si="8"/>
        <v>0</v>
      </c>
      <c r="AO52" s="235">
        <f t="shared" si="8"/>
        <v>0</v>
      </c>
      <c r="AP52" s="235">
        <f t="shared" si="8"/>
        <v>0</v>
      </c>
      <c r="AQ52" s="235">
        <f t="shared" si="8"/>
        <v>0</v>
      </c>
      <c r="AR52" s="235">
        <f t="shared" si="8"/>
        <v>0</v>
      </c>
      <c r="AS52" s="235">
        <f t="shared" si="8"/>
        <v>0</v>
      </c>
      <c r="AT52" s="235">
        <f t="shared" si="8"/>
        <v>0</v>
      </c>
      <c r="AU52" s="236">
        <f t="shared" si="1"/>
        <v>0</v>
      </c>
      <c r="AV52" s="236">
        <f t="shared" si="2"/>
        <v>0</v>
      </c>
      <c r="AW52" s="236">
        <f t="shared" si="2"/>
        <v>0</v>
      </c>
      <c r="AX52" s="236">
        <f t="shared" si="2"/>
        <v>0</v>
      </c>
      <c r="AY52" s="236">
        <f t="shared" si="2"/>
        <v>0</v>
      </c>
      <c r="AZ52" s="236">
        <f t="shared" si="11"/>
        <v>0</v>
      </c>
      <c r="BA52" s="236">
        <f t="shared" si="11"/>
        <v>0</v>
      </c>
      <c r="BB52" s="236">
        <f t="shared" si="11"/>
        <v>0</v>
      </c>
      <c r="BC52" s="236">
        <f t="shared" si="9"/>
        <v>0</v>
      </c>
      <c r="BD52" s="236">
        <f t="shared" si="9"/>
        <v>0</v>
      </c>
      <c r="BE52" s="236">
        <f t="shared" si="9"/>
        <v>0</v>
      </c>
      <c r="BF52" s="236">
        <f t="shared" si="9"/>
        <v>0</v>
      </c>
      <c r="BG52" s="236">
        <f t="shared" si="9"/>
        <v>0</v>
      </c>
      <c r="BH52" s="236">
        <f t="shared" si="9"/>
        <v>0</v>
      </c>
      <c r="BI52" s="236">
        <f t="shared" si="9"/>
        <v>0</v>
      </c>
      <c r="BJ52" s="236">
        <f t="shared" si="9"/>
        <v>0</v>
      </c>
      <c r="BK52" s="236">
        <f t="shared" si="9"/>
        <v>0</v>
      </c>
      <c r="BL52" s="235">
        <f t="shared" si="4"/>
        <v>0</v>
      </c>
      <c r="BM52" s="234"/>
      <c r="BN52" s="234"/>
      <c r="BO52" s="234"/>
      <c r="BP52" s="234"/>
      <c r="BQ52" s="234"/>
    </row>
    <row r="53" spans="1:69">
      <c r="A53" s="234" t="s">
        <v>266</v>
      </c>
      <c r="B53" s="231">
        <v>3.0799999999999998E-2</v>
      </c>
      <c r="C53" s="231">
        <v>0</v>
      </c>
      <c r="D53" s="220">
        <v>5385350</v>
      </c>
      <c r="E53" s="220">
        <v>5385350</v>
      </c>
      <c r="F53" s="220">
        <v>5385350</v>
      </c>
      <c r="G53" s="220">
        <v>5385350</v>
      </c>
      <c r="H53" s="220">
        <v>5385350</v>
      </c>
      <c r="I53" s="220">
        <v>5385350</v>
      </c>
      <c r="J53" s="220">
        <v>5385350</v>
      </c>
      <c r="K53" s="220">
        <v>5385350</v>
      </c>
      <c r="L53" s="220">
        <v>5385350</v>
      </c>
      <c r="M53" s="220">
        <v>5385350</v>
      </c>
      <c r="N53" s="220">
        <v>5385350</v>
      </c>
      <c r="O53" s="220">
        <v>5385350</v>
      </c>
      <c r="P53" s="220">
        <f t="shared" si="5"/>
        <v>64624200</v>
      </c>
      <c r="Q53" s="220">
        <v>5385350</v>
      </c>
      <c r="R53" s="220">
        <v>5385350</v>
      </c>
      <c r="S53" s="220">
        <v>5385350</v>
      </c>
      <c r="T53" s="220">
        <v>5385350</v>
      </c>
      <c r="U53" s="220">
        <v>5385350</v>
      </c>
      <c r="V53" s="220">
        <v>5385350</v>
      </c>
      <c r="W53" s="220">
        <v>5385350</v>
      </c>
      <c r="X53" s="220">
        <v>5385350</v>
      </c>
      <c r="Y53" s="220">
        <v>5385350</v>
      </c>
      <c r="Z53" s="220">
        <v>5385350</v>
      </c>
      <c r="AA53" s="220">
        <v>5385350</v>
      </c>
      <c r="AB53" s="220">
        <v>5385350</v>
      </c>
      <c r="AC53" s="220">
        <v>5385350</v>
      </c>
      <c r="AD53" s="220">
        <v>5385350</v>
      </c>
      <c r="AE53" s="220">
        <v>5385350</v>
      </c>
      <c r="AF53" s="220">
        <v>5385350</v>
      </c>
      <c r="AG53" s="220">
        <f t="shared" si="6"/>
        <v>64624200</v>
      </c>
      <c r="AH53" s="219"/>
      <c r="AI53" s="235">
        <f t="shared" si="10"/>
        <v>13822.4</v>
      </c>
      <c r="AJ53" s="235">
        <f t="shared" si="10"/>
        <v>13822.4</v>
      </c>
      <c r="AK53" s="235">
        <f t="shared" si="10"/>
        <v>13822.4</v>
      </c>
      <c r="AL53" s="235">
        <f t="shared" si="8"/>
        <v>13822.4</v>
      </c>
      <c r="AM53" s="235">
        <f t="shared" si="8"/>
        <v>13822.4</v>
      </c>
      <c r="AN53" s="235">
        <f t="shared" si="8"/>
        <v>13822.4</v>
      </c>
      <c r="AO53" s="235">
        <f t="shared" si="8"/>
        <v>13822.4</v>
      </c>
      <c r="AP53" s="235">
        <f t="shared" si="8"/>
        <v>13822.4</v>
      </c>
      <c r="AQ53" s="235">
        <f t="shared" si="8"/>
        <v>13822.4</v>
      </c>
      <c r="AR53" s="235">
        <f t="shared" si="8"/>
        <v>13822.4</v>
      </c>
      <c r="AS53" s="235">
        <f t="shared" si="8"/>
        <v>13822.4</v>
      </c>
      <c r="AT53" s="235">
        <f t="shared" si="8"/>
        <v>13822.4</v>
      </c>
      <c r="AU53" s="236">
        <f t="shared" si="1"/>
        <v>165868.79999999996</v>
      </c>
      <c r="AV53" s="236">
        <f t="shared" si="2"/>
        <v>13822.4</v>
      </c>
      <c r="AW53" s="236">
        <f t="shared" si="2"/>
        <v>13822.4</v>
      </c>
      <c r="AX53" s="236">
        <f t="shared" si="2"/>
        <v>13822.4</v>
      </c>
      <c r="AY53" s="236">
        <f t="shared" si="2"/>
        <v>13822.4</v>
      </c>
      <c r="AZ53" s="236">
        <f t="shared" si="11"/>
        <v>0</v>
      </c>
      <c r="BA53" s="236">
        <f t="shared" si="11"/>
        <v>0</v>
      </c>
      <c r="BB53" s="236">
        <f t="shared" si="11"/>
        <v>0</v>
      </c>
      <c r="BC53" s="236">
        <f t="shared" si="9"/>
        <v>0</v>
      </c>
      <c r="BD53" s="236">
        <f t="shared" si="9"/>
        <v>0</v>
      </c>
      <c r="BE53" s="236">
        <f t="shared" si="9"/>
        <v>0</v>
      </c>
      <c r="BF53" s="236">
        <f t="shared" si="9"/>
        <v>0</v>
      </c>
      <c r="BG53" s="236">
        <f t="shared" si="9"/>
        <v>0</v>
      </c>
      <c r="BH53" s="236">
        <f t="shared" si="9"/>
        <v>0</v>
      </c>
      <c r="BI53" s="236">
        <f t="shared" si="9"/>
        <v>0</v>
      </c>
      <c r="BJ53" s="236">
        <f t="shared" si="9"/>
        <v>0</v>
      </c>
      <c r="BK53" s="236">
        <f t="shared" si="9"/>
        <v>0</v>
      </c>
      <c r="BL53" s="235">
        <f t="shared" si="4"/>
        <v>0</v>
      </c>
      <c r="BM53" s="234"/>
      <c r="BN53" s="234"/>
      <c r="BO53" s="234"/>
      <c r="BP53" s="234"/>
      <c r="BQ53" s="234"/>
    </row>
    <row r="54" spans="1:69">
      <c r="A54" s="234" t="s">
        <v>267</v>
      </c>
      <c r="B54" s="231">
        <v>3.0799999999999998E-2</v>
      </c>
      <c r="C54" s="231">
        <v>0</v>
      </c>
      <c r="D54" s="220">
        <v>0</v>
      </c>
      <c r="E54" s="220">
        <v>0</v>
      </c>
      <c r="F54" s="220">
        <v>0</v>
      </c>
      <c r="G54" s="220">
        <v>0</v>
      </c>
      <c r="H54" s="220">
        <v>0</v>
      </c>
      <c r="I54" s="220">
        <v>0</v>
      </c>
      <c r="J54" s="220">
        <v>0</v>
      </c>
      <c r="K54" s="220">
        <v>0</v>
      </c>
      <c r="L54" s="220">
        <v>0</v>
      </c>
      <c r="M54" s="220">
        <v>0</v>
      </c>
      <c r="N54" s="220">
        <v>0</v>
      </c>
      <c r="O54" s="220">
        <v>0</v>
      </c>
      <c r="P54" s="220">
        <f t="shared" si="5"/>
        <v>0</v>
      </c>
      <c r="Q54" s="220">
        <v>0</v>
      </c>
      <c r="R54" s="220">
        <v>0</v>
      </c>
      <c r="S54" s="220">
        <v>0</v>
      </c>
      <c r="T54" s="220">
        <v>0</v>
      </c>
      <c r="U54" s="220">
        <v>0</v>
      </c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  <c r="AB54" s="220">
        <v>0</v>
      </c>
      <c r="AC54" s="220">
        <v>0</v>
      </c>
      <c r="AD54" s="220">
        <v>0</v>
      </c>
      <c r="AE54" s="220">
        <v>0</v>
      </c>
      <c r="AF54" s="220">
        <v>0</v>
      </c>
      <c r="AG54" s="220">
        <f t="shared" si="6"/>
        <v>0</v>
      </c>
      <c r="AH54" s="219"/>
      <c r="AI54" s="235">
        <f t="shared" si="10"/>
        <v>0</v>
      </c>
      <c r="AJ54" s="235">
        <f t="shared" si="10"/>
        <v>0</v>
      </c>
      <c r="AK54" s="235">
        <f t="shared" si="10"/>
        <v>0</v>
      </c>
      <c r="AL54" s="235">
        <f t="shared" si="8"/>
        <v>0</v>
      </c>
      <c r="AM54" s="235">
        <f t="shared" si="8"/>
        <v>0</v>
      </c>
      <c r="AN54" s="235">
        <f t="shared" si="8"/>
        <v>0</v>
      </c>
      <c r="AO54" s="235">
        <f t="shared" ref="AO54:AT96" si="12">ROUND(J54*$B54/12,2)</f>
        <v>0</v>
      </c>
      <c r="AP54" s="235">
        <f t="shared" si="12"/>
        <v>0</v>
      </c>
      <c r="AQ54" s="235">
        <f t="shared" si="12"/>
        <v>0</v>
      </c>
      <c r="AR54" s="235">
        <f t="shared" si="12"/>
        <v>0</v>
      </c>
      <c r="AS54" s="235">
        <f t="shared" si="12"/>
        <v>0</v>
      </c>
      <c r="AT54" s="235">
        <f t="shared" si="12"/>
        <v>0</v>
      </c>
      <c r="AU54" s="236">
        <f t="shared" si="1"/>
        <v>0</v>
      </c>
      <c r="AV54" s="236">
        <f t="shared" si="2"/>
        <v>0</v>
      </c>
      <c r="AW54" s="236">
        <f t="shared" si="2"/>
        <v>0</v>
      </c>
      <c r="AX54" s="236">
        <f t="shared" si="2"/>
        <v>0</v>
      </c>
      <c r="AY54" s="236">
        <f t="shared" si="2"/>
        <v>0</v>
      </c>
      <c r="AZ54" s="236">
        <f t="shared" si="11"/>
        <v>0</v>
      </c>
      <c r="BA54" s="236">
        <f t="shared" si="11"/>
        <v>0</v>
      </c>
      <c r="BB54" s="236">
        <f t="shared" si="11"/>
        <v>0</v>
      </c>
      <c r="BC54" s="236">
        <f t="shared" si="9"/>
        <v>0</v>
      </c>
      <c r="BD54" s="236">
        <f t="shared" si="9"/>
        <v>0</v>
      </c>
      <c r="BE54" s="236">
        <f t="shared" si="9"/>
        <v>0</v>
      </c>
      <c r="BF54" s="236">
        <f t="shared" ref="BF54:BK96" si="13">ROUND(AA54*$C54/12,2)</f>
        <v>0</v>
      </c>
      <c r="BG54" s="236">
        <f t="shared" si="13"/>
        <v>0</v>
      </c>
      <c r="BH54" s="236">
        <f t="shared" si="13"/>
        <v>0</v>
      </c>
      <c r="BI54" s="236">
        <f t="shared" si="13"/>
        <v>0</v>
      </c>
      <c r="BJ54" s="236">
        <f t="shared" si="13"/>
        <v>0</v>
      </c>
      <c r="BK54" s="236">
        <f t="shared" si="13"/>
        <v>0</v>
      </c>
      <c r="BL54" s="235">
        <f t="shared" si="4"/>
        <v>0</v>
      </c>
      <c r="BM54" s="234"/>
      <c r="BN54" s="234"/>
      <c r="BO54" s="234"/>
      <c r="BP54" s="234"/>
      <c r="BQ54" s="234"/>
    </row>
    <row r="55" spans="1:69">
      <c r="A55" s="234" t="s">
        <v>268</v>
      </c>
      <c r="B55" s="231">
        <v>3.0799999999999998E-2</v>
      </c>
      <c r="C55" s="231">
        <v>0</v>
      </c>
      <c r="D55" s="220">
        <v>0</v>
      </c>
      <c r="E55" s="220">
        <v>0</v>
      </c>
      <c r="F55" s="220">
        <v>0</v>
      </c>
      <c r="G55" s="220">
        <v>0</v>
      </c>
      <c r="H55" s="220">
        <v>0</v>
      </c>
      <c r="I55" s="220">
        <v>0</v>
      </c>
      <c r="J55" s="220">
        <v>0</v>
      </c>
      <c r="K55" s="220">
        <v>0</v>
      </c>
      <c r="L55" s="220">
        <v>0</v>
      </c>
      <c r="M55" s="220">
        <v>0</v>
      </c>
      <c r="N55" s="220">
        <v>0</v>
      </c>
      <c r="O55" s="220">
        <v>0</v>
      </c>
      <c r="P55" s="220">
        <f t="shared" si="5"/>
        <v>0</v>
      </c>
      <c r="Q55" s="220">
        <v>0</v>
      </c>
      <c r="R55" s="220">
        <v>0</v>
      </c>
      <c r="S55" s="220">
        <v>0</v>
      </c>
      <c r="T55" s="220">
        <v>0</v>
      </c>
      <c r="U55" s="220">
        <v>0</v>
      </c>
      <c r="V55" s="220">
        <v>0</v>
      </c>
      <c r="W55" s="220">
        <v>0</v>
      </c>
      <c r="X55" s="220">
        <v>0</v>
      </c>
      <c r="Y55" s="220">
        <v>0</v>
      </c>
      <c r="Z55" s="220">
        <v>0</v>
      </c>
      <c r="AA55" s="220">
        <v>0</v>
      </c>
      <c r="AB55" s="220">
        <v>0</v>
      </c>
      <c r="AC55" s="220">
        <v>0</v>
      </c>
      <c r="AD55" s="220">
        <v>0</v>
      </c>
      <c r="AE55" s="220">
        <v>0</v>
      </c>
      <c r="AF55" s="220">
        <v>0</v>
      </c>
      <c r="AG55" s="220">
        <f t="shared" si="6"/>
        <v>0</v>
      </c>
      <c r="AH55" s="219"/>
      <c r="AI55" s="235">
        <f t="shared" si="10"/>
        <v>0</v>
      </c>
      <c r="AJ55" s="235">
        <f t="shared" si="10"/>
        <v>0</v>
      </c>
      <c r="AK55" s="235">
        <f t="shared" si="10"/>
        <v>0</v>
      </c>
      <c r="AL55" s="235">
        <f t="shared" si="10"/>
        <v>0</v>
      </c>
      <c r="AM55" s="235">
        <f t="shared" si="10"/>
        <v>0</v>
      </c>
      <c r="AN55" s="235">
        <f t="shared" si="10"/>
        <v>0</v>
      </c>
      <c r="AO55" s="235">
        <f t="shared" si="12"/>
        <v>0</v>
      </c>
      <c r="AP55" s="235">
        <f t="shared" si="12"/>
        <v>0</v>
      </c>
      <c r="AQ55" s="235">
        <f t="shared" si="12"/>
        <v>0</v>
      </c>
      <c r="AR55" s="235">
        <f t="shared" si="12"/>
        <v>0</v>
      </c>
      <c r="AS55" s="235">
        <f t="shared" si="12"/>
        <v>0</v>
      </c>
      <c r="AT55" s="235">
        <f t="shared" si="12"/>
        <v>0</v>
      </c>
      <c r="AU55" s="236">
        <f t="shared" si="1"/>
        <v>0</v>
      </c>
      <c r="AV55" s="236">
        <f t="shared" si="2"/>
        <v>0</v>
      </c>
      <c r="AW55" s="236">
        <f t="shared" si="2"/>
        <v>0</v>
      </c>
      <c r="AX55" s="236">
        <f t="shared" si="2"/>
        <v>0</v>
      </c>
      <c r="AY55" s="236">
        <f t="shared" si="2"/>
        <v>0</v>
      </c>
      <c r="AZ55" s="236">
        <f t="shared" si="11"/>
        <v>0</v>
      </c>
      <c r="BA55" s="236">
        <f t="shared" si="11"/>
        <v>0</v>
      </c>
      <c r="BB55" s="236">
        <f t="shared" si="11"/>
        <v>0</v>
      </c>
      <c r="BC55" s="236">
        <f t="shared" si="11"/>
        <v>0</v>
      </c>
      <c r="BD55" s="236">
        <f t="shared" si="11"/>
        <v>0</v>
      </c>
      <c r="BE55" s="236">
        <f t="shared" si="11"/>
        <v>0</v>
      </c>
      <c r="BF55" s="236">
        <f t="shared" si="13"/>
        <v>0</v>
      </c>
      <c r="BG55" s="236">
        <f t="shared" si="13"/>
        <v>0</v>
      </c>
      <c r="BH55" s="236">
        <f t="shared" si="13"/>
        <v>0</v>
      </c>
      <c r="BI55" s="236">
        <f t="shared" si="13"/>
        <v>0</v>
      </c>
      <c r="BJ55" s="236">
        <f t="shared" si="13"/>
        <v>0</v>
      </c>
      <c r="BK55" s="236">
        <f t="shared" si="13"/>
        <v>0</v>
      </c>
      <c r="BL55" s="235">
        <f t="shared" si="4"/>
        <v>0</v>
      </c>
      <c r="BM55" s="234"/>
      <c r="BN55" s="234"/>
      <c r="BO55" s="234"/>
      <c r="BP55" s="234"/>
      <c r="BQ55" s="234"/>
    </row>
    <row r="56" spans="1:69">
      <c r="A56" s="262" t="s">
        <v>269</v>
      </c>
      <c r="B56" s="263">
        <v>5.1900000000000002E-2</v>
      </c>
      <c r="C56" s="263">
        <f>B56</f>
        <v>5.1900000000000002E-2</v>
      </c>
      <c r="D56" s="220">
        <v>138360268.81999999</v>
      </c>
      <c r="E56" s="220">
        <v>138364714.25</v>
      </c>
      <c r="F56" s="220">
        <v>138393633.28999999</v>
      </c>
      <c r="G56" s="220">
        <v>138305008.41</v>
      </c>
      <c r="H56" s="220">
        <v>138110231.15000001</v>
      </c>
      <c r="I56" s="220">
        <v>137989701.43000001</v>
      </c>
      <c r="J56" s="220">
        <v>137955972.095</v>
      </c>
      <c r="K56" s="220">
        <v>138153659.38499999</v>
      </c>
      <c r="L56" s="220">
        <v>140160832.79999998</v>
      </c>
      <c r="M56" s="220">
        <v>142258729.63499999</v>
      </c>
      <c r="N56" s="220">
        <v>142541998.36999997</v>
      </c>
      <c r="O56" s="220">
        <v>142541998.36999997</v>
      </c>
      <c r="P56" s="220">
        <f t="shared" si="5"/>
        <v>1673136748.0049996</v>
      </c>
      <c r="Q56" s="220">
        <v>142541998.36999997</v>
      </c>
      <c r="R56" s="220">
        <v>142541998.36999997</v>
      </c>
      <c r="S56" s="220">
        <v>142581847.21999997</v>
      </c>
      <c r="T56" s="220">
        <v>142826636.06999996</v>
      </c>
      <c r="U56" s="220">
        <v>466746386.5</v>
      </c>
      <c r="V56" s="220">
        <v>466746386.5</v>
      </c>
      <c r="W56" s="220">
        <v>466746386.5</v>
      </c>
      <c r="X56" s="220">
        <v>466787382.89499998</v>
      </c>
      <c r="Y56" s="220">
        <v>466925062.79000002</v>
      </c>
      <c r="Z56" s="220">
        <v>467021746.29000002</v>
      </c>
      <c r="AA56" s="220">
        <v>467021746.29000002</v>
      </c>
      <c r="AB56" s="220">
        <v>467021746.29000002</v>
      </c>
      <c r="AC56" s="220">
        <v>467021746.29000002</v>
      </c>
      <c r="AD56" s="220">
        <v>467021746.29000002</v>
      </c>
      <c r="AE56" s="220">
        <v>467021746.29000002</v>
      </c>
      <c r="AF56" s="220">
        <v>467021746.29000002</v>
      </c>
      <c r="AG56" s="220">
        <f t="shared" si="6"/>
        <v>5603103829.2150002</v>
      </c>
      <c r="AH56" s="219"/>
      <c r="AI56" s="235">
        <f t="shared" si="10"/>
        <v>598408.16</v>
      </c>
      <c r="AJ56" s="235">
        <f t="shared" si="10"/>
        <v>598427.39</v>
      </c>
      <c r="AK56" s="235">
        <f t="shared" si="10"/>
        <v>598552.46</v>
      </c>
      <c r="AL56" s="235">
        <f t="shared" si="10"/>
        <v>598169.16</v>
      </c>
      <c r="AM56" s="235">
        <f t="shared" si="10"/>
        <v>597326.75</v>
      </c>
      <c r="AN56" s="235">
        <f t="shared" si="10"/>
        <v>596805.46</v>
      </c>
      <c r="AO56" s="235">
        <f t="shared" si="12"/>
        <v>596659.57999999996</v>
      </c>
      <c r="AP56" s="235">
        <f t="shared" si="12"/>
        <v>597514.57999999996</v>
      </c>
      <c r="AQ56" s="235">
        <f t="shared" si="12"/>
        <v>606195.6</v>
      </c>
      <c r="AR56" s="235">
        <f t="shared" si="12"/>
        <v>615269.01</v>
      </c>
      <c r="AS56" s="235">
        <f t="shared" si="12"/>
        <v>616494.14</v>
      </c>
      <c r="AT56" s="235">
        <f t="shared" si="12"/>
        <v>616494.14</v>
      </c>
      <c r="AU56" s="236">
        <f t="shared" si="1"/>
        <v>7236316.4299999988</v>
      </c>
      <c r="AV56" s="236">
        <f t="shared" si="2"/>
        <v>616494.14</v>
      </c>
      <c r="AW56" s="236">
        <f t="shared" si="2"/>
        <v>616494.14</v>
      </c>
      <c r="AX56" s="236">
        <f t="shared" si="2"/>
        <v>616666.49</v>
      </c>
      <c r="AY56" s="236">
        <f t="shared" si="2"/>
        <v>617725.19999999995</v>
      </c>
      <c r="AZ56" s="236">
        <f t="shared" si="11"/>
        <v>2018678.12</v>
      </c>
      <c r="BA56" s="236">
        <f t="shared" si="11"/>
        <v>2018678.12</v>
      </c>
      <c r="BB56" s="236">
        <f t="shared" si="11"/>
        <v>2018678.12</v>
      </c>
      <c r="BC56" s="236">
        <f t="shared" si="11"/>
        <v>2018855.43</v>
      </c>
      <c r="BD56" s="236">
        <f t="shared" si="11"/>
        <v>2019450.9</v>
      </c>
      <c r="BE56" s="236">
        <f t="shared" si="11"/>
        <v>2019869.05</v>
      </c>
      <c r="BF56" s="236">
        <f t="shared" si="13"/>
        <v>2019869.05</v>
      </c>
      <c r="BG56" s="236">
        <f t="shared" si="13"/>
        <v>2019869.05</v>
      </c>
      <c r="BH56" s="236">
        <f t="shared" si="13"/>
        <v>2019869.05</v>
      </c>
      <c r="BI56" s="236">
        <f t="shared" si="13"/>
        <v>2019869.05</v>
      </c>
      <c r="BJ56" s="236">
        <f t="shared" si="13"/>
        <v>2019869.05</v>
      </c>
      <c r="BK56" s="236">
        <f t="shared" si="13"/>
        <v>2019869.05</v>
      </c>
      <c r="BL56" s="235">
        <f t="shared" si="4"/>
        <v>24233424.040000003</v>
      </c>
      <c r="BM56" s="234"/>
      <c r="BN56" s="234"/>
      <c r="BO56" s="234"/>
      <c r="BP56" s="234"/>
      <c r="BQ56" s="234"/>
    </row>
    <row r="57" spans="1:69">
      <c r="A57" s="234" t="s">
        <v>270</v>
      </c>
      <c r="B57" s="237">
        <v>4.1099999999999998E-2</v>
      </c>
      <c r="C57" s="237">
        <v>2.5700000000000001E-2</v>
      </c>
      <c r="D57" s="220">
        <v>19802080.260000002</v>
      </c>
      <c r="E57" s="220">
        <v>19802080.260000002</v>
      </c>
      <c r="F57" s="220">
        <v>19802080.260000002</v>
      </c>
      <c r="G57" s="220">
        <v>19802080.260000002</v>
      </c>
      <c r="H57" s="220">
        <v>19802080.260000002</v>
      </c>
      <c r="I57" s="220">
        <v>19802080.260000002</v>
      </c>
      <c r="J57" s="220">
        <v>19802080.260000002</v>
      </c>
      <c r="K57" s="220">
        <v>19802080.260000002</v>
      </c>
      <c r="L57" s="220">
        <v>19802080.260000002</v>
      </c>
      <c r="M57" s="220">
        <v>9901040.1300000008</v>
      </c>
      <c r="N57" s="220">
        <v>0</v>
      </c>
      <c r="O57" s="220">
        <v>0</v>
      </c>
      <c r="P57" s="220">
        <f t="shared" si="5"/>
        <v>188119762.47</v>
      </c>
      <c r="Q57" s="220">
        <v>0</v>
      </c>
      <c r="R57" s="220">
        <v>0</v>
      </c>
      <c r="S57" s="220">
        <v>0</v>
      </c>
      <c r="T57" s="220">
        <v>0</v>
      </c>
      <c r="U57" s="220">
        <v>0</v>
      </c>
      <c r="V57" s="220">
        <v>0</v>
      </c>
      <c r="W57" s="220">
        <v>0</v>
      </c>
      <c r="X57" s="220">
        <v>0</v>
      </c>
      <c r="Y57" s="220">
        <v>0</v>
      </c>
      <c r="Z57" s="220">
        <v>0</v>
      </c>
      <c r="AA57" s="220">
        <v>0</v>
      </c>
      <c r="AB57" s="220">
        <v>0</v>
      </c>
      <c r="AC57" s="220">
        <v>0</v>
      </c>
      <c r="AD57" s="220">
        <v>0</v>
      </c>
      <c r="AE57" s="220">
        <v>0</v>
      </c>
      <c r="AF57" s="220">
        <v>0</v>
      </c>
      <c r="AG57" s="220">
        <f t="shared" si="6"/>
        <v>0</v>
      </c>
      <c r="AH57" s="219"/>
      <c r="AI57" s="235">
        <f t="shared" si="10"/>
        <v>67822.12</v>
      </c>
      <c r="AJ57" s="235">
        <f t="shared" si="10"/>
        <v>67822.12</v>
      </c>
      <c r="AK57" s="235">
        <f t="shared" si="10"/>
        <v>67822.12</v>
      </c>
      <c r="AL57" s="235">
        <f t="shared" si="10"/>
        <v>67822.12</v>
      </c>
      <c r="AM57" s="235">
        <f t="shared" si="10"/>
        <v>67822.12</v>
      </c>
      <c r="AN57" s="235">
        <f t="shared" si="10"/>
        <v>67822.12</v>
      </c>
      <c r="AO57" s="235">
        <f t="shared" si="12"/>
        <v>67822.12</v>
      </c>
      <c r="AP57" s="235">
        <f t="shared" si="12"/>
        <v>67822.12</v>
      </c>
      <c r="AQ57" s="235">
        <f t="shared" si="12"/>
        <v>67822.12</v>
      </c>
      <c r="AR57" s="235">
        <f t="shared" si="12"/>
        <v>33911.06</v>
      </c>
      <c r="AS57" s="235">
        <f t="shared" si="12"/>
        <v>0</v>
      </c>
      <c r="AT57" s="235">
        <f t="shared" si="12"/>
        <v>0</v>
      </c>
      <c r="AU57" s="236">
        <f t="shared" si="1"/>
        <v>644310.1399999999</v>
      </c>
      <c r="AV57" s="236">
        <f t="shared" si="2"/>
        <v>0</v>
      </c>
      <c r="AW57" s="236">
        <f t="shared" si="2"/>
        <v>0</v>
      </c>
      <c r="AX57" s="236">
        <f t="shared" si="2"/>
        <v>0</v>
      </c>
      <c r="AY57" s="236">
        <f t="shared" si="2"/>
        <v>0</v>
      </c>
      <c r="AZ57" s="236">
        <f t="shared" si="11"/>
        <v>0</v>
      </c>
      <c r="BA57" s="236">
        <f t="shared" si="11"/>
        <v>0</v>
      </c>
      <c r="BB57" s="236">
        <f t="shared" si="11"/>
        <v>0</v>
      </c>
      <c r="BC57" s="236">
        <f t="shared" si="11"/>
        <v>0</v>
      </c>
      <c r="BD57" s="236">
        <f t="shared" si="11"/>
        <v>0</v>
      </c>
      <c r="BE57" s="236">
        <f t="shared" si="11"/>
        <v>0</v>
      </c>
      <c r="BF57" s="236">
        <f t="shared" si="13"/>
        <v>0</v>
      </c>
      <c r="BG57" s="236">
        <f t="shared" si="13"/>
        <v>0</v>
      </c>
      <c r="BH57" s="236">
        <f t="shared" si="13"/>
        <v>0</v>
      </c>
      <c r="BI57" s="236">
        <f t="shared" si="13"/>
        <v>0</v>
      </c>
      <c r="BJ57" s="236">
        <f t="shared" si="13"/>
        <v>0</v>
      </c>
      <c r="BK57" s="236">
        <f t="shared" si="13"/>
        <v>0</v>
      </c>
      <c r="BL57" s="235">
        <f t="shared" si="4"/>
        <v>0</v>
      </c>
      <c r="BM57" s="234"/>
      <c r="BN57" s="234"/>
      <c r="BO57" s="234"/>
      <c r="BP57" s="234"/>
      <c r="BQ57" s="234"/>
    </row>
    <row r="58" spans="1:69">
      <c r="A58" s="262" t="s">
        <v>271</v>
      </c>
      <c r="B58" s="263">
        <v>5.1900000000000002E-2</v>
      </c>
      <c r="C58" s="263">
        <f t="shared" ref="C58:C64" si="14">B58</f>
        <v>5.1900000000000002E-2</v>
      </c>
      <c r="D58" s="220">
        <v>0</v>
      </c>
      <c r="E58" s="220">
        <v>0</v>
      </c>
      <c r="F58" s="220">
        <v>0</v>
      </c>
      <c r="G58" s="220">
        <v>0</v>
      </c>
      <c r="H58" s="220">
        <v>0</v>
      </c>
      <c r="I58" s="220">
        <v>0</v>
      </c>
      <c r="J58" s="220">
        <v>0</v>
      </c>
      <c r="K58" s="220">
        <v>0</v>
      </c>
      <c r="L58" s="220">
        <v>0</v>
      </c>
      <c r="M58" s="220">
        <v>0</v>
      </c>
      <c r="N58" s="220">
        <v>0</v>
      </c>
      <c r="O58" s="220">
        <v>0</v>
      </c>
      <c r="P58" s="220">
        <f t="shared" si="5"/>
        <v>0</v>
      </c>
      <c r="Q58" s="220">
        <v>0</v>
      </c>
      <c r="R58" s="220">
        <v>0</v>
      </c>
      <c r="S58" s="220">
        <v>0</v>
      </c>
      <c r="T58" s="220">
        <v>0</v>
      </c>
      <c r="U58" s="220">
        <v>0</v>
      </c>
      <c r="V58" s="220">
        <v>0</v>
      </c>
      <c r="W58" s="220">
        <v>0</v>
      </c>
      <c r="X58" s="220">
        <v>0</v>
      </c>
      <c r="Y58" s="220">
        <v>0</v>
      </c>
      <c r="Z58" s="220">
        <v>0</v>
      </c>
      <c r="AA58" s="220">
        <v>0</v>
      </c>
      <c r="AB58" s="220">
        <v>0</v>
      </c>
      <c r="AC58" s="220">
        <v>0</v>
      </c>
      <c r="AD58" s="220">
        <v>0</v>
      </c>
      <c r="AE58" s="220">
        <v>0</v>
      </c>
      <c r="AF58" s="220">
        <v>0</v>
      </c>
      <c r="AG58" s="220">
        <f t="shared" si="6"/>
        <v>0</v>
      </c>
      <c r="AH58" s="219"/>
      <c r="AI58" s="235">
        <f t="shared" si="10"/>
        <v>0</v>
      </c>
      <c r="AJ58" s="235">
        <f t="shared" si="10"/>
        <v>0</v>
      </c>
      <c r="AK58" s="235">
        <f t="shared" si="10"/>
        <v>0</v>
      </c>
      <c r="AL58" s="235">
        <f t="shared" si="10"/>
        <v>0</v>
      </c>
      <c r="AM58" s="235">
        <f t="shared" si="10"/>
        <v>0</v>
      </c>
      <c r="AN58" s="235">
        <f t="shared" si="10"/>
        <v>0</v>
      </c>
      <c r="AO58" s="235">
        <f t="shared" si="12"/>
        <v>0</v>
      </c>
      <c r="AP58" s="235">
        <f t="shared" si="12"/>
        <v>0</v>
      </c>
      <c r="AQ58" s="235">
        <f t="shared" si="12"/>
        <v>0</v>
      </c>
      <c r="AR58" s="235">
        <f t="shared" si="12"/>
        <v>0</v>
      </c>
      <c r="AS58" s="235">
        <f t="shared" si="12"/>
        <v>0</v>
      </c>
      <c r="AT58" s="235">
        <f t="shared" si="12"/>
        <v>0</v>
      </c>
      <c r="AU58" s="236">
        <f t="shared" si="1"/>
        <v>0</v>
      </c>
      <c r="AV58" s="236">
        <f t="shared" si="2"/>
        <v>0</v>
      </c>
      <c r="AW58" s="236">
        <f t="shared" si="2"/>
        <v>0</v>
      </c>
      <c r="AX58" s="236">
        <f t="shared" si="2"/>
        <v>0</v>
      </c>
      <c r="AY58" s="236">
        <f t="shared" si="2"/>
        <v>0</v>
      </c>
      <c r="AZ58" s="236">
        <f t="shared" si="11"/>
        <v>0</v>
      </c>
      <c r="BA58" s="236">
        <f t="shared" si="11"/>
        <v>0</v>
      </c>
      <c r="BB58" s="236">
        <f t="shared" si="11"/>
        <v>0</v>
      </c>
      <c r="BC58" s="236">
        <f t="shared" si="11"/>
        <v>0</v>
      </c>
      <c r="BD58" s="236">
        <f t="shared" si="11"/>
        <v>0</v>
      </c>
      <c r="BE58" s="236">
        <f t="shared" si="11"/>
        <v>0</v>
      </c>
      <c r="BF58" s="236">
        <f t="shared" si="13"/>
        <v>0</v>
      </c>
      <c r="BG58" s="236">
        <f t="shared" si="13"/>
        <v>0</v>
      </c>
      <c r="BH58" s="236">
        <f t="shared" si="13"/>
        <v>0</v>
      </c>
      <c r="BI58" s="236">
        <f t="shared" si="13"/>
        <v>0</v>
      </c>
      <c r="BJ58" s="236">
        <f t="shared" si="13"/>
        <v>0</v>
      </c>
      <c r="BK58" s="236">
        <f t="shared" si="13"/>
        <v>0</v>
      </c>
      <c r="BL58" s="235">
        <f t="shared" si="4"/>
        <v>0</v>
      </c>
      <c r="BM58" s="234"/>
      <c r="BN58" s="234"/>
      <c r="BO58" s="234"/>
      <c r="BP58" s="234"/>
      <c r="BQ58" s="234"/>
    </row>
    <row r="59" spans="1:69">
      <c r="A59" s="262" t="s">
        <v>272</v>
      </c>
      <c r="B59" s="263">
        <v>5.1900000000000002E-2</v>
      </c>
      <c r="C59" s="263">
        <f t="shared" si="14"/>
        <v>5.1900000000000002E-2</v>
      </c>
      <c r="D59" s="220">
        <v>0</v>
      </c>
      <c r="E59" s="220">
        <v>0</v>
      </c>
      <c r="F59" s="220">
        <v>0</v>
      </c>
      <c r="G59" s="220">
        <v>0</v>
      </c>
      <c r="H59" s="220">
        <v>0</v>
      </c>
      <c r="I59" s="220">
        <v>0</v>
      </c>
      <c r="J59" s="220">
        <v>0</v>
      </c>
      <c r="K59" s="220">
        <v>0</v>
      </c>
      <c r="L59" s="220">
        <v>0</v>
      </c>
      <c r="M59" s="220">
        <v>0</v>
      </c>
      <c r="N59" s="220">
        <v>0</v>
      </c>
      <c r="O59" s="220">
        <v>0</v>
      </c>
      <c r="P59" s="220">
        <f t="shared" si="5"/>
        <v>0</v>
      </c>
      <c r="Q59" s="220">
        <v>0</v>
      </c>
      <c r="R59" s="220">
        <v>0</v>
      </c>
      <c r="S59" s="220">
        <v>0</v>
      </c>
      <c r="T59" s="220">
        <v>0</v>
      </c>
      <c r="U59" s="220">
        <v>0</v>
      </c>
      <c r="V59" s="220">
        <v>0</v>
      </c>
      <c r="W59" s="220">
        <v>0</v>
      </c>
      <c r="X59" s="220">
        <v>0</v>
      </c>
      <c r="Y59" s="220">
        <v>0</v>
      </c>
      <c r="Z59" s="220">
        <v>0</v>
      </c>
      <c r="AA59" s="220">
        <v>0</v>
      </c>
      <c r="AB59" s="220">
        <v>0</v>
      </c>
      <c r="AC59" s="220">
        <v>0</v>
      </c>
      <c r="AD59" s="220">
        <v>0</v>
      </c>
      <c r="AE59" s="220">
        <v>0</v>
      </c>
      <c r="AF59" s="220">
        <v>0</v>
      </c>
      <c r="AG59" s="220">
        <f t="shared" si="6"/>
        <v>0</v>
      </c>
      <c r="AH59" s="219"/>
      <c r="AI59" s="235">
        <f t="shared" si="10"/>
        <v>0</v>
      </c>
      <c r="AJ59" s="235">
        <f t="shared" si="10"/>
        <v>0</v>
      </c>
      <c r="AK59" s="235">
        <f t="shared" si="10"/>
        <v>0</v>
      </c>
      <c r="AL59" s="235">
        <f t="shared" si="10"/>
        <v>0</v>
      </c>
      <c r="AM59" s="235">
        <f t="shared" si="10"/>
        <v>0</v>
      </c>
      <c r="AN59" s="235">
        <f t="shared" si="10"/>
        <v>0</v>
      </c>
      <c r="AO59" s="235">
        <f t="shared" si="12"/>
        <v>0</v>
      </c>
      <c r="AP59" s="235">
        <f t="shared" si="12"/>
        <v>0</v>
      </c>
      <c r="AQ59" s="235">
        <f t="shared" si="12"/>
        <v>0</v>
      </c>
      <c r="AR59" s="235">
        <f t="shared" si="12"/>
        <v>0</v>
      </c>
      <c r="AS59" s="235">
        <f t="shared" si="12"/>
        <v>0</v>
      </c>
      <c r="AT59" s="235">
        <f t="shared" si="12"/>
        <v>0</v>
      </c>
      <c r="AU59" s="236">
        <f t="shared" si="1"/>
        <v>0</v>
      </c>
      <c r="AV59" s="236">
        <f t="shared" si="2"/>
        <v>0</v>
      </c>
      <c r="AW59" s="236">
        <f t="shared" si="2"/>
        <v>0</v>
      </c>
      <c r="AX59" s="236">
        <f t="shared" si="2"/>
        <v>0</v>
      </c>
      <c r="AY59" s="236">
        <f t="shared" si="2"/>
        <v>0</v>
      </c>
      <c r="AZ59" s="236">
        <f t="shared" si="11"/>
        <v>0</v>
      </c>
      <c r="BA59" s="236">
        <f t="shared" si="11"/>
        <v>0</v>
      </c>
      <c r="BB59" s="236">
        <f t="shared" si="11"/>
        <v>0</v>
      </c>
      <c r="BC59" s="236">
        <f t="shared" si="11"/>
        <v>0</v>
      </c>
      <c r="BD59" s="236">
        <f t="shared" si="11"/>
        <v>0</v>
      </c>
      <c r="BE59" s="236">
        <f t="shared" si="11"/>
        <v>0</v>
      </c>
      <c r="BF59" s="236">
        <f t="shared" si="13"/>
        <v>0</v>
      </c>
      <c r="BG59" s="236">
        <f t="shared" si="13"/>
        <v>0</v>
      </c>
      <c r="BH59" s="236">
        <f t="shared" si="13"/>
        <v>0</v>
      </c>
      <c r="BI59" s="236">
        <f t="shared" si="13"/>
        <v>0</v>
      </c>
      <c r="BJ59" s="236">
        <f t="shared" si="13"/>
        <v>0</v>
      </c>
      <c r="BK59" s="236">
        <f t="shared" si="13"/>
        <v>0</v>
      </c>
      <c r="BL59" s="235">
        <f t="shared" si="4"/>
        <v>0</v>
      </c>
      <c r="BM59" s="234"/>
      <c r="BN59" s="234"/>
      <c r="BO59" s="234"/>
      <c r="BP59" s="234"/>
      <c r="BQ59" s="234"/>
    </row>
    <row r="60" spans="1:69">
      <c r="A60" s="262" t="s">
        <v>273</v>
      </c>
      <c r="B60" s="263">
        <v>5.1900000000000002E-2</v>
      </c>
      <c r="C60" s="263">
        <f t="shared" si="14"/>
        <v>5.1900000000000002E-2</v>
      </c>
      <c r="D60" s="220">
        <v>119120099.43000001</v>
      </c>
      <c r="E60" s="220">
        <v>119120099.43000001</v>
      </c>
      <c r="F60" s="220">
        <v>119120099.43000001</v>
      </c>
      <c r="G60" s="220">
        <v>119120099.43000001</v>
      </c>
      <c r="H60" s="220">
        <v>119120099.43000001</v>
      </c>
      <c r="I60" s="220">
        <v>119120099.43000001</v>
      </c>
      <c r="J60" s="220">
        <v>119196502.53500001</v>
      </c>
      <c r="K60" s="220">
        <v>119272905.64</v>
      </c>
      <c r="L60" s="220">
        <v>119272905.64</v>
      </c>
      <c r="M60" s="220">
        <v>119272905.64</v>
      </c>
      <c r="N60" s="220">
        <v>119272905.64</v>
      </c>
      <c r="O60" s="220">
        <v>119272905.64</v>
      </c>
      <c r="P60" s="220">
        <f t="shared" si="5"/>
        <v>1430281627.3150003</v>
      </c>
      <c r="Q60" s="220">
        <v>119272905.64</v>
      </c>
      <c r="R60" s="220">
        <v>119272905.64</v>
      </c>
      <c r="S60" s="220">
        <v>119272905.64</v>
      </c>
      <c r="T60" s="220">
        <v>119272905.64</v>
      </c>
      <c r="U60" s="220">
        <v>0</v>
      </c>
      <c r="V60" s="220">
        <v>0</v>
      </c>
      <c r="W60" s="220">
        <v>0</v>
      </c>
      <c r="X60" s="220">
        <v>0</v>
      </c>
      <c r="Y60" s="220">
        <v>0</v>
      </c>
      <c r="Z60" s="220">
        <v>0</v>
      </c>
      <c r="AA60" s="220">
        <v>0</v>
      </c>
      <c r="AB60" s="220">
        <v>0</v>
      </c>
      <c r="AC60" s="220">
        <v>0</v>
      </c>
      <c r="AD60" s="220">
        <v>0</v>
      </c>
      <c r="AE60" s="220">
        <v>0</v>
      </c>
      <c r="AF60" s="220">
        <v>0</v>
      </c>
      <c r="AG60" s="220">
        <f t="shared" si="6"/>
        <v>0</v>
      </c>
      <c r="AH60" s="219"/>
      <c r="AI60" s="235">
        <f t="shared" si="10"/>
        <v>515194.43</v>
      </c>
      <c r="AJ60" s="235">
        <f t="shared" si="10"/>
        <v>515194.43</v>
      </c>
      <c r="AK60" s="235">
        <f t="shared" si="10"/>
        <v>515194.43</v>
      </c>
      <c r="AL60" s="235">
        <f t="shared" si="10"/>
        <v>515194.43</v>
      </c>
      <c r="AM60" s="235">
        <f t="shared" si="10"/>
        <v>515194.43</v>
      </c>
      <c r="AN60" s="235">
        <f t="shared" si="10"/>
        <v>515194.43</v>
      </c>
      <c r="AO60" s="235">
        <f t="shared" si="12"/>
        <v>515524.87</v>
      </c>
      <c r="AP60" s="235">
        <f t="shared" si="12"/>
        <v>515855.32</v>
      </c>
      <c r="AQ60" s="235">
        <f t="shared" si="12"/>
        <v>515855.32</v>
      </c>
      <c r="AR60" s="235">
        <f t="shared" si="12"/>
        <v>515855.32</v>
      </c>
      <c r="AS60" s="235">
        <f t="shared" si="12"/>
        <v>515855.32</v>
      </c>
      <c r="AT60" s="235">
        <f t="shared" si="12"/>
        <v>515855.32</v>
      </c>
      <c r="AU60" s="236">
        <f t="shared" si="1"/>
        <v>6185968.0500000007</v>
      </c>
      <c r="AV60" s="236">
        <f t="shared" si="2"/>
        <v>515855.32</v>
      </c>
      <c r="AW60" s="236">
        <f t="shared" si="2"/>
        <v>515855.32</v>
      </c>
      <c r="AX60" s="236">
        <f t="shared" si="2"/>
        <v>515855.32</v>
      </c>
      <c r="AY60" s="236">
        <f t="shared" si="2"/>
        <v>515855.32</v>
      </c>
      <c r="AZ60" s="236">
        <f t="shared" si="11"/>
        <v>0</v>
      </c>
      <c r="BA60" s="236">
        <f t="shared" si="11"/>
        <v>0</v>
      </c>
      <c r="BB60" s="236">
        <f t="shared" si="11"/>
        <v>0</v>
      </c>
      <c r="BC60" s="236">
        <f t="shared" si="11"/>
        <v>0</v>
      </c>
      <c r="BD60" s="236">
        <f t="shared" si="11"/>
        <v>0</v>
      </c>
      <c r="BE60" s="236">
        <f t="shared" si="11"/>
        <v>0</v>
      </c>
      <c r="BF60" s="236">
        <f t="shared" si="13"/>
        <v>0</v>
      </c>
      <c r="BG60" s="236">
        <f t="shared" si="13"/>
        <v>0</v>
      </c>
      <c r="BH60" s="236">
        <f t="shared" si="13"/>
        <v>0</v>
      </c>
      <c r="BI60" s="236">
        <f t="shared" si="13"/>
        <v>0</v>
      </c>
      <c r="BJ60" s="236">
        <f t="shared" si="13"/>
        <v>0</v>
      </c>
      <c r="BK60" s="236">
        <f t="shared" si="13"/>
        <v>0</v>
      </c>
      <c r="BL60" s="235">
        <f t="shared" si="4"/>
        <v>0</v>
      </c>
      <c r="BM60" s="234"/>
      <c r="BN60" s="234"/>
      <c r="BO60" s="234"/>
      <c r="BP60" s="234"/>
      <c r="BQ60" s="234"/>
    </row>
    <row r="61" spans="1:69">
      <c r="A61" s="262" t="s">
        <v>274</v>
      </c>
      <c r="B61" s="263">
        <v>5.1900000000000002E-2</v>
      </c>
      <c r="C61" s="263">
        <f t="shared" si="14"/>
        <v>5.1900000000000002E-2</v>
      </c>
      <c r="D61" s="220">
        <v>193371651.65000001</v>
      </c>
      <c r="E61" s="220">
        <v>193371651.65000001</v>
      </c>
      <c r="F61" s="220">
        <v>193371651.65000001</v>
      </c>
      <c r="G61" s="220">
        <v>193371651.65000001</v>
      </c>
      <c r="H61" s="220">
        <v>193339092.11000001</v>
      </c>
      <c r="I61" s="220">
        <v>193306532.56</v>
      </c>
      <c r="J61" s="220">
        <v>193306532.56</v>
      </c>
      <c r="K61" s="220">
        <v>193306532.56</v>
      </c>
      <c r="L61" s="220">
        <v>193868628.07499999</v>
      </c>
      <c r="M61" s="220">
        <v>194444586.755</v>
      </c>
      <c r="N61" s="220">
        <v>194458449.92000002</v>
      </c>
      <c r="O61" s="220">
        <v>194458449.92000002</v>
      </c>
      <c r="P61" s="220">
        <f t="shared" si="5"/>
        <v>2323975411.0599999</v>
      </c>
      <c r="Q61" s="220">
        <v>194458449.92000002</v>
      </c>
      <c r="R61" s="220">
        <v>194458449.92000002</v>
      </c>
      <c r="S61" s="220">
        <v>194458449.92000002</v>
      </c>
      <c r="T61" s="220">
        <v>194458449.92000002</v>
      </c>
      <c r="U61" s="220">
        <v>0</v>
      </c>
      <c r="V61" s="220">
        <v>0</v>
      </c>
      <c r="W61" s="220">
        <v>0</v>
      </c>
      <c r="X61" s="220">
        <v>0</v>
      </c>
      <c r="Y61" s="220">
        <v>0</v>
      </c>
      <c r="Z61" s="220">
        <v>0</v>
      </c>
      <c r="AA61" s="220">
        <v>0</v>
      </c>
      <c r="AB61" s="220">
        <v>0</v>
      </c>
      <c r="AC61" s="220">
        <v>0</v>
      </c>
      <c r="AD61" s="220">
        <v>0</v>
      </c>
      <c r="AE61" s="220">
        <v>0</v>
      </c>
      <c r="AF61" s="220">
        <v>0</v>
      </c>
      <c r="AG61" s="220">
        <f t="shared" si="6"/>
        <v>0</v>
      </c>
      <c r="AH61" s="219"/>
      <c r="AI61" s="235">
        <f t="shared" si="10"/>
        <v>836332.39</v>
      </c>
      <c r="AJ61" s="235">
        <f t="shared" si="10"/>
        <v>836332.39</v>
      </c>
      <c r="AK61" s="235">
        <f t="shared" si="10"/>
        <v>836332.39</v>
      </c>
      <c r="AL61" s="235">
        <f t="shared" si="10"/>
        <v>836332.39</v>
      </c>
      <c r="AM61" s="235">
        <f t="shared" si="10"/>
        <v>836191.57</v>
      </c>
      <c r="AN61" s="235">
        <f t="shared" si="10"/>
        <v>836050.75</v>
      </c>
      <c r="AO61" s="235">
        <f t="shared" si="12"/>
        <v>836050.75</v>
      </c>
      <c r="AP61" s="235">
        <f t="shared" si="12"/>
        <v>836050.75</v>
      </c>
      <c r="AQ61" s="235">
        <f t="shared" si="12"/>
        <v>838481.82</v>
      </c>
      <c r="AR61" s="235">
        <f t="shared" si="12"/>
        <v>840972.84</v>
      </c>
      <c r="AS61" s="235">
        <f t="shared" si="12"/>
        <v>841032.8</v>
      </c>
      <c r="AT61" s="235">
        <f t="shared" si="12"/>
        <v>841032.8</v>
      </c>
      <c r="AU61" s="236">
        <f t="shared" si="1"/>
        <v>10051193.640000001</v>
      </c>
      <c r="AV61" s="236">
        <f t="shared" si="2"/>
        <v>841032.8</v>
      </c>
      <c r="AW61" s="236">
        <f t="shared" si="2"/>
        <v>841032.8</v>
      </c>
      <c r="AX61" s="236">
        <f t="shared" si="2"/>
        <v>841032.8</v>
      </c>
      <c r="AY61" s="236">
        <f t="shared" si="2"/>
        <v>841032.8</v>
      </c>
      <c r="AZ61" s="236">
        <f t="shared" si="11"/>
        <v>0</v>
      </c>
      <c r="BA61" s="236">
        <f t="shared" si="11"/>
        <v>0</v>
      </c>
      <c r="BB61" s="236">
        <f t="shared" si="11"/>
        <v>0</v>
      </c>
      <c r="BC61" s="236">
        <f t="shared" si="11"/>
        <v>0</v>
      </c>
      <c r="BD61" s="236">
        <f t="shared" si="11"/>
        <v>0</v>
      </c>
      <c r="BE61" s="236">
        <f t="shared" si="11"/>
        <v>0</v>
      </c>
      <c r="BF61" s="236">
        <f t="shared" si="13"/>
        <v>0</v>
      </c>
      <c r="BG61" s="236">
        <f t="shared" si="13"/>
        <v>0</v>
      </c>
      <c r="BH61" s="236">
        <f t="shared" si="13"/>
        <v>0</v>
      </c>
      <c r="BI61" s="236">
        <f t="shared" si="13"/>
        <v>0</v>
      </c>
      <c r="BJ61" s="236">
        <f t="shared" si="13"/>
        <v>0</v>
      </c>
      <c r="BK61" s="236">
        <f t="shared" si="13"/>
        <v>0</v>
      </c>
      <c r="BL61" s="235">
        <f t="shared" si="4"/>
        <v>0</v>
      </c>
      <c r="BM61" s="234"/>
      <c r="BN61" s="234"/>
      <c r="BO61" s="234"/>
      <c r="BP61" s="234"/>
      <c r="BQ61" s="234"/>
    </row>
    <row r="62" spans="1:69">
      <c r="A62" s="264" t="s">
        <v>275</v>
      </c>
      <c r="B62" s="263">
        <v>5.1900000000000002E-2</v>
      </c>
      <c r="C62" s="263">
        <f t="shared" si="14"/>
        <v>5.1900000000000002E-2</v>
      </c>
      <c r="D62" s="220">
        <v>0</v>
      </c>
      <c r="E62" s="220">
        <v>0</v>
      </c>
      <c r="F62" s="220">
        <v>0</v>
      </c>
      <c r="G62" s="220">
        <v>0</v>
      </c>
      <c r="H62" s="220">
        <v>0</v>
      </c>
      <c r="I62" s="220">
        <v>0</v>
      </c>
      <c r="J62" s="220">
        <v>0</v>
      </c>
      <c r="K62" s="220">
        <v>0</v>
      </c>
      <c r="L62" s="220">
        <v>0</v>
      </c>
      <c r="M62" s="220">
        <v>0</v>
      </c>
      <c r="N62" s="220">
        <v>0</v>
      </c>
      <c r="O62" s="220">
        <v>0</v>
      </c>
      <c r="P62" s="220">
        <f t="shared" si="5"/>
        <v>0</v>
      </c>
      <c r="Q62" s="220">
        <v>0</v>
      </c>
      <c r="R62" s="220">
        <v>0</v>
      </c>
      <c r="S62" s="220">
        <v>0</v>
      </c>
      <c r="T62" s="220">
        <v>0</v>
      </c>
      <c r="U62" s="220">
        <v>0</v>
      </c>
      <c r="V62" s="220">
        <v>0</v>
      </c>
      <c r="W62" s="220">
        <v>0</v>
      </c>
      <c r="X62" s="220">
        <v>0</v>
      </c>
      <c r="Y62" s="220">
        <v>0</v>
      </c>
      <c r="Z62" s="220">
        <v>0</v>
      </c>
      <c r="AA62" s="220">
        <v>0</v>
      </c>
      <c r="AB62" s="220">
        <v>0</v>
      </c>
      <c r="AC62" s="220">
        <v>0</v>
      </c>
      <c r="AD62" s="220">
        <v>0</v>
      </c>
      <c r="AE62" s="220">
        <v>0</v>
      </c>
      <c r="AF62" s="220">
        <v>0</v>
      </c>
      <c r="AG62" s="220">
        <f t="shared" si="6"/>
        <v>0</v>
      </c>
      <c r="AH62" s="219"/>
      <c r="AI62" s="235">
        <f t="shared" si="10"/>
        <v>0</v>
      </c>
      <c r="AJ62" s="235">
        <f t="shared" si="10"/>
        <v>0</v>
      </c>
      <c r="AK62" s="235">
        <f t="shared" si="10"/>
        <v>0</v>
      </c>
      <c r="AL62" s="235">
        <f t="shared" si="10"/>
        <v>0</v>
      </c>
      <c r="AM62" s="235">
        <f t="shared" si="10"/>
        <v>0</v>
      </c>
      <c r="AN62" s="235">
        <f t="shared" si="10"/>
        <v>0</v>
      </c>
      <c r="AO62" s="235">
        <f t="shared" si="12"/>
        <v>0</v>
      </c>
      <c r="AP62" s="235">
        <f t="shared" si="12"/>
        <v>0</v>
      </c>
      <c r="AQ62" s="235">
        <f t="shared" si="12"/>
        <v>0</v>
      </c>
      <c r="AR62" s="235">
        <f t="shared" si="12"/>
        <v>0</v>
      </c>
      <c r="AS62" s="235">
        <f t="shared" si="12"/>
        <v>0</v>
      </c>
      <c r="AT62" s="235">
        <f t="shared" si="12"/>
        <v>0</v>
      </c>
      <c r="AU62" s="236">
        <f t="shared" si="1"/>
        <v>0</v>
      </c>
      <c r="AV62" s="236">
        <f t="shared" si="2"/>
        <v>0</v>
      </c>
      <c r="AW62" s="236">
        <f t="shared" si="2"/>
        <v>0</v>
      </c>
      <c r="AX62" s="236">
        <f t="shared" si="2"/>
        <v>0</v>
      </c>
      <c r="AY62" s="236">
        <f t="shared" si="2"/>
        <v>0</v>
      </c>
      <c r="AZ62" s="236">
        <f t="shared" si="11"/>
        <v>0</v>
      </c>
      <c r="BA62" s="236">
        <f t="shared" si="11"/>
        <v>0</v>
      </c>
      <c r="BB62" s="236">
        <f t="shared" si="11"/>
        <v>0</v>
      </c>
      <c r="BC62" s="236">
        <f t="shared" si="11"/>
        <v>0</v>
      </c>
      <c r="BD62" s="236">
        <f t="shared" si="11"/>
        <v>0</v>
      </c>
      <c r="BE62" s="236">
        <f t="shared" si="11"/>
        <v>0</v>
      </c>
      <c r="BF62" s="236">
        <f t="shared" si="13"/>
        <v>0</v>
      </c>
      <c r="BG62" s="236">
        <f t="shared" si="13"/>
        <v>0</v>
      </c>
      <c r="BH62" s="236">
        <f t="shared" si="13"/>
        <v>0</v>
      </c>
      <c r="BI62" s="236">
        <f t="shared" si="13"/>
        <v>0</v>
      </c>
      <c r="BJ62" s="236">
        <f t="shared" si="13"/>
        <v>0</v>
      </c>
      <c r="BK62" s="236">
        <f t="shared" si="13"/>
        <v>0</v>
      </c>
      <c r="BL62" s="235">
        <f t="shared" si="4"/>
        <v>0</v>
      </c>
      <c r="BM62" s="234"/>
      <c r="BN62" s="234"/>
      <c r="BO62" s="234"/>
      <c r="BP62" s="234"/>
      <c r="BQ62" s="234"/>
    </row>
    <row r="63" spans="1:69">
      <c r="A63" s="264" t="s">
        <v>276</v>
      </c>
      <c r="B63" s="263">
        <v>4.9200000000000001E-2</v>
      </c>
      <c r="C63" s="263">
        <f t="shared" si="14"/>
        <v>4.9200000000000001E-2</v>
      </c>
      <c r="D63" s="220">
        <v>335794798.68000001</v>
      </c>
      <c r="E63" s="220">
        <v>335794798.68000001</v>
      </c>
      <c r="F63" s="220">
        <v>335794798.68000001</v>
      </c>
      <c r="G63" s="220">
        <v>335812413.44999999</v>
      </c>
      <c r="H63" s="220">
        <v>335691143.07999998</v>
      </c>
      <c r="I63" s="220">
        <v>335538055.73000002</v>
      </c>
      <c r="J63" s="220">
        <v>335523853.50999999</v>
      </c>
      <c r="K63" s="220">
        <v>336023928.66499996</v>
      </c>
      <c r="L63" s="220">
        <v>337118592.77499998</v>
      </c>
      <c r="M63" s="220">
        <v>337713181.73000002</v>
      </c>
      <c r="N63" s="220">
        <v>337713181.73000002</v>
      </c>
      <c r="O63" s="220">
        <v>337713181.73000002</v>
      </c>
      <c r="P63" s="220">
        <f t="shared" si="5"/>
        <v>4036231928.4400001</v>
      </c>
      <c r="Q63" s="220">
        <v>337713181.73000002</v>
      </c>
      <c r="R63" s="220">
        <v>337713181.73000002</v>
      </c>
      <c r="S63" s="220">
        <v>337713181.73000002</v>
      </c>
      <c r="T63" s="220">
        <v>337713181.73000002</v>
      </c>
      <c r="U63" s="220">
        <v>337713181.73000002</v>
      </c>
      <c r="V63" s="220">
        <v>337713181.73000002</v>
      </c>
      <c r="W63" s="220">
        <v>337713181.73000002</v>
      </c>
      <c r="X63" s="220">
        <v>337713181.73000002</v>
      </c>
      <c r="Y63" s="220">
        <v>337713181.73000002</v>
      </c>
      <c r="Z63" s="220">
        <v>337713181.73000002</v>
      </c>
      <c r="AA63" s="220">
        <v>337713181.73000002</v>
      </c>
      <c r="AB63" s="220">
        <v>337713181.73000002</v>
      </c>
      <c r="AC63" s="220">
        <v>337713181.73000002</v>
      </c>
      <c r="AD63" s="220">
        <v>337713181.73000002</v>
      </c>
      <c r="AE63" s="220">
        <v>337735739.73000002</v>
      </c>
      <c r="AF63" s="220">
        <v>337758297.73000002</v>
      </c>
      <c r="AG63" s="220">
        <f t="shared" si="6"/>
        <v>4052625854.7600002</v>
      </c>
      <c r="AH63" s="219"/>
      <c r="AI63" s="235">
        <f t="shared" si="10"/>
        <v>1376758.67</v>
      </c>
      <c r="AJ63" s="235">
        <f t="shared" si="10"/>
        <v>1376758.67</v>
      </c>
      <c r="AK63" s="235">
        <f t="shared" si="10"/>
        <v>1376758.67</v>
      </c>
      <c r="AL63" s="235">
        <f t="shared" si="10"/>
        <v>1376830.9</v>
      </c>
      <c r="AM63" s="235">
        <f t="shared" si="10"/>
        <v>1376333.69</v>
      </c>
      <c r="AN63" s="235">
        <f t="shared" si="10"/>
        <v>1375706.03</v>
      </c>
      <c r="AO63" s="235">
        <f t="shared" si="12"/>
        <v>1375647.8</v>
      </c>
      <c r="AP63" s="235">
        <f t="shared" si="12"/>
        <v>1377698.11</v>
      </c>
      <c r="AQ63" s="235">
        <f t="shared" si="12"/>
        <v>1382186.23</v>
      </c>
      <c r="AR63" s="235">
        <f t="shared" si="12"/>
        <v>1384624.05</v>
      </c>
      <c r="AS63" s="235">
        <f t="shared" si="12"/>
        <v>1384624.05</v>
      </c>
      <c r="AT63" s="235">
        <f t="shared" si="12"/>
        <v>1384624.05</v>
      </c>
      <c r="AU63" s="236">
        <f t="shared" si="1"/>
        <v>16548550.920000002</v>
      </c>
      <c r="AV63" s="236">
        <f t="shared" si="2"/>
        <v>1384624.05</v>
      </c>
      <c r="AW63" s="236">
        <f t="shared" si="2"/>
        <v>1384624.05</v>
      </c>
      <c r="AX63" s="236">
        <f t="shared" si="2"/>
        <v>1384624.05</v>
      </c>
      <c r="AY63" s="236">
        <f t="shared" si="2"/>
        <v>1384624.05</v>
      </c>
      <c r="AZ63" s="236">
        <f t="shared" si="11"/>
        <v>1384624.05</v>
      </c>
      <c r="BA63" s="236">
        <f t="shared" si="11"/>
        <v>1384624.05</v>
      </c>
      <c r="BB63" s="236">
        <f t="shared" si="11"/>
        <v>1384624.05</v>
      </c>
      <c r="BC63" s="236">
        <f t="shared" si="11"/>
        <v>1384624.05</v>
      </c>
      <c r="BD63" s="236">
        <f t="shared" si="11"/>
        <v>1384624.05</v>
      </c>
      <c r="BE63" s="236">
        <f t="shared" si="11"/>
        <v>1384624.05</v>
      </c>
      <c r="BF63" s="236">
        <f t="shared" si="13"/>
        <v>1384624.05</v>
      </c>
      <c r="BG63" s="236">
        <f t="shared" si="13"/>
        <v>1384624.05</v>
      </c>
      <c r="BH63" s="236">
        <f t="shared" si="13"/>
        <v>1384624.05</v>
      </c>
      <c r="BI63" s="236">
        <f t="shared" si="13"/>
        <v>1384624.05</v>
      </c>
      <c r="BJ63" s="236">
        <f t="shared" si="13"/>
        <v>1384716.53</v>
      </c>
      <c r="BK63" s="236">
        <f t="shared" si="13"/>
        <v>1384809.02</v>
      </c>
      <c r="BL63" s="235">
        <f t="shared" si="4"/>
        <v>16615766.050000001</v>
      </c>
      <c r="BM63" s="234"/>
      <c r="BN63" s="234"/>
      <c r="BO63" s="234"/>
      <c r="BP63" s="234"/>
      <c r="BQ63" s="234"/>
    </row>
    <row r="64" spans="1:69">
      <c r="A64" s="262" t="s">
        <v>277</v>
      </c>
      <c r="B64" s="263">
        <v>4.9200000000000001E-2</v>
      </c>
      <c r="C64" s="263">
        <f t="shared" si="14"/>
        <v>4.9200000000000001E-2</v>
      </c>
      <c r="D64" s="220">
        <v>0</v>
      </c>
      <c r="E64" s="220">
        <v>0</v>
      </c>
      <c r="F64" s="220">
        <v>0</v>
      </c>
      <c r="G64" s="220">
        <v>0</v>
      </c>
      <c r="H64" s="220">
        <v>0</v>
      </c>
      <c r="I64" s="220">
        <v>0</v>
      </c>
      <c r="J64" s="220">
        <v>0</v>
      </c>
      <c r="K64" s="220">
        <v>0</v>
      </c>
      <c r="L64" s="220">
        <v>0</v>
      </c>
      <c r="M64" s="220">
        <v>0</v>
      </c>
      <c r="N64" s="220">
        <v>0</v>
      </c>
      <c r="O64" s="220">
        <v>0</v>
      </c>
      <c r="P64" s="220">
        <f t="shared" si="5"/>
        <v>0</v>
      </c>
      <c r="Q64" s="220">
        <v>0</v>
      </c>
      <c r="R64" s="220">
        <v>0</v>
      </c>
      <c r="S64" s="220">
        <v>0</v>
      </c>
      <c r="T64" s="220">
        <v>0</v>
      </c>
      <c r="U64" s="220">
        <v>0</v>
      </c>
      <c r="V64" s="220">
        <v>0</v>
      </c>
      <c r="W64" s="220">
        <v>0</v>
      </c>
      <c r="X64" s="220">
        <v>0</v>
      </c>
      <c r="Y64" s="220">
        <v>0</v>
      </c>
      <c r="Z64" s="220">
        <v>0</v>
      </c>
      <c r="AA64" s="220">
        <v>0</v>
      </c>
      <c r="AB64" s="220">
        <v>0</v>
      </c>
      <c r="AC64" s="220">
        <v>0</v>
      </c>
      <c r="AD64" s="220">
        <v>0</v>
      </c>
      <c r="AE64" s="220">
        <v>0</v>
      </c>
      <c r="AF64" s="220">
        <v>0</v>
      </c>
      <c r="AG64" s="220">
        <f t="shared" si="6"/>
        <v>0</v>
      </c>
      <c r="AH64" s="219"/>
      <c r="AI64" s="235">
        <f t="shared" si="10"/>
        <v>0</v>
      </c>
      <c r="AJ64" s="235">
        <f t="shared" si="10"/>
        <v>0</v>
      </c>
      <c r="AK64" s="235">
        <f t="shared" si="10"/>
        <v>0</v>
      </c>
      <c r="AL64" s="235">
        <f t="shared" si="10"/>
        <v>0</v>
      </c>
      <c r="AM64" s="235">
        <f t="shared" si="10"/>
        <v>0</v>
      </c>
      <c r="AN64" s="235">
        <f t="shared" si="10"/>
        <v>0</v>
      </c>
      <c r="AO64" s="235">
        <f t="shared" si="12"/>
        <v>0</v>
      </c>
      <c r="AP64" s="235">
        <f t="shared" si="12"/>
        <v>0</v>
      </c>
      <c r="AQ64" s="235">
        <f t="shared" si="12"/>
        <v>0</v>
      </c>
      <c r="AR64" s="235">
        <f t="shared" si="12"/>
        <v>0</v>
      </c>
      <c r="AS64" s="235">
        <f t="shared" si="12"/>
        <v>0</v>
      </c>
      <c r="AT64" s="235">
        <f t="shared" si="12"/>
        <v>0</v>
      </c>
      <c r="AU64" s="236">
        <f t="shared" si="1"/>
        <v>0</v>
      </c>
      <c r="AV64" s="236">
        <f t="shared" si="2"/>
        <v>0</v>
      </c>
      <c r="AW64" s="236">
        <f t="shared" si="2"/>
        <v>0</v>
      </c>
      <c r="AX64" s="236">
        <f t="shared" si="2"/>
        <v>0</v>
      </c>
      <c r="AY64" s="236">
        <f t="shared" si="2"/>
        <v>0</v>
      </c>
      <c r="AZ64" s="236">
        <f t="shared" si="11"/>
        <v>0</v>
      </c>
      <c r="BA64" s="236">
        <f t="shared" si="11"/>
        <v>0</v>
      </c>
      <c r="BB64" s="236">
        <f t="shared" si="11"/>
        <v>0</v>
      </c>
      <c r="BC64" s="236">
        <f t="shared" si="11"/>
        <v>0</v>
      </c>
      <c r="BD64" s="236">
        <f t="shared" si="11"/>
        <v>0</v>
      </c>
      <c r="BE64" s="236">
        <f t="shared" si="11"/>
        <v>0</v>
      </c>
      <c r="BF64" s="236">
        <f t="shared" si="13"/>
        <v>0</v>
      </c>
      <c r="BG64" s="236">
        <f t="shared" si="13"/>
        <v>0</v>
      </c>
      <c r="BH64" s="236">
        <f t="shared" si="13"/>
        <v>0</v>
      </c>
      <c r="BI64" s="236">
        <f t="shared" si="13"/>
        <v>0</v>
      </c>
      <c r="BJ64" s="236">
        <f t="shared" si="13"/>
        <v>0</v>
      </c>
      <c r="BK64" s="236">
        <f t="shared" si="13"/>
        <v>0</v>
      </c>
      <c r="BL64" s="235">
        <f t="shared" si="4"/>
        <v>0</v>
      </c>
      <c r="BM64" s="234"/>
      <c r="BN64" s="234"/>
      <c r="BO64" s="234"/>
      <c r="BP64" s="234"/>
      <c r="BQ64" s="234"/>
    </row>
    <row r="65" spans="1:69">
      <c r="A65" s="234" t="s">
        <v>278</v>
      </c>
      <c r="B65" s="231">
        <v>4.8299999999999996E-2</v>
      </c>
      <c r="C65" s="231">
        <v>5.4100000000000002E-2</v>
      </c>
      <c r="D65" s="220">
        <v>203055870.58000001</v>
      </c>
      <c r="E65" s="220">
        <v>205059355.19999999</v>
      </c>
      <c r="F65" s="220">
        <v>205987417.13</v>
      </c>
      <c r="G65" s="220">
        <v>204866814.84999999</v>
      </c>
      <c r="H65" s="220">
        <v>204835659.28999999</v>
      </c>
      <c r="I65" s="220">
        <v>204865500.59</v>
      </c>
      <c r="J65" s="220">
        <v>204838919.87</v>
      </c>
      <c r="K65" s="220">
        <v>204771042.88500002</v>
      </c>
      <c r="L65" s="220">
        <v>204762004.56</v>
      </c>
      <c r="M65" s="220">
        <v>204676270.06</v>
      </c>
      <c r="N65" s="220">
        <v>204459893.79499999</v>
      </c>
      <c r="O65" s="220">
        <v>203771914.10999998</v>
      </c>
      <c r="P65" s="220">
        <f t="shared" si="5"/>
        <v>2455950662.9199996</v>
      </c>
      <c r="Q65" s="220">
        <v>203195234.57499996</v>
      </c>
      <c r="R65" s="220">
        <v>205365437.44</v>
      </c>
      <c r="S65" s="220">
        <v>214750415.05000001</v>
      </c>
      <c r="T65" s="220">
        <v>222240503.28999999</v>
      </c>
      <c r="U65" s="220">
        <v>390073637.65499997</v>
      </c>
      <c r="V65" s="220">
        <v>390020053.14000005</v>
      </c>
      <c r="W65" s="220">
        <v>389832012.23500007</v>
      </c>
      <c r="X65" s="220">
        <v>389743481.76000005</v>
      </c>
      <c r="Y65" s="220">
        <v>389647168.26500005</v>
      </c>
      <c r="Z65" s="220">
        <v>389483303.55000007</v>
      </c>
      <c r="AA65" s="220">
        <v>389266927.28500009</v>
      </c>
      <c r="AB65" s="220">
        <v>388578947.60000014</v>
      </c>
      <c r="AC65" s="220">
        <v>390201882.22000015</v>
      </c>
      <c r="AD65" s="220">
        <v>392945815.12000006</v>
      </c>
      <c r="AE65" s="220">
        <v>393363107.96500003</v>
      </c>
      <c r="AF65" s="220">
        <v>393264446.27000004</v>
      </c>
      <c r="AG65" s="220">
        <f t="shared" si="6"/>
        <v>4686420783.0650015</v>
      </c>
      <c r="AH65" s="219"/>
      <c r="AI65" s="235">
        <f t="shared" si="10"/>
        <v>817299.88</v>
      </c>
      <c r="AJ65" s="235">
        <f t="shared" si="10"/>
        <v>825363.9</v>
      </c>
      <c r="AK65" s="235">
        <f t="shared" si="10"/>
        <v>829099.35</v>
      </c>
      <c r="AL65" s="235">
        <f t="shared" si="10"/>
        <v>824588.93</v>
      </c>
      <c r="AM65" s="235">
        <f t="shared" si="10"/>
        <v>824463.53</v>
      </c>
      <c r="AN65" s="235">
        <f t="shared" si="10"/>
        <v>824583.64</v>
      </c>
      <c r="AO65" s="235">
        <f t="shared" si="12"/>
        <v>824476.65</v>
      </c>
      <c r="AP65" s="235">
        <f t="shared" si="12"/>
        <v>824203.45</v>
      </c>
      <c r="AQ65" s="235">
        <f t="shared" si="12"/>
        <v>824167.07</v>
      </c>
      <c r="AR65" s="235">
        <f t="shared" si="12"/>
        <v>823821.99</v>
      </c>
      <c r="AS65" s="235">
        <f t="shared" si="12"/>
        <v>822951.07</v>
      </c>
      <c r="AT65" s="235">
        <f t="shared" si="12"/>
        <v>820181.95</v>
      </c>
      <c r="AU65" s="236">
        <f t="shared" si="1"/>
        <v>9885201.4100000001</v>
      </c>
      <c r="AV65" s="236">
        <f t="shared" si="2"/>
        <v>817860.82</v>
      </c>
      <c r="AW65" s="236">
        <f t="shared" si="2"/>
        <v>826595.89</v>
      </c>
      <c r="AX65" s="236">
        <f t="shared" si="2"/>
        <v>864370.42</v>
      </c>
      <c r="AY65" s="236">
        <f t="shared" si="2"/>
        <v>894518.03</v>
      </c>
      <c r="AZ65" s="236">
        <f t="shared" si="11"/>
        <v>1758581.98</v>
      </c>
      <c r="BA65" s="236">
        <f t="shared" si="11"/>
        <v>1758340.41</v>
      </c>
      <c r="BB65" s="236">
        <f t="shared" si="11"/>
        <v>1757492.66</v>
      </c>
      <c r="BC65" s="236">
        <f t="shared" si="11"/>
        <v>1757093.53</v>
      </c>
      <c r="BD65" s="236">
        <f t="shared" si="11"/>
        <v>1756659.32</v>
      </c>
      <c r="BE65" s="236">
        <f t="shared" si="11"/>
        <v>1755920.56</v>
      </c>
      <c r="BF65" s="236">
        <f t="shared" si="13"/>
        <v>1754945.06</v>
      </c>
      <c r="BG65" s="236">
        <f t="shared" si="13"/>
        <v>1751843.42</v>
      </c>
      <c r="BH65" s="236">
        <f t="shared" si="13"/>
        <v>1759160.15</v>
      </c>
      <c r="BI65" s="236">
        <f t="shared" si="13"/>
        <v>1771530.72</v>
      </c>
      <c r="BJ65" s="236">
        <f t="shared" si="13"/>
        <v>1773412.01</v>
      </c>
      <c r="BK65" s="236">
        <f t="shared" si="13"/>
        <v>1772967.21</v>
      </c>
      <c r="BL65" s="235">
        <f t="shared" si="4"/>
        <v>21127947.030000005</v>
      </c>
      <c r="BM65" s="234"/>
      <c r="BN65" s="234"/>
      <c r="BO65" s="234"/>
      <c r="BP65" s="234"/>
      <c r="BQ65" s="234"/>
    </row>
    <row r="66" spans="1:69">
      <c r="A66" s="234" t="s">
        <v>279</v>
      </c>
      <c r="B66" s="237">
        <v>8.0000000000000004E-4</v>
      </c>
      <c r="C66" s="237">
        <v>2E-3</v>
      </c>
      <c r="D66" s="220">
        <v>2100620.94</v>
      </c>
      <c r="E66" s="220">
        <v>2100620.94</v>
      </c>
      <c r="F66" s="220">
        <v>2100620.94</v>
      </c>
      <c r="G66" s="220">
        <v>2100620.94</v>
      </c>
      <c r="H66" s="220">
        <v>2100620.94</v>
      </c>
      <c r="I66" s="220">
        <v>2100620.94</v>
      </c>
      <c r="J66" s="220">
        <v>2100620.94</v>
      </c>
      <c r="K66" s="220">
        <v>2100620.94</v>
      </c>
      <c r="L66" s="220">
        <v>2100620.94</v>
      </c>
      <c r="M66" s="220">
        <v>2100620.94</v>
      </c>
      <c r="N66" s="220">
        <v>2100620.94</v>
      </c>
      <c r="O66" s="220">
        <v>2100620.94</v>
      </c>
      <c r="P66" s="220">
        <f t="shared" si="5"/>
        <v>25207451.280000005</v>
      </c>
      <c r="Q66" s="220">
        <v>2100620.94</v>
      </c>
      <c r="R66" s="220">
        <v>2100620.94</v>
      </c>
      <c r="S66" s="220">
        <v>2100620.94</v>
      </c>
      <c r="T66" s="220">
        <v>2100620.94</v>
      </c>
      <c r="U66" s="220">
        <v>2100620.94</v>
      </c>
      <c r="V66" s="220">
        <v>2100620.94</v>
      </c>
      <c r="W66" s="220">
        <v>2100620.94</v>
      </c>
      <c r="X66" s="220">
        <v>2100620.94</v>
      </c>
      <c r="Y66" s="220">
        <v>2100620.94</v>
      </c>
      <c r="Z66" s="220">
        <v>1050310.47</v>
      </c>
      <c r="AA66" s="220">
        <v>0</v>
      </c>
      <c r="AB66" s="220">
        <v>0</v>
      </c>
      <c r="AC66" s="220">
        <v>0</v>
      </c>
      <c r="AD66" s="220">
        <v>0</v>
      </c>
      <c r="AE66" s="220">
        <v>0</v>
      </c>
      <c r="AF66" s="220">
        <v>0</v>
      </c>
      <c r="AG66" s="220">
        <f t="shared" si="6"/>
        <v>11553415.17</v>
      </c>
      <c r="AH66" s="219"/>
      <c r="AI66" s="235">
        <f t="shared" si="10"/>
        <v>140.04</v>
      </c>
      <c r="AJ66" s="235">
        <f t="shared" si="10"/>
        <v>140.04</v>
      </c>
      <c r="AK66" s="235">
        <f t="shared" si="10"/>
        <v>140.04</v>
      </c>
      <c r="AL66" s="235">
        <f t="shared" si="10"/>
        <v>140.04</v>
      </c>
      <c r="AM66" s="235">
        <f t="shared" si="10"/>
        <v>140.04</v>
      </c>
      <c r="AN66" s="235">
        <f t="shared" si="10"/>
        <v>140.04</v>
      </c>
      <c r="AO66" s="235">
        <f t="shared" si="12"/>
        <v>140.04</v>
      </c>
      <c r="AP66" s="235">
        <f t="shared" si="12"/>
        <v>140.04</v>
      </c>
      <c r="AQ66" s="235">
        <f t="shared" si="12"/>
        <v>140.04</v>
      </c>
      <c r="AR66" s="235">
        <f t="shared" si="12"/>
        <v>140.04</v>
      </c>
      <c r="AS66" s="235">
        <f t="shared" si="12"/>
        <v>140.04</v>
      </c>
      <c r="AT66" s="235">
        <f t="shared" si="12"/>
        <v>140.04</v>
      </c>
      <c r="AU66" s="236">
        <f t="shared" si="1"/>
        <v>1680.4799999999998</v>
      </c>
      <c r="AV66" s="236">
        <f t="shared" si="2"/>
        <v>140.04</v>
      </c>
      <c r="AW66" s="236">
        <f t="shared" si="2"/>
        <v>140.04</v>
      </c>
      <c r="AX66" s="236">
        <f t="shared" si="2"/>
        <v>140.04</v>
      </c>
      <c r="AY66" s="236">
        <f t="shared" si="2"/>
        <v>140.04</v>
      </c>
      <c r="AZ66" s="236">
        <f t="shared" si="11"/>
        <v>350.1</v>
      </c>
      <c r="BA66" s="236">
        <f t="shared" si="11"/>
        <v>350.1</v>
      </c>
      <c r="BB66" s="236">
        <f t="shared" si="11"/>
        <v>350.1</v>
      </c>
      <c r="BC66" s="236">
        <f t="shared" si="11"/>
        <v>350.1</v>
      </c>
      <c r="BD66" s="236">
        <f t="shared" si="11"/>
        <v>350.1</v>
      </c>
      <c r="BE66" s="236">
        <f t="shared" si="11"/>
        <v>175.05</v>
      </c>
      <c r="BF66" s="236">
        <f t="shared" si="13"/>
        <v>0</v>
      </c>
      <c r="BG66" s="236">
        <f t="shared" si="13"/>
        <v>0</v>
      </c>
      <c r="BH66" s="236">
        <f t="shared" si="13"/>
        <v>0</v>
      </c>
      <c r="BI66" s="236">
        <f t="shared" si="13"/>
        <v>0</v>
      </c>
      <c r="BJ66" s="236">
        <f t="shared" si="13"/>
        <v>0</v>
      </c>
      <c r="BK66" s="236">
        <f t="shared" si="13"/>
        <v>0</v>
      </c>
      <c r="BL66" s="235">
        <f t="shared" si="4"/>
        <v>1925.55</v>
      </c>
      <c r="BM66" s="234"/>
      <c r="BN66" s="234"/>
      <c r="BO66" s="234"/>
      <c r="BP66" s="234"/>
      <c r="BQ66" s="234"/>
    </row>
    <row r="67" spans="1:69">
      <c r="A67" s="234" t="s">
        <v>280</v>
      </c>
      <c r="B67" s="231">
        <v>4.8299999999999996E-2</v>
      </c>
      <c r="C67" s="231">
        <v>0</v>
      </c>
      <c r="D67" s="220">
        <v>0</v>
      </c>
      <c r="E67" s="220">
        <v>0</v>
      </c>
      <c r="F67" s="220">
        <v>0</v>
      </c>
      <c r="G67" s="220">
        <v>0</v>
      </c>
      <c r="H67" s="220">
        <v>0</v>
      </c>
      <c r="I67" s="220">
        <v>0</v>
      </c>
      <c r="J67" s="220">
        <v>0</v>
      </c>
      <c r="K67" s="220">
        <v>0</v>
      </c>
      <c r="L67" s="220">
        <v>0</v>
      </c>
      <c r="M67" s="220">
        <v>0</v>
      </c>
      <c r="N67" s="220">
        <v>0</v>
      </c>
      <c r="O67" s="220">
        <v>0</v>
      </c>
      <c r="P67" s="220">
        <f t="shared" si="5"/>
        <v>0</v>
      </c>
      <c r="Q67" s="220">
        <v>0</v>
      </c>
      <c r="R67" s="220">
        <v>0</v>
      </c>
      <c r="S67" s="220">
        <v>0</v>
      </c>
      <c r="T67" s="220">
        <v>0</v>
      </c>
      <c r="U67" s="220">
        <v>0</v>
      </c>
      <c r="V67" s="220">
        <v>0</v>
      </c>
      <c r="W67" s="220">
        <v>0</v>
      </c>
      <c r="X67" s="220">
        <v>0</v>
      </c>
      <c r="Y67" s="220">
        <v>0</v>
      </c>
      <c r="Z67" s="220">
        <v>0</v>
      </c>
      <c r="AA67" s="220">
        <v>0</v>
      </c>
      <c r="AB67" s="220">
        <v>0</v>
      </c>
      <c r="AC67" s="220">
        <v>0</v>
      </c>
      <c r="AD67" s="220">
        <v>0</v>
      </c>
      <c r="AE67" s="220">
        <v>0</v>
      </c>
      <c r="AF67" s="220">
        <v>0</v>
      </c>
      <c r="AG67" s="220">
        <f t="shared" si="6"/>
        <v>0</v>
      </c>
      <c r="AH67" s="219"/>
      <c r="AI67" s="235">
        <f t="shared" si="10"/>
        <v>0</v>
      </c>
      <c r="AJ67" s="235">
        <f t="shared" si="10"/>
        <v>0</v>
      </c>
      <c r="AK67" s="235">
        <f t="shared" si="10"/>
        <v>0</v>
      </c>
      <c r="AL67" s="235">
        <f t="shared" si="10"/>
        <v>0</v>
      </c>
      <c r="AM67" s="235">
        <f t="shared" si="10"/>
        <v>0</v>
      </c>
      <c r="AN67" s="235">
        <f t="shared" si="10"/>
        <v>0</v>
      </c>
      <c r="AO67" s="235">
        <f t="shared" si="12"/>
        <v>0</v>
      </c>
      <c r="AP67" s="235">
        <f t="shared" si="12"/>
        <v>0</v>
      </c>
      <c r="AQ67" s="235">
        <f t="shared" si="12"/>
        <v>0</v>
      </c>
      <c r="AR67" s="235">
        <f t="shared" si="12"/>
        <v>0</v>
      </c>
      <c r="AS67" s="235">
        <f t="shared" si="12"/>
        <v>0</v>
      </c>
      <c r="AT67" s="235">
        <f t="shared" si="12"/>
        <v>0</v>
      </c>
      <c r="AU67" s="236">
        <f t="shared" si="1"/>
        <v>0</v>
      </c>
      <c r="AV67" s="236">
        <f t="shared" si="2"/>
        <v>0</v>
      </c>
      <c r="AW67" s="236">
        <f t="shared" si="2"/>
        <v>0</v>
      </c>
      <c r="AX67" s="236">
        <f t="shared" si="2"/>
        <v>0</v>
      </c>
      <c r="AY67" s="236">
        <f t="shared" si="2"/>
        <v>0</v>
      </c>
      <c r="AZ67" s="236">
        <f t="shared" si="11"/>
        <v>0</v>
      </c>
      <c r="BA67" s="236">
        <f t="shared" si="11"/>
        <v>0</v>
      </c>
      <c r="BB67" s="236">
        <f t="shared" si="11"/>
        <v>0</v>
      </c>
      <c r="BC67" s="236">
        <f t="shared" si="11"/>
        <v>0</v>
      </c>
      <c r="BD67" s="236">
        <f t="shared" si="11"/>
        <v>0</v>
      </c>
      <c r="BE67" s="236">
        <f t="shared" si="11"/>
        <v>0</v>
      </c>
      <c r="BF67" s="236">
        <f t="shared" si="13"/>
        <v>0</v>
      </c>
      <c r="BG67" s="236">
        <f t="shared" si="13"/>
        <v>0</v>
      </c>
      <c r="BH67" s="236">
        <f t="shared" si="13"/>
        <v>0</v>
      </c>
      <c r="BI67" s="236">
        <f t="shared" si="13"/>
        <v>0</v>
      </c>
      <c r="BJ67" s="236">
        <f t="shared" si="13"/>
        <v>0</v>
      </c>
      <c r="BK67" s="236">
        <f t="shared" si="13"/>
        <v>0</v>
      </c>
      <c r="BL67" s="235">
        <f t="shared" si="4"/>
        <v>0</v>
      </c>
      <c r="BM67" s="234"/>
      <c r="BN67" s="234"/>
      <c r="BO67" s="234"/>
      <c r="BP67" s="234"/>
      <c r="BQ67" s="234"/>
    </row>
    <row r="68" spans="1:69">
      <c r="A68" s="234" t="s">
        <v>281</v>
      </c>
      <c r="B68" s="231">
        <v>4.8299999999999996E-2</v>
      </c>
      <c r="C68" s="231">
        <v>0</v>
      </c>
      <c r="D68" s="220">
        <v>0</v>
      </c>
      <c r="E68" s="220">
        <v>0</v>
      </c>
      <c r="F68" s="220">
        <v>0</v>
      </c>
      <c r="G68" s="220">
        <v>0</v>
      </c>
      <c r="H68" s="220">
        <v>0</v>
      </c>
      <c r="I68" s="220">
        <v>0</v>
      </c>
      <c r="J68" s="220">
        <v>0</v>
      </c>
      <c r="K68" s="220">
        <v>0</v>
      </c>
      <c r="L68" s="220">
        <v>0</v>
      </c>
      <c r="M68" s="220">
        <v>0</v>
      </c>
      <c r="N68" s="220">
        <v>0</v>
      </c>
      <c r="O68" s="220">
        <v>0</v>
      </c>
      <c r="P68" s="220">
        <f t="shared" si="5"/>
        <v>0</v>
      </c>
      <c r="Q68" s="220">
        <v>0</v>
      </c>
      <c r="R68" s="220">
        <v>0</v>
      </c>
      <c r="S68" s="220">
        <v>0</v>
      </c>
      <c r="T68" s="220">
        <v>0</v>
      </c>
      <c r="U68" s="220">
        <v>0</v>
      </c>
      <c r="V68" s="220">
        <v>0</v>
      </c>
      <c r="W68" s="220">
        <v>0</v>
      </c>
      <c r="X68" s="220">
        <v>0</v>
      </c>
      <c r="Y68" s="220">
        <v>0</v>
      </c>
      <c r="Z68" s="220">
        <v>0</v>
      </c>
      <c r="AA68" s="220">
        <v>0</v>
      </c>
      <c r="AB68" s="220">
        <v>0</v>
      </c>
      <c r="AC68" s="220">
        <v>0</v>
      </c>
      <c r="AD68" s="220">
        <v>0</v>
      </c>
      <c r="AE68" s="220">
        <v>0</v>
      </c>
      <c r="AF68" s="220">
        <v>0</v>
      </c>
      <c r="AG68" s="220">
        <f t="shared" si="6"/>
        <v>0</v>
      </c>
      <c r="AH68" s="219"/>
      <c r="AI68" s="235">
        <f t="shared" si="10"/>
        <v>0</v>
      </c>
      <c r="AJ68" s="235">
        <f t="shared" si="10"/>
        <v>0</v>
      </c>
      <c r="AK68" s="235">
        <f t="shared" si="10"/>
        <v>0</v>
      </c>
      <c r="AL68" s="235">
        <f t="shared" si="10"/>
        <v>0</v>
      </c>
      <c r="AM68" s="235">
        <f t="shared" si="10"/>
        <v>0</v>
      </c>
      <c r="AN68" s="235">
        <f t="shared" si="10"/>
        <v>0</v>
      </c>
      <c r="AO68" s="235">
        <f t="shared" si="12"/>
        <v>0</v>
      </c>
      <c r="AP68" s="235">
        <f t="shared" si="12"/>
        <v>0</v>
      </c>
      <c r="AQ68" s="235">
        <f t="shared" si="12"/>
        <v>0</v>
      </c>
      <c r="AR68" s="235">
        <f t="shared" si="12"/>
        <v>0</v>
      </c>
      <c r="AS68" s="235">
        <f t="shared" si="12"/>
        <v>0</v>
      </c>
      <c r="AT68" s="235">
        <f t="shared" si="12"/>
        <v>0</v>
      </c>
      <c r="AU68" s="236">
        <f t="shared" si="1"/>
        <v>0</v>
      </c>
      <c r="AV68" s="236">
        <f t="shared" si="2"/>
        <v>0</v>
      </c>
      <c r="AW68" s="236">
        <f t="shared" si="2"/>
        <v>0</v>
      </c>
      <c r="AX68" s="236">
        <f t="shared" si="2"/>
        <v>0</v>
      </c>
      <c r="AY68" s="236">
        <f t="shared" ref="AY68:AY131" si="15">ROUND(T68*$B68/12,2)</f>
        <v>0</v>
      </c>
      <c r="AZ68" s="236">
        <f t="shared" si="11"/>
        <v>0</v>
      </c>
      <c r="BA68" s="236">
        <f t="shared" si="11"/>
        <v>0</v>
      </c>
      <c r="BB68" s="236">
        <f t="shared" si="11"/>
        <v>0</v>
      </c>
      <c r="BC68" s="236">
        <f t="shared" si="11"/>
        <v>0</v>
      </c>
      <c r="BD68" s="236">
        <f t="shared" si="11"/>
        <v>0</v>
      </c>
      <c r="BE68" s="236">
        <f t="shared" si="11"/>
        <v>0</v>
      </c>
      <c r="BF68" s="236">
        <f t="shared" si="13"/>
        <v>0</v>
      </c>
      <c r="BG68" s="236">
        <f t="shared" si="13"/>
        <v>0</v>
      </c>
      <c r="BH68" s="236">
        <f t="shared" si="13"/>
        <v>0</v>
      </c>
      <c r="BI68" s="236">
        <f t="shared" si="13"/>
        <v>0</v>
      </c>
      <c r="BJ68" s="236">
        <f t="shared" si="13"/>
        <v>0</v>
      </c>
      <c r="BK68" s="236">
        <f t="shared" si="13"/>
        <v>0</v>
      </c>
      <c r="BL68" s="235">
        <f t="shared" si="4"/>
        <v>0</v>
      </c>
      <c r="BM68" s="234"/>
      <c r="BN68" s="234"/>
      <c r="BO68" s="234"/>
      <c r="BP68" s="234"/>
      <c r="BQ68" s="234"/>
    </row>
    <row r="69" spans="1:69">
      <c r="A69" s="234" t="s">
        <v>282</v>
      </c>
      <c r="B69" s="231">
        <v>4.8299999999999996E-2</v>
      </c>
      <c r="C69" s="231">
        <v>5.4100000000000002E-2</v>
      </c>
      <c r="D69" s="220">
        <v>164778762.31</v>
      </c>
      <c r="E69" s="220">
        <v>164778762.31</v>
      </c>
      <c r="F69" s="220">
        <v>164778762.31</v>
      </c>
      <c r="G69" s="220">
        <v>164778762.31</v>
      </c>
      <c r="H69" s="220">
        <v>164778762.31</v>
      </c>
      <c r="I69" s="220">
        <v>164778762.31</v>
      </c>
      <c r="J69" s="220">
        <v>164778762.31</v>
      </c>
      <c r="K69" s="220">
        <v>164778762.31</v>
      </c>
      <c r="L69" s="220">
        <v>164778762.31</v>
      </c>
      <c r="M69" s="220">
        <v>164778762.31</v>
      </c>
      <c r="N69" s="220">
        <v>164778762.31</v>
      </c>
      <c r="O69" s="220">
        <v>164778762.31</v>
      </c>
      <c r="P69" s="220">
        <f t="shared" si="5"/>
        <v>1977345147.7199996</v>
      </c>
      <c r="Q69" s="220">
        <v>164778762.31</v>
      </c>
      <c r="R69" s="220">
        <v>164778762.31</v>
      </c>
      <c r="S69" s="220">
        <v>164778762.31</v>
      </c>
      <c r="T69" s="220">
        <v>166126566.185</v>
      </c>
      <c r="U69" s="220">
        <v>0</v>
      </c>
      <c r="V69" s="220">
        <v>0</v>
      </c>
      <c r="W69" s="220">
        <v>0</v>
      </c>
      <c r="X69" s="220">
        <v>0</v>
      </c>
      <c r="Y69" s="220">
        <v>0</v>
      </c>
      <c r="Z69" s="220">
        <v>0</v>
      </c>
      <c r="AA69" s="220">
        <v>0</v>
      </c>
      <c r="AB69" s="220">
        <v>0</v>
      </c>
      <c r="AC69" s="220">
        <v>0</v>
      </c>
      <c r="AD69" s="220">
        <v>0</v>
      </c>
      <c r="AE69" s="220">
        <v>0</v>
      </c>
      <c r="AF69" s="220">
        <v>0</v>
      </c>
      <c r="AG69" s="220">
        <f t="shared" si="6"/>
        <v>0</v>
      </c>
      <c r="AH69" s="219"/>
      <c r="AI69" s="235">
        <f t="shared" si="10"/>
        <v>663234.52</v>
      </c>
      <c r="AJ69" s="235">
        <f t="shared" si="10"/>
        <v>663234.52</v>
      </c>
      <c r="AK69" s="235">
        <f t="shared" si="10"/>
        <v>663234.52</v>
      </c>
      <c r="AL69" s="235">
        <f t="shared" si="10"/>
        <v>663234.52</v>
      </c>
      <c r="AM69" s="235">
        <f t="shared" si="10"/>
        <v>663234.52</v>
      </c>
      <c r="AN69" s="235">
        <f t="shared" si="10"/>
        <v>663234.52</v>
      </c>
      <c r="AO69" s="235">
        <f t="shared" si="12"/>
        <v>663234.52</v>
      </c>
      <c r="AP69" s="235">
        <f t="shared" si="12"/>
        <v>663234.52</v>
      </c>
      <c r="AQ69" s="235">
        <f t="shared" si="12"/>
        <v>663234.52</v>
      </c>
      <c r="AR69" s="235">
        <f t="shared" si="12"/>
        <v>663234.52</v>
      </c>
      <c r="AS69" s="235">
        <f t="shared" si="12"/>
        <v>663234.52</v>
      </c>
      <c r="AT69" s="235">
        <f t="shared" si="12"/>
        <v>663234.52</v>
      </c>
      <c r="AU69" s="236">
        <f t="shared" ref="AU69:AU132" si="16">SUM(AI69:AT69)</f>
        <v>7958814.2399999984</v>
      </c>
      <c r="AV69" s="236">
        <f t="shared" ref="AV69:AY132" si="17">ROUND(Q69*$B69/12,2)</f>
        <v>663234.52</v>
      </c>
      <c r="AW69" s="236">
        <f t="shared" si="17"/>
        <v>663234.52</v>
      </c>
      <c r="AX69" s="236">
        <f t="shared" si="17"/>
        <v>663234.52</v>
      </c>
      <c r="AY69" s="236">
        <f t="shared" si="15"/>
        <v>668659.43000000005</v>
      </c>
      <c r="AZ69" s="236">
        <f t="shared" si="11"/>
        <v>0</v>
      </c>
      <c r="BA69" s="236">
        <f t="shared" si="11"/>
        <v>0</v>
      </c>
      <c r="BB69" s="236">
        <f t="shared" si="11"/>
        <v>0</v>
      </c>
      <c r="BC69" s="236">
        <f t="shared" si="11"/>
        <v>0</v>
      </c>
      <c r="BD69" s="236">
        <f t="shared" si="11"/>
        <v>0</v>
      </c>
      <c r="BE69" s="236">
        <f t="shared" si="11"/>
        <v>0</v>
      </c>
      <c r="BF69" s="236">
        <f t="shared" si="13"/>
        <v>0</v>
      </c>
      <c r="BG69" s="236">
        <f t="shared" si="13"/>
        <v>0</v>
      </c>
      <c r="BH69" s="236">
        <f t="shared" si="13"/>
        <v>0</v>
      </c>
      <c r="BI69" s="236">
        <f t="shared" si="13"/>
        <v>0</v>
      </c>
      <c r="BJ69" s="236">
        <f t="shared" si="13"/>
        <v>0</v>
      </c>
      <c r="BK69" s="236">
        <f t="shared" si="13"/>
        <v>0</v>
      </c>
      <c r="BL69" s="235">
        <f t="shared" ref="BL69:BL132" si="18">SUM(AZ69:BK69)</f>
        <v>0</v>
      </c>
      <c r="BM69" s="234"/>
      <c r="BN69" s="234"/>
      <c r="BO69" s="234"/>
      <c r="BP69" s="234"/>
      <c r="BQ69" s="234"/>
    </row>
    <row r="70" spans="1:69">
      <c r="A70" s="234" t="s">
        <v>283</v>
      </c>
      <c r="B70" s="237">
        <v>4.0000000000000002E-4</v>
      </c>
      <c r="C70" s="237">
        <v>0</v>
      </c>
      <c r="D70" s="220">
        <v>39480.550000000003</v>
      </c>
      <c r="E70" s="220">
        <v>39480.550000000003</v>
      </c>
      <c r="F70" s="220">
        <v>39480.550000000003</v>
      </c>
      <c r="G70" s="220">
        <v>19740.28</v>
      </c>
      <c r="H70" s="220">
        <v>0</v>
      </c>
      <c r="I70" s="220">
        <v>0</v>
      </c>
      <c r="J70" s="220">
        <v>0</v>
      </c>
      <c r="K70" s="220">
        <v>0</v>
      </c>
      <c r="L70" s="220">
        <v>0</v>
      </c>
      <c r="M70" s="220">
        <v>0</v>
      </c>
      <c r="N70" s="220">
        <v>0</v>
      </c>
      <c r="O70" s="220">
        <v>0</v>
      </c>
      <c r="P70" s="220">
        <f t="shared" ref="P70:P133" si="19">SUM(D70:O70)</f>
        <v>138181.93</v>
      </c>
      <c r="Q70" s="220">
        <v>0</v>
      </c>
      <c r="R70" s="220">
        <v>0</v>
      </c>
      <c r="S70" s="220">
        <v>0</v>
      </c>
      <c r="T70" s="220">
        <v>0</v>
      </c>
      <c r="U70" s="220">
        <v>0</v>
      </c>
      <c r="V70" s="220">
        <v>0</v>
      </c>
      <c r="W70" s="220">
        <v>0</v>
      </c>
      <c r="X70" s="220">
        <v>0</v>
      </c>
      <c r="Y70" s="220">
        <v>0</v>
      </c>
      <c r="Z70" s="220">
        <v>0</v>
      </c>
      <c r="AA70" s="220">
        <v>0</v>
      </c>
      <c r="AB70" s="220">
        <v>0</v>
      </c>
      <c r="AC70" s="220">
        <v>0</v>
      </c>
      <c r="AD70" s="220">
        <v>0</v>
      </c>
      <c r="AE70" s="220">
        <v>0</v>
      </c>
      <c r="AF70" s="220">
        <v>0</v>
      </c>
      <c r="AG70" s="220">
        <f t="shared" ref="AG70:AG133" si="20">SUM(U70:AF70)</f>
        <v>0</v>
      </c>
      <c r="AH70" s="219"/>
      <c r="AI70" s="235">
        <f t="shared" si="10"/>
        <v>1.32</v>
      </c>
      <c r="AJ70" s="235">
        <f t="shared" si="10"/>
        <v>1.32</v>
      </c>
      <c r="AK70" s="235">
        <f t="shared" si="10"/>
        <v>1.32</v>
      </c>
      <c r="AL70" s="235">
        <f t="shared" si="10"/>
        <v>0.66</v>
      </c>
      <c r="AM70" s="235">
        <f t="shared" si="10"/>
        <v>0</v>
      </c>
      <c r="AN70" s="235">
        <f t="shared" si="10"/>
        <v>0</v>
      </c>
      <c r="AO70" s="235">
        <f t="shared" si="12"/>
        <v>0</v>
      </c>
      <c r="AP70" s="235">
        <f t="shared" si="12"/>
        <v>0</v>
      </c>
      <c r="AQ70" s="235">
        <f t="shared" si="12"/>
        <v>0</v>
      </c>
      <c r="AR70" s="235">
        <f t="shared" si="12"/>
        <v>0</v>
      </c>
      <c r="AS70" s="235">
        <f t="shared" si="12"/>
        <v>0</v>
      </c>
      <c r="AT70" s="235">
        <f t="shared" si="12"/>
        <v>0</v>
      </c>
      <c r="AU70" s="236">
        <f t="shared" si="16"/>
        <v>4.62</v>
      </c>
      <c r="AV70" s="236">
        <f t="shared" si="17"/>
        <v>0</v>
      </c>
      <c r="AW70" s="236">
        <f t="shared" si="17"/>
        <v>0</v>
      </c>
      <c r="AX70" s="236">
        <f t="shared" si="17"/>
        <v>0</v>
      </c>
      <c r="AY70" s="236">
        <f t="shared" si="15"/>
        <v>0</v>
      </c>
      <c r="AZ70" s="236">
        <f t="shared" si="11"/>
        <v>0</v>
      </c>
      <c r="BA70" s="236">
        <f t="shared" si="11"/>
        <v>0</v>
      </c>
      <c r="BB70" s="236">
        <f t="shared" si="11"/>
        <v>0</v>
      </c>
      <c r="BC70" s="236">
        <f t="shared" si="11"/>
        <v>0</v>
      </c>
      <c r="BD70" s="236">
        <f t="shared" si="11"/>
        <v>0</v>
      </c>
      <c r="BE70" s="236">
        <f t="shared" si="11"/>
        <v>0</v>
      </c>
      <c r="BF70" s="236">
        <f t="shared" si="13"/>
        <v>0</v>
      </c>
      <c r="BG70" s="236">
        <f t="shared" si="13"/>
        <v>0</v>
      </c>
      <c r="BH70" s="236">
        <f t="shared" si="13"/>
        <v>0</v>
      </c>
      <c r="BI70" s="236">
        <f t="shared" si="13"/>
        <v>0</v>
      </c>
      <c r="BJ70" s="236">
        <f t="shared" si="13"/>
        <v>0</v>
      </c>
      <c r="BK70" s="236">
        <f t="shared" si="13"/>
        <v>0</v>
      </c>
      <c r="BL70" s="235">
        <f t="shared" si="18"/>
        <v>0</v>
      </c>
      <c r="BM70" s="234"/>
      <c r="BN70" s="234"/>
      <c r="BO70" s="234"/>
      <c r="BP70" s="234"/>
      <c r="BQ70" s="234"/>
    </row>
    <row r="71" spans="1:69">
      <c r="A71" s="234" t="s">
        <v>284</v>
      </c>
      <c r="B71" s="231">
        <v>4.1600000000000005E-2</v>
      </c>
      <c r="C71" s="231">
        <v>4.1500000000000002E-2</v>
      </c>
      <c r="D71" s="220">
        <v>139772578.99000001</v>
      </c>
      <c r="E71" s="220">
        <v>139772578.99000001</v>
      </c>
      <c r="F71" s="220">
        <v>139772578.99000001</v>
      </c>
      <c r="G71" s="220">
        <v>139792319.27000001</v>
      </c>
      <c r="H71" s="220">
        <v>139812059.53999999</v>
      </c>
      <c r="I71" s="220">
        <v>139812059.53999999</v>
      </c>
      <c r="J71" s="220">
        <v>139841172.76999998</v>
      </c>
      <c r="K71" s="220">
        <v>139870286</v>
      </c>
      <c r="L71" s="220">
        <v>139870286</v>
      </c>
      <c r="M71" s="220">
        <v>139870286</v>
      </c>
      <c r="N71" s="220">
        <v>139870286</v>
      </c>
      <c r="O71" s="220">
        <v>139870286</v>
      </c>
      <c r="P71" s="220">
        <f t="shared" si="19"/>
        <v>1677926778.0899999</v>
      </c>
      <c r="Q71" s="220">
        <v>139870286</v>
      </c>
      <c r="R71" s="220">
        <v>139870286</v>
      </c>
      <c r="S71" s="220">
        <v>139870286</v>
      </c>
      <c r="T71" s="220">
        <v>139870286</v>
      </c>
      <c r="U71" s="220">
        <v>140989057.40000001</v>
      </c>
      <c r="V71" s="220">
        <v>140989057.40000001</v>
      </c>
      <c r="W71" s="220">
        <v>140989057.40000001</v>
      </c>
      <c r="X71" s="220">
        <v>140989057.40000001</v>
      </c>
      <c r="Y71" s="220">
        <v>140989057.40000001</v>
      </c>
      <c r="Z71" s="220">
        <v>140989057.40000001</v>
      </c>
      <c r="AA71" s="220">
        <v>140989057.40000001</v>
      </c>
      <c r="AB71" s="220">
        <v>140989057.40000001</v>
      </c>
      <c r="AC71" s="220">
        <v>140989057.40000001</v>
      </c>
      <c r="AD71" s="220">
        <v>140989057.40000001</v>
      </c>
      <c r="AE71" s="220">
        <v>140989057.40000001</v>
      </c>
      <c r="AF71" s="220">
        <v>140989057.40000001</v>
      </c>
      <c r="AG71" s="220">
        <f t="shared" si="20"/>
        <v>1691868688.8000004</v>
      </c>
      <c r="AH71" s="219"/>
      <c r="AI71" s="235">
        <f t="shared" si="10"/>
        <v>484544.94</v>
      </c>
      <c r="AJ71" s="235">
        <f t="shared" si="10"/>
        <v>484544.94</v>
      </c>
      <c r="AK71" s="235">
        <f t="shared" si="10"/>
        <v>484544.94</v>
      </c>
      <c r="AL71" s="235">
        <f t="shared" si="10"/>
        <v>484613.37</v>
      </c>
      <c r="AM71" s="235">
        <f t="shared" si="10"/>
        <v>484681.81</v>
      </c>
      <c r="AN71" s="235">
        <f t="shared" si="10"/>
        <v>484681.81</v>
      </c>
      <c r="AO71" s="235">
        <f t="shared" si="12"/>
        <v>484782.73</v>
      </c>
      <c r="AP71" s="235">
        <f t="shared" si="12"/>
        <v>484883.66</v>
      </c>
      <c r="AQ71" s="235">
        <f t="shared" si="12"/>
        <v>484883.66</v>
      </c>
      <c r="AR71" s="235">
        <f t="shared" si="12"/>
        <v>484883.66</v>
      </c>
      <c r="AS71" s="235">
        <f t="shared" si="12"/>
        <v>484883.66</v>
      </c>
      <c r="AT71" s="235">
        <f t="shared" si="12"/>
        <v>484883.66</v>
      </c>
      <c r="AU71" s="236">
        <f t="shared" si="16"/>
        <v>5816812.8400000008</v>
      </c>
      <c r="AV71" s="236">
        <f t="shared" si="17"/>
        <v>484883.66</v>
      </c>
      <c r="AW71" s="236">
        <f t="shared" si="17"/>
        <v>484883.66</v>
      </c>
      <c r="AX71" s="236">
        <f t="shared" si="17"/>
        <v>484883.66</v>
      </c>
      <c r="AY71" s="236">
        <f t="shared" si="15"/>
        <v>484883.66</v>
      </c>
      <c r="AZ71" s="236">
        <f t="shared" si="11"/>
        <v>487587.16</v>
      </c>
      <c r="BA71" s="236">
        <f t="shared" si="11"/>
        <v>487587.16</v>
      </c>
      <c r="BB71" s="236">
        <f t="shared" si="11"/>
        <v>487587.16</v>
      </c>
      <c r="BC71" s="236">
        <f t="shared" si="11"/>
        <v>487587.16</v>
      </c>
      <c r="BD71" s="236">
        <f t="shared" si="11"/>
        <v>487587.16</v>
      </c>
      <c r="BE71" s="236">
        <f t="shared" si="11"/>
        <v>487587.16</v>
      </c>
      <c r="BF71" s="236">
        <f t="shared" si="13"/>
        <v>487587.16</v>
      </c>
      <c r="BG71" s="236">
        <f t="shared" si="13"/>
        <v>487587.16</v>
      </c>
      <c r="BH71" s="236">
        <f t="shared" si="13"/>
        <v>487587.16</v>
      </c>
      <c r="BI71" s="236">
        <f t="shared" si="13"/>
        <v>487587.16</v>
      </c>
      <c r="BJ71" s="236">
        <f t="shared" si="13"/>
        <v>487587.16</v>
      </c>
      <c r="BK71" s="236">
        <f t="shared" si="13"/>
        <v>487587.16</v>
      </c>
      <c r="BL71" s="235">
        <f t="shared" si="18"/>
        <v>5851045.9200000009</v>
      </c>
      <c r="BM71" s="234"/>
      <c r="BN71" s="234"/>
      <c r="BO71" s="234"/>
      <c r="BP71" s="234"/>
      <c r="BQ71" s="234"/>
    </row>
    <row r="72" spans="1:69">
      <c r="A72" s="234" t="s">
        <v>285</v>
      </c>
      <c r="B72" s="231">
        <v>4.1600000000000005E-2</v>
      </c>
      <c r="C72" s="231">
        <v>4.1500000000000002E-2</v>
      </c>
      <c r="D72" s="220">
        <v>0</v>
      </c>
      <c r="E72" s="220">
        <v>0</v>
      </c>
      <c r="F72" s="220">
        <v>0</v>
      </c>
      <c r="G72" s="220">
        <v>0</v>
      </c>
      <c r="H72" s="220">
        <v>0</v>
      </c>
      <c r="I72" s="220">
        <v>0</v>
      </c>
      <c r="J72" s="220">
        <v>0</v>
      </c>
      <c r="K72" s="220">
        <v>0</v>
      </c>
      <c r="L72" s="220">
        <v>0</v>
      </c>
      <c r="M72" s="220">
        <v>0</v>
      </c>
      <c r="N72" s="220">
        <v>0</v>
      </c>
      <c r="O72" s="220">
        <v>0</v>
      </c>
      <c r="P72" s="220">
        <f t="shared" si="19"/>
        <v>0</v>
      </c>
      <c r="Q72" s="220">
        <v>0</v>
      </c>
      <c r="R72" s="220">
        <v>0</v>
      </c>
      <c r="S72" s="220">
        <v>0</v>
      </c>
      <c r="T72" s="220">
        <v>0</v>
      </c>
      <c r="U72" s="220">
        <v>0</v>
      </c>
      <c r="V72" s="220">
        <v>0</v>
      </c>
      <c r="W72" s="220">
        <v>0</v>
      </c>
      <c r="X72" s="220">
        <v>0</v>
      </c>
      <c r="Y72" s="220">
        <v>0</v>
      </c>
      <c r="Z72" s="220">
        <v>0</v>
      </c>
      <c r="AA72" s="220">
        <v>0</v>
      </c>
      <c r="AB72" s="220">
        <v>0</v>
      </c>
      <c r="AC72" s="220">
        <v>0</v>
      </c>
      <c r="AD72" s="220">
        <v>0</v>
      </c>
      <c r="AE72" s="220">
        <v>0</v>
      </c>
      <c r="AF72" s="220">
        <v>0</v>
      </c>
      <c r="AG72" s="220">
        <f t="shared" si="20"/>
        <v>0</v>
      </c>
      <c r="AH72" s="219"/>
      <c r="AI72" s="235">
        <f t="shared" si="10"/>
        <v>0</v>
      </c>
      <c r="AJ72" s="235">
        <f t="shared" si="10"/>
        <v>0</v>
      </c>
      <c r="AK72" s="235">
        <f t="shared" si="10"/>
        <v>0</v>
      </c>
      <c r="AL72" s="235">
        <f t="shared" si="10"/>
        <v>0</v>
      </c>
      <c r="AM72" s="235">
        <f t="shared" si="10"/>
        <v>0</v>
      </c>
      <c r="AN72" s="235">
        <f t="shared" si="10"/>
        <v>0</v>
      </c>
      <c r="AO72" s="235">
        <f t="shared" si="12"/>
        <v>0</v>
      </c>
      <c r="AP72" s="235">
        <f t="shared" si="12"/>
        <v>0</v>
      </c>
      <c r="AQ72" s="235">
        <f t="shared" si="12"/>
        <v>0</v>
      </c>
      <c r="AR72" s="235">
        <f t="shared" si="12"/>
        <v>0</v>
      </c>
      <c r="AS72" s="235">
        <f t="shared" si="12"/>
        <v>0</v>
      </c>
      <c r="AT72" s="235">
        <f t="shared" si="12"/>
        <v>0</v>
      </c>
      <c r="AU72" s="236">
        <f t="shared" si="16"/>
        <v>0</v>
      </c>
      <c r="AV72" s="236">
        <f t="shared" si="17"/>
        <v>0</v>
      </c>
      <c r="AW72" s="236">
        <f t="shared" si="17"/>
        <v>0</v>
      </c>
      <c r="AX72" s="236">
        <f t="shared" si="17"/>
        <v>0</v>
      </c>
      <c r="AY72" s="236">
        <f t="shared" si="15"/>
        <v>0</v>
      </c>
      <c r="AZ72" s="236">
        <f t="shared" si="11"/>
        <v>0</v>
      </c>
      <c r="BA72" s="236">
        <f t="shared" si="11"/>
        <v>0</v>
      </c>
      <c r="BB72" s="236">
        <f t="shared" si="11"/>
        <v>0</v>
      </c>
      <c r="BC72" s="236">
        <f t="shared" si="11"/>
        <v>0</v>
      </c>
      <c r="BD72" s="236">
        <f t="shared" si="11"/>
        <v>0</v>
      </c>
      <c r="BE72" s="236">
        <f t="shared" si="11"/>
        <v>0</v>
      </c>
      <c r="BF72" s="236">
        <f t="shared" si="13"/>
        <v>0</v>
      </c>
      <c r="BG72" s="236">
        <f t="shared" si="13"/>
        <v>0</v>
      </c>
      <c r="BH72" s="236">
        <f t="shared" si="13"/>
        <v>0</v>
      </c>
      <c r="BI72" s="236">
        <f t="shared" si="13"/>
        <v>0</v>
      </c>
      <c r="BJ72" s="236">
        <f t="shared" si="13"/>
        <v>0</v>
      </c>
      <c r="BK72" s="236">
        <f t="shared" si="13"/>
        <v>0</v>
      </c>
      <c r="BL72" s="235">
        <f t="shared" si="18"/>
        <v>0</v>
      </c>
      <c r="BM72" s="234"/>
      <c r="BN72" s="234"/>
      <c r="BO72" s="234"/>
      <c r="BP72" s="234"/>
      <c r="BQ72" s="234"/>
    </row>
    <row r="73" spans="1:69">
      <c r="A73" s="234" t="s">
        <v>286</v>
      </c>
      <c r="B73" s="231">
        <v>4.1600000000000005E-2</v>
      </c>
      <c r="C73" s="231">
        <v>4.1500000000000002E-2</v>
      </c>
      <c r="D73" s="220">
        <v>1118771.3999999999</v>
      </c>
      <c r="E73" s="220">
        <v>1118771.3999999999</v>
      </c>
      <c r="F73" s="220">
        <v>1118771.3999999999</v>
      </c>
      <c r="G73" s="220">
        <v>1118771.3999999999</v>
      </c>
      <c r="H73" s="220">
        <v>1118771.3999999999</v>
      </c>
      <c r="I73" s="220">
        <v>1118771.3999999999</v>
      </c>
      <c r="J73" s="220">
        <v>1118771.3999999999</v>
      </c>
      <c r="K73" s="220">
        <v>1118771.3999999999</v>
      </c>
      <c r="L73" s="220">
        <v>1118771.3999999999</v>
      </c>
      <c r="M73" s="220">
        <v>1118771.3999999999</v>
      </c>
      <c r="N73" s="220">
        <v>1118771.3999999999</v>
      </c>
      <c r="O73" s="220">
        <v>1118771.3999999999</v>
      </c>
      <c r="P73" s="220">
        <f t="shared" si="19"/>
        <v>13425256.800000003</v>
      </c>
      <c r="Q73" s="220">
        <v>1118771.3999999999</v>
      </c>
      <c r="R73" s="220">
        <v>1118771.3999999999</v>
      </c>
      <c r="S73" s="220">
        <v>1118771.3999999999</v>
      </c>
      <c r="T73" s="220">
        <v>1118771.3999999999</v>
      </c>
      <c r="U73" s="220">
        <v>0</v>
      </c>
      <c r="V73" s="220">
        <v>0</v>
      </c>
      <c r="W73" s="220">
        <v>0</v>
      </c>
      <c r="X73" s="220">
        <v>0</v>
      </c>
      <c r="Y73" s="220">
        <v>0</v>
      </c>
      <c r="Z73" s="220">
        <v>0</v>
      </c>
      <c r="AA73" s="220">
        <v>0</v>
      </c>
      <c r="AB73" s="220">
        <v>0</v>
      </c>
      <c r="AC73" s="220">
        <v>0</v>
      </c>
      <c r="AD73" s="220">
        <v>0</v>
      </c>
      <c r="AE73" s="220">
        <v>0</v>
      </c>
      <c r="AF73" s="220">
        <v>0</v>
      </c>
      <c r="AG73" s="220">
        <f t="shared" si="20"/>
        <v>0</v>
      </c>
      <c r="AH73" s="219"/>
      <c r="AI73" s="235">
        <f t="shared" si="10"/>
        <v>3878.41</v>
      </c>
      <c r="AJ73" s="235">
        <f t="shared" si="10"/>
        <v>3878.41</v>
      </c>
      <c r="AK73" s="235">
        <f t="shared" si="10"/>
        <v>3878.41</v>
      </c>
      <c r="AL73" s="235">
        <f t="shared" si="10"/>
        <v>3878.41</v>
      </c>
      <c r="AM73" s="235">
        <f t="shared" si="10"/>
        <v>3878.41</v>
      </c>
      <c r="AN73" s="235">
        <f t="shared" si="10"/>
        <v>3878.41</v>
      </c>
      <c r="AO73" s="235">
        <f t="shared" si="12"/>
        <v>3878.41</v>
      </c>
      <c r="AP73" s="235">
        <f t="shared" si="12"/>
        <v>3878.41</v>
      </c>
      <c r="AQ73" s="235">
        <f t="shared" si="12"/>
        <v>3878.41</v>
      </c>
      <c r="AR73" s="235">
        <f t="shared" si="12"/>
        <v>3878.41</v>
      </c>
      <c r="AS73" s="235">
        <f t="shared" si="12"/>
        <v>3878.41</v>
      </c>
      <c r="AT73" s="235">
        <f t="shared" si="12"/>
        <v>3878.41</v>
      </c>
      <c r="AU73" s="236">
        <f t="shared" si="16"/>
        <v>46540.920000000013</v>
      </c>
      <c r="AV73" s="236">
        <f t="shared" si="17"/>
        <v>3878.41</v>
      </c>
      <c r="AW73" s="236">
        <f t="shared" si="17"/>
        <v>3878.41</v>
      </c>
      <c r="AX73" s="236">
        <f t="shared" si="17"/>
        <v>3878.41</v>
      </c>
      <c r="AY73" s="236">
        <f t="shared" si="15"/>
        <v>3878.41</v>
      </c>
      <c r="AZ73" s="236">
        <f t="shared" si="11"/>
        <v>0</v>
      </c>
      <c r="BA73" s="236">
        <f t="shared" si="11"/>
        <v>0</v>
      </c>
      <c r="BB73" s="236">
        <f t="shared" si="11"/>
        <v>0</v>
      </c>
      <c r="BC73" s="236">
        <f t="shared" si="11"/>
        <v>0</v>
      </c>
      <c r="BD73" s="236">
        <f t="shared" si="11"/>
        <v>0</v>
      </c>
      <c r="BE73" s="236">
        <f t="shared" si="11"/>
        <v>0</v>
      </c>
      <c r="BF73" s="236">
        <f t="shared" si="13"/>
        <v>0</v>
      </c>
      <c r="BG73" s="236">
        <f t="shared" si="13"/>
        <v>0</v>
      </c>
      <c r="BH73" s="236">
        <f t="shared" si="13"/>
        <v>0</v>
      </c>
      <c r="BI73" s="236">
        <f t="shared" si="13"/>
        <v>0</v>
      </c>
      <c r="BJ73" s="236">
        <f t="shared" si="13"/>
        <v>0</v>
      </c>
      <c r="BK73" s="236">
        <f t="shared" si="13"/>
        <v>0</v>
      </c>
      <c r="BL73" s="235">
        <f t="shared" si="18"/>
        <v>0</v>
      </c>
      <c r="BM73" s="234"/>
      <c r="BN73" s="234"/>
      <c r="BO73" s="234"/>
      <c r="BP73" s="234"/>
      <c r="BQ73" s="234"/>
    </row>
    <row r="74" spans="1:69">
      <c r="A74" s="234" t="s">
        <v>287</v>
      </c>
      <c r="B74" s="231">
        <v>5.1000000000000004E-2</v>
      </c>
      <c r="C74" s="231">
        <v>5.62E-2</v>
      </c>
      <c r="D74" s="220">
        <v>136486401.88</v>
      </c>
      <c r="E74" s="220">
        <v>136139761.55000001</v>
      </c>
      <c r="F74" s="220">
        <v>136117543.15000001</v>
      </c>
      <c r="G74" s="220">
        <v>136117543.15000001</v>
      </c>
      <c r="H74" s="220">
        <v>135884239.71000001</v>
      </c>
      <c r="I74" s="220">
        <v>135798136.03</v>
      </c>
      <c r="J74" s="220">
        <v>135945335.78999999</v>
      </c>
      <c r="K74" s="220">
        <v>135945335.78999999</v>
      </c>
      <c r="L74" s="220">
        <v>136265969.185</v>
      </c>
      <c r="M74" s="220">
        <v>136635394.43499997</v>
      </c>
      <c r="N74" s="220">
        <v>136684186.28999999</v>
      </c>
      <c r="O74" s="220">
        <v>136684186.28999999</v>
      </c>
      <c r="P74" s="220">
        <f t="shared" si="19"/>
        <v>1634704033.2499998</v>
      </c>
      <c r="Q74" s="220">
        <v>136684186.28999999</v>
      </c>
      <c r="R74" s="220">
        <v>136684186.28999999</v>
      </c>
      <c r="S74" s="220">
        <v>136770292.11499998</v>
      </c>
      <c r="T74" s="220">
        <v>136856397.94</v>
      </c>
      <c r="U74" s="220">
        <v>280293645.10000002</v>
      </c>
      <c r="V74" s="220">
        <v>280293645.10000002</v>
      </c>
      <c r="W74" s="220">
        <v>280395447.97500002</v>
      </c>
      <c r="X74" s="220">
        <v>280560369.66000003</v>
      </c>
      <c r="Y74" s="220">
        <v>282339728.71000004</v>
      </c>
      <c r="Z74" s="220">
        <v>284150489.51000005</v>
      </c>
      <c r="AA74" s="220">
        <v>284245010.07000005</v>
      </c>
      <c r="AB74" s="220">
        <v>284245010.07000005</v>
      </c>
      <c r="AC74" s="220">
        <v>284245010.07000005</v>
      </c>
      <c r="AD74" s="220">
        <v>284293178.07000005</v>
      </c>
      <c r="AE74" s="220">
        <v>284341346.07000005</v>
      </c>
      <c r="AF74" s="220">
        <v>284341346.07000005</v>
      </c>
      <c r="AG74" s="220">
        <f t="shared" si="20"/>
        <v>3393744226.4750009</v>
      </c>
      <c r="AH74" s="219"/>
      <c r="AI74" s="235">
        <f t="shared" si="10"/>
        <v>580067.21</v>
      </c>
      <c r="AJ74" s="235">
        <f t="shared" si="10"/>
        <v>578593.99</v>
      </c>
      <c r="AK74" s="235">
        <f t="shared" si="10"/>
        <v>578499.56000000006</v>
      </c>
      <c r="AL74" s="235">
        <f t="shared" si="10"/>
        <v>578499.56000000006</v>
      </c>
      <c r="AM74" s="235">
        <f t="shared" si="10"/>
        <v>577508.02</v>
      </c>
      <c r="AN74" s="235">
        <f t="shared" si="10"/>
        <v>577142.07999999996</v>
      </c>
      <c r="AO74" s="235">
        <f t="shared" si="12"/>
        <v>577767.68000000005</v>
      </c>
      <c r="AP74" s="235">
        <f t="shared" si="12"/>
        <v>577767.68000000005</v>
      </c>
      <c r="AQ74" s="235">
        <f t="shared" si="12"/>
        <v>579130.37</v>
      </c>
      <c r="AR74" s="235">
        <f t="shared" si="12"/>
        <v>580700.43000000005</v>
      </c>
      <c r="AS74" s="235">
        <f t="shared" si="12"/>
        <v>580907.79</v>
      </c>
      <c r="AT74" s="235">
        <f t="shared" si="12"/>
        <v>580907.79</v>
      </c>
      <c r="AU74" s="236">
        <f t="shared" si="16"/>
        <v>6947492.1600000001</v>
      </c>
      <c r="AV74" s="236">
        <f t="shared" si="17"/>
        <v>580907.79</v>
      </c>
      <c r="AW74" s="236">
        <f t="shared" si="17"/>
        <v>580907.79</v>
      </c>
      <c r="AX74" s="236">
        <f t="shared" si="17"/>
        <v>581273.74</v>
      </c>
      <c r="AY74" s="236">
        <f t="shared" si="15"/>
        <v>581639.68999999994</v>
      </c>
      <c r="AZ74" s="236">
        <f t="shared" si="11"/>
        <v>1312708.57</v>
      </c>
      <c r="BA74" s="236">
        <f t="shared" si="11"/>
        <v>1312708.57</v>
      </c>
      <c r="BB74" s="236">
        <f t="shared" si="11"/>
        <v>1313185.3500000001</v>
      </c>
      <c r="BC74" s="236">
        <f t="shared" si="11"/>
        <v>1313957.73</v>
      </c>
      <c r="BD74" s="236">
        <f t="shared" si="11"/>
        <v>1322291.06</v>
      </c>
      <c r="BE74" s="236">
        <f t="shared" si="11"/>
        <v>1330771.46</v>
      </c>
      <c r="BF74" s="236">
        <f t="shared" si="13"/>
        <v>1331214.1299999999</v>
      </c>
      <c r="BG74" s="236">
        <f t="shared" si="13"/>
        <v>1331214.1299999999</v>
      </c>
      <c r="BH74" s="236">
        <f t="shared" si="13"/>
        <v>1331214.1299999999</v>
      </c>
      <c r="BI74" s="236">
        <f t="shared" si="13"/>
        <v>1331439.72</v>
      </c>
      <c r="BJ74" s="236">
        <f t="shared" si="13"/>
        <v>1331665.3</v>
      </c>
      <c r="BK74" s="236">
        <f t="shared" si="13"/>
        <v>1331665.3</v>
      </c>
      <c r="BL74" s="235">
        <f t="shared" si="18"/>
        <v>15894035.450000001</v>
      </c>
      <c r="BM74" s="234"/>
      <c r="BN74" s="234"/>
      <c r="BO74" s="234"/>
      <c r="BP74" s="234"/>
      <c r="BQ74" s="234"/>
    </row>
    <row r="75" spans="1:69">
      <c r="A75" s="234" t="s">
        <v>288</v>
      </c>
      <c r="B75" s="231">
        <v>5.1000000000000004E-2</v>
      </c>
      <c r="C75" s="231">
        <v>5.62E-2</v>
      </c>
      <c r="D75" s="220">
        <v>0</v>
      </c>
      <c r="E75" s="220">
        <v>0</v>
      </c>
      <c r="F75" s="220">
        <v>0</v>
      </c>
      <c r="G75" s="220">
        <v>0</v>
      </c>
      <c r="H75" s="220">
        <v>0</v>
      </c>
      <c r="I75" s="220">
        <v>0</v>
      </c>
      <c r="J75" s="220">
        <v>0</v>
      </c>
      <c r="K75" s="220">
        <v>0</v>
      </c>
      <c r="L75" s="220">
        <v>0</v>
      </c>
      <c r="M75" s="220">
        <v>0</v>
      </c>
      <c r="N75" s="220">
        <v>0</v>
      </c>
      <c r="O75" s="220">
        <v>0</v>
      </c>
      <c r="P75" s="220">
        <f t="shared" si="19"/>
        <v>0</v>
      </c>
      <c r="Q75" s="220">
        <v>0</v>
      </c>
      <c r="R75" s="220">
        <v>0</v>
      </c>
      <c r="S75" s="220">
        <v>0</v>
      </c>
      <c r="T75" s="220">
        <v>0</v>
      </c>
      <c r="U75" s="220">
        <v>0</v>
      </c>
      <c r="V75" s="220">
        <v>0</v>
      </c>
      <c r="W75" s="220">
        <v>0</v>
      </c>
      <c r="X75" s="220">
        <v>0</v>
      </c>
      <c r="Y75" s="220">
        <v>0</v>
      </c>
      <c r="Z75" s="220">
        <v>0</v>
      </c>
      <c r="AA75" s="220">
        <v>0</v>
      </c>
      <c r="AB75" s="220">
        <v>0</v>
      </c>
      <c r="AC75" s="220">
        <v>0</v>
      </c>
      <c r="AD75" s="220">
        <v>0</v>
      </c>
      <c r="AE75" s="220">
        <v>0</v>
      </c>
      <c r="AF75" s="220">
        <v>0</v>
      </c>
      <c r="AG75" s="220">
        <f t="shared" si="20"/>
        <v>0</v>
      </c>
      <c r="AH75" s="219"/>
      <c r="AI75" s="235">
        <f t="shared" si="10"/>
        <v>0</v>
      </c>
      <c r="AJ75" s="235">
        <f t="shared" si="10"/>
        <v>0</v>
      </c>
      <c r="AK75" s="235">
        <f t="shared" si="10"/>
        <v>0</v>
      </c>
      <c r="AL75" s="235">
        <f t="shared" si="10"/>
        <v>0</v>
      </c>
      <c r="AM75" s="235">
        <f t="shared" si="10"/>
        <v>0</v>
      </c>
      <c r="AN75" s="235">
        <f t="shared" si="10"/>
        <v>0</v>
      </c>
      <c r="AO75" s="235">
        <f t="shared" si="12"/>
        <v>0</v>
      </c>
      <c r="AP75" s="235">
        <f t="shared" si="12"/>
        <v>0</v>
      </c>
      <c r="AQ75" s="235">
        <f t="shared" si="12"/>
        <v>0</v>
      </c>
      <c r="AR75" s="235">
        <f t="shared" si="12"/>
        <v>0</v>
      </c>
      <c r="AS75" s="235">
        <f t="shared" si="12"/>
        <v>0</v>
      </c>
      <c r="AT75" s="235">
        <f t="shared" si="12"/>
        <v>0</v>
      </c>
      <c r="AU75" s="236">
        <f t="shared" si="16"/>
        <v>0</v>
      </c>
      <c r="AV75" s="236">
        <f t="shared" si="17"/>
        <v>0</v>
      </c>
      <c r="AW75" s="236">
        <f t="shared" si="17"/>
        <v>0</v>
      </c>
      <c r="AX75" s="236">
        <f t="shared" si="17"/>
        <v>0</v>
      </c>
      <c r="AY75" s="236">
        <f t="shared" si="15"/>
        <v>0</v>
      </c>
      <c r="AZ75" s="236">
        <f t="shared" si="11"/>
        <v>0</v>
      </c>
      <c r="BA75" s="236">
        <f t="shared" si="11"/>
        <v>0</v>
      </c>
      <c r="BB75" s="236">
        <f t="shared" si="11"/>
        <v>0</v>
      </c>
      <c r="BC75" s="236">
        <f t="shared" si="11"/>
        <v>0</v>
      </c>
      <c r="BD75" s="236">
        <f t="shared" si="11"/>
        <v>0</v>
      </c>
      <c r="BE75" s="236">
        <f t="shared" si="11"/>
        <v>0</v>
      </c>
      <c r="BF75" s="236">
        <f t="shared" si="13"/>
        <v>0</v>
      </c>
      <c r="BG75" s="236">
        <f t="shared" si="13"/>
        <v>0</v>
      </c>
      <c r="BH75" s="236">
        <f t="shared" si="13"/>
        <v>0</v>
      </c>
      <c r="BI75" s="236">
        <f t="shared" si="13"/>
        <v>0</v>
      </c>
      <c r="BJ75" s="236">
        <f t="shared" si="13"/>
        <v>0</v>
      </c>
      <c r="BK75" s="236">
        <f t="shared" si="13"/>
        <v>0</v>
      </c>
      <c r="BL75" s="235">
        <f t="shared" si="18"/>
        <v>0</v>
      </c>
      <c r="BM75" s="234"/>
      <c r="BN75" s="234"/>
      <c r="BO75" s="234"/>
      <c r="BP75" s="234"/>
      <c r="BQ75" s="234"/>
    </row>
    <row r="76" spans="1:69">
      <c r="A76" s="234" t="s">
        <v>289</v>
      </c>
      <c r="B76" s="231">
        <v>5.1000000000000004E-2</v>
      </c>
      <c r="C76" s="231">
        <v>5.62E-2</v>
      </c>
      <c r="D76" s="220">
        <v>143481504.58000001</v>
      </c>
      <c r="E76" s="220">
        <v>143481504.58000001</v>
      </c>
      <c r="F76" s="220">
        <v>143481504.58000001</v>
      </c>
      <c r="G76" s="220">
        <v>143481504.58000001</v>
      </c>
      <c r="H76" s="220">
        <v>143459375.87</v>
      </c>
      <c r="I76" s="220">
        <v>143437247.16</v>
      </c>
      <c r="J76" s="220">
        <v>143437247.16</v>
      </c>
      <c r="K76" s="220">
        <v>143437247.16</v>
      </c>
      <c r="L76" s="220">
        <v>143437247.16</v>
      </c>
      <c r="M76" s="220">
        <v>143437247.16</v>
      </c>
      <c r="N76" s="220">
        <v>143437247.16</v>
      </c>
      <c r="O76" s="220">
        <v>143437247.16</v>
      </c>
      <c r="P76" s="220">
        <f t="shared" si="19"/>
        <v>1721446124.3100004</v>
      </c>
      <c r="Q76" s="220">
        <v>143437247.16</v>
      </c>
      <c r="R76" s="220">
        <v>143437247.16</v>
      </c>
      <c r="S76" s="220">
        <v>143437247.16</v>
      </c>
      <c r="T76" s="220">
        <v>143437247.16</v>
      </c>
      <c r="U76" s="220">
        <v>0</v>
      </c>
      <c r="V76" s="220">
        <v>0</v>
      </c>
      <c r="W76" s="220">
        <v>0</v>
      </c>
      <c r="X76" s="220">
        <v>0</v>
      </c>
      <c r="Y76" s="220">
        <v>0</v>
      </c>
      <c r="Z76" s="220">
        <v>0</v>
      </c>
      <c r="AA76" s="220">
        <v>0</v>
      </c>
      <c r="AB76" s="220">
        <v>0</v>
      </c>
      <c r="AC76" s="220">
        <v>0</v>
      </c>
      <c r="AD76" s="220">
        <v>0</v>
      </c>
      <c r="AE76" s="220">
        <v>0</v>
      </c>
      <c r="AF76" s="220">
        <v>0</v>
      </c>
      <c r="AG76" s="220">
        <f t="shared" si="20"/>
        <v>0</v>
      </c>
      <c r="AH76" s="219"/>
      <c r="AI76" s="235">
        <f t="shared" si="10"/>
        <v>609796.39</v>
      </c>
      <c r="AJ76" s="235">
        <f t="shared" si="10"/>
        <v>609796.39</v>
      </c>
      <c r="AK76" s="235">
        <f t="shared" si="10"/>
        <v>609796.39</v>
      </c>
      <c r="AL76" s="235">
        <f t="shared" si="10"/>
        <v>609796.39</v>
      </c>
      <c r="AM76" s="235">
        <f t="shared" si="10"/>
        <v>609702.35</v>
      </c>
      <c r="AN76" s="235">
        <f t="shared" si="10"/>
        <v>609608.30000000005</v>
      </c>
      <c r="AO76" s="235">
        <f t="shared" si="12"/>
        <v>609608.30000000005</v>
      </c>
      <c r="AP76" s="235">
        <f t="shared" si="12"/>
        <v>609608.30000000005</v>
      </c>
      <c r="AQ76" s="235">
        <f t="shared" si="12"/>
        <v>609608.30000000005</v>
      </c>
      <c r="AR76" s="235">
        <f t="shared" si="12"/>
        <v>609608.30000000005</v>
      </c>
      <c r="AS76" s="235">
        <f t="shared" si="12"/>
        <v>609608.30000000005</v>
      </c>
      <c r="AT76" s="235">
        <f t="shared" si="12"/>
        <v>609608.30000000005</v>
      </c>
      <c r="AU76" s="236">
        <f t="shared" si="16"/>
        <v>7316146.0099999988</v>
      </c>
      <c r="AV76" s="236">
        <f t="shared" si="17"/>
        <v>609608.30000000005</v>
      </c>
      <c r="AW76" s="236">
        <f t="shared" si="17"/>
        <v>609608.30000000005</v>
      </c>
      <c r="AX76" s="236">
        <f t="shared" si="17"/>
        <v>609608.30000000005</v>
      </c>
      <c r="AY76" s="236">
        <f t="shared" si="15"/>
        <v>609608.30000000005</v>
      </c>
      <c r="AZ76" s="236">
        <f t="shared" si="11"/>
        <v>0</v>
      </c>
      <c r="BA76" s="236">
        <f t="shared" si="11"/>
        <v>0</v>
      </c>
      <c r="BB76" s="236">
        <f t="shared" si="11"/>
        <v>0</v>
      </c>
      <c r="BC76" s="236">
        <f t="shared" si="11"/>
        <v>0</v>
      </c>
      <c r="BD76" s="236">
        <f t="shared" si="11"/>
        <v>0</v>
      </c>
      <c r="BE76" s="236">
        <f t="shared" si="11"/>
        <v>0</v>
      </c>
      <c r="BF76" s="236">
        <f t="shared" si="13"/>
        <v>0</v>
      </c>
      <c r="BG76" s="236">
        <f t="shared" si="13"/>
        <v>0</v>
      </c>
      <c r="BH76" s="236">
        <f t="shared" si="13"/>
        <v>0</v>
      </c>
      <c r="BI76" s="236">
        <f t="shared" si="13"/>
        <v>0</v>
      </c>
      <c r="BJ76" s="236">
        <f t="shared" si="13"/>
        <v>0</v>
      </c>
      <c r="BK76" s="236">
        <f t="shared" si="13"/>
        <v>0</v>
      </c>
      <c r="BL76" s="235">
        <f t="shared" si="18"/>
        <v>0</v>
      </c>
      <c r="BM76" s="234"/>
      <c r="BN76" s="234"/>
      <c r="BO76" s="234"/>
      <c r="BP76" s="234"/>
      <c r="BQ76" s="234"/>
    </row>
    <row r="77" spans="1:69">
      <c r="A77" s="234" t="s">
        <v>290</v>
      </c>
      <c r="B77" s="237">
        <v>0</v>
      </c>
      <c r="C77" s="237">
        <v>0</v>
      </c>
      <c r="D77" s="220">
        <v>1901133.1800000002</v>
      </c>
      <c r="E77" s="220">
        <v>1901133.1800000002</v>
      </c>
      <c r="F77" s="220">
        <v>1901133.1800000002</v>
      </c>
      <c r="G77" s="220">
        <v>1901133.1800000002</v>
      </c>
      <c r="H77" s="220">
        <v>1901133.1800000002</v>
      </c>
      <c r="I77" s="220">
        <v>1901133.1800000002</v>
      </c>
      <c r="J77" s="220">
        <v>1901133.1800000002</v>
      </c>
      <c r="K77" s="220">
        <v>1901133.1800000002</v>
      </c>
      <c r="L77" s="220">
        <v>1901133.1800000002</v>
      </c>
      <c r="M77" s="220">
        <v>1901133.1800000002</v>
      </c>
      <c r="N77" s="220">
        <v>1901133.1800000002</v>
      </c>
      <c r="O77" s="220">
        <v>1901133.1800000002</v>
      </c>
      <c r="P77" s="220">
        <f t="shared" si="19"/>
        <v>22813598.16</v>
      </c>
      <c r="Q77" s="220">
        <v>1901133.1800000002</v>
      </c>
      <c r="R77" s="220">
        <v>1901133.1800000002</v>
      </c>
      <c r="S77" s="220">
        <v>1901133.1800000002</v>
      </c>
      <c r="T77" s="220">
        <v>1901133.1800000002</v>
      </c>
      <c r="U77" s="220">
        <v>1901133.1800000002</v>
      </c>
      <c r="V77" s="220">
        <v>1901133.1800000002</v>
      </c>
      <c r="W77" s="220">
        <v>1901133.1800000002</v>
      </c>
      <c r="X77" s="220">
        <v>1901133.1800000002</v>
      </c>
      <c r="Y77" s="220">
        <v>1901133.1800000002</v>
      </c>
      <c r="Z77" s="220">
        <v>950566.59000000008</v>
      </c>
      <c r="AA77" s="220">
        <v>0</v>
      </c>
      <c r="AB77" s="220">
        <v>0</v>
      </c>
      <c r="AC77" s="220">
        <v>0</v>
      </c>
      <c r="AD77" s="220">
        <v>0</v>
      </c>
      <c r="AE77" s="220">
        <v>0</v>
      </c>
      <c r="AF77" s="220">
        <v>0</v>
      </c>
      <c r="AG77" s="220">
        <f t="shared" si="20"/>
        <v>10456232.49</v>
      </c>
      <c r="AH77" s="219"/>
      <c r="AI77" s="235">
        <f t="shared" si="10"/>
        <v>0</v>
      </c>
      <c r="AJ77" s="235">
        <f t="shared" si="10"/>
        <v>0</v>
      </c>
      <c r="AK77" s="235">
        <f t="shared" si="10"/>
        <v>0</v>
      </c>
      <c r="AL77" s="235">
        <f t="shared" si="10"/>
        <v>0</v>
      </c>
      <c r="AM77" s="235">
        <f t="shared" si="10"/>
        <v>0</v>
      </c>
      <c r="AN77" s="235">
        <f t="shared" si="10"/>
        <v>0</v>
      </c>
      <c r="AO77" s="235">
        <f t="shared" si="12"/>
        <v>0</v>
      </c>
      <c r="AP77" s="235">
        <f t="shared" si="12"/>
        <v>0</v>
      </c>
      <c r="AQ77" s="235">
        <f t="shared" si="12"/>
        <v>0</v>
      </c>
      <c r="AR77" s="235">
        <f t="shared" si="12"/>
        <v>0</v>
      </c>
      <c r="AS77" s="235">
        <f t="shared" si="12"/>
        <v>0</v>
      </c>
      <c r="AT77" s="235">
        <f t="shared" si="12"/>
        <v>0</v>
      </c>
      <c r="AU77" s="236">
        <f t="shared" si="16"/>
        <v>0</v>
      </c>
      <c r="AV77" s="236">
        <f t="shared" si="17"/>
        <v>0</v>
      </c>
      <c r="AW77" s="236">
        <f t="shared" si="17"/>
        <v>0</v>
      </c>
      <c r="AX77" s="236">
        <f t="shared" si="17"/>
        <v>0</v>
      </c>
      <c r="AY77" s="236">
        <f t="shared" si="15"/>
        <v>0</v>
      </c>
      <c r="AZ77" s="236">
        <f t="shared" si="11"/>
        <v>0</v>
      </c>
      <c r="BA77" s="236">
        <f t="shared" si="11"/>
        <v>0</v>
      </c>
      <c r="BB77" s="236">
        <f t="shared" si="11"/>
        <v>0</v>
      </c>
      <c r="BC77" s="236">
        <f t="shared" si="11"/>
        <v>0</v>
      </c>
      <c r="BD77" s="236">
        <f t="shared" si="11"/>
        <v>0</v>
      </c>
      <c r="BE77" s="236">
        <f t="shared" si="11"/>
        <v>0</v>
      </c>
      <c r="BF77" s="236">
        <f t="shared" si="13"/>
        <v>0</v>
      </c>
      <c r="BG77" s="236">
        <f t="shared" si="13"/>
        <v>0</v>
      </c>
      <c r="BH77" s="236">
        <f t="shared" si="13"/>
        <v>0</v>
      </c>
      <c r="BI77" s="236">
        <f t="shared" si="13"/>
        <v>0</v>
      </c>
      <c r="BJ77" s="236">
        <f t="shared" si="13"/>
        <v>0</v>
      </c>
      <c r="BK77" s="236">
        <f t="shared" si="13"/>
        <v>0</v>
      </c>
      <c r="BL77" s="235">
        <f t="shared" si="18"/>
        <v>0</v>
      </c>
      <c r="BM77" s="234"/>
      <c r="BN77" s="234"/>
      <c r="BO77" s="234"/>
      <c r="BP77" s="234"/>
      <c r="BQ77" s="234"/>
    </row>
    <row r="78" spans="1:69">
      <c r="A78" s="234" t="s">
        <v>291</v>
      </c>
      <c r="B78" s="231">
        <v>1.1899999999999999E-2</v>
      </c>
      <c r="C78" s="231">
        <v>1.17E-2</v>
      </c>
      <c r="D78" s="220">
        <v>67202419.939999998</v>
      </c>
      <c r="E78" s="220">
        <v>67151356.430000007</v>
      </c>
      <c r="F78" s="220">
        <v>67123742.379999995</v>
      </c>
      <c r="G78" s="220">
        <v>67123742.379999995</v>
      </c>
      <c r="H78" s="220">
        <v>67066350.630000003</v>
      </c>
      <c r="I78" s="220">
        <v>67008958.880000003</v>
      </c>
      <c r="J78" s="220">
        <v>67008958.880000003</v>
      </c>
      <c r="K78" s="220">
        <v>67008958.880000003</v>
      </c>
      <c r="L78" s="220">
        <v>67008958.880000003</v>
      </c>
      <c r="M78" s="220">
        <v>67008958.880000003</v>
      </c>
      <c r="N78" s="220">
        <v>67008958.880000003</v>
      </c>
      <c r="O78" s="220">
        <v>67008958.880000003</v>
      </c>
      <c r="P78" s="220">
        <f t="shared" si="19"/>
        <v>804730323.91999996</v>
      </c>
      <c r="Q78" s="220">
        <v>67008958.880000003</v>
      </c>
      <c r="R78" s="220">
        <v>67008958.880000003</v>
      </c>
      <c r="S78" s="220">
        <v>67008958.880000003</v>
      </c>
      <c r="T78" s="220">
        <v>67008958.880000003</v>
      </c>
      <c r="U78" s="220">
        <v>71461600.189999998</v>
      </c>
      <c r="V78" s="220">
        <v>71461600.189999998</v>
      </c>
      <c r="W78" s="220">
        <v>71627687.189999998</v>
      </c>
      <c r="X78" s="220">
        <v>71793774.189999998</v>
      </c>
      <c r="Y78" s="220">
        <v>71793774.189999998</v>
      </c>
      <c r="Z78" s="220">
        <v>71793774.189999998</v>
      </c>
      <c r="AA78" s="220">
        <v>71793774.189999998</v>
      </c>
      <c r="AB78" s="220">
        <v>71793774.189999998</v>
      </c>
      <c r="AC78" s="220">
        <v>71793774.189999998</v>
      </c>
      <c r="AD78" s="220">
        <v>71793774.189999998</v>
      </c>
      <c r="AE78" s="220">
        <v>71793774.189999998</v>
      </c>
      <c r="AF78" s="220">
        <v>71793774.189999998</v>
      </c>
      <c r="AG78" s="220">
        <f t="shared" si="20"/>
        <v>860694855.28000021</v>
      </c>
      <c r="AH78" s="219"/>
      <c r="AI78" s="235">
        <f t="shared" si="10"/>
        <v>66642.399999999994</v>
      </c>
      <c r="AJ78" s="235">
        <f t="shared" si="10"/>
        <v>66591.759999999995</v>
      </c>
      <c r="AK78" s="235">
        <f t="shared" si="10"/>
        <v>66564.38</v>
      </c>
      <c r="AL78" s="235">
        <f t="shared" si="10"/>
        <v>66564.38</v>
      </c>
      <c r="AM78" s="235">
        <f t="shared" si="10"/>
        <v>66507.460000000006</v>
      </c>
      <c r="AN78" s="235">
        <f t="shared" si="10"/>
        <v>66450.55</v>
      </c>
      <c r="AO78" s="235">
        <f t="shared" si="12"/>
        <v>66450.55</v>
      </c>
      <c r="AP78" s="235">
        <f t="shared" si="12"/>
        <v>66450.55</v>
      </c>
      <c r="AQ78" s="235">
        <f t="shared" si="12"/>
        <v>66450.55</v>
      </c>
      <c r="AR78" s="235">
        <f t="shared" si="12"/>
        <v>66450.55</v>
      </c>
      <c r="AS78" s="235">
        <f t="shared" si="12"/>
        <v>66450.55</v>
      </c>
      <c r="AT78" s="235">
        <f t="shared" si="12"/>
        <v>66450.55</v>
      </c>
      <c r="AU78" s="236">
        <f t="shared" si="16"/>
        <v>798024.23000000021</v>
      </c>
      <c r="AV78" s="236">
        <f t="shared" si="17"/>
        <v>66450.55</v>
      </c>
      <c r="AW78" s="236">
        <f t="shared" si="17"/>
        <v>66450.55</v>
      </c>
      <c r="AX78" s="236">
        <f t="shared" si="17"/>
        <v>66450.55</v>
      </c>
      <c r="AY78" s="236">
        <f t="shared" si="15"/>
        <v>66450.55</v>
      </c>
      <c r="AZ78" s="236">
        <f t="shared" si="11"/>
        <v>69675.06</v>
      </c>
      <c r="BA78" s="236">
        <f t="shared" si="11"/>
        <v>69675.06</v>
      </c>
      <c r="BB78" s="236">
        <f t="shared" si="11"/>
        <v>69837</v>
      </c>
      <c r="BC78" s="236">
        <f t="shared" si="11"/>
        <v>69998.929999999993</v>
      </c>
      <c r="BD78" s="236">
        <f t="shared" si="11"/>
        <v>69998.929999999993</v>
      </c>
      <c r="BE78" s="236">
        <f t="shared" si="11"/>
        <v>69998.929999999993</v>
      </c>
      <c r="BF78" s="236">
        <f t="shared" si="13"/>
        <v>69998.929999999993</v>
      </c>
      <c r="BG78" s="236">
        <f t="shared" si="13"/>
        <v>69998.929999999993</v>
      </c>
      <c r="BH78" s="236">
        <f t="shared" si="13"/>
        <v>69998.929999999993</v>
      </c>
      <c r="BI78" s="236">
        <f t="shared" si="13"/>
        <v>69998.929999999993</v>
      </c>
      <c r="BJ78" s="236">
        <f t="shared" si="13"/>
        <v>69998.929999999993</v>
      </c>
      <c r="BK78" s="236">
        <f t="shared" si="13"/>
        <v>69998.929999999993</v>
      </c>
      <c r="BL78" s="235">
        <f t="shared" si="18"/>
        <v>839177.48999999976</v>
      </c>
      <c r="BM78" s="234"/>
      <c r="BN78" s="234"/>
      <c r="BO78" s="234"/>
      <c r="BP78" s="234"/>
      <c r="BQ78" s="234"/>
    </row>
    <row r="79" spans="1:69">
      <c r="A79" s="234" t="s">
        <v>292</v>
      </c>
      <c r="B79" s="231">
        <v>1.1899999999999999E-2</v>
      </c>
      <c r="C79" s="231">
        <v>1.17E-2</v>
      </c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20">
        <v>0</v>
      </c>
      <c r="O79" s="239">
        <v>0</v>
      </c>
      <c r="P79" s="220">
        <f t="shared" si="19"/>
        <v>0</v>
      </c>
      <c r="Q79" s="239">
        <v>0</v>
      </c>
      <c r="R79" s="239">
        <v>0</v>
      </c>
      <c r="S79" s="239">
        <v>0</v>
      </c>
      <c r="T79" s="239">
        <v>0</v>
      </c>
      <c r="U79" s="239">
        <v>0</v>
      </c>
      <c r="V79" s="239">
        <v>0</v>
      </c>
      <c r="W79" s="239">
        <v>0</v>
      </c>
      <c r="X79" s="239">
        <v>0</v>
      </c>
      <c r="Y79" s="239">
        <v>0</v>
      </c>
      <c r="Z79" s="239">
        <v>0</v>
      </c>
      <c r="AA79" s="220">
        <v>0</v>
      </c>
      <c r="AB79" s="239">
        <v>0</v>
      </c>
      <c r="AC79" s="239">
        <v>0</v>
      </c>
      <c r="AD79" s="239">
        <v>0</v>
      </c>
      <c r="AE79" s="239">
        <v>0</v>
      </c>
      <c r="AF79" s="239">
        <v>0</v>
      </c>
      <c r="AG79" s="220">
        <f t="shared" si="20"/>
        <v>0</v>
      </c>
      <c r="AH79" s="235"/>
      <c r="AI79" s="235">
        <f t="shared" si="10"/>
        <v>0</v>
      </c>
      <c r="AJ79" s="235">
        <f t="shared" si="10"/>
        <v>0</v>
      </c>
      <c r="AK79" s="235">
        <f t="shared" si="10"/>
        <v>0</v>
      </c>
      <c r="AL79" s="235">
        <f t="shared" si="10"/>
        <v>0</v>
      </c>
      <c r="AM79" s="235">
        <f t="shared" si="10"/>
        <v>0</v>
      </c>
      <c r="AN79" s="235">
        <f t="shared" si="10"/>
        <v>0</v>
      </c>
      <c r="AO79" s="235">
        <f t="shared" si="12"/>
        <v>0</v>
      </c>
      <c r="AP79" s="235">
        <f t="shared" si="12"/>
        <v>0</v>
      </c>
      <c r="AQ79" s="235">
        <f t="shared" si="12"/>
        <v>0</v>
      </c>
      <c r="AR79" s="235">
        <f t="shared" si="12"/>
        <v>0</v>
      </c>
      <c r="AS79" s="235">
        <f t="shared" si="12"/>
        <v>0</v>
      </c>
      <c r="AT79" s="235">
        <f t="shared" si="12"/>
        <v>0</v>
      </c>
      <c r="AU79" s="236">
        <f t="shared" si="16"/>
        <v>0</v>
      </c>
      <c r="AV79" s="236">
        <f t="shared" si="17"/>
        <v>0</v>
      </c>
      <c r="AW79" s="236">
        <f t="shared" si="17"/>
        <v>0</v>
      </c>
      <c r="AX79" s="236">
        <f t="shared" si="17"/>
        <v>0</v>
      </c>
      <c r="AY79" s="236">
        <f t="shared" si="15"/>
        <v>0</v>
      </c>
      <c r="AZ79" s="236">
        <f t="shared" si="11"/>
        <v>0</v>
      </c>
      <c r="BA79" s="236">
        <f t="shared" si="11"/>
        <v>0</v>
      </c>
      <c r="BB79" s="236">
        <f t="shared" si="11"/>
        <v>0</v>
      </c>
      <c r="BC79" s="236">
        <f t="shared" si="11"/>
        <v>0</v>
      </c>
      <c r="BD79" s="236">
        <f t="shared" si="11"/>
        <v>0</v>
      </c>
      <c r="BE79" s="236">
        <f t="shared" si="11"/>
        <v>0</v>
      </c>
      <c r="BF79" s="236">
        <f t="shared" si="13"/>
        <v>0</v>
      </c>
      <c r="BG79" s="236">
        <f t="shared" si="13"/>
        <v>0</v>
      </c>
      <c r="BH79" s="236">
        <f t="shared" si="13"/>
        <v>0</v>
      </c>
      <c r="BI79" s="236">
        <f t="shared" si="13"/>
        <v>0</v>
      </c>
      <c r="BJ79" s="236">
        <f t="shared" si="13"/>
        <v>0</v>
      </c>
      <c r="BK79" s="236">
        <f t="shared" si="13"/>
        <v>0</v>
      </c>
      <c r="BL79" s="235">
        <f t="shared" si="18"/>
        <v>0</v>
      </c>
      <c r="BM79" s="234"/>
      <c r="BN79" s="234"/>
      <c r="BO79" s="234"/>
      <c r="BP79" s="234"/>
      <c r="BQ79" s="234"/>
    </row>
    <row r="80" spans="1:69">
      <c r="A80" s="234" t="s">
        <v>293</v>
      </c>
      <c r="B80" s="231">
        <v>1.1899999999999999E-2</v>
      </c>
      <c r="C80" s="231">
        <v>1.17E-2</v>
      </c>
      <c r="D80" s="220">
        <v>4452641.3099999996</v>
      </c>
      <c r="E80" s="220">
        <v>4452641.3099999996</v>
      </c>
      <c r="F80" s="220">
        <v>4452641.3099999996</v>
      </c>
      <c r="G80" s="220">
        <v>4452641.3099999996</v>
      </c>
      <c r="H80" s="220">
        <v>4452641.3099999996</v>
      </c>
      <c r="I80" s="220">
        <v>4452641.3099999996</v>
      </c>
      <c r="J80" s="220">
        <v>4452641.3099999996</v>
      </c>
      <c r="K80" s="220">
        <v>4452641.3099999996</v>
      </c>
      <c r="L80" s="220">
        <v>4452641.3099999996</v>
      </c>
      <c r="M80" s="220">
        <v>4452641.3099999996</v>
      </c>
      <c r="N80" s="220">
        <v>4452641.3099999996</v>
      </c>
      <c r="O80" s="220">
        <v>4452641.3099999996</v>
      </c>
      <c r="P80" s="220">
        <f t="shared" si="19"/>
        <v>53431695.720000006</v>
      </c>
      <c r="Q80" s="220">
        <v>4452641.3099999996</v>
      </c>
      <c r="R80" s="220">
        <v>4452641.3099999996</v>
      </c>
      <c r="S80" s="220">
        <v>4452641.3099999996</v>
      </c>
      <c r="T80" s="220">
        <v>4452641.3099999996</v>
      </c>
      <c r="U80" s="220">
        <v>0</v>
      </c>
      <c r="V80" s="220">
        <v>0</v>
      </c>
      <c r="W80" s="220">
        <v>0</v>
      </c>
      <c r="X80" s="220">
        <v>0</v>
      </c>
      <c r="Y80" s="220">
        <v>0</v>
      </c>
      <c r="Z80" s="220">
        <v>0</v>
      </c>
      <c r="AA80" s="220">
        <v>0</v>
      </c>
      <c r="AB80" s="220">
        <v>0</v>
      </c>
      <c r="AC80" s="220">
        <v>0</v>
      </c>
      <c r="AD80" s="220">
        <v>0</v>
      </c>
      <c r="AE80" s="220">
        <v>0</v>
      </c>
      <c r="AF80" s="220">
        <v>0</v>
      </c>
      <c r="AG80" s="220">
        <f t="shared" si="20"/>
        <v>0</v>
      </c>
      <c r="AH80" s="234"/>
      <c r="AI80" s="235">
        <f t="shared" si="10"/>
        <v>4415.54</v>
      </c>
      <c r="AJ80" s="235">
        <f t="shared" si="10"/>
        <v>4415.54</v>
      </c>
      <c r="AK80" s="235">
        <f t="shared" si="10"/>
        <v>4415.54</v>
      </c>
      <c r="AL80" s="235">
        <f t="shared" si="10"/>
        <v>4415.54</v>
      </c>
      <c r="AM80" s="235">
        <f t="shared" si="10"/>
        <v>4415.54</v>
      </c>
      <c r="AN80" s="235">
        <f t="shared" si="10"/>
        <v>4415.54</v>
      </c>
      <c r="AO80" s="235">
        <f t="shared" si="12"/>
        <v>4415.54</v>
      </c>
      <c r="AP80" s="235">
        <f t="shared" si="12"/>
        <v>4415.54</v>
      </c>
      <c r="AQ80" s="235">
        <f t="shared" si="12"/>
        <v>4415.54</v>
      </c>
      <c r="AR80" s="235">
        <f t="shared" si="12"/>
        <v>4415.54</v>
      </c>
      <c r="AS80" s="235">
        <f t="shared" si="12"/>
        <v>4415.54</v>
      </c>
      <c r="AT80" s="235">
        <f t="shared" si="12"/>
        <v>4415.54</v>
      </c>
      <c r="AU80" s="236">
        <f t="shared" si="16"/>
        <v>52986.48</v>
      </c>
      <c r="AV80" s="236">
        <f t="shared" si="17"/>
        <v>4415.54</v>
      </c>
      <c r="AW80" s="236">
        <f t="shared" si="17"/>
        <v>4415.54</v>
      </c>
      <c r="AX80" s="236">
        <f t="shared" si="17"/>
        <v>4415.54</v>
      </c>
      <c r="AY80" s="236">
        <f t="shared" si="15"/>
        <v>4415.54</v>
      </c>
      <c r="AZ80" s="236">
        <f t="shared" si="11"/>
        <v>0</v>
      </c>
      <c r="BA80" s="236">
        <f t="shared" si="11"/>
        <v>0</v>
      </c>
      <c r="BB80" s="236">
        <f t="shared" si="11"/>
        <v>0</v>
      </c>
      <c r="BC80" s="236">
        <f t="shared" si="11"/>
        <v>0</v>
      </c>
      <c r="BD80" s="236">
        <f t="shared" si="11"/>
        <v>0</v>
      </c>
      <c r="BE80" s="236">
        <f t="shared" si="11"/>
        <v>0</v>
      </c>
      <c r="BF80" s="236">
        <f t="shared" si="13"/>
        <v>0</v>
      </c>
      <c r="BG80" s="236">
        <f t="shared" si="13"/>
        <v>0</v>
      </c>
      <c r="BH80" s="236">
        <f t="shared" si="13"/>
        <v>0</v>
      </c>
      <c r="BI80" s="236">
        <f t="shared" si="13"/>
        <v>0</v>
      </c>
      <c r="BJ80" s="236">
        <f t="shared" si="13"/>
        <v>0</v>
      </c>
      <c r="BK80" s="236">
        <f t="shared" si="13"/>
        <v>0</v>
      </c>
      <c r="BL80" s="235">
        <f t="shared" si="18"/>
        <v>0</v>
      </c>
      <c r="BM80" s="234"/>
      <c r="BN80" s="234"/>
      <c r="BO80" s="234"/>
      <c r="BP80" s="234"/>
      <c r="BQ80" s="234"/>
    </row>
    <row r="81" spans="1:69">
      <c r="A81" s="234" t="s">
        <v>294</v>
      </c>
      <c r="B81" s="231">
        <v>3.5400000000000001E-2</v>
      </c>
      <c r="C81" s="231">
        <v>3.8600000000000002E-2</v>
      </c>
      <c r="D81" s="220">
        <v>274744772.63</v>
      </c>
      <c r="E81" s="220">
        <v>274582246.17000002</v>
      </c>
      <c r="F81" s="220">
        <v>274445133.18000001</v>
      </c>
      <c r="G81" s="220">
        <v>274508314.44</v>
      </c>
      <c r="H81" s="220">
        <v>274571440.01999998</v>
      </c>
      <c r="I81" s="220">
        <v>274491472.76999998</v>
      </c>
      <c r="J81" s="220">
        <v>274610571.44000006</v>
      </c>
      <c r="K81" s="220">
        <v>274924251.57500011</v>
      </c>
      <c r="L81" s="220">
        <v>275233156.54000008</v>
      </c>
      <c r="M81" s="220">
        <v>276234797.56000012</v>
      </c>
      <c r="N81" s="220">
        <v>276895300.10000014</v>
      </c>
      <c r="O81" s="220">
        <v>276010312.51500016</v>
      </c>
      <c r="P81" s="220">
        <f t="shared" si="19"/>
        <v>3301251768.9400005</v>
      </c>
      <c r="Q81" s="220">
        <v>275252258.01000017</v>
      </c>
      <c r="R81" s="220">
        <v>275215279.16000015</v>
      </c>
      <c r="S81" s="220">
        <v>275031138.2900002</v>
      </c>
      <c r="T81" s="220">
        <v>274826051.52500015</v>
      </c>
      <c r="U81" s="220">
        <v>448163630.30500013</v>
      </c>
      <c r="V81" s="220">
        <v>448022187.69500011</v>
      </c>
      <c r="W81" s="220">
        <v>447746791.25500011</v>
      </c>
      <c r="X81" s="220">
        <v>447721275.78000015</v>
      </c>
      <c r="Y81" s="220">
        <v>447685748.56500018</v>
      </c>
      <c r="Z81" s="220">
        <v>447474960.02000022</v>
      </c>
      <c r="AA81" s="220">
        <v>447196622.87000024</v>
      </c>
      <c r="AB81" s="220">
        <v>446311635.28500026</v>
      </c>
      <c r="AC81" s="220">
        <v>445553580.78000027</v>
      </c>
      <c r="AD81" s="220">
        <v>445516601.93000025</v>
      </c>
      <c r="AE81" s="220">
        <v>445332461.0600003</v>
      </c>
      <c r="AF81" s="220">
        <v>445127374.29500026</v>
      </c>
      <c r="AG81" s="220">
        <f t="shared" si="20"/>
        <v>5361852869.8400021</v>
      </c>
      <c r="AH81" s="234"/>
      <c r="AI81" s="235">
        <f t="shared" si="10"/>
        <v>810497.08</v>
      </c>
      <c r="AJ81" s="235">
        <f t="shared" si="10"/>
        <v>810017.63</v>
      </c>
      <c r="AK81" s="235">
        <f t="shared" si="10"/>
        <v>809613.14</v>
      </c>
      <c r="AL81" s="235">
        <f t="shared" si="10"/>
        <v>809799.53</v>
      </c>
      <c r="AM81" s="235">
        <f t="shared" si="10"/>
        <v>809985.75</v>
      </c>
      <c r="AN81" s="235">
        <f t="shared" si="10"/>
        <v>809749.84</v>
      </c>
      <c r="AO81" s="235">
        <f t="shared" si="12"/>
        <v>810101.19</v>
      </c>
      <c r="AP81" s="235">
        <f t="shared" si="12"/>
        <v>811026.54</v>
      </c>
      <c r="AQ81" s="235">
        <f t="shared" si="12"/>
        <v>811937.81</v>
      </c>
      <c r="AR81" s="235">
        <f t="shared" si="12"/>
        <v>814892.65</v>
      </c>
      <c r="AS81" s="235">
        <f t="shared" si="12"/>
        <v>816841.14</v>
      </c>
      <c r="AT81" s="235">
        <f t="shared" si="12"/>
        <v>814230.42</v>
      </c>
      <c r="AU81" s="236">
        <f t="shared" si="16"/>
        <v>9738692.7200000007</v>
      </c>
      <c r="AV81" s="236">
        <f t="shared" si="17"/>
        <v>811994.16</v>
      </c>
      <c r="AW81" s="236">
        <f t="shared" si="17"/>
        <v>811885.07</v>
      </c>
      <c r="AX81" s="236">
        <f t="shared" si="17"/>
        <v>811341.86</v>
      </c>
      <c r="AY81" s="236">
        <f t="shared" si="15"/>
        <v>810736.85</v>
      </c>
      <c r="AZ81" s="236">
        <f t="shared" si="11"/>
        <v>1441593.01</v>
      </c>
      <c r="BA81" s="236">
        <f t="shared" si="11"/>
        <v>1441138.04</v>
      </c>
      <c r="BB81" s="236">
        <f t="shared" si="11"/>
        <v>1440252.18</v>
      </c>
      <c r="BC81" s="236">
        <f t="shared" si="11"/>
        <v>1440170.1</v>
      </c>
      <c r="BD81" s="236">
        <f t="shared" si="11"/>
        <v>1440055.82</v>
      </c>
      <c r="BE81" s="236">
        <f t="shared" si="11"/>
        <v>1439377.79</v>
      </c>
      <c r="BF81" s="236">
        <f t="shared" si="13"/>
        <v>1438482.47</v>
      </c>
      <c r="BG81" s="236">
        <f t="shared" si="13"/>
        <v>1435635.76</v>
      </c>
      <c r="BH81" s="236">
        <f t="shared" si="13"/>
        <v>1433197.35</v>
      </c>
      <c r="BI81" s="236">
        <f t="shared" si="13"/>
        <v>1433078.4</v>
      </c>
      <c r="BJ81" s="236">
        <f t="shared" si="13"/>
        <v>1432486.08</v>
      </c>
      <c r="BK81" s="236">
        <f t="shared" si="13"/>
        <v>1431826.39</v>
      </c>
      <c r="BL81" s="235">
        <f t="shared" si="18"/>
        <v>17247293.390000001</v>
      </c>
      <c r="BM81" s="234"/>
      <c r="BN81" s="234"/>
      <c r="BO81" s="234"/>
      <c r="BP81" s="234"/>
      <c r="BQ81" s="234"/>
    </row>
    <row r="82" spans="1:69">
      <c r="A82" s="234" t="s">
        <v>295</v>
      </c>
      <c r="B82" s="231">
        <v>3.5400000000000001E-2</v>
      </c>
      <c r="C82" s="231">
        <v>3.8600000000000002E-2</v>
      </c>
      <c r="D82" s="220">
        <v>0</v>
      </c>
      <c r="E82" s="220">
        <v>0</v>
      </c>
      <c r="F82" s="220">
        <v>0</v>
      </c>
      <c r="G82" s="220">
        <v>0</v>
      </c>
      <c r="H82" s="220">
        <v>0</v>
      </c>
      <c r="I82" s="220">
        <v>0</v>
      </c>
      <c r="J82" s="220">
        <v>0</v>
      </c>
      <c r="K82" s="220">
        <v>0</v>
      </c>
      <c r="L82" s="220">
        <v>0</v>
      </c>
      <c r="M82" s="220">
        <v>0</v>
      </c>
      <c r="N82" s="220">
        <v>0</v>
      </c>
      <c r="O82" s="220">
        <v>0</v>
      </c>
      <c r="P82" s="220">
        <f t="shared" si="19"/>
        <v>0</v>
      </c>
      <c r="Q82" s="220">
        <v>0</v>
      </c>
      <c r="R82" s="220">
        <v>0</v>
      </c>
      <c r="S82" s="220">
        <v>0</v>
      </c>
      <c r="T82" s="220">
        <v>0</v>
      </c>
      <c r="U82" s="220">
        <v>0</v>
      </c>
      <c r="V82" s="220">
        <v>0</v>
      </c>
      <c r="W82" s="220">
        <v>0</v>
      </c>
      <c r="X82" s="220">
        <v>0</v>
      </c>
      <c r="Y82" s="220">
        <v>0</v>
      </c>
      <c r="Z82" s="220">
        <v>0</v>
      </c>
      <c r="AA82" s="220">
        <v>0</v>
      </c>
      <c r="AB82" s="220">
        <v>0</v>
      </c>
      <c r="AC82" s="220">
        <v>0</v>
      </c>
      <c r="AD82" s="220">
        <v>0</v>
      </c>
      <c r="AE82" s="220">
        <v>0</v>
      </c>
      <c r="AF82" s="220">
        <v>0</v>
      </c>
      <c r="AG82" s="220">
        <f t="shared" si="20"/>
        <v>0</v>
      </c>
      <c r="AH82" s="234"/>
      <c r="AI82" s="235">
        <f t="shared" si="10"/>
        <v>0</v>
      </c>
      <c r="AJ82" s="235">
        <f t="shared" si="10"/>
        <v>0</v>
      </c>
      <c r="AK82" s="235">
        <f t="shared" si="10"/>
        <v>0</v>
      </c>
      <c r="AL82" s="235">
        <f t="shared" si="10"/>
        <v>0</v>
      </c>
      <c r="AM82" s="235">
        <f t="shared" si="10"/>
        <v>0</v>
      </c>
      <c r="AN82" s="235">
        <f t="shared" si="10"/>
        <v>0</v>
      </c>
      <c r="AO82" s="235">
        <f t="shared" si="12"/>
        <v>0</v>
      </c>
      <c r="AP82" s="235">
        <f t="shared" si="12"/>
        <v>0</v>
      </c>
      <c r="AQ82" s="235">
        <f t="shared" si="12"/>
        <v>0</v>
      </c>
      <c r="AR82" s="235">
        <f t="shared" si="12"/>
        <v>0</v>
      </c>
      <c r="AS82" s="235">
        <f t="shared" si="12"/>
        <v>0</v>
      </c>
      <c r="AT82" s="235">
        <f t="shared" si="12"/>
        <v>0</v>
      </c>
      <c r="AU82" s="236">
        <f t="shared" si="16"/>
        <v>0</v>
      </c>
      <c r="AV82" s="236">
        <f t="shared" si="17"/>
        <v>0</v>
      </c>
      <c r="AW82" s="236">
        <f t="shared" si="17"/>
        <v>0</v>
      </c>
      <c r="AX82" s="236">
        <f t="shared" si="17"/>
        <v>0</v>
      </c>
      <c r="AY82" s="236">
        <f t="shared" si="15"/>
        <v>0</v>
      </c>
      <c r="AZ82" s="236">
        <f t="shared" si="11"/>
        <v>0</v>
      </c>
      <c r="BA82" s="236">
        <f t="shared" si="11"/>
        <v>0</v>
      </c>
      <c r="BB82" s="236">
        <f t="shared" si="11"/>
        <v>0</v>
      </c>
      <c r="BC82" s="236">
        <f t="shared" si="11"/>
        <v>0</v>
      </c>
      <c r="BD82" s="236">
        <f t="shared" si="11"/>
        <v>0</v>
      </c>
      <c r="BE82" s="236">
        <f t="shared" si="11"/>
        <v>0</v>
      </c>
      <c r="BF82" s="236">
        <f t="shared" si="13"/>
        <v>0</v>
      </c>
      <c r="BG82" s="236">
        <f t="shared" si="13"/>
        <v>0</v>
      </c>
      <c r="BH82" s="236">
        <f t="shared" si="13"/>
        <v>0</v>
      </c>
      <c r="BI82" s="236">
        <f t="shared" si="13"/>
        <v>0</v>
      </c>
      <c r="BJ82" s="236">
        <f t="shared" si="13"/>
        <v>0</v>
      </c>
      <c r="BK82" s="236">
        <f t="shared" si="13"/>
        <v>0</v>
      </c>
      <c r="BL82" s="235">
        <f t="shared" si="18"/>
        <v>0</v>
      </c>
      <c r="BM82" s="234"/>
      <c r="BN82" s="234"/>
      <c r="BO82" s="234"/>
      <c r="BP82" s="234"/>
      <c r="BQ82" s="234"/>
    </row>
    <row r="83" spans="1:69">
      <c r="A83" s="234" t="s">
        <v>296</v>
      </c>
      <c r="B83" s="231">
        <v>3.5400000000000001E-2</v>
      </c>
      <c r="C83" s="231">
        <v>3.8600000000000002E-2</v>
      </c>
      <c r="D83" s="220">
        <v>171842142.75</v>
      </c>
      <c r="E83" s="220">
        <v>171842142.75</v>
      </c>
      <c r="F83" s="220">
        <v>171842142.75</v>
      </c>
      <c r="G83" s="220">
        <v>171842142.75</v>
      </c>
      <c r="H83" s="220">
        <v>171842142.75</v>
      </c>
      <c r="I83" s="220">
        <v>171842142.75</v>
      </c>
      <c r="J83" s="220">
        <v>171842142.75</v>
      </c>
      <c r="K83" s="220">
        <v>171842142.75</v>
      </c>
      <c r="L83" s="220">
        <v>171842142.75</v>
      </c>
      <c r="M83" s="220">
        <v>172576532.59</v>
      </c>
      <c r="N83" s="220">
        <v>173310922.43000001</v>
      </c>
      <c r="O83" s="220">
        <v>173310922.43000001</v>
      </c>
      <c r="P83" s="220">
        <f t="shared" si="19"/>
        <v>2065777662.2</v>
      </c>
      <c r="Q83" s="220">
        <v>173310922.43000001</v>
      </c>
      <c r="R83" s="220">
        <v>173310922.43000001</v>
      </c>
      <c r="S83" s="220">
        <v>173310922.43000001</v>
      </c>
      <c r="T83" s="220">
        <v>173310922.43000001</v>
      </c>
      <c r="U83" s="220">
        <v>0</v>
      </c>
      <c r="V83" s="220">
        <v>0</v>
      </c>
      <c r="W83" s="220">
        <v>0</v>
      </c>
      <c r="X83" s="220">
        <v>0</v>
      </c>
      <c r="Y83" s="220">
        <v>0</v>
      </c>
      <c r="Z83" s="220">
        <v>0</v>
      </c>
      <c r="AA83" s="220">
        <v>0</v>
      </c>
      <c r="AB83" s="220">
        <v>0</v>
      </c>
      <c r="AC83" s="220">
        <v>0</v>
      </c>
      <c r="AD83" s="220">
        <v>0</v>
      </c>
      <c r="AE83" s="220">
        <v>0</v>
      </c>
      <c r="AF83" s="220">
        <v>0</v>
      </c>
      <c r="AG83" s="220">
        <f t="shared" si="20"/>
        <v>0</v>
      </c>
      <c r="AH83" s="234"/>
      <c r="AI83" s="235">
        <f t="shared" si="10"/>
        <v>506934.32</v>
      </c>
      <c r="AJ83" s="235">
        <f t="shared" si="10"/>
        <v>506934.32</v>
      </c>
      <c r="AK83" s="235">
        <f t="shared" si="10"/>
        <v>506934.32</v>
      </c>
      <c r="AL83" s="235">
        <f t="shared" ref="AL83:AQ132" si="21">ROUND(G83*$B83/12,2)</f>
        <v>506934.32</v>
      </c>
      <c r="AM83" s="235">
        <f t="shared" si="21"/>
        <v>506934.32</v>
      </c>
      <c r="AN83" s="235">
        <f t="shared" si="21"/>
        <v>506934.32</v>
      </c>
      <c r="AO83" s="235">
        <f t="shared" si="12"/>
        <v>506934.32</v>
      </c>
      <c r="AP83" s="235">
        <f t="shared" si="12"/>
        <v>506934.32</v>
      </c>
      <c r="AQ83" s="235">
        <f t="shared" si="12"/>
        <v>506934.32</v>
      </c>
      <c r="AR83" s="235">
        <f t="shared" si="12"/>
        <v>509100.77</v>
      </c>
      <c r="AS83" s="235">
        <f t="shared" si="12"/>
        <v>511267.22</v>
      </c>
      <c r="AT83" s="235">
        <f t="shared" si="12"/>
        <v>511267.22</v>
      </c>
      <c r="AU83" s="236">
        <f t="shared" si="16"/>
        <v>6094044.0899999999</v>
      </c>
      <c r="AV83" s="236">
        <f t="shared" si="17"/>
        <v>511267.22</v>
      </c>
      <c r="AW83" s="236">
        <f t="shared" si="17"/>
        <v>511267.22</v>
      </c>
      <c r="AX83" s="236">
        <f t="shared" si="17"/>
        <v>511267.22</v>
      </c>
      <c r="AY83" s="236">
        <f t="shared" si="15"/>
        <v>511267.22</v>
      </c>
      <c r="AZ83" s="236">
        <f t="shared" si="11"/>
        <v>0</v>
      </c>
      <c r="BA83" s="236">
        <f t="shared" si="11"/>
        <v>0</v>
      </c>
      <c r="BB83" s="236">
        <f t="shared" si="11"/>
        <v>0</v>
      </c>
      <c r="BC83" s="236">
        <f t="shared" ref="BC83:BH132" si="22">ROUND(X83*$C83/12,2)</f>
        <v>0</v>
      </c>
      <c r="BD83" s="236">
        <f t="shared" si="22"/>
        <v>0</v>
      </c>
      <c r="BE83" s="236">
        <f t="shared" si="22"/>
        <v>0</v>
      </c>
      <c r="BF83" s="236">
        <f t="shared" si="13"/>
        <v>0</v>
      </c>
      <c r="BG83" s="236">
        <f t="shared" si="13"/>
        <v>0</v>
      </c>
      <c r="BH83" s="236">
        <f t="shared" si="13"/>
        <v>0</v>
      </c>
      <c r="BI83" s="236">
        <f t="shared" si="13"/>
        <v>0</v>
      </c>
      <c r="BJ83" s="236">
        <f t="shared" si="13"/>
        <v>0</v>
      </c>
      <c r="BK83" s="236">
        <f t="shared" si="13"/>
        <v>0</v>
      </c>
      <c r="BL83" s="235">
        <f t="shared" si="18"/>
        <v>0</v>
      </c>
      <c r="BM83" s="234"/>
      <c r="BN83" s="234"/>
      <c r="BO83" s="234"/>
      <c r="BP83" s="234"/>
      <c r="BQ83" s="234"/>
    </row>
    <row r="84" spans="1:69">
      <c r="A84" s="234" t="s">
        <v>297</v>
      </c>
      <c r="B84" s="231">
        <v>4.3500000000000004E-2</v>
      </c>
      <c r="C84" s="231">
        <v>5.1400000000000001E-2</v>
      </c>
      <c r="D84" s="220">
        <v>310551854.37</v>
      </c>
      <c r="E84" s="220">
        <v>311261137.23000002</v>
      </c>
      <c r="F84" s="220">
        <v>314054642.82999998</v>
      </c>
      <c r="G84" s="220">
        <v>318063441.29000002</v>
      </c>
      <c r="H84" s="220">
        <v>321666610.44999999</v>
      </c>
      <c r="I84" s="220">
        <v>322271597.44999999</v>
      </c>
      <c r="J84" s="220">
        <v>322234630.23499995</v>
      </c>
      <c r="K84" s="220">
        <v>323711363.85500002</v>
      </c>
      <c r="L84" s="220">
        <v>324081427.67000008</v>
      </c>
      <c r="M84" s="220">
        <v>324855464.94000006</v>
      </c>
      <c r="N84" s="220">
        <v>325047569.11500007</v>
      </c>
      <c r="O84" s="220">
        <v>324072646.84000009</v>
      </c>
      <c r="P84" s="220">
        <f t="shared" si="19"/>
        <v>3841872386.2750006</v>
      </c>
      <c r="Q84" s="220">
        <v>323402517.97000015</v>
      </c>
      <c r="R84" s="220">
        <v>324299767.65500009</v>
      </c>
      <c r="S84" s="220">
        <v>326396591.15500009</v>
      </c>
      <c r="T84" s="220">
        <v>327876145.21500009</v>
      </c>
      <c r="U84" s="220">
        <v>791801662.53500009</v>
      </c>
      <c r="V84" s="220">
        <v>792043397.96500015</v>
      </c>
      <c r="W84" s="220">
        <v>791843682.28499997</v>
      </c>
      <c r="X84" s="220">
        <v>792090263.28500009</v>
      </c>
      <c r="Y84" s="220">
        <v>792275091.57999992</v>
      </c>
      <c r="Z84" s="220">
        <v>796156149.78999984</v>
      </c>
      <c r="AA84" s="220">
        <v>799961253.27499986</v>
      </c>
      <c r="AB84" s="220">
        <v>798966132.97999978</v>
      </c>
      <c r="AC84" s="220">
        <v>798113742.01499987</v>
      </c>
      <c r="AD84" s="220">
        <v>799300804.34499991</v>
      </c>
      <c r="AE84" s="220">
        <v>800797191.00499976</v>
      </c>
      <c r="AF84" s="220">
        <v>801074203.90499973</v>
      </c>
      <c r="AG84" s="220">
        <f t="shared" si="20"/>
        <v>9554423574.9650002</v>
      </c>
      <c r="AH84" s="234"/>
      <c r="AI84" s="235">
        <f t="shared" ref="AI84:AN147" si="23">ROUND(D84*$B84/12,2)</f>
        <v>1125750.47</v>
      </c>
      <c r="AJ84" s="235">
        <f t="shared" si="23"/>
        <v>1128321.6200000001</v>
      </c>
      <c r="AK84" s="235">
        <f t="shared" si="23"/>
        <v>1138448.08</v>
      </c>
      <c r="AL84" s="235">
        <f t="shared" si="21"/>
        <v>1152979.97</v>
      </c>
      <c r="AM84" s="235">
        <f t="shared" si="21"/>
        <v>1166041.46</v>
      </c>
      <c r="AN84" s="235">
        <f t="shared" si="21"/>
        <v>1168234.54</v>
      </c>
      <c r="AO84" s="235">
        <f t="shared" si="12"/>
        <v>1168100.53</v>
      </c>
      <c r="AP84" s="235">
        <f t="shared" si="12"/>
        <v>1173453.69</v>
      </c>
      <c r="AQ84" s="235">
        <f t="shared" si="12"/>
        <v>1174795.18</v>
      </c>
      <c r="AR84" s="235">
        <f t="shared" si="12"/>
        <v>1177601.06</v>
      </c>
      <c r="AS84" s="235">
        <f t="shared" si="12"/>
        <v>1178297.44</v>
      </c>
      <c r="AT84" s="235">
        <f t="shared" si="12"/>
        <v>1174763.3400000001</v>
      </c>
      <c r="AU84" s="236">
        <f t="shared" si="16"/>
        <v>13926787.379999999</v>
      </c>
      <c r="AV84" s="236">
        <f t="shared" si="17"/>
        <v>1172334.1299999999</v>
      </c>
      <c r="AW84" s="236">
        <f t="shared" si="17"/>
        <v>1175586.6599999999</v>
      </c>
      <c r="AX84" s="236">
        <f t="shared" si="17"/>
        <v>1183187.6399999999</v>
      </c>
      <c r="AY84" s="236">
        <f t="shared" si="15"/>
        <v>1188551.03</v>
      </c>
      <c r="AZ84" s="236">
        <f t="shared" ref="AZ84:BE147" si="24">ROUND(U84*$C84/12,2)</f>
        <v>3391550.45</v>
      </c>
      <c r="BA84" s="236">
        <f t="shared" si="24"/>
        <v>3392585.89</v>
      </c>
      <c r="BB84" s="236">
        <f t="shared" si="24"/>
        <v>3391730.44</v>
      </c>
      <c r="BC84" s="236">
        <f t="shared" si="22"/>
        <v>3392786.63</v>
      </c>
      <c r="BD84" s="236">
        <f t="shared" si="22"/>
        <v>3393578.31</v>
      </c>
      <c r="BE84" s="236">
        <f t="shared" si="22"/>
        <v>3410202.17</v>
      </c>
      <c r="BF84" s="236">
        <f t="shared" si="13"/>
        <v>3426500.7</v>
      </c>
      <c r="BG84" s="236">
        <f t="shared" si="13"/>
        <v>3422238.27</v>
      </c>
      <c r="BH84" s="236">
        <f t="shared" si="13"/>
        <v>3418587.19</v>
      </c>
      <c r="BI84" s="236">
        <f t="shared" si="13"/>
        <v>3423671.78</v>
      </c>
      <c r="BJ84" s="236">
        <f t="shared" si="13"/>
        <v>3430081.3</v>
      </c>
      <c r="BK84" s="236">
        <f t="shared" si="13"/>
        <v>3431267.84</v>
      </c>
      <c r="BL84" s="235">
        <f t="shared" si="18"/>
        <v>40924780.969999999</v>
      </c>
      <c r="BM84" s="234"/>
      <c r="BN84" s="234"/>
      <c r="BO84" s="234"/>
      <c r="BP84" s="234"/>
      <c r="BQ84" s="234"/>
    </row>
    <row r="85" spans="1:69">
      <c r="A85" s="234" t="s">
        <v>298</v>
      </c>
      <c r="B85" s="237">
        <v>2.6800000000000001E-2</v>
      </c>
      <c r="C85" s="237">
        <v>3.7100000000000001E-2</v>
      </c>
      <c r="D85" s="220">
        <v>32692663.850000001</v>
      </c>
      <c r="E85" s="220">
        <v>32692663.850000001</v>
      </c>
      <c r="F85" s="220">
        <v>32692663.850000001</v>
      </c>
      <c r="G85" s="220">
        <v>32692663.850000001</v>
      </c>
      <c r="H85" s="220">
        <v>32692663.850000001</v>
      </c>
      <c r="I85" s="220">
        <v>32692663.850000001</v>
      </c>
      <c r="J85" s="220">
        <v>32692663.850000001</v>
      </c>
      <c r="K85" s="220">
        <v>32692663.850000001</v>
      </c>
      <c r="L85" s="220">
        <v>32692663.850000001</v>
      </c>
      <c r="M85" s="220">
        <v>32692663.850000001</v>
      </c>
      <c r="N85" s="220">
        <v>32692663.850000001</v>
      </c>
      <c r="O85" s="220">
        <v>32692663.850000001</v>
      </c>
      <c r="P85" s="220">
        <f t="shared" si="19"/>
        <v>392311966.20000005</v>
      </c>
      <c r="Q85" s="220">
        <v>32692663.850000001</v>
      </c>
      <c r="R85" s="220">
        <v>32692663.850000001</v>
      </c>
      <c r="S85" s="220">
        <v>32692663.850000001</v>
      </c>
      <c r="T85" s="220">
        <v>32692663.850000001</v>
      </c>
      <c r="U85" s="220">
        <v>32692663.850000001</v>
      </c>
      <c r="V85" s="220">
        <v>32692663.850000001</v>
      </c>
      <c r="W85" s="220">
        <v>32692663.850000001</v>
      </c>
      <c r="X85" s="220">
        <v>32692663.850000001</v>
      </c>
      <c r="Y85" s="220">
        <v>32692663.850000001</v>
      </c>
      <c r="Z85" s="220">
        <v>32692663.850000001</v>
      </c>
      <c r="AA85" s="220">
        <v>32692663.850000001</v>
      </c>
      <c r="AB85" s="220">
        <v>32692663.850000001</v>
      </c>
      <c r="AC85" s="220">
        <v>32692663.850000001</v>
      </c>
      <c r="AD85" s="220">
        <v>32692663.850000001</v>
      </c>
      <c r="AE85" s="220">
        <v>32692663.850000001</v>
      </c>
      <c r="AF85" s="220">
        <v>32692663.850000001</v>
      </c>
      <c r="AG85" s="220">
        <f t="shared" si="20"/>
        <v>392311966.20000005</v>
      </c>
      <c r="AH85" s="234"/>
      <c r="AI85" s="235">
        <f t="shared" si="23"/>
        <v>73013.62</v>
      </c>
      <c r="AJ85" s="235">
        <f t="shared" si="23"/>
        <v>73013.62</v>
      </c>
      <c r="AK85" s="235">
        <f t="shared" si="23"/>
        <v>73013.62</v>
      </c>
      <c r="AL85" s="235">
        <f t="shared" si="21"/>
        <v>73013.62</v>
      </c>
      <c r="AM85" s="235">
        <f t="shared" si="21"/>
        <v>73013.62</v>
      </c>
      <c r="AN85" s="235">
        <f t="shared" si="21"/>
        <v>73013.62</v>
      </c>
      <c r="AO85" s="235">
        <f t="shared" si="12"/>
        <v>73013.62</v>
      </c>
      <c r="AP85" s="235">
        <f t="shared" si="12"/>
        <v>73013.62</v>
      </c>
      <c r="AQ85" s="235">
        <f t="shared" si="12"/>
        <v>73013.62</v>
      </c>
      <c r="AR85" s="235">
        <f t="shared" si="12"/>
        <v>73013.62</v>
      </c>
      <c r="AS85" s="235">
        <f t="shared" si="12"/>
        <v>73013.62</v>
      </c>
      <c r="AT85" s="235">
        <f t="shared" si="12"/>
        <v>73013.62</v>
      </c>
      <c r="AU85" s="236">
        <f t="shared" si="16"/>
        <v>876163.44</v>
      </c>
      <c r="AV85" s="236">
        <f t="shared" si="17"/>
        <v>73013.62</v>
      </c>
      <c r="AW85" s="236">
        <f t="shared" si="17"/>
        <v>73013.62</v>
      </c>
      <c r="AX85" s="236">
        <f t="shared" si="17"/>
        <v>73013.62</v>
      </c>
      <c r="AY85" s="236">
        <f t="shared" si="15"/>
        <v>73013.62</v>
      </c>
      <c r="AZ85" s="236">
        <f t="shared" si="24"/>
        <v>101074.82</v>
      </c>
      <c r="BA85" s="236">
        <f t="shared" si="24"/>
        <v>101074.82</v>
      </c>
      <c r="BB85" s="236">
        <f t="shared" si="24"/>
        <v>101074.82</v>
      </c>
      <c r="BC85" s="236">
        <f t="shared" si="22"/>
        <v>101074.82</v>
      </c>
      <c r="BD85" s="236">
        <f t="shared" si="22"/>
        <v>101074.82</v>
      </c>
      <c r="BE85" s="236">
        <f t="shared" si="22"/>
        <v>101074.82</v>
      </c>
      <c r="BF85" s="236">
        <f t="shared" si="13"/>
        <v>101074.82</v>
      </c>
      <c r="BG85" s="236">
        <f t="shared" si="13"/>
        <v>101074.82</v>
      </c>
      <c r="BH85" s="236">
        <f t="shared" si="13"/>
        <v>101074.82</v>
      </c>
      <c r="BI85" s="236">
        <f t="shared" si="13"/>
        <v>101074.82</v>
      </c>
      <c r="BJ85" s="236">
        <f t="shared" si="13"/>
        <v>101074.82</v>
      </c>
      <c r="BK85" s="236">
        <f t="shared" si="13"/>
        <v>101074.82</v>
      </c>
      <c r="BL85" s="235">
        <f t="shared" si="18"/>
        <v>1212897.8400000003</v>
      </c>
      <c r="BM85" s="234"/>
      <c r="BN85" s="234"/>
      <c r="BO85" s="234"/>
      <c r="BP85" s="234"/>
      <c r="BQ85" s="234"/>
    </row>
    <row r="86" spans="1:69">
      <c r="A86" s="234" t="s">
        <v>299</v>
      </c>
      <c r="B86" s="231">
        <v>4.3500000000000004E-2</v>
      </c>
      <c r="C86" s="231">
        <v>5.1400000000000001E-2</v>
      </c>
      <c r="D86" s="220">
        <v>0</v>
      </c>
      <c r="E86" s="220">
        <v>0</v>
      </c>
      <c r="F86" s="220">
        <v>0</v>
      </c>
      <c r="G86" s="220">
        <v>0</v>
      </c>
      <c r="H86" s="220"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v>0</v>
      </c>
      <c r="N86" s="220">
        <v>0</v>
      </c>
      <c r="O86" s="220">
        <v>0</v>
      </c>
      <c r="P86" s="220">
        <f t="shared" si="19"/>
        <v>0</v>
      </c>
      <c r="Q86" s="220">
        <v>0</v>
      </c>
      <c r="R86" s="220">
        <v>0</v>
      </c>
      <c r="S86" s="220">
        <v>0</v>
      </c>
      <c r="T86" s="220">
        <v>0</v>
      </c>
      <c r="U86" s="220">
        <v>0</v>
      </c>
      <c r="V86" s="220">
        <v>0</v>
      </c>
      <c r="W86" s="220">
        <v>0</v>
      </c>
      <c r="X86" s="220">
        <v>0</v>
      </c>
      <c r="Y86" s="220">
        <v>0</v>
      </c>
      <c r="Z86" s="220">
        <v>0</v>
      </c>
      <c r="AA86" s="220">
        <v>0</v>
      </c>
      <c r="AB86" s="220">
        <v>0</v>
      </c>
      <c r="AC86" s="220">
        <v>0</v>
      </c>
      <c r="AD86" s="220">
        <v>0</v>
      </c>
      <c r="AE86" s="220">
        <v>0</v>
      </c>
      <c r="AF86" s="220">
        <v>0</v>
      </c>
      <c r="AG86" s="220">
        <f t="shared" si="20"/>
        <v>0</v>
      </c>
      <c r="AH86" s="234"/>
      <c r="AI86" s="235">
        <f t="shared" si="23"/>
        <v>0</v>
      </c>
      <c r="AJ86" s="235">
        <f t="shared" si="23"/>
        <v>0</v>
      </c>
      <c r="AK86" s="235">
        <f t="shared" si="23"/>
        <v>0</v>
      </c>
      <c r="AL86" s="235">
        <f t="shared" si="21"/>
        <v>0</v>
      </c>
      <c r="AM86" s="235">
        <f t="shared" si="21"/>
        <v>0</v>
      </c>
      <c r="AN86" s="235">
        <f t="shared" si="21"/>
        <v>0</v>
      </c>
      <c r="AO86" s="235">
        <f t="shared" si="12"/>
        <v>0</v>
      </c>
      <c r="AP86" s="235">
        <f t="shared" si="12"/>
        <v>0</v>
      </c>
      <c r="AQ86" s="235">
        <f t="shared" si="12"/>
        <v>0</v>
      </c>
      <c r="AR86" s="235">
        <f t="shared" si="12"/>
        <v>0</v>
      </c>
      <c r="AS86" s="235">
        <f t="shared" si="12"/>
        <v>0</v>
      </c>
      <c r="AT86" s="235">
        <f t="shared" si="12"/>
        <v>0</v>
      </c>
      <c r="AU86" s="236">
        <f t="shared" si="16"/>
        <v>0</v>
      </c>
      <c r="AV86" s="236">
        <f t="shared" si="17"/>
        <v>0</v>
      </c>
      <c r="AW86" s="236">
        <f t="shared" si="17"/>
        <v>0</v>
      </c>
      <c r="AX86" s="236">
        <f t="shared" si="17"/>
        <v>0</v>
      </c>
      <c r="AY86" s="236">
        <f t="shared" si="15"/>
        <v>0</v>
      </c>
      <c r="AZ86" s="236">
        <f t="shared" si="24"/>
        <v>0</v>
      </c>
      <c r="BA86" s="236">
        <f t="shared" si="24"/>
        <v>0</v>
      </c>
      <c r="BB86" s="236">
        <f t="shared" si="24"/>
        <v>0</v>
      </c>
      <c r="BC86" s="236">
        <f t="shared" si="22"/>
        <v>0</v>
      </c>
      <c r="BD86" s="236">
        <f t="shared" si="22"/>
        <v>0</v>
      </c>
      <c r="BE86" s="236">
        <f t="shared" si="22"/>
        <v>0</v>
      </c>
      <c r="BF86" s="236">
        <f t="shared" si="13"/>
        <v>0</v>
      </c>
      <c r="BG86" s="236">
        <f t="shared" si="13"/>
        <v>0</v>
      </c>
      <c r="BH86" s="236">
        <f t="shared" si="13"/>
        <v>0</v>
      </c>
      <c r="BI86" s="236">
        <f t="shared" si="13"/>
        <v>0</v>
      </c>
      <c r="BJ86" s="236">
        <f t="shared" si="13"/>
        <v>0</v>
      </c>
      <c r="BK86" s="236">
        <f t="shared" si="13"/>
        <v>0</v>
      </c>
      <c r="BL86" s="235">
        <f t="shared" si="18"/>
        <v>0</v>
      </c>
      <c r="BM86" s="234"/>
      <c r="BN86" s="234"/>
      <c r="BO86" s="234"/>
      <c r="BP86" s="234"/>
      <c r="BQ86" s="234"/>
    </row>
    <row r="87" spans="1:69">
      <c r="A87" s="234" t="s">
        <v>300</v>
      </c>
      <c r="B87" s="231">
        <v>4.3500000000000004E-2</v>
      </c>
      <c r="C87" s="231">
        <v>5.1400000000000001E-2</v>
      </c>
      <c r="D87" s="220">
        <v>0</v>
      </c>
      <c r="E87" s="220">
        <v>0</v>
      </c>
      <c r="F87" s="220">
        <v>0</v>
      </c>
      <c r="G87" s="220">
        <v>0</v>
      </c>
      <c r="H87" s="220">
        <v>0</v>
      </c>
      <c r="I87" s="220">
        <v>0</v>
      </c>
      <c r="J87" s="220">
        <v>0</v>
      </c>
      <c r="K87" s="220">
        <v>0</v>
      </c>
      <c r="L87" s="220">
        <v>0</v>
      </c>
      <c r="M87" s="220">
        <v>0</v>
      </c>
      <c r="N87" s="220">
        <v>0</v>
      </c>
      <c r="O87" s="220">
        <v>0</v>
      </c>
      <c r="P87" s="220">
        <f t="shared" si="19"/>
        <v>0</v>
      </c>
      <c r="Q87" s="220">
        <v>0</v>
      </c>
      <c r="R87" s="220">
        <v>0</v>
      </c>
      <c r="S87" s="220">
        <v>0</v>
      </c>
      <c r="T87" s="220">
        <v>0</v>
      </c>
      <c r="U87" s="220">
        <v>0</v>
      </c>
      <c r="V87" s="220">
        <v>0</v>
      </c>
      <c r="W87" s="220">
        <v>0</v>
      </c>
      <c r="X87" s="220">
        <v>0</v>
      </c>
      <c r="Y87" s="220">
        <v>0</v>
      </c>
      <c r="Z87" s="220">
        <v>0</v>
      </c>
      <c r="AA87" s="220">
        <v>0</v>
      </c>
      <c r="AB87" s="220">
        <v>0</v>
      </c>
      <c r="AC87" s="220">
        <v>0</v>
      </c>
      <c r="AD87" s="220">
        <v>0</v>
      </c>
      <c r="AE87" s="220">
        <v>0</v>
      </c>
      <c r="AF87" s="220">
        <v>0</v>
      </c>
      <c r="AG87" s="220">
        <f t="shared" si="20"/>
        <v>0</v>
      </c>
      <c r="AH87" s="234"/>
      <c r="AI87" s="235">
        <f t="shared" si="23"/>
        <v>0</v>
      </c>
      <c r="AJ87" s="235">
        <f t="shared" si="23"/>
        <v>0</v>
      </c>
      <c r="AK87" s="235">
        <f t="shared" si="23"/>
        <v>0</v>
      </c>
      <c r="AL87" s="235">
        <f t="shared" si="21"/>
        <v>0</v>
      </c>
      <c r="AM87" s="235">
        <f t="shared" si="21"/>
        <v>0</v>
      </c>
      <c r="AN87" s="235">
        <f t="shared" si="21"/>
        <v>0</v>
      </c>
      <c r="AO87" s="235">
        <f t="shared" si="12"/>
        <v>0</v>
      </c>
      <c r="AP87" s="235">
        <f t="shared" si="12"/>
        <v>0</v>
      </c>
      <c r="AQ87" s="235">
        <f t="shared" si="12"/>
        <v>0</v>
      </c>
      <c r="AR87" s="235">
        <f t="shared" si="12"/>
        <v>0</v>
      </c>
      <c r="AS87" s="235">
        <f t="shared" si="12"/>
        <v>0</v>
      </c>
      <c r="AT87" s="235">
        <f t="shared" si="12"/>
        <v>0</v>
      </c>
      <c r="AU87" s="236">
        <f t="shared" si="16"/>
        <v>0</v>
      </c>
      <c r="AV87" s="236">
        <f t="shared" si="17"/>
        <v>0</v>
      </c>
      <c r="AW87" s="236">
        <f t="shared" si="17"/>
        <v>0</v>
      </c>
      <c r="AX87" s="236">
        <f t="shared" si="17"/>
        <v>0</v>
      </c>
      <c r="AY87" s="236">
        <f t="shared" si="15"/>
        <v>0</v>
      </c>
      <c r="AZ87" s="236">
        <f t="shared" si="24"/>
        <v>0</v>
      </c>
      <c r="BA87" s="236">
        <f t="shared" si="24"/>
        <v>0</v>
      </c>
      <c r="BB87" s="236">
        <f t="shared" si="24"/>
        <v>0</v>
      </c>
      <c r="BC87" s="236">
        <f t="shared" si="22"/>
        <v>0</v>
      </c>
      <c r="BD87" s="236">
        <f t="shared" si="22"/>
        <v>0</v>
      </c>
      <c r="BE87" s="236">
        <f t="shared" si="22"/>
        <v>0</v>
      </c>
      <c r="BF87" s="236">
        <f t="shared" si="13"/>
        <v>0</v>
      </c>
      <c r="BG87" s="236">
        <f t="shared" si="13"/>
        <v>0</v>
      </c>
      <c r="BH87" s="236">
        <f t="shared" si="13"/>
        <v>0</v>
      </c>
      <c r="BI87" s="236">
        <f t="shared" si="13"/>
        <v>0</v>
      </c>
      <c r="BJ87" s="236">
        <f t="shared" si="13"/>
        <v>0</v>
      </c>
      <c r="BK87" s="236">
        <f t="shared" si="13"/>
        <v>0</v>
      </c>
      <c r="BL87" s="235">
        <f t="shared" si="18"/>
        <v>0</v>
      </c>
      <c r="BM87" s="234"/>
      <c r="BN87" s="234"/>
      <c r="BO87" s="234"/>
      <c r="BP87" s="234"/>
      <c r="BQ87" s="234"/>
    </row>
    <row r="88" spans="1:69">
      <c r="A88" s="234" t="s">
        <v>301</v>
      </c>
      <c r="B88" s="231">
        <v>4.3500000000000004E-2</v>
      </c>
      <c r="C88" s="231">
        <v>5.1400000000000001E-2</v>
      </c>
      <c r="D88" s="220">
        <v>306529398.56999999</v>
      </c>
      <c r="E88" s="220">
        <v>306529398.56999999</v>
      </c>
      <c r="F88" s="220">
        <v>308310857.91000003</v>
      </c>
      <c r="G88" s="220">
        <v>310092317.25</v>
      </c>
      <c r="H88" s="220">
        <v>310092317.25</v>
      </c>
      <c r="I88" s="220">
        <v>310092317.25</v>
      </c>
      <c r="J88" s="220">
        <v>310092317.25</v>
      </c>
      <c r="K88" s="220">
        <v>311950230.58499998</v>
      </c>
      <c r="L88" s="220">
        <v>314609340.42000002</v>
      </c>
      <c r="M88" s="220">
        <v>313561363.04000002</v>
      </c>
      <c r="N88" s="220">
        <v>311712189.16000003</v>
      </c>
      <c r="O88" s="220">
        <v>311712189.16000003</v>
      </c>
      <c r="P88" s="220">
        <f t="shared" si="19"/>
        <v>3725284236.415</v>
      </c>
      <c r="Q88" s="220">
        <v>311712189.16000003</v>
      </c>
      <c r="R88" s="220">
        <v>311712189.16000003</v>
      </c>
      <c r="S88" s="220">
        <v>311712189.16000003</v>
      </c>
      <c r="T88" s="220">
        <v>311712189.16000003</v>
      </c>
      <c r="U88" s="220">
        <v>0</v>
      </c>
      <c r="V88" s="220">
        <v>0</v>
      </c>
      <c r="W88" s="220">
        <v>0</v>
      </c>
      <c r="X88" s="220">
        <v>0</v>
      </c>
      <c r="Y88" s="220">
        <v>0</v>
      </c>
      <c r="Z88" s="220">
        <v>0</v>
      </c>
      <c r="AA88" s="220">
        <v>0</v>
      </c>
      <c r="AB88" s="220">
        <v>0</v>
      </c>
      <c r="AC88" s="220">
        <v>0</v>
      </c>
      <c r="AD88" s="220">
        <v>0</v>
      </c>
      <c r="AE88" s="220">
        <v>0</v>
      </c>
      <c r="AF88" s="220">
        <v>0</v>
      </c>
      <c r="AG88" s="220">
        <f t="shared" si="20"/>
        <v>0</v>
      </c>
      <c r="AH88" s="234"/>
      <c r="AI88" s="235">
        <f t="shared" si="23"/>
        <v>1111169.07</v>
      </c>
      <c r="AJ88" s="235">
        <f t="shared" si="23"/>
        <v>1111169.07</v>
      </c>
      <c r="AK88" s="235">
        <f t="shared" si="23"/>
        <v>1117626.8600000001</v>
      </c>
      <c r="AL88" s="235">
        <f t="shared" si="21"/>
        <v>1124084.6499999999</v>
      </c>
      <c r="AM88" s="235">
        <f t="shared" si="21"/>
        <v>1124084.6499999999</v>
      </c>
      <c r="AN88" s="235">
        <f t="shared" si="21"/>
        <v>1124084.6499999999</v>
      </c>
      <c r="AO88" s="235">
        <f t="shared" si="12"/>
        <v>1124084.6499999999</v>
      </c>
      <c r="AP88" s="235">
        <f t="shared" si="12"/>
        <v>1130819.5900000001</v>
      </c>
      <c r="AQ88" s="235">
        <f t="shared" si="12"/>
        <v>1140458.8600000001</v>
      </c>
      <c r="AR88" s="235">
        <f t="shared" si="12"/>
        <v>1136659.94</v>
      </c>
      <c r="AS88" s="235">
        <f t="shared" si="12"/>
        <v>1129956.69</v>
      </c>
      <c r="AT88" s="235">
        <f t="shared" si="12"/>
        <v>1129956.69</v>
      </c>
      <c r="AU88" s="236">
        <f t="shared" si="16"/>
        <v>13504155.369999999</v>
      </c>
      <c r="AV88" s="236">
        <f t="shared" si="17"/>
        <v>1129956.69</v>
      </c>
      <c r="AW88" s="236">
        <f t="shared" si="17"/>
        <v>1129956.69</v>
      </c>
      <c r="AX88" s="236">
        <f t="shared" si="17"/>
        <v>1129956.69</v>
      </c>
      <c r="AY88" s="236">
        <f t="shared" si="15"/>
        <v>1129956.69</v>
      </c>
      <c r="AZ88" s="236">
        <f t="shared" si="24"/>
        <v>0</v>
      </c>
      <c r="BA88" s="236">
        <f t="shared" si="24"/>
        <v>0</v>
      </c>
      <c r="BB88" s="236">
        <f t="shared" si="24"/>
        <v>0</v>
      </c>
      <c r="BC88" s="236">
        <f t="shared" si="22"/>
        <v>0</v>
      </c>
      <c r="BD88" s="236">
        <f t="shared" si="22"/>
        <v>0</v>
      </c>
      <c r="BE88" s="236">
        <f t="shared" si="22"/>
        <v>0</v>
      </c>
      <c r="BF88" s="236">
        <f t="shared" si="13"/>
        <v>0</v>
      </c>
      <c r="BG88" s="236">
        <f t="shared" si="13"/>
        <v>0</v>
      </c>
      <c r="BH88" s="236">
        <f t="shared" si="13"/>
        <v>0</v>
      </c>
      <c r="BI88" s="236">
        <f t="shared" si="13"/>
        <v>0</v>
      </c>
      <c r="BJ88" s="236">
        <f t="shared" si="13"/>
        <v>0</v>
      </c>
      <c r="BK88" s="236">
        <f t="shared" si="13"/>
        <v>0</v>
      </c>
      <c r="BL88" s="235">
        <f t="shared" si="18"/>
        <v>0</v>
      </c>
      <c r="BM88" s="234"/>
      <c r="BN88" s="234"/>
      <c r="BO88" s="234"/>
      <c r="BP88" s="234"/>
      <c r="BQ88" s="234"/>
    </row>
    <row r="89" spans="1:69">
      <c r="A89" s="234" t="s">
        <v>302</v>
      </c>
      <c r="B89" s="231">
        <v>4.3500000000000004E-2</v>
      </c>
      <c r="C89" s="231">
        <v>5.1400000000000001E-2</v>
      </c>
      <c r="D89" s="220">
        <v>151933402.65000001</v>
      </c>
      <c r="E89" s="220">
        <v>151933402.65000001</v>
      </c>
      <c r="F89" s="220">
        <v>151933402.65000001</v>
      </c>
      <c r="G89" s="220">
        <v>151933402.65000001</v>
      </c>
      <c r="H89" s="220">
        <v>151872648.72999999</v>
      </c>
      <c r="I89" s="220">
        <v>151735438.78999999</v>
      </c>
      <c r="J89" s="220">
        <v>151658982.78</v>
      </c>
      <c r="K89" s="220">
        <v>151658982.78</v>
      </c>
      <c r="L89" s="220">
        <v>151658982.78</v>
      </c>
      <c r="M89" s="220">
        <v>151658982.78</v>
      </c>
      <c r="N89" s="220">
        <v>151658982.78</v>
      </c>
      <c r="O89" s="220">
        <v>151658982.78</v>
      </c>
      <c r="P89" s="220">
        <f t="shared" si="19"/>
        <v>1821295594.8</v>
      </c>
      <c r="Q89" s="220">
        <v>151658982.78</v>
      </c>
      <c r="R89" s="220">
        <v>151658982.78</v>
      </c>
      <c r="S89" s="220">
        <v>151658982.78</v>
      </c>
      <c r="T89" s="220">
        <v>151658982.78</v>
      </c>
      <c r="U89" s="220">
        <v>0</v>
      </c>
      <c r="V89" s="220">
        <v>0</v>
      </c>
      <c r="W89" s="220">
        <v>0</v>
      </c>
      <c r="X89" s="220">
        <v>0</v>
      </c>
      <c r="Y89" s="220">
        <v>0</v>
      </c>
      <c r="Z89" s="220">
        <v>0</v>
      </c>
      <c r="AA89" s="220">
        <v>0</v>
      </c>
      <c r="AB89" s="220">
        <v>0</v>
      </c>
      <c r="AC89" s="220">
        <v>0</v>
      </c>
      <c r="AD89" s="220">
        <v>0</v>
      </c>
      <c r="AE89" s="220">
        <v>0</v>
      </c>
      <c r="AF89" s="220">
        <v>0</v>
      </c>
      <c r="AG89" s="220">
        <f t="shared" si="20"/>
        <v>0</v>
      </c>
      <c r="AH89" s="234"/>
      <c r="AI89" s="235">
        <f t="shared" si="23"/>
        <v>550758.57999999996</v>
      </c>
      <c r="AJ89" s="235">
        <f t="shared" si="23"/>
        <v>550758.57999999996</v>
      </c>
      <c r="AK89" s="235">
        <f t="shared" si="23"/>
        <v>550758.57999999996</v>
      </c>
      <c r="AL89" s="235">
        <f t="shared" si="21"/>
        <v>550758.57999999996</v>
      </c>
      <c r="AM89" s="235">
        <f t="shared" si="21"/>
        <v>550538.35</v>
      </c>
      <c r="AN89" s="235">
        <f t="shared" si="21"/>
        <v>550040.97</v>
      </c>
      <c r="AO89" s="235">
        <f t="shared" si="12"/>
        <v>549763.81000000006</v>
      </c>
      <c r="AP89" s="235">
        <f t="shared" si="12"/>
        <v>549763.81000000006</v>
      </c>
      <c r="AQ89" s="235">
        <f t="shared" si="12"/>
        <v>549763.81000000006</v>
      </c>
      <c r="AR89" s="235">
        <f t="shared" si="12"/>
        <v>549763.81000000006</v>
      </c>
      <c r="AS89" s="235">
        <f t="shared" si="12"/>
        <v>549763.81000000006</v>
      </c>
      <c r="AT89" s="235">
        <f t="shared" si="12"/>
        <v>549763.81000000006</v>
      </c>
      <c r="AU89" s="236">
        <f t="shared" si="16"/>
        <v>6602196.5000000019</v>
      </c>
      <c r="AV89" s="236">
        <f t="shared" si="17"/>
        <v>549763.81000000006</v>
      </c>
      <c r="AW89" s="236">
        <f t="shared" si="17"/>
        <v>549763.81000000006</v>
      </c>
      <c r="AX89" s="236">
        <f t="shared" si="17"/>
        <v>549763.81000000006</v>
      </c>
      <c r="AY89" s="236">
        <f t="shared" si="15"/>
        <v>549763.81000000006</v>
      </c>
      <c r="AZ89" s="236">
        <f t="shared" si="24"/>
        <v>0</v>
      </c>
      <c r="BA89" s="236">
        <f t="shared" si="24"/>
        <v>0</v>
      </c>
      <c r="BB89" s="236">
        <f t="shared" si="24"/>
        <v>0</v>
      </c>
      <c r="BC89" s="236">
        <f t="shared" si="22"/>
        <v>0</v>
      </c>
      <c r="BD89" s="236">
        <f t="shared" si="22"/>
        <v>0</v>
      </c>
      <c r="BE89" s="236">
        <f t="shared" si="22"/>
        <v>0</v>
      </c>
      <c r="BF89" s="236">
        <f t="shared" si="13"/>
        <v>0</v>
      </c>
      <c r="BG89" s="236">
        <f t="shared" si="13"/>
        <v>0</v>
      </c>
      <c r="BH89" s="236">
        <f t="shared" si="13"/>
        <v>0</v>
      </c>
      <c r="BI89" s="236">
        <f t="shared" si="13"/>
        <v>0</v>
      </c>
      <c r="BJ89" s="236">
        <f t="shared" si="13"/>
        <v>0</v>
      </c>
      <c r="BK89" s="236">
        <f t="shared" si="13"/>
        <v>0</v>
      </c>
      <c r="BL89" s="235">
        <f t="shared" si="18"/>
        <v>0</v>
      </c>
      <c r="BM89" s="234"/>
      <c r="BN89" s="234"/>
      <c r="BO89" s="234"/>
      <c r="BP89" s="234"/>
      <c r="BQ89" s="234"/>
    </row>
    <row r="90" spans="1:69">
      <c r="A90" s="234" t="s">
        <v>303</v>
      </c>
      <c r="B90" s="231">
        <v>4.3500000000000004E-2</v>
      </c>
      <c r="C90" s="231">
        <v>5.1400000000000001E-2</v>
      </c>
      <c r="D90" s="220">
        <v>0</v>
      </c>
      <c r="E90" s="220">
        <v>0</v>
      </c>
      <c r="F90" s="220">
        <v>0</v>
      </c>
      <c r="G90" s="220">
        <v>0</v>
      </c>
      <c r="H90" s="220">
        <v>0</v>
      </c>
      <c r="I90" s="220">
        <v>0</v>
      </c>
      <c r="J90" s="220">
        <v>0</v>
      </c>
      <c r="K90" s="220">
        <v>0</v>
      </c>
      <c r="L90" s="220">
        <v>0</v>
      </c>
      <c r="M90" s="220">
        <v>0</v>
      </c>
      <c r="N90" s="220">
        <v>0</v>
      </c>
      <c r="O90" s="220">
        <v>0</v>
      </c>
      <c r="P90" s="220">
        <f t="shared" si="19"/>
        <v>0</v>
      </c>
      <c r="Q90" s="220">
        <v>0</v>
      </c>
      <c r="R90" s="220">
        <v>0</v>
      </c>
      <c r="S90" s="220">
        <v>0</v>
      </c>
      <c r="T90" s="220">
        <v>0</v>
      </c>
      <c r="U90" s="220">
        <v>0</v>
      </c>
      <c r="V90" s="220">
        <v>0</v>
      </c>
      <c r="W90" s="220">
        <v>0</v>
      </c>
      <c r="X90" s="220">
        <v>0</v>
      </c>
      <c r="Y90" s="220">
        <v>0</v>
      </c>
      <c r="Z90" s="220">
        <v>0</v>
      </c>
      <c r="AA90" s="220">
        <v>0</v>
      </c>
      <c r="AB90" s="220">
        <v>0</v>
      </c>
      <c r="AC90" s="220">
        <v>0</v>
      </c>
      <c r="AD90" s="220">
        <v>0</v>
      </c>
      <c r="AE90" s="220">
        <v>0</v>
      </c>
      <c r="AF90" s="220">
        <v>0</v>
      </c>
      <c r="AG90" s="220">
        <f t="shared" si="20"/>
        <v>0</v>
      </c>
      <c r="AH90" s="234"/>
      <c r="AI90" s="235">
        <f t="shared" si="23"/>
        <v>0</v>
      </c>
      <c r="AJ90" s="235">
        <f t="shared" si="23"/>
        <v>0</v>
      </c>
      <c r="AK90" s="235">
        <f t="shared" si="23"/>
        <v>0</v>
      </c>
      <c r="AL90" s="235">
        <f t="shared" si="21"/>
        <v>0</v>
      </c>
      <c r="AM90" s="235">
        <f t="shared" si="21"/>
        <v>0</v>
      </c>
      <c r="AN90" s="235">
        <f t="shared" si="21"/>
        <v>0</v>
      </c>
      <c r="AO90" s="235">
        <f t="shared" si="12"/>
        <v>0</v>
      </c>
      <c r="AP90" s="235">
        <f t="shared" si="12"/>
        <v>0</v>
      </c>
      <c r="AQ90" s="235">
        <f t="shared" si="12"/>
        <v>0</v>
      </c>
      <c r="AR90" s="235">
        <f t="shared" si="12"/>
        <v>0</v>
      </c>
      <c r="AS90" s="235">
        <f t="shared" si="12"/>
        <v>0</v>
      </c>
      <c r="AT90" s="235">
        <f t="shared" si="12"/>
        <v>0</v>
      </c>
      <c r="AU90" s="236">
        <f t="shared" si="16"/>
        <v>0</v>
      </c>
      <c r="AV90" s="236">
        <f t="shared" si="17"/>
        <v>0</v>
      </c>
      <c r="AW90" s="236">
        <f t="shared" si="17"/>
        <v>0</v>
      </c>
      <c r="AX90" s="236">
        <f t="shared" si="17"/>
        <v>0</v>
      </c>
      <c r="AY90" s="236">
        <f t="shared" si="15"/>
        <v>0</v>
      </c>
      <c r="AZ90" s="236">
        <f t="shared" si="24"/>
        <v>0</v>
      </c>
      <c r="BA90" s="236">
        <f t="shared" si="24"/>
        <v>0</v>
      </c>
      <c r="BB90" s="236">
        <f t="shared" si="24"/>
        <v>0</v>
      </c>
      <c r="BC90" s="236">
        <f t="shared" si="22"/>
        <v>0</v>
      </c>
      <c r="BD90" s="236">
        <f t="shared" si="22"/>
        <v>0</v>
      </c>
      <c r="BE90" s="236">
        <f t="shared" si="22"/>
        <v>0</v>
      </c>
      <c r="BF90" s="236">
        <f t="shared" si="13"/>
        <v>0</v>
      </c>
      <c r="BG90" s="236">
        <f t="shared" si="13"/>
        <v>0</v>
      </c>
      <c r="BH90" s="236">
        <f t="shared" si="13"/>
        <v>0</v>
      </c>
      <c r="BI90" s="236">
        <f t="shared" si="13"/>
        <v>0</v>
      </c>
      <c r="BJ90" s="236">
        <f t="shared" si="13"/>
        <v>0</v>
      </c>
      <c r="BK90" s="236">
        <f t="shared" si="13"/>
        <v>0</v>
      </c>
      <c r="BL90" s="235">
        <f t="shared" si="18"/>
        <v>0</v>
      </c>
      <c r="BM90" s="234"/>
      <c r="BN90" s="234"/>
      <c r="BO90" s="234"/>
      <c r="BP90" s="234"/>
      <c r="BQ90" s="234"/>
    </row>
    <row r="91" spans="1:69">
      <c r="A91" s="234" t="s">
        <v>304</v>
      </c>
      <c r="B91" s="231">
        <v>0</v>
      </c>
      <c r="C91" s="231">
        <v>0</v>
      </c>
      <c r="D91" s="220">
        <v>0</v>
      </c>
      <c r="E91" s="220">
        <v>0</v>
      </c>
      <c r="F91" s="220">
        <v>0</v>
      </c>
      <c r="G91" s="220">
        <v>0</v>
      </c>
      <c r="H91" s="220">
        <v>0</v>
      </c>
      <c r="I91" s="220">
        <v>0</v>
      </c>
      <c r="J91" s="220">
        <v>0</v>
      </c>
      <c r="K91" s="220">
        <v>0</v>
      </c>
      <c r="L91" s="220">
        <v>0</v>
      </c>
      <c r="M91" s="220">
        <v>0</v>
      </c>
      <c r="N91" s="220">
        <v>0</v>
      </c>
      <c r="O91" s="220">
        <v>0</v>
      </c>
      <c r="P91" s="220">
        <f t="shared" si="19"/>
        <v>0</v>
      </c>
      <c r="Q91" s="220">
        <v>0</v>
      </c>
      <c r="R91" s="220">
        <v>0</v>
      </c>
      <c r="S91" s="220">
        <v>0</v>
      </c>
      <c r="T91" s="220">
        <v>0</v>
      </c>
      <c r="U91" s="220">
        <v>0</v>
      </c>
      <c r="V91" s="220">
        <v>0</v>
      </c>
      <c r="W91" s="220">
        <v>0</v>
      </c>
      <c r="X91" s="220">
        <v>0</v>
      </c>
      <c r="Y91" s="220">
        <v>0</v>
      </c>
      <c r="Z91" s="220">
        <v>0</v>
      </c>
      <c r="AA91" s="220">
        <v>0</v>
      </c>
      <c r="AB91" s="220">
        <v>0</v>
      </c>
      <c r="AC91" s="220">
        <v>0</v>
      </c>
      <c r="AD91" s="220">
        <v>0</v>
      </c>
      <c r="AE91" s="220">
        <v>0</v>
      </c>
      <c r="AF91" s="220">
        <v>0</v>
      </c>
      <c r="AG91" s="220">
        <f t="shared" si="20"/>
        <v>0</v>
      </c>
      <c r="AH91" s="234"/>
      <c r="AI91" s="235">
        <f t="shared" si="23"/>
        <v>0</v>
      </c>
      <c r="AJ91" s="235">
        <f t="shared" si="23"/>
        <v>0</v>
      </c>
      <c r="AK91" s="235">
        <f t="shared" si="23"/>
        <v>0</v>
      </c>
      <c r="AL91" s="235">
        <f t="shared" si="21"/>
        <v>0</v>
      </c>
      <c r="AM91" s="235">
        <f t="shared" si="21"/>
        <v>0</v>
      </c>
      <c r="AN91" s="235">
        <f t="shared" si="21"/>
        <v>0</v>
      </c>
      <c r="AO91" s="235">
        <f t="shared" si="12"/>
        <v>0</v>
      </c>
      <c r="AP91" s="235">
        <f t="shared" si="12"/>
        <v>0</v>
      </c>
      <c r="AQ91" s="235">
        <f t="shared" si="12"/>
        <v>0</v>
      </c>
      <c r="AR91" s="235">
        <f t="shared" si="12"/>
        <v>0</v>
      </c>
      <c r="AS91" s="235">
        <f t="shared" si="12"/>
        <v>0</v>
      </c>
      <c r="AT91" s="235">
        <f t="shared" si="12"/>
        <v>0</v>
      </c>
      <c r="AU91" s="236">
        <f t="shared" si="16"/>
        <v>0</v>
      </c>
      <c r="AV91" s="236">
        <f t="shared" si="17"/>
        <v>0</v>
      </c>
      <c r="AW91" s="236">
        <f t="shared" si="17"/>
        <v>0</v>
      </c>
      <c r="AX91" s="236">
        <f t="shared" si="17"/>
        <v>0</v>
      </c>
      <c r="AY91" s="236">
        <f t="shared" si="15"/>
        <v>0</v>
      </c>
      <c r="AZ91" s="236">
        <f t="shared" si="24"/>
        <v>0</v>
      </c>
      <c r="BA91" s="236">
        <f t="shared" si="24"/>
        <v>0</v>
      </c>
      <c r="BB91" s="236">
        <f t="shared" si="24"/>
        <v>0</v>
      </c>
      <c r="BC91" s="236">
        <f t="shared" si="22"/>
        <v>0</v>
      </c>
      <c r="BD91" s="236">
        <f t="shared" si="22"/>
        <v>0</v>
      </c>
      <c r="BE91" s="236">
        <f t="shared" si="22"/>
        <v>0</v>
      </c>
      <c r="BF91" s="236">
        <f t="shared" si="13"/>
        <v>0</v>
      </c>
      <c r="BG91" s="236">
        <f t="shared" si="13"/>
        <v>0</v>
      </c>
      <c r="BH91" s="236">
        <f t="shared" si="13"/>
        <v>0</v>
      </c>
      <c r="BI91" s="236">
        <f t="shared" si="13"/>
        <v>0</v>
      </c>
      <c r="BJ91" s="236">
        <f t="shared" si="13"/>
        <v>0</v>
      </c>
      <c r="BK91" s="236">
        <f t="shared" si="13"/>
        <v>0</v>
      </c>
      <c r="BL91" s="235">
        <f t="shared" si="18"/>
        <v>0</v>
      </c>
      <c r="BM91" s="234"/>
      <c r="BN91" s="234"/>
      <c r="BO91" s="234"/>
      <c r="BP91" s="234"/>
      <c r="BQ91" s="234"/>
    </row>
    <row r="92" spans="1:69">
      <c r="A92" s="234" t="s">
        <v>305</v>
      </c>
      <c r="B92" s="231">
        <v>3.9900000000000005E-2</v>
      </c>
      <c r="C92" s="231">
        <v>4.1099999999999998E-2</v>
      </c>
      <c r="D92" s="220">
        <v>119531714.73</v>
      </c>
      <c r="E92" s="220">
        <v>119419033.87</v>
      </c>
      <c r="F92" s="220">
        <v>119373721.40000001</v>
      </c>
      <c r="G92" s="220">
        <v>119311979.17</v>
      </c>
      <c r="H92" s="220">
        <v>119255120.27</v>
      </c>
      <c r="I92" s="220">
        <v>119198261.36</v>
      </c>
      <c r="J92" s="220">
        <v>119198261.36</v>
      </c>
      <c r="K92" s="220">
        <v>119198261.36</v>
      </c>
      <c r="L92" s="220">
        <v>119198261.36</v>
      </c>
      <c r="M92" s="220">
        <v>119198261.36</v>
      </c>
      <c r="N92" s="220">
        <v>119198261.36</v>
      </c>
      <c r="O92" s="220">
        <v>119198261.36</v>
      </c>
      <c r="P92" s="220">
        <f t="shared" si="19"/>
        <v>1431279398.9599998</v>
      </c>
      <c r="Q92" s="220">
        <v>119198261.36</v>
      </c>
      <c r="R92" s="220">
        <v>119198261.36</v>
      </c>
      <c r="S92" s="220">
        <v>119198261.36</v>
      </c>
      <c r="T92" s="220">
        <v>119198261.36</v>
      </c>
      <c r="U92" s="220">
        <v>120126427.04000001</v>
      </c>
      <c r="V92" s="220">
        <v>120126427.04000001</v>
      </c>
      <c r="W92" s="220">
        <v>120126427.04000001</v>
      </c>
      <c r="X92" s="220">
        <v>120126427.04000001</v>
      </c>
      <c r="Y92" s="220">
        <v>120126427.04000001</v>
      </c>
      <c r="Z92" s="220">
        <v>120126427.04000001</v>
      </c>
      <c r="AA92" s="220">
        <v>120126427.04000001</v>
      </c>
      <c r="AB92" s="220">
        <v>120126427.04000001</v>
      </c>
      <c r="AC92" s="220">
        <v>120126427.04000001</v>
      </c>
      <c r="AD92" s="220">
        <v>120126427.04000001</v>
      </c>
      <c r="AE92" s="220">
        <v>120126427.04000001</v>
      </c>
      <c r="AF92" s="220">
        <v>120126427.04000001</v>
      </c>
      <c r="AG92" s="220">
        <f t="shared" si="20"/>
        <v>1441517124.4799998</v>
      </c>
      <c r="AH92" s="234"/>
      <c r="AI92" s="235">
        <f t="shared" si="23"/>
        <v>397442.95</v>
      </c>
      <c r="AJ92" s="235">
        <f t="shared" si="23"/>
        <v>397068.29</v>
      </c>
      <c r="AK92" s="235">
        <f t="shared" si="23"/>
        <v>396917.62</v>
      </c>
      <c r="AL92" s="235">
        <f t="shared" si="21"/>
        <v>396712.33</v>
      </c>
      <c r="AM92" s="235">
        <f t="shared" si="21"/>
        <v>396523.27</v>
      </c>
      <c r="AN92" s="235">
        <f t="shared" si="21"/>
        <v>396334.22</v>
      </c>
      <c r="AO92" s="235">
        <f t="shared" si="12"/>
        <v>396334.22</v>
      </c>
      <c r="AP92" s="235">
        <f t="shared" si="12"/>
        <v>396334.22</v>
      </c>
      <c r="AQ92" s="235">
        <f t="shared" si="12"/>
        <v>396334.22</v>
      </c>
      <c r="AR92" s="235">
        <f t="shared" si="12"/>
        <v>396334.22</v>
      </c>
      <c r="AS92" s="235">
        <f t="shared" si="12"/>
        <v>396334.22</v>
      </c>
      <c r="AT92" s="235">
        <f t="shared" si="12"/>
        <v>396334.22</v>
      </c>
      <c r="AU92" s="236">
        <f t="shared" si="16"/>
        <v>4759003.9999999981</v>
      </c>
      <c r="AV92" s="236">
        <f t="shared" si="17"/>
        <v>396334.22</v>
      </c>
      <c r="AW92" s="236">
        <f t="shared" si="17"/>
        <v>396334.22</v>
      </c>
      <c r="AX92" s="236">
        <f t="shared" si="17"/>
        <v>396334.22</v>
      </c>
      <c r="AY92" s="236">
        <f t="shared" si="15"/>
        <v>396334.22</v>
      </c>
      <c r="AZ92" s="236">
        <f t="shared" si="24"/>
        <v>411433.01</v>
      </c>
      <c r="BA92" s="236">
        <f t="shared" si="24"/>
        <v>411433.01</v>
      </c>
      <c r="BB92" s="236">
        <f t="shared" si="24"/>
        <v>411433.01</v>
      </c>
      <c r="BC92" s="236">
        <f t="shared" si="22"/>
        <v>411433.01</v>
      </c>
      <c r="BD92" s="236">
        <f t="shared" si="22"/>
        <v>411433.01</v>
      </c>
      <c r="BE92" s="236">
        <f t="shared" si="22"/>
        <v>411433.01</v>
      </c>
      <c r="BF92" s="236">
        <f t="shared" si="13"/>
        <v>411433.01</v>
      </c>
      <c r="BG92" s="236">
        <f t="shared" si="13"/>
        <v>411433.01</v>
      </c>
      <c r="BH92" s="236">
        <f t="shared" si="13"/>
        <v>411433.01</v>
      </c>
      <c r="BI92" s="236">
        <f t="shared" si="13"/>
        <v>411433.01</v>
      </c>
      <c r="BJ92" s="236">
        <f t="shared" si="13"/>
        <v>411433.01</v>
      </c>
      <c r="BK92" s="236">
        <f t="shared" si="13"/>
        <v>411433.01</v>
      </c>
      <c r="BL92" s="235">
        <f t="shared" si="18"/>
        <v>4937196.1199999992</v>
      </c>
      <c r="BM92" s="234"/>
      <c r="BN92" s="234"/>
      <c r="BO92" s="234"/>
      <c r="BP92" s="234"/>
      <c r="BQ92" s="234"/>
    </row>
    <row r="93" spans="1:69">
      <c r="A93" s="234" t="s">
        <v>306</v>
      </c>
      <c r="B93" s="231">
        <v>3.9900000000000005E-2</v>
      </c>
      <c r="C93" s="231">
        <v>4.1099999999999998E-2</v>
      </c>
      <c r="D93" s="220">
        <v>0</v>
      </c>
      <c r="E93" s="220">
        <v>0</v>
      </c>
      <c r="F93" s="220">
        <v>0</v>
      </c>
      <c r="G93" s="220">
        <v>0</v>
      </c>
      <c r="H93" s="220">
        <v>0</v>
      </c>
      <c r="I93" s="220">
        <v>0</v>
      </c>
      <c r="J93" s="220">
        <v>0</v>
      </c>
      <c r="K93" s="220">
        <v>0</v>
      </c>
      <c r="L93" s="220">
        <v>0</v>
      </c>
      <c r="M93" s="220">
        <v>0</v>
      </c>
      <c r="N93" s="220">
        <v>0</v>
      </c>
      <c r="O93" s="220">
        <v>0</v>
      </c>
      <c r="P93" s="220">
        <f t="shared" si="19"/>
        <v>0</v>
      </c>
      <c r="Q93" s="220">
        <v>0</v>
      </c>
      <c r="R93" s="220">
        <v>0</v>
      </c>
      <c r="S93" s="220">
        <v>0</v>
      </c>
      <c r="T93" s="220">
        <v>0</v>
      </c>
      <c r="U93" s="220">
        <v>0</v>
      </c>
      <c r="V93" s="220">
        <v>0</v>
      </c>
      <c r="W93" s="220">
        <v>0</v>
      </c>
      <c r="X93" s="220">
        <v>0</v>
      </c>
      <c r="Y93" s="220">
        <v>0</v>
      </c>
      <c r="Z93" s="220">
        <v>0</v>
      </c>
      <c r="AA93" s="220">
        <v>0</v>
      </c>
      <c r="AB93" s="220">
        <v>0</v>
      </c>
      <c r="AC93" s="220">
        <v>0</v>
      </c>
      <c r="AD93" s="220">
        <v>0</v>
      </c>
      <c r="AE93" s="220">
        <v>0</v>
      </c>
      <c r="AF93" s="220">
        <v>0</v>
      </c>
      <c r="AG93" s="220">
        <f t="shared" si="20"/>
        <v>0</v>
      </c>
      <c r="AH93" s="234"/>
      <c r="AI93" s="235">
        <f t="shared" si="23"/>
        <v>0</v>
      </c>
      <c r="AJ93" s="235">
        <f t="shared" si="23"/>
        <v>0</v>
      </c>
      <c r="AK93" s="235">
        <f t="shared" si="23"/>
        <v>0</v>
      </c>
      <c r="AL93" s="235">
        <f t="shared" si="21"/>
        <v>0</v>
      </c>
      <c r="AM93" s="235">
        <f t="shared" si="21"/>
        <v>0</v>
      </c>
      <c r="AN93" s="235">
        <f t="shared" si="21"/>
        <v>0</v>
      </c>
      <c r="AO93" s="235">
        <f t="shared" si="12"/>
        <v>0</v>
      </c>
      <c r="AP93" s="235">
        <f t="shared" si="12"/>
        <v>0</v>
      </c>
      <c r="AQ93" s="235">
        <f t="shared" si="12"/>
        <v>0</v>
      </c>
      <c r="AR93" s="235">
        <f t="shared" si="12"/>
        <v>0</v>
      </c>
      <c r="AS93" s="235">
        <f t="shared" si="12"/>
        <v>0</v>
      </c>
      <c r="AT93" s="235">
        <f t="shared" si="12"/>
        <v>0</v>
      </c>
      <c r="AU93" s="236">
        <f t="shared" si="16"/>
        <v>0</v>
      </c>
      <c r="AV93" s="236">
        <f t="shared" si="17"/>
        <v>0</v>
      </c>
      <c r="AW93" s="236">
        <f t="shared" si="17"/>
        <v>0</v>
      </c>
      <c r="AX93" s="236">
        <f t="shared" si="17"/>
        <v>0</v>
      </c>
      <c r="AY93" s="236">
        <f t="shared" si="15"/>
        <v>0</v>
      </c>
      <c r="AZ93" s="236">
        <f t="shared" si="24"/>
        <v>0</v>
      </c>
      <c r="BA93" s="236">
        <f t="shared" si="24"/>
        <v>0</v>
      </c>
      <c r="BB93" s="236">
        <f t="shared" si="24"/>
        <v>0</v>
      </c>
      <c r="BC93" s="236">
        <f t="shared" si="22"/>
        <v>0</v>
      </c>
      <c r="BD93" s="236">
        <f t="shared" si="22"/>
        <v>0</v>
      </c>
      <c r="BE93" s="236">
        <f t="shared" si="22"/>
        <v>0</v>
      </c>
      <c r="BF93" s="236">
        <f t="shared" si="13"/>
        <v>0</v>
      </c>
      <c r="BG93" s="236">
        <f t="shared" si="13"/>
        <v>0</v>
      </c>
      <c r="BH93" s="236">
        <f t="shared" si="13"/>
        <v>0</v>
      </c>
      <c r="BI93" s="236">
        <f t="shared" si="13"/>
        <v>0</v>
      </c>
      <c r="BJ93" s="236">
        <f t="shared" si="13"/>
        <v>0</v>
      </c>
      <c r="BK93" s="236">
        <f t="shared" si="13"/>
        <v>0</v>
      </c>
      <c r="BL93" s="235">
        <f t="shared" si="18"/>
        <v>0</v>
      </c>
      <c r="BM93" s="234"/>
      <c r="BN93" s="234"/>
      <c r="BO93" s="234"/>
      <c r="BP93" s="234"/>
      <c r="BQ93" s="234"/>
    </row>
    <row r="94" spans="1:69">
      <c r="A94" s="234" t="s">
        <v>307</v>
      </c>
      <c r="B94" s="231">
        <v>3.9900000000000005E-2</v>
      </c>
      <c r="C94" s="231">
        <v>4.1099999999999998E-2</v>
      </c>
      <c r="D94" s="220">
        <v>928165.68</v>
      </c>
      <c r="E94" s="220">
        <v>928165.68</v>
      </c>
      <c r="F94" s="220">
        <v>928165.68</v>
      </c>
      <c r="G94" s="220">
        <v>928165.68</v>
      </c>
      <c r="H94" s="220">
        <v>928165.68</v>
      </c>
      <c r="I94" s="220">
        <v>928165.68</v>
      </c>
      <c r="J94" s="220">
        <v>928165.68</v>
      </c>
      <c r="K94" s="220">
        <v>928165.68</v>
      </c>
      <c r="L94" s="220">
        <v>928165.68</v>
      </c>
      <c r="M94" s="220">
        <v>928165.68</v>
      </c>
      <c r="N94" s="220">
        <v>928165.68</v>
      </c>
      <c r="O94" s="220">
        <v>928165.68</v>
      </c>
      <c r="P94" s="220">
        <f t="shared" si="19"/>
        <v>11137988.159999998</v>
      </c>
      <c r="Q94" s="220">
        <v>928165.68</v>
      </c>
      <c r="R94" s="220">
        <v>928165.68</v>
      </c>
      <c r="S94" s="220">
        <v>928165.68</v>
      </c>
      <c r="T94" s="220">
        <v>928165.68</v>
      </c>
      <c r="U94" s="220">
        <v>0</v>
      </c>
      <c r="V94" s="220">
        <v>0</v>
      </c>
      <c r="W94" s="220">
        <v>0</v>
      </c>
      <c r="X94" s="220">
        <v>0</v>
      </c>
      <c r="Y94" s="220">
        <v>0</v>
      </c>
      <c r="Z94" s="220">
        <v>0</v>
      </c>
      <c r="AA94" s="220">
        <v>0</v>
      </c>
      <c r="AB94" s="220">
        <v>0</v>
      </c>
      <c r="AC94" s="220">
        <v>0</v>
      </c>
      <c r="AD94" s="220">
        <v>0</v>
      </c>
      <c r="AE94" s="220">
        <v>0</v>
      </c>
      <c r="AF94" s="220">
        <v>0</v>
      </c>
      <c r="AG94" s="220">
        <f t="shared" si="20"/>
        <v>0</v>
      </c>
      <c r="AH94" s="234"/>
      <c r="AI94" s="235">
        <f t="shared" si="23"/>
        <v>3086.15</v>
      </c>
      <c r="AJ94" s="235">
        <f t="shared" si="23"/>
        <v>3086.15</v>
      </c>
      <c r="AK94" s="235">
        <f t="shared" si="23"/>
        <v>3086.15</v>
      </c>
      <c r="AL94" s="235">
        <f t="shared" si="21"/>
        <v>3086.15</v>
      </c>
      <c r="AM94" s="235">
        <f t="shared" si="21"/>
        <v>3086.15</v>
      </c>
      <c r="AN94" s="235">
        <f t="shared" si="21"/>
        <v>3086.15</v>
      </c>
      <c r="AO94" s="235">
        <f t="shared" si="12"/>
        <v>3086.15</v>
      </c>
      <c r="AP94" s="235">
        <f t="shared" si="12"/>
        <v>3086.15</v>
      </c>
      <c r="AQ94" s="235">
        <f t="shared" si="12"/>
        <v>3086.15</v>
      </c>
      <c r="AR94" s="235">
        <f t="shared" si="12"/>
        <v>3086.15</v>
      </c>
      <c r="AS94" s="235">
        <f t="shared" si="12"/>
        <v>3086.15</v>
      </c>
      <c r="AT94" s="235">
        <f t="shared" si="12"/>
        <v>3086.15</v>
      </c>
      <c r="AU94" s="236">
        <f t="shared" si="16"/>
        <v>37033.80000000001</v>
      </c>
      <c r="AV94" s="236">
        <f t="shared" si="17"/>
        <v>3086.15</v>
      </c>
      <c r="AW94" s="236">
        <f t="shared" si="17"/>
        <v>3086.15</v>
      </c>
      <c r="AX94" s="236">
        <f t="shared" si="17"/>
        <v>3086.15</v>
      </c>
      <c r="AY94" s="236">
        <f t="shared" si="15"/>
        <v>3086.15</v>
      </c>
      <c r="AZ94" s="236">
        <f t="shared" si="24"/>
        <v>0</v>
      </c>
      <c r="BA94" s="236">
        <f t="shared" si="24"/>
        <v>0</v>
      </c>
      <c r="BB94" s="236">
        <f t="shared" si="24"/>
        <v>0</v>
      </c>
      <c r="BC94" s="236">
        <f t="shared" si="22"/>
        <v>0</v>
      </c>
      <c r="BD94" s="236">
        <f t="shared" si="22"/>
        <v>0</v>
      </c>
      <c r="BE94" s="236">
        <f t="shared" si="22"/>
        <v>0</v>
      </c>
      <c r="BF94" s="236">
        <f t="shared" si="13"/>
        <v>0</v>
      </c>
      <c r="BG94" s="236">
        <f t="shared" si="13"/>
        <v>0</v>
      </c>
      <c r="BH94" s="236">
        <f t="shared" si="13"/>
        <v>0</v>
      </c>
      <c r="BI94" s="236">
        <f t="shared" si="13"/>
        <v>0</v>
      </c>
      <c r="BJ94" s="236">
        <f t="shared" si="13"/>
        <v>0</v>
      </c>
      <c r="BK94" s="236">
        <f t="shared" si="13"/>
        <v>0</v>
      </c>
      <c r="BL94" s="235">
        <f t="shared" si="18"/>
        <v>0</v>
      </c>
      <c r="BM94" s="234"/>
      <c r="BN94" s="234"/>
      <c r="BO94" s="234"/>
      <c r="BP94" s="234"/>
      <c r="BQ94" s="234"/>
    </row>
    <row r="95" spans="1:69">
      <c r="A95" s="234" t="s">
        <v>308</v>
      </c>
      <c r="B95" s="231">
        <v>3.5699999999999996E-2</v>
      </c>
      <c r="C95" s="231">
        <v>3.8699999999999998E-2</v>
      </c>
      <c r="D95" s="220">
        <v>254610300.25</v>
      </c>
      <c r="E95" s="220">
        <v>254680353.16999999</v>
      </c>
      <c r="F95" s="220">
        <v>254730253.11000001</v>
      </c>
      <c r="G95" s="220">
        <v>254710100.13999999</v>
      </c>
      <c r="H95" s="220">
        <v>254710100.13999999</v>
      </c>
      <c r="I95" s="220">
        <v>254651682.91999999</v>
      </c>
      <c r="J95" s="220">
        <v>254593265.69</v>
      </c>
      <c r="K95" s="220">
        <v>254593265.69</v>
      </c>
      <c r="L95" s="220">
        <v>254593265.69</v>
      </c>
      <c r="M95" s="220">
        <v>254599061.88499999</v>
      </c>
      <c r="N95" s="220">
        <v>254604858.07999998</v>
      </c>
      <c r="O95" s="220">
        <v>254604858.07999998</v>
      </c>
      <c r="P95" s="220">
        <f t="shared" si="19"/>
        <v>3055681364.8450003</v>
      </c>
      <c r="Q95" s="220">
        <v>254604858.07999998</v>
      </c>
      <c r="R95" s="220">
        <v>254604858.07999998</v>
      </c>
      <c r="S95" s="220">
        <v>254604858.07999998</v>
      </c>
      <c r="T95" s="220">
        <v>254604858.07999998</v>
      </c>
      <c r="U95" s="220">
        <v>255419417.91999999</v>
      </c>
      <c r="V95" s="220">
        <v>255419417.91999999</v>
      </c>
      <c r="W95" s="220">
        <v>255419417.91999999</v>
      </c>
      <c r="X95" s="220">
        <v>255419417.91999999</v>
      </c>
      <c r="Y95" s="220">
        <v>255419417.91999999</v>
      </c>
      <c r="Z95" s="220">
        <v>255419417.91999999</v>
      </c>
      <c r="AA95" s="220">
        <v>255419417.91999999</v>
      </c>
      <c r="AB95" s="220">
        <v>255419417.91999999</v>
      </c>
      <c r="AC95" s="220">
        <v>255419417.91999999</v>
      </c>
      <c r="AD95" s="220">
        <v>255419417.91999999</v>
      </c>
      <c r="AE95" s="220">
        <v>255419417.91999999</v>
      </c>
      <c r="AF95" s="220">
        <v>255419417.91999999</v>
      </c>
      <c r="AG95" s="220">
        <f t="shared" si="20"/>
        <v>3065033015.0400004</v>
      </c>
      <c r="AH95" s="234"/>
      <c r="AI95" s="235">
        <f t="shared" si="23"/>
        <v>757465.64</v>
      </c>
      <c r="AJ95" s="235">
        <f t="shared" si="23"/>
        <v>757674.05</v>
      </c>
      <c r="AK95" s="235">
        <f t="shared" si="23"/>
        <v>757822.5</v>
      </c>
      <c r="AL95" s="235">
        <f t="shared" si="21"/>
        <v>757762.55</v>
      </c>
      <c r="AM95" s="235">
        <f t="shared" si="21"/>
        <v>757762.55</v>
      </c>
      <c r="AN95" s="235">
        <f t="shared" si="21"/>
        <v>757588.76</v>
      </c>
      <c r="AO95" s="235">
        <f t="shared" si="12"/>
        <v>757414.97</v>
      </c>
      <c r="AP95" s="235">
        <f t="shared" si="12"/>
        <v>757414.97</v>
      </c>
      <c r="AQ95" s="235">
        <f t="shared" si="12"/>
        <v>757414.97</v>
      </c>
      <c r="AR95" s="235">
        <f t="shared" si="12"/>
        <v>757432.21</v>
      </c>
      <c r="AS95" s="235">
        <f t="shared" si="12"/>
        <v>757449.45</v>
      </c>
      <c r="AT95" s="235">
        <f t="shared" si="12"/>
        <v>757449.45</v>
      </c>
      <c r="AU95" s="236">
        <f t="shared" si="16"/>
        <v>9090652.0699999984</v>
      </c>
      <c r="AV95" s="236">
        <f t="shared" si="17"/>
        <v>757449.45</v>
      </c>
      <c r="AW95" s="236">
        <f t="shared" si="17"/>
        <v>757449.45</v>
      </c>
      <c r="AX95" s="236">
        <f t="shared" si="17"/>
        <v>757449.45</v>
      </c>
      <c r="AY95" s="236">
        <f t="shared" si="15"/>
        <v>757449.45</v>
      </c>
      <c r="AZ95" s="236">
        <f t="shared" si="24"/>
        <v>823727.62</v>
      </c>
      <c r="BA95" s="236">
        <f t="shared" si="24"/>
        <v>823727.62</v>
      </c>
      <c r="BB95" s="236">
        <f t="shared" si="24"/>
        <v>823727.62</v>
      </c>
      <c r="BC95" s="236">
        <f t="shared" si="22"/>
        <v>823727.62</v>
      </c>
      <c r="BD95" s="236">
        <f t="shared" si="22"/>
        <v>823727.62</v>
      </c>
      <c r="BE95" s="236">
        <f t="shared" si="22"/>
        <v>823727.62</v>
      </c>
      <c r="BF95" s="236">
        <f t="shared" si="13"/>
        <v>823727.62</v>
      </c>
      <c r="BG95" s="236">
        <f t="shared" si="13"/>
        <v>823727.62</v>
      </c>
      <c r="BH95" s="236">
        <f t="shared" si="13"/>
        <v>823727.62</v>
      </c>
      <c r="BI95" s="236">
        <f t="shared" si="13"/>
        <v>823727.62</v>
      </c>
      <c r="BJ95" s="236">
        <f t="shared" si="13"/>
        <v>823727.62</v>
      </c>
      <c r="BK95" s="236">
        <f t="shared" si="13"/>
        <v>823727.62</v>
      </c>
      <c r="BL95" s="235">
        <f t="shared" si="18"/>
        <v>9884731.4399999995</v>
      </c>
      <c r="BM95" s="234"/>
      <c r="BN95" s="234"/>
      <c r="BO95" s="234"/>
      <c r="BP95" s="234"/>
      <c r="BQ95" s="234"/>
    </row>
    <row r="96" spans="1:69">
      <c r="A96" s="234" t="s">
        <v>309</v>
      </c>
      <c r="B96" s="231">
        <v>3.5699999999999996E-2</v>
      </c>
      <c r="C96" s="231">
        <v>3.8699999999999998E-2</v>
      </c>
      <c r="D96" s="220">
        <v>0</v>
      </c>
      <c r="E96" s="220">
        <v>0</v>
      </c>
      <c r="F96" s="220">
        <v>0</v>
      </c>
      <c r="G96" s="220">
        <v>0</v>
      </c>
      <c r="H96" s="220">
        <v>0</v>
      </c>
      <c r="I96" s="220">
        <v>0</v>
      </c>
      <c r="J96" s="220">
        <v>0</v>
      </c>
      <c r="K96" s="220">
        <v>0</v>
      </c>
      <c r="L96" s="220">
        <v>0</v>
      </c>
      <c r="M96" s="220">
        <v>0</v>
      </c>
      <c r="N96" s="220">
        <v>0</v>
      </c>
      <c r="O96" s="220">
        <v>0</v>
      </c>
      <c r="P96" s="220">
        <f t="shared" si="19"/>
        <v>0</v>
      </c>
      <c r="Q96" s="220">
        <v>0</v>
      </c>
      <c r="R96" s="220">
        <v>0</v>
      </c>
      <c r="S96" s="220">
        <v>0</v>
      </c>
      <c r="T96" s="220">
        <v>0</v>
      </c>
      <c r="U96" s="220">
        <v>0</v>
      </c>
      <c r="V96" s="220">
        <v>0</v>
      </c>
      <c r="W96" s="220">
        <v>0</v>
      </c>
      <c r="X96" s="220">
        <v>0</v>
      </c>
      <c r="Y96" s="220">
        <v>0</v>
      </c>
      <c r="Z96" s="220">
        <v>0</v>
      </c>
      <c r="AA96" s="220">
        <v>0</v>
      </c>
      <c r="AB96" s="220">
        <v>0</v>
      </c>
      <c r="AC96" s="220">
        <v>0</v>
      </c>
      <c r="AD96" s="220">
        <v>0</v>
      </c>
      <c r="AE96" s="220">
        <v>0</v>
      </c>
      <c r="AF96" s="220">
        <v>0</v>
      </c>
      <c r="AG96" s="220">
        <f t="shared" si="20"/>
        <v>0</v>
      </c>
      <c r="AH96" s="234"/>
      <c r="AI96" s="235">
        <f t="shared" si="23"/>
        <v>0</v>
      </c>
      <c r="AJ96" s="235">
        <f t="shared" si="23"/>
        <v>0</v>
      </c>
      <c r="AK96" s="235">
        <f t="shared" si="23"/>
        <v>0</v>
      </c>
      <c r="AL96" s="235">
        <f t="shared" si="21"/>
        <v>0</v>
      </c>
      <c r="AM96" s="235">
        <f t="shared" si="21"/>
        <v>0</v>
      </c>
      <c r="AN96" s="235">
        <f t="shared" si="21"/>
        <v>0</v>
      </c>
      <c r="AO96" s="235">
        <f t="shared" si="12"/>
        <v>0</v>
      </c>
      <c r="AP96" s="235">
        <f t="shared" si="12"/>
        <v>0</v>
      </c>
      <c r="AQ96" s="235">
        <f t="shared" si="12"/>
        <v>0</v>
      </c>
      <c r="AR96" s="235">
        <f t="shared" ref="AR96:AT159" si="25">ROUND(M96*$B96/12,2)</f>
        <v>0</v>
      </c>
      <c r="AS96" s="235">
        <f t="shared" si="25"/>
        <v>0</v>
      </c>
      <c r="AT96" s="235">
        <f t="shared" si="25"/>
        <v>0</v>
      </c>
      <c r="AU96" s="236">
        <f t="shared" si="16"/>
        <v>0</v>
      </c>
      <c r="AV96" s="236">
        <f t="shared" si="17"/>
        <v>0</v>
      </c>
      <c r="AW96" s="236">
        <f t="shared" si="17"/>
        <v>0</v>
      </c>
      <c r="AX96" s="236">
        <f t="shared" si="17"/>
        <v>0</v>
      </c>
      <c r="AY96" s="236">
        <f t="shared" si="15"/>
        <v>0</v>
      </c>
      <c r="AZ96" s="236">
        <f t="shared" si="24"/>
        <v>0</v>
      </c>
      <c r="BA96" s="236">
        <f t="shared" si="24"/>
        <v>0</v>
      </c>
      <c r="BB96" s="236">
        <f t="shared" si="24"/>
        <v>0</v>
      </c>
      <c r="BC96" s="236">
        <f t="shared" si="22"/>
        <v>0</v>
      </c>
      <c r="BD96" s="236">
        <f t="shared" si="22"/>
        <v>0</v>
      </c>
      <c r="BE96" s="236">
        <f t="shared" si="22"/>
        <v>0</v>
      </c>
      <c r="BF96" s="236">
        <f t="shared" si="13"/>
        <v>0</v>
      </c>
      <c r="BG96" s="236">
        <f t="shared" si="13"/>
        <v>0</v>
      </c>
      <c r="BH96" s="236">
        <f t="shared" si="13"/>
        <v>0</v>
      </c>
      <c r="BI96" s="236">
        <f t="shared" ref="BI96:BK159" si="26">ROUND(AD96*$C96/12,2)</f>
        <v>0</v>
      </c>
      <c r="BJ96" s="236">
        <f t="shared" si="26"/>
        <v>0</v>
      </c>
      <c r="BK96" s="236">
        <f t="shared" si="26"/>
        <v>0</v>
      </c>
      <c r="BL96" s="235">
        <f t="shared" si="18"/>
        <v>0</v>
      </c>
      <c r="BM96" s="234"/>
      <c r="BN96" s="234"/>
      <c r="BO96" s="234"/>
      <c r="BP96" s="234"/>
      <c r="BQ96" s="234"/>
    </row>
    <row r="97" spans="1:69">
      <c r="A97" s="234" t="s">
        <v>310</v>
      </c>
      <c r="B97" s="231">
        <v>3.5699999999999996E-2</v>
      </c>
      <c r="C97" s="231">
        <v>3.8699999999999998E-2</v>
      </c>
      <c r="D97" s="220">
        <v>814559.84</v>
      </c>
      <c r="E97" s="220">
        <v>814559.84</v>
      </c>
      <c r="F97" s="220">
        <v>814559.84</v>
      </c>
      <c r="G97" s="220">
        <v>814559.84</v>
      </c>
      <c r="H97" s="220">
        <v>814559.84</v>
      </c>
      <c r="I97" s="220">
        <v>814559.84</v>
      </c>
      <c r="J97" s="220">
        <v>814559.84</v>
      </c>
      <c r="K97" s="220">
        <v>814559.84</v>
      </c>
      <c r="L97" s="220">
        <v>814559.84</v>
      </c>
      <c r="M97" s="220">
        <v>814559.84</v>
      </c>
      <c r="N97" s="220">
        <v>814559.84</v>
      </c>
      <c r="O97" s="220">
        <v>814559.84</v>
      </c>
      <c r="P97" s="220">
        <f t="shared" si="19"/>
        <v>9774718.0800000001</v>
      </c>
      <c r="Q97" s="220">
        <v>814559.84</v>
      </c>
      <c r="R97" s="220">
        <v>814559.84</v>
      </c>
      <c r="S97" s="220">
        <v>814559.84</v>
      </c>
      <c r="T97" s="220">
        <v>814559.84</v>
      </c>
      <c r="U97" s="220">
        <v>0</v>
      </c>
      <c r="V97" s="220">
        <v>0</v>
      </c>
      <c r="W97" s="220">
        <v>0</v>
      </c>
      <c r="X97" s="220">
        <v>0</v>
      </c>
      <c r="Y97" s="220">
        <v>0</v>
      </c>
      <c r="Z97" s="220">
        <v>0</v>
      </c>
      <c r="AA97" s="220">
        <v>0</v>
      </c>
      <c r="AB97" s="220">
        <v>0</v>
      </c>
      <c r="AC97" s="220">
        <v>0</v>
      </c>
      <c r="AD97" s="220">
        <v>0</v>
      </c>
      <c r="AE97" s="220">
        <v>0</v>
      </c>
      <c r="AF97" s="220">
        <v>0</v>
      </c>
      <c r="AG97" s="220">
        <f t="shared" si="20"/>
        <v>0</v>
      </c>
      <c r="AH97" s="234"/>
      <c r="AI97" s="235">
        <f t="shared" si="23"/>
        <v>2423.3200000000002</v>
      </c>
      <c r="AJ97" s="235">
        <f t="shared" si="23"/>
        <v>2423.3200000000002</v>
      </c>
      <c r="AK97" s="235">
        <f t="shared" si="23"/>
        <v>2423.3200000000002</v>
      </c>
      <c r="AL97" s="235">
        <f t="shared" si="21"/>
        <v>2423.3200000000002</v>
      </c>
      <c r="AM97" s="235">
        <f t="shared" si="21"/>
        <v>2423.3200000000002</v>
      </c>
      <c r="AN97" s="235">
        <f t="shared" si="21"/>
        <v>2423.3200000000002</v>
      </c>
      <c r="AO97" s="235">
        <f t="shared" si="21"/>
        <v>2423.3200000000002</v>
      </c>
      <c r="AP97" s="235">
        <f t="shared" si="21"/>
        <v>2423.3200000000002</v>
      </c>
      <c r="AQ97" s="235">
        <f t="shared" si="21"/>
        <v>2423.3200000000002</v>
      </c>
      <c r="AR97" s="235">
        <f t="shared" si="25"/>
        <v>2423.3200000000002</v>
      </c>
      <c r="AS97" s="235">
        <f t="shared" si="25"/>
        <v>2423.3200000000002</v>
      </c>
      <c r="AT97" s="235">
        <f t="shared" si="25"/>
        <v>2423.3200000000002</v>
      </c>
      <c r="AU97" s="236">
        <f t="shared" si="16"/>
        <v>29079.84</v>
      </c>
      <c r="AV97" s="236">
        <f t="shared" si="17"/>
        <v>2423.3200000000002</v>
      </c>
      <c r="AW97" s="236">
        <f t="shared" si="17"/>
        <v>2423.3200000000002</v>
      </c>
      <c r="AX97" s="236">
        <f t="shared" si="17"/>
        <v>2423.3200000000002</v>
      </c>
      <c r="AY97" s="236">
        <f t="shared" si="15"/>
        <v>2423.3200000000002</v>
      </c>
      <c r="AZ97" s="236">
        <f t="shared" si="24"/>
        <v>0</v>
      </c>
      <c r="BA97" s="236">
        <f t="shared" si="24"/>
        <v>0</v>
      </c>
      <c r="BB97" s="236">
        <f t="shared" si="24"/>
        <v>0</v>
      </c>
      <c r="BC97" s="236">
        <f t="shared" si="22"/>
        <v>0</v>
      </c>
      <c r="BD97" s="236">
        <f t="shared" si="22"/>
        <v>0</v>
      </c>
      <c r="BE97" s="236">
        <f t="shared" si="22"/>
        <v>0</v>
      </c>
      <c r="BF97" s="236">
        <f t="shared" si="22"/>
        <v>0</v>
      </c>
      <c r="BG97" s="236">
        <f t="shared" si="22"/>
        <v>0</v>
      </c>
      <c r="BH97" s="236">
        <f t="shared" si="22"/>
        <v>0</v>
      </c>
      <c r="BI97" s="236">
        <f t="shared" si="26"/>
        <v>0</v>
      </c>
      <c r="BJ97" s="236">
        <f t="shared" si="26"/>
        <v>0</v>
      </c>
      <c r="BK97" s="236">
        <f t="shared" si="26"/>
        <v>0</v>
      </c>
      <c r="BL97" s="235">
        <f t="shared" si="18"/>
        <v>0</v>
      </c>
      <c r="BM97" s="234"/>
      <c r="BN97" s="234"/>
      <c r="BO97" s="234"/>
      <c r="BP97" s="234"/>
      <c r="BQ97" s="234"/>
    </row>
    <row r="98" spans="1:69">
      <c r="A98" s="234" t="s">
        <v>311</v>
      </c>
      <c r="B98" s="231">
        <v>4.3500000000000004E-2</v>
      </c>
      <c r="C98" s="231">
        <v>5.1400000000000001E-2</v>
      </c>
      <c r="D98" s="220">
        <v>0</v>
      </c>
      <c r="E98" s="220">
        <v>0</v>
      </c>
      <c r="F98" s="220">
        <v>0</v>
      </c>
      <c r="G98" s="220">
        <v>0</v>
      </c>
      <c r="H98" s="220">
        <v>0</v>
      </c>
      <c r="I98" s="220">
        <v>0</v>
      </c>
      <c r="J98" s="220">
        <v>0</v>
      </c>
      <c r="K98" s="220">
        <v>0</v>
      </c>
      <c r="L98" s="220">
        <v>0</v>
      </c>
      <c r="M98" s="220">
        <v>0</v>
      </c>
      <c r="N98" s="220">
        <v>0</v>
      </c>
      <c r="O98" s="220">
        <v>0</v>
      </c>
      <c r="P98" s="220">
        <f t="shared" si="19"/>
        <v>0</v>
      </c>
      <c r="Q98" s="220">
        <v>0</v>
      </c>
      <c r="R98" s="220">
        <v>0</v>
      </c>
      <c r="S98" s="220">
        <v>0</v>
      </c>
      <c r="T98" s="220">
        <v>0</v>
      </c>
      <c r="U98" s="220">
        <v>0</v>
      </c>
      <c r="V98" s="220">
        <v>0</v>
      </c>
      <c r="W98" s="220">
        <v>0</v>
      </c>
      <c r="X98" s="220">
        <v>0</v>
      </c>
      <c r="Y98" s="220">
        <v>0</v>
      </c>
      <c r="Z98" s="220">
        <v>8036390</v>
      </c>
      <c r="AA98" s="220">
        <v>16072780</v>
      </c>
      <c r="AB98" s="220">
        <v>16072780</v>
      </c>
      <c r="AC98" s="220">
        <v>16072780</v>
      </c>
      <c r="AD98" s="220">
        <v>16072780</v>
      </c>
      <c r="AE98" s="220">
        <v>16072780</v>
      </c>
      <c r="AF98" s="220">
        <v>16072780</v>
      </c>
      <c r="AG98" s="220">
        <f t="shared" si="20"/>
        <v>104473070</v>
      </c>
      <c r="AH98" s="234"/>
      <c r="AI98" s="235">
        <f t="shared" si="23"/>
        <v>0</v>
      </c>
      <c r="AJ98" s="235">
        <f t="shared" si="23"/>
        <v>0</v>
      </c>
      <c r="AK98" s="235">
        <f t="shared" si="23"/>
        <v>0</v>
      </c>
      <c r="AL98" s="235">
        <f t="shared" si="21"/>
        <v>0</v>
      </c>
      <c r="AM98" s="235">
        <f t="shared" si="21"/>
        <v>0</v>
      </c>
      <c r="AN98" s="235">
        <f t="shared" si="21"/>
        <v>0</v>
      </c>
      <c r="AO98" s="235">
        <f t="shared" si="21"/>
        <v>0</v>
      </c>
      <c r="AP98" s="235">
        <f t="shared" si="21"/>
        <v>0</v>
      </c>
      <c r="AQ98" s="235">
        <f t="shared" si="21"/>
        <v>0</v>
      </c>
      <c r="AR98" s="235">
        <f t="shared" si="25"/>
        <v>0</v>
      </c>
      <c r="AS98" s="235">
        <f t="shared" si="25"/>
        <v>0</v>
      </c>
      <c r="AT98" s="235">
        <f t="shared" si="25"/>
        <v>0</v>
      </c>
      <c r="AU98" s="236">
        <f t="shared" si="16"/>
        <v>0</v>
      </c>
      <c r="AV98" s="236">
        <f t="shared" si="17"/>
        <v>0</v>
      </c>
      <c r="AW98" s="236">
        <f t="shared" si="17"/>
        <v>0</v>
      </c>
      <c r="AX98" s="236">
        <f t="shared" si="17"/>
        <v>0</v>
      </c>
      <c r="AY98" s="236">
        <f t="shared" si="15"/>
        <v>0</v>
      </c>
      <c r="AZ98" s="236">
        <f t="shared" si="24"/>
        <v>0</v>
      </c>
      <c r="BA98" s="236">
        <f t="shared" si="24"/>
        <v>0</v>
      </c>
      <c r="BB98" s="236">
        <f t="shared" si="24"/>
        <v>0</v>
      </c>
      <c r="BC98" s="236">
        <f t="shared" si="22"/>
        <v>0</v>
      </c>
      <c r="BD98" s="236">
        <f t="shared" si="22"/>
        <v>0</v>
      </c>
      <c r="BE98" s="236">
        <f t="shared" si="22"/>
        <v>34422.54</v>
      </c>
      <c r="BF98" s="236">
        <f t="shared" si="22"/>
        <v>68845.070000000007</v>
      </c>
      <c r="BG98" s="236">
        <f t="shared" si="22"/>
        <v>68845.070000000007</v>
      </c>
      <c r="BH98" s="236">
        <f t="shared" si="22"/>
        <v>68845.070000000007</v>
      </c>
      <c r="BI98" s="236">
        <f t="shared" si="26"/>
        <v>68845.070000000007</v>
      </c>
      <c r="BJ98" s="236">
        <f t="shared" si="26"/>
        <v>68845.070000000007</v>
      </c>
      <c r="BK98" s="236">
        <f t="shared" si="26"/>
        <v>68845.070000000007</v>
      </c>
      <c r="BL98" s="235">
        <f t="shared" si="18"/>
        <v>447492.96000000008</v>
      </c>
      <c r="BM98" s="234"/>
      <c r="BN98" s="235"/>
      <c r="BO98" s="235">
        <f>BL98</f>
        <v>447492.96000000008</v>
      </c>
      <c r="BP98" s="234"/>
      <c r="BQ98" s="234"/>
    </row>
    <row r="99" spans="1:69">
      <c r="A99" s="234" t="s">
        <v>312</v>
      </c>
      <c r="B99" s="231">
        <v>0</v>
      </c>
      <c r="C99" s="231">
        <v>0</v>
      </c>
      <c r="D99" s="220">
        <v>0</v>
      </c>
      <c r="E99" s="220">
        <v>0</v>
      </c>
      <c r="F99" s="220">
        <v>0</v>
      </c>
      <c r="G99" s="220">
        <v>0</v>
      </c>
      <c r="H99" s="220">
        <v>0</v>
      </c>
      <c r="I99" s="220">
        <v>0</v>
      </c>
      <c r="J99" s="220">
        <v>0</v>
      </c>
      <c r="K99" s="220">
        <v>0</v>
      </c>
      <c r="L99" s="220">
        <v>0</v>
      </c>
      <c r="M99" s="220">
        <v>0</v>
      </c>
      <c r="N99" s="220">
        <v>0</v>
      </c>
      <c r="O99" s="220">
        <v>0</v>
      </c>
      <c r="P99" s="220">
        <f t="shared" si="19"/>
        <v>0</v>
      </c>
      <c r="Q99" s="220">
        <v>0</v>
      </c>
      <c r="R99" s="220">
        <v>0</v>
      </c>
      <c r="S99" s="220">
        <v>0</v>
      </c>
      <c r="T99" s="220">
        <v>0</v>
      </c>
      <c r="U99" s="220">
        <v>0</v>
      </c>
      <c r="V99" s="220">
        <v>0</v>
      </c>
      <c r="W99" s="220">
        <v>0</v>
      </c>
      <c r="X99" s="220">
        <v>0</v>
      </c>
      <c r="Y99" s="220">
        <v>0</v>
      </c>
      <c r="Z99" s="220">
        <v>0</v>
      </c>
      <c r="AA99" s="220">
        <v>0</v>
      </c>
      <c r="AB99" s="220">
        <v>0</v>
      </c>
      <c r="AC99" s="220">
        <v>0</v>
      </c>
      <c r="AD99" s="220">
        <v>0</v>
      </c>
      <c r="AE99" s="220">
        <v>0</v>
      </c>
      <c r="AF99" s="220">
        <v>0</v>
      </c>
      <c r="AG99" s="220">
        <f t="shared" si="20"/>
        <v>0</v>
      </c>
      <c r="AH99" s="234"/>
      <c r="AI99" s="235">
        <f t="shared" si="23"/>
        <v>0</v>
      </c>
      <c r="AJ99" s="235">
        <f t="shared" si="23"/>
        <v>0</v>
      </c>
      <c r="AK99" s="235">
        <f t="shared" si="23"/>
        <v>0</v>
      </c>
      <c r="AL99" s="235">
        <f t="shared" si="21"/>
        <v>0</v>
      </c>
      <c r="AM99" s="235">
        <f t="shared" si="21"/>
        <v>0</v>
      </c>
      <c r="AN99" s="235">
        <f t="shared" si="21"/>
        <v>0</v>
      </c>
      <c r="AO99" s="235">
        <f t="shared" si="21"/>
        <v>0</v>
      </c>
      <c r="AP99" s="235">
        <f t="shared" si="21"/>
        <v>0</v>
      </c>
      <c r="AQ99" s="235">
        <f t="shared" si="21"/>
        <v>0</v>
      </c>
      <c r="AR99" s="235">
        <f t="shared" si="25"/>
        <v>0</v>
      </c>
      <c r="AS99" s="235">
        <f t="shared" si="25"/>
        <v>0</v>
      </c>
      <c r="AT99" s="235">
        <f t="shared" si="25"/>
        <v>0</v>
      </c>
      <c r="AU99" s="236">
        <f t="shared" si="16"/>
        <v>0</v>
      </c>
      <c r="AV99" s="236">
        <f t="shared" si="17"/>
        <v>0</v>
      </c>
      <c r="AW99" s="236">
        <f t="shared" si="17"/>
        <v>0</v>
      </c>
      <c r="AX99" s="236">
        <f t="shared" si="17"/>
        <v>0</v>
      </c>
      <c r="AY99" s="236">
        <f t="shared" si="15"/>
        <v>0</v>
      </c>
      <c r="AZ99" s="236">
        <f t="shared" si="24"/>
        <v>0</v>
      </c>
      <c r="BA99" s="236">
        <f t="shared" si="24"/>
        <v>0</v>
      </c>
      <c r="BB99" s="236">
        <f t="shared" si="24"/>
        <v>0</v>
      </c>
      <c r="BC99" s="236">
        <f t="shared" si="22"/>
        <v>0</v>
      </c>
      <c r="BD99" s="236">
        <f t="shared" si="22"/>
        <v>0</v>
      </c>
      <c r="BE99" s="236">
        <f t="shared" si="22"/>
        <v>0</v>
      </c>
      <c r="BF99" s="236">
        <f t="shared" si="22"/>
        <v>0</v>
      </c>
      <c r="BG99" s="236">
        <f t="shared" si="22"/>
        <v>0</v>
      </c>
      <c r="BH99" s="236">
        <f t="shared" si="22"/>
        <v>0</v>
      </c>
      <c r="BI99" s="236">
        <f t="shared" si="26"/>
        <v>0</v>
      </c>
      <c r="BJ99" s="236">
        <f t="shared" si="26"/>
        <v>0</v>
      </c>
      <c r="BK99" s="236">
        <f t="shared" si="26"/>
        <v>0</v>
      </c>
      <c r="BL99" s="235">
        <f t="shared" si="18"/>
        <v>0</v>
      </c>
      <c r="BM99" s="234"/>
      <c r="BN99" s="234"/>
      <c r="BO99" s="234"/>
      <c r="BP99" s="234"/>
      <c r="BQ99" s="234"/>
    </row>
    <row r="100" spans="1:69">
      <c r="A100" s="234" t="s">
        <v>313</v>
      </c>
      <c r="B100" s="231">
        <v>0</v>
      </c>
      <c r="C100" s="231">
        <v>0</v>
      </c>
      <c r="D100" s="220">
        <v>0</v>
      </c>
      <c r="E100" s="220">
        <v>0</v>
      </c>
      <c r="F100" s="220">
        <v>0</v>
      </c>
      <c r="G100" s="220">
        <v>0</v>
      </c>
      <c r="H100" s="220">
        <v>0</v>
      </c>
      <c r="I100" s="220">
        <v>0</v>
      </c>
      <c r="J100" s="220">
        <v>0</v>
      </c>
      <c r="K100" s="220">
        <v>0</v>
      </c>
      <c r="L100" s="220">
        <v>0</v>
      </c>
      <c r="M100" s="220">
        <v>0</v>
      </c>
      <c r="N100" s="220">
        <v>0</v>
      </c>
      <c r="O100" s="220">
        <v>0</v>
      </c>
      <c r="P100" s="220">
        <f t="shared" si="19"/>
        <v>0</v>
      </c>
      <c r="Q100" s="220">
        <v>0</v>
      </c>
      <c r="R100" s="220">
        <v>0</v>
      </c>
      <c r="S100" s="220">
        <v>0</v>
      </c>
      <c r="T100" s="220">
        <v>0</v>
      </c>
      <c r="U100" s="220">
        <v>0</v>
      </c>
      <c r="V100" s="220">
        <v>0</v>
      </c>
      <c r="W100" s="220">
        <v>0</v>
      </c>
      <c r="X100" s="220">
        <v>0</v>
      </c>
      <c r="Y100" s="220">
        <v>0</v>
      </c>
      <c r="Z100" s="220">
        <v>0</v>
      </c>
      <c r="AA100" s="220">
        <v>0</v>
      </c>
      <c r="AB100" s="220">
        <v>0</v>
      </c>
      <c r="AC100" s="220">
        <v>0</v>
      </c>
      <c r="AD100" s="220">
        <v>0</v>
      </c>
      <c r="AE100" s="220">
        <v>0</v>
      </c>
      <c r="AF100" s="220">
        <v>0</v>
      </c>
      <c r="AG100" s="220">
        <f t="shared" si="20"/>
        <v>0</v>
      </c>
      <c r="AH100" s="234"/>
      <c r="AI100" s="235">
        <f t="shared" si="23"/>
        <v>0</v>
      </c>
      <c r="AJ100" s="235">
        <f t="shared" si="23"/>
        <v>0</v>
      </c>
      <c r="AK100" s="235">
        <f t="shared" si="23"/>
        <v>0</v>
      </c>
      <c r="AL100" s="235">
        <f t="shared" si="21"/>
        <v>0</v>
      </c>
      <c r="AM100" s="235">
        <f t="shared" si="21"/>
        <v>0</v>
      </c>
      <c r="AN100" s="235">
        <f t="shared" si="21"/>
        <v>0</v>
      </c>
      <c r="AO100" s="235">
        <f t="shared" si="21"/>
        <v>0</v>
      </c>
      <c r="AP100" s="235">
        <f t="shared" si="21"/>
        <v>0</v>
      </c>
      <c r="AQ100" s="235">
        <f t="shared" si="21"/>
        <v>0</v>
      </c>
      <c r="AR100" s="235">
        <f t="shared" si="25"/>
        <v>0</v>
      </c>
      <c r="AS100" s="235">
        <f t="shared" si="25"/>
        <v>0</v>
      </c>
      <c r="AT100" s="235">
        <f t="shared" si="25"/>
        <v>0</v>
      </c>
      <c r="AU100" s="236">
        <f t="shared" si="16"/>
        <v>0</v>
      </c>
      <c r="AV100" s="236">
        <f t="shared" si="17"/>
        <v>0</v>
      </c>
      <c r="AW100" s="236">
        <f t="shared" si="17"/>
        <v>0</v>
      </c>
      <c r="AX100" s="236">
        <f t="shared" si="17"/>
        <v>0</v>
      </c>
      <c r="AY100" s="236">
        <f t="shared" si="15"/>
        <v>0</v>
      </c>
      <c r="AZ100" s="236">
        <f t="shared" si="24"/>
        <v>0</v>
      </c>
      <c r="BA100" s="236">
        <f t="shared" si="24"/>
        <v>0</v>
      </c>
      <c r="BB100" s="236">
        <f t="shared" si="24"/>
        <v>0</v>
      </c>
      <c r="BC100" s="236">
        <f t="shared" si="22"/>
        <v>0</v>
      </c>
      <c r="BD100" s="236">
        <f t="shared" si="22"/>
        <v>0</v>
      </c>
      <c r="BE100" s="236">
        <f t="shared" si="22"/>
        <v>0</v>
      </c>
      <c r="BF100" s="236">
        <f t="shared" si="22"/>
        <v>0</v>
      </c>
      <c r="BG100" s="236">
        <f t="shared" si="22"/>
        <v>0</v>
      </c>
      <c r="BH100" s="236">
        <f t="shared" si="22"/>
        <v>0</v>
      </c>
      <c r="BI100" s="236">
        <f t="shared" si="26"/>
        <v>0</v>
      </c>
      <c r="BJ100" s="236">
        <f t="shared" si="26"/>
        <v>0</v>
      </c>
      <c r="BK100" s="236">
        <f t="shared" si="26"/>
        <v>0</v>
      </c>
      <c r="BL100" s="235">
        <f t="shared" si="18"/>
        <v>0</v>
      </c>
      <c r="BM100" s="234"/>
      <c r="BN100" s="234"/>
      <c r="BO100" s="234"/>
      <c r="BP100" s="234"/>
      <c r="BQ100" s="234"/>
    </row>
    <row r="101" spans="1:69">
      <c r="A101" s="234" t="s">
        <v>314</v>
      </c>
      <c r="B101" s="237">
        <v>0</v>
      </c>
      <c r="C101" s="237">
        <v>0</v>
      </c>
      <c r="D101" s="220">
        <v>915920.49</v>
      </c>
      <c r="E101" s="220">
        <v>0</v>
      </c>
      <c r="F101" s="220">
        <v>0</v>
      </c>
      <c r="G101" s="220">
        <v>0</v>
      </c>
      <c r="H101" s="220">
        <v>0</v>
      </c>
      <c r="I101" s="220">
        <v>0</v>
      </c>
      <c r="J101" s="220">
        <v>0</v>
      </c>
      <c r="K101" s="220">
        <v>0</v>
      </c>
      <c r="L101" s="220">
        <v>0</v>
      </c>
      <c r="M101" s="220">
        <v>0</v>
      </c>
      <c r="N101" s="220">
        <v>0</v>
      </c>
      <c r="O101" s="220">
        <v>0</v>
      </c>
      <c r="P101" s="220">
        <f t="shared" si="19"/>
        <v>915920.49</v>
      </c>
      <c r="Q101" s="220">
        <v>0</v>
      </c>
      <c r="R101" s="220">
        <v>0</v>
      </c>
      <c r="S101" s="220">
        <v>0</v>
      </c>
      <c r="T101" s="220">
        <v>0</v>
      </c>
      <c r="U101" s="220">
        <v>0</v>
      </c>
      <c r="V101" s="220">
        <v>0</v>
      </c>
      <c r="W101" s="220">
        <v>0</v>
      </c>
      <c r="X101" s="220">
        <v>0</v>
      </c>
      <c r="Y101" s="220">
        <v>0</v>
      </c>
      <c r="Z101" s="220">
        <v>0</v>
      </c>
      <c r="AA101" s="220">
        <v>0</v>
      </c>
      <c r="AB101" s="220">
        <v>0</v>
      </c>
      <c r="AC101" s="220">
        <v>0</v>
      </c>
      <c r="AD101" s="220">
        <v>0</v>
      </c>
      <c r="AE101" s="220">
        <v>0</v>
      </c>
      <c r="AF101" s="220">
        <v>0</v>
      </c>
      <c r="AG101" s="220">
        <f t="shared" si="20"/>
        <v>0</v>
      </c>
      <c r="AH101" s="234"/>
      <c r="AI101" s="235">
        <f t="shared" si="23"/>
        <v>0</v>
      </c>
      <c r="AJ101" s="235">
        <f t="shared" si="23"/>
        <v>0</v>
      </c>
      <c r="AK101" s="235">
        <f t="shared" si="23"/>
        <v>0</v>
      </c>
      <c r="AL101" s="235">
        <f t="shared" si="21"/>
        <v>0</v>
      </c>
      <c r="AM101" s="235">
        <f t="shared" si="21"/>
        <v>0</v>
      </c>
      <c r="AN101" s="235">
        <f t="shared" si="21"/>
        <v>0</v>
      </c>
      <c r="AO101" s="235">
        <f t="shared" si="21"/>
        <v>0</v>
      </c>
      <c r="AP101" s="235">
        <f t="shared" si="21"/>
        <v>0</v>
      </c>
      <c r="AQ101" s="235">
        <f t="shared" si="21"/>
        <v>0</v>
      </c>
      <c r="AR101" s="235">
        <f t="shared" si="25"/>
        <v>0</v>
      </c>
      <c r="AS101" s="235">
        <f t="shared" si="25"/>
        <v>0</v>
      </c>
      <c r="AT101" s="235">
        <f t="shared" si="25"/>
        <v>0</v>
      </c>
      <c r="AU101" s="236">
        <f t="shared" si="16"/>
        <v>0</v>
      </c>
      <c r="AV101" s="236">
        <f t="shared" si="17"/>
        <v>0</v>
      </c>
      <c r="AW101" s="236">
        <f t="shared" si="17"/>
        <v>0</v>
      </c>
      <c r="AX101" s="236">
        <f t="shared" si="17"/>
        <v>0</v>
      </c>
      <c r="AY101" s="236">
        <f t="shared" si="15"/>
        <v>0</v>
      </c>
      <c r="AZ101" s="236">
        <f t="shared" si="24"/>
        <v>0</v>
      </c>
      <c r="BA101" s="236">
        <f t="shared" si="24"/>
        <v>0</v>
      </c>
      <c r="BB101" s="236">
        <f t="shared" si="24"/>
        <v>0</v>
      </c>
      <c r="BC101" s="236">
        <f t="shared" si="22"/>
        <v>0</v>
      </c>
      <c r="BD101" s="236">
        <f t="shared" si="22"/>
        <v>0</v>
      </c>
      <c r="BE101" s="236">
        <f t="shared" si="22"/>
        <v>0</v>
      </c>
      <c r="BF101" s="236">
        <f t="shared" si="22"/>
        <v>0</v>
      </c>
      <c r="BG101" s="236">
        <f t="shared" si="22"/>
        <v>0</v>
      </c>
      <c r="BH101" s="236">
        <f t="shared" si="22"/>
        <v>0</v>
      </c>
      <c r="BI101" s="236">
        <f t="shared" si="26"/>
        <v>0</v>
      </c>
      <c r="BJ101" s="236">
        <f t="shared" si="26"/>
        <v>0</v>
      </c>
      <c r="BK101" s="236">
        <f t="shared" si="26"/>
        <v>0</v>
      </c>
      <c r="BL101" s="235">
        <f t="shared" si="18"/>
        <v>0</v>
      </c>
      <c r="BM101" s="234"/>
      <c r="BN101" s="234"/>
      <c r="BO101" s="234"/>
      <c r="BP101" s="234"/>
      <c r="BQ101" s="234"/>
    </row>
    <row r="102" spans="1:69">
      <c r="A102" s="234" t="s">
        <v>315</v>
      </c>
      <c r="B102" s="231">
        <v>0</v>
      </c>
      <c r="C102" s="231">
        <v>0</v>
      </c>
      <c r="D102" s="220">
        <v>0</v>
      </c>
      <c r="E102" s="220">
        <v>0</v>
      </c>
      <c r="F102" s="220">
        <v>0</v>
      </c>
      <c r="G102" s="220">
        <v>0</v>
      </c>
      <c r="H102" s="220">
        <v>0</v>
      </c>
      <c r="I102" s="220">
        <v>0</v>
      </c>
      <c r="J102" s="220">
        <v>0</v>
      </c>
      <c r="K102" s="220">
        <v>0</v>
      </c>
      <c r="L102" s="220">
        <v>0</v>
      </c>
      <c r="M102" s="220">
        <v>0</v>
      </c>
      <c r="N102" s="220">
        <v>0</v>
      </c>
      <c r="O102" s="220">
        <v>0</v>
      </c>
      <c r="P102" s="220">
        <f t="shared" si="19"/>
        <v>0</v>
      </c>
      <c r="Q102" s="220">
        <v>0</v>
      </c>
      <c r="R102" s="220">
        <v>0</v>
      </c>
      <c r="S102" s="220">
        <v>0</v>
      </c>
      <c r="T102" s="220">
        <v>0</v>
      </c>
      <c r="U102" s="220">
        <v>0</v>
      </c>
      <c r="V102" s="220">
        <v>0</v>
      </c>
      <c r="W102" s="220">
        <v>0</v>
      </c>
      <c r="X102" s="220">
        <v>0</v>
      </c>
      <c r="Y102" s="220">
        <v>0</v>
      </c>
      <c r="Z102" s="220">
        <v>0</v>
      </c>
      <c r="AA102" s="220">
        <v>0</v>
      </c>
      <c r="AB102" s="220">
        <v>0</v>
      </c>
      <c r="AC102" s="220">
        <v>0</v>
      </c>
      <c r="AD102" s="220">
        <v>0</v>
      </c>
      <c r="AE102" s="220">
        <v>0</v>
      </c>
      <c r="AF102" s="220">
        <v>0</v>
      </c>
      <c r="AG102" s="220">
        <f t="shared" si="20"/>
        <v>0</v>
      </c>
      <c r="AH102" s="234"/>
      <c r="AI102" s="235">
        <f t="shared" si="23"/>
        <v>0</v>
      </c>
      <c r="AJ102" s="235">
        <f t="shared" si="23"/>
        <v>0</v>
      </c>
      <c r="AK102" s="235">
        <f t="shared" si="23"/>
        <v>0</v>
      </c>
      <c r="AL102" s="235">
        <f t="shared" si="21"/>
        <v>0</v>
      </c>
      <c r="AM102" s="235">
        <f t="shared" si="21"/>
        <v>0</v>
      </c>
      <c r="AN102" s="235">
        <f t="shared" si="21"/>
        <v>0</v>
      </c>
      <c r="AO102" s="235">
        <f t="shared" si="21"/>
        <v>0</v>
      </c>
      <c r="AP102" s="235">
        <f t="shared" si="21"/>
        <v>0</v>
      </c>
      <c r="AQ102" s="235">
        <f t="shared" si="21"/>
        <v>0</v>
      </c>
      <c r="AR102" s="235">
        <f t="shared" si="25"/>
        <v>0</v>
      </c>
      <c r="AS102" s="235">
        <f t="shared" si="25"/>
        <v>0</v>
      </c>
      <c r="AT102" s="235">
        <f t="shared" si="25"/>
        <v>0</v>
      </c>
      <c r="AU102" s="236">
        <f t="shared" si="16"/>
        <v>0</v>
      </c>
      <c r="AV102" s="236">
        <f t="shared" si="17"/>
        <v>0</v>
      </c>
      <c r="AW102" s="236">
        <f t="shared" si="17"/>
        <v>0</v>
      </c>
      <c r="AX102" s="236">
        <f t="shared" si="17"/>
        <v>0</v>
      </c>
      <c r="AY102" s="236">
        <f t="shared" si="15"/>
        <v>0</v>
      </c>
      <c r="AZ102" s="236">
        <f t="shared" si="24"/>
        <v>0</v>
      </c>
      <c r="BA102" s="236">
        <f t="shared" si="24"/>
        <v>0</v>
      </c>
      <c r="BB102" s="236">
        <f t="shared" si="24"/>
        <v>0</v>
      </c>
      <c r="BC102" s="236">
        <f t="shared" si="22"/>
        <v>0</v>
      </c>
      <c r="BD102" s="236">
        <f t="shared" si="22"/>
        <v>0</v>
      </c>
      <c r="BE102" s="236">
        <f t="shared" si="22"/>
        <v>0</v>
      </c>
      <c r="BF102" s="236">
        <f t="shared" si="22"/>
        <v>0</v>
      </c>
      <c r="BG102" s="236">
        <f t="shared" si="22"/>
        <v>0</v>
      </c>
      <c r="BH102" s="236">
        <f t="shared" si="22"/>
        <v>0</v>
      </c>
      <c r="BI102" s="236">
        <f t="shared" si="26"/>
        <v>0</v>
      </c>
      <c r="BJ102" s="236">
        <f t="shared" si="26"/>
        <v>0</v>
      </c>
      <c r="BK102" s="236">
        <f t="shared" si="26"/>
        <v>0</v>
      </c>
      <c r="BL102" s="235">
        <f t="shared" si="18"/>
        <v>0</v>
      </c>
      <c r="BM102" s="234"/>
      <c r="BN102" s="234"/>
      <c r="BO102" s="234"/>
      <c r="BP102" s="234"/>
      <c r="BQ102" s="234"/>
    </row>
    <row r="103" spans="1:69">
      <c r="A103" s="234" t="s">
        <v>316</v>
      </c>
      <c r="B103" s="231">
        <v>0</v>
      </c>
      <c r="C103" s="231">
        <v>0</v>
      </c>
      <c r="D103" s="220">
        <v>0</v>
      </c>
      <c r="E103" s="220">
        <v>0</v>
      </c>
      <c r="F103" s="220">
        <v>0</v>
      </c>
      <c r="G103" s="220">
        <v>0</v>
      </c>
      <c r="H103" s="220">
        <v>0</v>
      </c>
      <c r="I103" s="220">
        <v>0</v>
      </c>
      <c r="J103" s="220">
        <v>0</v>
      </c>
      <c r="K103" s="220">
        <v>0</v>
      </c>
      <c r="L103" s="220">
        <v>0</v>
      </c>
      <c r="M103" s="220">
        <v>0</v>
      </c>
      <c r="N103" s="220">
        <v>0</v>
      </c>
      <c r="O103" s="220">
        <v>0</v>
      </c>
      <c r="P103" s="220">
        <f t="shared" si="19"/>
        <v>0</v>
      </c>
      <c r="Q103" s="220">
        <v>0</v>
      </c>
      <c r="R103" s="220">
        <v>0</v>
      </c>
      <c r="S103" s="220">
        <v>0</v>
      </c>
      <c r="T103" s="220">
        <v>0</v>
      </c>
      <c r="U103" s="220">
        <v>0</v>
      </c>
      <c r="V103" s="220">
        <v>0</v>
      </c>
      <c r="W103" s="220">
        <v>0</v>
      </c>
      <c r="X103" s="220">
        <v>0</v>
      </c>
      <c r="Y103" s="220">
        <v>0</v>
      </c>
      <c r="Z103" s="220">
        <v>0</v>
      </c>
      <c r="AA103" s="220">
        <v>0</v>
      </c>
      <c r="AB103" s="220">
        <v>0</v>
      </c>
      <c r="AC103" s="220">
        <v>0</v>
      </c>
      <c r="AD103" s="220">
        <v>0</v>
      </c>
      <c r="AE103" s="220">
        <v>0</v>
      </c>
      <c r="AF103" s="220">
        <v>0</v>
      </c>
      <c r="AG103" s="220">
        <f t="shared" si="20"/>
        <v>0</v>
      </c>
      <c r="AH103" s="234"/>
      <c r="AI103" s="235">
        <f t="shared" si="23"/>
        <v>0</v>
      </c>
      <c r="AJ103" s="235">
        <f t="shared" si="23"/>
        <v>0</v>
      </c>
      <c r="AK103" s="235">
        <f t="shared" si="23"/>
        <v>0</v>
      </c>
      <c r="AL103" s="235">
        <f t="shared" si="21"/>
        <v>0</v>
      </c>
      <c r="AM103" s="235">
        <f t="shared" si="21"/>
        <v>0</v>
      </c>
      <c r="AN103" s="235">
        <f t="shared" si="21"/>
        <v>0</v>
      </c>
      <c r="AO103" s="235">
        <f t="shared" si="21"/>
        <v>0</v>
      </c>
      <c r="AP103" s="235">
        <f t="shared" si="21"/>
        <v>0</v>
      </c>
      <c r="AQ103" s="235">
        <f t="shared" si="21"/>
        <v>0</v>
      </c>
      <c r="AR103" s="235">
        <f t="shared" si="25"/>
        <v>0</v>
      </c>
      <c r="AS103" s="235">
        <f t="shared" si="25"/>
        <v>0</v>
      </c>
      <c r="AT103" s="235">
        <f t="shared" si="25"/>
        <v>0</v>
      </c>
      <c r="AU103" s="236">
        <f t="shared" si="16"/>
        <v>0</v>
      </c>
      <c r="AV103" s="236">
        <f t="shared" si="17"/>
        <v>0</v>
      </c>
      <c r="AW103" s="236">
        <f t="shared" si="17"/>
        <v>0</v>
      </c>
      <c r="AX103" s="236">
        <f t="shared" si="17"/>
        <v>0</v>
      </c>
      <c r="AY103" s="236">
        <f t="shared" si="15"/>
        <v>0</v>
      </c>
      <c r="AZ103" s="236">
        <f t="shared" si="24"/>
        <v>0</v>
      </c>
      <c r="BA103" s="236">
        <f t="shared" si="24"/>
        <v>0</v>
      </c>
      <c r="BB103" s="236">
        <f t="shared" si="24"/>
        <v>0</v>
      </c>
      <c r="BC103" s="236">
        <f t="shared" si="22"/>
        <v>0</v>
      </c>
      <c r="BD103" s="236">
        <f t="shared" si="22"/>
        <v>0</v>
      </c>
      <c r="BE103" s="236">
        <f t="shared" si="22"/>
        <v>0</v>
      </c>
      <c r="BF103" s="236">
        <f t="shared" si="22"/>
        <v>0</v>
      </c>
      <c r="BG103" s="236">
        <f t="shared" si="22"/>
        <v>0</v>
      </c>
      <c r="BH103" s="236">
        <f t="shared" si="22"/>
        <v>0</v>
      </c>
      <c r="BI103" s="236">
        <f t="shared" si="26"/>
        <v>0</v>
      </c>
      <c r="BJ103" s="236">
        <f t="shared" si="26"/>
        <v>0</v>
      </c>
      <c r="BK103" s="236">
        <f t="shared" si="26"/>
        <v>0</v>
      </c>
      <c r="BL103" s="235">
        <f t="shared" si="18"/>
        <v>0</v>
      </c>
      <c r="BM103" s="234"/>
      <c r="BN103" s="234"/>
      <c r="BO103" s="234"/>
      <c r="BP103" s="234"/>
      <c r="BQ103" s="234"/>
    </row>
    <row r="104" spans="1:69">
      <c r="A104" s="234" t="s">
        <v>317</v>
      </c>
      <c r="B104" s="231">
        <v>0</v>
      </c>
      <c r="C104" s="231">
        <v>0</v>
      </c>
      <c r="D104" s="220">
        <v>0</v>
      </c>
      <c r="E104" s="220">
        <v>0</v>
      </c>
      <c r="F104" s="220">
        <v>0</v>
      </c>
      <c r="G104" s="220">
        <v>0</v>
      </c>
      <c r="H104" s="220">
        <v>0</v>
      </c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220">
        <v>0</v>
      </c>
      <c r="O104" s="220">
        <v>0</v>
      </c>
      <c r="P104" s="220">
        <f t="shared" si="19"/>
        <v>0</v>
      </c>
      <c r="Q104" s="220">
        <v>0</v>
      </c>
      <c r="R104" s="220">
        <v>0</v>
      </c>
      <c r="S104" s="220">
        <v>0</v>
      </c>
      <c r="T104" s="220">
        <v>0</v>
      </c>
      <c r="U104" s="220">
        <v>0</v>
      </c>
      <c r="V104" s="220">
        <v>0</v>
      </c>
      <c r="W104" s="220">
        <v>0</v>
      </c>
      <c r="X104" s="220">
        <v>0</v>
      </c>
      <c r="Y104" s="220">
        <v>0</v>
      </c>
      <c r="Z104" s="220">
        <v>0</v>
      </c>
      <c r="AA104" s="220">
        <v>0</v>
      </c>
      <c r="AB104" s="220">
        <v>0</v>
      </c>
      <c r="AC104" s="220">
        <v>0</v>
      </c>
      <c r="AD104" s="220">
        <v>0</v>
      </c>
      <c r="AE104" s="220">
        <v>0</v>
      </c>
      <c r="AF104" s="220">
        <v>0</v>
      </c>
      <c r="AG104" s="220">
        <f t="shared" si="20"/>
        <v>0</v>
      </c>
      <c r="AH104" s="234"/>
      <c r="AI104" s="235">
        <f t="shared" si="23"/>
        <v>0</v>
      </c>
      <c r="AJ104" s="235">
        <f t="shared" si="23"/>
        <v>0</v>
      </c>
      <c r="AK104" s="235">
        <f t="shared" si="23"/>
        <v>0</v>
      </c>
      <c r="AL104" s="235">
        <f t="shared" si="21"/>
        <v>0</v>
      </c>
      <c r="AM104" s="235">
        <f t="shared" si="21"/>
        <v>0</v>
      </c>
      <c r="AN104" s="235">
        <f t="shared" si="21"/>
        <v>0</v>
      </c>
      <c r="AO104" s="235">
        <f t="shared" si="21"/>
        <v>0</v>
      </c>
      <c r="AP104" s="235">
        <f t="shared" si="21"/>
        <v>0</v>
      </c>
      <c r="AQ104" s="235">
        <f t="shared" si="21"/>
        <v>0</v>
      </c>
      <c r="AR104" s="235">
        <f t="shared" si="25"/>
        <v>0</v>
      </c>
      <c r="AS104" s="235">
        <f t="shared" si="25"/>
        <v>0</v>
      </c>
      <c r="AT104" s="235">
        <f t="shared" si="25"/>
        <v>0</v>
      </c>
      <c r="AU104" s="236">
        <f t="shared" si="16"/>
        <v>0</v>
      </c>
      <c r="AV104" s="236">
        <f t="shared" si="17"/>
        <v>0</v>
      </c>
      <c r="AW104" s="236">
        <f t="shared" si="17"/>
        <v>0</v>
      </c>
      <c r="AX104" s="236">
        <f t="shared" si="17"/>
        <v>0</v>
      </c>
      <c r="AY104" s="236">
        <f t="shared" si="15"/>
        <v>0</v>
      </c>
      <c r="AZ104" s="236">
        <f t="shared" si="24"/>
        <v>0</v>
      </c>
      <c r="BA104" s="236">
        <f t="shared" si="24"/>
        <v>0</v>
      </c>
      <c r="BB104" s="236">
        <f t="shared" si="24"/>
        <v>0</v>
      </c>
      <c r="BC104" s="236">
        <f t="shared" si="22"/>
        <v>0</v>
      </c>
      <c r="BD104" s="236">
        <f t="shared" si="22"/>
        <v>0</v>
      </c>
      <c r="BE104" s="236">
        <f t="shared" si="22"/>
        <v>0</v>
      </c>
      <c r="BF104" s="236">
        <f t="shared" si="22"/>
        <v>0</v>
      </c>
      <c r="BG104" s="236">
        <f t="shared" si="22"/>
        <v>0</v>
      </c>
      <c r="BH104" s="236">
        <f t="shared" si="22"/>
        <v>0</v>
      </c>
      <c r="BI104" s="236">
        <f t="shared" si="26"/>
        <v>0</v>
      </c>
      <c r="BJ104" s="236">
        <f t="shared" si="26"/>
        <v>0</v>
      </c>
      <c r="BK104" s="236">
        <f t="shared" si="26"/>
        <v>0</v>
      </c>
      <c r="BL104" s="235">
        <f t="shared" si="18"/>
        <v>0</v>
      </c>
      <c r="BM104" s="234"/>
      <c r="BN104" s="234"/>
      <c r="BO104" s="234"/>
      <c r="BP104" s="234"/>
      <c r="BQ104" s="234"/>
    </row>
    <row r="105" spans="1:69">
      <c r="A105" s="234" t="s">
        <v>318</v>
      </c>
      <c r="B105" s="231">
        <v>0</v>
      </c>
      <c r="C105" s="231">
        <v>0</v>
      </c>
      <c r="D105" s="220">
        <v>0</v>
      </c>
      <c r="E105" s="220">
        <v>0</v>
      </c>
      <c r="F105" s="220">
        <v>0</v>
      </c>
      <c r="G105" s="220">
        <v>0</v>
      </c>
      <c r="H105" s="220">
        <v>0</v>
      </c>
      <c r="I105" s="220">
        <v>0</v>
      </c>
      <c r="J105" s="220">
        <v>0</v>
      </c>
      <c r="K105" s="220">
        <v>0</v>
      </c>
      <c r="L105" s="220">
        <v>0</v>
      </c>
      <c r="M105" s="220">
        <v>0</v>
      </c>
      <c r="N105" s="220">
        <v>0</v>
      </c>
      <c r="O105" s="220">
        <v>0</v>
      </c>
      <c r="P105" s="220">
        <f t="shared" si="19"/>
        <v>0</v>
      </c>
      <c r="Q105" s="220">
        <v>0</v>
      </c>
      <c r="R105" s="220">
        <v>0</v>
      </c>
      <c r="S105" s="220">
        <v>0</v>
      </c>
      <c r="T105" s="220">
        <v>0</v>
      </c>
      <c r="U105" s="220">
        <v>0</v>
      </c>
      <c r="V105" s="220">
        <v>0</v>
      </c>
      <c r="W105" s="220">
        <v>0</v>
      </c>
      <c r="X105" s="220">
        <v>0</v>
      </c>
      <c r="Y105" s="220">
        <v>0</v>
      </c>
      <c r="Z105" s="220">
        <v>0</v>
      </c>
      <c r="AA105" s="220">
        <v>0</v>
      </c>
      <c r="AB105" s="220">
        <v>0</v>
      </c>
      <c r="AC105" s="220">
        <v>0</v>
      </c>
      <c r="AD105" s="220">
        <v>0</v>
      </c>
      <c r="AE105" s="220">
        <v>0</v>
      </c>
      <c r="AF105" s="220">
        <v>0</v>
      </c>
      <c r="AG105" s="220">
        <f t="shared" si="20"/>
        <v>0</v>
      </c>
      <c r="AH105" s="234"/>
      <c r="AI105" s="235">
        <f t="shared" si="23"/>
        <v>0</v>
      </c>
      <c r="AJ105" s="235">
        <f t="shared" si="23"/>
        <v>0</v>
      </c>
      <c r="AK105" s="235">
        <f t="shared" si="23"/>
        <v>0</v>
      </c>
      <c r="AL105" s="235">
        <f t="shared" si="21"/>
        <v>0</v>
      </c>
      <c r="AM105" s="235">
        <f t="shared" si="21"/>
        <v>0</v>
      </c>
      <c r="AN105" s="235">
        <f t="shared" si="21"/>
        <v>0</v>
      </c>
      <c r="AO105" s="235">
        <f t="shared" si="21"/>
        <v>0</v>
      </c>
      <c r="AP105" s="235">
        <f t="shared" si="21"/>
        <v>0</v>
      </c>
      <c r="AQ105" s="235">
        <f t="shared" si="21"/>
        <v>0</v>
      </c>
      <c r="AR105" s="235">
        <f t="shared" si="25"/>
        <v>0</v>
      </c>
      <c r="AS105" s="235">
        <f t="shared" si="25"/>
        <v>0</v>
      </c>
      <c r="AT105" s="235">
        <f t="shared" si="25"/>
        <v>0</v>
      </c>
      <c r="AU105" s="236">
        <f t="shared" si="16"/>
        <v>0</v>
      </c>
      <c r="AV105" s="236">
        <f t="shared" si="17"/>
        <v>0</v>
      </c>
      <c r="AW105" s="236">
        <f t="shared" si="17"/>
        <v>0</v>
      </c>
      <c r="AX105" s="236">
        <f t="shared" si="17"/>
        <v>0</v>
      </c>
      <c r="AY105" s="236">
        <f t="shared" si="15"/>
        <v>0</v>
      </c>
      <c r="AZ105" s="236">
        <f t="shared" si="24"/>
        <v>0</v>
      </c>
      <c r="BA105" s="236">
        <f t="shared" si="24"/>
        <v>0</v>
      </c>
      <c r="BB105" s="236">
        <f t="shared" si="24"/>
        <v>0</v>
      </c>
      <c r="BC105" s="236">
        <f t="shared" si="22"/>
        <v>0</v>
      </c>
      <c r="BD105" s="236">
        <f t="shared" si="22"/>
        <v>0</v>
      </c>
      <c r="BE105" s="236">
        <f t="shared" si="22"/>
        <v>0</v>
      </c>
      <c r="BF105" s="236">
        <f t="shared" si="22"/>
        <v>0</v>
      </c>
      <c r="BG105" s="236">
        <f t="shared" si="22"/>
        <v>0</v>
      </c>
      <c r="BH105" s="236">
        <f t="shared" si="22"/>
        <v>0</v>
      </c>
      <c r="BI105" s="236">
        <f t="shared" si="26"/>
        <v>0</v>
      </c>
      <c r="BJ105" s="236">
        <f t="shared" si="26"/>
        <v>0</v>
      </c>
      <c r="BK105" s="236">
        <f t="shared" si="26"/>
        <v>0</v>
      </c>
      <c r="BL105" s="235">
        <f t="shared" si="18"/>
        <v>0</v>
      </c>
      <c r="BM105" s="234"/>
      <c r="BN105" s="234"/>
      <c r="BO105" s="234"/>
      <c r="BP105" s="234"/>
      <c r="BQ105" s="234"/>
    </row>
    <row r="106" spans="1:69">
      <c r="A106" s="234" t="s">
        <v>319</v>
      </c>
      <c r="B106" s="231">
        <v>0</v>
      </c>
      <c r="C106" s="231">
        <v>0</v>
      </c>
      <c r="D106" s="220">
        <v>0</v>
      </c>
      <c r="E106" s="220">
        <v>0</v>
      </c>
      <c r="F106" s="220">
        <v>0</v>
      </c>
      <c r="G106" s="220">
        <v>0</v>
      </c>
      <c r="H106" s="220">
        <v>0</v>
      </c>
      <c r="I106" s="220">
        <v>0</v>
      </c>
      <c r="J106" s="220">
        <v>0</v>
      </c>
      <c r="K106" s="220">
        <v>0</v>
      </c>
      <c r="L106" s="220">
        <v>0</v>
      </c>
      <c r="M106" s="220">
        <v>0</v>
      </c>
      <c r="N106" s="220">
        <v>0</v>
      </c>
      <c r="O106" s="220">
        <v>0</v>
      </c>
      <c r="P106" s="220">
        <f t="shared" si="19"/>
        <v>0</v>
      </c>
      <c r="Q106" s="220">
        <v>0</v>
      </c>
      <c r="R106" s="220">
        <v>0</v>
      </c>
      <c r="S106" s="220">
        <v>0</v>
      </c>
      <c r="T106" s="220">
        <v>0</v>
      </c>
      <c r="U106" s="220">
        <v>0</v>
      </c>
      <c r="V106" s="220">
        <v>0</v>
      </c>
      <c r="W106" s="220">
        <v>0</v>
      </c>
      <c r="X106" s="220">
        <v>0</v>
      </c>
      <c r="Y106" s="220">
        <v>0</v>
      </c>
      <c r="Z106" s="220">
        <v>0</v>
      </c>
      <c r="AA106" s="220">
        <v>0</v>
      </c>
      <c r="AB106" s="220">
        <v>0</v>
      </c>
      <c r="AC106" s="220">
        <v>0</v>
      </c>
      <c r="AD106" s="220">
        <v>0</v>
      </c>
      <c r="AE106" s="220">
        <v>0</v>
      </c>
      <c r="AF106" s="220">
        <v>0</v>
      </c>
      <c r="AG106" s="220">
        <f t="shared" si="20"/>
        <v>0</v>
      </c>
      <c r="AH106" s="234"/>
      <c r="AI106" s="235">
        <f t="shared" si="23"/>
        <v>0</v>
      </c>
      <c r="AJ106" s="235">
        <f t="shared" si="23"/>
        <v>0</v>
      </c>
      <c r="AK106" s="235">
        <f t="shared" si="23"/>
        <v>0</v>
      </c>
      <c r="AL106" s="235">
        <f t="shared" si="21"/>
        <v>0</v>
      </c>
      <c r="AM106" s="235">
        <f t="shared" si="21"/>
        <v>0</v>
      </c>
      <c r="AN106" s="235">
        <f t="shared" si="21"/>
        <v>0</v>
      </c>
      <c r="AO106" s="235">
        <f t="shared" si="21"/>
        <v>0</v>
      </c>
      <c r="AP106" s="235">
        <f t="shared" si="21"/>
        <v>0</v>
      </c>
      <c r="AQ106" s="235">
        <f t="shared" si="21"/>
        <v>0</v>
      </c>
      <c r="AR106" s="235">
        <f t="shared" si="25"/>
        <v>0</v>
      </c>
      <c r="AS106" s="235">
        <f t="shared" si="25"/>
        <v>0</v>
      </c>
      <c r="AT106" s="235">
        <f t="shared" si="25"/>
        <v>0</v>
      </c>
      <c r="AU106" s="236">
        <f t="shared" si="16"/>
        <v>0</v>
      </c>
      <c r="AV106" s="236">
        <f t="shared" si="17"/>
        <v>0</v>
      </c>
      <c r="AW106" s="236">
        <f t="shared" si="17"/>
        <v>0</v>
      </c>
      <c r="AX106" s="236">
        <f t="shared" si="17"/>
        <v>0</v>
      </c>
      <c r="AY106" s="236">
        <f t="shared" si="15"/>
        <v>0</v>
      </c>
      <c r="AZ106" s="236">
        <f t="shared" si="24"/>
        <v>0</v>
      </c>
      <c r="BA106" s="236">
        <f t="shared" si="24"/>
        <v>0</v>
      </c>
      <c r="BB106" s="236">
        <f t="shared" si="24"/>
        <v>0</v>
      </c>
      <c r="BC106" s="236">
        <f t="shared" si="22"/>
        <v>0</v>
      </c>
      <c r="BD106" s="236">
        <f t="shared" si="22"/>
        <v>0</v>
      </c>
      <c r="BE106" s="236">
        <f t="shared" si="22"/>
        <v>0</v>
      </c>
      <c r="BF106" s="236">
        <f t="shared" si="22"/>
        <v>0</v>
      </c>
      <c r="BG106" s="236">
        <f t="shared" si="22"/>
        <v>0</v>
      </c>
      <c r="BH106" s="236">
        <f t="shared" si="22"/>
        <v>0</v>
      </c>
      <c r="BI106" s="236">
        <f t="shared" si="26"/>
        <v>0</v>
      </c>
      <c r="BJ106" s="236">
        <f t="shared" si="26"/>
        <v>0</v>
      </c>
      <c r="BK106" s="236">
        <f t="shared" si="26"/>
        <v>0</v>
      </c>
      <c r="BL106" s="235">
        <f t="shared" si="18"/>
        <v>0</v>
      </c>
      <c r="BM106" s="234"/>
      <c r="BN106" s="234"/>
      <c r="BO106" s="234"/>
      <c r="BP106" s="234"/>
      <c r="BQ106" s="234"/>
    </row>
    <row r="107" spans="1:69">
      <c r="A107" s="234" t="s">
        <v>320</v>
      </c>
      <c r="B107" s="231">
        <v>0</v>
      </c>
      <c r="C107" s="231">
        <v>0</v>
      </c>
      <c r="D107" s="220">
        <v>45632.950000000004</v>
      </c>
      <c r="E107" s="220">
        <v>0</v>
      </c>
      <c r="F107" s="220">
        <v>0</v>
      </c>
      <c r="G107" s="220">
        <v>0</v>
      </c>
      <c r="H107" s="220">
        <v>0</v>
      </c>
      <c r="I107" s="220">
        <v>0</v>
      </c>
      <c r="J107" s="220">
        <v>0</v>
      </c>
      <c r="K107" s="220">
        <v>0</v>
      </c>
      <c r="L107" s="220">
        <v>0</v>
      </c>
      <c r="M107" s="220">
        <v>0</v>
      </c>
      <c r="N107" s="220">
        <v>0</v>
      </c>
      <c r="O107" s="220">
        <v>0</v>
      </c>
      <c r="P107" s="220">
        <f t="shared" si="19"/>
        <v>45632.950000000004</v>
      </c>
      <c r="Q107" s="220">
        <v>0</v>
      </c>
      <c r="R107" s="220">
        <v>0</v>
      </c>
      <c r="S107" s="220">
        <v>0</v>
      </c>
      <c r="T107" s="220">
        <v>0</v>
      </c>
      <c r="U107" s="220">
        <v>0</v>
      </c>
      <c r="V107" s="220">
        <v>0</v>
      </c>
      <c r="W107" s="220">
        <v>0</v>
      </c>
      <c r="X107" s="220">
        <v>0</v>
      </c>
      <c r="Y107" s="220">
        <v>0</v>
      </c>
      <c r="Z107" s="220">
        <v>0</v>
      </c>
      <c r="AA107" s="220">
        <v>0</v>
      </c>
      <c r="AB107" s="220">
        <v>0</v>
      </c>
      <c r="AC107" s="220">
        <v>0</v>
      </c>
      <c r="AD107" s="220">
        <v>0</v>
      </c>
      <c r="AE107" s="220">
        <v>0</v>
      </c>
      <c r="AF107" s="220">
        <v>0</v>
      </c>
      <c r="AG107" s="220">
        <f t="shared" si="20"/>
        <v>0</v>
      </c>
      <c r="AH107" s="234"/>
      <c r="AI107" s="235">
        <f t="shared" si="23"/>
        <v>0</v>
      </c>
      <c r="AJ107" s="235">
        <f t="shared" si="23"/>
        <v>0</v>
      </c>
      <c r="AK107" s="235">
        <f t="shared" si="23"/>
        <v>0</v>
      </c>
      <c r="AL107" s="235">
        <f t="shared" si="21"/>
        <v>0</v>
      </c>
      <c r="AM107" s="235">
        <f t="shared" si="21"/>
        <v>0</v>
      </c>
      <c r="AN107" s="235">
        <f t="shared" si="21"/>
        <v>0</v>
      </c>
      <c r="AO107" s="235">
        <f t="shared" si="21"/>
        <v>0</v>
      </c>
      <c r="AP107" s="235">
        <f t="shared" si="21"/>
        <v>0</v>
      </c>
      <c r="AQ107" s="235">
        <f t="shared" si="21"/>
        <v>0</v>
      </c>
      <c r="AR107" s="235">
        <f t="shared" si="25"/>
        <v>0</v>
      </c>
      <c r="AS107" s="235">
        <f t="shared" si="25"/>
        <v>0</v>
      </c>
      <c r="AT107" s="235">
        <f t="shared" si="25"/>
        <v>0</v>
      </c>
      <c r="AU107" s="236">
        <f t="shared" si="16"/>
        <v>0</v>
      </c>
      <c r="AV107" s="236">
        <f t="shared" si="17"/>
        <v>0</v>
      </c>
      <c r="AW107" s="236">
        <f t="shared" si="17"/>
        <v>0</v>
      </c>
      <c r="AX107" s="236">
        <f t="shared" si="17"/>
        <v>0</v>
      </c>
      <c r="AY107" s="236">
        <f t="shared" si="15"/>
        <v>0</v>
      </c>
      <c r="AZ107" s="236">
        <f t="shared" si="24"/>
        <v>0</v>
      </c>
      <c r="BA107" s="236">
        <f t="shared" si="24"/>
        <v>0</v>
      </c>
      <c r="BB107" s="236">
        <f t="shared" si="24"/>
        <v>0</v>
      </c>
      <c r="BC107" s="236">
        <f t="shared" si="22"/>
        <v>0</v>
      </c>
      <c r="BD107" s="236">
        <f t="shared" si="22"/>
        <v>0</v>
      </c>
      <c r="BE107" s="236">
        <f t="shared" si="22"/>
        <v>0</v>
      </c>
      <c r="BF107" s="236">
        <f t="shared" si="22"/>
        <v>0</v>
      </c>
      <c r="BG107" s="236">
        <f t="shared" si="22"/>
        <v>0</v>
      </c>
      <c r="BH107" s="236">
        <f t="shared" si="22"/>
        <v>0</v>
      </c>
      <c r="BI107" s="236">
        <f t="shared" si="26"/>
        <v>0</v>
      </c>
      <c r="BJ107" s="236">
        <f t="shared" si="26"/>
        <v>0</v>
      </c>
      <c r="BK107" s="236">
        <f t="shared" si="26"/>
        <v>0</v>
      </c>
      <c r="BL107" s="235">
        <f t="shared" si="18"/>
        <v>0</v>
      </c>
      <c r="BM107" s="234"/>
      <c r="BN107" s="234"/>
      <c r="BO107" s="234"/>
      <c r="BP107" s="234"/>
      <c r="BQ107" s="234"/>
    </row>
    <row r="108" spans="1:69">
      <c r="A108" s="234" t="s">
        <v>321</v>
      </c>
      <c r="B108" s="231">
        <v>0</v>
      </c>
      <c r="C108" s="231">
        <v>0</v>
      </c>
      <c r="D108" s="220">
        <v>0</v>
      </c>
      <c r="E108" s="220">
        <v>0</v>
      </c>
      <c r="F108" s="220">
        <v>0</v>
      </c>
      <c r="G108" s="220">
        <v>0</v>
      </c>
      <c r="H108" s="220">
        <v>0</v>
      </c>
      <c r="I108" s="220">
        <v>0</v>
      </c>
      <c r="J108" s="220">
        <v>0</v>
      </c>
      <c r="K108" s="220">
        <v>0</v>
      </c>
      <c r="L108" s="220">
        <v>0</v>
      </c>
      <c r="M108" s="220">
        <v>0</v>
      </c>
      <c r="N108" s="220">
        <v>0</v>
      </c>
      <c r="O108" s="220">
        <v>0</v>
      </c>
      <c r="P108" s="220">
        <f t="shared" si="19"/>
        <v>0</v>
      </c>
      <c r="Q108" s="220">
        <v>0</v>
      </c>
      <c r="R108" s="220">
        <v>0</v>
      </c>
      <c r="S108" s="220">
        <v>0</v>
      </c>
      <c r="T108" s="220">
        <v>0</v>
      </c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220">
        <v>0</v>
      </c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220">
        <v>0</v>
      </c>
      <c r="AG108" s="220">
        <f t="shared" si="20"/>
        <v>0</v>
      </c>
      <c r="AH108" s="234"/>
      <c r="AI108" s="235">
        <f t="shared" si="23"/>
        <v>0</v>
      </c>
      <c r="AJ108" s="235">
        <f t="shared" si="23"/>
        <v>0</v>
      </c>
      <c r="AK108" s="235">
        <f t="shared" si="23"/>
        <v>0</v>
      </c>
      <c r="AL108" s="235">
        <f t="shared" si="21"/>
        <v>0</v>
      </c>
      <c r="AM108" s="235">
        <f t="shared" si="21"/>
        <v>0</v>
      </c>
      <c r="AN108" s="235">
        <f t="shared" si="21"/>
        <v>0</v>
      </c>
      <c r="AO108" s="235">
        <f t="shared" si="21"/>
        <v>0</v>
      </c>
      <c r="AP108" s="235">
        <f t="shared" si="21"/>
        <v>0</v>
      </c>
      <c r="AQ108" s="235">
        <f t="shared" si="21"/>
        <v>0</v>
      </c>
      <c r="AR108" s="235">
        <f t="shared" si="25"/>
        <v>0</v>
      </c>
      <c r="AS108" s="235">
        <f t="shared" si="25"/>
        <v>0</v>
      </c>
      <c r="AT108" s="235">
        <f t="shared" si="25"/>
        <v>0</v>
      </c>
      <c r="AU108" s="236">
        <f t="shared" si="16"/>
        <v>0</v>
      </c>
      <c r="AV108" s="236">
        <f t="shared" si="17"/>
        <v>0</v>
      </c>
      <c r="AW108" s="236">
        <f t="shared" si="17"/>
        <v>0</v>
      </c>
      <c r="AX108" s="236">
        <f t="shared" si="17"/>
        <v>0</v>
      </c>
      <c r="AY108" s="236">
        <f t="shared" si="15"/>
        <v>0</v>
      </c>
      <c r="AZ108" s="236">
        <f t="shared" si="24"/>
        <v>0</v>
      </c>
      <c r="BA108" s="236">
        <f t="shared" si="24"/>
        <v>0</v>
      </c>
      <c r="BB108" s="236">
        <f t="shared" si="24"/>
        <v>0</v>
      </c>
      <c r="BC108" s="236">
        <f t="shared" si="22"/>
        <v>0</v>
      </c>
      <c r="BD108" s="236">
        <f t="shared" si="22"/>
        <v>0</v>
      </c>
      <c r="BE108" s="236">
        <f t="shared" si="22"/>
        <v>0</v>
      </c>
      <c r="BF108" s="236">
        <f t="shared" si="22"/>
        <v>0</v>
      </c>
      <c r="BG108" s="236">
        <f t="shared" si="22"/>
        <v>0</v>
      </c>
      <c r="BH108" s="236">
        <f t="shared" si="22"/>
        <v>0</v>
      </c>
      <c r="BI108" s="236">
        <f t="shared" si="26"/>
        <v>0</v>
      </c>
      <c r="BJ108" s="236">
        <f t="shared" si="26"/>
        <v>0</v>
      </c>
      <c r="BK108" s="236">
        <f t="shared" si="26"/>
        <v>0</v>
      </c>
      <c r="BL108" s="235">
        <f t="shared" si="18"/>
        <v>0</v>
      </c>
      <c r="BM108" s="234"/>
      <c r="BN108" s="234"/>
      <c r="BO108" s="234"/>
      <c r="BP108" s="234"/>
      <c r="BQ108" s="234"/>
    </row>
    <row r="109" spans="1:69">
      <c r="A109" s="234" t="s">
        <v>322</v>
      </c>
      <c r="B109" s="231">
        <v>0</v>
      </c>
      <c r="C109" s="231">
        <v>0</v>
      </c>
      <c r="D109" s="220">
        <v>0</v>
      </c>
      <c r="E109" s="220">
        <v>0</v>
      </c>
      <c r="F109" s="220">
        <v>0</v>
      </c>
      <c r="G109" s="220">
        <v>0</v>
      </c>
      <c r="H109" s="220">
        <v>0</v>
      </c>
      <c r="I109" s="220">
        <v>0</v>
      </c>
      <c r="J109" s="220">
        <v>0</v>
      </c>
      <c r="K109" s="220">
        <v>0</v>
      </c>
      <c r="L109" s="220">
        <v>0</v>
      </c>
      <c r="M109" s="220">
        <v>0</v>
      </c>
      <c r="N109" s="220">
        <v>0</v>
      </c>
      <c r="O109" s="220">
        <v>0</v>
      </c>
      <c r="P109" s="220">
        <f t="shared" si="19"/>
        <v>0</v>
      </c>
      <c r="Q109" s="220">
        <v>0</v>
      </c>
      <c r="R109" s="220">
        <v>0</v>
      </c>
      <c r="S109" s="220">
        <v>0</v>
      </c>
      <c r="T109" s="220">
        <v>0</v>
      </c>
      <c r="U109" s="220">
        <v>0</v>
      </c>
      <c r="V109" s="220">
        <v>0</v>
      </c>
      <c r="W109" s="220">
        <v>0</v>
      </c>
      <c r="X109" s="220">
        <v>0</v>
      </c>
      <c r="Y109" s="220">
        <v>0</v>
      </c>
      <c r="Z109" s="220">
        <v>0</v>
      </c>
      <c r="AA109" s="220">
        <v>0</v>
      </c>
      <c r="AB109" s="220">
        <v>0</v>
      </c>
      <c r="AC109" s="220">
        <v>0</v>
      </c>
      <c r="AD109" s="220">
        <v>0</v>
      </c>
      <c r="AE109" s="220">
        <v>0</v>
      </c>
      <c r="AF109" s="220">
        <v>0</v>
      </c>
      <c r="AG109" s="220">
        <f t="shared" si="20"/>
        <v>0</v>
      </c>
      <c r="AH109" s="234"/>
      <c r="AI109" s="235">
        <f t="shared" si="23"/>
        <v>0</v>
      </c>
      <c r="AJ109" s="235">
        <f t="shared" si="23"/>
        <v>0</v>
      </c>
      <c r="AK109" s="235">
        <f t="shared" si="23"/>
        <v>0</v>
      </c>
      <c r="AL109" s="235">
        <f t="shared" si="21"/>
        <v>0</v>
      </c>
      <c r="AM109" s="235">
        <f t="shared" si="21"/>
        <v>0</v>
      </c>
      <c r="AN109" s="235">
        <f t="shared" si="21"/>
        <v>0</v>
      </c>
      <c r="AO109" s="235">
        <f t="shared" si="21"/>
        <v>0</v>
      </c>
      <c r="AP109" s="235">
        <f t="shared" si="21"/>
        <v>0</v>
      </c>
      <c r="AQ109" s="235">
        <f t="shared" si="21"/>
        <v>0</v>
      </c>
      <c r="AR109" s="235">
        <f t="shared" si="25"/>
        <v>0</v>
      </c>
      <c r="AS109" s="235">
        <f t="shared" si="25"/>
        <v>0</v>
      </c>
      <c r="AT109" s="235">
        <f t="shared" si="25"/>
        <v>0</v>
      </c>
      <c r="AU109" s="236">
        <f t="shared" si="16"/>
        <v>0</v>
      </c>
      <c r="AV109" s="236">
        <f t="shared" si="17"/>
        <v>0</v>
      </c>
      <c r="AW109" s="236">
        <f t="shared" si="17"/>
        <v>0</v>
      </c>
      <c r="AX109" s="236">
        <f t="shared" si="17"/>
        <v>0</v>
      </c>
      <c r="AY109" s="236">
        <f t="shared" si="15"/>
        <v>0</v>
      </c>
      <c r="AZ109" s="236">
        <f t="shared" si="24"/>
        <v>0</v>
      </c>
      <c r="BA109" s="236">
        <f t="shared" si="24"/>
        <v>0</v>
      </c>
      <c r="BB109" s="236">
        <f t="shared" si="24"/>
        <v>0</v>
      </c>
      <c r="BC109" s="236">
        <f t="shared" si="22"/>
        <v>0</v>
      </c>
      <c r="BD109" s="236">
        <f t="shared" si="22"/>
        <v>0</v>
      </c>
      <c r="BE109" s="236">
        <f t="shared" si="22"/>
        <v>0</v>
      </c>
      <c r="BF109" s="236">
        <f t="shared" si="22"/>
        <v>0</v>
      </c>
      <c r="BG109" s="236">
        <f t="shared" si="22"/>
        <v>0</v>
      </c>
      <c r="BH109" s="236">
        <f t="shared" si="22"/>
        <v>0</v>
      </c>
      <c r="BI109" s="236">
        <f t="shared" si="26"/>
        <v>0</v>
      </c>
      <c r="BJ109" s="236">
        <f t="shared" si="26"/>
        <v>0</v>
      </c>
      <c r="BK109" s="236">
        <f t="shared" si="26"/>
        <v>0</v>
      </c>
      <c r="BL109" s="235">
        <f t="shared" si="18"/>
        <v>0</v>
      </c>
      <c r="BM109" s="234"/>
      <c r="BN109" s="234"/>
      <c r="BO109" s="234"/>
      <c r="BP109" s="234"/>
      <c r="BQ109" s="234"/>
    </row>
    <row r="110" spans="1:69">
      <c r="A110" s="234" t="s">
        <v>323</v>
      </c>
      <c r="B110" s="231">
        <v>2.1699999999999997E-2</v>
      </c>
      <c r="C110" s="231">
        <v>2.3399999999999997E-2</v>
      </c>
      <c r="D110" s="220">
        <v>540522258.07000005</v>
      </c>
      <c r="E110" s="220">
        <v>540749030.75999999</v>
      </c>
      <c r="F110" s="220">
        <v>540942752.16999996</v>
      </c>
      <c r="G110" s="220">
        <v>541110533.03999996</v>
      </c>
      <c r="H110" s="220">
        <v>541122773.70000005</v>
      </c>
      <c r="I110" s="220">
        <v>541179605.27999997</v>
      </c>
      <c r="J110" s="220">
        <v>542553229.21999991</v>
      </c>
      <c r="K110" s="220">
        <v>544818501.56500006</v>
      </c>
      <c r="L110" s="220">
        <v>547479494.68999994</v>
      </c>
      <c r="M110" s="220">
        <v>550879101.15499985</v>
      </c>
      <c r="N110" s="220">
        <v>552395608.06499994</v>
      </c>
      <c r="O110" s="220">
        <v>551597012.10000002</v>
      </c>
      <c r="P110" s="220">
        <f t="shared" si="19"/>
        <v>6535349899.8149986</v>
      </c>
      <c r="Q110" s="220">
        <v>551064979.39999998</v>
      </c>
      <c r="R110" s="220">
        <v>551254569.65500009</v>
      </c>
      <c r="S110" s="220">
        <v>551854456.11500001</v>
      </c>
      <c r="T110" s="220">
        <v>552582710.19999993</v>
      </c>
      <c r="U110" s="220">
        <v>566147189.5</v>
      </c>
      <c r="V110" s="220">
        <v>566354415.82000005</v>
      </c>
      <c r="W110" s="220">
        <v>566797841.26999998</v>
      </c>
      <c r="X110" s="220">
        <v>566993381.83500004</v>
      </c>
      <c r="Y110" s="220">
        <v>566881582.64999998</v>
      </c>
      <c r="Z110" s="220">
        <v>564768860.41999996</v>
      </c>
      <c r="AA110" s="220">
        <v>562595183.61499989</v>
      </c>
      <c r="AB110" s="220">
        <v>561796587.64999998</v>
      </c>
      <c r="AC110" s="220">
        <v>561112533.67999995</v>
      </c>
      <c r="AD110" s="220">
        <v>561202316.41500008</v>
      </c>
      <c r="AE110" s="220">
        <v>562759497.76000011</v>
      </c>
      <c r="AF110" s="220">
        <v>564436757.46999991</v>
      </c>
      <c r="AG110" s="220">
        <f t="shared" si="20"/>
        <v>6771846148.085001</v>
      </c>
      <c r="AH110" s="234"/>
      <c r="AI110" s="235">
        <f t="shared" si="23"/>
        <v>977444.42</v>
      </c>
      <c r="AJ110" s="235">
        <f t="shared" si="23"/>
        <v>977854.5</v>
      </c>
      <c r="AK110" s="235">
        <f t="shared" si="23"/>
        <v>978204.81</v>
      </c>
      <c r="AL110" s="235">
        <f t="shared" si="21"/>
        <v>978508.21</v>
      </c>
      <c r="AM110" s="235">
        <f t="shared" si="21"/>
        <v>978530.35</v>
      </c>
      <c r="AN110" s="235">
        <f t="shared" si="21"/>
        <v>978633.12</v>
      </c>
      <c r="AO110" s="235">
        <f t="shared" si="21"/>
        <v>981117.09</v>
      </c>
      <c r="AP110" s="235">
        <f t="shared" si="21"/>
        <v>985213.46</v>
      </c>
      <c r="AQ110" s="235">
        <f t="shared" si="21"/>
        <v>990025.42</v>
      </c>
      <c r="AR110" s="235">
        <f t="shared" si="25"/>
        <v>996173.04</v>
      </c>
      <c r="AS110" s="235">
        <f t="shared" si="25"/>
        <v>998915.39</v>
      </c>
      <c r="AT110" s="235">
        <f t="shared" si="25"/>
        <v>997471.26</v>
      </c>
      <c r="AU110" s="236">
        <f t="shared" si="16"/>
        <v>11818091.070000002</v>
      </c>
      <c r="AV110" s="236">
        <f t="shared" si="17"/>
        <v>996509.17</v>
      </c>
      <c r="AW110" s="236">
        <f t="shared" si="17"/>
        <v>996852.01</v>
      </c>
      <c r="AX110" s="236">
        <f t="shared" si="17"/>
        <v>997936.81</v>
      </c>
      <c r="AY110" s="236">
        <f t="shared" si="15"/>
        <v>999253.73</v>
      </c>
      <c r="AZ110" s="236">
        <f t="shared" si="24"/>
        <v>1103987.02</v>
      </c>
      <c r="BA110" s="236">
        <f t="shared" si="24"/>
        <v>1104391.1100000001</v>
      </c>
      <c r="BB110" s="236">
        <f t="shared" si="24"/>
        <v>1105255.79</v>
      </c>
      <c r="BC110" s="236">
        <f t="shared" si="22"/>
        <v>1105637.0900000001</v>
      </c>
      <c r="BD110" s="236">
        <f t="shared" si="22"/>
        <v>1105419.0900000001</v>
      </c>
      <c r="BE110" s="236">
        <f t="shared" si="22"/>
        <v>1101299.28</v>
      </c>
      <c r="BF110" s="236">
        <f t="shared" si="22"/>
        <v>1097060.6100000001</v>
      </c>
      <c r="BG110" s="236">
        <f t="shared" si="22"/>
        <v>1095503.3500000001</v>
      </c>
      <c r="BH110" s="236">
        <f t="shared" si="22"/>
        <v>1094169.44</v>
      </c>
      <c r="BI110" s="236">
        <f t="shared" si="26"/>
        <v>1094344.52</v>
      </c>
      <c r="BJ110" s="236">
        <f t="shared" si="26"/>
        <v>1097381.02</v>
      </c>
      <c r="BK110" s="236">
        <f t="shared" si="26"/>
        <v>1100651.68</v>
      </c>
      <c r="BL110" s="235">
        <f t="shared" si="18"/>
        <v>13205099.999999998</v>
      </c>
      <c r="BM110" s="234"/>
      <c r="BN110" s="234"/>
      <c r="BO110" s="234"/>
      <c r="BP110" s="234"/>
      <c r="BQ110" s="234"/>
    </row>
    <row r="111" spans="1:69">
      <c r="A111" s="234" t="s">
        <v>324</v>
      </c>
      <c r="B111" s="237">
        <v>9.1999999999999998E-3</v>
      </c>
      <c r="C111" s="237">
        <v>2.1999999999999999E-2</v>
      </c>
      <c r="D111" s="220">
        <v>4473565.59</v>
      </c>
      <c r="E111" s="220">
        <v>4473565.59</v>
      </c>
      <c r="F111" s="220">
        <v>4473565.59</v>
      </c>
      <c r="G111" s="220">
        <v>4473565.59</v>
      </c>
      <c r="H111" s="220">
        <v>4473565.59</v>
      </c>
      <c r="I111" s="220">
        <v>4473565.59</v>
      </c>
      <c r="J111" s="220">
        <v>4473565.59</v>
      </c>
      <c r="K111" s="220">
        <v>4473565.59</v>
      </c>
      <c r="L111" s="220">
        <v>4473565.59</v>
      </c>
      <c r="M111" s="220">
        <v>4473565.59</v>
      </c>
      <c r="N111" s="220">
        <v>4473565.59</v>
      </c>
      <c r="O111" s="220">
        <v>4473565.59</v>
      </c>
      <c r="P111" s="220">
        <f t="shared" si="19"/>
        <v>53682787.080000013</v>
      </c>
      <c r="Q111" s="220">
        <v>4473565.59</v>
      </c>
      <c r="R111" s="220">
        <v>4473565.59</v>
      </c>
      <c r="S111" s="220">
        <v>4473565.59</v>
      </c>
      <c r="T111" s="220">
        <v>4473565.59</v>
      </c>
      <c r="U111" s="220">
        <v>4473565.59</v>
      </c>
      <c r="V111" s="220">
        <v>4473565.59</v>
      </c>
      <c r="W111" s="220">
        <v>4473565.59</v>
      </c>
      <c r="X111" s="220">
        <v>4473565.59</v>
      </c>
      <c r="Y111" s="220">
        <v>4473565.59</v>
      </c>
      <c r="Z111" s="220">
        <v>4473565.59</v>
      </c>
      <c r="AA111" s="220">
        <v>4473565.59</v>
      </c>
      <c r="AB111" s="220">
        <v>4473565.59</v>
      </c>
      <c r="AC111" s="220">
        <v>4473565.59</v>
      </c>
      <c r="AD111" s="220">
        <v>4473565.59</v>
      </c>
      <c r="AE111" s="220">
        <v>4473565.59</v>
      </c>
      <c r="AF111" s="220">
        <v>4473565.59</v>
      </c>
      <c r="AG111" s="220">
        <f t="shared" si="20"/>
        <v>53682787.080000013</v>
      </c>
      <c r="AH111" s="234"/>
      <c r="AI111" s="235">
        <f t="shared" si="23"/>
        <v>3429.73</v>
      </c>
      <c r="AJ111" s="235">
        <f t="shared" si="23"/>
        <v>3429.73</v>
      </c>
      <c r="AK111" s="235">
        <f t="shared" si="23"/>
        <v>3429.73</v>
      </c>
      <c r="AL111" s="235">
        <f t="shared" si="21"/>
        <v>3429.73</v>
      </c>
      <c r="AM111" s="235">
        <f t="shared" si="21"/>
        <v>3429.73</v>
      </c>
      <c r="AN111" s="235">
        <f t="shared" si="21"/>
        <v>3429.73</v>
      </c>
      <c r="AO111" s="235">
        <f t="shared" si="21"/>
        <v>3429.73</v>
      </c>
      <c r="AP111" s="235">
        <f t="shared" si="21"/>
        <v>3429.73</v>
      </c>
      <c r="AQ111" s="235">
        <f t="shared" si="21"/>
        <v>3429.73</v>
      </c>
      <c r="AR111" s="235">
        <f t="shared" si="25"/>
        <v>3429.73</v>
      </c>
      <c r="AS111" s="235">
        <f t="shared" si="25"/>
        <v>3429.73</v>
      </c>
      <c r="AT111" s="235">
        <f t="shared" si="25"/>
        <v>3429.73</v>
      </c>
      <c r="AU111" s="236">
        <f t="shared" si="16"/>
        <v>41156.760000000009</v>
      </c>
      <c r="AV111" s="236">
        <f t="shared" si="17"/>
        <v>3429.73</v>
      </c>
      <c r="AW111" s="236">
        <f t="shared" si="17"/>
        <v>3429.73</v>
      </c>
      <c r="AX111" s="236">
        <f t="shared" si="17"/>
        <v>3429.73</v>
      </c>
      <c r="AY111" s="236">
        <f t="shared" si="15"/>
        <v>3429.73</v>
      </c>
      <c r="AZ111" s="236">
        <f t="shared" si="24"/>
        <v>8201.5400000000009</v>
      </c>
      <c r="BA111" s="236">
        <f t="shared" si="24"/>
        <v>8201.5400000000009</v>
      </c>
      <c r="BB111" s="236">
        <f t="shared" si="24"/>
        <v>8201.5400000000009</v>
      </c>
      <c r="BC111" s="236">
        <f t="shared" si="22"/>
        <v>8201.5400000000009</v>
      </c>
      <c r="BD111" s="236">
        <f t="shared" si="22"/>
        <v>8201.5400000000009</v>
      </c>
      <c r="BE111" s="236">
        <f t="shared" si="22"/>
        <v>8201.5400000000009</v>
      </c>
      <c r="BF111" s="236">
        <f t="shared" si="22"/>
        <v>8201.5400000000009</v>
      </c>
      <c r="BG111" s="236">
        <f t="shared" si="22"/>
        <v>8201.5400000000009</v>
      </c>
      <c r="BH111" s="236">
        <f t="shared" si="22"/>
        <v>8201.5400000000009</v>
      </c>
      <c r="BI111" s="236">
        <f t="shared" si="26"/>
        <v>8201.5400000000009</v>
      </c>
      <c r="BJ111" s="236">
        <f t="shared" si="26"/>
        <v>8201.5400000000009</v>
      </c>
      <c r="BK111" s="236">
        <f t="shared" si="26"/>
        <v>8201.5400000000009</v>
      </c>
      <c r="BL111" s="235">
        <f t="shared" si="18"/>
        <v>98418.48000000004</v>
      </c>
      <c r="BM111" s="234"/>
      <c r="BN111" s="234"/>
      <c r="BO111" s="234"/>
      <c r="BP111" s="234"/>
      <c r="BQ111" s="234"/>
    </row>
    <row r="112" spans="1:69">
      <c r="A112" s="234" t="s">
        <v>325</v>
      </c>
      <c r="B112" s="231">
        <v>2.1699999999999997E-2</v>
      </c>
      <c r="C112" s="231">
        <v>2.3399999999999997E-2</v>
      </c>
      <c r="D112" s="220">
        <v>0</v>
      </c>
      <c r="E112" s="220">
        <v>0</v>
      </c>
      <c r="F112" s="220">
        <v>0</v>
      </c>
      <c r="G112" s="220">
        <v>0</v>
      </c>
      <c r="H112" s="220">
        <v>0</v>
      </c>
      <c r="I112" s="220">
        <v>0</v>
      </c>
      <c r="J112" s="220">
        <v>0</v>
      </c>
      <c r="K112" s="220">
        <v>0</v>
      </c>
      <c r="L112" s="220">
        <v>0</v>
      </c>
      <c r="M112" s="220">
        <v>0</v>
      </c>
      <c r="N112" s="220">
        <v>0</v>
      </c>
      <c r="O112" s="220">
        <v>0</v>
      </c>
      <c r="P112" s="220">
        <f t="shared" si="19"/>
        <v>0</v>
      </c>
      <c r="Q112" s="220">
        <v>0</v>
      </c>
      <c r="R112" s="220">
        <v>0</v>
      </c>
      <c r="S112" s="220">
        <v>0</v>
      </c>
      <c r="T112" s="220">
        <v>0</v>
      </c>
      <c r="U112" s="220">
        <v>0</v>
      </c>
      <c r="V112" s="220">
        <v>0</v>
      </c>
      <c r="W112" s="220">
        <v>0</v>
      </c>
      <c r="X112" s="220">
        <v>0</v>
      </c>
      <c r="Y112" s="220">
        <v>0</v>
      </c>
      <c r="Z112" s="220">
        <v>0</v>
      </c>
      <c r="AA112" s="220">
        <v>0</v>
      </c>
      <c r="AB112" s="220">
        <v>0</v>
      </c>
      <c r="AC112" s="220">
        <v>0</v>
      </c>
      <c r="AD112" s="220">
        <v>0</v>
      </c>
      <c r="AE112" s="220">
        <v>0</v>
      </c>
      <c r="AF112" s="220">
        <v>0</v>
      </c>
      <c r="AG112" s="220">
        <f t="shared" si="20"/>
        <v>0</v>
      </c>
      <c r="AH112" s="234"/>
      <c r="AI112" s="235">
        <f t="shared" si="23"/>
        <v>0</v>
      </c>
      <c r="AJ112" s="235">
        <f t="shared" si="23"/>
        <v>0</v>
      </c>
      <c r="AK112" s="235">
        <f t="shared" si="23"/>
        <v>0</v>
      </c>
      <c r="AL112" s="235">
        <f t="shared" si="21"/>
        <v>0</v>
      </c>
      <c r="AM112" s="235">
        <f t="shared" si="21"/>
        <v>0</v>
      </c>
      <c r="AN112" s="235">
        <f t="shared" si="21"/>
        <v>0</v>
      </c>
      <c r="AO112" s="235">
        <f t="shared" si="21"/>
        <v>0</v>
      </c>
      <c r="AP112" s="235">
        <f t="shared" si="21"/>
        <v>0</v>
      </c>
      <c r="AQ112" s="235">
        <f t="shared" si="21"/>
        <v>0</v>
      </c>
      <c r="AR112" s="235">
        <f t="shared" si="25"/>
        <v>0</v>
      </c>
      <c r="AS112" s="235">
        <f t="shared" si="25"/>
        <v>0</v>
      </c>
      <c r="AT112" s="235">
        <f t="shared" si="25"/>
        <v>0</v>
      </c>
      <c r="AU112" s="236">
        <f t="shared" si="16"/>
        <v>0</v>
      </c>
      <c r="AV112" s="236">
        <f t="shared" si="17"/>
        <v>0</v>
      </c>
      <c r="AW112" s="236">
        <f t="shared" si="17"/>
        <v>0</v>
      </c>
      <c r="AX112" s="236">
        <f t="shared" si="17"/>
        <v>0</v>
      </c>
      <c r="AY112" s="236">
        <f t="shared" si="15"/>
        <v>0</v>
      </c>
      <c r="AZ112" s="236">
        <f t="shared" si="24"/>
        <v>0</v>
      </c>
      <c r="BA112" s="236">
        <f t="shared" si="24"/>
        <v>0</v>
      </c>
      <c r="BB112" s="236">
        <f t="shared" si="24"/>
        <v>0</v>
      </c>
      <c r="BC112" s="236">
        <f t="shared" si="22"/>
        <v>0</v>
      </c>
      <c r="BD112" s="236">
        <f t="shared" si="22"/>
        <v>0</v>
      </c>
      <c r="BE112" s="236">
        <f t="shared" si="22"/>
        <v>0</v>
      </c>
      <c r="BF112" s="236">
        <f t="shared" si="22"/>
        <v>0</v>
      </c>
      <c r="BG112" s="236">
        <f t="shared" si="22"/>
        <v>0</v>
      </c>
      <c r="BH112" s="236">
        <f t="shared" si="22"/>
        <v>0</v>
      </c>
      <c r="BI112" s="236">
        <f t="shared" si="26"/>
        <v>0</v>
      </c>
      <c r="BJ112" s="236">
        <f t="shared" si="26"/>
        <v>0</v>
      </c>
      <c r="BK112" s="236">
        <f t="shared" si="26"/>
        <v>0</v>
      </c>
      <c r="BL112" s="235">
        <f t="shared" si="18"/>
        <v>0</v>
      </c>
      <c r="BM112" s="234"/>
      <c r="BN112" s="234"/>
      <c r="BO112" s="234"/>
      <c r="BP112" s="234"/>
      <c r="BQ112" s="234"/>
    </row>
    <row r="113" spans="1:69">
      <c r="A113" s="234" t="s">
        <v>326</v>
      </c>
      <c r="B113" s="231">
        <v>2.1699999999999997E-2</v>
      </c>
      <c r="C113" s="231">
        <v>2.3399999999999997E-2</v>
      </c>
      <c r="D113" s="220">
        <v>77380264.129999995</v>
      </c>
      <c r="E113" s="220">
        <v>77275703.370000005</v>
      </c>
      <c r="F113" s="220">
        <v>77171142.609999999</v>
      </c>
      <c r="G113" s="220">
        <v>77171142.609999999</v>
      </c>
      <c r="H113" s="220">
        <v>77171142.609999999</v>
      </c>
      <c r="I113" s="220">
        <v>77171142.609999999</v>
      </c>
      <c r="J113" s="220">
        <v>8770324.2599999905</v>
      </c>
      <c r="K113" s="220">
        <v>8770324.2599999905</v>
      </c>
      <c r="L113" s="220">
        <v>8770324.2599999905</v>
      </c>
      <c r="M113" s="220">
        <v>8770324.2599999905</v>
      </c>
      <c r="N113" s="220">
        <v>8770324.2599999905</v>
      </c>
      <c r="O113" s="220">
        <v>8770324.2599999905</v>
      </c>
      <c r="P113" s="220">
        <f t="shared" si="19"/>
        <v>515962483.5</v>
      </c>
      <c r="Q113" s="220">
        <v>8770324.2599999905</v>
      </c>
      <c r="R113" s="220">
        <v>8770324.2599999905</v>
      </c>
      <c r="S113" s="220">
        <v>8770324.2599999905</v>
      </c>
      <c r="T113" s="220">
        <v>8770324.2599999905</v>
      </c>
      <c r="U113" s="220">
        <v>0</v>
      </c>
      <c r="V113" s="220">
        <v>0</v>
      </c>
      <c r="W113" s="220">
        <v>0</v>
      </c>
      <c r="X113" s="220">
        <v>0</v>
      </c>
      <c r="Y113" s="220">
        <v>0</v>
      </c>
      <c r="Z113" s="220">
        <v>0</v>
      </c>
      <c r="AA113" s="220">
        <v>0</v>
      </c>
      <c r="AB113" s="220">
        <v>0</v>
      </c>
      <c r="AC113" s="220">
        <v>0</v>
      </c>
      <c r="AD113" s="220">
        <v>0</v>
      </c>
      <c r="AE113" s="220">
        <v>0</v>
      </c>
      <c r="AF113" s="220">
        <v>0</v>
      </c>
      <c r="AG113" s="220">
        <f t="shared" si="20"/>
        <v>0</v>
      </c>
      <c r="AH113" s="234"/>
      <c r="AI113" s="235">
        <f t="shared" si="23"/>
        <v>139929.31</v>
      </c>
      <c r="AJ113" s="235">
        <f t="shared" si="23"/>
        <v>139740.23000000001</v>
      </c>
      <c r="AK113" s="235">
        <f t="shared" si="23"/>
        <v>139551.15</v>
      </c>
      <c r="AL113" s="235">
        <f t="shared" si="21"/>
        <v>139551.15</v>
      </c>
      <c r="AM113" s="235">
        <f t="shared" si="21"/>
        <v>139551.15</v>
      </c>
      <c r="AN113" s="235">
        <f t="shared" si="21"/>
        <v>139551.15</v>
      </c>
      <c r="AO113" s="235">
        <f t="shared" si="21"/>
        <v>15859.67</v>
      </c>
      <c r="AP113" s="235">
        <f t="shared" si="21"/>
        <v>15859.67</v>
      </c>
      <c r="AQ113" s="235">
        <f t="shared" si="21"/>
        <v>15859.67</v>
      </c>
      <c r="AR113" s="235">
        <f t="shared" si="25"/>
        <v>15859.67</v>
      </c>
      <c r="AS113" s="235">
        <f t="shared" si="25"/>
        <v>15859.67</v>
      </c>
      <c r="AT113" s="235">
        <f t="shared" si="25"/>
        <v>15859.67</v>
      </c>
      <c r="AU113" s="236">
        <f t="shared" si="16"/>
        <v>933032.16000000038</v>
      </c>
      <c r="AV113" s="236">
        <f t="shared" si="17"/>
        <v>15859.67</v>
      </c>
      <c r="AW113" s="236">
        <f t="shared" si="17"/>
        <v>15859.67</v>
      </c>
      <c r="AX113" s="236">
        <f t="shared" si="17"/>
        <v>15859.67</v>
      </c>
      <c r="AY113" s="236">
        <f t="shared" si="15"/>
        <v>15859.67</v>
      </c>
      <c r="AZ113" s="236">
        <f t="shared" si="24"/>
        <v>0</v>
      </c>
      <c r="BA113" s="236">
        <f t="shared" si="24"/>
        <v>0</v>
      </c>
      <c r="BB113" s="236">
        <f t="shared" si="24"/>
        <v>0</v>
      </c>
      <c r="BC113" s="236">
        <f t="shared" si="22"/>
        <v>0</v>
      </c>
      <c r="BD113" s="236">
        <f t="shared" si="22"/>
        <v>0</v>
      </c>
      <c r="BE113" s="236">
        <f t="shared" si="22"/>
        <v>0</v>
      </c>
      <c r="BF113" s="236">
        <f t="shared" si="22"/>
        <v>0</v>
      </c>
      <c r="BG113" s="236">
        <f t="shared" si="22"/>
        <v>0</v>
      </c>
      <c r="BH113" s="236">
        <f t="shared" si="22"/>
        <v>0</v>
      </c>
      <c r="BI113" s="236">
        <f t="shared" si="26"/>
        <v>0</v>
      </c>
      <c r="BJ113" s="236">
        <f t="shared" si="26"/>
        <v>0</v>
      </c>
      <c r="BK113" s="236">
        <f t="shared" si="26"/>
        <v>0</v>
      </c>
      <c r="BL113" s="235">
        <f t="shared" si="18"/>
        <v>0</v>
      </c>
      <c r="BM113" s="234"/>
      <c r="BN113" s="234"/>
      <c r="BO113" s="234"/>
      <c r="BP113" s="234"/>
      <c r="BQ113" s="234"/>
    </row>
    <row r="114" spans="1:69">
      <c r="A114" s="234" t="s">
        <v>327</v>
      </c>
      <c r="B114" s="231">
        <v>9.1999999999999998E-3</v>
      </c>
      <c r="C114" s="231">
        <v>2.1600000000000001E-2</v>
      </c>
      <c r="D114" s="220">
        <v>4610665.2300000004</v>
      </c>
      <c r="E114" s="220">
        <v>4610665.2300000004</v>
      </c>
      <c r="F114" s="220">
        <v>4610665.2300000004</v>
      </c>
      <c r="G114" s="220">
        <v>4610665.2300000004</v>
      </c>
      <c r="H114" s="220">
        <v>4610665.2300000004</v>
      </c>
      <c r="I114" s="220">
        <v>4610665.2300000004</v>
      </c>
      <c r="J114" s="220">
        <v>4610665.2300000004</v>
      </c>
      <c r="K114" s="220">
        <v>4610665.2300000004</v>
      </c>
      <c r="L114" s="220">
        <v>4610665.2300000004</v>
      </c>
      <c r="M114" s="220">
        <v>4610665.2300000004</v>
      </c>
      <c r="N114" s="220">
        <v>4610665.2300000004</v>
      </c>
      <c r="O114" s="220">
        <v>4610665.2300000004</v>
      </c>
      <c r="P114" s="220">
        <f t="shared" si="19"/>
        <v>55327982.76000002</v>
      </c>
      <c r="Q114" s="220">
        <v>4610665.2300000004</v>
      </c>
      <c r="R114" s="220">
        <v>4610665.2300000004</v>
      </c>
      <c r="S114" s="220">
        <v>4610665.2300000004</v>
      </c>
      <c r="T114" s="220">
        <v>4610665.2300000004</v>
      </c>
      <c r="U114" s="220">
        <v>0</v>
      </c>
      <c r="V114" s="220">
        <v>0</v>
      </c>
      <c r="W114" s="220">
        <v>0</v>
      </c>
      <c r="X114" s="220">
        <v>0</v>
      </c>
      <c r="Y114" s="220">
        <v>0</v>
      </c>
      <c r="Z114" s="220">
        <v>0</v>
      </c>
      <c r="AA114" s="220">
        <v>0</v>
      </c>
      <c r="AB114" s="220">
        <v>0</v>
      </c>
      <c r="AC114" s="220">
        <v>0</v>
      </c>
      <c r="AD114" s="220">
        <v>0</v>
      </c>
      <c r="AE114" s="220">
        <v>0</v>
      </c>
      <c r="AF114" s="220">
        <v>0</v>
      </c>
      <c r="AG114" s="220">
        <f t="shared" si="20"/>
        <v>0</v>
      </c>
      <c r="AH114" s="234"/>
      <c r="AI114" s="235">
        <f t="shared" si="23"/>
        <v>3534.84</v>
      </c>
      <c r="AJ114" s="235">
        <f t="shared" si="23"/>
        <v>3534.84</v>
      </c>
      <c r="AK114" s="235">
        <f t="shared" si="23"/>
        <v>3534.84</v>
      </c>
      <c r="AL114" s="235">
        <f t="shared" si="21"/>
        <v>3534.84</v>
      </c>
      <c r="AM114" s="235">
        <f t="shared" si="21"/>
        <v>3534.84</v>
      </c>
      <c r="AN114" s="235">
        <f t="shared" si="21"/>
        <v>3534.84</v>
      </c>
      <c r="AO114" s="235">
        <f t="shared" si="21"/>
        <v>3534.84</v>
      </c>
      <c r="AP114" s="235">
        <f t="shared" si="21"/>
        <v>3534.84</v>
      </c>
      <c r="AQ114" s="235">
        <f t="shared" si="21"/>
        <v>3534.84</v>
      </c>
      <c r="AR114" s="235">
        <f t="shared" si="25"/>
        <v>3534.84</v>
      </c>
      <c r="AS114" s="235">
        <f t="shared" si="25"/>
        <v>3534.84</v>
      </c>
      <c r="AT114" s="235">
        <f t="shared" si="25"/>
        <v>3534.84</v>
      </c>
      <c r="AU114" s="236">
        <f t="shared" si="16"/>
        <v>42418.080000000002</v>
      </c>
      <c r="AV114" s="236">
        <f t="shared" si="17"/>
        <v>3534.84</v>
      </c>
      <c r="AW114" s="236">
        <f t="shared" si="17"/>
        <v>3534.84</v>
      </c>
      <c r="AX114" s="236">
        <f t="shared" si="17"/>
        <v>3534.84</v>
      </c>
      <c r="AY114" s="236">
        <f t="shared" si="15"/>
        <v>3534.84</v>
      </c>
      <c r="AZ114" s="236">
        <f t="shared" si="24"/>
        <v>0</v>
      </c>
      <c r="BA114" s="236">
        <f t="shared" si="24"/>
        <v>0</v>
      </c>
      <c r="BB114" s="236">
        <f t="shared" si="24"/>
        <v>0</v>
      </c>
      <c r="BC114" s="236">
        <f t="shared" si="22"/>
        <v>0</v>
      </c>
      <c r="BD114" s="236">
        <f t="shared" si="22"/>
        <v>0</v>
      </c>
      <c r="BE114" s="236">
        <f t="shared" si="22"/>
        <v>0</v>
      </c>
      <c r="BF114" s="236">
        <f t="shared" si="22"/>
        <v>0</v>
      </c>
      <c r="BG114" s="236">
        <f t="shared" si="22"/>
        <v>0</v>
      </c>
      <c r="BH114" s="236">
        <f t="shared" si="22"/>
        <v>0</v>
      </c>
      <c r="BI114" s="236">
        <f t="shared" si="26"/>
        <v>0</v>
      </c>
      <c r="BJ114" s="236">
        <f t="shared" si="26"/>
        <v>0</v>
      </c>
      <c r="BK114" s="236">
        <f t="shared" si="26"/>
        <v>0</v>
      </c>
      <c r="BL114" s="235">
        <f t="shared" si="18"/>
        <v>0</v>
      </c>
      <c r="BM114" s="234"/>
      <c r="BN114" s="234"/>
      <c r="BO114" s="234"/>
      <c r="BP114" s="234"/>
      <c r="BQ114" s="234"/>
    </row>
    <row r="115" spans="1:69">
      <c r="A115" s="234" t="s">
        <v>328</v>
      </c>
      <c r="B115" s="231">
        <v>2.1699999999999997E-2</v>
      </c>
      <c r="C115" s="231">
        <v>2.3399999999999997E-2</v>
      </c>
      <c r="D115" s="220">
        <v>40902689.530000001</v>
      </c>
      <c r="E115" s="220">
        <v>40902689.530000001</v>
      </c>
      <c r="F115" s="220">
        <v>40902689.530000001</v>
      </c>
      <c r="G115" s="220">
        <v>40902689.530000001</v>
      </c>
      <c r="H115" s="220">
        <v>40902689.530000001</v>
      </c>
      <c r="I115" s="220">
        <v>40902689.530000001</v>
      </c>
      <c r="J115" s="220">
        <v>0</v>
      </c>
      <c r="K115" s="220">
        <v>0</v>
      </c>
      <c r="L115" s="220">
        <v>0</v>
      </c>
      <c r="M115" s="220">
        <v>0</v>
      </c>
      <c r="N115" s="220">
        <v>0</v>
      </c>
      <c r="O115" s="220">
        <v>0</v>
      </c>
      <c r="P115" s="220">
        <f t="shared" si="19"/>
        <v>245416137.18000001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</v>
      </c>
      <c r="Y115" s="220">
        <v>0</v>
      </c>
      <c r="Z115" s="220">
        <v>0</v>
      </c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  <c r="AF115" s="220">
        <v>0</v>
      </c>
      <c r="AG115" s="220">
        <f t="shared" si="20"/>
        <v>0</v>
      </c>
      <c r="AH115" s="234"/>
      <c r="AI115" s="235">
        <f t="shared" si="23"/>
        <v>73965.7</v>
      </c>
      <c r="AJ115" s="235">
        <f t="shared" si="23"/>
        <v>73965.7</v>
      </c>
      <c r="AK115" s="235">
        <f t="shared" si="23"/>
        <v>73965.7</v>
      </c>
      <c r="AL115" s="235">
        <f t="shared" si="21"/>
        <v>73965.7</v>
      </c>
      <c r="AM115" s="235">
        <f t="shared" si="21"/>
        <v>73965.7</v>
      </c>
      <c r="AN115" s="235">
        <f t="shared" si="21"/>
        <v>73965.7</v>
      </c>
      <c r="AO115" s="235">
        <f t="shared" si="21"/>
        <v>0</v>
      </c>
      <c r="AP115" s="235">
        <f t="shared" si="21"/>
        <v>0</v>
      </c>
      <c r="AQ115" s="235">
        <f t="shared" si="21"/>
        <v>0</v>
      </c>
      <c r="AR115" s="235">
        <f t="shared" si="25"/>
        <v>0</v>
      </c>
      <c r="AS115" s="235">
        <f t="shared" si="25"/>
        <v>0</v>
      </c>
      <c r="AT115" s="235">
        <f t="shared" si="25"/>
        <v>0</v>
      </c>
      <c r="AU115" s="236">
        <f t="shared" si="16"/>
        <v>443794.2</v>
      </c>
      <c r="AV115" s="236">
        <f t="shared" si="17"/>
        <v>0</v>
      </c>
      <c r="AW115" s="236">
        <f t="shared" si="17"/>
        <v>0</v>
      </c>
      <c r="AX115" s="236">
        <f t="shared" si="17"/>
        <v>0</v>
      </c>
      <c r="AY115" s="236">
        <f t="shared" si="15"/>
        <v>0</v>
      </c>
      <c r="AZ115" s="236">
        <f t="shared" si="24"/>
        <v>0</v>
      </c>
      <c r="BA115" s="236">
        <f t="shared" si="24"/>
        <v>0</v>
      </c>
      <c r="BB115" s="236">
        <f t="shared" si="24"/>
        <v>0</v>
      </c>
      <c r="BC115" s="236">
        <f t="shared" si="22"/>
        <v>0</v>
      </c>
      <c r="BD115" s="236">
        <f t="shared" si="22"/>
        <v>0</v>
      </c>
      <c r="BE115" s="236">
        <f t="shared" si="22"/>
        <v>0</v>
      </c>
      <c r="BF115" s="236">
        <f t="shared" si="22"/>
        <v>0</v>
      </c>
      <c r="BG115" s="236">
        <f t="shared" si="22"/>
        <v>0</v>
      </c>
      <c r="BH115" s="236">
        <f t="shared" si="22"/>
        <v>0</v>
      </c>
      <c r="BI115" s="236">
        <f t="shared" si="26"/>
        <v>0</v>
      </c>
      <c r="BJ115" s="236">
        <f t="shared" si="26"/>
        <v>0</v>
      </c>
      <c r="BK115" s="236">
        <f t="shared" si="26"/>
        <v>0</v>
      </c>
      <c r="BL115" s="235">
        <f t="shared" si="18"/>
        <v>0</v>
      </c>
      <c r="BM115" s="234"/>
      <c r="BN115" s="234"/>
      <c r="BO115" s="234"/>
      <c r="BP115" s="234"/>
      <c r="BQ115" s="234"/>
    </row>
    <row r="116" spans="1:69">
      <c r="A116" s="234" t="s">
        <v>329</v>
      </c>
      <c r="B116" s="231">
        <v>2.1699999999999997E-2</v>
      </c>
      <c r="C116" s="231">
        <v>2.3399999999999997E-2</v>
      </c>
      <c r="D116" s="220">
        <v>0</v>
      </c>
      <c r="E116" s="220">
        <v>0</v>
      </c>
      <c r="F116" s="220">
        <v>0</v>
      </c>
      <c r="G116" s="220">
        <v>0</v>
      </c>
      <c r="H116" s="220">
        <v>0</v>
      </c>
      <c r="I116" s="220">
        <v>0</v>
      </c>
      <c r="J116" s="220">
        <v>0</v>
      </c>
      <c r="K116" s="220">
        <v>0</v>
      </c>
      <c r="L116" s="220">
        <v>0</v>
      </c>
      <c r="M116" s="220">
        <v>0</v>
      </c>
      <c r="N116" s="220">
        <v>0</v>
      </c>
      <c r="O116" s="220">
        <v>0</v>
      </c>
      <c r="P116" s="220">
        <f t="shared" si="19"/>
        <v>0</v>
      </c>
      <c r="Q116" s="220">
        <v>0</v>
      </c>
      <c r="R116" s="220">
        <v>0</v>
      </c>
      <c r="S116" s="220">
        <v>0</v>
      </c>
      <c r="T116" s="220">
        <v>0</v>
      </c>
      <c r="U116" s="220">
        <v>0</v>
      </c>
      <c r="V116" s="220">
        <v>0</v>
      </c>
      <c r="W116" s="220">
        <v>0</v>
      </c>
      <c r="X116" s="220">
        <v>0</v>
      </c>
      <c r="Y116" s="220">
        <v>0</v>
      </c>
      <c r="Z116" s="220">
        <v>0</v>
      </c>
      <c r="AA116" s="220">
        <v>0</v>
      </c>
      <c r="AB116" s="220">
        <v>0</v>
      </c>
      <c r="AC116" s="220">
        <v>0</v>
      </c>
      <c r="AD116" s="220">
        <v>0</v>
      </c>
      <c r="AE116" s="220">
        <v>0</v>
      </c>
      <c r="AF116" s="220">
        <v>0</v>
      </c>
      <c r="AG116" s="220">
        <f t="shared" si="20"/>
        <v>0</v>
      </c>
      <c r="AH116" s="234"/>
      <c r="AI116" s="235">
        <f t="shared" si="23"/>
        <v>0</v>
      </c>
      <c r="AJ116" s="235">
        <f t="shared" si="23"/>
        <v>0</v>
      </c>
      <c r="AK116" s="235">
        <f t="shared" si="23"/>
        <v>0</v>
      </c>
      <c r="AL116" s="235">
        <f t="shared" si="21"/>
        <v>0</v>
      </c>
      <c r="AM116" s="235">
        <f t="shared" si="21"/>
        <v>0</v>
      </c>
      <c r="AN116" s="235">
        <f t="shared" si="21"/>
        <v>0</v>
      </c>
      <c r="AO116" s="235">
        <f t="shared" si="21"/>
        <v>0</v>
      </c>
      <c r="AP116" s="235">
        <f t="shared" si="21"/>
        <v>0</v>
      </c>
      <c r="AQ116" s="235">
        <f t="shared" si="21"/>
        <v>0</v>
      </c>
      <c r="AR116" s="235">
        <f t="shared" si="25"/>
        <v>0</v>
      </c>
      <c r="AS116" s="235">
        <f t="shared" si="25"/>
        <v>0</v>
      </c>
      <c r="AT116" s="235">
        <f t="shared" si="25"/>
        <v>0</v>
      </c>
      <c r="AU116" s="236">
        <f t="shared" si="16"/>
        <v>0</v>
      </c>
      <c r="AV116" s="236">
        <f t="shared" si="17"/>
        <v>0</v>
      </c>
      <c r="AW116" s="236">
        <f t="shared" si="17"/>
        <v>0</v>
      </c>
      <c r="AX116" s="236">
        <f t="shared" si="17"/>
        <v>0</v>
      </c>
      <c r="AY116" s="236">
        <f t="shared" si="15"/>
        <v>0</v>
      </c>
      <c r="AZ116" s="236">
        <f t="shared" si="24"/>
        <v>0</v>
      </c>
      <c r="BA116" s="236">
        <f t="shared" si="24"/>
        <v>0</v>
      </c>
      <c r="BB116" s="236">
        <f t="shared" si="24"/>
        <v>0</v>
      </c>
      <c r="BC116" s="236">
        <f t="shared" si="22"/>
        <v>0</v>
      </c>
      <c r="BD116" s="236">
        <f t="shared" si="22"/>
        <v>0</v>
      </c>
      <c r="BE116" s="236">
        <f t="shared" si="22"/>
        <v>0</v>
      </c>
      <c r="BF116" s="236">
        <f t="shared" si="22"/>
        <v>0</v>
      </c>
      <c r="BG116" s="236">
        <f t="shared" si="22"/>
        <v>0</v>
      </c>
      <c r="BH116" s="236">
        <f t="shared" si="22"/>
        <v>0</v>
      </c>
      <c r="BI116" s="236">
        <f t="shared" si="26"/>
        <v>0</v>
      </c>
      <c r="BJ116" s="236">
        <f t="shared" si="26"/>
        <v>0</v>
      </c>
      <c r="BK116" s="236">
        <f t="shared" si="26"/>
        <v>0</v>
      </c>
      <c r="BL116" s="235">
        <f t="shared" si="18"/>
        <v>0</v>
      </c>
      <c r="BM116" s="234"/>
      <c r="BN116" s="234"/>
      <c r="BO116" s="234"/>
      <c r="BP116" s="234"/>
      <c r="BQ116" s="234"/>
    </row>
    <row r="117" spans="1:69">
      <c r="A117" s="234" t="s">
        <v>330</v>
      </c>
      <c r="B117" s="231">
        <v>1.9599999999999999E-2</v>
      </c>
      <c r="C117" s="231">
        <v>2.0400000000000001E-2</v>
      </c>
      <c r="D117" s="220">
        <v>73181045.980000004</v>
      </c>
      <c r="E117" s="220">
        <v>73181045.980000004</v>
      </c>
      <c r="F117" s="220">
        <v>73165278.010000005</v>
      </c>
      <c r="G117" s="220">
        <v>73175809.959999993</v>
      </c>
      <c r="H117" s="220">
        <v>73202109.879999995</v>
      </c>
      <c r="I117" s="220">
        <v>73202109.879999995</v>
      </c>
      <c r="J117" s="220">
        <v>73233234.879999995</v>
      </c>
      <c r="K117" s="220">
        <v>73273734.879999995</v>
      </c>
      <c r="L117" s="220">
        <v>73292484.879999995</v>
      </c>
      <c r="M117" s="220">
        <v>73301859.879999995</v>
      </c>
      <c r="N117" s="220">
        <v>73301859.879999995</v>
      </c>
      <c r="O117" s="220">
        <v>73301859.879999995</v>
      </c>
      <c r="P117" s="220">
        <f t="shared" si="19"/>
        <v>878812433.97000003</v>
      </c>
      <c r="Q117" s="220">
        <v>73301859.879999995</v>
      </c>
      <c r="R117" s="220">
        <v>73301859.879999995</v>
      </c>
      <c r="S117" s="220">
        <v>73301859.879999995</v>
      </c>
      <c r="T117" s="220">
        <v>73301859.879999995</v>
      </c>
      <c r="U117" s="220">
        <v>73301859.879999995</v>
      </c>
      <c r="V117" s="220">
        <v>73301859.879999995</v>
      </c>
      <c r="W117" s="220">
        <v>73301859.879999995</v>
      </c>
      <c r="X117" s="220">
        <v>73301859.879999995</v>
      </c>
      <c r="Y117" s="220">
        <v>73301859.879999995</v>
      </c>
      <c r="Z117" s="220">
        <v>73301859.879999995</v>
      </c>
      <c r="AA117" s="220">
        <v>73301859.879999995</v>
      </c>
      <c r="AB117" s="220">
        <v>73301859.879999995</v>
      </c>
      <c r="AC117" s="220">
        <v>73301859.879999995</v>
      </c>
      <c r="AD117" s="220">
        <v>73301859.879999995</v>
      </c>
      <c r="AE117" s="220">
        <v>73301859.879999995</v>
      </c>
      <c r="AF117" s="220">
        <v>73301859.879999995</v>
      </c>
      <c r="AG117" s="220">
        <f t="shared" si="20"/>
        <v>879622318.55999994</v>
      </c>
      <c r="AH117" s="234"/>
      <c r="AI117" s="235">
        <f t="shared" si="23"/>
        <v>119529.04</v>
      </c>
      <c r="AJ117" s="235">
        <f t="shared" si="23"/>
        <v>119529.04</v>
      </c>
      <c r="AK117" s="235">
        <f t="shared" si="23"/>
        <v>119503.29</v>
      </c>
      <c r="AL117" s="235">
        <f t="shared" si="21"/>
        <v>119520.49</v>
      </c>
      <c r="AM117" s="235">
        <f t="shared" si="21"/>
        <v>119563.45</v>
      </c>
      <c r="AN117" s="235">
        <f t="shared" si="21"/>
        <v>119563.45</v>
      </c>
      <c r="AO117" s="235">
        <f t="shared" si="21"/>
        <v>119614.28</v>
      </c>
      <c r="AP117" s="235">
        <f t="shared" si="21"/>
        <v>119680.43</v>
      </c>
      <c r="AQ117" s="235">
        <f t="shared" si="21"/>
        <v>119711.06</v>
      </c>
      <c r="AR117" s="235">
        <f t="shared" si="25"/>
        <v>119726.37</v>
      </c>
      <c r="AS117" s="235">
        <f t="shared" si="25"/>
        <v>119726.37</v>
      </c>
      <c r="AT117" s="235">
        <f t="shared" si="25"/>
        <v>119726.37</v>
      </c>
      <c r="AU117" s="236">
        <f t="shared" si="16"/>
        <v>1435393.6400000001</v>
      </c>
      <c r="AV117" s="236">
        <f t="shared" si="17"/>
        <v>119726.37</v>
      </c>
      <c r="AW117" s="236">
        <f t="shared" si="17"/>
        <v>119726.37</v>
      </c>
      <c r="AX117" s="236">
        <f t="shared" si="17"/>
        <v>119726.37</v>
      </c>
      <c r="AY117" s="236">
        <f t="shared" si="15"/>
        <v>119726.37</v>
      </c>
      <c r="AZ117" s="236">
        <f t="shared" si="24"/>
        <v>124613.16</v>
      </c>
      <c r="BA117" s="236">
        <f t="shared" si="24"/>
        <v>124613.16</v>
      </c>
      <c r="BB117" s="236">
        <f t="shared" si="24"/>
        <v>124613.16</v>
      </c>
      <c r="BC117" s="236">
        <f t="shared" si="22"/>
        <v>124613.16</v>
      </c>
      <c r="BD117" s="236">
        <f t="shared" si="22"/>
        <v>124613.16</v>
      </c>
      <c r="BE117" s="236">
        <f t="shared" si="22"/>
        <v>124613.16</v>
      </c>
      <c r="BF117" s="236">
        <f t="shared" si="22"/>
        <v>124613.16</v>
      </c>
      <c r="BG117" s="236">
        <f t="shared" si="22"/>
        <v>124613.16</v>
      </c>
      <c r="BH117" s="236">
        <f t="shared" si="22"/>
        <v>124613.16</v>
      </c>
      <c r="BI117" s="236">
        <f t="shared" si="26"/>
        <v>124613.16</v>
      </c>
      <c r="BJ117" s="236">
        <f t="shared" si="26"/>
        <v>124613.16</v>
      </c>
      <c r="BK117" s="236">
        <f t="shared" si="26"/>
        <v>124613.16</v>
      </c>
      <c r="BL117" s="235">
        <f t="shared" si="18"/>
        <v>1495357.92</v>
      </c>
      <c r="BM117" s="234"/>
      <c r="BN117" s="234"/>
      <c r="BO117" s="234"/>
      <c r="BP117" s="234"/>
      <c r="BQ117" s="234"/>
    </row>
    <row r="118" spans="1:69">
      <c r="A118" s="234" t="s">
        <v>331</v>
      </c>
      <c r="B118" s="231">
        <v>1.9599999999999999E-2</v>
      </c>
      <c r="C118" s="231">
        <v>2.0400000000000001E-2</v>
      </c>
      <c r="D118" s="220">
        <v>0</v>
      </c>
      <c r="E118" s="220">
        <v>0</v>
      </c>
      <c r="F118" s="220">
        <v>0</v>
      </c>
      <c r="G118" s="220">
        <v>0</v>
      </c>
      <c r="H118" s="220">
        <v>0</v>
      </c>
      <c r="I118" s="220">
        <v>0</v>
      </c>
      <c r="J118" s="220">
        <v>0</v>
      </c>
      <c r="K118" s="220">
        <v>0</v>
      </c>
      <c r="L118" s="220">
        <v>0</v>
      </c>
      <c r="M118" s="220">
        <v>0</v>
      </c>
      <c r="N118" s="220">
        <v>0</v>
      </c>
      <c r="O118" s="220">
        <v>0</v>
      </c>
      <c r="P118" s="220">
        <f t="shared" si="19"/>
        <v>0</v>
      </c>
      <c r="Q118" s="220">
        <v>0</v>
      </c>
      <c r="R118" s="220">
        <v>0</v>
      </c>
      <c r="S118" s="220">
        <v>0</v>
      </c>
      <c r="T118" s="220">
        <v>0</v>
      </c>
      <c r="U118" s="220">
        <v>0</v>
      </c>
      <c r="V118" s="220">
        <v>0</v>
      </c>
      <c r="W118" s="220">
        <v>0</v>
      </c>
      <c r="X118" s="220">
        <v>0</v>
      </c>
      <c r="Y118" s="220">
        <v>0</v>
      </c>
      <c r="Z118" s="220">
        <v>0</v>
      </c>
      <c r="AA118" s="220">
        <v>0</v>
      </c>
      <c r="AB118" s="220">
        <v>0</v>
      </c>
      <c r="AC118" s="220">
        <v>0</v>
      </c>
      <c r="AD118" s="220">
        <v>0</v>
      </c>
      <c r="AE118" s="220">
        <v>0</v>
      </c>
      <c r="AF118" s="220">
        <v>0</v>
      </c>
      <c r="AG118" s="220">
        <f t="shared" si="20"/>
        <v>0</v>
      </c>
      <c r="AH118" s="234"/>
      <c r="AI118" s="235">
        <f t="shared" si="23"/>
        <v>0</v>
      </c>
      <c r="AJ118" s="235">
        <f t="shared" si="23"/>
        <v>0</v>
      </c>
      <c r="AK118" s="235">
        <f t="shared" si="23"/>
        <v>0</v>
      </c>
      <c r="AL118" s="235">
        <f t="shared" si="21"/>
        <v>0</v>
      </c>
      <c r="AM118" s="235">
        <f t="shared" si="21"/>
        <v>0</v>
      </c>
      <c r="AN118" s="235">
        <f t="shared" si="21"/>
        <v>0</v>
      </c>
      <c r="AO118" s="235">
        <f t="shared" si="21"/>
        <v>0</v>
      </c>
      <c r="AP118" s="235">
        <f t="shared" si="21"/>
        <v>0</v>
      </c>
      <c r="AQ118" s="235">
        <f t="shared" si="21"/>
        <v>0</v>
      </c>
      <c r="AR118" s="235">
        <f t="shared" si="25"/>
        <v>0</v>
      </c>
      <c r="AS118" s="235">
        <f t="shared" si="25"/>
        <v>0</v>
      </c>
      <c r="AT118" s="235">
        <f t="shared" si="25"/>
        <v>0</v>
      </c>
      <c r="AU118" s="236">
        <f t="shared" si="16"/>
        <v>0</v>
      </c>
      <c r="AV118" s="236">
        <f t="shared" si="17"/>
        <v>0</v>
      </c>
      <c r="AW118" s="236">
        <f t="shared" si="17"/>
        <v>0</v>
      </c>
      <c r="AX118" s="236">
        <f t="shared" si="17"/>
        <v>0</v>
      </c>
      <c r="AY118" s="236">
        <f t="shared" si="15"/>
        <v>0</v>
      </c>
      <c r="AZ118" s="236">
        <f t="shared" si="24"/>
        <v>0</v>
      </c>
      <c r="BA118" s="236">
        <f t="shared" si="24"/>
        <v>0</v>
      </c>
      <c r="BB118" s="236">
        <f t="shared" si="24"/>
        <v>0</v>
      </c>
      <c r="BC118" s="236">
        <f t="shared" si="22"/>
        <v>0</v>
      </c>
      <c r="BD118" s="236">
        <f t="shared" si="22"/>
        <v>0</v>
      </c>
      <c r="BE118" s="236">
        <f t="shared" si="22"/>
        <v>0</v>
      </c>
      <c r="BF118" s="236">
        <f t="shared" si="22"/>
        <v>0</v>
      </c>
      <c r="BG118" s="236">
        <f t="shared" si="22"/>
        <v>0</v>
      </c>
      <c r="BH118" s="236">
        <f t="shared" si="22"/>
        <v>0</v>
      </c>
      <c r="BI118" s="236">
        <f t="shared" si="26"/>
        <v>0</v>
      </c>
      <c r="BJ118" s="236">
        <f t="shared" si="26"/>
        <v>0</v>
      </c>
      <c r="BK118" s="236">
        <f t="shared" si="26"/>
        <v>0</v>
      </c>
      <c r="BL118" s="235">
        <f t="shared" si="18"/>
        <v>0</v>
      </c>
      <c r="BM118" s="234"/>
      <c r="BN118" s="234"/>
      <c r="BO118" s="234"/>
      <c r="BP118" s="234"/>
      <c r="BQ118" s="234"/>
    </row>
    <row r="119" spans="1:69">
      <c r="A119" s="234" t="s">
        <v>332</v>
      </c>
      <c r="B119" s="231">
        <v>0</v>
      </c>
      <c r="C119" s="231">
        <v>0</v>
      </c>
      <c r="D119" s="220">
        <v>0</v>
      </c>
      <c r="E119" s="220">
        <v>0</v>
      </c>
      <c r="F119" s="220">
        <v>0</v>
      </c>
      <c r="G119" s="220">
        <v>0</v>
      </c>
      <c r="H119" s="220">
        <v>0</v>
      </c>
      <c r="I119" s="220">
        <v>0</v>
      </c>
      <c r="J119" s="220">
        <v>0</v>
      </c>
      <c r="K119" s="220">
        <v>0</v>
      </c>
      <c r="L119" s="220">
        <v>0</v>
      </c>
      <c r="M119" s="220">
        <v>0</v>
      </c>
      <c r="N119" s="220">
        <v>0</v>
      </c>
      <c r="O119" s="220">
        <v>0</v>
      </c>
      <c r="P119" s="220">
        <f t="shared" si="19"/>
        <v>0</v>
      </c>
      <c r="Q119" s="220">
        <v>0</v>
      </c>
      <c r="R119" s="220">
        <v>0</v>
      </c>
      <c r="S119" s="220">
        <v>0</v>
      </c>
      <c r="T119" s="220">
        <v>0</v>
      </c>
      <c r="U119" s="220">
        <v>0</v>
      </c>
      <c r="V119" s="220">
        <v>0</v>
      </c>
      <c r="W119" s="220">
        <v>0</v>
      </c>
      <c r="X119" s="220">
        <v>0</v>
      </c>
      <c r="Y119" s="220">
        <v>0</v>
      </c>
      <c r="Z119" s="220">
        <v>0</v>
      </c>
      <c r="AA119" s="220">
        <v>0</v>
      </c>
      <c r="AB119" s="220">
        <v>0</v>
      </c>
      <c r="AC119" s="220">
        <v>0</v>
      </c>
      <c r="AD119" s="220">
        <v>0</v>
      </c>
      <c r="AE119" s="220">
        <v>0</v>
      </c>
      <c r="AF119" s="220">
        <v>0</v>
      </c>
      <c r="AG119" s="220">
        <f t="shared" si="20"/>
        <v>0</v>
      </c>
      <c r="AH119" s="234"/>
      <c r="AI119" s="235">
        <f t="shared" si="23"/>
        <v>0</v>
      </c>
      <c r="AJ119" s="235">
        <f t="shared" si="23"/>
        <v>0</v>
      </c>
      <c r="AK119" s="235">
        <f t="shared" si="23"/>
        <v>0</v>
      </c>
      <c r="AL119" s="235">
        <f t="shared" si="21"/>
        <v>0</v>
      </c>
      <c r="AM119" s="235">
        <f t="shared" si="21"/>
        <v>0</v>
      </c>
      <c r="AN119" s="235">
        <f t="shared" si="21"/>
        <v>0</v>
      </c>
      <c r="AO119" s="235">
        <f t="shared" si="21"/>
        <v>0</v>
      </c>
      <c r="AP119" s="235">
        <f t="shared" si="21"/>
        <v>0</v>
      </c>
      <c r="AQ119" s="235">
        <f t="shared" si="21"/>
        <v>0</v>
      </c>
      <c r="AR119" s="235">
        <f t="shared" si="25"/>
        <v>0</v>
      </c>
      <c r="AS119" s="235">
        <f t="shared" si="25"/>
        <v>0</v>
      </c>
      <c r="AT119" s="235">
        <f t="shared" si="25"/>
        <v>0</v>
      </c>
      <c r="AU119" s="236">
        <f t="shared" si="16"/>
        <v>0</v>
      </c>
      <c r="AV119" s="236">
        <f t="shared" si="17"/>
        <v>0</v>
      </c>
      <c r="AW119" s="236">
        <f t="shared" si="17"/>
        <v>0</v>
      </c>
      <c r="AX119" s="236">
        <f t="shared" si="17"/>
        <v>0</v>
      </c>
      <c r="AY119" s="236">
        <f t="shared" si="15"/>
        <v>0</v>
      </c>
      <c r="AZ119" s="236">
        <f t="shared" si="24"/>
        <v>0</v>
      </c>
      <c r="BA119" s="236">
        <f t="shared" si="24"/>
        <v>0</v>
      </c>
      <c r="BB119" s="236">
        <f t="shared" si="24"/>
        <v>0</v>
      </c>
      <c r="BC119" s="236">
        <f t="shared" si="22"/>
        <v>0</v>
      </c>
      <c r="BD119" s="236">
        <f t="shared" si="22"/>
        <v>0</v>
      </c>
      <c r="BE119" s="236">
        <f t="shared" si="22"/>
        <v>0</v>
      </c>
      <c r="BF119" s="236">
        <f t="shared" si="22"/>
        <v>0</v>
      </c>
      <c r="BG119" s="236">
        <f t="shared" si="22"/>
        <v>0</v>
      </c>
      <c r="BH119" s="236">
        <f t="shared" si="22"/>
        <v>0</v>
      </c>
      <c r="BI119" s="236">
        <f t="shared" si="26"/>
        <v>0</v>
      </c>
      <c r="BJ119" s="236">
        <f t="shared" si="26"/>
        <v>0</v>
      </c>
      <c r="BK119" s="236">
        <f t="shared" si="26"/>
        <v>0</v>
      </c>
      <c r="BL119" s="235">
        <f t="shared" si="18"/>
        <v>0</v>
      </c>
      <c r="BM119" s="234"/>
      <c r="BN119" s="234"/>
      <c r="BO119" s="234"/>
      <c r="BP119" s="234"/>
      <c r="BQ119" s="234"/>
    </row>
    <row r="120" spans="1:69">
      <c r="A120" s="234" t="s">
        <v>333</v>
      </c>
      <c r="B120" s="231">
        <v>0</v>
      </c>
      <c r="C120" s="231">
        <v>0</v>
      </c>
      <c r="D120" s="220">
        <v>0</v>
      </c>
      <c r="E120" s="220">
        <v>0</v>
      </c>
      <c r="F120" s="220">
        <v>0</v>
      </c>
      <c r="G120" s="220">
        <v>0</v>
      </c>
      <c r="H120" s="220">
        <v>0</v>
      </c>
      <c r="I120" s="220">
        <v>0</v>
      </c>
      <c r="J120" s="220">
        <v>0</v>
      </c>
      <c r="K120" s="220">
        <v>0</v>
      </c>
      <c r="L120" s="220">
        <v>0</v>
      </c>
      <c r="M120" s="220">
        <v>0</v>
      </c>
      <c r="N120" s="220">
        <v>0</v>
      </c>
      <c r="O120" s="220">
        <v>0</v>
      </c>
      <c r="P120" s="220">
        <f t="shared" si="19"/>
        <v>0</v>
      </c>
      <c r="Q120" s="220">
        <v>0</v>
      </c>
      <c r="R120" s="220">
        <v>0</v>
      </c>
      <c r="S120" s="220">
        <v>0</v>
      </c>
      <c r="T120" s="220">
        <v>0</v>
      </c>
      <c r="U120" s="220">
        <v>0</v>
      </c>
      <c r="V120" s="220">
        <v>0</v>
      </c>
      <c r="W120" s="220">
        <v>0</v>
      </c>
      <c r="X120" s="220">
        <v>0</v>
      </c>
      <c r="Y120" s="220">
        <v>0</v>
      </c>
      <c r="Z120" s="220">
        <v>0</v>
      </c>
      <c r="AA120" s="220">
        <v>0</v>
      </c>
      <c r="AB120" s="220">
        <v>0</v>
      </c>
      <c r="AC120" s="220">
        <v>0</v>
      </c>
      <c r="AD120" s="220">
        <v>0</v>
      </c>
      <c r="AE120" s="220">
        <v>0</v>
      </c>
      <c r="AF120" s="220">
        <v>0</v>
      </c>
      <c r="AG120" s="220">
        <f t="shared" si="20"/>
        <v>0</v>
      </c>
      <c r="AH120" s="234"/>
      <c r="AI120" s="235">
        <f t="shared" si="23"/>
        <v>0</v>
      </c>
      <c r="AJ120" s="235">
        <f t="shared" si="23"/>
        <v>0</v>
      </c>
      <c r="AK120" s="235">
        <f t="shared" si="23"/>
        <v>0</v>
      </c>
      <c r="AL120" s="235">
        <f t="shared" si="21"/>
        <v>0</v>
      </c>
      <c r="AM120" s="235">
        <f t="shared" si="21"/>
        <v>0</v>
      </c>
      <c r="AN120" s="235">
        <f t="shared" si="21"/>
        <v>0</v>
      </c>
      <c r="AO120" s="235">
        <f t="shared" si="21"/>
        <v>0</v>
      </c>
      <c r="AP120" s="235">
        <f t="shared" si="21"/>
        <v>0</v>
      </c>
      <c r="AQ120" s="235">
        <f t="shared" si="21"/>
        <v>0</v>
      </c>
      <c r="AR120" s="235">
        <f t="shared" si="25"/>
        <v>0</v>
      </c>
      <c r="AS120" s="235">
        <f t="shared" si="25"/>
        <v>0</v>
      </c>
      <c r="AT120" s="235">
        <f t="shared" si="25"/>
        <v>0</v>
      </c>
      <c r="AU120" s="236">
        <f t="shared" si="16"/>
        <v>0</v>
      </c>
      <c r="AV120" s="236">
        <f t="shared" si="17"/>
        <v>0</v>
      </c>
      <c r="AW120" s="236">
        <f t="shared" si="17"/>
        <v>0</v>
      </c>
      <c r="AX120" s="236">
        <f t="shared" si="17"/>
        <v>0</v>
      </c>
      <c r="AY120" s="236">
        <f t="shared" si="15"/>
        <v>0</v>
      </c>
      <c r="AZ120" s="236">
        <f t="shared" si="24"/>
        <v>0</v>
      </c>
      <c r="BA120" s="236">
        <f t="shared" si="24"/>
        <v>0</v>
      </c>
      <c r="BB120" s="236">
        <f t="shared" si="24"/>
        <v>0</v>
      </c>
      <c r="BC120" s="236">
        <f t="shared" si="22"/>
        <v>0</v>
      </c>
      <c r="BD120" s="236">
        <f t="shared" si="22"/>
        <v>0</v>
      </c>
      <c r="BE120" s="236">
        <f t="shared" si="22"/>
        <v>0</v>
      </c>
      <c r="BF120" s="236">
        <f t="shared" si="22"/>
        <v>0</v>
      </c>
      <c r="BG120" s="236">
        <f t="shared" si="22"/>
        <v>0</v>
      </c>
      <c r="BH120" s="236">
        <f t="shared" si="22"/>
        <v>0</v>
      </c>
      <c r="BI120" s="236">
        <f t="shared" si="26"/>
        <v>0</v>
      </c>
      <c r="BJ120" s="236">
        <f t="shared" si="26"/>
        <v>0</v>
      </c>
      <c r="BK120" s="236">
        <f t="shared" si="26"/>
        <v>0</v>
      </c>
      <c r="BL120" s="235">
        <f t="shared" si="18"/>
        <v>0</v>
      </c>
      <c r="BM120" s="234"/>
      <c r="BN120" s="234"/>
      <c r="BO120" s="234"/>
      <c r="BP120" s="234"/>
      <c r="BQ120" s="234"/>
    </row>
    <row r="121" spans="1:69">
      <c r="A121" s="234" t="s">
        <v>334</v>
      </c>
      <c r="B121" s="231">
        <v>0</v>
      </c>
      <c r="C121" s="231">
        <v>0</v>
      </c>
      <c r="D121" s="220">
        <v>287727.86</v>
      </c>
      <c r="E121" s="220">
        <v>0</v>
      </c>
      <c r="F121" s="220">
        <v>0</v>
      </c>
      <c r="G121" s="220">
        <v>0</v>
      </c>
      <c r="H121" s="220">
        <v>0</v>
      </c>
      <c r="I121" s="220">
        <v>0</v>
      </c>
      <c r="J121" s="220">
        <v>0</v>
      </c>
      <c r="K121" s="220">
        <v>0</v>
      </c>
      <c r="L121" s="220">
        <v>0</v>
      </c>
      <c r="M121" s="220">
        <v>0</v>
      </c>
      <c r="N121" s="220">
        <v>0</v>
      </c>
      <c r="O121" s="220">
        <v>0</v>
      </c>
      <c r="P121" s="220">
        <f t="shared" si="19"/>
        <v>287727.86</v>
      </c>
      <c r="Q121" s="220">
        <v>0</v>
      </c>
      <c r="R121" s="220">
        <v>0</v>
      </c>
      <c r="S121" s="220">
        <v>0</v>
      </c>
      <c r="T121" s="220">
        <v>0</v>
      </c>
      <c r="U121" s="220">
        <v>0</v>
      </c>
      <c r="V121" s="220">
        <v>0</v>
      </c>
      <c r="W121" s="220">
        <v>0</v>
      </c>
      <c r="X121" s="220">
        <v>0</v>
      </c>
      <c r="Y121" s="220">
        <v>0</v>
      </c>
      <c r="Z121" s="220">
        <v>0</v>
      </c>
      <c r="AA121" s="220">
        <v>0</v>
      </c>
      <c r="AB121" s="220">
        <v>0</v>
      </c>
      <c r="AC121" s="220">
        <v>0</v>
      </c>
      <c r="AD121" s="220">
        <v>0</v>
      </c>
      <c r="AE121" s="220">
        <v>0</v>
      </c>
      <c r="AF121" s="220">
        <v>0</v>
      </c>
      <c r="AG121" s="220">
        <f t="shared" si="20"/>
        <v>0</v>
      </c>
      <c r="AH121" s="234"/>
      <c r="AI121" s="235">
        <f t="shared" si="23"/>
        <v>0</v>
      </c>
      <c r="AJ121" s="235">
        <f t="shared" si="23"/>
        <v>0</v>
      </c>
      <c r="AK121" s="235">
        <f t="shared" si="23"/>
        <v>0</v>
      </c>
      <c r="AL121" s="235">
        <f t="shared" si="21"/>
        <v>0</v>
      </c>
      <c r="AM121" s="235">
        <f t="shared" si="21"/>
        <v>0</v>
      </c>
      <c r="AN121" s="235">
        <f t="shared" si="21"/>
        <v>0</v>
      </c>
      <c r="AO121" s="235">
        <f t="shared" si="21"/>
        <v>0</v>
      </c>
      <c r="AP121" s="235">
        <f t="shared" si="21"/>
        <v>0</v>
      </c>
      <c r="AQ121" s="235">
        <f t="shared" si="21"/>
        <v>0</v>
      </c>
      <c r="AR121" s="235">
        <f t="shared" si="25"/>
        <v>0</v>
      </c>
      <c r="AS121" s="235">
        <f t="shared" si="25"/>
        <v>0</v>
      </c>
      <c r="AT121" s="235">
        <f t="shared" si="25"/>
        <v>0</v>
      </c>
      <c r="AU121" s="236">
        <f t="shared" si="16"/>
        <v>0</v>
      </c>
      <c r="AV121" s="236">
        <f t="shared" si="17"/>
        <v>0</v>
      </c>
      <c r="AW121" s="236">
        <f t="shared" si="17"/>
        <v>0</v>
      </c>
      <c r="AX121" s="236">
        <f t="shared" si="17"/>
        <v>0</v>
      </c>
      <c r="AY121" s="236">
        <f t="shared" si="15"/>
        <v>0</v>
      </c>
      <c r="AZ121" s="236">
        <f t="shared" si="24"/>
        <v>0</v>
      </c>
      <c r="BA121" s="236">
        <f t="shared" si="24"/>
        <v>0</v>
      </c>
      <c r="BB121" s="236">
        <f t="shared" si="24"/>
        <v>0</v>
      </c>
      <c r="BC121" s="236">
        <f t="shared" si="22"/>
        <v>0</v>
      </c>
      <c r="BD121" s="236">
        <f t="shared" si="22"/>
        <v>0</v>
      </c>
      <c r="BE121" s="236">
        <f t="shared" si="22"/>
        <v>0</v>
      </c>
      <c r="BF121" s="236">
        <f t="shared" si="22"/>
        <v>0</v>
      </c>
      <c r="BG121" s="236">
        <f t="shared" si="22"/>
        <v>0</v>
      </c>
      <c r="BH121" s="236">
        <f t="shared" si="22"/>
        <v>0</v>
      </c>
      <c r="BI121" s="236">
        <f t="shared" si="26"/>
        <v>0</v>
      </c>
      <c r="BJ121" s="236">
        <f t="shared" si="26"/>
        <v>0</v>
      </c>
      <c r="BK121" s="236">
        <f t="shared" si="26"/>
        <v>0</v>
      </c>
      <c r="BL121" s="235">
        <f t="shared" si="18"/>
        <v>0</v>
      </c>
      <c r="BM121" s="234"/>
      <c r="BN121" s="234"/>
      <c r="BO121" s="234"/>
      <c r="BP121" s="234"/>
      <c r="BQ121" s="234"/>
    </row>
    <row r="122" spans="1:69">
      <c r="A122" s="234" t="s">
        <v>335</v>
      </c>
      <c r="B122" s="231">
        <v>0</v>
      </c>
      <c r="C122" s="231">
        <v>0</v>
      </c>
      <c r="D122" s="220">
        <v>0</v>
      </c>
      <c r="E122" s="220">
        <v>0</v>
      </c>
      <c r="F122" s="220">
        <v>0</v>
      </c>
      <c r="G122" s="220">
        <v>0</v>
      </c>
      <c r="H122" s="220">
        <v>0</v>
      </c>
      <c r="I122" s="220">
        <v>0</v>
      </c>
      <c r="J122" s="220">
        <v>0</v>
      </c>
      <c r="K122" s="220">
        <v>0</v>
      </c>
      <c r="L122" s="220">
        <v>0</v>
      </c>
      <c r="M122" s="220">
        <v>0</v>
      </c>
      <c r="N122" s="220">
        <v>0</v>
      </c>
      <c r="O122" s="220">
        <v>0</v>
      </c>
      <c r="P122" s="220">
        <f t="shared" si="19"/>
        <v>0</v>
      </c>
      <c r="Q122" s="220">
        <v>0</v>
      </c>
      <c r="R122" s="220">
        <v>0</v>
      </c>
      <c r="S122" s="220">
        <v>0</v>
      </c>
      <c r="T122" s="220">
        <v>0</v>
      </c>
      <c r="U122" s="220">
        <v>0</v>
      </c>
      <c r="V122" s="220">
        <v>0</v>
      </c>
      <c r="W122" s="220">
        <v>0</v>
      </c>
      <c r="X122" s="220">
        <v>0</v>
      </c>
      <c r="Y122" s="220">
        <v>0</v>
      </c>
      <c r="Z122" s="220">
        <v>0</v>
      </c>
      <c r="AA122" s="220">
        <v>0</v>
      </c>
      <c r="AB122" s="220">
        <v>0</v>
      </c>
      <c r="AC122" s="220">
        <v>0</v>
      </c>
      <c r="AD122" s="220">
        <v>0</v>
      </c>
      <c r="AE122" s="220">
        <v>0</v>
      </c>
      <c r="AF122" s="220">
        <v>0</v>
      </c>
      <c r="AG122" s="220">
        <f t="shared" si="20"/>
        <v>0</v>
      </c>
      <c r="AH122" s="234"/>
      <c r="AI122" s="235">
        <f t="shared" si="23"/>
        <v>0</v>
      </c>
      <c r="AJ122" s="235">
        <f t="shared" si="23"/>
        <v>0</v>
      </c>
      <c r="AK122" s="235">
        <f t="shared" si="23"/>
        <v>0</v>
      </c>
      <c r="AL122" s="235">
        <f t="shared" si="21"/>
        <v>0</v>
      </c>
      <c r="AM122" s="235">
        <f t="shared" si="21"/>
        <v>0</v>
      </c>
      <c r="AN122" s="235">
        <f t="shared" si="21"/>
        <v>0</v>
      </c>
      <c r="AO122" s="235">
        <f t="shared" si="21"/>
        <v>0</v>
      </c>
      <c r="AP122" s="235">
        <f t="shared" si="21"/>
        <v>0</v>
      </c>
      <c r="AQ122" s="235">
        <f t="shared" si="21"/>
        <v>0</v>
      </c>
      <c r="AR122" s="235">
        <f t="shared" si="25"/>
        <v>0</v>
      </c>
      <c r="AS122" s="235">
        <f t="shared" si="25"/>
        <v>0</v>
      </c>
      <c r="AT122" s="235">
        <f t="shared" si="25"/>
        <v>0</v>
      </c>
      <c r="AU122" s="236">
        <f t="shared" si="16"/>
        <v>0</v>
      </c>
      <c r="AV122" s="236">
        <f t="shared" si="17"/>
        <v>0</v>
      </c>
      <c r="AW122" s="236">
        <f t="shared" si="17"/>
        <v>0</v>
      </c>
      <c r="AX122" s="236">
        <f t="shared" si="17"/>
        <v>0</v>
      </c>
      <c r="AY122" s="236">
        <f t="shared" si="15"/>
        <v>0</v>
      </c>
      <c r="AZ122" s="236">
        <f t="shared" si="24"/>
        <v>0</v>
      </c>
      <c r="BA122" s="236">
        <f t="shared" si="24"/>
        <v>0</v>
      </c>
      <c r="BB122" s="236">
        <f t="shared" si="24"/>
        <v>0</v>
      </c>
      <c r="BC122" s="236">
        <f t="shared" si="22"/>
        <v>0</v>
      </c>
      <c r="BD122" s="236">
        <f t="shared" si="22"/>
        <v>0</v>
      </c>
      <c r="BE122" s="236">
        <f t="shared" si="22"/>
        <v>0</v>
      </c>
      <c r="BF122" s="236">
        <f t="shared" si="22"/>
        <v>0</v>
      </c>
      <c r="BG122" s="236">
        <f t="shared" si="22"/>
        <v>0</v>
      </c>
      <c r="BH122" s="236">
        <f t="shared" si="22"/>
        <v>0</v>
      </c>
      <c r="BI122" s="236">
        <f t="shared" si="26"/>
        <v>0</v>
      </c>
      <c r="BJ122" s="236">
        <f t="shared" si="26"/>
        <v>0</v>
      </c>
      <c r="BK122" s="236">
        <f t="shared" si="26"/>
        <v>0</v>
      </c>
      <c r="BL122" s="235">
        <f t="shared" si="18"/>
        <v>0</v>
      </c>
      <c r="BM122" s="234"/>
      <c r="BN122" s="234"/>
      <c r="BO122" s="234"/>
      <c r="BP122" s="234"/>
      <c r="BQ122" s="234"/>
    </row>
    <row r="123" spans="1:69">
      <c r="A123" s="234" t="s">
        <v>336</v>
      </c>
      <c r="B123" s="231">
        <v>2.52E-2</v>
      </c>
      <c r="C123" s="231">
        <v>0</v>
      </c>
      <c r="D123" s="220">
        <v>250130.24</v>
      </c>
      <c r="E123" s="220">
        <v>250130.24</v>
      </c>
      <c r="F123" s="220">
        <v>250130.24</v>
      </c>
      <c r="G123" s="220">
        <v>250130.24</v>
      </c>
      <c r="H123" s="220">
        <v>250130.24</v>
      </c>
      <c r="I123" s="220">
        <v>250130.24</v>
      </c>
      <c r="J123" s="220">
        <v>250130.24</v>
      </c>
      <c r="K123" s="220">
        <v>250130.24</v>
      </c>
      <c r="L123" s="220">
        <v>250130.24</v>
      </c>
      <c r="M123" s="220">
        <v>250130.24</v>
      </c>
      <c r="N123" s="220">
        <v>250130.24</v>
      </c>
      <c r="O123" s="220">
        <v>250130.24</v>
      </c>
      <c r="P123" s="220">
        <f t="shared" si="19"/>
        <v>3001562.8800000008</v>
      </c>
      <c r="Q123" s="220">
        <v>250130.24</v>
      </c>
      <c r="R123" s="220">
        <v>250130.24</v>
      </c>
      <c r="S123" s="220">
        <v>250130.24</v>
      </c>
      <c r="T123" s="220">
        <v>250130.24</v>
      </c>
      <c r="U123" s="220">
        <v>250130.24</v>
      </c>
      <c r="V123" s="220">
        <v>250130.24</v>
      </c>
      <c r="W123" s="220">
        <v>250130.24</v>
      </c>
      <c r="X123" s="220">
        <v>250130.24</v>
      </c>
      <c r="Y123" s="220">
        <v>250130.24</v>
      </c>
      <c r="Z123" s="220">
        <v>250130.24</v>
      </c>
      <c r="AA123" s="220">
        <v>250130.24</v>
      </c>
      <c r="AB123" s="220">
        <v>250130.24</v>
      </c>
      <c r="AC123" s="220">
        <v>250130.24</v>
      </c>
      <c r="AD123" s="220">
        <v>250130.24</v>
      </c>
      <c r="AE123" s="220">
        <v>250130.24</v>
      </c>
      <c r="AF123" s="220">
        <v>250130.24</v>
      </c>
      <c r="AG123" s="220">
        <f t="shared" si="20"/>
        <v>3001562.8800000008</v>
      </c>
      <c r="AH123" s="234"/>
      <c r="AI123" s="235">
        <f t="shared" si="23"/>
        <v>525.27</v>
      </c>
      <c r="AJ123" s="235">
        <f t="shared" si="23"/>
        <v>525.27</v>
      </c>
      <c r="AK123" s="235">
        <f t="shared" si="23"/>
        <v>525.27</v>
      </c>
      <c r="AL123" s="235">
        <f t="shared" si="21"/>
        <v>525.27</v>
      </c>
      <c r="AM123" s="235">
        <f t="shared" si="21"/>
        <v>525.27</v>
      </c>
      <c r="AN123" s="235">
        <f t="shared" si="21"/>
        <v>525.27</v>
      </c>
      <c r="AO123" s="235">
        <f t="shared" si="21"/>
        <v>525.27</v>
      </c>
      <c r="AP123" s="235">
        <f t="shared" si="21"/>
        <v>525.27</v>
      </c>
      <c r="AQ123" s="235">
        <f t="shared" si="21"/>
        <v>525.27</v>
      </c>
      <c r="AR123" s="235">
        <f t="shared" si="25"/>
        <v>525.27</v>
      </c>
      <c r="AS123" s="235">
        <f t="shared" si="25"/>
        <v>525.27</v>
      </c>
      <c r="AT123" s="235">
        <f t="shared" si="25"/>
        <v>525.27</v>
      </c>
      <c r="AU123" s="236">
        <f t="shared" si="16"/>
        <v>6303.2400000000016</v>
      </c>
      <c r="AV123" s="236">
        <f t="shared" si="17"/>
        <v>525.27</v>
      </c>
      <c r="AW123" s="236">
        <f t="shared" si="17"/>
        <v>525.27</v>
      </c>
      <c r="AX123" s="236">
        <f t="shared" si="17"/>
        <v>525.27</v>
      </c>
      <c r="AY123" s="236">
        <f t="shared" si="15"/>
        <v>525.27</v>
      </c>
      <c r="AZ123" s="236">
        <f t="shared" si="24"/>
        <v>0</v>
      </c>
      <c r="BA123" s="236">
        <f t="shared" si="24"/>
        <v>0</v>
      </c>
      <c r="BB123" s="236">
        <f t="shared" si="24"/>
        <v>0</v>
      </c>
      <c r="BC123" s="236">
        <f t="shared" si="22"/>
        <v>0</v>
      </c>
      <c r="BD123" s="236">
        <f t="shared" si="22"/>
        <v>0</v>
      </c>
      <c r="BE123" s="236">
        <f t="shared" si="22"/>
        <v>0</v>
      </c>
      <c r="BF123" s="236">
        <f t="shared" si="22"/>
        <v>0</v>
      </c>
      <c r="BG123" s="236">
        <f t="shared" si="22"/>
        <v>0</v>
      </c>
      <c r="BH123" s="236">
        <f t="shared" si="22"/>
        <v>0</v>
      </c>
      <c r="BI123" s="236">
        <f t="shared" si="26"/>
        <v>0</v>
      </c>
      <c r="BJ123" s="236">
        <f t="shared" si="26"/>
        <v>0</v>
      </c>
      <c r="BK123" s="236">
        <f t="shared" si="26"/>
        <v>0</v>
      </c>
      <c r="BL123" s="235">
        <f t="shared" si="18"/>
        <v>0</v>
      </c>
      <c r="BM123" s="234"/>
      <c r="BN123" s="234"/>
      <c r="BO123" s="234"/>
      <c r="BP123" s="234"/>
      <c r="BQ123" s="234"/>
    </row>
    <row r="124" spans="1:69">
      <c r="A124" s="234" t="s">
        <v>337</v>
      </c>
      <c r="B124" s="231">
        <v>1.6199999999999999E-2</v>
      </c>
      <c r="C124" s="231">
        <v>0</v>
      </c>
      <c r="D124" s="220">
        <v>393782.15</v>
      </c>
      <c r="E124" s="220">
        <v>393782.15</v>
      </c>
      <c r="F124" s="220">
        <v>393782.15</v>
      </c>
      <c r="G124" s="220">
        <v>393782.15</v>
      </c>
      <c r="H124" s="220">
        <v>393782.15</v>
      </c>
      <c r="I124" s="220">
        <v>393782.15</v>
      </c>
      <c r="J124" s="220">
        <v>393782.15</v>
      </c>
      <c r="K124" s="220">
        <v>393782.15</v>
      </c>
      <c r="L124" s="220">
        <v>393782.15</v>
      </c>
      <c r="M124" s="220">
        <v>393782.15</v>
      </c>
      <c r="N124" s="220">
        <v>393782.15</v>
      </c>
      <c r="O124" s="220">
        <v>393782.15</v>
      </c>
      <c r="P124" s="220">
        <f t="shared" si="19"/>
        <v>4725385.8</v>
      </c>
      <c r="Q124" s="220">
        <v>393782.15</v>
      </c>
      <c r="R124" s="220">
        <v>393782.15</v>
      </c>
      <c r="S124" s="220">
        <v>393782.15</v>
      </c>
      <c r="T124" s="220">
        <v>393782.15</v>
      </c>
      <c r="U124" s="220">
        <v>393782.15</v>
      </c>
      <c r="V124" s="220">
        <v>393782.15</v>
      </c>
      <c r="W124" s="220">
        <v>393782.15</v>
      </c>
      <c r="X124" s="220">
        <v>393782.15</v>
      </c>
      <c r="Y124" s="220">
        <v>393782.15</v>
      </c>
      <c r="Z124" s="220">
        <v>393782.15</v>
      </c>
      <c r="AA124" s="220">
        <v>393782.15</v>
      </c>
      <c r="AB124" s="220">
        <v>393782.15</v>
      </c>
      <c r="AC124" s="220">
        <v>393782.15</v>
      </c>
      <c r="AD124" s="220">
        <v>393782.15</v>
      </c>
      <c r="AE124" s="220">
        <v>393782.15</v>
      </c>
      <c r="AF124" s="220">
        <v>393782.15</v>
      </c>
      <c r="AG124" s="220">
        <f t="shared" si="20"/>
        <v>4725385.8</v>
      </c>
      <c r="AH124" s="234"/>
      <c r="AI124" s="235">
        <f t="shared" si="23"/>
        <v>531.61</v>
      </c>
      <c r="AJ124" s="235">
        <f t="shared" si="23"/>
        <v>531.61</v>
      </c>
      <c r="AK124" s="235">
        <f t="shared" si="23"/>
        <v>531.61</v>
      </c>
      <c r="AL124" s="235">
        <f t="shared" si="21"/>
        <v>531.61</v>
      </c>
      <c r="AM124" s="235">
        <f t="shared" si="21"/>
        <v>531.61</v>
      </c>
      <c r="AN124" s="235">
        <f t="shared" si="21"/>
        <v>531.61</v>
      </c>
      <c r="AO124" s="235">
        <f t="shared" si="21"/>
        <v>531.61</v>
      </c>
      <c r="AP124" s="235">
        <f t="shared" si="21"/>
        <v>531.61</v>
      </c>
      <c r="AQ124" s="235">
        <f t="shared" si="21"/>
        <v>531.61</v>
      </c>
      <c r="AR124" s="235">
        <f t="shared" si="25"/>
        <v>531.61</v>
      </c>
      <c r="AS124" s="235">
        <f t="shared" si="25"/>
        <v>531.61</v>
      </c>
      <c r="AT124" s="235">
        <f t="shared" si="25"/>
        <v>531.61</v>
      </c>
      <c r="AU124" s="236">
        <f t="shared" si="16"/>
        <v>6379.3199999999988</v>
      </c>
      <c r="AV124" s="236">
        <f t="shared" si="17"/>
        <v>531.61</v>
      </c>
      <c r="AW124" s="236">
        <f t="shared" si="17"/>
        <v>531.61</v>
      </c>
      <c r="AX124" s="236">
        <f t="shared" si="17"/>
        <v>531.61</v>
      </c>
      <c r="AY124" s="236">
        <f t="shared" si="15"/>
        <v>531.61</v>
      </c>
      <c r="AZ124" s="236">
        <f t="shared" si="24"/>
        <v>0</v>
      </c>
      <c r="BA124" s="236">
        <f t="shared" si="24"/>
        <v>0</v>
      </c>
      <c r="BB124" s="236">
        <f t="shared" si="24"/>
        <v>0</v>
      </c>
      <c r="BC124" s="236">
        <f t="shared" si="22"/>
        <v>0</v>
      </c>
      <c r="BD124" s="236">
        <f t="shared" si="22"/>
        <v>0</v>
      </c>
      <c r="BE124" s="236">
        <f t="shared" si="22"/>
        <v>0</v>
      </c>
      <c r="BF124" s="236">
        <f t="shared" si="22"/>
        <v>0</v>
      </c>
      <c r="BG124" s="236">
        <f t="shared" si="22"/>
        <v>0</v>
      </c>
      <c r="BH124" s="236">
        <f t="shared" si="22"/>
        <v>0</v>
      </c>
      <c r="BI124" s="236">
        <f t="shared" si="26"/>
        <v>0</v>
      </c>
      <c r="BJ124" s="236">
        <f t="shared" si="26"/>
        <v>0</v>
      </c>
      <c r="BK124" s="236">
        <f t="shared" si="26"/>
        <v>0</v>
      </c>
      <c r="BL124" s="235">
        <f t="shared" si="18"/>
        <v>0</v>
      </c>
      <c r="BM124" s="234"/>
      <c r="BN124" s="234"/>
      <c r="BO124" s="234"/>
      <c r="BP124" s="234"/>
      <c r="BQ124" s="234"/>
    </row>
    <row r="125" spans="1:69">
      <c r="A125" s="262" t="s">
        <v>338</v>
      </c>
      <c r="B125" s="263">
        <v>5.2899999999999996E-2</v>
      </c>
      <c r="C125" s="263">
        <f>B125</f>
        <v>5.2899999999999996E-2</v>
      </c>
      <c r="D125" s="220">
        <v>51749946.140000001</v>
      </c>
      <c r="E125" s="220">
        <v>51749946.140000001</v>
      </c>
      <c r="F125" s="220">
        <v>51749946.140000001</v>
      </c>
      <c r="G125" s="220">
        <v>51559208.600000001</v>
      </c>
      <c r="H125" s="220">
        <v>51354736.969999999</v>
      </c>
      <c r="I125" s="220">
        <v>51304185.509999998</v>
      </c>
      <c r="J125" s="220">
        <v>51220041.965000004</v>
      </c>
      <c r="K125" s="220">
        <v>51172715.789999999</v>
      </c>
      <c r="L125" s="220">
        <v>51172715.789999999</v>
      </c>
      <c r="M125" s="220">
        <v>51172715.789999999</v>
      </c>
      <c r="N125" s="220">
        <v>51172715.789999999</v>
      </c>
      <c r="O125" s="220">
        <v>51172715.789999999</v>
      </c>
      <c r="P125" s="220">
        <f t="shared" si="19"/>
        <v>616551590.41500008</v>
      </c>
      <c r="Q125" s="220">
        <v>51172715.789999999</v>
      </c>
      <c r="R125" s="220">
        <v>51172715.789999999</v>
      </c>
      <c r="S125" s="220">
        <v>51172715.789999999</v>
      </c>
      <c r="T125" s="220">
        <v>51172715.789999999</v>
      </c>
      <c r="U125" s="220">
        <v>51172715.789999999</v>
      </c>
      <c r="V125" s="220">
        <v>51172715.789999999</v>
      </c>
      <c r="W125" s="220">
        <v>51172715.789999999</v>
      </c>
      <c r="X125" s="220">
        <v>51172715.789999999</v>
      </c>
      <c r="Y125" s="220">
        <v>51172715.789999999</v>
      </c>
      <c r="Z125" s="220">
        <v>51172715.789999999</v>
      </c>
      <c r="AA125" s="220">
        <v>51172715.789999999</v>
      </c>
      <c r="AB125" s="220">
        <v>51172715.789999999</v>
      </c>
      <c r="AC125" s="220">
        <v>51172715.789999999</v>
      </c>
      <c r="AD125" s="220">
        <v>51172715.789999999</v>
      </c>
      <c r="AE125" s="220">
        <v>51172715.789999999</v>
      </c>
      <c r="AF125" s="220">
        <v>51172715.789999999</v>
      </c>
      <c r="AG125" s="220">
        <f t="shared" si="20"/>
        <v>614072589.48000002</v>
      </c>
      <c r="AH125" s="234"/>
      <c r="AI125" s="235">
        <f t="shared" si="23"/>
        <v>228131.01</v>
      </c>
      <c r="AJ125" s="235">
        <f t="shared" si="23"/>
        <v>228131.01</v>
      </c>
      <c r="AK125" s="235">
        <f t="shared" si="23"/>
        <v>228131.01</v>
      </c>
      <c r="AL125" s="235">
        <f t="shared" si="21"/>
        <v>227290.18</v>
      </c>
      <c r="AM125" s="235">
        <f t="shared" si="21"/>
        <v>226388.8</v>
      </c>
      <c r="AN125" s="235">
        <f t="shared" si="21"/>
        <v>226165.95</v>
      </c>
      <c r="AO125" s="235">
        <f t="shared" si="21"/>
        <v>225795.02</v>
      </c>
      <c r="AP125" s="235">
        <f t="shared" si="21"/>
        <v>225586.39</v>
      </c>
      <c r="AQ125" s="235">
        <f t="shared" si="21"/>
        <v>225586.39</v>
      </c>
      <c r="AR125" s="235">
        <f t="shared" si="25"/>
        <v>225586.39</v>
      </c>
      <c r="AS125" s="235">
        <f t="shared" si="25"/>
        <v>225586.39</v>
      </c>
      <c r="AT125" s="235">
        <f t="shared" si="25"/>
        <v>225586.39</v>
      </c>
      <c r="AU125" s="236">
        <f t="shared" si="16"/>
        <v>2717964.9300000006</v>
      </c>
      <c r="AV125" s="236">
        <f t="shared" si="17"/>
        <v>225586.39</v>
      </c>
      <c r="AW125" s="236">
        <f t="shared" si="17"/>
        <v>225586.39</v>
      </c>
      <c r="AX125" s="236">
        <f t="shared" si="17"/>
        <v>225586.39</v>
      </c>
      <c r="AY125" s="236">
        <f t="shared" si="15"/>
        <v>225586.39</v>
      </c>
      <c r="AZ125" s="236">
        <f t="shared" si="24"/>
        <v>225586.39</v>
      </c>
      <c r="BA125" s="236">
        <f t="shared" si="24"/>
        <v>225586.39</v>
      </c>
      <c r="BB125" s="236">
        <f t="shared" si="24"/>
        <v>225586.39</v>
      </c>
      <c r="BC125" s="236">
        <f t="shared" si="22"/>
        <v>225586.39</v>
      </c>
      <c r="BD125" s="236">
        <f t="shared" si="22"/>
        <v>225586.39</v>
      </c>
      <c r="BE125" s="236">
        <f t="shared" si="22"/>
        <v>225586.39</v>
      </c>
      <c r="BF125" s="236">
        <f t="shared" si="22"/>
        <v>225586.39</v>
      </c>
      <c r="BG125" s="236">
        <f t="shared" si="22"/>
        <v>225586.39</v>
      </c>
      <c r="BH125" s="236">
        <f t="shared" si="22"/>
        <v>225586.39</v>
      </c>
      <c r="BI125" s="236">
        <f t="shared" si="26"/>
        <v>225586.39</v>
      </c>
      <c r="BJ125" s="236">
        <f t="shared" si="26"/>
        <v>225586.39</v>
      </c>
      <c r="BK125" s="236">
        <f t="shared" si="26"/>
        <v>225586.39</v>
      </c>
      <c r="BL125" s="235">
        <f t="shared" si="18"/>
        <v>2707036.6800000011</v>
      </c>
      <c r="BM125" s="234"/>
      <c r="BN125" s="234"/>
      <c r="BO125" s="234"/>
      <c r="BP125" s="234"/>
      <c r="BQ125" s="234"/>
    </row>
    <row r="126" spans="1:69">
      <c r="A126" s="234" t="s">
        <v>339</v>
      </c>
      <c r="B126" s="231">
        <v>3.3399999999999999E-2</v>
      </c>
      <c r="C126" s="231">
        <v>3.7199999999999997E-2</v>
      </c>
      <c r="D126" s="220">
        <v>43090340.240000002</v>
      </c>
      <c r="E126" s="220">
        <v>43081609.409999996</v>
      </c>
      <c r="F126" s="220">
        <v>43123533.009999998</v>
      </c>
      <c r="G126" s="220">
        <v>43228264.799999997</v>
      </c>
      <c r="H126" s="220">
        <v>43272890.270000003</v>
      </c>
      <c r="I126" s="220">
        <v>43271290.140000001</v>
      </c>
      <c r="J126" s="220">
        <v>43271290.140000001</v>
      </c>
      <c r="K126" s="220">
        <v>43271290.140000001</v>
      </c>
      <c r="L126" s="220">
        <v>43271290.140000001</v>
      </c>
      <c r="M126" s="220">
        <v>43271290.140000001</v>
      </c>
      <c r="N126" s="220">
        <v>43271290.140000001</v>
      </c>
      <c r="O126" s="220">
        <v>43271290.140000001</v>
      </c>
      <c r="P126" s="220">
        <f t="shared" si="19"/>
        <v>518695668.70999992</v>
      </c>
      <c r="Q126" s="220">
        <v>43022790.140000001</v>
      </c>
      <c r="R126" s="220">
        <v>44259673.840000004</v>
      </c>
      <c r="S126" s="220">
        <v>50620828.234999999</v>
      </c>
      <c r="T126" s="220">
        <v>55496598.93</v>
      </c>
      <c r="U126" s="220">
        <v>55496598.93</v>
      </c>
      <c r="V126" s="220">
        <v>56148154.270000003</v>
      </c>
      <c r="W126" s="220">
        <v>56799709.609999999</v>
      </c>
      <c r="X126" s="220">
        <v>56799709.609999999</v>
      </c>
      <c r="Y126" s="220">
        <v>56799709.609999999</v>
      </c>
      <c r="Z126" s="220">
        <v>56799709.609999999</v>
      </c>
      <c r="AA126" s="220">
        <v>56799709.609999999</v>
      </c>
      <c r="AB126" s="220">
        <v>56799709.609999999</v>
      </c>
      <c r="AC126" s="220">
        <v>56799709.609999999</v>
      </c>
      <c r="AD126" s="220">
        <v>56799709.609999999</v>
      </c>
      <c r="AE126" s="220">
        <v>56799709.609999999</v>
      </c>
      <c r="AF126" s="220">
        <v>56799709.609999999</v>
      </c>
      <c r="AG126" s="220">
        <f t="shared" si="20"/>
        <v>679641849.30000007</v>
      </c>
      <c r="AH126" s="234"/>
      <c r="AI126" s="235">
        <f t="shared" si="23"/>
        <v>119934.78</v>
      </c>
      <c r="AJ126" s="235">
        <f t="shared" si="23"/>
        <v>119910.48</v>
      </c>
      <c r="AK126" s="235">
        <f t="shared" si="23"/>
        <v>120027.17</v>
      </c>
      <c r="AL126" s="235">
        <f t="shared" si="21"/>
        <v>120318.67</v>
      </c>
      <c r="AM126" s="235">
        <f t="shared" si="21"/>
        <v>120442.88</v>
      </c>
      <c r="AN126" s="235">
        <f t="shared" si="21"/>
        <v>120438.42</v>
      </c>
      <c r="AO126" s="235">
        <f t="shared" si="21"/>
        <v>120438.42</v>
      </c>
      <c r="AP126" s="235">
        <f t="shared" si="21"/>
        <v>120438.42</v>
      </c>
      <c r="AQ126" s="235">
        <f t="shared" si="21"/>
        <v>120438.42</v>
      </c>
      <c r="AR126" s="235">
        <f t="shared" si="25"/>
        <v>120438.42</v>
      </c>
      <c r="AS126" s="235">
        <f t="shared" si="25"/>
        <v>120438.42</v>
      </c>
      <c r="AT126" s="235">
        <f t="shared" si="25"/>
        <v>120438.42</v>
      </c>
      <c r="AU126" s="236">
        <f t="shared" si="16"/>
        <v>1443702.92</v>
      </c>
      <c r="AV126" s="236">
        <f t="shared" si="17"/>
        <v>119746.77</v>
      </c>
      <c r="AW126" s="236">
        <f t="shared" si="17"/>
        <v>123189.43</v>
      </c>
      <c r="AX126" s="236">
        <f t="shared" si="17"/>
        <v>140894.64000000001</v>
      </c>
      <c r="AY126" s="236">
        <f t="shared" si="15"/>
        <v>154465.53</v>
      </c>
      <c r="AZ126" s="236">
        <f t="shared" si="24"/>
        <v>172039.46</v>
      </c>
      <c r="BA126" s="236">
        <f t="shared" si="24"/>
        <v>174059.28</v>
      </c>
      <c r="BB126" s="236">
        <f t="shared" si="24"/>
        <v>176079.1</v>
      </c>
      <c r="BC126" s="236">
        <f t="shared" si="22"/>
        <v>176079.1</v>
      </c>
      <c r="BD126" s="236">
        <f t="shared" si="22"/>
        <v>176079.1</v>
      </c>
      <c r="BE126" s="236">
        <f t="shared" si="22"/>
        <v>176079.1</v>
      </c>
      <c r="BF126" s="236">
        <f t="shared" si="22"/>
        <v>176079.1</v>
      </c>
      <c r="BG126" s="236">
        <f t="shared" si="22"/>
        <v>176079.1</v>
      </c>
      <c r="BH126" s="236">
        <f t="shared" si="22"/>
        <v>176079.1</v>
      </c>
      <c r="BI126" s="236">
        <f t="shared" si="26"/>
        <v>176079.1</v>
      </c>
      <c r="BJ126" s="236">
        <f t="shared" si="26"/>
        <v>176079.1</v>
      </c>
      <c r="BK126" s="236">
        <f t="shared" si="26"/>
        <v>176079.1</v>
      </c>
      <c r="BL126" s="235">
        <f t="shared" si="18"/>
        <v>2106889.7400000002</v>
      </c>
      <c r="BM126" s="234"/>
      <c r="BN126" s="234"/>
      <c r="BO126" s="234"/>
      <c r="BP126" s="234"/>
      <c r="BQ126" s="234"/>
    </row>
    <row r="127" spans="1:69">
      <c r="A127" s="234" t="s">
        <v>340</v>
      </c>
      <c r="B127" s="231">
        <v>2.6199999999999998E-2</v>
      </c>
      <c r="C127" s="231">
        <v>3.6999999999999998E-2</v>
      </c>
      <c r="D127" s="220">
        <v>37946804.75</v>
      </c>
      <c r="E127" s="220">
        <v>37972639.240000002</v>
      </c>
      <c r="F127" s="220">
        <v>37763508.409999996</v>
      </c>
      <c r="G127" s="220">
        <v>37445768.950000003</v>
      </c>
      <c r="H127" s="220">
        <v>37185214.549999997</v>
      </c>
      <c r="I127" s="220">
        <v>36979596.75</v>
      </c>
      <c r="J127" s="220">
        <v>36925924.730000004</v>
      </c>
      <c r="K127" s="220">
        <v>36925924.730000004</v>
      </c>
      <c r="L127" s="220">
        <v>36925924.730000004</v>
      </c>
      <c r="M127" s="220">
        <v>36925924.730000004</v>
      </c>
      <c r="N127" s="220">
        <v>36925924.730000004</v>
      </c>
      <c r="O127" s="220">
        <v>36925924.730000004</v>
      </c>
      <c r="P127" s="220">
        <f t="shared" si="19"/>
        <v>446849081.03000015</v>
      </c>
      <c r="Q127" s="220">
        <v>36925924.730000004</v>
      </c>
      <c r="R127" s="220">
        <v>36925924.730000004</v>
      </c>
      <c r="S127" s="220">
        <v>36925924.730000004</v>
      </c>
      <c r="T127" s="220">
        <v>36925924.730000004</v>
      </c>
      <c r="U127" s="220">
        <v>36961271.260000005</v>
      </c>
      <c r="V127" s="220">
        <v>36996617.790000007</v>
      </c>
      <c r="W127" s="220">
        <v>36996617.790000007</v>
      </c>
      <c r="X127" s="220">
        <v>36996617.790000007</v>
      </c>
      <c r="Y127" s="220">
        <v>36996617.790000007</v>
      </c>
      <c r="Z127" s="220">
        <v>37307594.190000005</v>
      </c>
      <c r="AA127" s="220">
        <v>37618570.590000004</v>
      </c>
      <c r="AB127" s="220">
        <v>37618570.590000004</v>
      </c>
      <c r="AC127" s="220">
        <v>37618570.590000004</v>
      </c>
      <c r="AD127" s="220">
        <v>37618570.590000004</v>
      </c>
      <c r="AE127" s="220">
        <v>37618570.590000004</v>
      </c>
      <c r="AF127" s="220">
        <v>37618570.590000004</v>
      </c>
      <c r="AG127" s="220">
        <f t="shared" si="20"/>
        <v>447966760.1500001</v>
      </c>
      <c r="AH127" s="234"/>
      <c r="AI127" s="235">
        <f t="shared" si="23"/>
        <v>82850.52</v>
      </c>
      <c r="AJ127" s="235">
        <f t="shared" si="23"/>
        <v>82906.929999999993</v>
      </c>
      <c r="AK127" s="235">
        <f t="shared" si="23"/>
        <v>82450.33</v>
      </c>
      <c r="AL127" s="235">
        <f t="shared" si="21"/>
        <v>81756.600000000006</v>
      </c>
      <c r="AM127" s="235">
        <f t="shared" si="21"/>
        <v>81187.72</v>
      </c>
      <c r="AN127" s="235">
        <f t="shared" si="21"/>
        <v>80738.789999999994</v>
      </c>
      <c r="AO127" s="235">
        <f t="shared" si="21"/>
        <v>80621.600000000006</v>
      </c>
      <c r="AP127" s="235">
        <f t="shared" si="21"/>
        <v>80621.600000000006</v>
      </c>
      <c r="AQ127" s="235">
        <f t="shared" si="21"/>
        <v>80621.600000000006</v>
      </c>
      <c r="AR127" s="235">
        <f t="shared" si="25"/>
        <v>80621.600000000006</v>
      </c>
      <c r="AS127" s="235">
        <f t="shared" si="25"/>
        <v>80621.600000000006</v>
      </c>
      <c r="AT127" s="235">
        <f t="shared" si="25"/>
        <v>80621.600000000006</v>
      </c>
      <c r="AU127" s="236">
        <f t="shared" si="16"/>
        <v>975620.48999999987</v>
      </c>
      <c r="AV127" s="236">
        <f t="shared" si="17"/>
        <v>80621.600000000006</v>
      </c>
      <c r="AW127" s="236">
        <f t="shared" si="17"/>
        <v>80621.600000000006</v>
      </c>
      <c r="AX127" s="236">
        <f t="shared" si="17"/>
        <v>80621.600000000006</v>
      </c>
      <c r="AY127" s="236">
        <f t="shared" si="15"/>
        <v>80621.600000000006</v>
      </c>
      <c r="AZ127" s="236">
        <f t="shared" si="24"/>
        <v>113963.92</v>
      </c>
      <c r="BA127" s="236">
        <f t="shared" si="24"/>
        <v>114072.9</v>
      </c>
      <c r="BB127" s="236">
        <f t="shared" si="24"/>
        <v>114072.9</v>
      </c>
      <c r="BC127" s="236">
        <f t="shared" si="22"/>
        <v>114072.9</v>
      </c>
      <c r="BD127" s="236">
        <f t="shared" si="22"/>
        <v>114072.9</v>
      </c>
      <c r="BE127" s="236">
        <f t="shared" si="22"/>
        <v>115031.75</v>
      </c>
      <c r="BF127" s="236">
        <f t="shared" si="22"/>
        <v>115990.59</v>
      </c>
      <c r="BG127" s="236">
        <f t="shared" si="22"/>
        <v>115990.59</v>
      </c>
      <c r="BH127" s="236">
        <f t="shared" si="22"/>
        <v>115990.59</v>
      </c>
      <c r="BI127" s="236">
        <f t="shared" si="26"/>
        <v>115990.59</v>
      </c>
      <c r="BJ127" s="236">
        <f t="shared" si="26"/>
        <v>115990.59</v>
      </c>
      <c r="BK127" s="236">
        <f t="shared" si="26"/>
        <v>115990.59</v>
      </c>
      <c r="BL127" s="235">
        <f t="shared" si="18"/>
        <v>1381230.81</v>
      </c>
      <c r="BM127" s="234"/>
      <c r="BN127" s="234"/>
      <c r="BO127" s="234"/>
      <c r="BP127" s="234"/>
      <c r="BQ127" s="234"/>
    </row>
    <row r="128" spans="1:69">
      <c r="A128" s="234" t="s">
        <v>341</v>
      </c>
      <c r="B128" s="231">
        <v>2.12E-2</v>
      </c>
      <c r="C128" s="231">
        <v>3.8699999999999998E-2</v>
      </c>
      <c r="D128" s="220">
        <v>52510378.93</v>
      </c>
      <c r="E128" s="220">
        <v>52560891.159999996</v>
      </c>
      <c r="F128" s="220">
        <v>52603066.5</v>
      </c>
      <c r="G128" s="220">
        <v>52603066.5</v>
      </c>
      <c r="H128" s="220">
        <v>52603066.5</v>
      </c>
      <c r="I128" s="220">
        <v>52614443.68</v>
      </c>
      <c r="J128" s="220">
        <v>52597221.044999994</v>
      </c>
      <c r="K128" s="220">
        <v>52541736.784999989</v>
      </c>
      <c r="L128" s="220">
        <v>52549456.329999991</v>
      </c>
      <c r="M128" s="220">
        <v>52552436.504999988</v>
      </c>
      <c r="N128" s="220">
        <v>52432138.964999989</v>
      </c>
      <c r="O128" s="220">
        <v>51897943.414999992</v>
      </c>
      <c r="P128" s="220">
        <f t="shared" si="19"/>
        <v>630065846.31499994</v>
      </c>
      <c r="Q128" s="220">
        <v>51440367.114999987</v>
      </c>
      <c r="R128" s="220">
        <v>51418045.969999991</v>
      </c>
      <c r="S128" s="220">
        <v>51306894.999999993</v>
      </c>
      <c r="T128" s="220">
        <v>51183100.679999992</v>
      </c>
      <c r="U128" s="220">
        <v>51107751.614999995</v>
      </c>
      <c r="V128" s="220">
        <v>50915694.88499999</v>
      </c>
      <c r="W128" s="220">
        <v>50814105.394999988</v>
      </c>
      <c r="X128" s="220">
        <v>50825249.144999988</v>
      </c>
      <c r="Y128" s="220">
        <v>51132858.114999987</v>
      </c>
      <c r="Z128" s="220">
        <v>51388015.594999991</v>
      </c>
      <c r="AA128" s="220">
        <v>51220005.934999987</v>
      </c>
      <c r="AB128" s="220">
        <v>50685810.38499999</v>
      </c>
      <c r="AC128" s="220">
        <v>50228234.084999986</v>
      </c>
      <c r="AD128" s="220">
        <v>50205912.93999999</v>
      </c>
      <c r="AE128" s="220">
        <v>50094761.969999991</v>
      </c>
      <c r="AF128" s="220">
        <v>49970967.649999991</v>
      </c>
      <c r="AG128" s="220">
        <f t="shared" si="20"/>
        <v>608589367.71499991</v>
      </c>
      <c r="AH128" s="234"/>
      <c r="AI128" s="235">
        <f t="shared" si="23"/>
        <v>92768.34</v>
      </c>
      <c r="AJ128" s="235">
        <f t="shared" si="23"/>
        <v>92857.57</v>
      </c>
      <c r="AK128" s="235">
        <f t="shared" si="23"/>
        <v>92932.08</v>
      </c>
      <c r="AL128" s="235">
        <f t="shared" si="21"/>
        <v>92932.08</v>
      </c>
      <c r="AM128" s="235">
        <f t="shared" si="21"/>
        <v>92932.08</v>
      </c>
      <c r="AN128" s="235">
        <f t="shared" si="21"/>
        <v>92952.18</v>
      </c>
      <c r="AO128" s="235">
        <f t="shared" si="21"/>
        <v>92921.76</v>
      </c>
      <c r="AP128" s="235">
        <f t="shared" si="21"/>
        <v>92823.73</v>
      </c>
      <c r="AQ128" s="235">
        <f t="shared" si="21"/>
        <v>92837.37</v>
      </c>
      <c r="AR128" s="235">
        <f t="shared" si="25"/>
        <v>92842.64</v>
      </c>
      <c r="AS128" s="235">
        <f t="shared" si="25"/>
        <v>92630.11</v>
      </c>
      <c r="AT128" s="235">
        <f t="shared" si="25"/>
        <v>91686.37</v>
      </c>
      <c r="AU128" s="236">
        <f t="shared" si="16"/>
        <v>1113116.31</v>
      </c>
      <c r="AV128" s="236">
        <f t="shared" si="17"/>
        <v>90877.98</v>
      </c>
      <c r="AW128" s="236">
        <f t="shared" si="17"/>
        <v>90838.55</v>
      </c>
      <c r="AX128" s="236">
        <f t="shared" si="17"/>
        <v>90642.18</v>
      </c>
      <c r="AY128" s="236">
        <f t="shared" si="15"/>
        <v>90423.48</v>
      </c>
      <c r="AZ128" s="236">
        <f t="shared" si="24"/>
        <v>164822.5</v>
      </c>
      <c r="BA128" s="236">
        <f t="shared" si="24"/>
        <v>164203.12</v>
      </c>
      <c r="BB128" s="236">
        <f t="shared" si="24"/>
        <v>163875.49</v>
      </c>
      <c r="BC128" s="236">
        <f t="shared" si="22"/>
        <v>163911.43</v>
      </c>
      <c r="BD128" s="236">
        <f t="shared" si="22"/>
        <v>164903.47</v>
      </c>
      <c r="BE128" s="236">
        <f t="shared" si="22"/>
        <v>165726.35</v>
      </c>
      <c r="BF128" s="236">
        <f t="shared" si="22"/>
        <v>165184.51999999999</v>
      </c>
      <c r="BG128" s="236">
        <f t="shared" si="22"/>
        <v>163461.74</v>
      </c>
      <c r="BH128" s="236">
        <f t="shared" si="22"/>
        <v>161986.04999999999</v>
      </c>
      <c r="BI128" s="236">
        <f t="shared" si="26"/>
        <v>161914.07</v>
      </c>
      <c r="BJ128" s="236">
        <f t="shared" si="26"/>
        <v>161555.60999999999</v>
      </c>
      <c r="BK128" s="236">
        <f t="shared" si="26"/>
        <v>161156.37</v>
      </c>
      <c r="BL128" s="235">
        <f t="shared" si="18"/>
        <v>1962700.7200000002</v>
      </c>
      <c r="BM128" s="234"/>
      <c r="BN128" s="234"/>
      <c r="BO128" s="234"/>
      <c r="BP128" s="234"/>
      <c r="BQ128" s="234"/>
    </row>
    <row r="129" spans="1:69">
      <c r="A129" s="234" t="s">
        <v>342</v>
      </c>
      <c r="B129" s="231">
        <v>2.64E-2</v>
      </c>
      <c r="C129" s="231">
        <v>2.75E-2</v>
      </c>
      <c r="D129" s="220">
        <v>58978403.509999998</v>
      </c>
      <c r="E129" s="220">
        <v>59068121.549999997</v>
      </c>
      <c r="F129" s="220">
        <v>59157504.640000001</v>
      </c>
      <c r="G129" s="220">
        <v>59201789.659999996</v>
      </c>
      <c r="H129" s="220">
        <v>59849689.950000003</v>
      </c>
      <c r="I129" s="220">
        <v>60438801.560000002</v>
      </c>
      <c r="J129" s="220">
        <v>68219334.719999999</v>
      </c>
      <c r="K129" s="220">
        <v>76014036.579999998</v>
      </c>
      <c r="L129" s="220">
        <v>76014036.579999998</v>
      </c>
      <c r="M129" s="220">
        <v>76014036.579999998</v>
      </c>
      <c r="N129" s="220">
        <v>76014036.579999998</v>
      </c>
      <c r="O129" s="220">
        <v>76014036.579999998</v>
      </c>
      <c r="P129" s="220">
        <f t="shared" si="19"/>
        <v>804983828.49000013</v>
      </c>
      <c r="Q129" s="220">
        <v>76014036.579999998</v>
      </c>
      <c r="R129" s="220">
        <v>76396430.079999998</v>
      </c>
      <c r="S129" s="220">
        <v>76778823.579999998</v>
      </c>
      <c r="T129" s="220">
        <v>78719823.584999993</v>
      </c>
      <c r="U129" s="220">
        <v>80660823.590000004</v>
      </c>
      <c r="V129" s="220">
        <v>80660823.590000004</v>
      </c>
      <c r="W129" s="220">
        <v>80660823.590000004</v>
      </c>
      <c r="X129" s="220">
        <v>80660823.590000004</v>
      </c>
      <c r="Y129" s="220">
        <v>80660823.590000004</v>
      </c>
      <c r="Z129" s="220">
        <v>80660823.590000004</v>
      </c>
      <c r="AA129" s="220">
        <v>80660823.590000004</v>
      </c>
      <c r="AB129" s="220">
        <v>80660823.590000004</v>
      </c>
      <c r="AC129" s="220">
        <v>80660823.590000004</v>
      </c>
      <c r="AD129" s="220">
        <v>80716368.140000001</v>
      </c>
      <c r="AE129" s="220">
        <v>80771912.689999998</v>
      </c>
      <c r="AF129" s="220">
        <v>80771912.689999998</v>
      </c>
      <c r="AG129" s="220">
        <f t="shared" si="20"/>
        <v>968207605.83000016</v>
      </c>
      <c r="AH129" s="234"/>
      <c r="AI129" s="235">
        <f t="shared" si="23"/>
        <v>129752.49</v>
      </c>
      <c r="AJ129" s="235">
        <f t="shared" si="23"/>
        <v>129949.87</v>
      </c>
      <c r="AK129" s="235">
        <f t="shared" si="23"/>
        <v>130146.51</v>
      </c>
      <c r="AL129" s="235">
        <f t="shared" si="21"/>
        <v>130243.94</v>
      </c>
      <c r="AM129" s="235">
        <f t="shared" si="21"/>
        <v>131669.32</v>
      </c>
      <c r="AN129" s="235">
        <f t="shared" si="21"/>
        <v>132965.35999999999</v>
      </c>
      <c r="AO129" s="235">
        <f t="shared" si="21"/>
        <v>150082.54</v>
      </c>
      <c r="AP129" s="235">
        <f t="shared" si="21"/>
        <v>167230.88</v>
      </c>
      <c r="AQ129" s="235">
        <f t="shared" si="21"/>
        <v>167230.88</v>
      </c>
      <c r="AR129" s="235">
        <f t="shared" si="25"/>
        <v>167230.88</v>
      </c>
      <c r="AS129" s="235">
        <f t="shared" si="25"/>
        <v>167230.88</v>
      </c>
      <c r="AT129" s="235">
        <f t="shared" si="25"/>
        <v>167230.88</v>
      </c>
      <c r="AU129" s="236">
        <f t="shared" si="16"/>
        <v>1770964.4299999997</v>
      </c>
      <c r="AV129" s="236">
        <f t="shared" si="17"/>
        <v>167230.88</v>
      </c>
      <c r="AW129" s="236">
        <f t="shared" si="17"/>
        <v>168072.15</v>
      </c>
      <c r="AX129" s="236">
        <f t="shared" si="17"/>
        <v>168913.41</v>
      </c>
      <c r="AY129" s="236">
        <f t="shared" si="15"/>
        <v>173183.61</v>
      </c>
      <c r="AZ129" s="236">
        <f t="shared" si="24"/>
        <v>184847.72</v>
      </c>
      <c r="BA129" s="236">
        <f t="shared" si="24"/>
        <v>184847.72</v>
      </c>
      <c r="BB129" s="236">
        <f t="shared" si="24"/>
        <v>184847.72</v>
      </c>
      <c r="BC129" s="236">
        <f t="shared" si="22"/>
        <v>184847.72</v>
      </c>
      <c r="BD129" s="236">
        <f t="shared" si="22"/>
        <v>184847.72</v>
      </c>
      <c r="BE129" s="236">
        <f t="shared" si="22"/>
        <v>184847.72</v>
      </c>
      <c r="BF129" s="236">
        <f t="shared" si="22"/>
        <v>184847.72</v>
      </c>
      <c r="BG129" s="236">
        <f t="shared" si="22"/>
        <v>184847.72</v>
      </c>
      <c r="BH129" s="236">
        <f t="shared" si="22"/>
        <v>184847.72</v>
      </c>
      <c r="BI129" s="236">
        <f t="shared" si="26"/>
        <v>184975.01</v>
      </c>
      <c r="BJ129" s="236">
        <f t="shared" si="26"/>
        <v>185102.3</v>
      </c>
      <c r="BK129" s="236">
        <f t="shared" si="26"/>
        <v>185102.3</v>
      </c>
      <c r="BL129" s="235">
        <f t="shared" si="18"/>
        <v>2218809.09</v>
      </c>
      <c r="BM129" s="234"/>
      <c r="BN129" s="234"/>
      <c r="BO129" s="234"/>
      <c r="BP129" s="234"/>
      <c r="BQ129" s="234"/>
    </row>
    <row r="130" spans="1:69">
      <c r="A130" s="234" t="s">
        <v>343</v>
      </c>
      <c r="B130" s="231">
        <v>0</v>
      </c>
      <c r="C130" s="231">
        <v>0</v>
      </c>
      <c r="D130" s="220">
        <v>0</v>
      </c>
      <c r="E130" s="220">
        <v>0</v>
      </c>
      <c r="F130" s="220">
        <v>0</v>
      </c>
      <c r="G130" s="220">
        <v>0</v>
      </c>
      <c r="H130" s="220">
        <v>0</v>
      </c>
      <c r="I130" s="220">
        <v>0</v>
      </c>
      <c r="J130" s="220">
        <v>0</v>
      </c>
      <c r="K130" s="220">
        <v>0</v>
      </c>
      <c r="L130" s="220">
        <v>0</v>
      </c>
      <c r="M130" s="220">
        <v>0</v>
      </c>
      <c r="N130" s="220">
        <v>0</v>
      </c>
      <c r="O130" s="220">
        <v>0</v>
      </c>
      <c r="P130" s="220">
        <f t="shared" si="19"/>
        <v>0</v>
      </c>
      <c r="Q130" s="220">
        <v>0</v>
      </c>
      <c r="R130" s="220">
        <v>0</v>
      </c>
      <c r="S130" s="220">
        <v>0</v>
      </c>
      <c r="T130" s="220">
        <v>0</v>
      </c>
      <c r="U130" s="220">
        <v>0</v>
      </c>
      <c r="V130" s="220">
        <v>0</v>
      </c>
      <c r="W130" s="220">
        <v>0</v>
      </c>
      <c r="X130" s="220">
        <v>0</v>
      </c>
      <c r="Y130" s="220">
        <v>0</v>
      </c>
      <c r="Z130" s="220">
        <v>0</v>
      </c>
      <c r="AA130" s="220">
        <v>0</v>
      </c>
      <c r="AB130" s="220">
        <v>0</v>
      </c>
      <c r="AC130" s="220">
        <v>0</v>
      </c>
      <c r="AD130" s="220">
        <v>0</v>
      </c>
      <c r="AE130" s="220">
        <v>0</v>
      </c>
      <c r="AF130" s="220">
        <v>0</v>
      </c>
      <c r="AG130" s="220">
        <f t="shared" si="20"/>
        <v>0</v>
      </c>
      <c r="AH130" s="234"/>
      <c r="AI130" s="235">
        <f t="shared" si="23"/>
        <v>0</v>
      </c>
      <c r="AJ130" s="235">
        <f t="shared" si="23"/>
        <v>0</v>
      </c>
      <c r="AK130" s="235">
        <f t="shared" si="23"/>
        <v>0</v>
      </c>
      <c r="AL130" s="235">
        <f t="shared" si="21"/>
        <v>0</v>
      </c>
      <c r="AM130" s="235">
        <f t="shared" si="21"/>
        <v>0</v>
      </c>
      <c r="AN130" s="235">
        <f t="shared" si="21"/>
        <v>0</v>
      </c>
      <c r="AO130" s="235">
        <f t="shared" si="21"/>
        <v>0</v>
      </c>
      <c r="AP130" s="235">
        <f t="shared" si="21"/>
        <v>0</v>
      </c>
      <c r="AQ130" s="235">
        <f t="shared" si="21"/>
        <v>0</v>
      </c>
      <c r="AR130" s="235">
        <f t="shared" si="25"/>
        <v>0</v>
      </c>
      <c r="AS130" s="235">
        <f t="shared" si="25"/>
        <v>0</v>
      </c>
      <c r="AT130" s="235">
        <f t="shared" si="25"/>
        <v>0</v>
      </c>
      <c r="AU130" s="236">
        <f t="shared" si="16"/>
        <v>0</v>
      </c>
      <c r="AV130" s="236">
        <f t="shared" si="17"/>
        <v>0</v>
      </c>
      <c r="AW130" s="236">
        <f t="shared" si="17"/>
        <v>0</v>
      </c>
      <c r="AX130" s="236">
        <f t="shared" si="17"/>
        <v>0</v>
      </c>
      <c r="AY130" s="236">
        <f t="shared" si="15"/>
        <v>0</v>
      </c>
      <c r="AZ130" s="236">
        <f t="shared" si="24"/>
        <v>0</v>
      </c>
      <c r="BA130" s="236">
        <f t="shared" si="24"/>
        <v>0</v>
      </c>
      <c r="BB130" s="236">
        <f t="shared" si="24"/>
        <v>0</v>
      </c>
      <c r="BC130" s="236">
        <f t="shared" si="22"/>
        <v>0</v>
      </c>
      <c r="BD130" s="236">
        <f t="shared" si="22"/>
        <v>0</v>
      </c>
      <c r="BE130" s="236">
        <f t="shared" si="22"/>
        <v>0</v>
      </c>
      <c r="BF130" s="236">
        <f t="shared" si="22"/>
        <v>0</v>
      </c>
      <c r="BG130" s="236">
        <f t="shared" si="22"/>
        <v>0</v>
      </c>
      <c r="BH130" s="236">
        <f t="shared" si="22"/>
        <v>0</v>
      </c>
      <c r="BI130" s="236">
        <f t="shared" si="26"/>
        <v>0</v>
      </c>
      <c r="BJ130" s="236">
        <f t="shared" si="26"/>
        <v>0</v>
      </c>
      <c r="BK130" s="236">
        <f t="shared" si="26"/>
        <v>0</v>
      </c>
      <c r="BL130" s="235">
        <f t="shared" si="18"/>
        <v>0</v>
      </c>
      <c r="BM130" s="234"/>
      <c r="BN130" s="234"/>
      <c r="BO130" s="234"/>
      <c r="BP130" s="234"/>
      <c r="BQ130" s="234"/>
    </row>
    <row r="131" spans="1:69">
      <c r="A131" s="234" t="s">
        <v>344</v>
      </c>
      <c r="B131" s="231">
        <v>0</v>
      </c>
      <c r="C131" s="231">
        <v>0</v>
      </c>
      <c r="D131" s="220">
        <v>0</v>
      </c>
      <c r="E131" s="220">
        <v>0</v>
      </c>
      <c r="F131" s="220">
        <v>0</v>
      </c>
      <c r="G131" s="220">
        <v>0</v>
      </c>
      <c r="H131" s="220">
        <v>0</v>
      </c>
      <c r="I131" s="220">
        <v>0</v>
      </c>
      <c r="J131" s="220">
        <v>0</v>
      </c>
      <c r="K131" s="220">
        <v>0</v>
      </c>
      <c r="L131" s="220">
        <v>0</v>
      </c>
      <c r="M131" s="220">
        <v>0</v>
      </c>
      <c r="N131" s="220">
        <v>0</v>
      </c>
      <c r="O131" s="220">
        <v>0</v>
      </c>
      <c r="P131" s="220">
        <f t="shared" si="19"/>
        <v>0</v>
      </c>
      <c r="Q131" s="220">
        <v>0</v>
      </c>
      <c r="R131" s="220">
        <v>0</v>
      </c>
      <c r="S131" s="220">
        <v>0</v>
      </c>
      <c r="T131" s="220">
        <v>0</v>
      </c>
      <c r="U131" s="220">
        <v>0</v>
      </c>
      <c r="V131" s="220">
        <v>0</v>
      </c>
      <c r="W131" s="220">
        <v>0</v>
      </c>
      <c r="X131" s="220">
        <v>0</v>
      </c>
      <c r="Y131" s="220">
        <v>0</v>
      </c>
      <c r="Z131" s="220">
        <v>0</v>
      </c>
      <c r="AA131" s="220">
        <v>0</v>
      </c>
      <c r="AB131" s="220">
        <v>0</v>
      </c>
      <c r="AC131" s="220">
        <v>0</v>
      </c>
      <c r="AD131" s="220">
        <v>0</v>
      </c>
      <c r="AE131" s="220">
        <v>0</v>
      </c>
      <c r="AF131" s="220">
        <v>0</v>
      </c>
      <c r="AG131" s="220">
        <f t="shared" si="20"/>
        <v>0</v>
      </c>
      <c r="AH131" s="234"/>
      <c r="AI131" s="235">
        <f t="shared" si="23"/>
        <v>0</v>
      </c>
      <c r="AJ131" s="235">
        <f t="shared" si="23"/>
        <v>0</v>
      </c>
      <c r="AK131" s="235">
        <f t="shared" si="23"/>
        <v>0</v>
      </c>
      <c r="AL131" s="235">
        <f t="shared" si="21"/>
        <v>0</v>
      </c>
      <c r="AM131" s="235">
        <f t="shared" si="21"/>
        <v>0</v>
      </c>
      <c r="AN131" s="235">
        <f t="shared" si="21"/>
        <v>0</v>
      </c>
      <c r="AO131" s="235">
        <f t="shared" si="21"/>
        <v>0</v>
      </c>
      <c r="AP131" s="235">
        <f t="shared" si="21"/>
        <v>0</v>
      </c>
      <c r="AQ131" s="235">
        <f t="shared" si="21"/>
        <v>0</v>
      </c>
      <c r="AR131" s="235">
        <f t="shared" si="25"/>
        <v>0</v>
      </c>
      <c r="AS131" s="235">
        <f t="shared" si="25"/>
        <v>0</v>
      </c>
      <c r="AT131" s="235">
        <f t="shared" si="25"/>
        <v>0</v>
      </c>
      <c r="AU131" s="236">
        <f t="shared" si="16"/>
        <v>0</v>
      </c>
      <c r="AV131" s="236">
        <f t="shared" si="17"/>
        <v>0</v>
      </c>
      <c r="AW131" s="236">
        <f t="shared" si="17"/>
        <v>0</v>
      </c>
      <c r="AX131" s="236">
        <f t="shared" si="17"/>
        <v>0</v>
      </c>
      <c r="AY131" s="236">
        <f t="shared" si="15"/>
        <v>0</v>
      </c>
      <c r="AZ131" s="236">
        <f t="shared" si="24"/>
        <v>0</v>
      </c>
      <c r="BA131" s="236">
        <f t="shared" si="24"/>
        <v>0</v>
      </c>
      <c r="BB131" s="236">
        <f t="shared" si="24"/>
        <v>0</v>
      </c>
      <c r="BC131" s="236">
        <f t="shared" si="22"/>
        <v>0</v>
      </c>
      <c r="BD131" s="236">
        <f t="shared" si="22"/>
        <v>0</v>
      </c>
      <c r="BE131" s="236">
        <f t="shared" si="22"/>
        <v>0</v>
      </c>
      <c r="BF131" s="236">
        <f t="shared" si="22"/>
        <v>0</v>
      </c>
      <c r="BG131" s="236">
        <f t="shared" si="22"/>
        <v>0</v>
      </c>
      <c r="BH131" s="236">
        <f t="shared" si="22"/>
        <v>0</v>
      </c>
      <c r="BI131" s="236">
        <f t="shared" si="26"/>
        <v>0</v>
      </c>
      <c r="BJ131" s="236">
        <f t="shared" si="26"/>
        <v>0</v>
      </c>
      <c r="BK131" s="236">
        <f t="shared" si="26"/>
        <v>0</v>
      </c>
      <c r="BL131" s="235">
        <f t="shared" si="18"/>
        <v>0</v>
      </c>
      <c r="BM131" s="234"/>
      <c r="BN131" s="234"/>
      <c r="BO131" s="234"/>
      <c r="BP131" s="234"/>
      <c r="BQ131" s="234"/>
    </row>
    <row r="132" spans="1:69">
      <c r="A132" s="234" t="s">
        <v>345</v>
      </c>
      <c r="B132" s="231">
        <v>0</v>
      </c>
      <c r="C132" s="231">
        <v>0</v>
      </c>
      <c r="D132" s="220">
        <v>0</v>
      </c>
      <c r="E132" s="220">
        <v>0</v>
      </c>
      <c r="F132" s="220">
        <v>0</v>
      </c>
      <c r="G132" s="220">
        <v>0</v>
      </c>
      <c r="H132" s="220">
        <v>0</v>
      </c>
      <c r="I132" s="220">
        <v>0</v>
      </c>
      <c r="J132" s="220">
        <v>0</v>
      </c>
      <c r="K132" s="220">
        <v>0</v>
      </c>
      <c r="L132" s="220">
        <v>0</v>
      </c>
      <c r="M132" s="220">
        <v>0</v>
      </c>
      <c r="N132" s="220">
        <v>0</v>
      </c>
      <c r="O132" s="220">
        <v>0</v>
      </c>
      <c r="P132" s="220">
        <f t="shared" si="19"/>
        <v>0</v>
      </c>
      <c r="Q132" s="220">
        <v>0</v>
      </c>
      <c r="R132" s="220">
        <v>0</v>
      </c>
      <c r="S132" s="220">
        <v>0</v>
      </c>
      <c r="T132" s="220">
        <v>0</v>
      </c>
      <c r="U132" s="220">
        <v>0</v>
      </c>
      <c r="V132" s="220">
        <v>0</v>
      </c>
      <c r="W132" s="220">
        <v>0</v>
      </c>
      <c r="X132" s="220">
        <v>0</v>
      </c>
      <c r="Y132" s="220">
        <v>0</v>
      </c>
      <c r="Z132" s="220">
        <v>0</v>
      </c>
      <c r="AA132" s="220">
        <v>0</v>
      </c>
      <c r="AB132" s="220">
        <v>0</v>
      </c>
      <c r="AC132" s="220">
        <v>0</v>
      </c>
      <c r="AD132" s="220">
        <v>0</v>
      </c>
      <c r="AE132" s="220">
        <v>0</v>
      </c>
      <c r="AF132" s="220">
        <v>0</v>
      </c>
      <c r="AG132" s="220">
        <f t="shared" si="20"/>
        <v>0</v>
      </c>
      <c r="AH132" s="234"/>
      <c r="AI132" s="235">
        <f t="shared" si="23"/>
        <v>0</v>
      </c>
      <c r="AJ132" s="235">
        <f t="shared" si="23"/>
        <v>0</v>
      </c>
      <c r="AK132" s="235">
        <f t="shared" si="23"/>
        <v>0</v>
      </c>
      <c r="AL132" s="235">
        <f t="shared" si="21"/>
        <v>0</v>
      </c>
      <c r="AM132" s="235">
        <f t="shared" si="21"/>
        <v>0</v>
      </c>
      <c r="AN132" s="235">
        <f t="shared" si="21"/>
        <v>0</v>
      </c>
      <c r="AO132" s="235">
        <f t="shared" ref="AO132:AT188" si="27">ROUND(J132*$B132/12,2)</f>
        <v>0</v>
      </c>
      <c r="AP132" s="235">
        <f t="shared" si="27"/>
        <v>0</v>
      </c>
      <c r="AQ132" s="235">
        <f t="shared" si="27"/>
        <v>0</v>
      </c>
      <c r="AR132" s="235">
        <f t="shared" si="25"/>
        <v>0</v>
      </c>
      <c r="AS132" s="235">
        <f t="shared" si="25"/>
        <v>0</v>
      </c>
      <c r="AT132" s="235">
        <f t="shared" si="25"/>
        <v>0</v>
      </c>
      <c r="AU132" s="236">
        <f t="shared" si="16"/>
        <v>0</v>
      </c>
      <c r="AV132" s="236">
        <f t="shared" si="17"/>
        <v>0</v>
      </c>
      <c r="AW132" s="236">
        <f t="shared" si="17"/>
        <v>0</v>
      </c>
      <c r="AX132" s="236">
        <f t="shared" si="17"/>
        <v>0</v>
      </c>
      <c r="AY132" s="236">
        <f t="shared" si="17"/>
        <v>0</v>
      </c>
      <c r="AZ132" s="236">
        <f t="shared" si="24"/>
        <v>0</v>
      </c>
      <c r="BA132" s="236">
        <f t="shared" si="24"/>
        <v>0</v>
      </c>
      <c r="BB132" s="236">
        <f t="shared" si="24"/>
        <v>0</v>
      </c>
      <c r="BC132" s="236">
        <f t="shared" si="22"/>
        <v>0</v>
      </c>
      <c r="BD132" s="236">
        <f t="shared" si="22"/>
        <v>0</v>
      </c>
      <c r="BE132" s="236">
        <f t="shared" si="22"/>
        <v>0</v>
      </c>
      <c r="BF132" s="236">
        <f t="shared" ref="BF132:BK188" si="28">ROUND(AA132*$C132/12,2)</f>
        <v>0</v>
      </c>
      <c r="BG132" s="236">
        <f t="shared" si="28"/>
        <v>0</v>
      </c>
      <c r="BH132" s="236">
        <f t="shared" si="28"/>
        <v>0</v>
      </c>
      <c r="BI132" s="236">
        <f t="shared" si="26"/>
        <v>0</v>
      </c>
      <c r="BJ132" s="236">
        <f t="shared" si="26"/>
        <v>0</v>
      </c>
      <c r="BK132" s="236">
        <f t="shared" si="26"/>
        <v>0</v>
      </c>
      <c r="BL132" s="235">
        <f t="shared" si="18"/>
        <v>0</v>
      </c>
      <c r="BM132" s="234"/>
      <c r="BN132" s="234"/>
      <c r="BO132" s="234"/>
      <c r="BP132" s="234"/>
      <c r="BQ132" s="234"/>
    </row>
    <row r="133" spans="1:69">
      <c r="A133" s="234" t="s">
        <v>346</v>
      </c>
      <c r="B133" s="231">
        <v>0</v>
      </c>
      <c r="C133" s="231">
        <v>0</v>
      </c>
      <c r="D133" s="220">
        <v>0</v>
      </c>
      <c r="E133" s="220">
        <v>0</v>
      </c>
      <c r="F133" s="220">
        <v>0</v>
      </c>
      <c r="G133" s="220">
        <v>0</v>
      </c>
      <c r="H133" s="220">
        <v>0</v>
      </c>
      <c r="I133" s="220">
        <v>0</v>
      </c>
      <c r="J133" s="220">
        <v>0</v>
      </c>
      <c r="K133" s="220">
        <v>0</v>
      </c>
      <c r="L133" s="220">
        <v>0</v>
      </c>
      <c r="M133" s="220">
        <v>0</v>
      </c>
      <c r="N133" s="220">
        <v>0</v>
      </c>
      <c r="O133" s="220">
        <v>0</v>
      </c>
      <c r="P133" s="220">
        <f t="shared" si="19"/>
        <v>0</v>
      </c>
      <c r="Q133" s="220">
        <v>0</v>
      </c>
      <c r="R133" s="220">
        <v>0</v>
      </c>
      <c r="S133" s="220">
        <v>0</v>
      </c>
      <c r="T133" s="220">
        <v>0</v>
      </c>
      <c r="U133" s="220">
        <v>0</v>
      </c>
      <c r="V133" s="220">
        <v>0</v>
      </c>
      <c r="W133" s="220">
        <v>0</v>
      </c>
      <c r="X133" s="220">
        <v>0</v>
      </c>
      <c r="Y133" s="220">
        <v>0</v>
      </c>
      <c r="Z133" s="220">
        <v>0</v>
      </c>
      <c r="AA133" s="220">
        <v>0</v>
      </c>
      <c r="AB133" s="220">
        <v>0</v>
      </c>
      <c r="AC133" s="220">
        <v>0</v>
      </c>
      <c r="AD133" s="220">
        <v>0</v>
      </c>
      <c r="AE133" s="220">
        <v>0</v>
      </c>
      <c r="AF133" s="220">
        <v>0</v>
      </c>
      <c r="AG133" s="220">
        <f t="shared" si="20"/>
        <v>0</v>
      </c>
      <c r="AH133" s="234"/>
      <c r="AI133" s="235">
        <f t="shared" si="23"/>
        <v>0</v>
      </c>
      <c r="AJ133" s="235">
        <f t="shared" si="23"/>
        <v>0</v>
      </c>
      <c r="AK133" s="235">
        <f t="shared" si="23"/>
        <v>0</v>
      </c>
      <c r="AL133" s="235">
        <f t="shared" si="23"/>
        <v>0</v>
      </c>
      <c r="AM133" s="235">
        <f t="shared" si="23"/>
        <v>0</v>
      </c>
      <c r="AN133" s="235">
        <f t="shared" si="23"/>
        <v>0</v>
      </c>
      <c r="AO133" s="235">
        <f t="shared" si="27"/>
        <v>0</v>
      </c>
      <c r="AP133" s="235">
        <f t="shared" si="27"/>
        <v>0</v>
      </c>
      <c r="AQ133" s="235">
        <f t="shared" si="27"/>
        <v>0</v>
      </c>
      <c r="AR133" s="235">
        <f t="shared" si="25"/>
        <v>0</v>
      </c>
      <c r="AS133" s="235">
        <f t="shared" si="25"/>
        <v>0</v>
      </c>
      <c r="AT133" s="235">
        <f t="shared" si="25"/>
        <v>0</v>
      </c>
      <c r="AU133" s="236">
        <f t="shared" ref="AU133:AU196" si="29">SUM(AI133:AT133)</f>
        <v>0</v>
      </c>
      <c r="AV133" s="236">
        <f t="shared" ref="AV133:AY196" si="30">ROUND(Q133*$B133/12,2)</f>
        <v>0</v>
      </c>
      <c r="AW133" s="236">
        <f t="shared" si="30"/>
        <v>0</v>
      </c>
      <c r="AX133" s="236">
        <f t="shared" si="30"/>
        <v>0</v>
      </c>
      <c r="AY133" s="236">
        <f t="shared" si="30"/>
        <v>0</v>
      </c>
      <c r="AZ133" s="236">
        <f t="shared" si="24"/>
        <v>0</v>
      </c>
      <c r="BA133" s="236">
        <f t="shared" si="24"/>
        <v>0</v>
      </c>
      <c r="BB133" s="236">
        <f t="shared" si="24"/>
        <v>0</v>
      </c>
      <c r="BC133" s="236">
        <f t="shared" si="24"/>
        <v>0</v>
      </c>
      <c r="BD133" s="236">
        <f t="shared" si="24"/>
        <v>0</v>
      </c>
      <c r="BE133" s="236">
        <f t="shared" si="24"/>
        <v>0</v>
      </c>
      <c r="BF133" s="236">
        <f t="shared" si="28"/>
        <v>0</v>
      </c>
      <c r="BG133" s="236">
        <f t="shared" si="28"/>
        <v>0</v>
      </c>
      <c r="BH133" s="236">
        <f t="shared" si="28"/>
        <v>0</v>
      </c>
      <c r="BI133" s="236">
        <f t="shared" si="26"/>
        <v>0</v>
      </c>
      <c r="BJ133" s="236">
        <f t="shared" si="26"/>
        <v>0</v>
      </c>
      <c r="BK133" s="236">
        <f t="shared" si="26"/>
        <v>0</v>
      </c>
      <c r="BL133" s="235">
        <f t="shared" ref="BL133:BL196" si="31">SUM(AZ133:BK133)</f>
        <v>0</v>
      </c>
      <c r="BM133" s="234"/>
      <c r="BN133" s="234"/>
      <c r="BO133" s="234"/>
      <c r="BP133" s="234"/>
      <c r="BQ133" s="234"/>
    </row>
    <row r="134" spans="1:69">
      <c r="A134" s="234" t="s">
        <v>347</v>
      </c>
      <c r="B134" s="231">
        <v>0</v>
      </c>
      <c r="C134" s="231">
        <v>0</v>
      </c>
      <c r="D134" s="220">
        <v>0</v>
      </c>
      <c r="E134" s="220">
        <v>0</v>
      </c>
      <c r="F134" s="220">
        <v>0</v>
      </c>
      <c r="G134" s="220">
        <v>0</v>
      </c>
      <c r="H134" s="220">
        <v>0</v>
      </c>
      <c r="I134" s="220">
        <v>0</v>
      </c>
      <c r="J134" s="220">
        <v>0</v>
      </c>
      <c r="K134" s="220">
        <v>0</v>
      </c>
      <c r="L134" s="220">
        <v>0</v>
      </c>
      <c r="M134" s="220">
        <v>0</v>
      </c>
      <c r="N134" s="220">
        <v>0</v>
      </c>
      <c r="O134" s="220">
        <v>0</v>
      </c>
      <c r="P134" s="220">
        <f t="shared" ref="P134:P197" si="32">SUM(D134:O134)</f>
        <v>0</v>
      </c>
      <c r="Q134" s="220">
        <v>0</v>
      </c>
      <c r="R134" s="220">
        <v>0</v>
      </c>
      <c r="S134" s="220">
        <v>0</v>
      </c>
      <c r="T134" s="220">
        <v>0</v>
      </c>
      <c r="U134" s="220">
        <v>0</v>
      </c>
      <c r="V134" s="220">
        <v>0</v>
      </c>
      <c r="W134" s="220">
        <v>0</v>
      </c>
      <c r="X134" s="220">
        <v>0</v>
      </c>
      <c r="Y134" s="220">
        <v>0</v>
      </c>
      <c r="Z134" s="220">
        <v>0</v>
      </c>
      <c r="AA134" s="220">
        <v>0</v>
      </c>
      <c r="AB134" s="220">
        <v>0</v>
      </c>
      <c r="AC134" s="220">
        <v>0</v>
      </c>
      <c r="AD134" s="220">
        <v>0</v>
      </c>
      <c r="AE134" s="220">
        <v>0</v>
      </c>
      <c r="AF134" s="220">
        <v>0</v>
      </c>
      <c r="AG134" s="220">
        <f t="shared" ref="AG134:AG197" si="33">SUM(U134:AF134)</f>
        <v>0</v>
      </c>
      <c r="AH134" s="234"/>
      <c r="AI134" s="235">
        <f t="shared" si="23"/>
        <v>0</v>
      </c>
      <c r="AJ134" s="235">
        <f t="shared" si="23"/>
        <v>0</v>
      </c>
      <c r="AK134" s="235">
        <f t="shared" si="23"/>
        <v>0</v>
      </c>
      <c r="AL134" s="235">
        <f t="shared" si="23"/>
        <v>0</v>
      </c>
      <c r="AM134" s="235">
        <f t="shared" si="23"/>
        <v>0</v>
      </c>
      <c r="AN134" s="235">
        <f t="shared" si="23"/>
        <v>0</v>
      </c>
      <c r="AO134" s="235">
        <f t="shared" si="27"/>
        <v>0</v>
      </c>
      <c r="AP134" s="235">
        <f t="shared" si="27"/>
        <v>0</v>
      </c>
      <c r="AQ134" s="235">
        <f t="shared" si="27"/>
        <v>0</v>
      </c>
      <c r="AR134" s="235">
        <f t="shared" si="25"/>
        <v>0</v>
      </c>
      <c r="AS134" s="235">
        <f t="shared" si="25"/>
        <v>0</v>
      </c>
      <c r="AT134" s="235">
        <f t="shared" si="25"/>
        <v>0</v>
      </c>
      <c r="AU134" s="236">
        <f t="shared" si="29"/>
        <v>0</v>
      </c>
      <c r="AV134" s="236">
        <f t="shared" si="30"/>
        <v>0</v>
      </c>
      <c r="AW134" s="236">
        <f t="shared" si="30"/>
        <v>0</v>
      </c>
      <c r="AX134" s="236">
        <f t="shared" si="30"/>
        <v>0</v>
      </c>
      <c r="AY134" s="236">
        <f t="shared" si="30"/>
        <v>0</v>
      </c>
      <c r="AZ134" s="236">
        <f t="shared" si="24"/>
        <v>0</v>
      </c>
      <c r="BA134" s="236">
        <f t="shared" si="24"/>
        <v>0</v>
      </c>
      <c r="BB134" s="236">
        <f t="shared" si="24"/>
        <v>0</v>
      </c>
      <c r="BC134" s="236">
        <f t="shared" si="24"/>
        <v>0</v>
      </c>
      <c r="BD134" s="236">
        <f t="shared" si="24"/>
        <v>0</v>
      </c>
      <c r="BE134" s="236">
        <f t="shared" si="24"/>
        <v>0</v>
      </c>
      <c r="BF134" s="236">
        <f t="shared" si="28"/>
        <v>0</v>
      </c>
      <c r="BG134" s="236">
        <f t="shared" si="28"/>
        <v>0</v>
      </c>
      <c r="BH134" s="236">
        <f t="shared" si="28"/>
        <v>0</v>
      </c>
      <c r="BI134" s="236">
        <f t="shared" si="26"/>
        <v>0</v>
      </c>
      <c r="BJ134" s="236">
        <f t="shared" si="26"/>
        <v>0</v>
      </c>
      <c r="BK134" s="236">
        <f t="shared" si="26"/>
        <v>0</v>
      </c>
      <c r="BL134" s="235">
        <f t="shared" si="31"/>
        <v>0</v>
      </c>
      <c r="BM134" s="234"/>
      <c r="BN134" s="234"/>
      <c r="BO134" s="234"/>
      <c r="BP134" s="234"/>
      <c r="BQ134" s="234"/>
    </row>
    <row r="135" spans="1:69">
      <c r="A135" s="234" t="s">
        <v>348</v>
      </c>
      <c r="B135" s="231">
        <v>2.1400000000000002E-2</v>
      </c>
      <c r="C135" s="231">
        <v>2.2599999999999999E-2</v>
      </c>
      <c r="D135" s="220">
        <v>92126038.920000002</v>
      </c>
      <c r="E135" s="220">
        <v>92126421.459999993</v>
      </c>
      <c r="F135" s="220">
        <v>92111063.810000002</v>
      </c>
      <c r="G135" s="220">
        <v>92095706.200000003</v>
      </c>
      <c r="H135" s="220">
        <v>92095706.200000003</v>
      </c>
      <c r="I135" s="220">
        <v>92095706.200000003</v>
      </c>
      <c r="J135" s="220">
        <v>92138936.75</v>
      </c>
      <c r="K135" s="220">
        <v>92167335.785000011</v>
      </c>
      <c r="L135" s="220">
        <v>92126078.935000017</v>
      </c>
      <c r="M135" s="220">
        <v>92055885.840000004</v>
      </c>
      <c r="N135" s="220">
        <v>91963198.895000011</v>
      </c>
      <c r="O135" s="220">
        <v>91668495.895000011</v>
      </c>
      <c r="P135" s="220">
        <f t="shared" si="32"/>
        <v>1104770574.8900001</v>
      </c>
      <c r="Q135" s="220">
        <v>91416061.920000017</v>
      </c>
      <c r="R135" s="220">
        <v>91403747.875000015</v>
      </c>
      <c r="S135" s="220">
        <v>94093161.50000003</v>
      </c>
      <c r="T135" s="220">
        <v>96775600.090000018</v>
      </c>
      <c r="U135" s="220">
        <v>96734031.800000012</v>
      </c>
      <c r="V135" s="220">
        <v>96628078.665000021</v>
      </c>
      <c r="W135" s="220">
        <v>96527963.500000015</v>
      </c>
      <c r="X135" s="220">
        <v>96490040.585000023</v>
      </c>
      <c r="Y135" s="220">
        <v>96448783.735000029</v>
      </c>
      <c r="Z135" s="220">
        <v>96378590.640000015</v>
      </c>
      <c r="AA135" s="220">
        <v>96285903.695000023</v>
      </c>
      <c r="AB135" s="220">
        <v>95991200.695000023</v>
      </c>
      <c r="AC135" s="220">
        <v>95738766.720000029</v>
      </c>
      <c r="AD135" s="220">
        <v>95726452.675000027</v>
      </c>
      <c r="AE135" s="220">
        <v>95665133.320000038</v>
      </c>
      <c r="AF135" s="220">
        <v>95596838.930000037</v>
      </c>
      <c r="AG135" s="220">
        <f t="shared" si="33"/>
        <v>1154211784.9600003</v>
      </c>
      <c r="AH135" s="234"/>
      <c r="AI135" s="235">
        <f t="shared" si="23"/>
        <v>164291.44</v>
      </c>
      <c r="AJ135" s="235">
        <f t="shared" si="23"/>
        <v>164292.12</v>
      </c>
      <c r="AK135" s="235">
        <f t="shared" si="23"/>
        <v>164264.73000000001</v>
      </c>
      <c r="AL135" s="235">
        <f t="shared" si="23"/>
        <v>164237.34</v>
      </c>
      <c r="AM135" s="235">
        <f t="shared" si="23"/>
        <v>164237.34</v>
      </c>
      <c r="AN135" s="235">
        <f t="shared" si="23"/>
        <v>164237.34</v>
      </c>
      <c r="AO135" s="235">
        <f t="shared" si="27"/>
        <v>164314.44</v>
      </c>
      <c r="AP135" s="235">
        <f t="shared" si="27"/>
        <v>164365.07999999999</v>
      </c>
      <c r="AQ135" s="235">
        <f t="shared" si="27"/>
        <v>164291.51</v>
      </c>
      <c r="AR135" s="235">
        <f t="shared" si="25"/>
        <v>164166.32999999999</v>
      </c>
      <c r="AS135" s="235">
        <f t="shared" si="25"/>
        <v>164001.04</v>
      </c>
      <c r="AT135" s="235">
        <f t="shared" si="25"/>
        <v>163475.48000000001</v>
      </c>
      <c r="AU135" s="236">
        <f t="shared" si="29"/>
        <v>1970174.1900000002</v>
      </c>
      <c r="AV135" s="236">
        <f t="shared" si="30"/>
        <v>163025.31</v>
      </c>
      <c r="AW135" s="236">
        <f t="shared" si="30"/>
        <v>163003.35</v>
      </c>
      <c r="AX135" s="236">
        <f t="shared" si="30"/>
        <v>167799.47</v>
      </c>
      <c r="AY135" s="236">
        <f t="shared" si="30"/>
        <v>172583.15</v>
      </c>
      <c r="AZ135" s="236">
        <f t="shared" si="24"/>
        <v>182182.43</v>
      </c>
      <c r="BA135" s="236">
        <f t="shared" si="24"/>
        <v>181982.88</v>
      </c>
      <c r="BB135" s="236">
        <f t="shared" si="24"/>
        <v>181794.33</v>
      </c>
      <c r="BC135" s="236">
        <f t="shared" si="24"/>
        <v>181722.91</v>
      </c>
      <c r="BD135" s="236">
        <f t="shared" si="24"/>
        <v>181645.21</v>
      </c>
      <c r="BE135" s="236">
        <f t="shared" si="24"/>
        <v>181513.01</v>
      </c>
      <c r="BF135" s="236">
        <f t="shared" si="28"/>
        <v>181338.45</v>
      </c>
      <c r="BG135" s="236">
        <f t="shared" si="28"/>
        <v>180783.43</v>
      </c>
      <c r="BH135" s="236">
        <f t="shared" si="28"/>
        <v>180308.01</v>
      </c>
      <c r="BI135" s="236">
        <f t="shared" si="26"/>
        <v>180284.82</v>
      </c>
      <c r="BJ135" s="236">
        <f t="shared" si="26"/>
        <v>180169.33</v>
      </c>
      <c r="BK135" s="236">
        <f t="shared" si="26"/>
        <v>180040.71</v>
      </c>
      <c r="BL135" s="235">
        <f t="shared" si="31"/>
        <v>2173765.52</v>
      </c>
      <c r="BM135" s="234"/>
      <c r="BN135" s="234"/>
      <c r="BO135" s="234"/>
      <c r="BP135" s="234"/>
      <c r="BQ135" s="234"/>
    </row>
    <row r="136" spans="1:69">
      <c r="A136" s="234" t="s">
        <v>349</v>
      </c>
      <c r="B136" s="231">
        <v>0</v>
      </c>
      <c r="C136" s="231">
        <v>0</v>
      </c>
      <c r="D136" s="220">
        <v>0</v>
      </c>
      <c r="E136" s="220">
        <v>0</v>
      </c>
      <c r="F136" s="220">
        <v>0</v>
      </c>
      <c r="G136" s="220">
        <v>0</v>
      </c>
      <c r="H136" s="220">
        <v>0</v>
      </c>
      <c r="I136" s="220">
        <v>0</v>
      </c>
      <c r="J136" s="220">
        <v>0</v>
      </c>
      <c r="K136" s="220">
        <v>0</v>
      </c>
      <c r="L136" s="220">
        <v>0</v>
      </c>
      <c r="M136" s="220">
        <v>0</v>
      </c>
      <c r="N136" s="220">
        <v>0</v>
      </c>
      <c r="O136" s="220">
        <v>0</v>
      </c>
      <c r="P136" s="220">
        <f t="shared" si="32"/>
        <v>0</v>
      </c>
      <c r="Q136" s="220">
        <v>0</v>
      </c>
      <c r="R136" s="220">
        <v>0</v>
      </c>
      <c r="S136" s="220">
        <v>0</v>
      </c>
      <c r="T136" s="220">
        <v>0</v>
      </c>
      <c r="U136" s="220">
        <v>0</v>
      </c>
      <c r="V136" s="220">
        <v>0</v>
      </c>
      <c r="W136" s="220">
        <v>0</v>
      </c>
      <c r="X136" s="220">
        <v>0</v>
      </c>
      <c r="Y136" s="220">
        <v>0</v>
      </c>
      <c r="Z136" s="220">
        <v>0</v>
      </c>
      <c r="AA136" s="220">
        <v>0</v>
      </c>
      <c r="AB136" s="220">
        <v>0</v>
      </c>
      <c r="AC136" s="220">
        <v>0</v>
      </c>
      <c r="AD136" s="220">
        <v>0</v>
      </c>
      <c r="AE136" s="220">
        <v>0</v>
      </c>
      <c r="AF136" s="220">
        <v>0</v>
      </c>
      <c r="AG136" s="220">
        <f t="shared" si="33"/>
        <v>0</v>
      </c>
      <c r="AH136" s="234"/>
      <c r="AI136" s="235">
        <f t="shared" si="23"/>
        <v>0</v>
      </c>
      <c r="AJ136" s="235">
        <f t="shared" si="23"/>
        <v>0</v>
      </c>
      <c r="AK136" s="235">
        <f t="shared" si="23"/>
        <v>0</v>
      </c>
      <c r="AL136" s="235">
        <f t="shared" si="23"/>
        <v>0</v>
      </c>
      <c r="AM136" s="235">
        <f t="shared" si="23"/>
        <v>0</v>
      </c>
      <c r="AN136" s="235">
        <f t="shared" si="23"/>
        <v>0</v>
      </c>
      <c r="AO136" s="235">
        <f t="shared" si="27"/>
        <v>0</v>
      </c>
      <c r="AP136" s="235">
        <f t="shared" si="27"/>
        <v>0</v>
      </c>
      <c r="AQ136" s="235">
        <f t="shared" si="27"/>
        <v>0</v>
      </c>
      <c r="AR136" s="235">
        <f t="shared" si="25"/>
        <v>0</v>
      </c>
      <c r="AS136" s="235">
        <f t="shared" si="25"/>
        <v>0</v>
      </c>
      <c r="AT136" s="235">
        <f t="shared" si="25"/>
        <v>0</v>
      </c>
      <c r="AU136" s="236">
        <f t="shared" si="29"/>
        <v>0</v>
      </c>
      <c r="AV136" s="236">
        <f t="shared" si="30"/>
        <v>0</v>
      </c>
      <c r="AW136" s="236">
        <f t="shared" si="30"/>
        <v>0</v>
      </c>
      <c r="AX136" s="236">
        <f t="shared" si="30"/>
        <v>0</v>
      </c>
      <c r="AY136" s="236">
        <f t="shared" si="30"/>
        <v>0</v>
      </c>
      <c r="AZ136" s="236">
        <f t="shared" si="24"/>
        <v>0</v>
      </c>
      <c r="BA136" s="236">
        <f t="shared" si="24"/>
        <v>0</v>
      </c>
      <c r="BB136" s="236">
        <f t="shared" si="24"/>
        <v>0</v>
      </c>
      <c r="BC136" s="236">
        <f t="shared" si="24"/>
        <v>0</v>
      </c>
      <c r="BD136" s="236">
        <f t="shared" si="24"/>
        <v>0</v>
      </c>
      <c r="BE136" s="236">
        <f t="shared" si="24"/>
        <v>0</v>
      </c>
      <c r="BF136" s="236">
        <f t="shared" si="28"/>
        <v>0</v>
      </c>
      <c r="BG136" s="236">
        <f t="shared" si="28"/>
        <v>0</v>
      </c>
      <c r="BH136" s="236">
        <f t="shared" si="28"/>
        <v>0</v>
      </c>
      <c r="BI136" s="236">
        <f t="shared" si="26"/>
        <v>0</v>
      </c>
      <c r="BJ136" s="236">
        <f t="shared" si="26"/>
        <v>0</v>
      </c>
      <c r="BK136" s="236">
        <f t="shared" si="26"/>
        <v>0</v>
      </c>
      <c r="BL136" s="235">
        <f t="shared" si="31"/>
        <v>0</v>
      </c>
      <c r="BM136" s="234"/>
      <c r="BN136" s="234"/>
      <c r="BO136" s="234"/>
      <c r="BP136" s="234"/>
      <c r="BQ136" s="234"/>
    </row>
    <row r="137" spans="1:69">
      <c r="A137" s="234" t="s">
        <v>350</v>
      </c>
      <c r="B137" s="231">
        <v>0</v>
      </c>
      <c r="C137" s="231">
        <v>0</v>
      </c>
      <c r="D137" s="220">
        <v>0</v>
      </c>
      <c r="E137" s="220">
        <v>0</v>
      </c>
      <c r="F137" s="220">
        <v>0</v>
      </c>
      <c r="G137" s="220">
        <v>0</v>
      </c>
      <c r="H137" s="220">
        <v>0</v>
      </c>
      <c r="I137" s="220">
        <v>0</v>
      </c>
      <c r="J137" s="220">
        <v>0</v>
      </c>
      <c r="K137" s="220">
        <v>0</v>
      </c>
      <c r="L137" s="220">
        <v>0</v>
      </c>
      <c r="M137" s="220">
        <v>0</v>
      </c>
      <c r="N137" s="220">
        <v>0</v>
      </c>
      <c r="O137" s="220">
        <v>0</v>
      </c>
      <c r="P137" s="220">
        <f t="shared" si="32"/>
        <v>0</v>
      </c>
      <c r="Q137" s="220">
        <v>0</v>
      </c>
      <c r="R137" s="220">
        <v>0</v>
      </c>
      <c r="S137" s="220">
        <v>0</v>
      </c>
      <c r="T137" s="220">
        <v>0</v>
      </c>
      <c r="U137" s="220">
        <v>0</v>
      </c>
      <c r="V137" s="220">
        <v>0</v>
      </c>
      <c r="W137" s="220">
        <v>0</v>
      </c>
      <c r="X137" s="220">
        <v>0</v>
      </c>
      <c r="Y137" s="220">
        <v>0</v>
      </c>
      <c r="Z137" s="220">
        <v>0</v>
      </c>
      <c r="AA137" s="220">
        <v>0</v>
      </c>
      <c r="AB137" s="220">
        <v>0</v>
      </c>
      <c r="AC137" s="220">
        <v>0</v>
      </c>
      <c r="AD137" s="220">
        <v>0</v>
      </c>
      <c r="AE137" s="220">
        <v>0</v>
      </c>
      <c r="AF137" s="220">
        <v>0</v>
      </c>
      <c r="AG137" s="220">
        <f t="shared" si="33"/>
        <v>0</v>
      </c>
      <c r="AH137" s="234"/>
      <c r="AI137" s="235">
        <f t="shared" si="23"/>
        <v>0</v>
      </c>
      <c r="AJ137" s="235">
        <f t="shared" si="23"/>
        <v>0</v>
      </c>
      <c r="AK137" s="235">
        <f t="shared" si="23"/>
        <v>0</v>
      </c>
      <c r="AL137" s="235">
        <f t="shared" si="23"/>
        <v>0</v>
      </c>
      <c r="AM137" s="235">
        <f t="shared" si="23"/>
        <v>0</v>
      </c>
      <c r="AN137" s="235">
        <f t="shared" si="23"/>
        <v>0</v>
      </c>
      <c r="AO137" s="235">
        <f t="shared" si="27"/>
        <v>0</v>
      </c>
      <c r="AP137" s="235">
        <f t="shared" si="27"/>
        <v>0</v>
      </c>
      <c r="AQ137" s="235">
        <f t="shared" si="27"/>
        <v>0</v>
      </c>
      <c r="AR137" s="235">
        <f t="shared" si="25"/>
        <v>0</v>
      </c>
      <c r="AS137" s="235">
        <f t="shared" si="25"/>
        <v>0</v>
      </c>
      <c r="AT137" s="235">
        <f t="shared" si="25"/>
        <v>0</v>
      </c>
      <c r="AU137" s="236">
        <f t="shared" si="29"/>
        <v>0</v>
      </c>
      <c r="AV137" s="236">
        <f t="shared" si="30"/>
        <v>0</v>
      </c>
      <c r="AW137" s="236">
        <f t="shared" si="30"/>
        <v>0</v>
      </c>
      <c r="AX137" s="236">
        <f t="shared" si="30"/>
        <v>0</v>
      </c>
      <c r="AY137" s="236">
        <f t="shared" si="30"/>
        <v>0</v>
      </c>
      <c r="AZ137" s="236">
        <f t="shared" si="24"/>
        <v>0</v>
      </c>
      <c r="BA137" s="236">
        <f t="shared" si="24"/>
        <v>0</v>
      </c>
      <c r="BB137" s="236">
        <f t="shared" si="24"/>
        <v>0</v>
      </c>
      <c r="BC137" s="236">
        <f t="shared" si="24"/>
        <v>0</v>
      </c>
      <c r="BD137" s="236">
        <f t="shared" si="24"/>
        <v>0</v>
      </c>
      <c r="BE137" s="236">
        <f t="shared" si="24"/>
        <v>0</v>
      </c>
      <c r="BF137" s="236">
        <f t="shared" si="28"/>
        <v>0</v>
      </c>
      <c r="BG137" s="236">
        <f t="shared" si="28"/>
        <v>0</v>
      </c>
      <c r="BH137" s="236">
        <f t="shared" si="28"/>
        <v>0</v>
      </c>
      <c r="BI137" s="236">
        <f t="shared" si="26"/>
        <v>0</v>
      </c>
      <c r="BJ137" s="236">
        <f t="shared" si="26"/>
        <v>0</v>
      </c>
      <c r="BK137" s="236">
        <f t="shared" si="26"/>
        <v>0</v>
      </c>
      <c r="BL137" s="235">
        <f t="shared" si="31"/>
        <v>0</v>
      </c>
      <c r="BM137" s="234"/>
      <c r="BN137" s="234"/>
      <c r="BO137" s="234"/>
      <c r="BP137" s="234"/>
      <c r="BQ137" s="234"/>
    </row>
    <row r="138" spans="1:69">
      <c r="A138" s="234" t="s">
        <v>351</v>
      </c>
      <c r="B138" s="231">
        <v>1.2400000000000001E-2</v>
      </c>
      <c r="C138" s="231">
        <v>0</v>
      </c>
      <c r="D138" s="220">
        <v>3252466.89</v>
      </c>
      <c r="E138" s="220">
        <v>3252466.89</v>
      </c>
      <c r="F138" s="220">
        <v>3252466.89</v>
      </c>
      <c r="G138" s="220">
        <v>3252466.89</v>
      </c>
      <c r="H138" s="220">
        <v>3251049.26</v>
      </c>
      <c r="I138" s="220">
        <v>3249631.63</v>
      </c>
      <c r="J138" s="220">
        <v>3249631.63</v>
      </c>
      <c r="K138" s="220">
        <v>3249631.63</v>
      </c>
      <c r="L138" s="220">
        <v>3249631.63</v>
      </c>
      <c r="M138" s="220">
        <v>3249631.63</v>
      </c>
      <c r="N138" s="220">
        <v>3249631.63</v>
      </c>
      <c r="O138" s="220">
        <v>3249631.63</v>
      </c>
      <c r="P138" s="220">
        <f t="shared" si="32"/>
        <v>39008338.229999997</v>
      </c>
      <c r="Q138" s="220">
        <v>3249631.63</v>
      </c>
      <c r="R138" s="220">
        <v>3249631.63</v>
      </c>
      <c r="S138" s="220">
        <v>3249631.63</v>
      </c>
      <c r="T138" s="220">
        <v>3249631.63</v>
      </c>
      <c r="U138" s="220">
        <v>3249631.63</v>
      </c>
      <c r="V138" s="220">
        <v>3249631.63</v>
      </c>
      <c r="W138" s="220">
        <v>3249631.63</v>
      </c>
      <c r="X138" s="220">
        <v>3249631.63</v>
      </c>
      <c r="Y138" s="220">
        <v>3249631.63</v>
      </c>
      <c r="Z138" s="220">
        <v>3249631.63</v>
      </c>
      <c r="AA138" s="220">
        <v>3249631.63</v>
      </c>
      <c r="AB138" s="220">
        <v>3249631.63</v>
      </c>
      <c r="AC138" s="220">
        <v>3249631.63</v>
      </c>
      <c r="AD138" s="220">
        <v>3249631.63</v>
      </c>
      <c r="AE138" s="220">
        <v>3249631.63</v>
      </c>
      <c r="AF138" s="220">
        <v>3249631.63</v>
      </c>
      <c r="AG138" s="220">
        <f t="shared" si="33"/>
        <v>38995579.559999995</v>
      </c>
      <c r="AH138" s="234"/>
      <c r="AI138" s="235">
        <f t="shared" si="23"/>
        <v>3360.88</v>
      </c>
      <c r="AJ138" s="235">
        <f t="shared" si="23"/>
        <v>3360.88</v>
      </c>
      <c r="AK138" s="235">
        <f t="shared" si="23"/>
        <v>3360.88</v>
      </c>
      <c r="AL138" s="235">
        <f t="shared" si="23"/>
        <v>3360.88</v>
      </c>
      <c r="AM138" s="235">
        <f t="shared" si="23"/>
        <v>3359.42</v>
      </c>
      <c r="AN138" s="235">
        <f t="shared" si="23"/>
        <v>3357.95</v>
      </c>
      <c r="AO138" s="235">
        <f t="shared" si="27"/>
        <v>3357.95</v>
      </c>
      <c r="AP138" s="235">
        <f t="shared" si="27"/>
        <v>3357.95</v>
      </c>
      <c r="AQ138" s="235">
        <f t="shared" si="27"/>
        <v>3357.95</v>
      </c>
      <c r="AR138" s="235">
        <f t="shared" si="25"/>
        <v>3357.95</v>
      </c>
      <c r="AS138" s="235">
        <f t="shared" si="25"/>
        <v>3357.95</v>
      </c>
      <c r="AT138" s="235">
        <f t="shared" si="25"/>
        <v>3357.95</v>
      </c>
      <c r="AU138" s="236">
        <f t="shared" si="29"/>
        <v>40308.589999999997</v>
      </c>
      <c r="AV138" s="236">
        <f t="shared" si="30"/>
        <v>3357.95</v>
      </c>
      <c r="AW138" s="236">
        <f t="shared" si="30"/>
        <v>3357.95</v>
      </c>
      <c r="AX138" s="236">
        <f t="shared" si="30"/>
        <v>3357.95</v>
      </c>
      <c r="AY138" s="236">
        <f t="shared" si="30"/>
        <v>3357.95</v>
      </c>
      <c r="AZ138" s="236">
        <f t="shared" si="24"/>
        <v>0</v>
      </c>
      <c r="BA138" s="236">
        <f t="shared" si="24"/>
        <v>0</v>
      </c>
      <c r="BB138" s="236">
        <f t="shared" si="24"/>
        <v>0</v>
      </c>
      <c r="BC138" s="236">
        <f t="shared" si="24"/>
        <v>0</v>
      </c>
      <c r="BD138" s="236">
        <f t="shared" si="24"/>
        <v>0</v>
      </c>
      <c r="BE138" s="236">
        <f t="shared" si="24"/>
        <v>0</v>
      </c>
      <c r="BF138" s="236">
        <f t="shared" si="28"/>
        <v>0</v>
      </c>
      <c r="BG138" s="236">
        <f t="shared" si="28"/>
        <v>0</v>
      </c>
      <c r="BH138" s="236">
        <f t="shared" si="28"/>
        <v>0</v>
      </c>
      <c r="BI138" s="236">
        <f t="shared" si="26"/>
        <v>0</v>
      </c>
      <c r="BJ138" s="236">
        <f t="shared" si="26"/>
        <v>0</v>
      </c>
      <c r="BK138" s="236">
        <f t="shared" si="26"/>
        <v>0</v>
      </c>
      <c r="BL138" s="235">
        <f t="shared" si="31"/>
        <v>0</v>
      </c>
      <c r="BM138" s="234"/>
      <c r="BN138" s="234"/>
      <c r="BO138" s="234"/>
      <c r="BP138" s="234"/>
      <c r="BQ138" s="234"/>
    </row>
    <row r="139" spans="1:69">
      <c r="A139" s="234" t="s">
        <v>352</v>
      </c>
      <c r="B139" s="231">
        <v>0.02</v>
      </c>
      <c r="C139" s="231">
        <v>0</v>
      </c>
      <c r="D139" s="220">
        <v>573582.12</v>
      </c>
      <c r="E139" s="220">
        <v>573582.12</v>
      </c>
      <c r="F139" s="220">
        <v>573582.12</v>
      </c>
      <c r="G139" s="220">
        <v>573582.12</v>
      </c>
      <c r="H139" s="220">
        <v>573582.12</v>
      </c>
      <c r="I139" s="220">
        <v>573582.12</v>
      </c>
      <c r="J139" s="220">
        <v>573582.12</v>
      </c>
      <c r="K139" s="220">
        <v>573582.12</v>
      </c>
      <c r="L139" s="220">
        <v>573582.12</v>
      </c>
      <c r="M139" s="220">
        <v>573582.12</v>
      </c>
      <c r="N139" s="220">
        <v>573582.12</v>
      </c>
      <c r="O139" s="220">
        <v>573582.12</v>
      </c>
      <c r="P139" s="220">
        <f t="shared" si="32"/>
        <v>6882985.4400000004</v>
      </c>
      <c r="Q139" s="220">
        <v>573582.12</v>
      </c>
      <c r="R139" s="220">
        <v>573582.12</v>
      </c>
      <c r="S139" s="220">
        <v>573582.12</v>
      </c>
      <c r="T139" s="220">
        <v>573582.12</v>
      </c>
      <c r="U139" s="220">
        <v>573582.12</v>
      </c>
      <c r="V139" s="220">
        <v>573582.12</v>
      </c>
      <c r="W139" s="220">
        <v>573582.12</v>
      </c>
      <c r="X139" s="220">
        <v>573582.12</v>
      </c>
      <c r="Y139" s="220">
        <v>573582.12</v>
      </c>
      <c r="Z139" s="220">
        <v>573582.12</v>
      </c>
      <c r="AA139" s="220">
        <v>573582.12</v>
      </c>
      <c r="AB139" s="220">
        <v>573582.12</v>
      </c>
      <c r="AC139" s="220">
        <v>573582.12</v>
      </c>
      <c r="AD139" s="220">
        <v>573582.12</v>
      </c>
      <c r="AE139" s="220">
        <v>573582.12</v>
      </c>
      <c r="AF139" s="220">
        <v>573582.12</v>
      </c>
      <c r="AG139" s="220">
        <f t="shared" si="33"/>
        <v>6882985.4400000004</v>
      </c>
      <c r="AH139" s="234"/>
      <c r="AI139" s="235">
        <f t="shared" si="23"/>
        <v>955.97</v>
      </c>
      <c r="AJ139" s="235">
        <f t="shared" si="23"/>
        <v>955.97</v>
      </c>
      <c r="AK139" s="235">
        <f t="shared" si="23"/>
        <v>955.97</v>
      </c>
      <c r="AL139" s="235">
        <f t="shared" si="23"/>
        <v>955.97</v>
      </c>
      <c r="AM139" s="235">
        <f t="shared" si="23"/>
        <v>955.97</v>
      </c>
      <c r="AN139" s="235">
        <f t="shared" si="23"/>
        <v>955.97</v>
      </c>
      <c r="AO139" s="235">
        <f t="shared" si="27"/>
        <v>955.97</v>
      </c>
      <c r="AP139" s="235">
        <f t="shared" si="27"/>
        <v>955.97</v>
      </c>
      <c r="AQ139" s="235">
        <f t="shared" si="27"/>
        <v>955.97</v>
      </c>
      <c r="AR139" s="235">
        <f t="shared" si="25"/>
        <v>955.97</v>
      </c>
      <c r="AS139" s="235">
        <f t="shared" si="25"/>
        <v>955.97</v>
      </c>
      <c r="AT139" s="235">
        <f t="shared" si="25"/>
        <v>955.97</v>
      </c>
      <c r="AU139" s="236">
        <f t="shared" si="29"/>
        <v>11471.64</v>
      </c>
      <c r="AV139" s="236">
        <f t="shared" si="30"/>
        <v>955.97</v>
      </c>
      <c r="AW139" s="236">
        <f t="shared" si="30"/>
        <v>955.97</v>
      </c>
      <c r="AX139" s="236">
        <f t="shared" si="30"/>
        <v>955.97</v>
      </c>
      <c r="AY139" s="236">
        <f t="shared" si="30"/>
        <v>955.97</v>
      </c>
      <c r="AZ139" s="236">
        <f t="shared" si="24"/>
        <v>0</v>
      </c>
      <c r="BA139" s="236">
        <f t="shared" si="24"/>
        <v>0</v>
      </c>
      <c r="BB139" s="236">
        <f t="shared" si="24"/>
        <v>0</v>
      </c>
      <c r="BC139" s="236">
        <f t="shared" si="24"/>
        <v>0</v>
      </c>
      <c r="BD139" s="236">
        <f t="shared" si="24"/>
        <v>0</v>
      </c>
      <c r="BE139" s="236">
        <f t="shared" si="24"/>
        <v>0</v>
      </c>
      <c r="BF139" s="236">
        <f t="shared" si="28"/>
        <v>0</v>
      </c>
      <c r="BG139" s="236">
        <f t="shared" si="28"/>
        <v>0</v>
      </c>
      <c r="BH139" s="236">
        <f t="shared" si="28"/>
        <v>0</v>
      </c>
      <c r="BI139" s="236">
        <f t="shared" si="26"/>
        <v>0</v>
      </c>
      <c r="BJ139" s="236">
        <f t="shared" si="26"/>
        <v>0</v>
      </c>
      <c r="BK139" s="236">
        <f t="shared" si="26"/>
        <v>0</v>
      </c>
      <c r="BL139" s="235">
        <f t="shared" si="31"/>
        <v>0</v>
      </c>
      <c r="BM139" s="234"/>
      <c r="BN139" s="234"/>
      <c r="BO139" s="234"/>
      <c r="BP139" s="234"/>
      <c r="BQ139" s="234"/>
    </row>
    <row r="140" spans="1:69">
      <c r="A140" s="234" t="s">
        <v>353</v>
      </c>
      <c r="B140" s="231">
        <v>0.02</v>
      </c>
      <c r="C140" s="231">
        <v>0</v>
      </c>
      <c r="D140" s="220">
        <v>0</v>
      </c>
      <c r="E140" s="220">
        <v>0</v>
      </c>
      <c r="F140" s="220">
        <v>0</v>
      </c>
      <c r="G140" s="220">
        <v>0</v>
      </c>
      <c r="H140" s="220">
        <v>0</v>
      </c>
      <c r="I140" s="220">
        <v>0</v>
      </c>
      <c r="J140" s="220">
        <v>0</v>
      </c>
      <c r="K140" s="220">
        <v>0</v>
      </c>
      <c r="L140" s="220">
        <v>0</v>
      </c>
      <c r="M140" s="220">
        <v>0</v>
      </c>
      <c r="N140" s="220">
        <v>0</v>
      </c>
      <c r="O140" s="220">
        <v>0</v>
      </c>
      <c r="P140" s="220">
        <f t="shared" si="32"/>
        <v>0</v>
      </c>
      <c r="Q140" s="220">
        <v>0</v>
      </c>
      <c r="R140" s="220">
        <v>0</v>
      </c>
      <c r="S140" s="220">
        <v>0</v>
      </c>
      <c r="T140" s="220">
        <v>0</v>
      </c>
      <c r="U140" s="220">
        <v>0</v>
      </c>
      <c r="V140" s="220">
        <v>0</v>
      </c>
      <c r="W140" s="220">
        <v>0</v>
      </c>
      <c r="X140" s="220">
        <v>0</v>
      </c>
      <c r="Y140" s="220">
        <v>0</v>
      </c>
      <c r="Z140" s="220">
        <v>0</v>
      </c>
      <c r="AA140" s="220">
        <v>0</v>
      </c>
      <c r="AB140" s="220">
        <v>0</v>
      </c>
      <c r="AC140" s="220">
        <v>0</v>
      </c>
      <c r="AD140" s="220">
        <v>0</v>
      </c>
      <c r="AE140" s="220">
        <v>0</v>
      </c>
      <c r="AF140" s="220">
        <v>0</v>
      </c>
      <c r="AG140" s="220">
        <f t="shared" si="33"/>
        <v>0</v>
      </c>
      <c r="AH140" s="234"/>
      <c r="AI140" s="235">
        <f t="shared" si="23"/>
        <v>0</v>
      </c>
      <c r="AJ140" s="235">
        <f t="shared" si="23"/>
        <v>0</v>
      </c>
      <c r="AK140" s="235">
        <f t="shared" si="23"/>
        <v>0</v>
      </c>
      <c r="AL140" s="235">
        <f t="shared" si="23"/>
        <v>0</v>
      </c>
      <c r="AM140" s="235">
        <f t="shared" si="23"/>
        <v>0</v>
      </c>
      <c r="AN140" s="235">
        <f t="shared" si="23"/>
        <v>0</v>
      </c>
      <c r="AO140" s="235">
        <f t="shared" si="27"/>
        <v>0</v>
      </c>
      <c r="AP140" s="235">
        <f t="shared" si="27"/>
        <v>0</v>
      </c>
      <c r="AQ140" s="235">
        <f t="shared" si="27"/>
        <v>0</v>
      </c>
      <c r="AR140" s="235">
        <f t="shared" si="25"/>
        <v>0</v>
      </c>
      <c r="AS140" s="235">
        <f t="shared" si="25"/>
        <v>0</v>
      </c>
      <c r="AT140" s="235">
        <f t="shared" si="25"/>
        <v>0</v>
      </c>
      <c r="AU140" s="236">
        <f t="shared" si="29"/>
        <v>0</v>
      </c>
      <c r="AV140" s="236">
        <f t="shared" si="30"/>
        <v>0</v>
      </c>
      <c r="AW140" s="236">
        <f t="shared" si="30"/>
        <v>0</v>
      </c>
      <c r="AX140" s="236">
        <f t="shared" si="30"/>
        <v>0</v>
      </c>
      <c r="AY140" s="236">
        <f t="shared" si="30"/>
        <v>0</v>
      </c>
      <c r="AZ140" s="236">
        <f t="shared" si="24"/>
        <v>0</v>
      </c>
      <c r="BA140" s="236">
        <f t="shared" si="24"/>
        <v>0</v>
      </c>
      <c r="BB140" s="236">
        <f t="shared" si="24"/>
        <v>0</v>
      </c>
      <c r="BC140" s="236">
        <f t="shared" si="24"/>
        <v>0</v>
      </c>
      <c r="BD140" s="236">
        <f t="shared" si="24"/>
        <v>0</v>
      </c>
      <c r="BE140" s="236">
        <f t="shared" si="24"/>
        <v>0</v>
      </c>
      <c r="BF140" s="236">
        <f t="shared" si="28"/>
        <v>0</v>
      </c>
      <c r="BG140" s="236">
        <f t="shared" si="28"/>
        <v>0</v>
      </c>
      <c r="BH140" s="236">
        <f t="shared" si="28"/>
        <v>0</v>
      </c>
      <c r="BI140" s="236">
        <f t="shared" si="26"/>
        <v>0</v>
      </c>
      <c r="BJ140" s="236">
        <f t="shared" si="26"/>
        <v>0</v>
      </c>
      <c r="BK140" s="236">
        <f t="shared" si="26"/>
        <v>0</v>
      </c>
      <c r="BL140" s="235">
        <f t="shared" si="31"/>
        <v>0</v>
      </c>
      <c r="BM140" s="234"/>
      <c r="BN140" s="234"/>
      <c r="BO140" s="234"/>
      <c r="BP140" s="234"/>
      <c r="BQ140" s="234"/>
    </row>
    <row r="141" spans="1:69">
      <c r="A141" s="262" t="s">
        <v>354</v>
      </c>
      <c r="B141" s="263">
        <v>3.7400000000000003E-2</v>
      </c>
      <c r="C141" s="263">
        <f t="shared" ref="C141:C145" si="34">B141</f>
        <v>3.7400000000000003E-2</v>
      </c>
      <c r="D141" s="220">
        <v>9593650.3100000005</v>
      </c>
      <c r="E141" s="220">
        <v>9593650.3100000005</v>
      </c>
      <c r="F141" s="220">
        <v>9593650.3100000005</v>
      </c>
      <c r="G141" s="220">
        <v>9573441.8800000008</v>
      </c>
      <c r="H141" s="220">
        <v>9553233.4499999993</v>
      </c>
      <c r="I141" s="220">
        <v>9553233.4499999993</v>
      </c>
      <c r="J141" s="220">
        <v>9553233.4499999993</v>
      </c>
      <c r="K141" s="220">
        <v>9553233.4499999993</v>
      </c>
      <c r="L141" s="220">
        <v>9583029.7349999994</v>
      </c>
      <c r="M141" s="220">
        <v>9747589.2649999987</v>
      </c>
      <c r="N141" s="220">
        <v>9882352.5099999998</v>
      </c>
      <c r="O141" s="220">
        <v>9882352.5099999998</v>
      </c>
      <c r="P141" s="220">
        <f t="shared" si="32"/>
        <v>115662650.63000003</v>
      </c>
      <c r="Q141" s="220">
        <v>9916843.8249999993</v>
      </c>
      <c r="R141" s="220">
        <v>10107605.140000001</v>
      </c>
      <c r="S141" s="220">
        <v>10263875.140000001</v>
      </c>
      <c r="T141" s="220">
        <v>10263875.140000001</v>
      </c>
      <c r="U141" s="220">
        <v>16739638.060000001</v>
      </c>
      <c r="V141" s="220">
        <v>16739638.060000001</v>
      </c>
      <c r="W141" s="220">
        <v>16739638.060000001</v>
      </c>
      <c r="X141" s="220">
        <v>16769853.060000001</v>
      </c>
      <c r="Y141" s="220">
        <v>16800068.060000002</v>
      </c>
      <c r="Z141" s="220">
        <v>16800068.060000002</v>
      </c>
      <c r="AA141" s="220">
        <v>16800068.060000002</v>
      </c>
      <c r="AB141" s="220">
        <v>16800068.060000002</v>
      </c>
      <c r="AC141" s="220">
        <v>16800068.060000002</v>
      </c>
      <c r="AD141" s="220">
        <v>16800068.060000002</v>
      </c>
      <c r="AE141" s="220">
        <v>16800068.060000002</v>
      </c>
      <c r="AF141" s="220">
        <v>16800068.060000002</v>
      </c>
      <c r="AG141" s="220">
        <f t="shared" si="33"/>
        <v>201389311.72000003</v>
      </c>
      <c r="AH141" s="234"/>
      <c r="AI141" s="235">
        <f t="shared" si="23"/>
        <v>29900.21</v>
      </c>
      <c r="AJ141" s="235">
        <f t="shared" si="23"/>
        <v>29900.21</v>
      </c>
      <c r="AK141" s="235">
        <f t="shared" si="23"/>
        <v>29900.21</v>
      </c>
      <c r="AL141" s="235">
        <f t="shared" si="23"/>
        <v>29837.23</v>
      </c>
      <c r="AM141" s="235">
        <f t="shared" si="23"/>
        <v>29774.240000000002</v>
      </c>
      <c r="AN141" s="235">
        <f t="shared" si="23"/>
        <v>29774.240000000002</v>
      </c>
      <c r="AO141" s="235">
        <f t="shared" si="27"/>
        <v>29774.240000000002</v>
      </c>
      <c r="AP141" s="235">
        <f t="shared" si="27"/>
        <v>29774.240000000002</v>
      </c>
      <c r="AQ141" s="235">
        <f t="shared" si="27"/>
        <v>29867.11</v>
      </c>
      <c r="AR141" s="235">
        <f t="shared" si="25"/>
        <v>30379.99</v>
      </c>
      <c r="AS141" s="235">
        <f t="shared" si="25"/>
        <v>30800</v>
      </c>
      <c r="AT141" s="235">
        <f t="shared" si="25"/>
        <v>30800</v>
      </c>
      <c r="AU141" s="236">
        <f t="shared" si="29"/>
        <v>360481.92</v>
      </c>
      <c r="AV141" s="236">
        <f t="shared" si="30"/>
        <v>30907.5</v>
      </c>
      <c r="AW141" s="236">
        <f t="shared" si="30"/>
        <v>31502.04</v>
      </c>
      <c r="AX141" s="236">
        <f t="shared" si="30"/>
        <v>31989.08</v>
      </c>
      <c r="AY141" s="236">
        <f t="shared" si="30"/>
        <v>31989.08</v>
      </c>
      <c r="AZ141" s="236">
        <f t="shared" si="24"/>
        <v>52171.87</v>
      </c>
      <c r="BA141" s="236">
        <f t="shared" si="24"/>
        <v>52171.87</v>
      </c>
      <c r="BB141" s="236">
        <f t="shared" si="24"/>
        <v>52171.87</v>
      </c>
      <c r="BC141" s="236">
        <f t="shared" si="24"/>
        <v>52266.04</v>
      </c>
      <c r="BD141" s="236">
        <f t="shared" si="24"/>
        <v>52360.21</v>
      </c>
      <c r="BE141" s="236">
        <f t="shared" si="24"/>
        <v>52360.21</v>
      </c>
      <c r="BF141" s="236">
        <f t="shared" si="28"/>
        <v>52360.21</v>
      </c>
      <c r="BG141" s="236">
        <f t="shared" si="28"/>
        <v>52360.21</v>
      </c>
      <c r="BH141" s="236">
        <f t="shared" si="28"/>
        <v>52360.21</v>
      </c>
      <c r="BI141" s="236">
        <f t="shared" si="26"/>
        <v>52360.21</v>
      </c>
      <c r="BJ141" s="236">
        <f t="shared" si="26"/>
        <v>52360.21</v>
      </c>
      <c r="BK141" s="236">
        <f t="shared" si="26"/>
        <v>52360.21</v>
      </c>
      <c r="BL141" s="235">
        <f t="shared" si="31"/>
        <v>627663.33000000007</v>
      </c>
      <c r="BM141" s="234"/>
      <c r="BN141" s="234"/>
      <c r="BO141" s="234"/>
      <c r="BP141" s="234"/>
      <c r="BQ141" s="234"/>
    </row>
    <row r="142" spans="1:69">
      <c r="A142" s="262" t="s">
        <v>355</v>
      </c>
      <c r="B142" s="263">
        <v>3.7400000000000003E-2</v>
      </c>
      <c r="C142" s="263">
        <f t="shared" si="34"/>
        <v>3.7400000000000003E-2</v>
      </c>
      <c r="D142" s="220">
        <v>0</v>
      </c>
      <c r="E142" s="220">
        <v>0</v>
      </c>
      <c r="F142" s="220">
        <v>0</v>
      </c>
      <c r="G142" s="220">
        <v>0</v>
      </c>
      <c r="H142" s="220">
        <v>0</v>
      </c>
      <c r="I142" s="220">
        <v>0</v>
      </c>
      <c r="J142" s="220">
        <v>0</v>
      </c>
      <c r="K142" s="220">
        <v>0</v>
      </c>
      <c r="L142" s="220">
        <v>0</v>
      </c>
      <c r="M142" s="220">
        <v>0</v>
      </c>
      <c r="N142" s="220">
        <v>0</v>
      </c>
      <c r="O142" s="220">
        <v>0</v>
      </c>
      <c r="P142" s="220">
        <f t="shared" si="32"/>
        <v>0</v>
      </c>
      <c r="Q142" s="220">
        <v>0</v>
      </c>
      <c r="R142" s="220">
        <v>0</v>
      </c>
      <c r="S142" s="220">
        <v>0</v>
      </c>
      <c r="T142" s="220">
        <v>0</v>
      </c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220">
        <v>0</v>
      </c>
      <c r="AA142" s="220">
        <v>0</v>
      </c>
      <c r="AB142" s="220">
        <v>0</v>
      </c>
      <c r="AC142" s="220">
        <v>0</v>
      </c>
      <c r="AD142" s="220">
        <v>0</v>
      </c>
      <c r="AE142" s="220">
        <v>0</v>
      </c>
      <c r="AF142" s="220">
        <v>0</v>
      </c>
      <c r="AG142" s="220">
        <f t="shared" si="33"/>
        <v>0</v>
      </c>
      <c r="AH142" s="234"/>
      <c r="AI142" s="235">
        <f t="shared" si="23"/>
        <v>0</v>
      </c>
      <c r="AJ142" s="235">
        <f t="shared" si="23"/>
        <v>0</v>
      </c>
      <c r="AK142" s="235">
        <f t="shared" si="23"/>
        <v>0</v>
      </c>
      <c r="AL142" s="235">
        <f t="shared" si="23"/>
        <v>0</v>
      </c>
      <c r="AM142" s="235">
        <f t="shared" si="23"/>
        <v>0</v>
      </c>
      <c r="AN142" s="235">
        <f t="shared" si="23"/>
        <v>0</v>
      </c>
      <c r="AO142" s="235">
        <f t="shared" si="27"/>
        <v>0</v>
      </c>
      <c r="AP142" s="235">
        <f t="shared" si="27"/>
        <v>0</v>
      </c>
      <c r="AQ142" s="235">
        <f t="shared" si="27"/>
        <v>0</v>
      </c>
      <c r="AR142" s="235">
        <f t="shared" si="25"/>
        <v>0</v>
      </c>
      <c r="AS142" s="235">
        <f t="shared" si="25"/>
        <v>0</v>
      </c>
      <c r="AT142" s="235">
        <f t="shared" si="25"/>
        <v>0</v>
      </c>
      <c r="AU142" s="236">
        <f t="shared" si="29"/>
        <v>0</v>
      </c>
      <c r="AV142" s="236">
        <f t="shared" si="30"/>
        <v>0</v>
      </c>
      <c r="AW142" s="236">
        <f t="shared" si="30"/>
        <v>0</v>
      </c>
      <c r="AX142" s="236">
        <f t="shared" si="30"/>
        <v>0</v>
      </c>
      <c r="AY142" s="236">
        <f t="shared" si="30"/>
        <v>0</v>
      </c>
      <c r="AZ142" s="236">
        <f t="shared" si="24"/>
        <v>0</v>
      </c>
      <c r="BA142" s="236">
        <f t="shared" si="24"/>
        <v>0</v>
      </c>
      <c r="BB142" s="236">
        <f t="shared" si="24"/>
        <v>0</v>
      </c>
      <c r="BC142" s="236">
        <f t="shared" si="24"/>
        <v>0</v>
      </c>
      <c r="BD142" s="236">
        <f t="shared" si="24"/>
        <v>0</v>
      </c>
      <c r="BE142" s="236">
        <f t="shared" si="24"/>
        <v>0</v>
      </c>
      <c r="BF142" s="236">
        <f t="shared" si="28"/>
        <v>0</v>
      </c>
      <c r="BG142" s="236">
        <f t="shared" si="28"/>
        <v>0</v>
      </c>
      <c r="BH142" s="236">
        <f t="shared" si="28"/>
        <v>0</v>
      </c>
      <c r="BI142" s="236">
        <f t="shared" si="26"/>
        <v>0</v>
      </c>
      <c r="BJ142" s="236">
        <f t="shared" si="26"/>
        <v>0</v>
      </c>
      <c r="BK142" s="236">
        <f t="shared" si="26"/>
        <v>0</v>
      </c>
      <c r="BL142" s="235">
        <f t="shared" si="31"/>
        <v>0</v>
      </c>
      <c r="BM142" s="234"/>
      <c r="BN142" s="234"/>
      <c r="BO142" s="234"/>
      <c r="BP142" s="234"/>
      <c r="BQ142" s="234"/>
    </row>
    <row r="143" spans="1:69">
      <c r="A143" s="262" t="s">
        <v>356</v>
      </c>
      <c r="B143" s="263">
        <v>3.7400000000000003E-2</v>
      </c>
      <c r="C143" s="263">
        <f t="shared" si="34"/>
        <v>3.7400000000000003E-2</v>
      </c>
      <c r="D143" s="220">
        <v>6475762.9199999999</v>
      </c>
      <c r="E143" s="220">
        <v>6475762.9199999999</v>
      </c>
      <c r="F143" s="220">
        <v>6475762.9199999999</v>
      </c>
      <c r="G143" s="220">
        <v>6475762.9199999999</v>
      </c>
      <c r="H143" s="220">
        <v>6475762.9199999999</v>
      </c>
      <c r="I143" s="220">
        <v>6475762.9199999999</v>
      </c>
      <c r="J143" s="220">
        <v>6475762.9199999999</v>
      </c>
      <c r="K143" s="220">
        <v>6475762.9199999999</v>
      </c>
      <c r="L143" s="220">
        <v>6475762.9199999999</v>
      </c>
      <c r="M143" s="220">
        <v>6475762.9199999999</v>
      </c>
      <c r="N143" s="220">
        <v>6475762.9199999999</v>
      </c>
      <c r="O143" s="220">
        <v>6475762.9199999999</v>
      </c>
      <c r="P143" s="220">
        <f t="shared" si="32"/>
        <v>77709155.040000007</v>
      </c>
      <c r="Q143" s="220">
        <v>6475762.9199999999</v>
      </c>
      <c r="R143" s="220">
        <v>6475762.9199999999</v>
      </c>
      <c r="S143" s="220">
        <v>6475762.9199999999</v>
      </c>
      <c r="T143" s="220">
        <v>6475762.9199999999</v>
      </c>
      <c r="U143" s="220">
        <v>0</v>
      </c>
      <c r="V143" s="220">
        <v>0</v>
      </c>
      <c r="W143" s="220">
        <v>0</v>
      </c>
      <c r="X143" s="220">
        <v>0</v>
      </c>
      <c r="Y143" s="220">
        <v>0</v>
      </c>
      <c r="Z143" s="220">
        <v>0</v>
      </c>
      <c r="AA143" s="220">
        <v>0</v>
      </c>
      <c r="AB143" s="220">
        <v>0</v>
      </c>
      <c r="AC143" s="220">
        <v>0</v>
      </c>
      <c r="AD143" s="220">
        <v>0</v>
      </c>
      <c r="AE143" s="220">
        <v>0</v>
      </c>
      <c r="AF143" s="220">
        <v>0</v>
      </c>
      <c r="AG143" s="220">
        <f t="shared" si="33"/>
        <v>0</v>
      </c>
      <c r="AH143" s="234"/>
      <c r="AI143" s="235">
        <f t="shared" si="23"/>
        <v>20182.79</v>
      </c>
      <c r="AJ143" s="235">
        <f t="shared" si="23"/>
        <v>20182.79</v>
      </c>
      <c r="AK143" s="235">
        <f t="shared" si="23"/>
        <v>20182.79</v>
      </c>
      <c r="AL143" s="235">
        <f t="shared" si="23"/>
        <v>20182.79</v>
      </c>
      <c r="AM143" s="235">
        <f t="shared" si="23"/>
        <v>20182.79</v>
      </c>
      <c r="AN143" s="235">
        <f t="shared" si="23"/>
        <v>20182.79</v>
      </c>
      <c r="AO143" s="235">
        <f t="shared" si="27"/>
        <v>20182.79</v>
      </c>
      <c r="AP143" s="235">
        <f t="shared" si="27"/>
        <v>20182.79</v>
      </c>
      <c r="AQ143" s="235">
        <f t="shared" si="27"/>
        <v>20182.79</v>
      </c>
      <c r="AR143" s="235">
        <f t="shared" si="25"/>
        <v>20182.79</v>
      </c>
      <c r="AS143" s="235">
        <f t="shared" si="25"/>
        <v>20182.79</v>
      </c>
      <c r="AT143" s="235">
        <f t="shared" si="25"/>
        <v>20182.79</v>
      </c>
      <c r="AU143" s="236">
        <f t="shared" si="29"/>
        <v>242193.48000000007</v>
      </c>
      <c r="AV143" s="236">
        <f t="shared" si="30"/>
        <v>20182.79</v>
      </c>
      <c r="AW143" s="236">
        <f t="shared" si="30"/>
        <v>20182.79</v>
      </c>
      <c r="AX143" s="236">
        <f t="shared" si="30"/>
        <v>20182.79</v>
      </c>
      <c r="AY143" s="236">
        <f t="shared" si="30"/>
        <v>20182.79</v>
      </c>
      <c r="AZ143" s="236">
        <f t="shared" si="24"/>
        <v>0</v>
      </c>
      <c r="BA143" s="236">
        <f t="shared" si="24"/>
        <v>0</v>
      </c>
      <c r="BB143" s="236">
        <f t="shared" si="24"/>
        <v>0</v>
      </c>
      <c r="BC143" s="236">
        <f t="shared" si="24"/>
        <v>0</v>
      </c>
      <c r="BD143" s="236">
        <f t="shared" si="24"/>
        <v>0</v>
      </c>
      <c r="BE143" s="236">
        <f t="shared" si="24"/>
        <v>0</v>
      </c>
      <c r="BF143" s="236">
        <f t="shared" si="28"/>
        <v>0</v>
      </c>
      <c r="BG143" s="236">
        <f t="shared" si="28"/>
        <v>0</v>
      </c>
      <c r="BH143" s="236">
        <f t="shared" si="28"/>
        <v>0</v>
      </c>
      <c r="BI143" s="236">
        <f t="shared" si="26"/>
        <v>0</v>
      </c>
      <c r="BJ143" s="236">
        <f t="shared" si="26"/>
        <v>0</v>
      </c>
      <c r="BK143" s="236">
        <f t="shared" si="26"/>
        <v>0</v>
      </c>
      <c r="BL143" s="235">
        <f t="shared" si="31"/>
        <v>0</v>
      </c>
      <c r="BM143" s="234"/>
      <c r="BN143" s="234"/>
      <c r="BO143" s="234"/>
      <c r="BP143" s="234"/>
      <c r="BQ143" s="234"/>
    </row>
    <row r="144" spans="1:69">
      <c r="A144" s="262" t="s">
        <v>357</v>
      </c>
      <c r="B144" s="263">
        <v>4.7500000000000001E-2</v>
      </c>
      <c r="C144" s="263">
        <f t="shared" si="34"/>
        <v>4.7500000000000001E-2</v>
      </c>
      <c r="D144" s="220">
        <v>29324457.100000001</v>
      </c>
      <c r="E144" s="220">
        <v>29324457.100000001</v>
      </c>
      <c r="F144" s="220">
        <v>29324457.100000001</v>
      </c>
      <c r="G144" s="220">
        <v>29324457.100000001</v>
      </c>
      <c r="H144" s="220">
        <v>29324457.100000001</v>
      </c>
      <c r="I144" s="220">
        <v>29255479.359999999</v>
      </c>
      <c r="J144" s="220">
        <v>29187919.240000002</v>
      </c>
      <c r="K144" s="220">
        <v>29189336.870000005</v>
      </c>
      <c r="L144" s="220">
        <v>29189336.870000005</v>
      </c>
      <c r="M144" s="220">
        <v>29189336.870000005</v>
      </c>
      <c r="N144" s="220">
        <v>29189336.870000005</v>
      </c>
      <c r="O144" s="220">
        <v>29189336.870000005</v>
      </c>
      <c r="P144" s="220">
        <f t="shared" si="32"/>
        <v>351012368.45000005</v>
      </c>
      <c r="Q144" s="220">
        <v>29189336.870000005</v>
      </c>
      <c r="R144" s="220">
        <v>29189336.870000005</v>
      </c>
      <c r="S144" s="220">
        <v>29189336.870000005</v>
      </c>
      <c r="T144" s="220">
        <v>29189336.870000005</v>
      </c>
      <c r="U144" s="220">
        <v>29189336.870000005</v>
      </c>
      <c r="V144" s="220">
        <v>29189336.870000005</v>
      </c>
      <c r="W144" s="220">
        <v>29189336.870000005</v>
      </c>
      <c r="X144" s="220">
        <v>29189336.870000005</v>
      </c>
      <c r="Y144" s="220">
        <v>29189336.870000005</v>
      </c>
      <c r="Z144" s="220">
        <v>29189336.870000005</v>
      </c>
      <c r="AA144" s="220">
        <v>29189336.870000005</v>
      </c>
      <c r="AB144" s="220">
        <v>29189336.870000005</v>
      </c>
      <c r="AC144" s="220">
        <v>29189336.870000005</v>
      </c>
      <c r="AD144" s="220">
        <v>29189336.870000005</v>
      </c>
      <c r="AE144" s="220">
        <v>29189336.870000005</v>
      </c>
      <c r="AF144" s="220">
        <v>29189336.870000005</v>
      </c>
      <c r="AG144" s="220">
        <f t="shared" si="33"/>
        <v>350272042.44000006</v>
      </c>
      <c r="AH144" s="234"/>
      <c r="AI144" s="235">
        <f t="shared" si="23"/>
        <v>116075.98</v>
      </c>
      <c r="AJ144" s="235">
        <f t="shared" si="23"/>
        <v>116075.98</v>
      </c>
      <c r="AK144" s="235">
        <f t="shared" si="23"/>
        <v>116075.98</v>
      </c>
      <c r="AL144" s="235">
        <f t="shared" si="23"/>
        <v>116075.98</v>
      </c>
      <c r="AM144" s="235">
        <f t="shared" si="23"/>
        <v>116075.98</v>
      </c>
      <c r="AN144" s="235">
        <f t="shared" si="23"/>
        <v>115802.94</v>
      </c>
      <c r="AO144" s="235">
        <f t="shared" si="27"/>
        <v>115535.51</v>
      </c>
      <c r="AP144" s="235">
        <f t="shared" si="27"/>
        <v>115541.13</v>
      </c>
      <c r="AQ144" s="235">
        <f t="shared" si="27"/>
        <v>115541.13</v>
      </c>
      <c r="AR144" s="235">
        <f t="shared" si="25"/>
        <v>115541.13</v>
      </c>
      <c r="AS144" s="235">
        <f t="shared" si="25"/>
        <v>115541.13</v>
      </c>
      <c r="AT144" s="235">
        <f t="shared" si="25"/>
        <v>115541.13</v>
      </c>
      <c r="AU144" s="236">
        <f t="shared" si="29"/>
        <v>1389424</v>
      </c>
      <c r="AV144" s="236">
        <f t="shared" si="30"/>
        <v>115541.13</v>
      </c>
      <c r="AW144" s="236">
        <f t="shared" si="30"/>
        <v>115541.13</v>
      </c>
      <c r="AX144" s="236">
        <f t="shared" si="30"/>
        <v>115541.13</v>
      </c>
      <c r="AY144" s="236">
        <f t="shared" si="30"/>
        <v>115541.13</v>
      </c>
      <c r="AZ144" s="236">
        <f t="shared" si="24"/>
        <v>115541.13</v>
      </c>
      <c r="BA144" s="236">
        <f t="shared" si="24"/>
        <v>115541.13</v>
      </c>
      <c r="BB144" s="236">
        <f t="shared" si="24"/>
        <v>115541.13</v>
      </c>
      <c r="BC144" s="236">
        <f t="shared" si="24"/>
        <v>115541.13</v>
      </c>
      <c r="BD144" s="236">
        <f t="shared" si="24"/>
        <v>115541.13</v>
      </c>
      <c r="BE144" s="236">
        <f t="shared" si="24"/>
        <v>115541.13</v>
      </c>
      <c r="BF144" s="236">
        <f t="shared" si="28"/>
        <v>115541.13</v>
      </c>
      <c r="BG144" s="236">
        <f t="shared" si="28"/>
        <v>115541.13</v>
      </c>
      <c r="BH144" s="236">
        <f t="shared" si="28"/>
        <v>115541.13</v>
      </c>
      <c r="BI144" s="236">
        <f t="shared" si="26"/>
        <v>115541.13</v>
      </c>
      <c r="BJ144" s="236">
        <f t="shared" si="26"/>
        <v>115541.13</v>
      </c>
      <c r="BK144" s="236">
        <f t="shared" si="26"/>
        <v>115541.13</v>
      </c>
      <c r="BL144" s="235">
        <f t="shared" si="31"/>
        <v>1386493.56</v>
      </c>
      <c r="BM144" s="234"/>
      <c r="BN144" s="234"/>
      <c r="BO144" s="234"/>
      <c r="BP144" s="234"/>
      <c r="BQ144" s="234"/>
    </row>
    <row r="145" spans="1:69">
      <c r="A145" s="262" t="s">
        <v>358</v>
      </c>
      <c r="B145" s="263">
        <v>4.7500000000000001E-2</v>
      </c>
      <c r="C145" s="263">
        <f t="shared" si="34"/>
        <v>4.7500000000000001E-2</v>
      </c>
      <c r="D145" s="220">
        <v>0</v>
      </c>
      <c r="E145" s="220">
        <v>0</v>
      </c>
      <c r="F145" s="220">
        <v>0</v>
      </c>
      <c r="G145" s="220">
        <v>0</v>
      </c>
      <c r="H145" s="220">
        <v>0</v>
      </c>
      <c r="I145" s="220">
        <v>0</v>
      </c>
      <c r="J145" s="220">
        <v>0</v>
      </c>
      <c r="K145" s="220">
        <v>0</v>
      </c>
      <c r="L145" s="220">
        <v>0</v>
      </c>
      <c r="M145" s="220">
        <v>0</v>
      </c>
      <c r="N145" s="220">
        <v>0</v>
      </c>
      <c r="O145" s="220">
        <v>0</v>
      </c>
      <c r="P145" s="220">
        <f t="shared" si="32"/>
        <v>0</v>
      </c>
      <c r="Q145" s="220">
        <v>0</v>
      </c>
      <c r="R145" s="220">
        <v>0</v>
      </c>
      <c r="S145" s="220">
        <v>0</v>
      </c>
      <c r="T145" s="220">
        <v>0</v>
      </c>
      <c r="U145" s="220">
        <v>0</v>
      </c>
      <c r="V145" s="220">
        <v>0</v>
      </c>
      <c r="W145" s="220">
        <v>0</v>
      </c>
      <c r="X145" s="220">
        <v>0</v>
      </c>
      <c r="Y145" s="220">
        <v>0</v>
      </c>
      <c r="Z145" s="220">
        <v>0</v>
      </c>
      <c r="AA145" s="220">
        <v>0</v>
      </c>
      <c r="AB145" s="220">
        <v>0</v>
      </c>
      <c r="AC145" s="220">
        <v>0</v>
      </c>
      <c r="AD145" s="220">
        <v>0</v>
      </c>
      <c r="AE145" s="220">
        <v>0</v>
      </c>
      <c r="AF145" s="220">
        <v>0</v>
      </c>
      <c r="AG145" s="220">
        <f t="shared" si="33"/>
        <v>0</v>
      </c>
      <c r="AH145" s="234"/>
      <c r="AI145" s="235">
        <f t="shared" si="23"/>
        <v>0</v>
      </c>
      <c r="AJ145" s="235">
        <f t="shared" si="23"/>
        <v>0</v>
      </c>
      <c r="AK145" s="235">
        <f t="shared" si="23"/>
        <v>0</v>
      </c>
      <c r="AL145" s="235">
        <f t="shared" si="23"/>
        <v>0</v>
      </c>
      <c r="AM145" s="235">
        <f t="shared" si="23"/>
        <v>0</v>
      </c>
      <c r="AN145" s="235">
        <f t="shared" si="23"/>
        <v>0</v>
      </c>
      <c r="AO145" s="235">
        <f t="shared" si="27"/>
        <v>0</v>
      </c>
      <c r="AP145" s="235">
        <f t="shared" si="27"/>
        <v>0</v>
      </c>
      <c r="AQ145" s="235">
        <f t="shared" si="27"/>
        <v>0</v>
      </c>
      <c r="AR145" s="235">
        <f t="shared" si="25"/>
        <v>0</v>
      </c>
      <c r="AS145" s="235">
        <f t="shared" si="25"/>
        <v>0</v>
      </c>
      <c r="AT145" s="235">
        <f t="shared" si="25"/>
        <v>0</v>
      </c>
      <c r="AU145" s="236">
        <f t="shared" si="29"/>
        <v>0</v>
      </c>
      <c r="AV145" s="236">
        <f t="shared" si="30"/>
        <v>0</v>
      </c>
      <c r="AW145" s="236">
        <f t="shared" si="30"/>
        <v>0</v>
      </c>
      <c r="AX145" s="236">
        <f t="shared" si="30"/>
        <v>0</v>
      </c>
      <c r="AY145" s="236">
        <f t="shared" si="30"/>
        <v>0</v>
      </c>
      <c r="AZ145" s="236">
        <f t="shared" si="24"/>
        <v>0</v>
      </c>
      <c r="BA145" s="236">
        <f t="shared" si="24"/>
        <v>0</v>
      </c>
      <c r="BB145" s="236">
        <f t="shared" si="24"/>
        <v>0</v>
      </c>
      <c r="BC145" s="236">
        <f t="shared" si="24"/>
        <v>0</v>
      </c>
      <c r="BD145" s="236">
        <f t="shared" si="24"/>
        <v>0</v>
      </c>
      <c r="BE145" s="236">
        <f t="shared" si="24"/>
        <v>0</v>
      </c>
      <c r="BF145" s="236">
        <f t="shared" si="28"/>
        <v>0</v>
      </c>
      <c r="BG145" s="236">
        <f t="shared" si="28"/>
        <v>0</v>
      </c>
      <c r="BH145" s="236">
        <f t="shared" si="28"/>
        <v>0</v>
      </c>
      <c r="BI145" s="236">
        <f t="shared" si="26"/>
        <v>0</v>
      </c>
      <c r="BJ145" s="236">
        <f t="shared" si="26"/>
        <v>0</v>
      </c>
      <c r="BK145" s="236">
        <f t="shared" si="26"/>
        <v>0</v>
      </c>
      <c r="BL145" s="235">
        <f t="shared" si="31"/>
        <v>0</v>
      </c>
      <c r="BM145" s="234"/>
      <c r="BN145" s="234"/>
      <c r="BO145" s="234"/>
      <c r="BP145" s="234"/>
      <c r="BQ145" s="234"/>
    </row>
    <row r="146" spans="1:69">
      <c r="A146" s="234" t="s">
        <v>359</v>
      </c>
      <c r="B146" s="231">
        <v>2.3699999999999999E-2</v>
      </c>
      <c r="C146" s="231">
        <v>3.1099999999999996E-2</v>
      </c>
      <c r="D146" s="220">
        <v>2399182.7200000002</v>
      </c>
      <c r="E146" s="220">
        <v>2399182.7200000002</v>
      </c>
      <c r="F146" s="220">
        <v>2399182.7200000002</v>
      </c>
      <c r="G146" s="220">
        <v>2399182.7200000002</v>
      </c>
      <c r="H146" s="220">
        <v>2399182.7200000002</v>
      </c>
      <c r="I146" s="220">
        <v>2399182.7200000002</v>
      </c>
      <c r="J146" s="220">
        <v>2399182.7200000002</v>
      </c>
      <c r="K146" s="220">
        <v>2399182.7200000002</v>
      </c>
      <c r="L146" s="220">
        <v>2399182.7200000002</v>
      </c>
      <c r="M146" s="220">
        <v>2399182.7200000002</v>
      </c>
      <c r="N146" s="220">
        <v>2399182.7200000002</v>
      </c>
      <c r="O146" s="220">
        <v>2399182.7200000002</v>
      </c>
      <c r="P146" s="220">
        <f t="shared" si="32"/>
        <v>28790192.639999997</v>
      </c>
      <c r="Q146" s="220">
        <v>2399182.7200000002</v>
      </c>
      <c r="R146" s="220">
        <v>2399182.7200000002</v>
      </c>
      <c r="S146" s="220">
        <v>2399182.7200000002</v>
      </c>
      <c r="T146" s="220">
        <v>2399182.7200000002</v>
      </c>
      <c r="U146" s="220">
        <v>0</v>
      </c>
      <c r="V146" s="220">
        <v>0</v>
      </c>
      <c r="W146" s="220">
        <v>0</v>
      </c>
      <c r="X146" s="220">
        <v>0</v>
      </c>
      <c r="Y146" s="220">
        <v>0</v>
      </c>
      <c r="Z146" s="220">
        <v>0</v>
      </c>
      <c r="AA146" s="220">
        <v>0</v>
      </c>
      <c r="AB146" s="220">
        <v>0</v>
      </c>
      <c r="AC146" s="220">
        <v>0</v>
      </c>
      <c r="AD146" s="220">
        <v>0</v>
      </c>
      <c r="AE146" s="220">
        <v>0</v>
      </c>
      <c r="AF146" s="220">
        <v>0</v>
      </c>
      <c r="AG146" s="220">
        <f t="shared" si="33"/>
        <v>0</v>
      </c>
      <c r="AH146" s="234"/>
      <c r="AI146" s="235">
        <f t="shared" si="23"/>
        <v>4738.3900000000003</v>
      </c>
      <c r="AJ146" s="235">
        <f t="shared" si="23"/>
        <v>4738.3900000000003</v>
      </c>
      <c r="AK146" s="235">
        <f t="shared" si="23"/>
        <v>4738.3900000000003</v>
      </c>
      <c r="AL146" s="235">
        <f t="shared" si="23"/>
        <v>4738.3900000000003</v>
      </c>
      <c r="AM146" s="235">
        <f t="shared" si="23"/>
        <v>4738.3900000000003</v>
      </c>
      <c r="AN146" s="235">
        <f t="shared" si="23"/>
        <v>4738.3900000000003</v>
      </c>
      <c r="AO146" s="235">
        <f t="shared" si="27"/>
        <v>4738.3900000000003</v>
      </c>
      <c r="AP146" s="235">
        <f t="shared" si="27"/>
        <v>4738.3900000000003</v>
      </c>
      <c r="AQ146" s="235">
        <f t="shared" si="27"/>
        <v>4738.3900000000003</v>
      </c>
      <c r="AR146" s="235">
        <f t="shared" si="25"/>
        <v>4738.3900000000003</v>
      </c>
      <c r="AS146" s="235">
        <f t="shared" si="25"/>
        <v>4738.3900000000003</v>
      </c>
      <c r="AT146" s="235">
        <f t="shared" si="25"/>
        <v>4738.3900000000003</v>
      </c>
      <c r="AU146" s="236">
        <f t="shared" si="29"/>
        <v>56860.68</v>
      </c>
      <c r="AV146" s="236">
        <f t="shared" si="30"/>
        <v>4738.3900000000003</v>
      </c>
      <c r="AW146" s="236">
        <f t="shared" si="30"/>
        <v>4738.3900000000003</v>
      </c>
      <c r="AX146" s="236">
        <f t="shared" si="30"/>
        <v>4738.3900000000003</v>
      </c>
      <c r="AY146" s="236">
        <f t="shared" si="30"/>
        <v>4738.3900000000003</v>
      </c>
      <c r="AZ146" s="236">
        <f t="shared" si="24"/>
        <v>0</v>
      </c>
      <c r="BA146" s="236">
        <f t="shared" si="24"/>
        <v>0</v>
      </c>
      <c r="BB146" s="236">
        <f t="shared" si="24"/>
        <v>0</v>
      </c>
      <c r="BC146" s="236">
        <f t="shared" si="24"/>
        <v>0</v>
      </c>
      <c r="BD146" s="236">
        <f t="shared" si="24"/>
        <v>0</v>
      </c>
      <c r="BE146" s="236">
        <f t="shared" si="24"/>
        <v>0</v>
      </c>
      <c r="BF146" s="236">
        <f t="shared" si="28"/>
        <v>0</v>
      </c>
      <c r="BG146" s="236">
        <f t="shared" si="28"/>
        <v>0</v>
      </c>
      <c r="BH146" s="236">
        <f t="shared" si="28"/>
        <v>0</v>
      </c>
      <c r="BI146" s="236">
        <f t="shared" si="26"/>
        <v>0</v>
      </c>
      <c r="BJ146" s="236">
        <f t="shared" si="26"/>
        <v>0</v>
      </c>
      <c r="BK146" s="236">
        <f t="shared" si="26"/>
        <v>0</v>
      </c>
      <c r="BL146" s="235">
        <f t="shared" si="31"/>
        <v>0</v>
      </c>
      <c r="BM146" s="234"/>
      <c r="BN146" s="234"/>
      <c r="BO146" s="234"/>
      <c r="BP146" s="234"/>
      <c r="BQ146" s="234"/>
    </row>
    <row r="147" spans="1:69">
      <c r="A147" s="234" t="s">
        <v>360</v>
      </c>
      <c r="B147" s="231">
        <v>2.3699999999999999E-2</v>
      </c>
      <c r="C147" s="231">
        <v>3.1099999999999996E-2</v>
      </c>
      <c r="D147" s="220">
        <v>11319929.9</v>
      </c>
      <c r="E147" s="220">
        <v>11319929.9</v>
      </c>
      <c r="F147" s="220">
        <v>11319929.9</v>
      </c>
      <c r="G147" s="220">
        <v>11319929.9</v>
      </c>
      <c r="H147" s="220">
        <v>11319929.9</v>
      </c>
      <c r="I147" s="220">
        <v>11319929.9</v>
      </c>
      <c r="J147" s="220">
        <v>11319929.9</v>
      </c>
      <c r="K147" s="220">
        <v>11353138.939999999</v>
      </c>
      <c r="L147" s="220">
        <v>11386347.98</v>
      </c>
      <c r="M147" s="220">
        <v>11386347.98</v>
      </c>
      <c r="N147" s="220">
        <v>11386347.98</v>
      </c>
      <c r="O147" s="220">
        <v>11386347.98</v>
      </c>
      <c r="P147" s="220">
        <f t="shared" si="32"/>
        <v>136138040.16000003</v>
      </c>
      <c r="Q147" s="220">
        <v>11386347.98</v>
      </c>
      <c r="R147" s="220">
        <v>11386347.98</v>
      </c>
      <c r="S147" s="220">
        <v>11386347.98</v>
      </c>
      <c r="T147" s="220">
        <v>11386347.98</v>
      </c>
      <c r="U147" s="220">
        <v>13785530.700000001</v>
      </c>
      <c r="V147" s="220">
        <v>13785530.700000001</v>
      </c>
      <c r="W147" s="220">
        <v>13785530.700000001</v>
      </c>
      <c r="X147" s="220">
        <v>13785530.700000001</v>
      </c>
      <c r="Y147" s="220">
        <v>13785530.700000001</v>
      </c>
      <c r="Z147" s="220">
        <v>13785530.700000001</v>
      </c>
      <c r="AA147" s="220">
        <v>13785530.700000001</v>
      </c>
      <c r="AB147" s="220">
        <v>13785530.700000001</v>
      </c>
      <c r="AC147" s="220">
        <v>13785530.700000001</v>
      </c>
      <c r="AD147" s="220">
        <v>13785530.700000001</v>
      </c>
      <c r="AE147" s="220">
        <v>13785530.700000001</v>
      </c>
      <c r="AF147" s="220">
        <v>13785530.700000001</v>
      </c>
      <c r="AG147" s="220">
        <f t="shared" si="33"/>
        <v>165426368.39999998</v>
      </c>
      <c r="AH147" s="234"/>
      <c r="AI147" s="235">
        <f t="shared" si="23"/>
        <v>22356.86</v>
      </c>
      <c r="AJ147" s="235">
        <f t="shared" si="23"/>
        <v>22356.86</v>
      </c>
      <c r="AK147" s="235">
        <f t="shared" si="23"/>
        <v>22356.86</v>
      </c>
      <c r="AL147" s="235">
        <f t="shared" si="23"/>
        <v>22356.86</v>
      </c>
      <c r="AM147" s="235">
        <f t="shared" si="23"/>
        <v>22356.86</v>
      </c>
      <c r="AN147" s="235">
        <f t="shared" si="23"/>
        <v>22356.86</v>
      </c>
      <c r="AO147" s="235">
        <f t="shared" si="27"/>
        <v>22356.86</v>
      </c>
      <c r="AP147" s="235">
        <f t="shared" si="27"/>
        <v>22422.45</v>
      </c>
      <c r="AQ147" s="235">
        <f t="shared" si="27"/>
        <v>22488.04</v>
      </c>
      <c r="AR147" s="235">
        <f t="shared" si="25"/>
        <v>22488.04</v>
      </c>
      <c r="AS147" s="235">
        <f t="shared" si="25"/>
        <v>22488.04</v>
      </c>
      <c r="AT147" s="235">
        <f t="shared" si="25"/>
        <v>22488.04</v>
      </c>
      <c r="AU147" s="236">
        <f t="shared" si="29"/>
        <v>268872.63000000006</v>
      </c>
      <c r="AV147" s="236">
        <f t="shared" si="30"/>
        <v>22488.04</v>
      </c>
      <c r="AW147" s="236">
        <f t="shared" si="30"/>
        <v>22488.04</v>
      </c>
      <c r="AX147" s="236">
        <f t="shared" si="30"/>
        <v>22488.04</v>
      </c>
      <c r="AY147" s="236">
        <f t="shared" si="30"/>
        <v>22488.04</v>
      </c>
      <c r="AZ147" s="236">
        <f t="shared" si="24"/>
        <v>35727.5</v>
      </c>
      <c r="BA147" s="236">
        <f t="shared" si="24"/>
        <v>35727.5</v>
      </c>
      <c r="BB147" s="236">
        <f t="shared" si="24"/>
        <v>35727.5</v>
      </c>
      <c r="BC147" s="236">
        <f t="shared" si="24"/>
        <v>35727.5</v>
      </c>
      <c r="BD147" s="236">
        <f t="shared" si="24"/>
        <v>35727.5</v>
      </c>
      <c r="BE147" s="236">
        <f t="shared" si="24"/>
        <v>35727.5</v>
      </c>
      <c r="BF147" s="236">
        <f t="shared" si="28"/>
        <v>35727.5</v>
      </c>
      <c r="BG147" s="236">
        <f t="shared" si="28"/>
        <v>35727.5</v>
      </c>
      <c r="BH147" s="236">
        <f t="shared" si="28"/>
        <v>35727.5</v>
      </c>
      <c r="BI147" s="236">
        <f t="shared" si="26"/>
        <v>35727.5</v>
      </c>
      <c r="BJ147" s="236">
        <f t="shared" si="26"/>
        <v>35727.5</v>
      </c>
      <c r="BK147" s="236">
        <f t="shared" si="26"/>
        <v>35727.5</v>
      </c>
      <c r="BL147" s="235">
        <f t="shared" si="31"/>
        <v>428730</v>
      </c>
      <c r="BM147" s="234"/>
      <c r="BN147" s="234"/>
      <c r="BO147" s="234"/>
      <c r="BP147" s="234"/>
      <c r="BQ147" s="234"/>
    </row>
    <row r="148" spans="1:69">
      <c r="A148" s="234" t="s">
        <v>361</v>
      </c>
      <c r="B148" s="231">
        <v>3.6899999999999995E-2</v>
      </c>
      <c r="C148" s="231">
        <v>3.5900000000000001E-2</v>
      </c>
      <c r="D148" s="220">
        <v>12223379.51</v>
      </c>
      <c r="E148" s="220">
        <v>12223379.51</v>
      </c>
      <c r="F148" s="220">
        <v>12223379.51</v>
      </c>
      <c r="G148" s="220">
        <v>12223379.51</v>
      </c>
      <c r="H148" s="220">
        <v>12223379.51</v>
      </c>
      <c r="I148" s="220">
        <v>12223379.51</v>
      </c>
      <c r="J148" s="220">
        <v>12223379.51</v>
      </c>
      <c r="K148" s="220">
        <v>12223379.51</v>
      </c>
      <c r="L148" s="220">
        <v>12223379.51</v>
      </c>
      <c r="M148" s="220">
        <v>12223379.51</v>
      </c>
      <c r="N148" s="220">
        <v>12223379.51</v>
      </c>
      <c r="O148" s="220">
        <v>12223379.51</v>
      </c>
      <c r="P148" s="220">
        <f t="shared" si="32"/>
        <v>146680554.12</v>
      </c>
      <c r="Q148" s="220">
        <v>12223379.51</v>
      </c>
      <c r="R148" s="220">
        <v>12223379.51</v>
      </c>
      <c r="S148" s="220">
        <v>12223379.51</v>
      </c>
      <c r="T148" s="220">
        <v>12223379.51</v>
      </c>
      <c r="U148" s="220">
        <v>12223379.51</v>
      </c>
      <c r="V148" s="220">
        <v>12223379.51</v>
      </c>
      <c r="W148" s="220">
        <v>12223379.51</v>
      </c>
      <c r="X148" s="220">
        <v>12223379.51</v>
      </c>
      <c r="Y148" s="220">
        <v>12223379.51</v>
      </c>
      <c r="Z148" s="220">
        <v>12223379.51</v>
      </c>
      <c r="AA148" s="220">
        <v>12223379.51</v>
      </c>
      <c r="AB148" s="220">
        <v>12223379.51</v>
      </c>
      <c r="AC148" s="220">
        <v>12223379.51</v>
      </c>
      <c r="AD148" s="220">
        <v>12223379.51</v>
      </c>
      <c r="AE148" s="220">
        <v>12223379.51</v>
      </c>
      <c r="AF148" s="220">
        <v>12223379.51</v>
      </c>
      <c r="AG148" s="220">
        <f t="shared" si="33"/>
        <v>146680554.12</v>
      </c>
      <c r="AH148" s="234"/>
      <c r="AI148" s="235">
        <f t="shared" ref="AI148:AQ189" si="35">ROUND(D148*$B148/12,2)</f>
        <v>37586.89</v>
      </c>
      <c r="AJ148" s="235">
        <f t="shared" si="35"/>
        <v>37586.89</v>
      </c>
      <c r="AK148" s="235">
        <f t="shared" si="35"/>
        <v>37586.89</v>
      </c>
      <c r="AL148" s="235">
        <f t="shared" si="35"/>
        <v>37586.89</v>
      </c>
      <c r="AM148" s="235">
        <f t="shared" si="35"/>
        <v>37586.89</v>
      </c>
      <c r="AN148" s="235">
        <f t="shared" si="35"/>
        <v>37586.89</v>
      </c>
      <c r="AO148" s="235">
        <f t="shared" si="27"/>
        <v>37586.89</v>
      </c>
      <c r="AP148" s="235">
        <f t="shared" si="27"/>
        <v>37586.89</v>
      </c>
      <c r="AQ148" s="235">
        <f t="shared" si="27"/>
        <v>37586.89</v>
      </c>
      <c r="AR148" s="235">
        <f t="shared" si="25"/>
        <v>37586.89</v>
      </c>
      <c r="AS148" s="235">
        <f t="shared" si="25"/>
        <v>37586.89</v>
      </c>
      <c r="AT148" s="235">
        <f t="shared" si="25"/>
        <v>37586.89</v>
      </c>
      <c r="AU148" s="236">
        <f t="shared" si="29"/>
        <v>451042.68000000011</v>
      </c>
      <c r="AV148" s="236">
        <f t="shared" si="30"/>
        <v>37586.89</v>
      </c>
      <c r="AW148" s="236">
        <f t="shared" si="30"/>
        <v>37586.89</v>
      </c>
      <c r="AX148" s="236">
        <f t="shared" si="30"/>
        <v>37586.89</v>
      </c>
      <c r="AY148" s="236">
        <f t="shared" si="30"/>
        <v>37586.89</v>
      </c>
      <c r="AZ148" s="236">
        <f t="shared" ref="AZ148:BH189" si="36">ROUND(U148*$C148/12,2)</f>
        <v>36568.28</v>
      </c>
      <c r="BA148" s="236">
        <f t="shared" si="36"/>
        <v>36568.28</v>
      </c>
      <c r="BB148" s="236">
        <f t="shared" si="36"/>
        <v>36568.28</v>
      </c>
      <c r="BC148" s="236">
        <f t="shared" si="36"/>
        <v>36568.28</v>
      </c>
      <c r="BD148" s="236">
        <f t="shared" si="36"/>
        <v>36568.28</v>
      </c>
      <c r="BE148" s="236">
        <f t="shared" si="36"/>
        <v>36568.28</v>
      </c>
      <c r="BF148" s="236">
        <f t="shared" si="28"/>
        <v>36568.28</v>
      </c>
      <c r="BG148" s="236">
        <f t="shared" si="28"/>
        <v>36568.28</v>
      </c>
      <c r="BH148" s="236">
        <f t="shared" si="28"/>
        <v>36568.28</v>
      </c>
      <c r="BI148" s="236">
        <f t="shared" si="26"/>
        <v>36568.28</v>
      </c>
      <c r="BJ148" s="236">
        <f t="shared" si="26"/>
        <v>36568.28</v>
      </c>
      <c r="BK148" s="236">
        <f t="shared" si="26"/>
        <v>36568.28</v>
      </c>
      <c r="BL148" s="235">
        <f t="shared" si="31"/>
        <v>438819.3600000001</v>
      </c>
      <c r="BM148" s="234"/>
      <c r="BN148" s="234"/>
      <c r="BO148" s="234"/>
      <c r="BP148" s="234"/>
      <c r="BQ148" s="234"/>
    </row>
    <row r="149" spans="1:69">
      <c r="A149" s="234" t="s">
        <v>362</v>
      </c>
      <c r="B149" s="231">
        <v>3.6899999999999995E-2</v>
      </c>
      <c r="C149" s="231">
        <v>3.5900000000000001E-2</v>
      </c>
      <c r="D149" s="220">
        <v>0</v>
      </c>
      <c r="E149" s="220">
        <v>0</v>
      </c>
      <c r="F149" s="220">
        <v>0</v>
      </c>
      <c r="G149" s="220">
        <v>0</v>
      </c>
      <c r="H149" s="220">
        <v>0</v>
      </c>
      <c r="I149" s="220">
        <v>0</v>
      </c>
      <c r="J149" s="220">
        <v>0</v>
      </c>
      <c r="K149" s="220">
        <v>0</v>
      </c>
      <c r="L149" s="220">
        <v>0</v>
      </c>
      <c r="M149" s="220">
        <v>0</v>
      </c>
      <c r="N149" s="220">
        <v>0</v>
      </c>
      <c r="O149" s="220">
        <v>0</v>
      </c>
      <c r="P149" s="220">
        <f t="shared" si="32"/>
        <v>0</v>
      </c>
      <c r="Q149" s="220">
        <v>0</v>
      </c>
      <c r="R149" s="220">
        <v>0</v>
      </c>
      <c r="S149" s="220">
        <v>0</v>
      </c>
      <c r="T149" s="220">
        <v>0</v>
      </c>
      <c r="U149" s="220">
        <v>0</v>
      </c>
      <c r="V149" s="220">
        <v>0</v>
      </c>
      <c r="W149" s="220">
        <v>0</v>
      </c>
      <c r="X149" s="220">
        <v>0</v>
      </c>
      <c r="Y149" s="220">
        <v>0</v>
      </c>
      <c r="Z149" s="220">
        <v>0</v>
      </c>
      <c r="AA149" s="220">
        <v>0</v>
      </c>
      <c r="AB149" s="220">
        <v>0</v>
      </c>
      <c r="AC149" s="220">
        <v>0</v>
      </c>
      <c r="AD149" s="220">
        <v>0</v>
      </c>
      <c r="AE149" s="220">
        <v>0</v>
      </c>
      <c r="AF149" s="220">
        <v>0</v>
      </c>
      <c r="AG149" s="220">
        <f t="shared" si="33"/>
        <v>0</v>
      </c>
      <c r="AH149" s="234"/>
      <c r="AI149" s="235">
        <f t="shared" si="35"/>
        <v>0</v>
      </c>
      <c r="AJ149" s="235">
        <f t="shared" si="35"/>
        <v>0</v>
      </c>
      <c r="AK149" s="235">
        <f t="shared" si="35"/>
        <v>0</v>
      </c>
      <c r="AL149" s="235">
        <f t="shared" si="35"/>
        <v>0</v>
      </c>
      <c r="AM149" s="235">
        <f t="shared" si="35"/>
        <v>0</v>
      </c>
      <c r="AN149" s="235">
        <f t="shared" si="35"/>
        <v>0</v>
      </c>
      <c r="AO149" s="235">
        <f t="shared" si="27"/>
        <v>0</v>
      </c>
      <c r="AP149" s="235">
        <f t="shared" si="27"/>
        <v>0</v>
      </c>
      <c r="AQ149" s="235">
        <f t="shared" si="27"/>
        <v>0</v>
      </c>
      <c r="AR149" s="235">
        <f t="shared" si="25"/>
        <v>0</v>
      </c>
      <c r="AS149" s="235">
        <f t="shared" si="25"/>
        <v>0</v>
      </c>
      <c r="AT149" s="235">
        <f t="shared" si="25"/>
        <v>0</v>
      </c>
      <c r="AU149" s="236">
        <f t="shared" si="29"/>
        <v>0</v>
      </c>
      <c r="AV149" s="236">
        <f t="shared" si="30"/>
        <v>0</v>
      </c>
      <c r="AW149" s="236">
        <f t="shared" si="30"/>
        <v>0</v>
      </c>
      <c r="AX149" s="236">
        <f t="shared" si="30"/>
        <v>0</v>
      </c>
      <c r="AY149" s="236">
        <f t="shared" si="30"/>
        <v>0</v>
      </c>
      <c r="AZ149" s="236">
        <f t="shared" si="36"/>
        <v>0</v>
      </c>
      <c r="BA149" s="236">
        <f t="shared" si="36"/>
        <v>0</v>
      </c>
      <c r="BB149" s="236">
        <f t="shared" si="36"/>
        <v>0</v>
      </c>
      <c r="BC149" s="236">
        <f t="shared" si="36"/>
        <v>0</v>
      </c>
      <c r="BD149" s="236">
        <f t="shared" si="36"/>
        <v>0</v>
      </c>
      <c r="BE149" s="236">
        <f t="shared" si="36"/>
        <v>0</v>
      </c>
      <c r="BF149" s="236">
        <f t="shared" si="28"/>
        <v>0</v>
      </c>
      <c r="BG149" s="236">
        <f t="shared" si="28"/>
        <v>0</v>
      </c>
      <c r="BH149" s="236">
        <f t="shared" si="28"/>
        <v>0</v>
      </c>
      <c r="BI149" s="236">
        <f t="shared" si="26"/>
        <v>0</v>
      </c>
      <c r="BJ149" s="236">
        <f t="shared" si="26"/>
        <v>0</v>
      </c>
      <c r="BK149" s="236">
        <f t="shared" si="26"/>
        <v>0</v>
      </c>
      <c r="BL149" s="235">
        <f t="shared" si="31"/>
        <v>0</v>
      </c>
      <c r="BM149" s="234"/>
      <c r="BN149" s="234"/>
      <c r="BO149" s="234"/>
      <c r="BP149" s="234"/>
      <c r="BQ149" s="234"/>
    </row>
    <row r="150" spans="1:69">
      <c r="A150" s="234" t="s">
        <v>363</v>
      </c>
      <c r="B150" s="231">
        <v>1.66E-2</v>
      </c>
      <c r="C150" s="231">
        <v>3.9399999999999998E-2</v>
      </c>
      <c r="D150" s="220">
        <v>2346118.39</v>
      </c>
      <c r="E150" s="220">
        <v>2346118.39</v>
      </c>
      <c r="F150" s="220">
        <v>2346118.39</v>
      </c>
      <c r="G150" s="220">
        <v>2346118.39</v>
      </c>
      <c r="H150" s="220">
        <v>2346118.39</v>
      </c>
      <c r="I150" s="220">
        <v>2346118.39</v>
      </c>
      <c r="J150" s="220">
        <v>2346118.39</v>
      </c>
      <c r="K150" s="220">
        <v>2346118.39</v>
      </c>
      <c r="L150" s="220">
        <v>2346118.39</v>
      </c>
      <c r="M150" s="220">
        <v>2346118.39</v>
      </c>
      <c r="N150" s="220">
        <v>2346118.39</v>
      </c>
      <c r="O150" s="220">
        <v>2346118.39</v>
      </c>
      <c r="P150" s="220">
        <f t="shared" si="32"/>
        <v>28153420.680000003</v>
      </c>
      <c r="Q150" s="220">
        <v>2346118.39</v>
      </c>
      <c r="R150" s="220">
        <v>2346118.39</v>
      </c>
      <c r="S150" s="220">
        <v>2346118.39</v>
      </c>
      <c r="T150" s="220">
        <v>2346118.39</v>
      </c>
      <c r="U150" s="220">
        <v>0</v>
      </c>
      <c r="V150" s="220">
        <v>0</v>
      </c>
      <c r="W150" s="220">
        <v>0</v>
      </c>
      <c r="X150" s="220">
        <v>0</v>
      </c>
      <c r="Y150" s="220">
        <v>0</v>
      </c>
      <c r="Z150" s="220">
        <v>0</v>
      </c>
      <c r="AA150" s="220">
        <v>0</v>
      </c>
      <c r="AB150" s="220">
        <v>0</v>
      </c>
      <c r="AC150" s="220">
        <v>0</v>
      </c>
      <c r="AD150" s="220">
        <v>0</v>
      </c>
      <c r="AE150" s="220">
        <v>0</v>
      </c>
      <c r="AF150" s="220">
        <v>0</v>
      </c>
      <c r="AG150" s="220">
        <f t="shared" si="33"/>
        <v>0</v>
      </c>
      <c r="AH150" s="234"/>
      <c r="AI150" s="235">
        <f t="shared" si="35"/>
        <v>3245.46</v>
      </c>
      <c r="AJ150" s="235">
        <f t="shared" si="35"/>
        <v>3245.46</v>
      </c>
      <c r="AK150" s="235">
        <f t="shared" si="35"/>
        <v>3245.46</v>
      </c>
      <c r="AL150" s="235">
        <f t="shared" si="35"/>
        <v>3245.46</v>
      </c>
      <c r="AM150" s="235">
        <f t="shared" si="35"/>
        <v>3245.46</v>
      </c>
      <c r="AN150" s="235">
        <f t="shared" si="35"/>
        <v>3245.46</v>
      </c>
      <c r="AO150" s="235">
        <f t="shared" si="27"/>
        <v>3245.46</v>
      </c>
      <c r="AP150" s="235">
        <f t="shared" si="27"/>
        <v>3245.46</v>
      </c>
      <c r="AQ150" s="235">
        <f t="shared" si="27"/>
        <v>3245.46</v>
      </c>
      <c r="AR150" s="235">
        <f t="shared" si="25"/>
        <v>3245.46</v>
      </c>
      <c r="AS150" s="235">
        <f t="shared" si="25"/>
        <v>3245.46</v>
      </c>
      <c r="AT150" s="235">
        <f t="shared" si="25"/>
        <v>3245.46</v>
      </c>
      <c r="AU150" s="236">
        <f t="shared" si="29"/>
        <v>38945.519999999997</v>
      </c>
      <c r="AV150" s="236">
        <f t="shared" si="30"/>
        <v>3245.46</v>
      </c>
      <c r="AW150" s="236">
        <f t="shared" si="30"/>
        <v>3245.46</v>
      </c>
      <c r="AX150" s="236">
        <f t="shared" si="30"/>
        <v>3245.46</v>
      </c>
      <c r="AY150" s="236">
        <f t="shared" si="30"/>
        <v>3245.46</v>
      </c>
      <c r="AZ150" s="236">
        <f t="shared" si="36"/>
        <v>0</v>
      </c>
      <c r="BA150" s="236">
        <f t="shared" si="36"/>
        <v>0</v>
      </c>
      <c r="BB150" s="236">
        <f t="shared" si="36"/>
        <v>0</v>
      </c>
      <c r="BC150" s="236">
        <f t="shared" si="36"/>
        <v>0</v>
      </c>
      <c r="BD150" s="236">
        <f t="shared" si="36"/>
        <v>0</v>
      </c>
      <c r="BE150" s="236">
        <f t="shared" si="36"/>
        <v>0</v>
      </c>
      <c r="BF150" s="236">
        <f t="shared" si="28"/>
        <v>0</v>
      </c>
      <c r="BG150" s="236">
        <f t="shared" si="28"/>
        <v>0</v>
      </c>
      <c r="BH150" s="236">
        <f t="shared" si="28"/>
        <v>0</v>
      </c>
      <c r="BI150" s="236">
        <f t="shared" si="26"/>
        <v>0</v>
      </c>
      <c r="BJ150" s="236">
        <f t="shared" si="26"/>
        <v>0</v>
      </c>
      <c r="BK150" s="236">
        <f t="shared" si="26"/>
        <v>0</v>
      </c>
      <c r="BL150" s="235">
        <f t="shared" si="31"/>
        <v>0</v>
      </c>
      <c r="BM150" s="234"/>
      <c r="BN150" s="234"/>
      <c r="BO150" s="234"/>
      <c r="BP150" s="234"/>
      <c r="BQ150" s="234"/>
    </row>
    <row r="151" spans="1:69">
      <c r="A151" s="234" t="s">
        <v>364</v>
      </c>
      <c r="B151" s="231">
        <v>1.66E-2</v>
      </c>
      <c r="C151" s="231">
        <v>3.9399999999999998E-2</v>
      </c>
      <c r="D151" s="220">
        <v>19615478.02</v>
      </c>
      <c r="E151" s="220">
        <v>19602999.780000001</v>
      </c>
      <c r="F151" s="220">
        <v>19597315.98</v>
      </c>
      <c r="G151" s="220">
        <v>19597315.98</v>
      </c>
      <c r="H151" s="220">
        <v>19597315.98</v>
      </c>
      <c r="I151" s="220">
        <v>19597315.98</v>
      </c>
      <c r="J151" s="220">
        <v>19597315.98</v>
      </c>
      <c r="K151" s="220">
        <v>19597315.98</v>
      </c>
      <c r="L151" s="220">
        <v>19725532.699999999</v>
      </c>
      <c r="M151" s="220">
        <v>19853749.420000002</v>
      </c>
      <c r="N151" s="220">
        <v>19853749.420000002</v>
      </c>
      <c r="O151" s="220">
        <v>19853749.420000002</v>
      </c>
      <c r="P151" s="220">
        <f t="shared" si="32"/>
        <v>236089154.64000005</v>
      </c>
      <c r="Q151" s="220">
        <v>19853749.420000002</v>
      </c>
      <c r="R151" s="220">
        <v>19853749.420000002</v>
      </c>
      <c r="S151" s="220">
        <v>19853749.420000002</v>
      </c>
      <c r="T151" s="220">
        <v>19853749.420000002</v>
      </c>
      <c r="U151" s="220">
        <v>22199867.810000002</v>
      </c>
      <c r="V151" s="220">
        <v>22199867.810000002</v>
      </c>
      <c r="W151" s="220">
        <v>22199867.810000002</v>
      </c>
      <c r="X151" s="220">
        <v>22199867.810000002</v>
      </c>
      <c r="Y151" s="220">
        <v>22199867.810000002</v>
      </c>
      <c r="Z151" s="220">
        <v>22199867.810000002</v>
      </c>
      <c r="AA151" s="220">
        <v>22199867.810000002</v>
      </c>
      <c r="AB151" s="220">
        <v>22199867.810000002</v>
      </c>
      <c r="AC151" s="220">
        <v>22199867.810000002</v>
      </c>
      <c r="AD151" s="220">
        <v>22199867.810000002</v>
      </c>
      <c r="AE151" s="220">
        <v>22199867.810000002</v>
      </c>
      <c r="AF151" s="220">
        <v>22199867.810000002</v>
      </c>
      <c r="AG151" s="220">
        <f t="shared" si="33"/>
        <v>266398413.72000003</v>
      </c>
      <c r="AH151" s="234"/>
      <c r="AI151" s="235">
        <f t="shared" si="35"/>
        <v>27134.74</v>
      </c>
      <c r="AJ151" s="235">
        <f t="shared" si="35"/>
        <v>27117.48</v>
      </c>
      <c r="AK151" s="235">
        <f t="shared" si="35"/>
        <v>27109.62</v>
      </c>
      <c r="AL151" s="235">
        <f t="shared" si="35"/>
        <v>27109.62</v>
      </c>
      <c r="AM151" s="235">
        <f t="shared" si="35"/>
        <v>27109.62</v>
      </c>
      <c r="AN151" s="235">
        <f t="shared" si="35"/>
        <v>27109.62</v>
      </c>
      <c r="AO151" s="235">
        <f t="shared" si="27"/>
        <v>27109.62</v>
      </c>
      <c r="AP151" s="235">
        <f t="shared" si="27"/>
        <v>27109.62</v>
      </c>
      <c r="AQ151" s="235">
        <f t="shared" si="27"/>
        <v>27286.99</v>
      </c>
      <c r="AR151" s="235">
        <f t="shared" si="25"/>
        <v>27464.35</v>
      </c>
      <c r="AS151" s="235">
        <f t="shared" si="25"/>
        <v>27464.35</v>
      </c>
      <c r="AT151" s="235">
        <f t="shared" si="25"/>
        <v>27464.35</v>
      </c>
      <c r="AU151" s="236">
        <f t="shared" si="29"/>
        <v>326589.97999999992</v>
      </c>
      <c r="AV151" s="236">
        <f t="shared" si="30"/>
        <v>27464.35</v>
      </c>
      <c r="AW151" s="236">
        <f t="shared" si="30"/>
        <v>27464.35</v>
      </c>
      <c r="AX151" s="236">
        <f t="shared" si="30"/>
        <v>27464.35</v>
      </c>
      <c r="AY151" s="236">
        <f t="shared" si="30"/>
        <v>27464.35</v>
      </c>
      <c r="AZ151" s="236">
        <f t="shared" si="36"/>
        <v>72889.570000000007</v>
      </c>
      <c r="BA151" s="236">
        <f t="shared" si="36"/>
        <v>72889.570000000007</v>
      </c>
      <c r="BB151" s="236">
        <f t="shared" si="36"/>
        <v>72889.570000000007</v>
      </c>
      <c r="BC151" s="236">
        <f t="shared" si="36"/>
        <v>72889.570000000007</v>
      </c>
      <c r="BD151" s="236">
        <f t="shared" si="36"/>
        <v>72889.570000000007</v>
      </c>
      <c r="BE151" s="236">
        <f t="shared" si="36"/>
        <v>72889.570000000007</v>
      </c>
      <c r="BF151" s="236">
        <f t="shared" si="28"/>
        <v>72889.570000000007</v>
      </c>
      <c r="BG151" s="236">
        <f t="shared" si="28"/>
        <v>72889.570000000007</v>
      </c>
      <c r="BH151" s="236">
        <f t="shared" si="28"/>
        <v>72889.570000000007</v>
      </c>
      <c r="BI151" s="236">
        <f t="shared" si="26"/>
        <v>72889.570000000007</v>
      </c>
      <c r="BJ151" s="236">
        <f t="shared" si="26"/>
        <v>72889.570000000007</v>
      </c>
      <c r="BK151" s="236">
        <f t="shared" si="26"/>
        <v>72889.570000000007</v>
      </c>
      <c r="BL151" s="235">
        <f t="shared" si="31"/>
        <v>874674.84000000032</v>
      </c>
      <c r="BM151" s="234"/>
      <c r="BN151" s="234"/>
      <c r="BO151" s="234"/>
      <c r="BP151" s="234"/>
      <c r="BQ151" s="234"/>
    </row>
    <row r="152" spans="1:69">
      <c r="A152" s="234" t="s">
        <v>365</v>
      </c>
      <c r="B152" s="231">
        <v>4.8500000000000001E-2</v>
      </c>
      <c r="C152" s="231">
        <v>4.7699999999999999E-2</v>
      </c>
      <c r="D152" s="220">
        <v>951198.87</v>
      </c>
      <c r="E152" s="220">
        <v>951198.87</v>
      </c>
      <c r="F152" s="220">
        <v>951198.87</v>
      </c>
      <c r="G152" s="220">
        <v>951198.87</v>
      </c>
      <c r="H152" s="220">
        <v>951198.87</v>
      </c>
      <c r="I152" s="220">
        <v>951198.87</v>
      </c>
      <c r="J152" s="220">
        <v>951198.87</v>
      </c>
      <c r="K152" s="220">
        <v>951198.87</v>
      </c>
      <c r="L152" s="220">
        <v>951198.87</v>
      </c>
      <c r="M152" s="220">
        <v>951198.87</v>
      </c>
      <c r="N152" s="220">
        <v>951198.87</v>
      </c>
      <c r="O152" s="220">
        <v>951198.87</v>
      </c>
      <c r="P152" s="220">
        <f t="shared" si="32"/>
        <v>11414386.439999998</v>
      </c>
      <c r="Q152" s="220">
        <v>951198.87</v>
      </c>
      <c r="R152" s="220">
        <v>951198.87</v>
      </c>
      <c r="S152" s="220">
        <v>951198.87</v>
      </c>
      <c r="T152" s="220">
        <v>951198.87</v>
      </c>
      <c r="U152" s="220">
        <v>951198.87</v>
      </c>
      <c r="V152" s="220">
        <v>951198.87</v>
      </c>
      <c r="W152" s="220">
        <v>951198.87</v>
      </c>
      <c r="X152" s="220">
        <v>951198.87</v>
      </c>
      <c r="Y152" s="220">
        <v>951198.87</v>
      </c>
      <c r="Z152" s="220">
        <v>951198.87</v>
      </c>
      <c r="AA152" s="220">
        <v>951198.87</v>
      </c>
      <c r="AB152" s="220">
        <v>951198.87</v>
      </c>
      <c r="AC152" s="220">
        <v>951198.87</v>
      </c>
      <c r="AD152" s="220">
        <v>951198.87</v>
      </c>
      <c r="AE152" s="220">
        <v>951198.87</v>
      </c>
      <c r="AF152" s="220">
        <v>951198.87</v>
      </c>
      <c r="AG152" s="220">
        <f t="shared" si="33"/>
        <v>11414386.439999998</v>
      </c>
      <c r="AH152" s="234"/>
      <c r="AI152" s="235">
        <f t="shared" si="35"/>
        <v>3844.43</v>
      </c>
      <c r="AJ152" s="235">
        <f t="shared" si="35"/>
        <v>3844.43</v>
      </c>
      <c r="AK152" s="235">
        <f t="shared" si="35"/>
        <v>3844.43</v>
      </c>
      <c r="AL152" s="235">
        <f t="shared" si="35"/>
        <v>3844.43</v>
      </c>
      <c r="AM152" s="235">
        <f t="shared" si="35"/>
        <v>3844.43</v>
      </c>
      <c r="AN152" s="235">
        <f t="shared" si="35"/>
        <v>3844.43</v>
      </c>
      <c r="AO152" s="235">
        <f t="shared" si="27"/>
        <v>3844.43</v>
      </c>
      <c r="AP152" s="235">
        <f t="shared" si="27"/>
        <v>3844.43</v>
      </c>
      <c r="AQ152" s="235">
        <f t="shared" si="27"/>
        <v>3844.43</v>
      </c>
      <c r="AR152" s="235">
        <f t="shared" si="25"/>
        <v>3844.43</v>
      </c>
      <c r="AS152" s="235">
        <f t="shared" si="25"/>
        <v>3844.43</v>
      </c>
      <c r="AT152" s="235">
        <f t="shared" si="25"/>
        <v>3844.43</v>
      </c>
      <c r="AU152" s="236">
        <f t="shared" si="29"/>
        <v>46133.159999999996</v>
      </c>
      <c r="AV152" s="236">
        <f t="shared" si="30"/>
        <v>3844.43</v>
      </c>
      <c r="AW152" s="236">
        <f t="shared" si="30"/>
        <v>3844.43</v>
      </c>
      <c r="AX152" s="236">
        <f t="shared" si="30"/>
        <v>3844.43</v>
      </c>
      <c r="AY152" s="236">
        <f t="shared" si="30"/>
        <v>3844.43</v>
      </c>
      <c r="AZ152" s="236">
        <f t="shared" si="36"/>
        <v>3781.02</v>
      </c>
      <c r="BA152" s="236">
        <f t="shared" si="36"/>
        <v>3781.02</v>
      </c>
      <c r="BB152" s="236">
        <f t="shared" si="36"/>
        <v>3781.02</v>
      </c>
      <c r="BC152" s="236">
        <f t="shared" si="36"/>
        <v>3781.02</v>
      </c>
      <c r="BD152" s="236">
        <f t="shared" si="36"/>
        <v>3781.02</v>
      </c>
      <c r="BE152" s="236">
        <f t="shared" si="36"/>
        <v>3781.02</v>
      </c>
      <c r="BF152" s="236">
        <f t="shared" si="28"/>
        <v>3781.02</v>
      </c>
      <c r="BG152" s="236">
        <f t="shared" si="28"/>
        <v>3781.02</v>
      </c>
      <c r="BH152" s="236">
        <f t="shared" si="28"/>
        <v>3781.02</v>
      </c>
      <c r="BI152" s="236">
        <f t="shared" si="26"/>
        <v>3781.02</v>
      </c>
      <c r="BJ152" s="236">
        <f t="shared" si="26"/>
        <v>3781.02</v>
      </c>
      <c r="BK152" s="236">
        <f t="shared" si="26"/>
        <v>3781.02</v>
      </c>
      <c r="BL152" s="235">
        <f t="shared" si="31"/>
        <v>45372.239999999991</v>
      </c>
      <c r="BM152" s="234"/>
      <c r="BN152" s="234"/>
      <c r="BO152" s="234"/>
      <c r="BP152" s="234"/>
      <c r="BQ152" s="234"/>
    </row>
    <row r="153" spans="1:69">
      <c r="A153" s="234" t="s">
        <v>366</v>
      </c>
      <c r="B153" s="231">
        <v>4.8500000000000001E-2</v>
      </c>
      <c r="C153" s="231">
        <v>4.7699999999999999E-2</v>
      </c>
      <c r="D153" s="220">
        <v>0</v>
      </c>
      <c r="E153" s="220">
        <v>0</v>
      </c>
      <c r="F153" s="220">
        <v>0</v>
      </c>
      <c r="G153" s="220">
        <v>0</v>
      </c>
      <c r="H153" s="220">
        <v>0</v>
      </c>
      <c r="I153" s="220">
        <v>0</v>
      </c>
      <c r="J153" s="220">
        <v>0</v>
      </c>
      <c r="K153" s="220">
        <v>0</v>
      </c>
      <c r="L153" s="220">
        <v>0</v>
      </c>
      <c r="M153" s="220">
        <v>0</v>
      </c>
      <c r="N153" s="220">
        <v>0</v>
      </c>
      <c r="O153" s="220">
        <v>0</v>
      </c>
      <c r="P153" s="220">
        <f t="shared" si="32"/>
        <v>0</v>
      </c>
      <c r="Q153" s="220">
        <v>0</v>
      </c>
      <c r="R153" s="220">
        <v>0</v>
      </c>
      <c r="S153" s="220">
        <v>0</v>
      </c>
      <c r="T153" s="220">
        <v>0</v>
      </c>
      <c r="U153" s="220">
        <v>0</v>
      </c>
      <c r="V153" s="220">
        <v>0</v>
      </c>
      <c r="W153" s="220">
        <v>0</v>
      </c>
      <c r="X153" s="220">
        <v>0</v>
      </c>
      <c r="Y153" s="220">
        <v>0</v>
      </c>
      <c r="Z153" s="220">
        <v>0</v>
      </c>
      <c r="AA153" s="220">
        <v>0</v>
      </c>
      <c r="AB153" s="220">
        <v>0</v>
      </c>
      <c r="AC153" s="220">
        <v>0</v>
      </c>
      <c r="AD153" s="220">
        <v>0</v>
      </c>
      <c r="AE153" s="220">
        <v>0</v>
      </c>
      <c r="AF153" s="220">
        <v>0</v>
      </c>
      <c r="AG153" s="220">
        <f t="shared" si="33"/>
        <v>0</v>
      </c>
      <c r="AH153" s="234"/>
      <c r="AI153" s="235">
        <f t="shared" si="35"/>
        <v>0</v>
      </c>
      <c r="AJ153" s="235">
        <f t="shared" si="35"/>
        <v>0</v>
      </c>
      <c r="AK153" s="235">
        <f t="shared" si="35"/>
        <v>0</v>
      </c>
      <c r="AL153" s="235">
        <f t="shared" si="35"/>
        <v>0</v>
      </c>
      <c r="AM153" s="235">
        <f t="shared" si="35"/>
        <v>0</v>
      </c>
      <c r="AN153" s="235">
        <f t="shared" si="35"/>
        <v>0</v>
      </c>
      <c r="AO153" s="235">
        <f t="shared" si="27"/>
        <v>0</v>
      </c>
      <c r="AP153" s="235">
        <f t="shared" si="27"/>
        <v>0</v>
      </c>
      <c r="AQ153" s="235">
        <f t="shared" si="27"/>
        <v>0</v>
      </c>
      <c r="AR153" s="235">
        <f t="shared" si="25"/>
        <v>0</v>
      </c>
      <c r="AS153" s="235">
        <f t="shared" si="25"/>
        <v>0</v>
      </c>
      <c r="AT153" s="235">
        <f t="shared" si="25"/>
        <v>0</v>
      </c>
      <c r="AU153" s="236">
        <f t="shared" si="29"/>
        <v>0</v>
      </c>
      <c r="AV153" s="236">
        <f t="shared" si="30"/>
        <v>0</v>
      </c>
      <c r="AW153" s="236">
        <f t="shared" si="30"/>
        <v>0</v>
      </c>
      <c r="AX153" s="236">
        <f t="shared" si="30"/>
        <v>0</v>
      </c>
      <c r="AY153" s="236">
        <f t="shared" si="30"/>
        <v>0</v>
      </c>
      <c r="AZ153" s="236">
        <f t="shared" si="36"/>
        <v>0</v>
      </c>
      <c r="BA153" s="236">
        <f t="shared" si="36"/>
        <v>0</v>
      </c>
      <c r="BB153" s="236">
        <f t="shared" si="36"/>
        <v>0</v>
      </c>
      <c r="BC153" s="236">
        <f t="shared" si="36"/>
        <v>0</v>
      </c>
      <c r="BD153" s="236">
        <f t="shared" si="36"/>
        <v>0</v>
      </c>
      <c r="BE153" s="236">
        <f t="shared" si="36"/>
        <v>0</v>
      </c>
      <c r="BF153" s="236">
        <f t="shared" si="28"/>
        <v>0</v>
      </c>
      <c r="BG153" s="236">
        <f t="shared" si="28"/>
        <v>0</v>
      </c>
      <c r="BH153" s="236">
        <f t="shared" si="28"/>
        <v>0</v>
      </c>
      <c r="BI153" s="236">
        <f t="shared" si="26"/>
        <v>0</v>
      </c>
      <c r="BJ153" s="236">
        <f t="shared" si="26"/>
        <v>0</v>
      </c>
      <c r="BK153" s="236">
        <f t="shared" si="26"/>
        <v>0</v>
      </c>
      <c r="BL153" s="235">
        <f t="shared" si="31"/>
        <v>0</v>
      </c>
      <c r="BM153" s="234"/>
      <c r="BN153" s="234"/>
      <c r="BO153" s="234"/>
      <c r="BP153" s="234"/>
      <c r="BQ153" s="234"/>
    </row>
    <row r="154" spans="1:69">
      <c r="A154" s="234" t="s">
        <v>367</v>
      </c>
      <c r="B154" s="231">
        <v>1.7299999999999999E-2</v>
      </c>
      <c r="C154" s="231">
        <v>1.6900000000000002E-2</v>
      </c>
      <c r="D154" s="220">
        <v>2410294.66</v>
      </c>
      <c r="E154" s="220">
        <v>2410294.66</v>
      </c>
      <c r="F154" s="220">
        <v>2410294.66</v>
      </c>
      <c r="G154" s="220">
        <v>2410294.66</v>
      </c>
      <c r="H154" s="220">
        <v>2410294.66</v>
      </c>
      <c r="I154" s="220">
        <v>2410294.66</v>
      </c>
      <c r="J154" s="220">
        <v>2410294.66</v>
      </c>
      <c r="K154" s="220">
        <v>2410294.66</v>
      </c>
      <c r="L154" s="220">
        <v>2410294.66</v>
      </c>
      <c r="M154" s="220">
        <v>2410294.66</v>
      </c>
      <c r="N154" s="220">
        <v>2410294.66</v>
      </c>
      <c r="O154" s="220">
        <v>2410294.66</v>
      </c>
      <c r="P154" s="220">
        <f t="shared" si="32"/>
        <v>28923535.920000002</v>
      </c>
      <c r="Q154" s="220">
        <v>2410294.66</v>
      </c>
      <c r="R154" s="220">
        <v>2410294.66</v>
      </c>
      <c r="S154" s="220">
        <v>2410294.66</v>
      </c>
      <c r="T154" s="220">
        <v>2410294.66</v>
      </c>
      <c r="U154" s="220">
        <v>0</v>
      </c>
      <c r="V154" s="220">
        <v>0</v>
      </c>
      <c r="W154" s="220">
        <v>0</v>
      </c>
      <c r="X154" s="220">
        <v>0</v>
      </c>
      <c r="Y154" s="220">
        <v>0</v>
      </c>
      <c r="Z154" s="220">
        <v>0</v>
      </c>
      <c r="AA154" s="220">
        <v>0</v>
      </c>
      <c r="AB154" s="220">
        <v>0</v>
      </c>
      <c r="AC154" s="220">
        <v>0</v>
      </c>
      <c r="AD154" s="220">
        <v>0</v>
      </c>
      <c r="AE154" s="220">
        <v>0</v>
      </c>
      <c r="AF154" s="220">
        <v>0</v>
      </c>
      <c r="AG154" s="220">
        <f t="shared" si="33"/>
        <v>0</v>
      </c>
      <c r="AH154" s="234"/>
      <c r="AI154" s="235">
        <f t="shared" si="35"/>
        <v>3474.84</v>
      </c>
      <c r="AJ154" s="235">
        <f t="shared" si="35"/>
        <v>3474.84</v>
      </c>
      <c r="AK154" s="235">
        <f t="shared" si="35"/>
        <v>3474.84</v>
      </c>
      <c r="AL154" s="235">
        <f t="shared" si="35"/>
        <v>3474.84</v>
      </c>
      <c r="AM154" s="235">
        <f t="shared" si="35"/>
        <v>3474.84</v>
      </c>
      <c r="AN154" s="235">
        <f t="shared" si="35"/>
        <v>3474.84</v>
      </c>
      <c r="AO154" s="235">
        <f t="shared" si="27"/>
        <v>3474.84</v>
      </c>
      <c r="AP154" s="235">
        <f t="shared" si="27"/>
        <v>3474.84</v>
      </c>
      <c r="AQ154" s="235">
        <f t="shared" si="27"/>
        <v>3474.84</v>
      </c>
      <c r="AR154" s="235">
        <f t="shared" si="25"/>
        <v>3474.84</v>
      </c>
      <c r="AS154" s="235">
        <f t="shared" si="25"/>
        <v>3474.84</v>
      </c>
      <c r="AT154" s="235">
        <f t="shared" si="25"/>
        <v>3474.84</v>
      </c>
      <c r="AU154" s="236">
        <f t="shared" si="29"/>
        <v>41698.080000000002</v>
      </c>
      <c r="AV154" s="236">
        <f t="shared" si="30"/>
        <v>3474.84</v>
      </c>
      <c r="AW154" s="236">
        <f t="shared" si="30"/>
        <v>3474.84</v>
      </c>
      <c r="AX154" s="236">
        <f t="shared" si="30"/>
        <v>3474.84</v>
      </c>
      <c r="AY154" s="236">
        <f t="shared" si="30"/>
        <v>3474.84</v>
      </c>
      <c r="AZ154" s="236">
        <f t="shared" si="36"/>
        <v>0</v>
      </c>
      <c r="BA154" s="236">
        <f t="shared" si="36"/>
        <v>0</v>
      </c>
      <c r="BB154" s="236">
        <f t="shared" si="36"/>
        <v>0</v>
      </c>
      <c r="BC154" s="236">
        <f t="shared" si="36"/>
        <v>0</v>
      </c>
      <c r="BD154" s="236">
        <f t="shared" si="36"/>
        <v>0</v>
      </c>
      <c r="BE154" s="236">
        <f t="shared" si="36"/>
        <v>0</v>
      </c>
      <c r="BF154" s="236">
        <f t="shared" si="28"/>
        <v>0</v>
      </c>
      <c r="BG154" s="236">
        <f t="shared" si="28"/>
        <v>0</v>
      </c>
      <c r="BH154" s="236">
        <f t="shared" si="28"/>
        <v>0</v>
      </c>
      <c r="BI154" s="236">
        <f t="shared" si="26"/>
        <v>0</v>
      </c>
      <c r="BJ154" s="236">
        <f t="shared" si="26"/>
        <v>0</v>
      </c>
      <c r="BK154" s="236">
        <f t="shared" si="26"/>
        <v>0</v>
      </c>
      <c r="BL154" s="235">
        <f t="shared" si="31"/>
        <v>0</v>
      </c>
      <c r="BM154" s="234"/>
      <c r="BN154" s="234"/>
      <c r="BO154" s="234"/>
      <c r="BP154" s="234"/>
      <c r="BQ154" s="234"/>
    </row>
    <row r="155" spans="1:69">
      <c r="A155" s="234" t="s">
        <v>368</v>
      </c>
      <c r="B155" s="231">
        <v>1.7299999999999999E-2</v>
      </c>
      <c r="C155" s="231">
        <v>1.6900000000000002E-2</v>
      </c>
      <c r="D155" s="220">
        <v>31104383.870000001</v>
      </c>
      <c r="E155" s="220">
        <v>31101574.620000001</v>
      </c>
      <c r="F155" s="220">
        <v>31098765.370000001</v>
      </c>
      <c r="G155" s="220">
        <v>31098765.370000001</v>
      </c>
      <c r="H155" s="220">
        <v>31098765.370000001</v>
      </c>
      <c r="I155" s="220">
        <v>31098765.370000001</v>
      </c>
      <c r="J155" s="220">
        <v>31098765.370000001</v>
      </c>
      <c r="K155" s="220">
        <v>31098765.370000001</v>
      </c>
      <c r="L155" s="220">
        <v>31098765.370000001</v>
      </c>
      <c r="M155" s="220">
        <v>31098765.370000001</v>
      </c>
      <c r="N155" s="220">
        <v>31098765.370000001</v>
      </c>
      <c r="O155" s="220">
        <v>31098765.370000001</v>
      </c>
      <c r="P155" s="220">
        <f t="shared" si="32"/>
        <v>373193612.19</v>
      </c>
      <c r="Q155" s="220">
        <v>31098765.370000001</v>
      </c>
      <c r="R155" s="220">
        <v>31098765.370000001</v>
      </c>
      <c r="S155" s="220">
        <v>31098765.370000001</v>
      </c>
      <c r="T155" s="220">
        <v>31098765.370000001</v>
      </c>
      <c r="U155" s="220">
        <v>33509060.030000001</v>
      </c>
      <c r="V155" s="220">
        <v>33509060.030000001</v>
      </c>
      <c r="W155" s="220">
        <v>33509060.030000001</v>
      </c>
      <c r="X155" s="220">
        <v>33509060.030000001</v>
      </c>
      <c r="Y155" s="220">
        <v>33509060.030000001</v>
      </c>
      <c r="Z155" s="220">
        <v>33509060.030000001</v>
      </c>
      <c r="AA155" s="220">
        <v>33509060.030000001</v>
      </c>
      <c r="AB155" s="220">
        <v>33509060.030000001</v>
      </c>
      <c r="AC155" s="220">
        <v>33509060.030000001</v>
      </c>
      <c r="AD155" s="220">
        <v>33509060.030000001</v>
      </c>
      <c r="AE155" s="220">
        <v>33509060.030000001</v>
      </c>
      <c r="AF155" s="220">
        <v>33509060.030000001</v>
      </c>
      <c r="AG155" s="220">
        <f t="shared" si="33"/>
        <v>402108720.3599999</v>
      </c>
      <c r="AH155" s="234"/>
      <c r="AI155" s="235">
        <f t="shared" si="35"/>
        <v>44842.15</v>
      </c>
      <c r="AJ155" s="235">
        <f t="shared" si="35"/>
        <v>44838.1</v>
      </c>
      <c r="AK155" s="235">
        <f t="shared" si="35"/>
        <v>44834.05</v>
      </c>
      <c r="AL155" s="235">
        <f t="shared" si="35"/>
        <v>44834.05</v>
      </c>
      <c r="AM155" s="235">
        <f t="shared" si="35"/>
        <v>44834.05</v>
      </c>
      <c r="AN155" s="235">
        <f t="shared" si="35"/>
        <v>44834.05</v>
      </c>
      <c r="AO155" s="235">
        <f t="shared" si="27"/>
        <v>44834.05</v>
      </c>
      <c r="AP155" s="235">
        <f t="shared" si="27"/>
        <v>44834.05</v>
      </c>
      <c r="AQ155" s="235">
        <f t="shared" si="27"/>
        <v>44834.05</v>
      </c>
      <c r="AR155" s="235">
        <f t="shared" si="25"/>
        <v>44834.05</v>
      </c>
      <c r="AS155" s="235">
        <f t="shared" si="25"/>
        <v>44834.05</v>
      </c>
      <c r="AT155" s="235">
        <f t="shared" si="25"/>
        <v>44834.05</v>
      </c>
      <c r="AU155" s="236">
        <f t="shared" si="29"/>
        <v>538020.74999999988</v>
      </c>
      <c r="AV155" s="236">
        <f t="shared" si="30"/>
        <v>44834.05</v>
      </c>
      <c r="AW155" s="236">
        <f t="shared" si="30"/>
        <v>44834.05</v>
      </c>
      <c r="AX155" s="236">
        <f t="shared" si="30"/>
        <v>44834.05</v>
      </c>
      <c r="AY155" s="236">
        <f t="shared" si="30"/>
        <v>44834.05</v>
      </c>
      <c r="AZ155" s="236">
        <f t="shared" si="36"/>
        <v>47191.93</v>
      </c>
      <c r="BA155" s="236">
        <f t="shared" si="36"/>
        <v>47191.93</v>
      </c>
      <c r="BB155" s="236">
        <f t="shared" si="36"/>
        <v>47191.93</v>
      </c>
      <c r="BC155" s="236">
        <f t="shared" si="36"/>
        <v>47191.93</v>
      </c>
      <c r="BD155" s="236">
        <f t="shared" si="36"/>
        <v>47191.93</v>
      </c>
      <c r="BE155" s="236">
        <f t="shared" si="36"/>
        <v>47191.93</v>
      </c>
      <c r="BF155" s="236">
        <f t="shared" si="28"/>
        <v>47191.93</v>
      </c>
      <c r="BG155" s="236">
        <f t="shared" si="28"/>
        <v>47191.93</v>
      </c>
      <c r="BH155" s="236">
        <f t="shared" si="28"/>
        <v>47191.93</v>
      </c>
      <c r="BI155" s="236">
        <f t="shared" si="26"/>
        <v>47191.93</v>
      </c>
      <c r="BJ155" s="236">
        <f t="shared" si="26"/>
        <v>47191.93</v>
      </c>
      <c r="BK155" s="236">
        <f t="shared" si="26"/>
        <v>47191.93</v>
      </c>
      <c r="BL155" s="235">
        <f t="shared" si="31"/>
        <v>566303.16</v>
      </c>
      <c r="BM155" s="234"/>
      <c r="BN155" s="234"/>
      <c r="BO155" s="234"/>
      <c r="BP155" s="234"/>
      <c r="BQ155" s="234"/>
    </row>
    <row r="156" spans="1:69">
      <c r="A156" s="234" t="s">
        <v>369</v>
      </c>
      <c r="B156" s="231">
        <v>3.56E-2</v>
      </c>
      <c r="C156" s="231">
        <v>3.85E-2</v>
      </c>
      <c r="D156" s="220">
        <v>23715911.23</v>
      </c>
      <c r="E156" s="220">
        <v>23715911.23</v>
      </c>
      <c r="F156" s="220">
        <v>21999780.960000001</v>
      </c>
      <c r="G156" s="220">
        <v>20283650.690000001</v>
      </c>
      <c r="H156" s="220">
        <v>20283650.690000001</v>
      </c>
      <c r="I156" s="220">
        <v>20283650.690000001</v>
      </c>
      <c r="J156" s="220">
        <v>20283650.690000001</v>
      </c>
      <c r="K156" s="220">
        <v>20283650.690000001</v>
      </c>
      <c r="L156" s="220">
        <v>20283650.690000001</v>
      </c>
      <c r="M156" s="220">
        <v>20283650.690000001</v>
      </c>
      <c r="N156" s="220">
        <v>20283650.690000001</v>
      </c>
      <c r="O156" s="220">
        <v>20283650.690000001</v>
      </c>
      <c r="P156" s="220">
        <f t="shared" si="32"/>
        <v>251984459.63</v>
      </c>
      <c r="Q156" s="220">
        <v>20283650.690000001</v>
      </c>
      <c r="R156" s="220">
        <v>20283650.690000001</v>
      </c>
      <c r="S156" s="220">
        <v>20283650.690000001</v>
      </c>
      <c r="T156" s="220">
        <v>20283650.690000001</v>
      </c>
      <c r="U156" s="220">
        <v>0</v>
      </c>
      <c r="V156" s="220">
        <v>0</v>
      </c>
      <c r="W156" s="220">
        <v>0</v>
      </c>
      <c r="X156" s="220">
        <v>0</v>
      </c>
      <c r="Y156" s="220">
        <v>0</v>
      </c>
      <c r="Z156" s="220">
        <v>0</v>
      </c>
      <c r="AA156" s="220">
        <v>0</v>
      </c>
      <c r="AB156" s="220">
        <v>0</v>
      </c>
      <c r="AC156" s="220">
        <v>0</v>
      </c>
      <c r="AD156" s="220">
        <v>0</v>
      </c>
      <c r="AE156" s="220">
        <v>0</v>
      </c>
      <c r="AF156" s="220">
        <v>0</v>
      </c>
      <c r="AG156" s="220">
        <f t="shared" si="33"/>
        <v>0</v>
      </c>
      <c r="AH156" s="234"/>
      <c r="AI156" s="235">
        <f t="shared" si="35"/>
        <v>70357.2</v>
      </c>
      <c r="AJ156" s="235">
        <f t="shared" si="35"/>
        <v>70357.2</v>
      </c>
      <c r="AK156" s="235">
        <f t="shared" si="35"/>
        <v>65266.02</v>
      </c>
      <c r="AL156" s="235">
        <f t="shared" si="35"/>
        <v>60174.83</v>
      </c>
      <c r="AM156" s="235">
        <f t="shared" si="35"/>
        <v>60174.83</v>
      </c>
      <c r="AN156" s="235">
        <f t="shared" si="35"/>
        <v>60174.83</v>
      </c>
      <c r="AO156" s="235">
        <f t="shared" si="27"/>
        <v>60174.83</v>
      </c>
      <c r="AP156" s="235">
        <f t="shared" si="27"/>
        <v>60174.83</v>
      </c>
      <c r="AQ156" s="235">
        <f t="shared" si="27"/>
        <v>60174.83</v>
      </c>
      <c r="AR156" s="235">
        <f t="shared" si="25"/>
        <v>60174.83</v>
      </c>
      <c r="AS156" s="235">
        <f t="shared" si="25"/>
        <v>60174.83</v>
      </c>
      <c r="AT156" s="235">
        <f t="shared" si="25"/>
        <v>60174.83</v>
      </c>
      <c r="AU156" s="236">
        <f t="shared" si="29"/>
        <v>747553.8899999999</v>
      </c>
      <c r="AV156" s="236">
        <f t="shared" si="30"/>
        <v>60174.83</v>
      </c>
      <c r="AW156" s="236">
        <f t="shared" si="30"/>
        <v>60174.83</v>
      </c>
      <c r="AX156" s="236">
        <f t="shared" si="30"/>
        <v>60174.83</v>
      </c>
      <c r="AY156" s="236">
        <f t="shared" si="30"/>
        <v>60174.83</v>
      </c>
      <c r="AZ156" s="236">
        <f t="shared" si="36"/>
        <v>0</v>
      </c>
      <c r="BA156" s="236">
        <f t="shared" si="36"/>
        <v>0</v>
      </c>
      <c r="BB156" s="236">
        <f t="shared" si="36"/>
        <v>0</v>
      </c>
      <c r="BC156" s="236">
        <f t="shared" si="36"/>
        <v>0</v>
      </c>
      <c r="BD156" s="236">
        <f t="shared" si="36"/>
        <v>0</v>
      </c>
      <c r="BE156" s="236">
        <f t="shared" si="36"/>
        <v>0</v>
      </c>
      <c r="BF156" s="236">
        <f t="shared" si="28"/>
        <v>0</v>
      </c>
      <c r="BG156" s="236">
        <f t="shared" si="28"/>
        <v>0</v>
      </c>
      <c r="BH156" s="236">
        <f t="shared" si="28"/>
        <v>0</v>
      </c>
      <c r="BI156" s="236">
        <f t="shared" si="26"/>
        <v>0</v>
      </c>
      <c r="BJ156" s="236">
        <f t="shared" si="26"/>
        <v>0</v>
      </c>
      <c r="BK156" s="236">
        <f t="shared" si="26"/>
        <v>0</v>
      </c>
      <c r="BL156" s="235">
        <f t="shared" si="31"/>
        <v>0</v>
      </c>
      <c r="BM156" s="234"/>
      <c r="BN156" s="234"/>
      <c r="BO156" s="234"/>
      <c r="BP156" s="234"/>
      <c r="BQ156" s="234"/>
    </row>
    <row r="157" spans="1:69">
      <c r="A157" s="234" t="s">
        <v>370</v>
      </c>
      <c r="B157" s="231">
        <v>3.56E-2</v>
      </c>
      <c r="C157" s="231">
        <v>3.85E-2</v>
      </c>
      <c r="D157" s="220">
        <v>2429614.4300000002</v>
      </c>
      <c r="E157" s="220">
        <v>2429614.4300000002</v>
      </c>
      <c r="F157" s="220">
        <v>2429614.4300000002</v>
      </c>
      <c r="G157" s="220">
        <v>2429614.4300000002</v>
      </c>
      <c r="H157" s="220">
        <v>2429614.4300000002</v>
      </c>
      <c r="I157" s="220">
        <v>2429614.4300000002</v>
      </c>
      <c r="J157" s="220">
        <v>2429614.4300000002</v>
      </c>
      <c r="K157" s="220">
        <v>2429614.4300000002</v>
      </c>
      <c r="L157" s="220">
        <v>2429614.4300000002</v>
      </c>
      <c r="M157" s="220">
        <v>2429614.4300000002</v>
      </c>
      <c r="N157" s="220">
        <v>2429614.4300000002</v>
      </c>
      <c r="O157" s="220">
        <v>2429614.4300000002</v>
      </c>
      <c r="P157" s="220">
        <f t="shared" si="32"/>
        <v>29155373.16</v>
      </c>
      <c r="Q157" s="220">
        <v>2429614.4300000002</v>
      </c>
      <c r="R157" s="220">
        <v>2429614.4300000002</v>
      </c>
      <c r="S157" s="220">
        <v>2429614.4300000002</v>
      </c>
      <c r="T157" s="220">
        <v>2429614.4300000002</v>
      </c>
      <c r="U157" s="220">
        <v>0</v>
      </c>
      <c r="V157" s="220">
        <v>0</v>
      </c>
      <c r="W157" s="220">
        <v>0</v>
      </c>
      <c r="X157" s="220">
        <v>0</v>
      </c>
      <c r="Y157" s="220">
        <v>0</v>
      </c>
      <c r="Z157" s="220">
        <v>0</v>
      </c>
      <c r="AA157" s="220">
        <v>0</v>
      </c>
      <c r="AB157" s="220">
        <v>0</v>
      </c>
      <c r="AC157" s="220">
        <v>0</v>
      </c>
      <c r="AD157" s="220">
        <v>0</v>
      </c>
      <c r="AE157" s="220">
        <v>0</v>
      </c>
      <c r="AF157" s="220">
        <v>0</v>
      </c>
      <c r="AG157" s="220">
        <f t="shared" si="33"/>
        <v>0</v>
      </c>
      <c r="AH157" s="234"/>
      <c r="AI157" s="235">
        <f t="shared" si="35"/>
        <v>7207.86</v>
      </c>
      <c r="AJ157" s="235">
        <f t="shared" si="35"/>
        <v>7207.86</v>
      </c>
      <c r="AK157" s="235">
        <f t="shared" si="35"/>
        <v>7207.86</v>
      </c>
      <c r="AL157" s="235">
        <f t="shared" si="35"/>
        <v>7207.86</v>
      </c>
      <c r="AM157" s="235">
        <f t="shared" si="35"/>
        <v>7207.86</v>
      </c>
      <c r="AN157" s="235">
        <f t="shared" si="35"/>
        <v>7207.86</v>
      </c>
      <c r="AO157" s="235">
        <f t="shared" si="27"/>
        <v>7207.86</v>
      </c>
      <c r="AP157" s="235">
        <f t="shared" si="27"/>
        <v>7207.86</v>
      </c>
      <c r="AQ157" s="235">
        <f t="shared" si="27"/>
        <v>7207.86</v>
      </c>
      <c r="AR157" s="235">
        <f t="shared" si="25"/>
        <v>7207.86</v>
      </c>
      <c r="AS157" s="235">
        <f t="shared" si="25"/>
        <v>7207.86</v>
      </c>
      <c r="AT157" s="235">
        <f t="shared" si="25"/>
        <v>7207.86</v>
      </c>
      <c r="AU157" s="236">
        <f t="shared" si="29"/>
        <v>86494.319999999992</v>
      </c>
      <c r="AV157" s="236">
        <f t="shared" si="30"/>
        <v>7207.86</v>
      </c>
      <c r="AW157" s="236">
        <f t="shared" si="30"/>
        <v>7207.86</v>
      </c>
      <c r="AX157" s="236">
        <f t="shared" si="30"/>
        <v>7207.86</v>
      </c>
      <c r="AY157" s="236">
        <f t="shared" si="30"/>
        <v>7207.86</v>
      </c>
      <c r="AZ157" s="236">
        <f t="shared" si="36"/>
        <v>0</v>
      </c>
      <c r="BA157" s="236">
        <f t="shared" si="36"/>
        <v>0</v>
      </c>
      <c r="BB157" s="236">
        <f t="shared" si="36"/>
        <v>0</v>
      </c>
      <c r="BC157" s="236">
        <f t="shared" si="36"/>
        <v>0</v>
      </c>
      <c r="BD157" s="236">
        <f t="shared" si="36"/>
        <v>0</v>
      </c>
      <c r="BE157" s="236">
        <f t="shared" si="36"/>
        <v>0</v>
      </c>
      <c r="BF157" s="236">
        <f t="shared" si="28"/>
        <v>0</v>
      </c>
      <c r="BG157" s="236">
        <f t="shared" si="28"/>
        <v>0</v>
      </c>
      <c r="BH157" s="236">
        <f t="shared" si="28"/>
        <v>0</v>
      </c>
      <c r="BI157" s="236">
        <f t="shared" si="26"/>
        <v>0</v>
      </c>
      <c r="BJ157" s="236">
        <f t="shared" si="26"/>
        <v>0</v>
      </c>
      <c r="BK157" s="236">
        <f t="shared" si="26"/>
        <v>0</v>
      </c>
      <c r="BL157" s="235">
        <f t="shared" si="31"/>
        <v>0</v>
      </c>
      <c r="BM157" s="234"/>
      <c r="BN157" s="234"/>
      <c r="BO157" s="234"/>
      <c r="BP157" s="234"/>
      <c r="BQ157" s="234"/>
    </row>
    <row r="158" spans="1:69">
      <c r="A158" s="234" t="s">
        <v>371</v>
      </c>
      <c r="B158" s="231">
        <v>3.56E-2</v>
      </c>
      <c r="C158" s="231">
        <v>3.85E-2</v>
      </c>
      <c r="D158" s="220">
        <v>29925871.84</v>
      </c>
      <c r="E158" s="220">
        <v>29921336.68</v>
      </c>
      <c r="F158" s="220">
        <v>29921336.68</v>
      </c>
      <c r="G158" s="220">
        <v>29921336.68</v>
      </c>
      <c r="H158" s="220">
        <v>29921336.68</v>
      </c>
      <c r="I158" s="220">
        <v>29914800.059999999</v>
      </c>
      <c r="J158" s="220">
        <v>29908263.440000001</v>
      </c>
      <c r="K158" s="220">
        <v>30058437.735000003</v>
      </c>
      <c r="L158" s="220">
        <v>30208612.030000001</v>
      </c>
      <c r="M158" s="220">
        <v>30208612.030000001</v>
      </c>
      <c r="N158" s="220">
        <v>30208612.030000001</v>
      </c>
      <c r="O158" s="220">
        <v>30208612.030000001</v>
      </c>
      <c r="P158" s="220">
        <f t="shared" si="32"/>
        <v>360327167.91499996</v>
      </c>
      <c r="Q158" s="220">
        <v>30208612.030000001</v>
      </c>
      <c r="R158" s="220">
        <v>30413262.505000003</v>
      </c>
      <c r="S158" s="220">
        <v>30617912.98</v>
      </c>
      <c r="T158" s="220">
        <v>30617912.98</v>
      </c>
      <c r="U158" s="220">
        <v>53331178.100000001</v>
      </c>
      <c r="V158" s="220">
        <v>53331178.100000001</v>
      </c>
      <c r="W158" s="220">
        <v>53331178.100000001</v>
      </c>
      <c r="X158" s="220">
        <v>53331178.100000001</v>
      </c>
      <c r="Y158" s="220">
        <v>53331178.100000001</v>
      </c>
      <c r="Z158" s="220">
        <v>53331178.100000001</v>
      </c>
      <c r="AA158" s="220">
        <v>53331178.100000001</v>
      </c>
      <c r="AB158" s="220">
        <v>53331178.100000001</v>
      </c>
      <c r="AC158" s="220">
        <v>53331178.100000001</v>
      </c>
      <c r="AD158" s="220">
        <v>53331178.100000001</v>
      </c>
      <c r="AE158" s="220">
        <v>53331178.100000001</v>
      </c>
      <c r="AF158" s="220">
        <v>53331178.100000001</v>
      </c>
      <c r="AG158" s="220">
        <f t="shared" si="33"/>
        <v>639974137.20000017</v>
      </c>
      <c r="AH158" s="234"/>
      <c r="AI158" s="235">
        <f t="shared" si="35"/>
        <v>88780.09</v>
      </c>
      <c r="AJ158" s="235">
        <f t="shared" si="35"/>
        <v>88766.63</v>
      </c>
      <c r="AK158" s="235">
        <f t="shared" si="35"/>
        <v>88766.63</v>
      </c>
      <c r="AL158" s="235">
        <f t="shared" si="35"/>
        <v>88766.63</v>
      </c>
      <c r="AM158" s="235">
        <f t="shared" si="35"/>
        <v>88766.63</v>
      </c>
      <c r="AN158" s="235">
        <f t="shared" si="35"/>
        <v>88747.24</v>
      </c>
      <c r="AO158" s="235">
        <f t="shared" si="27"/>
        <v>88727.85</v>
      </c>
      <c r="AP158" s="235">
        <f t="shared" si="27"/>
        <v>89173.37</v>
      </c>
      <c r="AQ158" s="235">
        <f t="shared" si="27"/>
        <v>89618.880000000005</v>
      </c>
      <c r="AR158" s="235">
        <f t="shared" si="25"/>
        <v>89618.880000000005</v>
      </c>
      <c r="AS158" s="235">
        <f t="shared" si="25"/>
        <v>89618.880000000005</v>
      </c>
      <c r="AT158" s="235">
        <f t="shared" si="25"/>
        <v>89618.880000000005</v>
      </c>
      <c r="AU158" s="236">
        <f t="shared" si="29"/>
        <v>1068970.5899999999</v>
      </c>
      <c r="AV158" s="236">
        <f t="shared" si="30"/>
        <v>89618.880000000005</v>
      </c>
      <c r="AW158" s="236">
        <f t="shared" si="30"/>
        <v>90226.01</v>
      </c>
      <c r="AX158" s="236">
        <f t="shared" si="30"/>
        <v>90833.14</v>
      </c>
      <c r="AY158" s="236">
        <f t="shared" si="30"/>
        <v>90833.14</v>
      </c>
      <c r="AZ158" s="236">
        <f t="shared" si="36"/>
        <v>171104.2</v>
      </c>
      <c r="BA158" s="236">
        <f t="shared" si="36"/>
        <v>171104.2</v>
      </c>
      <c r="BB158" s="236">
        <f t="shared" si="36"/>
        <v>171104.2</v>
      </c>
      <c r="BC158" s="236">
        <f t="shared" si="36"/>
        <v>171104.2</v>
      </c>
      <c r="BD158" s="236">
        <f t="shared" si="36"/>
        <v>171104.2</v>
      </c>
      <c r="BE158" s="236">
        <f t="shared" si="36"/>
        <v>171104.2</v>
      </c>
      <c r="BF158" s="236">
        <f t="shared" si="28"/>
        <v>171104.2</v>
      </c>
      <c r="BG158" s="236">
        <f t="shared" si="28"/>
        <v>171104.2</v>
      </c>
      <c r="BH158" s="236">
        <f t="shared" si="28"/>
        <v>171104.2</v>
      </c>
      <c r="BI158" s="236">
        <f t="shared" si="26"/>
        <v>171104.2</v>
      </c>
      <c r="BJ158" s="236">
        <f t="shared" si="26"/>
        <v>171104.2</v>
      </c>
      <c r="BK158" s="236">
        <f t="shared" si="26"/>
        <v>171104.2</v>
      </c>
      <c r="BL158" s="235">
        <f t="shared" si="31"/>
        <v>2053250.3999999997</v>
      </c>
      <c r="BM158" s="234"/>
      <c r="BN158" s="234"/>
      <c r="BO158" s="234"/>
      <c r="BP158" s="234"/>
      <c r="BQ158" s="234"/>
    </row>
    <row r="159" spans="1:69">
      <c r="A159" s="234" t="s">
        <v>372</v>
      </c>
      <c r="B159" s="231">
        <v>3.6599999999999994E-2</v>
      </c>
      <c r="C159" s="231">
        <v>3.5800000000000005E-2</v>
      </c>
      <c r="D159" s="220">
        <v>12041998.279999999</v>
      </c>
      <c r="E159" s="220">
        <v>12041998.279999999</v>
      </c>
      <c r="F159" s="220">
        <v>12041998.279999999</v>
      </c>
      <c r="G159" s="220">
        <v>12041998.279999999</v>
      </c>
      <c r="H159" s="220">
        <v>12041998.279999999</v>
      </c>
      <c r="I159" s="220">
        <v>12041998.279999999</v>
      </c>
      <c r="J159" s="220">
        <v>12041998.279999999</v>
      </c>
      <c r="K159" s="220">
        <v>12041998.279999999</v>
      </c>
      <c r="L159" s="220">
        <v>12041998.279999999</v>
      </c>
      <c r="M159" s="220">
        <v>12041998.279999999</v>
      </c>
      <c r="N159" s="220">
        <v>12041998.279999999</v>
      </c>
      <c r="O159" s="220">
        <v>12041998.279999999</v>
      </c>
      <c r="P159" s="220">
        <f t="shared" si="32"/>
        <v>144503979.35999998</v>
      </c>
      <c r="Q159" s="220">
        <v>12041998.279999999</v>
      </c>
      <c r="R159" s="220">
        <v>12041998.279999999</v>
      </c>
      <c r="S159" s="220">
        <v>12041998.279999999</v>
      </c>
      <c r="T159" s="220">
        <v>12041998.279999999</v>
      </c>
      <c r="U159" s="220">
        <v>12041998.279999999</v>
      </c>
      <c r="V159" s="220">
        <v>12041998.279999999</v>
      </c>
      <c r="W159" s="220">
        <v>12041998.279999999</v>
      </c>
      <c r="X159" s="220">
        <v>12041998.279999999</v>
      </c>
      <c r="Y159" s="220">
        <v>12041998.279999999</v>
      </c>
      <c r="Z159" s="220">
        <v>12041998.279999999</v>
      </c>
      <c r="AA159" s="220">
        <v>12041998.279999999</v>
      </c>
      <c r="AB159" s="220">
        <v>12041998.279999999</v>
      </c>
      <c r="AC159" s="220">
        <v>12041998.279999999</v>
      </c>
      <c r="AD159" s="220">
        <v>12041998.279999999</v>
      </c>
      <c r="AE159" s="220">
        <v>12041998.279999999</v>
      </c>
      <c r="AF159" s="220">
        <v>12041998.279999999</v>
      </c>
      <c r="AG159" s="220">
        <f t="shared" si="33"/>
        <v>144503979.35999998</v>
      </c>
      <c r="AH159" s="234"/>
      <c r="AI159" s="235">
        <f t="shared" si="35"/>
        <v>36728.089999999997</v>
      </c>
      <c r="AJ159" s="235">
        <f t="shared" si="35"/>
        <v>36728.089999999997</v>
      </c>
      <c r="AK159" s="235">
        <f t="shared" si="35"/>
        <v>36728.089999999997</v>
      </c>
      <c r="AL159" s="235">
        <f t="shared" si="35"/>
        <v>36728.089999999997</v>
      </c>
      <c r="AM159" s="235">
        <f t="shared" si="35"/>
        <v>36728.089999999997</v>
      </c>
      <c r="AN159" s="235">
        <f t="shared" si="35"/>
        <v>36728.089999999997</v>
      </c>
      <c r="AO159" s="235">
        <f t="shared" si="27"/>
        <v>36728.089999999997</v>
      </c>
      <c r="AP159" s="235">
        <f t="shared" si="27"/>
        <v>36728.089999999997</v>
      </c>
      <c r="AQ159" s="235">
        <f t="shared" si="27"/>
        <v>36728.089999999997</v>
      </c>
      <c r="AR159" s="235">
        <f t="shared" si="25"/>
        <v>36728.089999999997</v>
      </c>
      <c r="AS159" s="235">
        <f t="shared" si="25"/>
        <v>36728.089999999997</v>
      </c>
      <c r="AT159" s="235">
        <f t="shared" si="25"/>
        <v>36728.089999999997</v>
      </c>
      <c r="AU159" s="236">
        <f t="shared" si="29"/>
        <v>440737.07999999984</v>
      </c>
      <c r="AV159" s="236">
        <f t="shared" si="30"/>
        <v>36728.089999999997</v>
      </c>
      <c r="AW159" s="236">
        <f t="shared" si="30"/>
        <v>36728.089999999997</v>
      </c>
      <c r="AX159" s="236">
        <f t="shared" si="30"/>
        <v>36728.089999999997</v>
      </c>
      <c r="AY159" s="236">
        <f t="shared" si="30"/>
        <v>36728.089999999997</v>
      </c>
      <c r="AZ159" s="236">
        <f t="shared" si="36"/>
        <v>35925.29</v>
      </c>
      <c r="BA159" s="236">
        <f t="shared" si="36"/>
        <v>35925.29</v>
      </c>
      <c r="BB159" s="236">
        <f t="shared" si="36"/>
        <v>35925.29</v>
      </c>
      <c r="BC159" s="236">
        <f t="shared" si="36"/>
        <v>35925.29</v>
      </c>
      <c r="BD159" s="236">
        <f t="shared" si="36"/>
        <v>35925.29</v>
      </c>
      <c r="BE159" s="236">
        <f t="shared" si="36"/>
        <v>35925.29</v>
      </c>
      <c r="BF159" s="236">
        <f t="shared" si="28"/>
        <v>35925.29</v>
      </c>
      <c r="BG159" s="236">
        <f t="shared" si="28"/>
        <v>35925.29</v>
      </c>
      <c r="BH159" s="236">
        <f t="shared" si="28"/>
        <v>35925.29</v>
      </c>
      <c r="BI159" s="236">
        <f t="shared" si="26"/>
        <v>35925.29</v>
      </c>
      <c r="BJ159" s="236">
        <f t="shared" si="26"/>
        <v>35925.29</v>
      </c>
      <c r="BK159" s="236">
        <f t="shared" si="26"/>
        <v>35925.29</v>
      </c>
      <c r="BL159" s="235">
        <f t="shared" si="31"/>
        <v>431103.47999999992</v>
      </c>
      <c r="BM159" s="234"/>
      <c r="BN159" s="234"/>
      <c r="BO159" s="234"/>
      <c r="BP159" s="234"/>
      <c r="BQ159" s="234"/>
    </row>
    <row r="160" spans="1:69">
      <c r="A160" s="234" t="s">
        <v>373</v>
      </c>
      <c r="B160" s="231">
        <v>3.6599999999999994E-2</v>
      </c>
      <c r="C160" s="231">
        <v>3.5800000000000005E-2</v>
      </c>
      <c r="D160" s="220">
        <v>0</v>
      </c>
      <c r="E160" s="220">
        <v>0</v>
      </c>
      <c r="F160" s="220">
        <v>0</v>
      </c>
      <c r="G160" s="220">
        <v>0</v>
      </c>
      <c r="H160" s="220">
        <v>0</v>
      </c>
      <c r="I160" s="220">
        <v>0</v>
      </c>
      <c r="J160" s="220">
        <v>0</v>
      </c>
      <c r="K160" s="220">
        <v>0</v>
      </c>
      <c r="L160" s="220">
        <v>0</v>
      </c>
      <c r="M160" s="220">
        <v>0</v>
      </c>
      <c r="N160" s="220">
        <v>0</v>
      </c>
      <c r="O160" s="220">
        <v>0</v>
      </c>
      <c r="P160" s="220">
        <f t="shared" si="32"/>
        <v>0</v>
      </c>
      <c r="Q160" s="220">
        <v>0</v>
      </c>
      <c r="R160" s="220">
        <v>0</v>
      </c>
      <c r="S160" s="220">
        <v>0</v>
      </c>
      <c r="T160" s="220">
        <v>0</v>
      </c>
      <c r="U160" s="220">
        <v>0</v>
      </c>
      <c r="V160" s="220">
        <v>0</v>
      </c>
      <c r="W160" s="220">
        <v>0</v>
      </c>
      <c r="X160" s="220">
        <v>0</v>
      </c>
      <c r="Y160" s="220">
        <v>0</v>
      </c>
      <c r="Z160" s="220">
        <v>0</v>
      </c>
      <c r="AA160" s="220">
        <v>0</v>
      </c>
      <c r="AB160" s="220">
        <v>0</v>
      </c>
      <c r="AC160" s="220">
        <v>0</v>
      </c>
      <c r="AD160" s="220">
        <v>0</v>
      </c>
      <c r="AE160" s="220">
        <v>0</v>
      </c>
      <c r="AF160" s="220">
        <v>0</v>
      </c>
      <c r="AG160" s="220">
        <f t="shared" si="33"/>
        <v>0</v>
      </c>
      <c r="AH160" s="234"/>
      <c r="AI160" s="235">
        <f t="shared" si="35"/>
        <v>0</v>
      </c>
      <c r="AJ160" s="235">
        <f t="shared" si="35"/>
        <v>0</v>
      </c>
      <c r="AK160" s="235">
        <f t="shared" si="35"/>
        <v>0</v>
      </c>
      <c r="AL160" s="235">
        <f t="shared" si="35"/>
        <v>0</v>
      </c>
      <c r="AM160" s="235">
        <f t="shared" si="35"/>
        <v>0</v>
      </c>
      <c r="AN160" s="235">
        <f t="shared" si="35"/>
        <v>0</v>
      </c>
      <c r="AO160" s="235">
        <f t="shared" si="27"/>
        <v>0</v>
      </c>
      <c r="AP160" s="235">
        <f t="shared" si="27"/>
        <v>0</v>
      </c>
      <c r="AQ160" s="235">
        <f t="shared" si="27"/>
        <v>0</v>
      </c>
      <c r="AR160" s="235">
        <f t="shared" si="27"/>
        <v>0</v>
      </c>
      <c r="AS160" s="235">
        <f t="shared" si="27"/>
        <v>0</v>
      </c>
      <c r="AT160" s="235">
        <f t="shared" si="27"/>
        <v>0</v>
      </c>
      <c r="AU160" s="236">
        <f t="shared" si="29"/>
        <v>0</v>
      </c>
      <c r="AV160" s="236">
        <f t="shared" si="30"/>
        <v>0</v>
      </c>
      <c r="AW160" s="236">
        <f t="shared" si="30"/>
        <v>0</v>
      </c>
      <c r="AX160" s="236">
        <f t="shared" si="30"/>
        <v>0</v>
      </c>
      <c r="AY160" s="236">
        <f t="shared" si="30"/>
        <v>0</v>
      </c>
      <c r="AZ160" s="236">
        <f t="shared" si="36"/>
        <v>0</v>
      </c>
      <c r="BA160" s="236">
        <f t="shared" si="36"/>
        <v>0</v>
      </c>
      <c r="BB160" s="236">
        <f t="shared" si="36"/>
        <v>0</v>
      </c>
      <c r="BC160" s="236">
        <f t="shared" si="36"/>
        <v>0</v>
      </c>
      <c r="BD160" s="236">
        <f t="shared" si="36"/>
        <v>0</v>
      </c>
      <c r="BE160" s="236">
        <f t="shared" si="36"/>
        <v>0</v>
      </c>
      <c r="BF160" s="236">
        <f t="shared" si="28"/>
        <v>0</v>
      </c>
      <c r="BG160" s="236">
        <f t="shared" si="28"/>
        <v>0</v>
      </c>
      <c r="BH160" s="236">
        <f t="shared" si="28"/>
        <v>0</v>
      </c>
      <c r="BI160" s="236">
        <f t="shared" si="28"/>
        <v>0</v>
      </c>
      <c r="BJ160" s="236">
        <f t="shared" si="28"/>
        <v>0</v>
      </c>
      <c r="BK160" s="236">
        <f t="shared" si="28"/>
        <v>0</v>
      </c>
      <c r="BL160" s="235">
        <f t="shared" si="31"/>
        <v>0</v>
      </c>
      <c r="BM160" s="234"/>
      <c r="BN160" s="234"/>
      <c r="BO160" s="234"/>
      <c r="BP160" s="234"/>
      <c r="BQ160" s="234"/>
    </row>
    <row r="161" spans="1:69">
      <c r="A161" s="234" t="s">
        <v>374</v>
      </c>
      <c r="B161" s="231">
        <v>4.1500000000000002E-2</v>
      </c>
      <c r="C161" s="231">
        <v>4.3499999999999997E-2</v>
      </c>
      <c r="D161" s="220">
        <v>15148041.550000001</v>
      </c>
      <c r="E161" s="220">
        <v>15148041.550000001</v>
      </c>
      <c r="F161" s="220">
        <v>15148041.550000001</v>
      </c>
      <c r="G161" s="220">
        <v>15148041.550000001</v>
      </c>
      <c r="H161" s="220">
        <v>15148041.550000001</v>
      </c>
      <c r="I161" s="220">
        <v>15148041.550000001</v>
      </c>
      <c r="J161" s="220">
        <v>15148041.550000001</v>
      </c>
      <c r="K161" s="220">
        <v>15148041.550000001</v>
      </c>
      <c r="L161" s="220">
        <v>15148041.550000001</v>
      </c>
      <c r="M161" s="220">
        <v>15148041.550000001</v>
      </c>
      <c r="N161" s="220">
        <v>15148041.550000001</v>
      </c>
      <c r="O161" s="220">
        <v>15148041.550000001</v>
      </c>
      <c r="P161" s="220">
        <f t="shared" si="32"/>
        <v>181776498.60000002</v>
      </c>
      <c r="Q161" s="220">
        <v>15148041.550000001</v>
      </c>
      <c r="R161" s="220">
        <v>15148041.550000001</v>
      </c>
      <c r="S161" s="220">
        <v>15148041.550000001</v>
      </c>
      <c r="T161" s="220">
        <v>15148041.550000001</v>
      </c>
      <c r="U161" s="220">
        <v>15148041.550000001</v>
      </c>
      <c r="V161" s="220">
        <v>15148041.550000001</v>
      </c>
      <c r="W161" s="220">
        <v>15148041.550000001</v>
      </c>
      <c r="X161" s="220">
        <v>15148041.550000001</v>
      </c>
      <c r="Y161" s="220">
        <v>15148041.550000001</v>
      </c>
      <c r="Z161" s="220">
        <v>15148041.550000001</v>
      </c>
      <c r="AA161" s="220">
        <v>15148041.550000001</v>
      </c>
      <c r="AB161" s="220">
        <v>15148041.550000001</v>
      </c>
      <c r="AC161" s="220">
        <v>15148041.550000001</v>
      </c>
      <c r="AD161" s="220">
        <v>15148041.550000001</v>
      </c>
      <c r="AE161" s="220">
        <v>15148041.550000001</v>
      </c>
      <c r="AF161" s="220">
        <v>15148041.550000001</v>
      </c>
      <c r="AG161" s="220">
        <f t="shared" si="33"/>
        <v>181776498.60000002</v>
      </c>
      <c r="AH161" s="234"/>
      <c r="AI161" s="235">
        <f t="shared" si="35"/>
        <v>52386.98</v>
      </c>
      <c r="AJ161" s="235">
        <f t="shared" si="35"/>
        <v>52386.98</v>
      </c>
      <c r="AK161" s="235">
        <f t="shared" si="35"/>
        <v>52386.98</v>
      </c>
      <c r="AL161" s="235">
        <f t="shared" si="35"/>
        <v>52386.98</v>
      </c>
      <c r="AM161" s="235">
        <f t="shared" si="35"/>
        <v>52386.98</v>
      </c>
      <c r="AN161" s="235">
        <f t="shared" si="35"/>
        <v>52386.98</v>
      </c>
      <c r="AO161" s="235">
        <f t="shared" si="27"/>
        <v>52386.98</v>
      </c>
      <c r="AP161" s="235">
        <f t="shared" si="27"/>
        <v>52386.98</v>
      </c>
      <c r="AQ161" s="235">
        <f t="shared" si="27"/>
        <v>52386.98</v>
      </c>
      <c r="AR161" s="235">
        <f t="shared" si="27"/>
        <v>52386.98</v>
      </c>
      <c r="AS161" s="235">
        <f t="shared" si="27"/>
        <v>52386.98</v>
      </c>
      <c r="AT161" s="235">
        <f t="shared" si="27"/>
        <v>52386.98</v>
      </c>
      <c r="AU161" s="236">
        <f t="shared" si="29"/>
        <v>628643.75999999989</v>
      </c>
      <c r="AV161" s="236">
        <f t="shared" si="30"/>
        <v>52386.98</v>
      </c>
      <c r="AW161" s="236">
        <f t="shared" si="30"/>
        <v>52386.98</v>
      </c>
      <c r="AX161" s="236">
        <f t="shared" si="30"/>
        <v>52386.98</v>
      </c>
      <c r="AY161" s="236">
        <f t="shared" si="30"/>
        <v>52386.98</v>
      </c>
      <c r="AZ161" s="236">
        <f t="shared" si="36"/>
        <v>54911.65</v>
      </c>
      <c r="BA161" s="236">
        <f t="shared" si="36"/>
        <v>54911.65</v>
      </c>
      <c r="BB161" s="236">
        <f t="shared" si="36"/>
        <v>54911.65</v>
      </c>
      <c r="BC161" s="236">
        <f t="shared" si="36"/>
        <v>54911.65</v>
      </c>
      <c r="BD161" s="236">
        <f t="shared" si="36"/>
        <v>54911.65</v>
      </c>
      <c r="BE161" s="236">
        <f t="shared" si="36"/>
        <v>54911.65</v>
      </c>
      <c r="BF161" s="236">
        <f t="shared" si="28"/>
        <v>54911.65</v>
      </c>
      <c r="BG161" s="236">
        <f t="shared" si="28"/>
        <v>54911.65</v>
      </c>
      <c r="BH161" s="236">
        <f t="shared" si="28"/>
        <v>54911.65</v>
      </c>
      <c r="BI161" s="236">
        <f t="shared" si="28"/>
        <v>54911.65</v>
      </c>
      <c r="BJ161" s="236">
        <f t="shared" si="28"/>
        <v>54911.65</v>
      </c>
      <c r="BK161" s="236">
        <f t="shared" si="28"/>
        <v>54911.65</v>
      </c>
      <c r="BL161" s="235">
        <f t="shared" si="31"/>
        <v>658939.80000000016</v>
      </c>
      <c r="BM161" s="234"/>
      <c r="BN161" s="234"/>
      <c r="BO161" s="234"/>
      <c r="BP161" s="234"/>
      <c r="BQ161" s="234"/>
    </row>
    <row r="162" spans="1:69">
      <c r="A162" s="234" t="s">
        <v>375</v>
      </c>
      <c r="B162" s="231">
        <v>4.1500000000000002E-2</v>
      </c>
      <c r="C162" s="231">
        <v>4.3499999999999997E-2</v>
      </c>
      <c r="D162" s="220">
        <v>0</v>
      </c>
      <c r="E162" s="220">
        <v>0</v>
      </c>
      <c r="F162" s="220">
        <v>0</v>
      </c>
      <c r="G162" s="220">
        <v>0</v>
      </c>
      <c r="H162" s="220">
        <v>0</v>
      </c>
      <c r="I162" s="220">
        <v>0</v>
      </c>
      <c r="J162" s="220">
        <v>0</v>
      </c>
      <c r="K162" s="220">
        <v>0</v>
      </c>
      <c r="L162" s="220">
        <v>0</v>
      </c>
      <c r="M162" s="220">
        <v>0</v>
      </c>
      <c r="N162" s="220">
        <v>0</v>
      </c>
      <c r="O162" s="220">
        <v>0</v>
      </c>
      <c r="P162" s="220">
        <f t="shared" si="32"/>
        <v>0</v>
      </c>
      <c r="Q162" s="220">
        <v>0</v>
      </c>
      <c r="R162" s="220">
        <v>0</v>
      </c>
      <c r="S162" s="220">
        <v>0</v>
      </c>
      <c r="T162" s="220">
        <v>0</v>
      </c>
      <c r="U162" s="220">
        <v>0</v>
      </c>
      <c r="V162" s="220">
        <v>0</v>
      </c>
      <c r="W162" s="220">
        <v>0</v>
      </c>
      <c r="X162" s="220">
        <v>0</v>
      </c>
      <c r="Y162" s="220">
        <v>0</v>
      </c>
      <c r="Z162" s="220">
        <v>0</v>
      </c>
      <c r="AA162" s="220">
        <v>0</v>
      </c>
      <c r="AB162" s="220">
        <v>0</v>
      </c>
      <c r="AC162" s="220">
        <v>0</v>
      </c>
      <c r="AD162" s="220">
        <v>0</v>
      </c>
      <c r="AE162" s="220">
        <v>0</v>
      </c>
      <c r="AF162" s="220">
        <v>0</v>
      </c>
      <c r="AG162" s="220">
        <f t="shared" si="33"/>
        <v>0</v>
      </c>
      <c r="AH162" s="234"/>
      <c r="AI162" s="235">
        <f t="shared" si="35"/>
        <v>0</v>
      </c>
      <c r="AJ162" s="235">
        <f t="shared" si="35"/>
        <v>0</v>
      </c>
      <c r="AK162" s="235">
        <f t="shared" si="35"/>
        <v>0</v>
      </c>
      <c r="AL162" s="235">
        <f t="shared" si="35"/>
        <v>0</v>
      </c>
      <c r="AM162" s="235">
        <f t="shared" si="35"/>
        <v>0</v>
      </c>
      <c r="AN162" s="235">
        <f t="shared" si="35"/>
        <v>0</v>
      </c>
      <c r="AO162" s="235">
        <f t="shared" si="27"/>
        <v>0</v>
      </c>
      <c r="AP162" s="235">
        <f t="shared" si="27"/>
        <v>0</v>
      </c>
      <c r="AQ162" s="235">
        <f t="shared" si="27"/>
        <v>0</v>
      </c>
      <c r="AR162" s="235">
        <f t="shared" si="27"/>
        <v>0</v>
      </c>
      <c r="AS162" s="235">
        <f t="shared" si="27"/>
        <v>0</v>
      </c>
      <c r="AT162" s="235">
        <f t="shared" si="27"/>
        <v>0</v>
      </c>
      <c r="AU162" s="236">
        <f t="shared" si="29"/>
        <v>0</v>
      </c>
      <c r="AV162" s="236">
        <f t="shared" si="30"/>
        <v>0</v>
      </c>
      <c r="AW162" s="236">
        <f t="shared" si="30"/>
        <v>0</v>
      </c>
      <c r="AX162" s="236">
        <f t="shared" si="30"/>
        <v>0</v>
      </c>
      <c r="AY162" s="236">
        <f t="shared" si="30"/>
        <v>0</v>
      </c>
      <c r="AZ162" s="236">
        <f t="shared" si="36"/>
        <v>0</v>
      </c>
      <c r="BA162" s="236">
        <f t="shared" si="36"/>
        <v>0</v>
      </c>
      <c r="BB162" s="236">
        <f t="shared" si="36"/>
        <v>0</v>
      </c>
      <c r="BC162" s="236">
        <f t="shared" si="36"/>
        <v>0</v>
      </c>
      <c r="BD162" s="236">
        <f t="shared" si="36"/>
        <v>0</v>
      </c>
      <c r="BE162" s="236">
        <f t="shared" si="36"/>
        <v>0</v>
      </c>
      <c r="BF162" s="236">
        <f t="shared" si="28"/>
        <v>0</v>
      </c>
      <c r="BG162" s="236">
        <f t="shared" si="28"/>
        <v>0</v>
      </c>
      <c r="BH162" s="236">
        <f t="shared" si="28"/>
        <v>0</v>
      </c>
      <c r="BI162" s="236">
        <f t="shared" si="28"/>
        <v>0</v>
      </c>
      <c r="BJ162" s="236">
        <f t="shared" si="28"/>
        <v>0</v>
      </c>
      <c r="BK162" s="236">
        <f t="shared" si="28"/>
        <v>0</v>
      </c>
      <c r="BL162" s="235">
        <f t="shared" si="31"/>
        <v>0</v>
      </c>
      <c r="BM162" s="234"/>
      <c r="BN162" s="234"/>
      <c r="BO162" s="234"/>
      <c r="BP162" s="234"/>
      <c r="BQ162" s="234"/>
    </row>
    <row r="163" spans="1:69">
      <c r="A163" s="234" t="s">
        <v>376</v>
      </c>
      <c r="B163" s="231">
        <v>0</v>
      </c>
      <c r="C163" s="231">
        <v>0</v>
      </c>
      <c r="D163" s="220">
        <v>0</v>
      </c>
      <c r="E163" s="220">
        <v>0</v>
      </c>
      <c r="F163" s="220">
        <v>0</v>
      </c>
      <c r="G163" s="220">
        <v>0</v>
      </c>
      <c r="H163" s="220">
        <v>0</v>
      </c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220">
        <v>0</v>
      </c>
      <c r="O163" s="220">
        <v>0</v>
      </c>
      <c r="P163" s="220">
        <f t="shared" si="32"/>
        <v>0</v>
      </c>
      <c r="Q163" s="220">
        <v>0</v>
      </c>
      <c r="R163" s="220">
        <v>0</v>
      </c>
      <c r="S163" s="220">
        <v>0</v>
      </c>
      <c r="T163" s="220">
        <v>0</v>
      </c>
      <c r="U163" s="220">
        <v>0</v>
      </c>
      <c r="V163" s="220">
        <v>0</v>
      </c>
      <c r="W163" s="220">
        <v>0</v>
      </c>
      <c r="X163" s="220">
        <v>0</v>
      </c>
      <c r="Y163" s="220">
        <v>0</v>
      </c>
      <c r="Z163" s="220">
        <v>0</v>
      </c>
      <c r="AA163" s="220">
        <v>0</v>
      </c>
      <c r="AB163" s="220">
        <v>0</v>
      </c>
      <c r="AC163" s="220">
        <v>0</v>
      </c>
      <c r="AD163" s="220">
        <v>0</v>
      </c>
      <c r="AE163" s="220">
        <v>0</v>
      </c>
      <c r="AF163" s="220">
        <v>0</v>
      </c>
      <c r="AG163" s="220">
        <f t="shared" si="33"/>
        <v>0</v>
      </c>
      <c r="AH163" s="234"/>
      <c r="AI163" s="235">
        <f t="shared" si="35"/>
        <v>0</v>
      </c>
      <c r="AJ163" s="235">
        <f t="shared" si="35"/>
        <v>0</v>
      </c>
      <c r="AK163" s="235">
        <f t="shared" si="35"/>
        <v>0</v>
      </c>
      <c r="AL163" s="235">
        <f t="shared" si="35"/>
        <v>0</v>
      </c>
      <c r="AM163" s="235">
        <f t="shared" si="35"/>
        <v>0</v>
      </c>
      <c r="AN163" s="235">
        <f t="shared" si="35"/>
        <v>0</v>
      </c>
      <c r="AO163" s="235">
        <f t="shared" si="27"/>
        <v>0</v>
      </c>
      <c r="AP163" s="235">
        <f t="shared" si="27"/>
        <v>0</v>
      </c>
      <c r="AQ163" s="235">
        <f t="shared" si="27"/>
        <v>0</v>
      </c>
      <c r="AR163" s="235">
        <f t="shared" si="27"/>
        <v>0</v>
      </c>
      <c r="AS163" s="235">
        <f t="shared" si="27"/>
        <v>0</v>
      </c>
      <c r="AT163" s="235">
        <f t="shared" si="27"/>
        <v>0</v>
      </c>
      <c r="AU163" s="236">
        <f t="shared" si="29"/>
        <v>0</v>
      </c>
      <c r="AV163" s="236">
        <f t="shared" si="30"/>
        <v>0</v>
      </c>
      <c r="AW163" s="236">
        <f t="shared" si="30"/>
        <v>0</v>
      </c>
      <c r="AX163" s="236">
        <f t="shared" si="30"/>
        <v>0</v>
      </c>
      <c r="AY163" s="236">
        <f t="shared" si="30"/>
        <v>0</v>
      </c>
      <c r="AZ163" s="236">
        <f t="shared" si="36"/>
        <v>0</v>
      </c>
      <c r="BA163" s="236">
        <f t="shared" si="36"/>
        <v>0</v>
      </c>
      <c r="BB163" s="236">
        <f t="shared" si="36"/>
        <v>0</v>
      </c>
      <c r="BC163" s="236">
        <f t="shared" si="36"/>
        <v>0</v>
      </c>
      <c r="BD163" s="236">
        <f t="shared" si="36"/>
        <v>0</v>
      </c>
      <c r="BE163" s="236">
        <f t="shared" si="36"/>
        <v>0</v>
      </c>
      <c r="BF163" s="236">
        <f t="shared" si="28"/>
        <v>0</v>
      </c>
      <c r="BG163" s="236">
        <f t="shared" si="28"/>
        <v>0</v>
      </c>
      <c r="BH163" s="236">
        <f t="shared" si="28"/>
        <v>0</v>
      </c>
      <c r="BI163" s="236">
        <f t="shared" si="28"/>
        <v>0</v>
      </c>
      <c r="BJ163" s="236">
        <f t="shared" si="28"/>
        <v>0</v>
      </c>
      <c r="BK163" s="236">
        <f t="shared" si="28"/>
        <v>0</v>
      </c>
      <c r="BL163" s="235">
        <f t="shared" si="31"/>
        <v>0</v>
      </c>
      <c r="BM163" s="234"/>
      <c r="BN163" s="234"/>
      <c r="BO163" s="234"/>
      <c r="BP163" s="234"/>
      <c r="BQ163" s="234"/>
    </row>
    <row r="164" spans="1:69">
      <c r="A164" s="234" t="s">
        <v>377</v>
      </c>
      <c r="B164" s="231">
        <v>0</v>
      </c>
      <c r="C164" s="231">
        <v>0</v>
      </c>
      <c r="D164" s="220">
        <v>0</v>
      </c>
      <c r="E164" s="220">
        <v>0</v>
      </c>
      <c r="F164" s="220">
        <v>0</v>
      </c>
      <c r="G164" s="220">
        <v>0</v>
      </c>
      <c r="H164" s="220">
        <v>0</v>
      </c>
      <c r="I164" s="220">
        <v>0</v>
      </c>
      <c r="J164" s="220">
        <v>0</v>
      </c>
      <c r="K164" s="220">
        <v>0</v>
      </c>
      <c r="L164" s="220">
        <v>0</v>
      </c>
      <c r="M164" s="220">
        <v>0</v>
      </c>
      <c r="N164" s="220">
        <v>0</v>
      </c>
      <c r="O164" s="220">
        <v>0</v>
      </c>
      <c r="P164" s="220">
        <f t="shared" si="32"/>
        <v>0</v>
      </c>
      <c r="Q164" s="220">
        <v>0</v>
      </c>
      <c r="R164" s="220">
        <v>0</v>
      </c>
      <c r="S164" s="220">
        <v>0</v>
      </c>
      <c r="T164" s="220">
        <v>0</v>
      </c>
      <c r="U164" s="220">
        <v>0</v>
      </c>
      <c r="V164" s="220">
        <v>0</v>
      </c>
      <c r="W164" s="220">
        <v>0</v>
      </c>
      <c r="X164" s="220">
        <v>0</v>
      </c>
      <c r="Y164" s="220">
        <v>0</v>
      </c>
      <c r="Z164" s="220">
        <v>0</v>
      </c>
      <c r="AA164" s="220">
        <v>0</v>
      </c>
      <c r="AB164" s="220">
        <v>0</v>
      </c>
      <c r="AC164" s="220">
        <v>0</v>
      </c>
      <c r="AD164" s="220">
        <v>0</v>
      </c>
      <c r="AE164" s="220">
        <v>0</v>
      </c>
      <c r="AF164" s="220">
        <v>0</v>
      </c>
      <c r="AG164" s="220">
        <f t="shared" si="33"/>
        <v>0</v>
      </c>
      <c r="AH164" s="234"/>
      <c r="AI164" s="235">
        <f t="shared" si="35"/>
        <v>0</v>
      </c>
      <c r="AJ164" s="235">
        <f t="shared" si="35"/>
        <v>0</v>
      </c>
      <c r="AK164" s="235">
        <f t="shared" si="35"/>
        <v>0</v>
      </c>
      <c r="AL164" s="235">
        <f t="shared" si="35"/>
        <v>0</v>
      </c>
      <c r="AM164" s="235">
        <f t="shared" si="35"/>
        <v>0</v>
      </c>
      <c r="AN164" s="235">
        <f t="shared" si="35"/>
        <v>0</v>
      </c>
      <c r="AO164" s="235">
        <f t="shared" si="27"/>
        <v>0</v>
      </c>
      <c r="AP164" s="235">
        <f t="shared" si="27"/>
        <v>0</v>
      </c>
      <c r="AQ164" s="235">
        <f t="shared" si="27"/>
        <v>0</v>
      </c>
      <c r="AR164" s="235">
        <f t="shared" si="27"/>
        <v>0</v>
      </c>
      <c r="AS164" s="235">
        <f t="shared" si="27"/>
        <v>0</v>
      </c>
      <c r="AT164" s="235">
        <f t="shared" si="27"/>
        <v>0</v>
      </c>
      <c r="AU164" s="236">
        <f t="shared" si="29"/>
        <v>0</v>
      </c>
      <c r="AV164" s="236">
        <f t="shared" si="30"/>
        <v>0</v>
      </c>
      <c r="AW164" s="236">
        <f t="shared" si="30"/>
        <v>0</v>
      </c>
      <c r="AX164" s="236">
        <f t="shared" si="30"/>
        <v>0</v>
      </c>
      <c r="AY164" s="236">
        <f t="shared" si="30"/>
        <v>0</v>
      </c>
      <c r="AZ164" s="236">
        <f t="shared" si="36"/>
        <v>0</v>
      </c>
      <c r="BA164" s="236">
        <f t="shared" si="36"/>
        <v>0</v>
      </c>
      <c r="BB164" s="236">
        <f t="shared" si="36"/>
        <v>0</v>
      </c>
      <c r="BC164" s="236">
        <f t="shared" si="36"/>
        <v>0</v>
      </c>
      <c r="BD164" s="236">
        <f t="shared" si="36"/>
        <v>0</v>
      </c>
      <c r="BE164" s="236">
        <f t="shared" si="36"/>
        <v>0</v>
      </c>
      <c r="BF164" s="236">
        <f t="shared" si="28"/>
        <v>0</v>
      </c>
      <c r="BG164" s="236">
        <f t="shared" si="28"/>
        <v>0</v>
      </c>
      <c r="BH164" s="236">
        <f t="shared" si="28"/>
        <v>0</v>
      </c>
      <c r="BI164" s="236">
        <f t="shared" si="28"/>
        <v>0</v>
      </c>
      <c r="BJ164" s="236">
        <f t="shared" si="28"/>
        <v>0</v>
      </c>
      <c r="BK164" s="236">
        <f t="shared" si="28"/>
        <v>0</v>
      </c>
      <c r="BL164" s="235">
        <f t="shared" si="31"/>
        <v>0</v>
      </c>
      <c r="BM164" s="234"/>
      <c r="BN164" s="234"/>
      <c r="BO164" s="234"/>
      <c r="BP164" s="234"/>
      <c r="BQ164" s="234"/>
    </row>
    <row r="165" spans="1:69">
      <c r="A165" s="234" t="s">
        <v>378</v>
      </c>
      <c r="B165" s="231">
        <v>0</v>
      </c>
      <c r="C165" s="231">
        <v>0</v>
      </c>
      <c r="D165" s="220">
        <v>0</v>
      </c>
      <c r="E165" s="220">
        <v>0</v>
      </c>
      <c r="F165" s="220">
        <v>0</v>
      </c>
      <c r="G165" s="220">
        <v>0</v>
      </c>
      <c r="H165" s="220">
        <v>0</v>
      </c>
      <c r="I165" s="220">
        <v>0</v>
      </c>
      <c r="J165" s="220">
        <v>0</v>
      </c>
      <c r="K165" s="220">
        <v>0</v>
      </c>
      <c r="L165" s="220">
        <v>0</v>
      </c>
      <c r="M165" s="220">
        <v>0</v>
      </c>
      <c r="N165" s="220">
        <v>0</v>
      </c>
      <c r="O165" s="220">
        <v>0</v>
      </c>
      <c r="P165" s="220">
        <f t="shared" si="32"/>
        <v>0</v>
      </c>
      <c r="Q165" s="220">
        <v>0</v>
      </c>
      <c r="R165" s="220">
        <v>0</v>
      </c>
      <c r="S165" s="220">
        <v>0</v>
      </c>
      <c r="T165" s="220">
        <v>0</v>
      </c>
      <c r="U165" s="220">
        <v>0</v>
      </c>
      <c r="V165" s="220">
        <v>0</v>
      </c>
      <c r="W165" s="220">
        <v>0</v>
      </c>
      <c r="X165" s="220">
        <v>0</v>
      </c>
      <c r="Y165" s="220">
        <v>0</v>
      </c>
      <c r="Z165" s="220">
        <v>0</v>
      </c>
      <c r="AA165" s="220">
        <v>0</v>
      </c>
      <c r="AB165" s="220">
        <v>0</v>
      </c>
      <c r="AC165" s="220">
        <v>0</v>
      </c>
      <c r="AD165" s="220">
        <v>0</v>
      </c>
      <c r="AE165" s="220">
        <v>0</v>
      </c>
      <c r="AF165" s="220">
        <v>0</v>
      </c>
      <c r="AG165" s="220">
        <f t="shared" si="33"/>
        <v>0</v>
      </c>
      <c r="AH165" s="234"/>
      <c r="AI165" s="235">
        <f t="shared" si="35"/>
        <v>0</v>
      </c>
      <c r="AJ165" s="235">
        <f t="shared" si="35"/>
        <v>0</v>
      </c>
      <c r="AK165" s="235">
        <f t="shared" si="35"/>
        <v>0</v>
      </c>
      <c r="AL165" s="235">
        <f t="shared" si="35"/>
        <v>0</v>
      </c>
      <c r="AM165" s="235">
        <f t="shared" si="35"/>
        <v>0</v>
      </c>
      <c r="AN165" s="235">
        <f t="shared" si="35"/>
        <v>0</v>
      </c>
      <c r="AO165" s="235">
        <f t="shared" si="27"/>
        <v>0</v>
      </c>
      <c r="AP165" s="235">
        <f t="shared" si="27"/>
        <v>0</v>
      </c>
      <c r="AQ165" s="235">
        <f t="shared" si="27"/>
        <v>0</v>
      </c>
      <c r="AR165" s="235">
        <f t="shared" si="27"/>
        <v>0</v>
      </c>
      <c r="AS165" s="235">
        <f t="shared" si="27"/>
        <v>0</v>
      </c>
      <c r="AT165" s="235">
        <f t="shared" si="27"/>
        <v>0</v>
      </c>
      <c r="AU165" s="236">
        <f t="shared" si="29"/>
        <v>0</v>
      </c>
      <c r="AV165" s="236">
        <f t="shared" si="30"/>
        <v>0</v>
      </c>
      <c r="AW165" s="236">
        <f t="shared" si="30"/>
        <v>0</v>
      </c>
      <c r="AX165" s="236">
        <f t="shared" si="30"/>
        <v>0</v>
      </c>
      <c r="AY165" s="236">
        <f t="shared" si="30"/>
        <v>0</v>
      </c>
      <c r="AZ165" s="236">
        <f t="shared" si="36"/>
        <v>0</v>
      </c>
      <c r="BA165" s="236">
        <f t="shared" si="36"/>
        <v>0</v>
      </c>
      <c r="BB165" s="236">
        <f t="shared" si="36"/>
        <v>0</v>
      </c>
      <c r="BC165" s="236">
        <f t="shared" si="36"/>
        <v>0</v>
      </c>
      <c r="BD165" s="236">
        <f t="shared" si="36"/>
        <v>0</v>
      </c>
      <c r="BE165" s="236">
        <f t="shared" si="36"/>
        <v>0</v>
      </c>
      <c r="BF165" s="236">
        <f t="shared" si="28"/>
        <v>0</v>
      </c>
      <c r="BG165" s="236">
        <f t="shared" si="28"/>
        <v>0</v>
      </c>
      <c r="BH165" s="236">
        <f t="shared" si="28"/>
        <v>0</v>
      </c>
      <c r="BI165" s="236">
        <f t="shared" si="28"/>
        <v>0</v>
      </c>
      <c r="BJ165" s="236">
        <f t="shared" si="28"/>
        <v>0</v>
      </c>
      <c r="BK165" s="236">
        <f t="shared" si="28"/>
        <v>0</v>
      </c>
      <c r="BL165" s="235">
        <f t="shared" si="31"/>
        <v>0</v>
      </c>
      <c r="BM165" s="234"/>
      <c r="BN165" s="234"/>
      <c r="BO165" s="234"/>
      <c r="BP165" s="234"/>
      <c r="BQ165" s="234"/>
    </row>
    <row r="166" spans="1:69">
      <c r="A166" s="234" t="s">
        <v>379</v>
      </c>
      <c r="B166" s="231">
        <v>0</v>
      </c>
      <c r="C166" s="231">
        <v>0</v>
      </c>
      <c r="D166" s="220">
        <v>0</v>
      </c>
      <c r="E166" s="220">
        <v>0</v>
      </c>
      <c r="F166" s="220">
        <v>0</v>
      </c>
      <c r="G166" s="220">
        <v>0</v>
      </c>
      <c r="H166" s="220">
        <v>0</v>
      </c>
      <c r="I166" s="220">
        <v>0</v>
      </c>
      <c r="J166" s="220">
        <v>0</v>
      </c>
      <c r="K166" s="220">
        <v>0</v>
      </c>
      <c r="L166" s="220">
        <v>0</v>
      </c>
      <c r="M166" s="220">
        <v>0</v>
      </c>
      <c r="N166" s="220">
        <v>0</v>
      </c>
      <c r="O166" s="220">
        <v>0</v>
      </c>
      <c r="P166" s="220">
        <f t="shared" si="32"/>
        <v>0</v>
      </c>
      <c r="Q166" s="220">
        <v>0</v>
      </c>
      <c r="R166" s="220">
        <v>0</v>
      </c>
      <c r="S166" s="220">
        <v>0</v>
      </c>
      <c r="T166" s="220">
        <v>0</v>
      </c>
      <c r="U166" s="220">
        <v>0</v>
      </c>
      <c r="V166" s="220">
        <v>0</v>
      </c>
      <c r="W166" s="220">
        <v>0</v>
      </c>
      <c r="X166" s="220">
        <v>0</v>
      </c>
      <c r="Y166" s="220">
        <v>0</v>
      </c>
      <c r="Z166" s="220">
        <v>0</v>
      </c>
      <c r="AA166" s="220">
        <v>0</v>
      </c>
      <c r="AB166" s="220">
        <v>0</v>
      </c>
      <c r="AC166" s="220">
        <v>0</v>
      </c>
      <c r="AD166" s="220">
        <v>0</v>
      </c>
      <c r="AE166" s="220">
        <v>0</v>
      </c>
      <c r="AF166" s="220">
        <v>0</v>
      </c>
      <c r="AG166" s="220">
        <f t="shared" si="33"/>
        <v>0</v>
      </c>
      <c r="AH166" s="234"/>
      <c r="AI166" s="235">
        <f t="shared" si="35"/>
        <v>0</v>
      </c>
      <c r="AJ166" s="235">
        <f t="shared" si="35"/>
        <v>0</v>
      </c>
      <c r="AK166" s="235">
        <f t="shared" si="35"/>
        <v>0</v>
      </c>
      <c r="AL166" s="235">
        <f t="shared" si="35"/>
        <v>0</v>
      </c>
      <c r="AM166" s="235">
        <f t="shared" si="35"/>
        <v>0</v>
      </c>
      <c r="AN166" s="235">
        <f t="shared" si="35"/>
        <v>0</v>
      </c>
      <c r="AO166" s="235">
        <f t="shared" si="27"/>
        <v>0</v>
      </c>
      <c r="AP166" s="235">
        <f t="shared" si="27"/>
        <v>0</v>
      </c>
      <c r="AQ166" s="235">
        <f t="shared" si="27"/>
        <v>0</v>
      </c>
      <c r="AR166" s="235">
        <f t="shared" si="27"/>
        <v>0</v>
      </c>
      <c r="AS166" s="235">
        <f t="shared" si="27"/>
        <v>0</v>
      </c>
      <c r="AT166" s="235">
        <f t="shared" si="27"/>
        <v>0</v>
      </c>
      <c r="AU166" s="236">
        <f t="shared" si="29"/>
        <v>0</v>
      </c>
      <c r="AV166" s="236">
        <f t="shared" si="30"/>
        <v>0</v>
      </c>
      <c r="AW166" s="236">
        <f t="shared" si="30"/>
        <v>0</v>
      </c>
      <c r="AX166" s="236">
        <f t="shared" si="30"/>
        <v>0</v>
      </c>
      <c r="AY166" s="236">
        <f t="shared" si="30"/>
        <v>0</v>
      </c>
      <c r="AZ166" s="236">
        <f t="shared" si="36"/>
        <v>0</v>
      </c>
      <c r="BA166" s="236">
        <f t="shared" si="36"/>
        <v>0</v>
      </c>
      <c r="BB166" s="236">
        <f t="shared" si="36"/>
        <v>0</v>
      </c>
      <c r="BC166" s="236">
        <f t="shared" si="36"/>
        <v>0</v>
      </c>
      <c r="BD166" s="236">
        <f t="shared" si="36"/>
        <v>0</v>
      </c>
      <c r="BE166" s="236">
        <f t="shared" si="36"/>
        <v>0</v>
      </c>
      <c r="BF166" s="236">
        <f t="shared" si="28"/>
        <v>0</v>
      </c>
      <c r="BG166" s="236">
        <f t="shared" si="28"/>
        <v>0</v>
      </c>
      <c r="BH166" s="236">
        <f t="shared" si="28"/>
        <v>0</v>
      </c>
      <c r="BI166" s="236">
        <f t="shared" si="28"/>
        <v>0</v>
      </c>
      <c r="BJ166" s="236">
        <f t="shared" si="28"/>
        <v>0</v>
      </c>
      <c r="BK166" s="236">
        <f t="shared" si="28"/>
        <v>0</v>
      </c>
      <c r="BL166" s="235">
        <f t="shared" si="31"/>
        <v>0</v>
      </c>
      <c r="BM166" s="234"/>
      <c r="BN166" s="234"/>
      <c r="BO166" s="234"/>
      <c r="BP166" s="234"/>
      <c r="BQ166" s="234"/>
    </row>
    <row r="167" spans="1:69">
      <c r="A167" s="234" t="s">
        <v>380</v>
      </c>
      <c r="B167" s="231">
        <v>0</v>
      </c>
      <c r="C167" s="231">
        <v>0</v>
      </c>
      <c r="D167" s="220">
        <v>0</v>
      </c>
      <c r="E167" s="220">
        <v>0</v>
      </c>
      <c r="F167" s="220">
        <v>0</v>
      </c>
      <c r="G167" s="220">
        <v>0</v>
      </c>
      <c r="H167" s="220">
        <v>0</v>
      </c>
      <c r="I167" s="220">
        <v>0</v>
      </c>
      <c r="J167" s="220">
        <v>0</v>
      </c>
      <c r="K167" s="220">
        <v>0</v>
      </c>
      <c r="L167" s="220">
        <v>0</v>
      </c>
      <c r="M167" s="220">
        <v>0</v>
      </c>
      <c r="N167" s="220">
        <v>0</v>
      </c>
      <c r="O167" s="220">
        <v>0</v>
      </c>
      <c r="P167" s="220">
        <f t="shared" si="32"/>
        <v>0</v>
      </c>
      <c r="Q167" s="220">
        <v>0</v>
      </c>
      <c r="R167" s="220">
        <v>0</v>
      </c>
      <c r="S167" s="220">
        <v>0</v>
      </c>
      <c r="T167" s="220">
        <v>0</v>
      </c>
      <c r="U167" s="220">
        <v>0</v>
      </c>
      <c r="V167" s="220">
        <v>0</v>
      </c>
      <c r="W167" s="220">
        <v>0</v>
      </c>
      <c r="X167" s="220">
        <v>0</v>
      </c>
      <c r="Y167" s="220">
        <v>0</v>
      </c>
      <c r="Z167" s="220">
        <v>0</v>
      </c>
      <c r="AA167" s="220">
        <v>0</v>
      </c>
      <c r="AB167" s="220">
        <v>0</v>
      </c>
      <c r="AC167" s="220">
        <v>0</v>
      </c>
      <c r="AD167" s="220">
        <v>0</v>
      </c>
      <c r="AE167" s="220">
        <v>0</v>
      </c>
      <c r="AF167" s="220">
        <v>0</v>
      </c>
      <c r="AG167" s="220">
        <f t="shared" si="33"/>
        <v>0</v>
      </c>
      <c r="AH167" s="234"/>
      <c r="AI167" s="235">
        <f t="shared" si="35"/>
        <v>0</v>
      </c>
      <c r="AJ167" s="235">
        <f t="shared" si="35"/>
        <v>0</v>
      </c>
      <c r="AK167" s="235">
        <f t="shared" si="35"/>
        <v>0</v>
      </c>
      <c r="AL167" s="235">
        <f t="shared" si="35"/>
        <v>0</v>
      </c>
      <c r="AM167" s="235">
        <f t="shared" si="35"/>
        <v>0</v>
      </c>
      <c r="AN167" s="235">
        <f t="shared" si="35"/>
        <v>0</v>
      </c>
      <c r="AO167" s="235">
        <f t="shared" si="27"/>
        <v>0</v>
      </c>
      <c r="AP167" s="235">
        <f t="shared" si="27"/>
        <v>0</v>
      </c>
      <c r="AQ167" s="235">
        <f t="shared" si="27"/>
        <v>0</v>
      </c>
      <c r="AR167" s="235">
        <f t="shared" si="27"/>
        <v>0</v>
      </c>
      <c r="AS167" s="235">
        <f t="shared" si="27"/>
        <v>0</v>
      </c>
      <c r="AT167" s="235">
        <f t="shared" si="27"/>
        <v>0</v>
      </c>
      <c r="AU167" s="236">
        <f t="shared" si="29"/>
        <v>0</v>
      </c>
      <c r="AV167" s="236">
        <f t="shared" si="30"/>
        <v>0</v>
      </c>
      <c r="AW167" s="236">
        <f t="shared" si="30"/>
        <v>0</v>
      </c>
      <c r="AX167" s="236">
        <f t="shared" si="30"/>
        <v>0</v>
      </c>
      <c r="AY167" s="236">
        <f t="shared" si="30"/>
        <v>0</v>
      </c>
      <c r="AZ167" s="236">
        <f t="shared" si="36"/>
        <v>0</v>
      </c>
      <c r="BA167" s="236">
        <f t="shared" si="36"/>
        <v>0</v>
      </c>
      <c r="BB167" s="236">
        <f t="shared" si="36"/>
        <v>0</v>
      </c>
      <c r="BC167" s="236">
        <f t="shared" si="36"/>
        <v>0</v>
      </c>
      <c r="BD167" s="236">
        <f t="shared" si="36"/>
        <v>0</v>
      </c>
      <c r="BE167" s="236">
        <f t="shared" si="36"/>
        <v>0</v>
      </c>
      <c r="BF167" s="236">
        <f t="shared" si="28"/>
        <v>0</v>
      </c>
      <c r="BG167" s="236">
        <f t="shared" si="28"/>
        <v>0</v>
      </c>
      <c r="BH167" s="236">
        <f t="shared" si="28"/>
        <v>0</v>
      </c>
      <c r="BI167" s="236">
        <f t="shared" si="28"/>
        <v>0</v>
      </c>
      <c r="BJ167" s="236">
        <f t="shared" si="28"/>
        <v>0</v>
      </c>
      <c r="BK167" s="236">
        <f t="shared" si="28"/>
        <v>0</v>
      </c>
      <c r="BL167" s="235">
        <f t="shared" si="31"/>
        <v>0</v>
      </c>
      <c r="BM167" s="234"/>
      <c r="BN167" s="234"/>
      <c r="BO167" s="234"/>
      <c r="BP167" s="234"/>
      <c r="BQ167" s="234"/>
    </row>
    <row r="168" spans="1:69">
      <c r="A168" s="234" t="s">
        <v>381</v>
      </c>
      <c r="B168" s="231">
        <v>1.9900000000000001E-2</v>
      </c>
      <c r="C168" s="231">
        <v>2.0299999999999999E-2</v>
      </c>
      <c r="D168" s="220">
        <v>45767585.840000004</v>
      </c>
      <c r="E168" s="220">
        <v>45767585.840000004</v>
      </c>
      <c r="F168" s="220">
        <v>45351203.18</v>
      </c>
      <c r="G168" s="220">
        <v>44934820.509999998</v>
      </c>
      <c r="H168" s="220">
        <v>44934820.509999998</v>
      </c>
      <c r="I168" s="220">
        <v>44934820.509999998</v>
      </c>
      <c r="J168" s="220">
        <v>45029836.109999999</v>
      </c>
      <c r="K168" s="220">
        <v>45181101.710000001</v>
      </c>
      <c r="L168" s="220">
        <v>45317443.259999998</v>
      </c>
      <c r="M168" s="220">
        <v>45435034.810000002</v>
      </c>
      <c r="N168" s="220">
        <v>45472534.810000002</v>
      </c>
      <c r="O168" s="220">
        <v>45472534.810000002</v>
      </c>
      <c r="P168" s="220">
        <f t="shared" si="32"/>
        <v>543599321.89999998</v>
      </c>
      <c r="Q168" s="220">
        <v>45472534.810000002</v>
      </c>
      <c r="R168" s="220">
        <v>45472534.810000002</v>
      </c>
      <c r="S168" s="220">
        <v>45472534.810000002</v>
      </c>
      <c r="T168" s="220">
        <v>45472534.810000002</v>
      </c>
      <c r="U168" s="220">
        <v>45472534.810000002</v>
      </c>
      <c r="V168" s="220">
        <v>45472534.810000002</v>
      </c>
      <c r="W168" s="220">
        <v>45472534.810000002</v>
      </c>
      <c r="X168" s="220">
        <v>45472534.810000002</v>
      </c>
      <c r="Y168" s="220">
        <v>45472534.810000002</v>
      </c>
      <c r="Z168" s="220">
        <v>45472534.810000002</v>
      </c>
      <c r="AA168" s="220">
        <v>45472534.810000002</v>
      </c>
      <c r="AB168" s="220">
        <v>45472534.810000002</v>
      </c>
      <c r="AC168" s="220">
        <v>45472534.810000002</v>
      </c>
      <c r="AD168" s="220">
        <v>45472534.810000002</v>
      </c>
      <c r="AE168" s="220">
        <v>45472534.810000002</v>
      </c>
      <c r="AF168" s="220">
        <v>45472534.810000002</v>
      </c>
      <c r="AG168" s="220">
        <f t="shared" si="33"/>
        <v>545670417.72000003</v>
      </c>
      <c r="AH168" s="234"/>
      <c r="AI168" s="235">
        <f t="shared" si="35"/>
        <v>75897.91</v>
      </c>
      <c r="AJ168" s="235">
        <f t="shared" si="35"/>
        <v>75897.91</v>
      </c>
      <c r="AK168" s="235">
        <f t="shared" si="35"/>
        <v>75207.41</v>
      </c>
      <c r="AL168" s="235">
        <f t="shared" si="35"/>
        <v>74516.91</v>
      </c>
      <c r="AM168" s="235">
        <f t="shared" si="35"/>
        <v>74516.91</v>
      </c>
      <c r="AN168" s="235">
        <f t="shared" si="35"/>
        <v>74516.91</v>
      </c>
      <c r="AO168" s="235">
        <f t="shared" si="27"/>
        <v>74674.48</v>
      </c>
      <c r="AP168" s="235">
        <f t="shared" si="27"/>
        <v>74925.33</v>
      </c>
      <c r="AQ168" s="235">
        <f t="shared" si="27"/>
        <v>75151.429999999993</v>
      </c>
      <c r="AR168" s="235">
        <f t="shared" si="27"/>
        <v>75346.429999999993</v>
      </c>
      <c r="AS168" s="235">
        <f t="shared" si="27"/>
        <v>75408.62</v>
      </c>
      <c r="AT168" s="235">
        <f t="shared" si="27"/>
        <v>75408.62</v>
      </c>
      <c r="AU168" s="236">
        <f t="shared" si="29"/>
        <v>901468.86999999988</v>
      </c>
      <c r="AV168" s="236">
        <f t="shared" si="30"/>
        <v>75408.62</v>
      </c>
      <c r="AW168" s="236">
        <f t="shared" si="30"/>
        <v>75408.62</v>
      </c>
      <c r="AX168" s="236">
        <f t="shared" si="30"/>
        <v>75408.62</v>
      </c>
      <c r="AY168" s="236">
        <f t="shared" si="30"/>
        <v>75408.62</v>
      </c>
      <c r="AZ168" s="236">
        <f t="shared" si="36"/>
        <v>76924.37</v>
      </c>
      <c r="BA168" s="236">
        <f t="shared" si="36"/>
        <v>76924.37</v>
      </c>
      <c r="BB168" s="236">
        <f t="shared" si="36"/>
        <v>76924.37</v>
      </c>
      <c r="BC168" s="236">
        <f t="shared" si="36"/>
        <v>76924.37</v>
      </c>
      <c r="BD168" s="236">
        <f t="shared" si="36"/>
        <v>76924.37</v>
      </c>
      <c r="BE168" s="236">
        <f t="shared" si="36"/>
        <v>76924.37</v>
      </c>
      <c r="BF168" s="236">
        <f t="shared" si="28"/>
        <v>76924.37</v>
      </c>
      <c r="BG168" s="236">
        <f t="shared" si="28"/>
        <v>76924.37</v>
      </c>
      <c r="BH168" s="236">
        <f t="shared" si="28"/>
        <v>76924.37</v>
      </c>
      <c r="BI168" s="236">
        <f t="shared" si="28"/>
        <v>76924.37</v>
      </c>
      <c r="BJ168" s="236">
        <f t="shared" si="28"/>
        <v>76924.37</v>
      </c>
      <c r="BK168" s="236">
        <f t="shared" si="28"/>
        <v>76924.37</v>
      </c>
      <c r="BL168" s="235">
        <f t="shared" si="31"/>
        <v>923092.44</v>
      </c>
      <c r="BM168" s="234"/>
      <c r="BN168" s="234"/>
      <c r="BO168" s="234"/>
      <c r="BP168" s="234"/>
      <c r="BQ168" s="234"/>
    </row>
    <row r="169" spans="1:69">
      <c r="A169" s="234" t="s">
        <v>382</v>
      </c>
      <c r="B169" s="231">
        <v>1.9900000000000001E-2</v>
      </c>
      <c r="C169" s="231">
        <v>2.0299999999999999E-2</v>
      </c>
      <c r="D169" s="220">
        <v>0</v>
      </c>
      <c r="E169" s="220">
        <v>0</v>
      </c>
      <c r="F169" s="220">
        <v>0</v>
      </c>
      <c r="G169" s="220">
        <v>0</v>
      </c>
      <c r="H169" s="220">
        <v>0</v>
      </c>
      <c r="I169" s="220">
        <v>0</v>
      </c>
      <c r="J169" s="220">
        <v>0</v>
      </c>
      <c r="K169" s="220">
        <v>0</v>
      </c>
      <c r="L169" s="220">
        <v>0</v>
      </c>
      <c r="M169" s="220">
        <v>0</v>
      </c>
      <c r="N169" s="220">
        <v>0</v>
      </c>
      <c r="O169" s="220">
        <v>0</v>
      </c>
      <c r="P169" s="220">
        <f t="shared" si="32"/>
        <v>0</v>
      </c>
      <c r="Q169" s="220">
        <v>0</v>
      </c>
      <c r="R169" s="220">
        <v>0</v>
      </c>
      <c r="S169" s="220">
        <v>0</v>
      </c>
      <c r="T169" s="220">
        <v>0</v>
      </c>
      <c r="U169" s="220">
        <v>0</v>
      </c>
      <c r="V169" s="220">
        <v>0</v>
      </c>
      <c r="W169" s="220">
        <v>0</v>
      </c>
      <c r="X169" s="220">
        <v>0</v>
      </c>
      <c r="Y169" s="220">
        <v>0</v>
      </c>
      <c r="Z169" s="220">
        <v>0</v>
      </c>
      <c r="AA169" s="220">
        <v>0</v>
      </c>
      <c r="AB169" s="220">
        <v>0</v>
      </c>
      <c r="AC169" s="220">
        <v>0</v>
      </c>
      <c r="AD169" s="220">
        <v>0</v>
      </c>
      <c r="AE169" s="220">
        <v>0</v>
      </c>
      <c r="AF169" s="220">
        <v>0</v>
      </c>
      <c r="AG169" s="220">
        <f t="shared" si="33"/>
        <v>0</v>
      </c>
      <c r="AH169" s="234"/>
      <c r="AI169" s="235">
        <f t="shared" si="35"/>
        <v>0</v>
      </c>
      <c r="AJ169" s="235">
        <f t="shared" si="35"/>
        <v>0</v>
      </c>
      <c r="AK169" s="235">
        <f t="shared" si="35"/>
        <v>0</v>
      </c>
      <c r="AL169" s="235">
        <f t="shared" si="35"/>
        <v>0</v>
      </c>
      <c r="AM169" s="235">
        <f t="shared" si="35"/>
        <v>0</v>
      </c>
      <c r="AN169" s="235">
        <f t="shared" si="35"/>
        <v>0</v>
      </c>
      <c r="AO169" s="235">
        <f t="shared" si="27"/>
        <v>0</v>
      </c>
      <c r="AP169" s="235">
        <f t="shared" si="27"/>
        <v>0</v>
      </c>
      <c r="AQ169" s="235">
        <f t="shared" si="27"/>
        <v>0</v>
      </c>
      <c r="AR169" s="235">
        <f t="shared" si="27"/>
        <v>0</v>
      </c>
      <c r="AS169" s="235">
        <f t="shared" si="27"/>
        <v>0</v>
      </c>
      <c r="AT169" s="235">
        <f t="shared" si="27"/>
        <v>0</v>
      </c>
      <c r="AU169" s="236">
        <f t="shared" si="29"/>
        <v>0</v>
      </c>
      <c r="AV169" s="236">
        <f t="shared" si="30"/>
        <v>0</v>
      </c>
      <c r="AW169" s="236">
        <f t="shared" si="30"/>
        <v>0</v>
      </c>
      <c r="AX169" s="236">
        <f t="shared" si="30"/>
        <v>0</v>
      </c>
      <c r="AY169" s="236">
        <f t="shared" si="30"/>
        <v>0</v>
      </c>
      <c r="AZ169" s="236">
        <f t="shared" si="36"/>
        <v>0</v>
      </c>
      <c r="BA169" s="236">
        <f t="shared" si="36"/>
        <v>0</v>
      </c>
      <c r="BB169" s="236">
        <f t="shared" si="36"/>
        <v>0</v>
      </c>
      <c r="BC169" s="236">
        <f t="shared" si="36"/>
        <v>0</v>
      </c>
      <c r="BD169" s="236">
        <f t="shared" si="36"/>
        <v>0</v>
      </c>
      <c r="BE169" s="236">
        <f t="shared" si="36"/>
        <v>0</v>
      </c>
      <c r="BF169" s="236">
        <f t="shared" si="28"/>
        <v>0</v>
      </c>
      <c r="BG169" s="236">
        <f t="shared" si="28"/>
        <v>0</v>
      </c>
      <c r="BH169" s="236">
        <f t="shared" si="28"/>
        <v>0</v>
      </c>
      <c r="BI169" s="236">
        <f t="shared" si="28"/>
        <v>0</v>
      </c>
      <c r="BJ169" s="236">
        <f t="shared" si="28"/>
        <v>0</v>
      </c>
      <c r="BK169" s="236">
        <f t="shared" si="28"/>
        <v>0</v>
      </c>
      <c r="BL169" s="235">
        <f t="shared" si="31"/>
        <v>0</v>
      </c>
      <c r="BM169" s="234"/>
      <c r="BN169" s="234"/>
      <c r="BO169" s="234"/>
      <c r="BP169" s="234"/>
      <c r="BQ169" s="234"/>
    </row>
    <row r="170" spans="1:69">
      <c r="A170" s="234" t="s">
        <v>383</v>
      </c>
      <c r="B170" s="231">
        <v>1.9900000000000001E-2</v>
      </c>
      <c r="C170" s="231">
        <v>2.0299999999999999E-2</v>
      </c>
      <c r="D170" s="220">
        <v>1264434.92</v>
      </c>
      <c r="E170" s="220">
        <v>1264434.92</v>
      </c>
      <c r="F170" s="220">
        <v>1264434.92</v>
      </c>
      <c r="G170" s="220">
        <v>1264434.92</v>
      </c>
      <c r="H170" s="220">
        <v>1264434.92</v>
      </c>
      <c r="I170" s="220">
        <v>1264434.92</v>
      </c>
      <c r="J170" s="220">
        <v>0</v>
      </c>
      <c r="K170" s="220">
        <v>0</v>
      </c>
      <c r="L170" s="220">
        <v>0</v>
      </c>
      <c r="M170" s="220">
        <v>0</v>
      </c>
      <c r="N170" s="220">
        <v>0</v>
      </c>
      <c r="O170" s="220">
        <v>0</v>
      </c>
      <c r="P170" s="220">
        <f t="shared" si="32"/>
        <v>7586609.5199999996</v>
      </c>
      <c r="Q170" s="220">
        <v>0</v>
      </c>
      <c r="R170" s="220">
        <v>0</v>
      </c>
      <c r="S170" s="220">
        <v>0</v>
      </c>
      <c r="T170" s="220">
        <v>0</v>
      </c>
      <c r="U170" s="220">
        <v>0</v>
      </c>
      <c r="V170" s="220">
        <v>0</v>
      </c>
      <c r="W170" s="220">
        <v>0</v>
      </c>
      <c r="X170" s="220">
        <v>0</v>
      </c>
      <c r="Y170" s="220">
        <v>0</v>
      </c>
      <c r="Z170" s="220">
        <v>0</v>
      </c>
      <c r="AA170" s="220">
        <v>0</v>
      </c>
      <c r="AB170" s="220">
        <v>0</v>
      </c>
      <c r="AC170" s="220">
        <v>0</v>
      </c>
      <c r="AD170" s="220">
        <v>0</v>
      </c>
      <c r="AE170" s="220">
        <v>0</v>
      </c>
      <c r="AF170" s="220">
        <v>0</v>
      </c>
      <c r="AG170" s="220">
        <f t="shared" si="33"/>
        <v>0</v>
      </c>
      <c r="AH170" s="234"/>
      <c r="AI170" s="235">
        <f t="shared" si="35"/>
        <v>2096.85</v>
      </c>
      <c r="AJ170" s="235">
        <f t="shared" si="35"/>
        <v>2096.85</v>
      </c>
      <c r="AK170" s="235">
        <f t="shared" si="35"/>
        <v>2096.85</v>
      </c>
      <c r="AL170" s="235">
        <f t="shared" si="35"/>
        <v>2096.85</v>
      </c>
      <c r="AM170" s="235">
        <f t="shared" si="35"/>
        <v>2096.85</v>
      </c>
      <c r="AN170" s="235">
        <f t="shared" si="35"/>
        <v>2096.85</v>
      </c>
      <c r="AO170" s="235">
        <f t="shared" si="27"/>
        <v>0</v>
      </c>
      <c r="AP170" s="235">
        <f t="shared" si="27"/>
        <v>0</v>
      </c>
      <c r="AQ170" s="235">
        <f t="shared" si="27"/>
        <v>0</v>
      </c>
      <c r="AR170" s="235">
        <f t="shared" si="27"/>
        <v>0</v>
      </c>
      <c r="AS170" s="235">
        <f t="shared" si="27"/>
        <v>0</v>
      </c>
      <c r="AT170" s="235">
        <f t="shared" si="27"/>
        <v>0</v>
      </c>
      <c r="AU170" s="236">
        <f t="shared" si="29"/>
        <v>12581.1</v>
      </c>
      <c r="AV170" s="236">
        <f t="shared" si="30"/>
        <v>0</v>
      </c>
      <c r="AW170" s="236">
        <f t="shared" si="30"/>
        <v>0</v>
      </c>
      <c r="AX170" s="236">
        <f t="shared" si="30"/>
        <v>0</v>
      </c>
      <c r="AY170" s="236">
        <f t="shared" si="30"/>
        <v>0</v>
      </c>
      <c r="AZ170" s="236">
        <f t="shared" si="36"/>
        <v>0</v>
      </c>
      <c r="BA170" s="236">
        <f t="shared" si="36"/>
        <v>0</v>
      </c>
      <c r="BB170" s="236">
        <f t="shared" si="36"/>
        <v>0</v>
      </c>
      <c r="BC170" s="236">
        <f t="shared" si="36"/>
        <v>0</v>
      </c>
      <c r="BD170" s="236">
        <f t="shared" si="36"/>
        <v>0</v>
      </c>
      <c r="BE170" s="236">
        <f t="shared" si="36"/>
        <v>0</v>
      </c>
      <c r="BF170" s="236">
        <f t="shared" si="28"/>
        <v>0</v>
      </c>
      <c r="BG170" s="236">
        <f t="shared" si="28"/>
        <v>0</v>
      </c>
      <c r="BH170" s="236">
        <f t="shared" si="28"/>
        <v>0</v>
      </c>
      <c r="BI170" s="236">
        <f t="shared" si="28"/>
        <v>0</v>
      </c>
      <c r="BJ170" s="236">
        <f t="shared" si="28"/>
        <v>0</v>
      </c>
      <c r="BK170" s="236">
        <f t="shared" si="28"/>
        <v>0</v>
      </c>
      <c r="BL170" s="235">
        <f t="shared" si="31"/>
        <v>0</v>
      </c>
      <c r="BM170" s="234"/>
      <c r="BN170" s="234"/>
      <c r="BO170" s="234"/>
      <c r="BP170" s="234"/>
      <c r="BQ170" s="234"/>
    </row>
    <row r="171" spans="1:69">
      <c r="A171" s="234" t="s">
        <v>384</v>
      </c>
      <c r="B171" s="231">
        <v>1.4200000000000001E-2</v>
      </c>
      <c r="C171" s="231">
        <v>1.4100000000000001E-2</v>
      </c>
      <c r="D171" s="220">
        <v>1415469.1</v>
      </c>
      <c r="E171" s="220">
        <v>1415469.1</v>
      </c>
      <c r="F171" s="220">
        <v>1415469.1</v>
      </c>
      <c r="G171" s="220">
        <v>1415469.1</v>
      </c>
      <c r="H171" s="220">
        <v>1415469.1</v>
      </c>
      <c r="I171" s="220">
        <v>1415469.1</v>
      </c>
      <c r="J171" s="220">
        <v>1415469.1</v>
      </c>
      <c r="K171" s="220">
        <v>1415469.1</v>
      </c>
      <c r="L171" s="220">
        <v>1415469.1</v>
      </c>
      <c r="M171" s="220">
        <v>1415469.1</v>
      </c>
      <c r="N171" s="220">
        <v>1415469.1</v>
      </c>
      <c r="O171" s="220">
        <v>1415469.1</v>
      </c>
      <c r="P171" s="220">
        <f t="shared" si="32"/>
        <v>16985629.199999999</v>
      </c>
      <c r="Q171" s="220">
        <v>1415469.1</v>
      </c>
      <c r="R171" s="220">
        <v>1415469.1</v>
      </c>
      <c r="S171" s="220">
        <v>1415469.1</v>
      </c>
      <c r="T171" s="220">
        <v>1415469.1</v>
      </c>
      <c r="U171" s="220">
        <v>1415469.1</v>
      </c>
      <c r="V171" s="220">
        <v>1415469.1</v>
      </c>
      <c r="W171" s="220">
        <v>1415469.1</v>
      </c>
      <c r="X171" s="220">
        <v>1415469.1</v>
      </c>
      <c r="Y171" s="220">
        <v>1415469.1</v>
      </c>
      <c r="Z171" s="220">
        <v>1415469.1</v>
      </c>
      <c r="AA171" s="220">
        <v>1415469.1</v>
      </c>
      <c r="AB171" s="220">
        <v>1415469.1</v>
      </c>
      <c r="AC171" s="220">
        <v>1415469.1</v>
      </c>
      <c r="AD171" s="220">
        <v>1415469.1</v>
      </c>
      <c r="AE171" s="220">
        <v>1415469.1</v>
      </c>
      <c r="AF171" s="220">
        <v>1415469.1</v>
      </c>
      <c r="AG171" s="220">
        <f t="shared" si="33"/>
        <v>16985629.199999999</v>
      </c>
      <c r="AH171" s="234"/>
      <c r="AI171" s="235">
        <f t="shared" si="35"/>
        <v>1674.97</v>
      </c>
      <c r="AJ171" s="235">
        <f t="shared" si="35"/>
        <v>1674.97</v>
      </c>
      <c r="AK171" s="235">
        <f t="shared" si="35"/>
        <v>1674.97</v>
      </c>
      <c r="AL171" s="235">
        <f t="shared" si="35"/>
        <v>1674.97</v>
      </c>
      <c r="AM171" s="235">
        <f t="shared" si="35"/>
        <v>1674.97</v>
      </c>
      <c r="AN171" s="235">
        <f t="shared" si="35"/>
        <v>1674.97</v>
      </c>
      <c r="AO171" s="235">
        <f t="shared" si="27"/>
        <v>1674.97</v>
      </c>
      <c r="AP171" s="235">
        <f t="shared" si="27"/>
        <v>1674.97</v>
      </c>
      <c r="AQ171" s="235">
        <f t="shared" si="27"/>
        <v>1674.97</v>
      </c>
      <c r="AR171" s="235">
        <f t="shared" si="27"/>
        <v>1674.97</v>
      </c>
      <c r="AS171" s="235">
        <f t="shared" si="27"/>
        <v>1674.97</v>
      </c>
      <c r="AT171" s="235">
        <f t="shared" si="27"/>
        <v>1674.97</v>
      </c>
      <c r="AU171" s="236">
        <f t="shared" si="29"/>
        <v>20099.64</v>
      </c>
      <c r="AV171" s="236">
        <f t="shared" si="30"/>
        <v>1674.97</v>
      </c>
      <c r="AW171" s="236">
        <f t="shared" si="30"/>
        <v>1674.97</v>
      </c>
      <c r="AX171" s="236">
        <f t="shared" si="30"/>
        <v>1674.97</v>
      </c>
      <c r="AY171" s="236">
        <f t="shared" si="30"/>
        <v>1674.97</v>
      </c>
      <c r="AZ171" s="236">
        <f t="shared" si="36"/>
        <v>1663.18</v>
      </c>
      <c r="BA171" s="236">
        <f t="shared" si="36"/>
        <v>1663.18</v>
      </c>
      <c r="BB171" s="236">
        <f t="shared" si="36"/>
        <v>1663.18</v>
      </c>
      <c r="BC171" s="236">
        <f t="shared" si="36"/>
        <v>1663.18</v>
      </c>
      <c r="BD171" s="236">
        <f t="shared" si="36"/>
        <v>1663.18</v>
      </c>
      <c r="BE171" s="236">
        <f t="shared" si="36"/>
        <v>1663.18</v>
      </c>
      <c r="BF171" s="236">
        <f t="shared" si="28"/>
        <v>1663.18</v>
      </c>
      <c r="BG171" s="236">
        <f t="shared" si="28"/>
        <v>1663.18</v>
      </c>
      <c r="BH171" s="236">
        <f t="shared" si="28"/>
        <v>1663.18</v>
      </c>
      <c r="BI171" s="236">
        <f t="shared" si="28"/>
        <v>1663.18</v>
      </c>
      <c r="BJ171" s="236">
        <f t="shared" si="28"/>
        <v>1663.18</v>
      </c>
      <c r="BK171" s="236">
        <f t="shared" si="28"/>
        <v>1663.18</v>
      </c>
      <c r="BL171" s="235">
        <f t="shared" si="31"/>
        <v>19958.16</v>
      </c>
      <c r="BM171" s="234"/>
      <c r="BN171" s="234"/>
      <c r="BO171" s="234"/>
      <c r="BP171" s="234"/>
      <c r="BQ171" s="234"/>
    </row>
    <row r="172" spans="1:69">
      <c r="A172" s="234" t="s">
        <v>385</v>
      </c>
      <c r="B172" s="231">
        <v>0</v>
      </c>
      <c r="C172" s="231">
        <v>0</v>
      </c>
      <c r="D172" s="220">
        <v>0</v>
      </c>
      <c r="E172" s="220">
        <v>0</v>
      </c>
      <c r="F172" s="220">
        <v>0</v>
      </c>
      <c r="G172" s="220">
        <v>0</v>
      </c>
      <c r="H172" s="220">
        <v>0</v>
      </c>
      <c r="I172" s="220">
        <v>0</v>
      </c>
      <c r="J172" s="220">
        <v>0</v>
      </c>
      <c r="K172" s="220">
        <v>0</v>
      </c>
      <c r="L172" s="220">
        <v>0</v>
      </c>
      <c r="M172" s="220">
        <v>0</v>
      </c>
      <c r="N172" s="220">
        <v>0</v>
      </c>
      <c r="O172" s="220">
        <v>0</v>
      </c>
      <c r="P172" s="220">
        <f t="shared" si="32"/>
        <v>0</v>
      </c>
      <c r="Q172" s="220">
        <v>0</v>
      </c>
      <c r="R172" s="220">
        <v>0</v>
      </c>
      <c r="S172" s="220">
        <v>0</v>
      </c>
      <c r="T172" s="220">
        <v>0</v>
      </c>
      <c r="U172" s="220">
        <v>0</v>
      </c>
      <c r="V172" s="220">
        <v>0</v>
      </c>
      <c r="W172" s="220">
        <v>0</v>
      </c>
      <c r="X172" s="220">
        <v>0</v>
      </c>
      <c r="Y172" s="220">
        <v>0</v>
      </c>
      <c r="Z172" s="220">
        <v>0</v>
      </c>
      <c r="AA172" s="220">
        <v>0</v>
      </c>
      <c r="AB172" s="220">
        <v>0</v>
      </c>
      <c r="AC172" s="220">
        <v>0</v>
      </c>
      <c r="AD172" s="220">
        <v>0</v>
      </c>
      <c r="AE172" s="220">
        <v>0</v>
      </c>
      <c r="AF172" s="220">
        <v>0</v>
      </c>
      <c r="AG172" s="220">
        <f t="shared" si="33"/>
        <v>0</v>
      </c>
      <c r="AH172" s="234"/>
      <c r="AI172" s="235">
        <f t="shared" si="35"/>
        <v>0</v>
      </c>
      <c r="AJ172" s="235">
        <f t="shared" si="35"/>
        <v>0</v>
      </c>
      <c r="AK172" s="235">
        <f t="shared" si="35"/>
        <v>0</v>
      </c>
      <c r="AL172" s="235">
        <f t="shared" si="35"/>
        <v>0</v>
      </c>
      <c r="AM172" s="235">
        <f t="shared" si="35"/>
        <v>0</v>
      </c>
      <c r="AN172" s="235">
        <f t="shared" si="35"/>
        <v>0</v>
      </c>
      <c r="AO172" s="235">
        <f t="shared" si="27"/>
        <v>0</v>
      </c>
      <c r="AP172" s="235">
        <f t="shared" si="27"/>
        <v>0</v>
      </c>
      <c r="AQ172" s="235">
        <f t="shared" si="27"/>
        <v>0</v>
      </c>
      <c r="AR172" s="235">
        <f t="shared" si="27"/>
        <v>0</v>
      </c>
      <c r="AS172" s="235">
        <f t="shared" si="27"/>
        <v>0</v>
      </c>
      <c r="AT172" s="235">
        <f t="shared" si="27"/>
        <v>0</v>
      </c>
      <c r="AU172" s="236">
        <f t="shared" si="29"/>
        <v>0</v>
      </c>
      <c r="AV172" s="236">
        <f t="shared" si="30"/>
        <v>0</v>
      </c>
      <c r="AW172" s="236">
        <f t="shared" si="30"/>
        <v>0</v>
      </c>
      <c r="AX172" s="236">
        <f t="shared" si="30"/>
        <v>0</v>
      </c>
      <c r="AY172" s="236">
        <f t="shared" si="30"/>
        <v>0</v>
      </c>
      <c r="AZ172" s="236">
        <f t="shared" si="36"/>
        <v>0</v>
      </c>
      <c r="BA172" s="236">
        <f t="shared" si="36"/>
        <v>0</v>
      </c>
      <c r="BB172" s="236">
        <f t="shared" si="36"/>
        <v>0</v>
      </c>
      <c r="BC172" s="236">
        <f t="shared" si="36"/>
        <v>0</v>
      </c>
      <c r="BD172" s="236">
        <f t="shared" si="36"/>
        <v>0</v>
      </c>
      <c r="BE172" s="236">
        <f t="shared" si="36"/>
        <v>0</v>
      </c>
      <c r="BF172" s="236">
        <f t="shared" si="28"/>
        <v>0</v>
      </c>
      <c r="BG172" s="236">
        <f t="shared" si="28"/>
        <v>0</v>
      </c>
      <c r="BH172" s="236">
        <f t="shared" si="28"/>
        <v>0</v>
      </c>
      <c r="BI172" s="236">
        <f t="shared" si="28"/>
        <v>0</v>
      </c>
      <c r="BJ172" s="236">
        <f t="shared" si="28"/>
        <v>0</v>
      </c>
      <c r="BK172" s="236">
        <f t="shared" si="28"/>
        <v>0</v>
      </c>
      <c r="BL172" s="235">
        <f t="shared" si="31"/>
        <v>0</v>
      </c>
      <c r="BM172" s="234"/>
      <c r="BN172" s="234"/>
      <c r="BO172" s="234"/>
      <c r="BP172" s="234"/>
      <c r="BQ172" s="234"/>
    </row>
    <row r="173" spans="1:69">
      <c r="A173" s="234" t="s">
        <v>386</v>
      </c>
      <c r="B173" s="231">
        <v>0</v>
      </c>
      <c r="C173" s="231">
        <v>0</v>
      </c>
      <c r="D173" s="220">
        <v>0</v>
      </c>
      <c r="E173" s="220">
        <v>0</v>
      </c>
      <c r="F173" s="220">
        <v>0</v>
      </c>
      <c r="G173" s="220">
        <v>0</v>
      </c>
      <c r="H173" s="220">
        <v>0</v>
      </c>
      <c r="I173" s="220">
        <v>0</v>
      </c>
      <c r="J173" s="220">
        <v>0</v>
      </c>
      <c r="K173" s="220">
        <v>0</v>
      </c>
      <c r="L173" s="220">
        <v>0</v>
      </c>
      <c r="M173" s="220">
        <v>0</v>
      </c>
      <c r="N173" s="220">
        <v>0</v>
      </c>
      <c r="O173" s="220">
        <v>0</v>
      </c>
      <c r="P173" s="220">
        <f t="shared" si="32"/>
        <v>0</v>
      </c>
      <c r="Q173" s="220">
        <v>0</v>
      </c>
      <c r="R173" s="220">
        <v>0</v>
      </c>
      <c r="S173" s="220">
        <v>0</v>
      </c>
      <c r="T173" s="220">
        <v>0</v>
      </c>
      <c r="U173" s="220">
        <v>0</v>
      </c>
      <c r="V173" s="220">
        <v>0</v>
      </c>
      <c r="W173" s="220">
        <v>0</v>
      </c>
      <c r="X173" s="220">
        <v>0</v>
      </c>
      <c r="Y173" s="220">
        <v>0</v>
      </c>
      <c r="Z173" s="220">
        <v>0</v>
      </c>
      <c r="AA173" s="220">
        <v>0</v>
      </c>
      <c r="AB173" s="220">
        <v>0</v>
      </c>
      <c r="AC173" s="220">
        <v>0</v>
      </c>
      <c r="AD173" s="220">
        <v>0</v>
      </c>
      <c r="AE173" s="220">
        <v>0</v>
      </c>
      <c r="AF173" s="220">
        <v>0</v>
      </c>
      <c r="AG173" s="220">
        <f t="shared" si="33"/>
        <v>0</v>
      </c>
      <c r="AH173" s="234"/>
      <c r="AI173" s="235">
        <f t="shared" si="35"/>
        <v>0</v>
      </c>
      <c r="AJ173" s="235">
        <f t="shared" si="35"/>
        <v>0</v>
      </c>
      <c r="AK173" s="235">
        <f t="shared" si="35"/>
        <v>0</v>
      </c>
      <c r="AL173" s="235">
        <f t="shared" si="35"/>
        <v>0</v>
      </c>
      <c r="AM173" s="235">
        <f t="shared" si="35"/>
        <v>0</v>
      </c>
      <c r="AN173" s="235">
        <f t="shared" si="35"/>
        <v>0</v>
      </c>
      <c r="AO173" s="235">
        <f t="shared" si="27"/>
        <v>0</v>
      </c>
      <c r="AP173" s="235">
        <f t="shared" si="27"/>
        <v>0</v>
      </c>
      <c r="AQ173" s="235">
        <f t="shared" si="27"/>
        <v>0</v>
      </c>
      <c r="AR173" s="235">
        <f t="shared" si="27"/>
        <v>0</v>
      </c>
      <c r="AS173" s="235">
        <f t="shared" si="27"/>
        <v>0</v>
      </c>
      <c r="AT173" s="235">
        <f t="shared" si="27"/>
        <v>0</v>
      </c>
      <c r="AU173" s="236">
        <f t="shared" si="29"/>
        <v>0</v>
      </c>
      <c r="AV173" s="236">
        <f t="shared" si="30"/>
        <v>0</v>
      </c>
      <c r="AW173" s="236">
        <f t="shared" si="30"/>
        <v>0</v>
      </c>
      <c r="AX173" s="236">
        <f t="shared" si="30"/>
        <v>0</v>
      </c>
      <c r="AY173" s="236">
        <f t="shared" si="30"/>
        <v>0</v>
      </c>
      <c r="AZ173" s="236">
        <f t="shared" si="36"/>
        <v>0</v>
      </c>
      <c r="BA173" s="236">
        <f t="shared" si="36"/>
        <v>0</v>
      </c>
      <c r="BB173" s="236">
        <f t="shared" si="36"/>
        <v>0</v>
      </c>
      <c r="BC173" s="236">
        <f t="shared" si="36"/>
        <v>0</v>
      </c>
      <c r="BD173" s="236">
        <f t="shared" si="36"/>
        <v>0</v>
      </c>
      <c r="BE173" s="236">
        <f t="shared" si="36"/>
        <v>0</v>
      </c>
      <c r="BF173" s="236">
        <f t="shared" si="28"/>
        <v>0</v>
      </c>
      <c r="BG173" s="236">
        <f t="shared" si="28"/>
        <v>0</v>
      </c>
      <c r="BH173" s="236">
        <f t="shared" si="28"/>
        <v>0</v>
      </c>
      <c r="BI173" s="236">
        <f t="shared" si="28"/>
        <v>0</v>
      </c>
      <c r="BJ173" s="236">
        <f t="shared" si="28"/>
        <v>0</v>
      </c>
      <c r="BK173" s="236">
        <f t="shared" si="28"/>
        <v>0</v>
      </c>
      <c r="BL173" s="235">
        <f t="shared" si="31"/>
        <v>0</v>
      </c>
      <c r="BM173" s="234"/>
      <c r="BN173" s="234"/>
      <c r="BO173" s="234"/>
      <c r="BP173" s="234"/>
      <c r="BQ173" s="234"/>
    </row>
    <row r="174" spans="1:69">
      <c r="A174" s="234" t="s">
        <v>387</v>
      </c>
      <c r="B174" s="231">
        <v>1.5200000000000002E-2</v>
      </c>
      <c r="C174" s="231">
        <v>0</v>
      </c>
      <c r="D174" s="220">
        <v>68560.92</v>
      </c>
      <c r="E174" s="220">
        <v>68560.92</v>
      </c>
      <c r="F174" s="220">
        <v>68560.92</v>
      </c>
      <c r="G174" s="220">
        <v>68560.92</v>
      </c>
      <c r="H174" s="220">
        <v>68560.92</v>
      </c>
      <c r="I174" s="220">
        <v>68560.92</v>
      </c>
      <c r="J174" s="220">
        <v>68560.92</v>
      </c>
      <c r="K174" s="220">
        <v>68560.92</v>
      </c>
      <c r="L174" s="220">
        <v>92019.739999999991</v>
      </c>
      <c r="M174" s="220">
        <v>115478.56</v>
      </c>
      <c r="N174" s="220">
        <v>115478.56</v>
      </c>
      <c r="O174" s="220">
        <v>115478.56</v>
      </c>
      <c r="P174" s="220">
        <f t="shared" si="32"/>
        <v>986942.78</v>
      </c>
      <c r="Q174" s="220">
        <v>115478.56</v>
      </c>
      <c r="R174" s="220">
        <v>115478.56</v>
      </c>
      <c r="S174" s="220">
        <v>115478.56</v>
      </c>
      <c r="T174" s="220">
        <v>115478.56</v>
      </c>
      <c r="U174" s="220">
        <v>115478.56</v>
      </c>
      <c r="V174" s="220">
        <v>115478.56</v>
      </c>
      <c r="W174" s="220">
        <v>115478.56</v>
      </c>
      <c r="X174" s="220">
        <v>115478.56</v>
      </c>
      <c r="Y174" s="220">
        <v>115478.56</v>
      </c>
      <c r="Z174" s="220">
        <v>115478.56</v>
      </c>
      <c r="AA174" s="220">
        <v>115478.56</v>
      </c>
      <c r="AB174" s="220">
        <v>115478.56</v>
      </c>
      <c r="AC174" s="220">
        <v>115478.56</v>
      </c>
      <c r="AD174" s="220">
        <v>115478.56</v>
      </c>
      <c r="AE174" s="220">
        <v>115478.56</v>
      </c>
      <c r="AF174" s="220">
        <v>115478.56</v>
      </c>
      <c r="AG174" s="220">
        <f t="shared" si="33"/>
        <v>1385742.7200000004</v>
      </c>
      <c r="AH174" s="234"/>
      <c r="AI174" s="235">
        <f t="shared" si="35"/>
        <v>86.84</v>
      </c>
      <c r="AJ174" s="235">
        <f t="shared" si="35"/>
        <v>86.84</v>
      </c>
      <c r="AK174" s="235">
        <f t="shared" si="35"/>
        <v>86.84</v>
      </c>
      <c r="AL174" s="235">
        <f t="shared" si="35"/>
        <v>86.84</v>
      </c>
      <c r="AM174" s="235">
        <f t="shared" si="35"/>
        <v>86.84</v>
      </c>
      <c r="AN174" s="235">
        <f t="shared" si="35"/>
        <v>86.84</v>
      </c>
      <c r="AO174" s="235">
        <f t="shared" si="27"/>
        <v>86.84</v>
      </c>
      <c r="AP174" s="235">
        <f t="shared" si="27"/>
        <v>86.84</v>
      </c>
      <c r="AQ174" s="235">
        <f t="shared" si="27"/>
        <v>116.56</v>
      </c>
      <c r="AR174" s="235">
        <f t="shared" si="27"/>
        <v>146.27000000000001</v>
      </c>
      <c r="AS174" s="235">
        <f t="shared" si="27"/>
        <v>146.27000000000001</v>
      </c>
      <c r="AT174" s="235">
        <f t="shared" si="27"/>
        <v>146.27000000000001</v>
      </c>
      <c r="AU174" s="236">
        <f t="shared" si="29"/>
        <v>1250.0900000000001</v>
      </c>
      <c r="AV174" s="236">
        <f t="shared" si="30"/>
        <v>146.27000000000001</v>
      </c>
      <c r="AW174" s="236">
        <f t="shared" si="30"/>
        <v>146.27000000000001</v>
      </c>
      <c r="AX174" s="236">
        <f t="shared" si="30"/>
        <v>146.27000000000001</v>
      </c>
      <c r="AY174" s="236">
        <f t="shared" si="30"/>
        <v>146.27000000000001</v>
      </c>
      <c r="AZ174" s="236">
        <f t="shared" si="36"/>
        <v>0</v>
      </c>
      <c r="BA174" s="236">
        <f t="shared" si="36"/>
        <v>0</v>
      </c>
      <c r="BB174" s="236">
        <f t="shared" si="36"/>
        <v>0</v>
      </c>
      <c r="BC174" s="236">
        <f t="shared" si="36"/>
        <v>0</v>
      </c>
      <c r="BD174" s="236">
        <f t="shared" si="36"/>
        <v>0</v>
      </c>
      <c r="BE174" s="236">
        <f t="shared" si="36"/>
        <v>0</v>
      </c>
      <c r="BF174" s="236">
        <f t="shared" si="28"/>
        <v>0</v>
      </c>
      <c r="BG174" s="236">
        <f t="shared" si="28"/>
        <v>0</v>
      </c>
      <c r="BH174" s="236">
        <f t="shared" si="28"/>
        <v>0</v>
      </c>
      <c r="BI174" s="236">
        <f t="shared" si="28"/>
        <v>0</v>
      </c>
      <c r="BJ174" s="236">
        <f t="shared" si="28"/>
        <v>0</v>
      </c>
      <c r="BK174" s="236">
        <f t="shared" si="28"/>
        <v>0</v>
      </c>
      <c r="BL174" s="235">
        <f t="shared" si="31"/>
        <v>0</v>
      </c>
      <c r="BM174" s="234"/>
      <c r="BN174" s="234"/>
      <c r="BO174" s="234"/>
      <c r="BP174" s="234"/>
      <c r="BQ174" s="234"/>
    </row>
    <row r="175" spans="1:69">
      <c r="A175" s="234" t="s">
        <v>388</v>
      </c>
      <c r="B175" s="231">
        <v>5.9999999999999995E-4</v>
      </c>
      <c r="C175" s="231">
        <v>0</v>
      </c>
      <c r="D175" s="220">
        <v>65561.27</v>
      </c>
      <c r="E175" s="220">
        <v>65561.27</v>
      </c>
      <c r="F175" s="220">
        <v>65561.27</v>
      </c>
      <c r="G175" s="220">
        <v>65561.27</v>
      </c>
      <c r="H175" s="220">
        <v>65561.27</v>
      </c>
      <c r="I175" s="220">
        <v>65561.27</v>
      </c>
      <c r="J175" s="220">
        <v>65561.27</v>
      </c>
      <c r="K175" s="220">
        <v>65561.27</v>
      </c>
      <c r="L175" s="220">
        <v>65561.27</v>
      </c>
      <c r="M175" s="220">
        <v>65561.27</v>
      </c>
      <c r="N175" s="220">
        <v>65561.27</v>
      </c>
      <c r="O175" s="220">
        <v>65561.27</v>
      </c>
      <c r="P175" s="220">
        <f t="shared" si="32"/>
        <v>786735.24000000011</v>
      </c>
      <c r="Q175" s="220">
        <v>65561.27</v>
      </c>
      <c r="R175" s="220">
        <v>65561.27</v>
      </c>
      <c r="S175" s="220">
        <v>65561.27</v>
      </c>
      <c r="T175" s="220">
        <v>65561.27</v>
      </c>
      <c r="U175" s="220">
        <v>65561.27</v>
      </c>
      <c r="V175" s="220">
        <v>65561.27</v>
      </c>
      <c r="W175" s="220">
        <v>65561.27</v>
      </c>
      <c r="X175" s="220">
        <v>65561.27</v>
      </c>
      <c r="Y175" s="220">
        <v>65561.27</v>
      </c>
      <c r="Z175" s="220">
        <v>65561.27</v>
      </c>
      <c r="AA175" s="220">
        <v>65561.27</v>
      </c>
      <c r="AB175" s="220">
        <v>65561.27</v>
      </c>
      <c r="AC175" s="220">
        <v>65561.27</v>
      </c>
      <c r="AD175" s="220">
        <v>65561.27</v>
      </c>
      <c r="AE175" s="220">
        <v>65561.27</v>
      </c>
      <c r="AF175" s="220">
        <v>65561.27</v>
      </c>
      <c r="AG175" s="220">
        <f t="shared" si="33"/>
        <v>786735.24000000011</v>
      </c>
      <c r="AH175" s="234"/>
      <c r="AI175" s="235">
        <f t="shared" si="35"/>
        <v>3.28</v>
      </c>
      <c r="AJ175" s="235">
        <f t="shared" si="35"/>
        <v>3.28</v>
      </c>
      <c r="AK175" s="235">
        <f t="shared" si="35"/>
        <v>3.28</v>
      </c>
      <c r="AL175" s="235">
        <f t="shared" si="35"/>
        <v>3.28</v>
      </c>
      <c r="AM175" s="235">
        <f t="shared" si="35"/>
        <v>3.28</v>
      </c>
      <c r="AN175" s="235">
        <f t="shared" si="35"/>
        <v>3.28</v>
      </c>
      <c r="AO175" s="235">
        <f t="shared" si="27"/>
        <v>3.28</v>
      </c>
      <c r="AP175" s="235">
        <f t="shared" si="27"/>
        <v>3.28</v>
      </c>
      <c r="AQ175" s="235">
        <f t="shared" si="27"/>
        <v>3.28</v>
      </c>
      <c r="AR175" s="235">
        <f t="shared" si="27"/>
        <v>3.28</v>
      </c>
      <c r="AS175" s="235">
        <f t="shared" si="27"/>
        <v>3.28</v>
      </c>
      <c r="AT175" s="235">
        <f t="shared" si="27"/>
        <v>3.28</v>
      </c>
      <c r="AU175" s="236">
        <f t="shared" si="29"/>
        <v>39.360000000000007</v>
      </c>
      <c r="AV175" s="236">
        <f t="shared" si="30"/>
        <v>3.28</v>
      </c>
      <c r="AW175" s="236">
        <f t="shared" si="30"/>
        <v>3.28</v>
      </c>
      <c r="AX175" s="236">
        <f t="shared" si="30"/>
        <v>3.28</v>
      </c>
      <c r="AY175" s="236">
        <f t="shared" si="30"/>
        <v>3.28</v>
      </c>
      <c r="AZ175" s="236">
        <f t="shared" si="36"/>
        <v>0</v>
      </c>
      <c r="BA175" s="236">
        <f t="shared" si="36"/>
        <v>0</v>
      </c>
      <c r="BB175" s="236">
        <f t="shared" si="36"/>
        <v>0</v>
      </c>
      <c r="BC175" s="236">
        <f t="shared" si="36"/>
        <v>0</v>
      </c>
      <c r="BD175" s="236">
        <f t="shared" si="36"/>
        <v>0</v>
      </c>
      <c r="BE175" s="236">
        <f t="shared" si="36"/>
        <v>0</v>
      </c>
      <c r="BF175" s="236">
        <f t="shared" si="28"/>
        <v>0</v>
      </c>
      <c r="BG175" s="236">
        <f t="shared" si="28"/>
        <v>0</v>
      </c>
      <c r="BH175" s="236">
        <f t="shared" si="28"/>
        <v>0</v>
      </c>
      <c r="BI175" s="236">
        <f t="shared" si="28"/>
        <v>0</v>
      </c>
      <c r="BJ175" s="236">
        <f t="shared" si="28"/>
        <v>0</v>
      </c>
      <c r="BK175" s="236">
        <f t="shared" si="28"/>
        <v>0</v>
      </c>
      <c r="BL175" s="235">
        <f t="shared" si="31"/>
        <v>0</v>
      </c>
      <c r="BM175" s="234"/>
      <c r="BN175" s="234"/>
      <c r="BO175" s="234"/>
      <c r="BP175" s="234"/>
      <c r="BQ175" s="234"/>
    </row>
    <row r="176" spans="1:69">
      <c r="A176" s="262" t="s">
        <v>389</v>
      </c>
      <c r="B176" s="263">
        <v>3.3599999999999998E-2</v>
      </c>
      <c r="C176" s="263">
        <f>B176</f>
        <v>3.3599999999999998E-2</v>
      </c>
      <c r="D176" s="220">
        <v>7123626.5800000001</v>
      </c>
      <c r="E176" s="220">
        <v>7123626.5800000001</v>
      </c>
      <c r="F176" s="220">
        <v>7118806.7699999996</v>
      </c>
      <c r="G176" s="220">
        <v>7084723.3099999996</v>
      </c>
      <c r="H176" s="220">
        <v>7110191.1699999999</v>
      </c>
      <c r="I176" s="220">
        <v>7164922.6699999999</v>
      </c>
      <c r="J176" s="220">
        <v>7192970.8700000001</v>
      </c>
      <c r="K176" s="220">
        <v>7300434.7000000002</v>
      </c>
      <c r="L176" s="220">
        <v>7379850.3300000001</v>
      </c>
      <c r="M176" s="220">
        <v>7433754.5200000005</v>
      </c>
      <c r="N176" s="220">
        <v>7487658.71</v>
      </c>
      <c r="O176" s="220">
        <v>7487658.71</v>
      </c>
      <c r="P176" s="220">
        <f t="shared" si="32"/>
        <v>87008224.919999987</v>
      </c>
      <c r="Q176" s="220">
        <v>7487658.71</v>
      </c>
      <c r="R176" s="220">
        <v>7585142.96</v>
      </c>
      <c r="S176" s="220">
        <v>7734000.9550000001</v>
      </c>
      <c r="T176" s="220">
        <v>7943245.0499999998</v>
      </c>
      <c r="U176" s="220">
        <v>8101115.4000000004</v>
      </c>
      <c r="V176" s="220">
        <v>8344704</v>
      </c>
      <c r="W176" s="220">
        <v>8588292.5999999996</v>
      </c>
      <c r="X176" s="220">
        <v>8588292.5999999996</v>
      </c>
      <c r="Y176" s="220">
        <v>8882590.0999999996</v>
      </c>
      <c r="Z176" s="220">
        <v>9236264.0999999996</v>
      </c>
      <c r="AA176" s="220">
        <v>9295640.5999999996</v>
      </c>
      <c r="AB176" s="220">
        <v>9295640.5999999996</v>
      </c>
      <c r="AC176" s="220">
        <v>9295640.5999999996</v>
      </c>
      <c r="AD176" s="220">
        <v>9365580.5999999996</v>
      </c>
      <c r="AE176" s="220">
        <v>9435520.5999999996</v>
      </c>
      <c r="AF176" s="220">
        <v>9435520.5999999996</v>
      </c>
      <c r="AG176" s="220">
        <f t="shared" si="33"/>
        <v>107864802.39999998</v>
      </c>
      <c r="AH176" s="234"/>
      <c r="AI176" s="235">
        <f t="shared" si="35"/>
        <v>19946.150000000001</v>
      </c>
      <c r="AJ176" s="235">
        <f t="shared" si="35"/>
        <v>19946.150000000001</v>
      </c>
      <c r="AK176" s="235">
        <f t="shared" si="35"/>
        <v>19932.66</v>
      </c>
      <c r="AL176" s="235">
        <f t="shared" si="35"/>
        <v>19837.23</v>
      </c>
      <c r="AM176" s="235">
        <f t="shared" si="35"/>
        <v>19908.54</v>
      </c>
      <c r="AN176" s="235">
        <f t="shared" si="35"/>
        <v>20061.78</v>
      </c>
      <c r="AO176" s="235">
        <f t="shared" si="27"/>
        <v>20140.32</v>
      </c>
      <c r="AP176" s="235">
        <f t="shared" si="27"/>
        <v>20441.22</v>
      </c>
      <c r="AQ176" s="235">
        <f t="shared" si="27"/>
        <v>20663.580000000002</v>
      </c>
      <c r="AR176" s="235">
        <f t="shared" si="27"/>
        <v>20814.509999999998</v>
      </c>
      <c r="AS176" s="235">
        <f t="shared" si="27"/>
        <v>20965.439999999999</v>
      </c>
      <c r="AT176" s="235">
        <f t="shared" si="27"/>
        <v>20965.439999999999</v>
      </c>
      <c r="AU176" s="236">
        <f t="shared" si="29"/>
        <v>243623.02000000002</v>
      </c>
      <c r="AV176" s="236">
        <f t="shared" si="30"/>
        <v>20965.439999999999</v>
      </c>
      <c r="AW176" s="236">
        <f t="shared" si="30"/>
        <v>21238.400000000001</v>
      </c>
      <c r="AX176" s="236">
        <f t="shared" si="30"/>
        <v>21655.200000000001</v>
      </c>
      <c r="AY176" s="236">
        <f t="shared" si="30"/>
        <v>22241.09</v>
      </c>
      <c r="AZ176" s="236">
        <f t="shared" si="36"/>
        <v>22683.119999999999</v>
      </c>
      <c r="BA176" s="236">
        <f t="shared" si="36"/>
        <v>23365.17</v>
      </c>
      <c r="BB176" s="236">
        <f t="shared" si="36"/>
        <v>24047.22</v>
      </c>
      <c r="BC176" s="236">
        <f t="shared" si="36"/>
        <v>24047.22</v>
      </c>
      <c r="BD176" s="236">
        <f t="shared" si="36"/>
        <v>24871.25</v>
      </c>
      <c r="BE176" s="236">
        <f t="shared" si="36"/>
        <v>25861.54</v>
      </c>
      <c r="BF176" s="236">
        <f t="shared" si="28"/>
        <v>26027.79</v>
      </c>
      <c r="BG176" s="236">
        <f t="shared" si="28"/>
        <v>26027.79</v>
      </c>
      <c r="BH176" s="236">
        <f t="shared" si="28"/>
        <v>26027.79</v>
      </c>
      <c r="BI176" s="236">
        <f t="shared" si="28"/>
        <v>26223.63</v>
      </c>
      <c r="BJ176" s="236">
        <f t="shared" si="28"/>
        <v>26419.46</v>
      </c>
      <c r="BK176" s="236">
        <f t="shared" si="28"/>
        <v>26419.46</v>
      </c>
      <c r="BL176" s="235">
        <f t="shared" si="31"/>
        <v>302021.44000000006</v>
      </c>
      <c r="BM176" s="234"/>
      <c r="BN176" s="234"/>
      <c r="BO176" s="234"/>
      <c r="BP176" s="234"/>
      <c r="BQ176" s="234"/>
    </row>
    <row r="177" spans="1:69">
      <c r="A177" s="234" t="s">
        <v>390</v>
      </c>
      <c r="B177" s="231">
        <v>1.06E-2</v>
      </c>
      <c r="C177" s="231">
        <v>1.06E-2</v>
      </c>
      <c r="D177" s="220">
        <v>1749100.53</v>
      </c>
      <c r="E177" s="220">
        <v>1749100.53</v>
      </c>
      <c r="F177" s="220">
        <v>1749100.53</v>
      </c>
      <c r="G177" s="220">
        <v>1749100.53</v>
      </c>
      <c r="H177" s="220">
        <v>1749100.53</v>
      </c>
      <c r="I177" s="220">
        <v>1749100.53</v>
      </c>
      <c r="J177" s="220">
        <v>1749100.53</v>
      </c>
      <c r="K177" s="220">
        <v>1749100.53</v>
      </c>
      <c r="L177" s="220">
        <v>1823049.22</v>
      </c>
      <c r="M177" s="220">
        <v>1904916.79</v>
      </c>
      <c r="N177" s="220">
        <v>1912835.6700000002</v>
      </c>
      <c r="O177" s="220">
        <v>1912835.6700000002</v>
      </c>
      <c r="P177" s="220">
        <f t="shared" si="32"/>
        <v>21546441.590000004</v>
      </c>
      <c r="Q177" s="220">
        <v>1935408.7800000003</v>
      </c>
      <c r="R177" s="220">
        <v>1957981.8900000001</v>
      </c>
      <c r="S177" s="220">
        <v>1957981.8900000001</v>
      </c>
      <c r="T177" s="220">
        <v>1957981.8900000001</v>
      </c>
      <c r="U177" s="220">
        <v>1957981.8900000001</v>
      </c>
      <c r="V177" s="220">
        <v>1957981.8900000001</v>
      </c>
      <c r="W177" s="220">
        <v>1957981.8900000001</v>
      </c>
      <c r="X177" s="220">
        <v>1957981.8900000001</v>
      </c>
      <c r="Y177" s="220">
        <v>1957981.8900000001</v>
      </c>
      <c r="Z177" s="220">
        <v>1957981.8900000001</v>
      </c>
      <c r="AA177" s="220">
        <v>1957981.8900000001</v>
      </c>
      <c r="AB177" s="220">
        <v>1957981.8900000001</v>
      </c>
      <c r="AC177" s="220">
        <v>1957981.8900000001</v>
      </c>
      <c r="AD177" s="220">
        <v>1957981.8900000001</v>
      </c>
      <c r="AE177" s="220">
        <v>1957981.8900000001</v>
      </c>
      <c r="AF177" s="220">
        <v>1957981.8900000001</v>
      </c>
      <c r="AG177" s="220">
        <f t="shared" si="33"/>
        <v>23495782.680000003</v>
      </c>
      <c r="AH177" s="234"/>
      <c r="AI177" s="235">
        <f t="shared" si="35"/>
        <v>1545.04</v>
      </c>
      <c r="AJ177" s="235">
        <f t="shared" si="35"/>
        <v>1545.04</v>
      </c>
      <c r="AK177" s="235">
        <f t="shared" si="35"/>
        <v>1545.04</v>
      </c>
      <c r="AL177" s="235">
        <f t="shared" si="35"/>
        <v>1545.04</v>
      </c>
      <c r="AM177" s="235">
        <f t="shared" si="35"/>
        <v>1545.04</v>
      </c>
      <c r="AN177" s="235">
        <f t="shared" si="35"/>
        <v>1545.04</v>
      </c>
      <c r="AO177" s="235">
        <f t="shared" si="27"/>
        <v>1545.04</v>
      </c>
      <c r="AP177" s="235">
        <f t="shared" si="27"/>
        <v>1545.04</v>
      </c>
      <c r="AQ177" s="235">
        <f t="shared" si="27"/>
        <v>1610.36</v>
      </c>
      <c r="AR177" s="235">
        <f t="shared" si="27"/>
        <v>1682.68</v>
      </c>
      <c r="AS177" s="235">
        <f t="shared" si="27"/>
        <v>1689.67</v>
      </c>
      <c r="AT177" s="235">
        <f t="shared" si="27"/>
        <v>1689.67</v>
      </c>
      <c r="AU177" s="236">
        <f t="shared" si="29"/>
        <v>19032.699999999997</v>
      </c>
      <c r="AV177" s="236">
        <f t="shared" si="30"/>
        <v>1709.61</v>
      </c>
      <c r="AW177" s="236">
        <f t="shared" si="30"/>
        <v>1729.55</v>
      </c>
      <c r="AX177" s="236">
        <f t="shared" si="30"/>
        <v>1729.55</v>
      </c>
      <c r="AY177" s="236">
        <f t="shared" si="30"/>
        <v>1729.55</v>
      </c>
      <c r="AZ177" s="236">
        <f t="shared" si="36"/>
        <v>1729.55</v>
      </c>
      <c r="BA177" s="236">
        <f t="shared" si="36"/>
        <v>1729.55</v>
      </c>
      <c r="BB177" s="236">
        <f t="shared" si="36"/>
        <v>1729.55</v>
      </c>
      <c r="BC177" s="236">
        <f t="shared" si="36"/>
        <v>1729.55</v>
      </c>
      <c r="BD177" s="236">
        <f t="shared" si="36"/>
        <v>1729.55</v>
      </c>
      <c r="BE177" s="236">
        <f t="shared" si="36"/>
        <v>1729.55</v>
      </c>
      <c r="BF177" s="236">
        <f t="shared" si="28"/>
        <v>1729.55</v>
      </c>
      <c r="BG177" s="236">
        <f t="shared" si="28"/>
        <v>1729.55</v>
      </c>
      <c r="BH177" s="236">
        <f t="shared" si="28"/>
        <v>1729.55</v>
      </c>
      <c r="BI177" s="236">
        <f t="shared" si="28"/>
        <v>1729.55</v>
      </c>
      <c r="BJ177" s="236">
        <f t="shared" si="28"/>
        <v>1729.55</v>
      </c>
      <c r="BK177" s="236">
        <f t="shared" si="28"/>
        <v>1729.55</v>
      </c>
      <c r="BL177" s="235">
        <f t="shared" si="31"/>
        <v>20754.599999999995</v>
      </c>
      <c r="BM177" s="234"/>
      <c r="BN177" s="234"/>
      <c r="BO177" s="234"/>
      <c r="BP177" s="234"/>
      <c r="BQ177" s="234"/>
    </row>
    <row r="178" spans="1:69">
      <c r="A178" s="234" t="s">
        <v>391</v>
      </c>
      <c r="B178" s="231">
        <v>9.0000000000000011E-3</v>
      </c>
      <c r="C178" s="231">
        <v>7.9000000000000008E-3</v>
      </c>
      <c r="D178" s="220">
        <v>962012.25</v>
      </c>
      <c r="E178" s="220">
        <v>962012.25</v>
      </c>
      <c r="F178" s="220">
        <v>962012.25</v>
      </c>
      <c r="G178" s="220">
        <v>962012.25</v>
      </c>
      <c r="H178" s="220">
        <v>962012.25</v>
      </c>
      <c r="I178" s="220">
        <v>962012.25</v>
      </c>
      <c r="J178" s="220">
        <v>962012.25</v>
      </c>
      <c r="K178" s="220">
        <v>962012.25</v>
      </c>
      <c r="L178" s="220">
        <v>962012.25</v>
      </c>
      <c r="M178" s="220">
        <v>962012.25</v>
      </c>
      <c r="N178" s="220">
        <v>962012.25</v>
      </c>
      <c r="O178" s="220">
        <v>962012.25</v>
      </c>
      <c r="P178" s="220">
        <f t="shared" si="32"/>
        <v>11544147</v>
      </c>
      <c r="Q178" s="220">
        <v>962012.25</v>
      </c>
      <c r="R178" s="220">
        <v>962012.25</v>
      </c>
      <c r="S178" s="220">
        <v>962012.25</v>
      </c>
      <c r="T178" s="220">
        <v>962012.25</v>
      </c>
      <c r="U178" s="220">
        <v>962012.25</v>
      </c>
      <c r="V178" s="220">
        <v>962012.25</v>
      </c>
      <c r="W178" s="220">
        <v>962012.25</v>
      </c>
      <c r="X178" s="220">
        <v>962012.25</v>
      </c>
      <c r="Y178" s="220">
        <v>962012.25</v>
      </c>
      <c r="Z178" s="220">
        <v>962012.25</v>
      </c>
      <c r="AA178" s="220">
        <v>962012.25</v>
      </c>
      <c r="AB178" s="220">
        <v>962012.25</v>
      </c>
      <c r="AC178" s="220">
        <v>962012.25</v>
      </c>
      <c r="AD178" s="220">
        <v>962012.25</v>
      </c>
      <c r="AE178" s="220">
        <v>962012.25</v>
      </c>
      <c r="AF178" s="220">
        <v>962012.25</v>
      </c>
      <c r="AG178" s="220">
        <f t="shared" si="33"/>
        <v>11544147</v>
      </c>
      <c r="AH178" s="234"/>
      <c r="AI178" s="235">
        <f t="shared" si="35"/>
        <v>721.51</v>
      </c>
      <c r="AJ178" s="235">
        <f t="shared" si="35"/>
        <v>721.51</v>
      </c>
      <c r="AK178" s="235">
        <f t="shared" si="35"/>
        <v>721.51</v>
      </c>
      <c r="AL178" s="235">
        <f t="shared" si="35"/>
        <v>721.51</v>
      </c>
      <c r="AM178" s="235">
        <f t="shared" si="35"/>
        <v>721.51</v>
      </c>
      <c r="AN178" s="235">
        <f t="shared" si="35"/>
        <v>721.51</v>
      </c>
      <c r="AO178" s="235">
        <f t="shared" si="27"/>
        <v>721.51</v>
      </c>
      <c r="AP178" s="235">
        <f t="shared" si="27"/>
        <v>721.51</v>
      </c>
      <c r="AQ178" s="235">
        <f t="shared" si="27"/>
        <v>721.51</v>
      </c>
      <c r="AR178" s="235">
        <f t="shared" si="27"/>
        <v>721.51</v>
      </c>
      <c r="AS178" s="235">
        <f t="shared" si="27"/>
        <v>721.51</v>
      </c>
      <c r="AT178" s="235">
        <f t="shared" si="27"/>
        <v>721.51</v>
      </c>
      <c r="AU178" s="236">
        <f t="shared" si="29"/>
        <v>8658.1200000000008</v>
      </c>
      <c r="AV178" s="236">
        <f t="shared" si="30"/>
        <v>721.51</v>
      </c>
      <c r="AW178" s="236">
        <f t="shared" si="30"/>
        <v>721.51</v>
      </c>
      <c r="AX178" s="236">
        <f t="shared" si="30"/>
        <v>721.51</v>
      </c>
      <c r="AY178" s="236">
        <f t="shared" si="30"/>
        <v>721.51</v>
      </c>
      <c r="AZ178" s="236">
        <f t="shared" si="36"/>
        <v>633.32000000000005</v>
      </c>
      <c r="BA178" s="236">
        <f t="shared" si="36"/>
        <v>633.32000000000005</v>
      </c>
      <c r="BB178" s="236">
        <f t="shared" si="36"/>
        <v>633.32000000000005</v>
      </c>
      <c r="BC178" s="236">
        <f t="shared" si="36"/>
        <v>633.32000000000005</v>
      </c>
      <c r="BD178" s="236">
        <f t="shared" si="36"/>
        <v>633.32000000000005</v>
      </c>
      <c r="BE178" s="236">
        <f t="shared" si="36"/>
        <v>633.32000000000005</v>
      </c>
      <c r="BF178" s="236">
        <f t="shared" si="28"/>
        <v>633.32000000000005</v>
      </c>
      <c r="BG178" s="236">
        <f t="shared" si="28"/>
        <v>633.32000000000005</v>
      </c>
      <c r="BH178" s="236">
        <f t="shared" si="28"/>
        <v>633.32000000000005</v>
      </c>
      <c r="BI178" s="236">
        <f t="shared" si="28"/>
        <v>633.32000000000005</v>
      </c>
      <c r="BJ178" s="236">
        <f t="shared" si="28"/>
        <v>633.32000000000005</v>
      </c>
      <c r="BK178" s="236">
        <f t="shared" si="28"/>
        <v>633.32000000000005</v>
      </c>
      <c r="BL178" s="235">
        <f t="shared" si="31"/>
        <v>7599.8399999999992</v>
      </c>
      <c r="BM178" s="234"/>
      <c r="BN178" s="234"/>
      <c r="BO178" s="234"/>
      <c r="BP178" s="234"/>
      <c r="BQ178" s="234"/>
    </row>
    <row r="179" spans="1:69">
      <c r="A179" s="234" t="s">
        <v>392</v>
      </c>
      <c r="B179" s="231">
        <v>8.8999999999999999E-3</v>
      </c>
      <c r="C179" s="231">
        <v>1.0799999999999999E-2</v>
      </c>
      <c r="D179" s="220">
        <v>1591504.19</v>
      </c>
      <c r="E179" s="220">
        <v>1591504.19</v>
      </c>
      <c r="F179" s="220">
        <v>1591504.19</v>
      </c>
      <c r="G179" s="220">
        <v>1589170.44</v>
      </c>
      <c r="H179" s="220">
        <v>1586836.6800000002</v>
      </c>
      <c r="I179" s="220">
        <v>1586836.6800000002</v>
      </c>
      <c r="J179" s="220">
        <v>1586836.6800000002</v>
      </c>
      <c r="K179" s="220">
        <v>1586836.6800000002</v>
      </c>
      <c r="L179" s="220">
        <v>1586836.6800000002</v>
      </c>
      <c r="M179" s="220">
        <v>1586836.6800000002</v>
      </c>
      <c r="N179" s="220">
        <v>1586836.6800000002</v>
      </c>
      <c r="O179" s="220">
        <v>1586836.6800000002</v>
      </c>
      <c r="P179" s="220">
        <f t="shared" si="32"/>
        <v>19058376.449999999</v>
      </c>
      <c r="Q179" s="220">
        <v>1586836.6800000002</v>
      </c>
      <c r="R179" s="220">
        <v>1586836.6800000002</v>
      </c>
      <c r="S179" s="220">
        <v>1586836.6800000002</v>
      </c>
      <c r="T179" s="220">
        <v>1586836.6800000002</v>
      </c>
      <c r="U179" s="220">
        <v>1586836.6800000002</v>
      </c>
      <c r="V179" s="220">
        <v>1622746.6800000002</v>
      </c>
      <c r="W179" s="220">
        <v>1658656.6800000002</v>
      </c>
      <c r="X179" s="220">
        <v>1658656.6800000002</v>
      </c>
      <c r="Y179" s="220">
        <v>1658656.6800000002</v>
      </c>
      <c r="Z179" s="220">
        <v>1658656.6800000002</v>
      </c>
      <c r="AA179" s="220">
        <v>1658656.6800000002</v>
      </c>
      <c r="AB179" s="220">
        <v>1658656.6800000002</v>
      </c>
      <c r="AC179" s="220">
        <v>1658656.6800000002</v>
      </c>
      <c r="AD179" s="220">
        <v>1658656.6800000002</v>
      </c>
      <c r="AE179" s="220">
        <v>1996456.6800000002</v>
      </c>
      <c r="AF179" s="220">
        <v>2334256.6800000002</v>
      </c>
      <c r="AG179" s="220">
        <f t="shared" si="33"/>
        <v>20809550.16</v>
      </c>
      <c r="AH179" s="234"/>
      <c r="AI179" s="235">
        <f t="shared" si="35"/>
        <v>1180.3699999999999</v>
      </c>
      <c r="AJ179" s="235">
        <f t="shared" si="35"/>
        <v>1180.3699999999999</v>
      </c>
      <c r="AK179" s="235">
        <f t="shared" si="35"/>
        <v>1180.3699999999999</v>
      </c>
      <c r="AL179" s="235">
        <f t="shared" si="35"/>
        <v>1178.6300000000001</v>
      </c>
      <c r="AM179" s="235">
        <f t="shared" si="35"/>
        <v>1176.9000000000001</v>
      </c>
      <c r="AN179" s="235">
        <f t="shared" si="35"/>
        <v>1176.9000000000001</v>
      </c>
      <c r="AO179" s="235">
        <f t="shared" si="27"/>
        <v>1176.9000000000001</v>
      </c>
      <c r="AP179" s="235">
        <f t="shared" si="27"/>
        <v>1176.9000000000001</v>
      </c>
      <c r="AQ179" s="235">
        <f t="shared" si="27"/>
        <v>1176.9000000000001</v>
      </c>
      <c r="AR179" s="235">
        <f t="shared" si="27"/>
        <v>1176.9000000000001</v>
      </c>
      <c r="AS179" s="235">
        <f t="shared" si="27"/>
        <v>1176.9000000000001</v>
      </c>
      <c r="AT179" s="235">
        <f t="shared" si="27"/>
        <v>1176.9000000000001</v>
      </c>
      <c r="AU179" s="236">
        <f t="shared" si="29"/>
        <v>14134.939999999997</v>
      </c>
      <c r="AV179" s="236">
        <f t="shared" si="30"/>
        <v>1176.9000000000001</v>
      </c>
      <c r="AW179" s="236">
        <f t="shared" si="30"/>
        <v>1176.9000000000001</v>
      </c>
      <c r="AX179" s="236">
        <f t="shared" si="30"/>
        <v>1176.9000000000001</v>
      </c>
      <c r="AY179" s="236">
        <f t="shared" si="30"/>
        <v>1176.9000000000001</v>
      </c>
      <c r="AZ179" s="236">
        <f t="shared" si="36"/>
        <v>1428.15</v>
      </c>
      <c r="BA179" s="236">
        <f t="shared" si="36"/>
        <v>1460.47</v>
      </c>
      <c r="BB179" s="236">
        <f t="shared" si="36"/>
        <v>1492.79</v>
      </c>
      <c r="BC179" s="236">
        <f t="shared" si="36"/>
        <v>1492.79</v>
      </c>
      <c r="BD179" s="236">
        <f t="shared" si="36"/>
        <v>1492.79</v>
      </c>
      <c r="BE179" s="236">
        <f t="shared" si="36"/>
        <v>1492.79</v>
      </c>
      <c r="BF179" s="236">
        <f t="shared" si="28"/>
        <v>1492.79</v>
      </c>
      <c r="BG179" s="236">
        <f t="shared" si="28"/>
        <v>1492.79</v>
      </c>
      <c r="BH179" s="236">
        <f t="shared" si="28"/>
        <v>1492.79</v>
      </c>
      <c r="BI179" s="236">
        <f t="shared" si="28"/>
        <v>1492.79</v>
      </c>
      <c r="BJ179" s="236">
        <f t="shared" si="28"/>
        <v>1796.81</v>
      </c>
      <c r="BK179" s="236">
        <f t="shared" si="28"/>
        <v>2100.83</v>
      </c>
      <c r="BL179" s="235">
        <f t="shared" si="31"/>
        <v>18728.580000000002</v>
      </c>
      <c r="BM179" s="234"/>
      <c r="BN179" s="234"/>
      <c r="BO179" s="234"/>
      <c r="BP179" s="234"/>
      <c r="BQ179" s="234"/>
    </row>
    <row r="180" spans="1:69">
      <c r="A180" s="234" t="s">
        <v>393</v>
      </c>
      <c r="B180" s="231">
        <v>2.1700000000000001E-2</v>
      </c>
      <c r="C180" s="231">
        <v>1.9799999999999998E-2</v>
      </c>
      <c r="D180" s="220">
        <v>3202046.74</v>
      </c>
      <c r="E180" s="220">
        <v>3202046.74</v>
      </c>
      <c r="F180" s="220">
        <v>3202046.74</v>
      </c>
      <c r="G180" s="220">
        <v>3202046.74</v>
      </c>
      <c r="H180" s="220">
        <v>3202046.74</v>
      </c>
      <c r="I180" s="220">
        <v>3221959.29</v>
      </c>
      <c r="J180" s="220">
        <v>3241871.83</v>
      </c>
      <c r="K180" s="220">
        <v>3241871.83</v>
      </c>
      <c r="L180" s="220">
        <v>3241871.83</v>
      </c>
      <c r="M180" s="220">
        <v>3241871.83</v>
      </c>
      <c r="N180" s="220">
        <v>3241871.83</v>
      </c>
      <c r="O180" s="220">
        <v>3241871.83</v>
      </c>
      <c r="P180" s="220">
        <f t="shared" si="32"/>
        <v>38683423.969999991</v>
      </c>
      <c r="Q180" s="220">
        <v>3241871.83</v>
      </c>
      <c r="R180" s="220">
        <v>3241871.83</v>
      </c>
      <c r="S180" s="220">
        <v>3241871.83</v>
      </c>
      <c r="T180" s="220">
        <v>3241871.83</v>
      </c>
      <c r="U180" s="220">
        <v>3799988.27</v>
      </c>
      <c r="V180" s="220">
        <v>3799988.27</v>
      </c>
      <c r="W180" s="220">
        <v>3799988.27</v>
      </c>
      <c r="X180" s="220">
        <v>3799988.27</v>
      </c>
      <c r="Y180" s="220">
        <v>3799988.27</v>
      </c>
      <c r="Z180" s="220">
        <v>3799988.27</v>
      </c>
      <c r="AA180" s="220">
        <v>3799988.27</v>
      </c>
      <c r="AB180" s="220">
        <v>3799988.27</v>
      </c>
      <c r="AC180" s="220">
        <v>3799988.27</v>
      </c>
      <c r="AD180" s="220">
        <v>3799988.27</v>
      </c>
      <c r="AE180" s="220">
        <v>3799988.27</v>
      </c>
      <c r="AF180" s="220">
        <v>3799988.27</v>
      </c>
      <c r="AG180" s="220">
        <f t="shared" si="33"/>
        <v>45599859.24000001</v>
      </c>
      <c r="AH180" s="234"/>
      <c r="AI180" s="235">
        <f t="shared" si="35"/>
        <v>5790.37</v>
      </c>
      <c r="AJ180" s="235">
        <f t="shared" si="35"/>
        <v>5790.37</v>
      </c>
      <c r="AK180" s="235">
        <f t="shared" si="35"/>
        <v>5790.37</v>
      </c>
      <c r="AL180" s="235">
        <f t="shared" si="35"/>
        <v>5790.37</v>
      </c>
      <c r="AM180" s="235">
        <f t="shared" si="35"/>
        <v>5790.37</v>
      </c>
      <c r="AN180" s="235">
        <f t="shared" si="35"/>
        <v>5826.38</v>
      </c>
      <c r="AO180" s="235">
        <f t="shared" si="27"/>
        <v>5862.38</v>
      </c>
      <c r="AP180" s="235">
        <f t="shared" si="27"/>
        <v>5862.38</v>
      </c>
      <c r="AQ180" s="235">
        <f t="shared" si="27"/>
        <v>5862.38</v>
      </c>
      <c r="AR180" s="235">
        <f t="shared" si="27"/>
        <v>5862.38</v>
      </c>
      <c r="AS180" s="235">
        <f t="shared" si="27"/>
        <v>5862.38</v>
      </c>
      <c r="AT180" s="235">
        <f t="shared" si="27"/>
        <v>5862.38</v>
      </c>
      <c r="AU180" s="236">
        <f t="shared" si="29"/>
        <v>69952.50999999998</v>
      </c>
      <c r="AV180" s="236">
        <f t="shared" si="30"/>
        <v>5862.38</v>
      </c>
      <c r="AW180" s="236">
        <f t="shared" si="30"/>
        <v>5862.38</v>
      </c>
      <c r="AX180" s="236">
        <f t="shared" si="30"/>
        <v>5862.38</v>
      </c>
      <c r="AY180" s="236">
        <f t="shared" si="30"/>
        <v>5862.38</v>
      </c>
      <c r="AZ180" s="236">
        <f t="shared" si="36"/>
        <v>6269.98</v>
      </c>
      <c r="BA180" s="236">
        <f t="shared" si="36"/>
        <v>6269.98</v>
      </c>
      <c r="BB180" s="236">
        <f t="shared" si="36"/>
        <v>6269.98</v>
      </c>
      <c r="BC180" s="236">
        <f t="shared" si="36"/>
        <v>6269.98</v>
      </c>
      <c r="BD180" s="236">
        <f t="shared" si="36"/>
        <v>6269.98</v>
      </c>
      <c r="BE180" s="236">
        <f t="shared" si="36"/>
        <v>6269.98</v>
      </c>
      <c r="BF180" s="236">
        <f t="shared" si="28"/>
        <v>6269.98</v>
      </c>
      <c r="BG180" s="236">
        <f t="shared" si="28"/>
        <v>6269.98</v>
      </c>
      <c r="BH180" s="236">
        <f t="shared" si="28"/>
        <v>6269.98</v>
      </c>
      <c r="BI180" s="236">
        <f t="shared" si="28"/>
        <v>6269.98</v>
      </c>
      <c r="BJ180" s="236">
        <f t="shared" si="28"/>
        <v>6269.98</v>
      </c>
      <c r="BK180" s="236">
        <f t="shared" si="28"/>
        <v>6269.98</v>
      </c>
      <c r="BL180" s="235">
        <f t="shared" si="31"/>
        <v>75239.75999999998</v>
      </c>
      <c r="BM180" s="234"/>
      <c r="BN180" s="234"/>
      <c r="BO180" s="234"/>
      <c r="BP180" s="234"/>
      <c r="BQ180" s="234"/>
    </row>
    <row r="181" spans="1:69">
      <c r="A181" s="234" t="s">
        <v>394</v>
      </c>
      <c r="B181" s="231">
        <v>2.1700000000000001E-2</v>
      </c>
      <c r="C181" s="231">
        <v>1.9799999999999998E-2</v>
      </c>
      <c r="D181" s="220">
        <v>558116.44000000006</v>
      </c>
      <c r="E181" s="220">
        <v>558116.44000000006</v>
      </c>
      <c r="F181" s="220">
        <v>558116.44000000006</v>
      </c>
      <c r="G181" s="220">
        <v>558116.44000000006</v>
      </c>
      <c r="H181" s="220">
        <v>558116.44000000006</v>
      </c>
      <c r="I181" s="220">
        <v>558116.44000000006</v>
      </c>
      <c r="J181" s="220">
        <v>558116.44000000006</v>
      </c>
      <c r="K181" s="220">
        <v>558116.44000000006</v>
      </c>
      <c r="L181" s="220">
        <v>558116.44000000006</v>
      </c>
      <c r="M181" s="220">
        <v>558116.44000000006</v>
      </c>
      <c r="N181" s="220">
        <v>558116.44000000006</v>
      </c>
      <c r="O181" s="220">
        <v>558116.44000000006</v>
      </c>
      <c r="P181" s="220">
        <f t="shared" si="32"/>
        <v>6697397.2800000021</v>
      </c>
      <c r="Q181" s="220">
        <v>558116.44000000006</v>
      </c>
      <c r="R181" s="220">
        <v>558116.44000000006</v>
      </c>
      <c r="S181" s="220">
        <v>558116.44000000006</v>
      </c>
      <c r="T181" s="220">
        <v>558116.44000000006</v>
      </c>
      <c r="U181" s="220">
        <v>0</v>
      </c>
      <c r="V181" s="220">
        <v>0</v>
      </c>
      <c r="W181" s="220">
        <v>0</v>
      </c>
      <c r="X181" s="220">
        <v>0</v>
      </c>
      <c r="Y181" s="220">
        <v>0</v>
      </c>
      <c r="Z181" s="220">
        <v>0</v>
      </c>
      <c r="AA181" s="220">
        <v>0</v>
      </c>
      <c r="AB181" s="220">
        <v>0</v>
      </c>
      <c r="AC181" s="220">
        <v>0</v>
      </c>
      <c r="AD181" s="220">
        <v>0</v>
      </c>
      <c r="AE181" s="220">
        <v>0</v>
      </c>
      <c r="AF181" s="220">
        <v>0</v>
      </c>
      <c r="AG181" s="220">
        <f t="shared" si="33"/>
        <v>0</v>
      </c>
      <c r="AH181" s="234"/>
      <c r="AI181" s="235">
        <f t="shared" si="35"/>
        <v>1009.26</v>
      </c>
      <c r="AJ181" s="235">
        <f t="shared" si="35"/>
        <v>1009.26</v>
      </c>
      <c r="AK181" s="235">
        <f t="shared" si="35"/>
        <v>1009.26</v>
      </c>
      <c r="AL181" s="235">
        <f t="shared" si="35"/>
        <v>1009.26</v>
      </c>
      <c r="AM181" s="235">
        <f t="shared" si="35"/>
        <v>1009.26</v>
      </c>
      <c r="AN181" s="235">
        <f t="shared" si="35"/>
        <v>1009.26</v>
      </c>
      <c r="AO181" s="235">
        <f t="shared" si="27"/>
        <v>1009.26</v>
      </c>
      <c r="AP181" s="235">
        <f t="shared" si="27"/>
        <v>1009.26</v>
      </c>
      <c r="AQ181" s="235">
        <f t="shared" si="27"/>
        <v>1009.26</v>
      </c>
      <c r="AR181" s="235">
        <f t="shared" si="27"/>
        <v>1009.26</v>
      </c>
      <c r="AS181" s="235">
        <f t="shared" si="27"/>
        <v>1009.26</v>
      </c>
      <c r="AT181" s="235">
        <f t="shared" si="27"/>
        <v>1009.26</v>
      </c>
      <c r="AU181" s="236">
        <f t="shared" si="29"/>
        <v>12111.12</v>
      </c>
      <c r="AV181" s="236">
        <f t="shared" si="30"/>
        <v>1009.26</v>
      </c>
      <c r="AW181" s="236">
        <f t="shared" si="30"/>
        <v>1009.26</v>
      </c>
      <c r="AX181" s="236">
        <f t="shared" si="30"/>
        <v>1009.26</v>
      </c>
      <c r="AY181" s="236">
        <f t="shared" si="30"/>
        <v>1009.26</v>
      </c>
      <c r="AZ181" s="236">
        <f t="shared" si="36"/>
        <v>0</v>
      </c>
      <c r="BA181" s="236">
        <f t="shared" si="36"/>
        <v>0</v>
      </c>
      <c r="BB181" s="236">
        <f t="shared" si="36"/>
        <v>0</v>
      </c>
      <c r="BC181" s="236">
        <f t="shared" si="36"/>
        <v>0</v>
      </c>
      <c r="BD181" s="236">
        <f t="shared" si="36"/>
        <v>0</v>
      </c>
      <c r="BE181" s="236">
        <f t="shared" si="36"/>
        <v>0</v>
      </c>
      <c r="BF181" s="236">
        <f t="shared" si="28"/>
        <v>0</v>
      </c>
      <c r="BG181" s="236">
        <f t="shared" si="28"/>
        <v>0</v>
      </c>
      <c r="BH181" s="236">
        <f t="shared" si="28"/>
        <v>0</v>
      </c>
      <c r="BI181" s="236">
        <f t="shared" si="28"/>
        <v>0</v>
      </c>
      <c r="BJ181" s="236">
        <f t="shared" si="28"/>
        <v>0</v>
      </c>
      <c r="BK181" s="236">
        <f t="shared" si="28"/>
        <v>0</v>
      </c>
      <c r="BL181" s="235">
        <f t="shared" si="31"/>
        <v>0</v>
      </c>
      <c r="BM181" s="234"/>
      <c r="BN181" s="234"/>
      <c r="BO181" s="234"/>
      <c r="BP181" s="234"/>
      <c r="BQ181" s="234"/>
    </row>
    <row r="182" spans="1:69">
      <c r="A182" s="234" t="s">
        <v>395</v>
      </c>
      <c r="B182" s="231">
        <v>3.5299999999999998E-2</v>
      </c>
      <c r="C182" s="231">
        <v>4.3999999999999997E-2</v>
      </c>
      <c r="D182" s="220">
        <v>13690989.67</v>
      </c>
      <c r="E182" s="220">
        <v>13705512.35</v>
      </c>
      <c r="F182" s="220">
        <v>13733078.09</v>
      </c>
      <c r="G182" s="220">
        <v>13510508.33</v>
      </c>
      <c r="H182" s="220">
        <v>13589682.09</v>
      </c>
      <c r="I182" s="220">
        <v>13903134.720000001</v>
      </c>
      <c r="J182" s="220">
        <v>14231950.710000001</v>
      </c>
      <c r="K182" s="220">
        <v>14559850.42</v>
      </c>
      <c r="L182" s="220">
        <v>14597105.265000001</v>
      </c>
      <c r="M182" s="220">
        <v>14634360.109999999</v>
      </c>
      <c r="N182" s="220">
        <v>14634360.109999999</v>
      </c>
      <c r="O182" s="220">
        <v>14634360.109999999</v>
      </c>
      <c r="P182" s="220">
        <f t="shared" si="32"/>
        <v>169424891.97500002</v>
      </c>
      <c r="Q182" s="220">
        <v>14634360.109999999</v>
      </c>
      <c r="R182" s="220">
        <v>14634360.109999999</v>
      </c>
      <c r="S182" s="220">
        <v>14771198.68</v>
      </c>
      <c r="T182" s="220">
        <v>15012782.640000001</v>
      </c>
      <c r="U182" s="220">
        <v>15205894.365</v>
      </c>
      <c r="V182" s="220">
        <v>15294260.699999999</v>
      </c>
      <c r="W182" s="220">
        <v>15333486.314999999</v>
      </c>
      <c r="X182" s="220">
        <v>15372711.93</v>
      </c>
      <c r="Y182" s="220">
        <v>15460520.705</v>
      </c>
      <c r="Z182" s="220">
        <v>15668000.545</v>
      </c>
      <c r="AA182" s="220">
        <v>15787671.610000001</v>
      </c>
      <c r="AB182" s="220">
        <v>15787671.610000001</v>
      </c>
      <c r="AC182" s="220">
        <v>15787671.610000001</v>
      </c>
      <c r="AD182" s="220">
        <v>15787671.610000001</v>
      </c>
      <c r="AE182" s="220">
        <v>15787671.610000001</v>
      </c>
      <c r="AF182" s="220">
        <v>15787671.610000001</v>
      </c>
      <c r="AG182" s="220">
        <f t="shared" si="33"/>
        <v>187060904.22000006</v>
      </c>
      <c r="AH182" s="234"/>
      <c r="AI182" s="235">
        <f t="shared" si="35"/>
        <v>40274.33</v>
      </c>
      <c r="AJ182" s="235">
        <f t="shared" si="35"/>
        <v>40317.050000000003</v>
      </c>
      <c r="AK182" s="235">
        <f t="shared" si="35"/>
        <v>40398.14</v>
      </c>
      <c r="AL182" s="235">
        <f t="shared" si="35"/>
        <v>39743.410000000003</v>
      </c>
      <c r="AM182" s="235">
        <f t="shared" si="35"/>
        <v>39976.31</v>
      </c>
      <c r="AN182" s="235">
        <f t="shared" si="35"/>
        <v>40898.39</v>
      </c>
      <c r="AO182" s="235">
        <f t="shared" si="27"/>
        <v>41865.660000000003</v>
      </c>
      <c r="AP182" s="235">
        <f t="shared" si="27"/>
        <v>42830.23</v>
      </c>
      <c r="AQ182" s="235">
        <f t="shared" si="27"/>
        <v>42939.82</v>
      </c>
      <c r="AR182" s="235">
        <f t="shared" si="27"/>
        <v>43049.41</v>
      </c>
      <c r="AS182" s="235">
        <f t="shared" si="27"/>
        <v>43049.41</v>
      </c>
      <c r="AT182" s="235">
        <f t="shared" si="27"/>
        <v>43049.41</v>
      </c>
      <c r="AU182" s="236">
        <f t="shared" si="29"/>
        <v>498391.57000000007</v>
      </c>
      <c r="AV182" s="236">
        <f t="shared" si="30"/>
        <v>43049.41</v>
      </c>
      <c r="AW182" s="236">
        <f t="shared" si="30"/>
        <v>43049.41</v>
      </c>
      <c r="AX182" s="236">
        <f t="shared" si="30"/>
        <v>43451.94</v>
      </c>
      <c r="AY182" s="236">
        <f t="shared" si="30"/>
        <v>44162.6</v>
      </c>
      <c r="AZ182" s="236">
        <f t="shared" si="36"/>
        <v>55754.95</v>
      </c>
      <c r="BA182" s="236">
        <f t="shared" si="36"/>
        <v>56078.96</v>
      </c>
      <c r="BB182" s="236">
        <f t="shared" si="36"/>
        <v>56222.78</v>
      </c>
      <c r="BC182" s="236">
        <f t="shared" si="36"/>
        <v>56366.61</v>
      </c>
      <c r="BD182" s="236">
        <f t="shared" si="36"/>
        <v>56688.58</v>
      </c>
      <c r="BE182" s="236">
        <f t="shared" si="36"/>
        <v>57449.34</v>
      </c>
      <c r="BF182" s="236">
        <f t="shared" si="28"/>
        <v>57888.13</v>
      </c>
      <c r="BG182" s="236">
        <f t="shared" si="28"/>
        <v>57888.13</v>
      </c>
      <c r="BH182" s="236">
        <f t="shared" si="28"/>
        <v>57888.13</v>
      </c>
      <c r="BI182" s="236">
        <f t="shared" si="28"/>
        <v>57888.13</v>
      </c>
      <c r="BJ182" s="236">
        <f t="shared" si="28"/>
        <v>57888.13</v>
      </c>
      <c r="BK182" s="236">
        <f t="shared" si="28"/>
        <v>57888.13</v>
      </c>
      <c r="BL182" s="235">
        <f t="shared" si="31"/>
        <v>685890</v>
      </c>
      <c r="BM182" s="234"/>
      <c r="BN182" s="234"/>
      <c r="BO182" s="234"/>
      <c r="BP182" s="234"/>
      <c r="BQ182" s="234"/>
    </row>
    <row r="183" spans="1:69">
      <c r="A183" s="234" t="s">
        <v>396</v>
      </c>
      <c r="B183" s="231">
        <v>0</v>
      </c>
      <c r="C183" s="231">
        <v>0</v>
      </c>
      <c r="D183" s="220">
        <v>0</v>
      </c>
      <c r="E183" s="220">
        <v>0</v>
      </c>
      <c r="F183" s="220">
        <v>0</v>
      </c>
      <c r="G183" s="220">
        <v>0</v>
      </c>
      <c r="H183" s="220">
        <v>0</v>
      </c>
      <c r="I183" s="220">
        <v>0</v>
      </c>
      <c r="J183" s="220">
        <v>0</v>
      </c>
      <c r="K183" s="220">
        <v>0</v>
      </c>
      <c r="L183" s="220">
        <v>0</v>
      </c>
      <c r="M183" s="220">
        <v>0</v>
      </c>
      <c r="N183" s="220">
        <v>0</v>
      </c>
      <c r="O183" s="220">
        <v>0</v>
      </c>
      <c r="P183" s="220">
        <f t="shared" si="32"/>
        <v>0</v>
      </c>
      <c r="Q183" s="220">
        <v>0</v>
      </c>
      <c r="R183" s="220">
        <v>0</v>
      </c>
      <c r="S183" s="220">
        <v>0</v>
      </c>
      <c r="T183" s="220">
        <v>0</v>
      </c>
      <c r="U183" s="220">
        <v>0</v>
      </c>
      <c r="V183" s="220">
        <v>0</v>
      </c>
      <c r="W183" s="220">
        <v>0</v>
      </c>
      <c r="X183" s="220">
        <v>0</v>
      </c>
      <c r="Y183" s="220">
        <v>0</v>
      </c>
      <c r="Z183" s="220">
        <v>0</v>
      </c>
      <c r="AA183" s="220">
        <v>0</v>
      </c>
      <c r="AB183" s="220">
        <v>0</v>
      </c>
      <c r="AC183" s="220">
        <v>0</v>
      </c>
      <c r="AD183" s="220">
        <v>0</v>
      </c>
      <c r="AE183" s="220">
        <v>0</v>
      </c>
      <c r="AF183" s="220">
        <v>0</v>
      </c>
      <c r="AG183" s="220">
        <f t="shared" si="33"/>
        <v>0</v>
      </c>
      <c r="AH183" s="234"/>
      <c r="AI183" s="235">
        <f t="shared" si="35"/>
        <v>0</v>
      </c>
      <c r="AJ183" s="235">
        <f t="shared" si="35"/>
        <v>0</v>
      </c>
      <c r="AK183" s="235">
        <f t="shared" si="35"/>
        <v>0</v>
      </c>
      <c r="AL183" s="235">
        <f t="shared" si="35"/>
        <v>0</v>
      </c>
      <c r="AM183" s="235">
        <f t="shared" si="35"/>
        <v>0</v>
      </c>
      <c r="AN183" s="235">
        <f t="shared" si="35"/>
        <v>0</v>
      </c>
      <c r="AO183" s="235">
        <f t="shared" si="27"/>
        <v>0</v>
      </c>
      <c r="AP183" s="235">
        <f t="shared" si="27"/>
        <v>0</v>
      </c>
      <c r="AQ183" s="235">
        <f t="shared" si="27"/>
        <v>0</v>
      </c>
      <c r="AR183" s="235">
        <f t="shared" si="27"/>
        <v>0</v>
      </c>
      <c r="AS183" s="235">
        <f t="shared" si="27"/>
        <v>0</v>
      </c>
      <c r="AT183" s="235">
        <f t="shared" si="27"/>
        <v>0</v>
      </c>
      <c r="AU183" s="236">
        <f t="shared" si="29"/>
        <v>0</v>
      </c>
      <c r="AV183" s="236">
        <f t="shared" si="30"/>
        <v>0</v>
      </c>
      <c r="AW183" s="236">
        <f t="shared" si="30"/>
        <v>0</v>
      </c>
      <c r="AX183" s="236">
        <f t="shared" si="30"/>
        <v>0</v>
      </c>
      <c r="AY183" s="236">
        <f t="shared" si="30"/>
        <v>0</v>
      </c>
      <c r="AZ183" s="236">
        <f t="shared" si="36"/>
        <v>0</v>
      </c>
      <c r="BA183" s="236">
        <f t="shared" si="36"/>
        <v>0</v>
      </c>
      <c r="BB183" s="236">
        <f t="shared" si="36"/>
        <v>0</v>
      </c>
      <c r="BC183" s="236">
        <f t="shared" si="36"/>
        <v>0</v>
      </c>
      <c r="BD183" s="236">
        <f t="shared" si="36"/>
        <v>0</v>
      </c>
      <c r="BE183" s="236">
        <f t="shared" si="36"/>
        <v>0</v>
      </c>
      <c r="BF183" s="236">
        <f t="shared" si="28"/>
        <v>0</v>
      </c>
      <c r="BG183" s="236">
        <f t="shared" si="28"/>
        <v>0</v>
      </c>
      <c r="BH183" s="236">
        <f t="shared" si="28"/>
        <v>0</v>
      </c>
      <c r="BI183" s="236">
        <f t="shared" si="28"/>
        <v>0</v>
      </c>
      <c r="BJ183" s="236">
        <f t="shared" si="28"/>
        <v>0</v>
      </c>
      <c r="BK183" s="236">
        <f t="shared" si="28"/>
        <v>0</v>
      </c>
      <c r="BL183" s="235">
        <f t="shared" si="31"/>
        <v>0</v>
      </c>
      <c r="BM183" s="234"/>
      <c r="BN183" s="234"/>
      <c r="BO183" s="234"/>
      <c r="BP183" s="234"/>
      <c r="BQ183" s="234"/>
    </row>
    <row r="184" spans="1:69">
      <c r="A184" s="234" t="s">
        <v>397</v>
      </c>
      <c r="B184" s="231">
        <v>0</v>
      </c>
      <c r="C184" s="231">
        <v>0</v>
      </c>
      <c r="D184" s="220">
        <v>0</v>
      </c>
      <c r="E184" s="220">
        <v>0</v>
      </c>
      <c r="F184" s="220">
        <v>0</v>
      </c>
      <c r="G184" s="220">
        <v>0</v>
      </c>
      <c r="H184" s="220">
        <v>0</v>
      </c>
      <c r="I184" s="220">
        <v>0</v>
      </c>
      <c r="J184" s="220">
        <v>0</v>
      </c>
      <c r="K184" s="220">
        <v>0</v>
      </c>
      <c r="L184" s="220">
        <v>0</v>
      </c>
      <c r="M184" s="220">
        <v>0</v>
      </c>
      <c r="N184" s="220">
        <v>0</v>
      </c>
      <c r="O184" s="220">
        <v>0</v>
      </c>
      <c r="P184" s="220">
        <f t="shared" si="32"/>
        <v>0</v>
      </c>
      <c r="Q184" s="220">
        <v>0</v>
      </c>
      <c r="R184" s="220">
        <v>0</v>
      </c>
      <c r="S184" s="220">
        <v>0</v>
      </c>
      <c r="T184" s="220">
        <v>0</v>
      </c>
      <c r="U184" s="220">
        <v>0</v>
      </c>
      <c r="V184" s="220">
        <v>0</v>
      </c>
      <c r="W184" s="220">
        <v>0</v>
      </c>
      <c r="X184" s="220">
        <v>0</v>
      </c>
      <c r="Y184" s="220">
        <v>0</v>
      </c>
      <c r="Z184" s="220">
        <v>0</v>
      </c>
      <c r="AA184" s="220">
        <v>0</v>
      </c>
      <c r="AB184" s="220">
        <v>0</v>
      </c>
      <c r="AC184" s="220">
        <v>0</v>
      </c>
      <c r="AD184" s="220">
        <v>0</v>
      </c>
      <c r="AE184" s="220">
        <v>0</v>
      </c>
      <c r="AF184" s="220">
        <v>0</v>
      </c>
      <c r="AG184" s="220">
        <f t="shared" si="33"/>
        <v>0</v>
      </c>
      <c r="AH184" s="234"/>
      <c r="AI184" s="235">
        <f t="shared" si="35"/>
        <v>0</v>
      </c>
      <c r="AJ184" s="235">
        <f t="shared" si="35"/>
        <v>0</v>
      </c>
      <c r="AK184" s="235">
        <f t="shared" si="35"/>
        <v>0</v>
      </c>
      <c r="AL184" s="235">
        <f t="shared" si="35"/>
        <v>0</v>
      </c>
      <c r="AM184" s="235">
        <f t="shared" si="35"/>
        <v>0</v>
      </c>
      <c r="AN184" s="235">
        <f t="shared" si="35"/>
        <v>0</v>
      </c>
      <c r="AO184" s="235">
        <f t="shared" si="27"/>
        <v>0</v>
      </c>
      <c r="AP184" s="235">
        <f t="shared" si="27"/>
        <v>0</v>
      </c>
      <c r="AQ184" s="235">
        <f t="shared" si="27"/>
        <v>0</v>
      </c>
      <c r="AR184" s="235">
        <f t="shared" si="27"/>
        <v>0</v>
      </c>
      <c r="AS184" s="235">
        <f t="shared" si="27"/>
        <v>0</v>
      </c>
      <c r="AT184" s="235">
        <f t="shared" si="27"/>
        <v>0</v>
      </c>
      <c r="AU184" s="236">
        <f t="shared" si="29"/>
        <v>0</v>
      </c>
      <c r="AV184" s="236">
        <f t="shared" si="30"/>
        <v>0</v>
      </c>
      <c r="AW184" s="236">
        <f t="shared" si="30"/>
        <v>0</v>
      </c>
      <c r="AX184" s="236">
        <f t="shared" si="30"/>
        <v>0</v>
      </c>
      <c r="AY184" s="236">
        <f t="shared" si="30"/>
        <v>0</v>
      </c>
      <c r="AZ184" s="236">
        <f t="shared" si="36"/>
        <v>0</v>
      </c>
      <c r="BA184" s="236">
        <f t="shared" si="36"/>
        <v>0</v>
      </c>
      <c r="BB184" s="236">
        <f t="shared" si="36"/>
        <v>0</v>
      </c>
      <c r="BC184" s="236">
        <f t="shared" si="36"/>
        <v>0</v>
      </c>
      <c r="BD184" s="236">
        <f t="shared" si="36"/>
        <v>0</v>
      </c>
      <c r="BE184" s="236">
        <f t="shared" si="36"/>
        <v>0</v>
      </c>
      <c r="BF184" s="236">
        <f t="shared" si="28"/>
        <v>0</v>
      </c>
      <c r="BG184" s="236">
        <f t="shared" si="28"/>
        <v>0</v>
      </c>
      <c r="BH184" s="236">
        <f t="shared" si="28"/>
        <v>0</v>
      </c>
      <c r="BI184" s="236">
        <f t="shared" si="28"/>
        <v>0</v>
      </c>
      <c r="BJ184" s="236">
        <f t="shared" si="28"/>
        <v>0</v>
      </c>
      <c r="BK184" s="236">
        <f t="shared" si="28"/>
        <v>0</v>
      </c>
      <c r="BL184" s="235">
        <f t="shared" si="31"/>
        <v>0</v>
      </c>
      <c r="BM184" s="234"/>
      <c r="BN184" s="234"/>
      <c r="BO184" s="234"/>
      <c r="BP184" s="234"/>
      <c r="BQ184" s="234"/>
    </row>
    <row r="185" spans="1:69">
      <c r="A185" s="234" t="s">
        <v>398</v>
      </c>
      <c r="B185" s="231">
        <v>0</v>
      </c>
      <c r="C185" s="231">
        <v>0</v>
      </c>
      <c r="D185" s="220">
        <v>0</v>
      </c>
      <c r="E185" s="220">
        <v>0</v>
      </c>
      <c r="F185" s="220">
        <v>0</v>
      </c>
      <c r="G185" s="220">
        <v>0</v>
      </c>
      <c r="H185" s="220">
        <v>0</v>
      </c>
      <c r="I185" s="220">
        <v>0</v>
      </c>
      <c r="J185" s="220">
        <v>0</v>
      </c>
      <c r="K185" s="220">
        <v>0</v>
      </c>
      <c r="L185" s="220">
        <v>0</v>
      </c>
      <c r="M185" s="220">
        <v>0</v>
      </c>
      <c r="N185" s="220">
        <v>0</v>
      </c>
      <c r="O185" s="220">
        <v>0</v>
      </c>
      <c r="P185" s="220">
        <f t="shared" si="32"/>
        <v>0</v>
      </c>
      <c r="Q185" s="220">
        <v>0</v>
      </c>
      <c r="R185" s="220">
        <v>0</v>
      </c>
      <c r="S185" s="220">
        <v>0</v>
      </c>
      <c r="T185" s="220">
        <v>0</v>
      </c>
      <c r="U185" s="220">
        <v>0</v>
      </c>
      <c r="V185" s="220">
        <v>0</v>
      </c>
      <c r="W185" s="220">
        <v>0</v>
      </c>
      <c r="X185" s="220">
        <v>0</v>
      </c>
      <c r="Y185" s="220">
        <v>0</v>
      </c>
      <c r="Z185" s="220">
        <v>0</v>
      </c>
      <c r="AA185" s="220">
        <v>0</v>
      </c>
      <c r="AB185" s="220">
        <v>0</v>
      </c>
      <c r="AC185" s="220">
        <v>0</v>
      </c>
      <c r="AD185" s="220">
        <v>0</v>
      </c>
      <c r="AE185" s="220">
        <v>0</v>
      </c>
      <c r="AF185" s="220">
        <v>0</v>
      </c>
      <c r="AG185" s="220">
        <f t="shared" si="33"/>
        <v>0</v>
      </c>
      <c r="AH185" s="234"/>
      <c r="AI185" s="235">
        <f t="shared" si="35"/>
        <v>0</v>
      </c>
      <c r="AJ185" s="235">
        <f t="shared" si="35"/>
        <v>0</v>
      </c>
      <c r="AK185" s="235">
        <f t="shared" si="35"/>
        <v>0</v>
      </c>
      <c r="AL185" s="235">
        <f t="shared" si="35"/>
        <v>0</v>
      </c>
      <c r="AM185" s="235">
        <f t="shared" si="35"/>
        <v>0</v>
      </c>
      <c r="AN185" s="235">
        <f t="shared" si="35"/>
        <v>0</v>
      </c>
      <c r="AO185" s="235">
        <f t="shared" si="27"/>
        <v>0</v>
      </c>
      <c r="AP185" s="235">
        <f t="shared" si="27"/>
        <v>0</v>
      </c>
      <c r="AQ185" s="235">
        <f t="shared" si="27"/>
        <v>0</v>
      </c>
      <c r="AR185" s="235">
        <f t="shared" si="27"/>
        <v>0</v>
      </c>
      <c r="AS185" s="235">
        <f t="shared" si="27"/>
        <v>0</v>
      </c>
      <c r="AT185" s="235">
        <f t="shared" si="27"/>
        <v>0</v>
      </c>
      <c r="AU185" s="236">
        <f t="shared" si="29"/>
        <v>0</v>
      </c>
      <c r="AV185" s="236">
        <f t="shared" si="30"/>
        <v>0</v>
      </c>
      <c r="AW185" s="236">
        <f t="shared" si="30"/>
        <v>0</v>
      </c>
      <c r="AX185" s="236">
        <f t="shared" si="30"/>
        <v>0</v>
      </c>
      <c r="AY185" s="236">
        <f t="shared" si="30"/>
        <v>0</v>
      </c>
      <c r="AZ185" s="236">
        <f t="shared" si="36"/>
        <v>0</v>
      </c>
      <c r="BA185" s="236">
        <f t="shared" si="36"/>
        <v>0</v>
      </c>
      <c r="BB185" s="236">
        <f t="shared" si="36"/>
        <v>0</v>
      </c>
      <c r="BC185" s="236">
        <f t="shared" si="36"/>
        <v>0</v>
      </c>
      <c r="BD185" s="236">
        <f t="shared" si="36"/>
        <v>0</v>
      </c>
      <c r="BE185" s="236">
        <f t="shared" si="36"/>
        <v>0</v>
      </c>
      <c r="BF185" s="236">
        <f t="shared" si="28"/>
        <v>0</v>
      </c>
      <c r="BG185" s="236">
        <f t="shared" si="28"/>
        <v>0</v>
      </c>
      <c r="BH185" s="236">
        <f t="shared" si="28"/>
        <v>0</v>
      </c>
      <c r="BI185" s="236">
        <f t="shared" si="28"/>
        <v>0</v>
      </c>
      <c r="BJ185" s="236">
        <f t="shared" si="28"/>
        <v>0</v>
      </c>
      <c r="BK185" s="236">
        <f t="shared" si="28"/>
        <v>0</v>
      </c>
      <c r="BL185" s="235">
        <f t="shared" si="31"/>
        <v>0</v>
      </c>
      <c r="BM185" s="234"/>
      <c r="BN185" s="234"/>
      <c r="BO185" s="234"/>
      <c r="BP185" s="234"/>
      <c r="BQ185" s="234"/>
    </row>
    <row r="186" spans="1:69">
      <c r="A186" s="234" t="s">
        <v>399</v>
      </c>
      <c r="B186" s="231">
        <v>0</v>
      </c>
      <c r="C186" s="231">
        <v>0</v>
      </c>
      <c r="D186" s="220">
        <v>0</v>
      </c>
      <c r="E186" s="220">
        <v>0</v>
      </c>
      <c r="F186" s="220">
        <v>0</v>
      </c>
      <c r="G186" s="220">
        <v>0</v>
      </c>
      <c r="H186" s="220">
        <v>0</v>
      </c>
      <c r="I186" s="220">
        <v>0</v>
      </c>
      <c r="J186" s="220">
        <v>0</v>
      </c>
      <c r="K186" s="220">
        <v>0</v>
      </c>
      <c r="L186" s="220">
        <v>0</v>
      </c>
      <c r="M186" s="220">
        <v>0</v>
      </c>
      <c r="N186" s="220">
        <v>0</v>
      </c>
      <c r="O186" s="220">
        <v>0</v>
      </c>
      <c r="P186" s="220">
        <f t="shared" si="32"/>
        <v>0</v>
      </c>
      <c r="Q186" s="220">
        <v>0</v>
      </c>
      <c r="R186" s="220">
        <v>0</v>
      </c>
      <c r="S186" s="220">
        <v>0</v>
      </c>
      <c r="T186" s="220">
        <v>0</v>
      </c>
      <c r="U186" s="220">
        <v>0</v>
      </c>
      <c r="V186" s="220">
        <v>0</v>
      </c>
      <c r="W186" s="220">
        <v>0</v>
      </c>
      <c r="X186" s="220">
        <v>0</v>
      </c>
      <c r="Y186" s="220">
        <v>0</v>
      </c>
      <c r="Z186" s="220">
        <v>0</v>
      </c>
      <c r="AA186" s="220">
        <v>0</v>
      </c>
      <c r="AB186" s="220">
        <v>0</v>
      </c>
      <c r="AC186" s="220">
        <v>0</v>
      </c>
      <c r="AD186" s="220">
        <v>0</v>
      </c>
      <c r="AE186" s="220">
        <v>0</v>
      </c>
      <c r="AF186" s="220">
        <v>0</v>
      </c>
      <c r="AG186" s="220">
        <f t="shared" si="33"/>
        <v>0</v>
      </c>
      <c r="AH186" s="234"/>
      <c r="AI186" s="235">
        <f t="shared" si="35"/>
        <v>0</v>
      </c>
      <c r="AJ186" s="235">
        <f t="shared" si="35"/>
        <v>0</v>
      </c>
      <c r="AK186" s="235">
        <f t="shared" si="35"/>
        <v>0</v>
      </c>
      <c r="AL186" s="235">
        <f t="shared" si="35"/>
        <v>0</v>
      </c>
      <c r="AM186" s="235">
        <f t="shared" si="35"/>
        <v>0</v>
      </c>
      <c r="AN186" s="235">
        <f t="shared" si="35"/>
        <v>0</v>
      </c>
      <c r="AO186" s="235">
        <f t="shared" si="27"/>
        <v>0</v>
      </c>
      <c r="AP186" s="235">
        <f t="shared" si="27"/>
        <v>0</v>
      </c>
      <c r="AQ186" s="235">
        <f t="shared" si="27"/>
        <v>0</v>
      </c>
      <c r="AR186" s="235">
        <f t="shared" si="27"/>
        <v>0</v>
      </c>
      <c r="AS186" s="235">
        <f t="shared" si="27"/>
        <v>0</v>
      </c>
      <c r="AT186" s="235">
        <f t="shared" si="27"/>
        <v>0</v>
      </c>
      <c r="AU186" s="236">
        <f t="shared" si="29"/>
        <v>0</v>
      </c>
      <c r="AV186" s="236">
        <f t="shared" si="30"/>
        <v>0</v>
      </c>
      <c r="AW186" s="236">
        <f t="shared" si="30"/>
        <v>0</v>
      </c>
      <c r="AX186" s="236">
        <f t="shared" si="30"/>
        <v>0</v>
      </c>
      <c r="AY186" s="236">
        <f t="shared" si="30"/>
        <v>0</v>
      </c>
      <c r="AZ186" s="236">
        <f t="shared" si="36"/>
        <v>0</v>
      </c>
      <c r="BA186" s="236">
        <f t="shared" si="36"/>
        <v>0</v>
      </c>
      <c r="BB186" s="236">
        <f t="shared" si="36"/>
        <v>0</v>
      </c>
      <c r="BC186" s="236">
        <f t="shared" si="36"/>
        <v>0</v>
      </c>
      <c r="BD186" s="236">
        <f t="shared" si="36"/>
        <v>0</v>
      </c>
      <c r="BE186" s="236">
        <f t="shared" si="36"/>
        <v>0</v>
      </c>
      <c r="BF186" s="236">
        <f t="shared" si="28"/>
        <v>0</v>
      </c>
      <c r="BG186" s="236">
        <f t="shared" si="28"/>
        <v>0</v>
      </c>
      <c r="BH186" s="236">
        <f t="shared" si="28"/>
        <v>0</v>
      </c>
      <c r="BI186" s="236">
        <f t="shared" si="28"/>
        <v>0</v>
      </c>
      <c r="BJ186" s="236">
        <f t="shared" si="28"/>
        <v>0</v>
      </c>
      <c r="BK186" s="236">
        <f t="shared" si="28"/>
        <v>0</v>
      </c>
      <c r="BL186" s="235">
        <f t="shared" si="31"/>
        <v>0</v>
      </c>
      <c r="BM186" s="234"/>
      <c r="BN186" s="234"/>
      <c r="BO186" s="234"/>
      <c r="BP186" s="234"/>
      <c r="BQ186" s="234"/>
    </row>
    <row r="187" spans="1:69">
      <c r="A187" s="234" t="s">
        <v>400</v>
      </c>
      <c r="B187" s="231">
        <v>0</v>
      </c>
      <c r="C187" s="231">
        <v>0</v>
      </c>
      <c r="D187" s="220">
        <v>0</v>
      </c>
      <c r="E187" s="220">
        <v>0</v>
      </c>
      <c r="F187" s="220">
        <v>0</v>
      </c>
      <c r="G187" s="220">
        <v>0</v>
      </c>
      <c r="H187" s="220">
        <v>0</v>
      </c>
      <c r="I187" s="220">
        <v>0</v>
      </c>
      <c r="J187" s="220">
        <v>0</v>
      </c>
      <c r="K187" s="220">
        <v>0</v>
      </c>
      <c r="L187" s="220">
        <v>0</v>
      </c>
      <c r="M187" s="220">
        <v>0</v>
      </c>
      <c r="N187" s="220">
        <v>0</v>
      </c>
      <c r="O187" s="220">
        <v>0</v>
      </c>
      <c r="P187" s="220">
        <f t="shared" si="32"/>
        <v>0</v>
      </c>
      <c r="Q187" s="220">
        <v>0</v>
      </c>
      <c r="R187" s="220">
        <v>0</v>
      </c>
      <c r="S187" s="220">
        <v>0</v>
      </c>
      <c r="T187" s="220">
        <v>0</v>
      </c>
      <c r="U187" s="220">
        <v>0</v>
      </c>
      <c r="V187" s="220">
        <v>0</v>
      </c>
      <c r="W187" s="220">
        <v>0</v>
      </c>
      <c r="X187" s="220">
        <v>0</v>
      </c>
      <c r="Y187" s="220">
        <v>0</v>
      </c>
      <c r="Z187" s="220">
        <v>0</v>
      </c>
      <c r="AA187" s="220">
        <v>0</v>
      </c>
      <c r="AB187" s="220">
        <v>0</v>
      </c>
      <c r="AC187" s="220">
        <v>0</v>
      </c>
      <c r="AD187" s="220">
        <v>0</v>
      </c>
      <c r="AE187" s="220">
        <v>0</v>
      </c>
      <c r="AF187" s="220">
        <v>0</v>
      </c>
      <c r="AG187" s="220">
        <f t="shared" si="33"/>
        <v>0</v>
      </c>
      <c r="AH187" s="234"/>
      <c r="AI187" s="235">
        <f t="shared" si="35"/>
        <v>0</v>
      </c>
      <c r="AJ187" s="235">
        <f t="shared" si="35"/>
        <v>0</v>
      </c>
      <c r="AK187" s="235">
        <f t="shared" si="35"/>
        <v>0</v>
      </c>
      <c r="AL187" s="235">
        <f t="shared" si="35"/>
        <v>0</v>
      </c>
      <c r="AM187" s="235">
        <f t="shared" si="35"/>
        <v>0</v>
      </c>
      <c r="AN187" s="235">
        <f t="shared" si="35"/>
        <v>0</v>
      </c>
      <c r="AO187" s="235">
        <f t="shared" si="27"/>
        <v>0</v>
      </c>
      <c r="AP187" s="235">
        <f t="shared" si="27"/>
        <v>0</v>
      </c>
      <c r="AQ187" s="235">
        <f t="shared" si="27"/>
        <v>0</v>
      </c>
      <c r="AR187" s="235">
        <f t="shared" si="27"/>
        <v>0</v>
      </c>
      <c r="AS187" s="235">
        <f t="shared" si="27"/>
        <v>0</v>
      </c>
      <c r="AT187" s="235">
        <f t="shared" si="27"/>
        <v>0</v>
      </c>
      <c r="AU187" s="236">
        <f t="shared" si="29"/>
        <v>0</v>
      </c>
      <c r="AV187" s="236">
        <f t="shared" si="30"/>
        <v>0</v>
      </c>
      <c r="AW187" s="236">
        <f t="shared" si="30"/>
        <v>0</v>
      </c>
      <c r="AX187" s="236">
        <f t="shared" si="30"/>
        <v>0</v>
      </c>
      <c r="AY187" s="236">
        <f t="shared" si="30"/>
        <v>0</v>
      </c>
      <c r="AZ187" s="236">
        <f t="shared" si="36"/>
        <v>0</v>
      </c>
      <c r="BA187" s="236">
        <f t="shared" si="36"/>
        <v>0</v>
      </c>
      <c r="BB187" s="236">
        <f t="shared" si="36"/>
        <v>0</v>
      </c>
      <c r="BC187" s="236">
        <f t="shared" si="36"/>
        <v>0</v>
      </c>
      <c r="BD187" s="236">
        <f t="shared" si="36"/>
        <v>0</v>
      </c>
      <c r="BE187" s="236">
        <f t="shared" si="36"/>
        <v>0</v>
      </c>
      <c r="BF187" s="236">
        <f t="shared" si="28"/>
        <v>0</v>
      </c>
      <c r="BG187" s="236">
        <f t="shared" si="28"/>
        <v>0</v>
      </c>
      <c r="BH187" s="236">
        <f t="shared" si="28"/>
        <v>0</v>
      </c>
      <c r="BI187" s="236">
        <f t="shared" si="28"/>
        <v>0</v>
      </c>
      <c r="BJ187" s="236">
        <f t="shared" si="28"/>
        <v>0</v>
      </c>
      <c r="BK187" s="236">
        <f t="shared" si="28"/>
        <v>0</v>
      </c>
      <c r="BL187" s="235">
        <f t="shared" si="31"/>
        <v>0</v>
      </c>
      <c r="BM187" s="234"/>
      <c r="BN187" s="234"/>
      <c r="BO187" s="234"/>
      <c r="BP187" s="234"/>
      <c r="BQ187" s="234"/>
    </row>
    <row r="188" spans="1:69">
      <c r="A188" s="234" t="s">
        <v>401</v>
      </c>
      <c r="B188" s="231">
        <v>3.4599999999999999E-2</v>
      </c>
      <c r="C188" s="231">
        <v>3.73E-2</v>
      </c>
      <c r="D188" s="220">
        <v>3842359.84</v>
      </c>
      <c r="E188" s="220">
        <v>3949295.89</v>
      </c>
      <c r="F188" s="220">
        <v>4047821.38</v>
      </c>
      <c r="G188" s="220">
        <v>4043964.38</v>
      </c>
      <c r="H188" s="220">
        <v>4048517.93</v>
      </c>
      <c r="I188" s="220">
        <v>4060683.45</v>
      </c>
      <c r="J188" s="220">
        <v>4113089.895</v>
      </c>
      <c r="K188" s="220">
        <v>4202384.42</v>
      </c>
      <c r="L188" s="220">
        <v>4306448.125</v>
      </c>
      <c r="M188" s="220">
        <v>4410021.335</v>
      </c>
      <c r="N188" s="220">
        <v>4471329.1900000004</v>
      </c>
      <c r="O188" s="220">
        <v>4496818.7149999999</v>
      </c>
      <c r="P188" s="220">
        <f t="shared" si="32"/>
        <v>49992734.549999997</v>
      </c>
      <c r="Q188" s="220">
        <v>4549758.9750000006</v>
      </c>
      <c r="R188" s="220">
        <v>4657026.9400000004</v>
      </c>
      <c r="S188" s="220">
        <v>4763721.1500000013</v>
      </c>
      <c r="T188" s="220">
        <v>4842964.6300000018</v>
      </c>
      <c r="U188" s="220">
        <v>4911318.4550000019</v>
      </c>
      <c r="V188" s="220">
        <v>4986609.4450000022</v>
      </c>
      <c r="W188" s="220">
        <v>5049638.0550000016</v>
      </c>
      <c r="X188" s="220">
        <v>5158383.1750000017</v>
      </c>
      <c r="Y188" s="220">
        <v>5294579.0250000013</v>
      </c>
      <c r="Z188" s="220">
        <v>5356239.4700000016</v>
      </c>
      <c r="AA188" s="220">
        <v>5382990.0150000015</v>
      </c>
      <c r="AB188" s="220">
        <v>5400702.3350000018</v>
      </c>
      <c r="AC188" s="220">
        <v>5459320.6650000019</v>
      </c>
      <c r="AD188" s="220">
        <v>5561233.6350000016</v>
      </c>
      <c r="AE188" s="220">
        <v>5637775.7550000018</v>
      </c>
      <c r="AF188" s="220">
        <v>6280044.1900000013</v>
      </c>
      <c r="AG188" s="220">
        <f t="shared" si="33"/>
        <v>64478834.220000029</v>
      </c>
      <c r="AH188" s="234"/>
      <c r="AI188" s="235">
        <f t="shared" si="35"/>
        <v>11078.8</v>
      </c>
      <c r="AJ188" s="235">
        <f t="shared" si="35"/>
        <v>11387.14</v>
      </c>
      <c r="AK188" s="235">
        <f t="shared" si="35"/>
        <v>11671.22</v>
      </c>
      <c r="AL188" s="235">
        <f t="shared" si="35"/>
        <v>11660.1</v>
      </c>
      <c r="AM188" s="235">
        <f t="shared" si="35"/>
        <v>11673.23</v>
      </c>
      <c r="AN188" s="235">
        <f t="shared" si="35"/>
        <v>11708.3</v>
      </c>
      <c r="AO188" s="235">
        <f t="shared" si="27"/>
        <v>11859.41</v>
      </c>
      <c r="AP188" s="235">
        <f t="shared" si="27"/>
        <v>12116.88</v>
      </c>
      <c r="AQ188" s="235">
        <f t="shared" si="27"/>
        <v>12416.93</v>
      </c>
      <c r="AR188" s="235">
        <f t="shared" ref="AR188:AT251" si="37">ROUND(M188*$B188/12,2)</f>
        <v>12715.56</v>
      </c>
      <c r="AS188" s="235">
        <f t="shared" si="37"/>
        <v>12892.33</v>
      </c>
      <c r="AT188" s="235">
        <f t="shared" si="37"/>
        <v>12965.83</v>
      </c>
      <c r="AU188" s="236">
        <f t="shared" si="29"/>
        <v>144145.72999999998</v>
      </c>
      <c r="AV188" s="236">
        <f t="shared" si="30"/>
        <v>13118.47</v>
      </c>
      <c r="AW188" s="236">
        <f t="shared" si="30"/>
        <v>13427.76</v>
      </c>
      <c r="AX188" s="236">
        <f t="shared" si="30"/>
        <v>13735.4</v>
      </c>
      <c r="AY188" s="236">
        <f t="shared" si="30"/>
        <v>13963.88</v>
      </c>
      <c r="AZ188" s="236">
        <f t="shared" si="36"/>
        <v>15266.01</v>
      </c>
      <c r="BA188" s="236">
        <f t="shared" si="36"/>
        <v>15500.04</v>
      </c>
      <c r="BB188" s="236">
        <f t="shared" si="36"/>
        <v>15695.96</v>
      </c>
      <c r="BC188" s="236">
        <f t="shared" si="36"/>
        <v>16033.97</v>
      </c>
      <c r="BD188" s="236">
        <f t="shared" si="36"/>
        <v>16457.32</v>
      </c>
      <c r="BE188" s="236">
        <f t="shared" si="36"/>
        <v>16648.98</v>
      </c>
      <c r="BF188" s="236">
        <f t="shared" si="28"/>
        <v>16732.13</v>
      </c>
      <c r="BG188" s="236">
        <f t="shared" si="28"/>
        <v>16787.18</v>
      </c>
      <c r="BH188" s="236">
        <f t="shared" si="28"/>
        <v>16969.39</v>
      </c>
      <c r="BI188" s="236">
        <f t="shared" ref="BI188:BK251" si="38">ROUND(AD188*$C188/12,2)</f>
        <v>17286.169999999998</v>
      </c>
      <c r="BJ188" s="236">
        <f t="shared" si="38"/>
        <v>17524.09</v>
      </c>
      <c r="BK188" s="236">
        <f t="shared" si="38"/>
        <v>19520.47</v>
      </c>
      <c r="BL188" s="235">
        <f t="shared" si="31"/>
        <v>200421.70999999996</v>
      </c>
      <c r="BM188" s="234"/>
      <c r="BN188" s="234"/>
      <c r="BO188" s="234"/>
      <c r="BP188" s="234"/>
      <c r="BQ188" s="234"/>
    </row>
    <row r="189" spans="1:69">
      <c r="A189" s="234" t="s">
        <v>402</v>
      </c>
      <c r="B189" s="231">
        <v>2.2600000000000002E-2</v>
      </c>
      <c r="C189" s="231">
        <v>2.41E-2</v>
      </c>
      <c r="D189" s="220">
        <v>7618815.3899999997</v>
      </c>
      <c r="E189" s="220">
        <v>7625728.1200000001</v>
      </c>
      <c r="F189" s="220">
        <v>7629413.8300000001</v>
      </c>
      <c r="G189" s="220">
        <v>7631001.7699999996</v>
      </c>
      <c r="H189" s="220">
        <v>7632534.5600000005</v>
      </c>
      <c r="I189" s="220">
        <v>7635171.2599999998</v>
      </c>
      <c r="J189" s="220">
        <v>7637037.3799999999</v>
      </c>
      <c r="K189" s="220">
        <v>7637037.3799999999</v>
      </c>
      <c r="L189" s="220">
        <v>7637037.3799999999</v>
      </c>
      <c r="M189" s="220">
        <v>7706530.3799999999</v>
      </c>
      <c r="N189" s="220">
        <v>7776023.3799999999</v>
      </c>
      <c r="O189" s="220">
        <v>7776023.3799999999</v>
      </c>
      <c r="P189" s="220">
        <f t="shared" si="32"/>
        <v>91942354.209999993</v>
      </c>
      <c r="Q189" s="220">
        <v>7776023.3799999999</v>
      </c>
      <c r="R189" s="220">
        <v>7776023.3799999999</v>
      </c>
      <c r="S189" s="220">
        <v>7913151.3399999999</v>
      </c>
      <c r="T189" s="220">
        <v>8124421.2999999998</v>
      </c>
      <c r="U189" s="220">
        <v>8198563.2999999998</v>
      </c>
      <c r="V189" s="220">
        <v>8231896.0750000002</v>
      </c>
      <c r="W189" s="220">
        <v>8479281.625</v>
      </c>
      <c r="X189" s="220">
        <v>8693334.4000000004</v>
      </c>
      <c r="Y189" s="220">
        <v>8707522</v>
      </c>
      <c r="Z189" s="220">
        <v>8806304.379999999</v>
      </c>
      <c r="AA189" s="220">
        <v>8890899.1600000001</v>
      </c>
      <c r="AB189" s="220">
        <v>8890899.1600000001</v>
      </c>
      <c r="AC189" s="220">
        <v>8890899.1600000001</v>
      </c>
      <c r="AD189" s="220">
        <v>8909367.1600000001</v>
      </c>
      <c r="AE189" s="220">
        <v>11339703.305</v>
      </c>
      <c r="AF189" s="220">
        <v>13762212.149999999</v>
      </c>
      <c r="AG189" s="220">
        <f t="shared" si="33"/>
        <v>111800881.875</v>
      </c>
      <c r="AH189" s="234"/>
      <c r="AI189" s="235">
        <f t="shared" si="35"/>
        <v>14348.77</v>
      </c>
      <c r="AJ189" s="235">
        <f t="shared" si="35"/>
        <v>14361.79</v>
      </c>
      <c r="AK189" s="235">
        <f t="shared" si="35"/>
        <v>14368.73</v>
      </c>
      <c r="AL189" s="235">
        <f t="shared" si="35"/>
        <v>14371.72</v>
      </c>
      <c r="AM189" s="235">
        <f t="shared" si="35"/>
        <v>14374.61</v>
      </c>
      <c r="AN189" s="235">
        <f t="shared" si="35"/>
        <v>14379.57</v>
      </c>
      <c r="AO189" s="235">
        <f t="shared" si="35"/>
        <v>14383.09</v>
      </c>
      <c r="AP189" s="235">
        <f t="shared" si="35"/>
        <v>14383.09</v>
      </c>
      <c r="AQ189" s="235">
        <f t="shared" si="35"/>
        <v>14383.09</v>
      </c>
      <c r="AR189" s="235">
        <f t="shared" si="37"/>
        <v>14513.97</v>
      </c>
      <c r="AS189" s="235">
        <f t="shared" si="37"/>
        <v>14644.84</v>
      </c>
      <c r="AT189" s="235">
        <f t="shared" si="37"/>
        <v>14644.84</v>
      </c>
      <c r="AU189" s="236">
        <f t="shared" si="29"/>
        <v>173158.11</v>
      </c>
      <c r="AV189" s="236">
        <f t="shared" si="30"/>
        <v>14644.84</v>
      </c>
      <c r="AW189" s="236">
        <f t="shared" si="30"/>
        <v>14644.84</v>
      </c>
      <c r="AX189" s="236">
        <f t="shared" si="30"/>
        <v>14903.1</v>
      </c>
      <c r="AY189" s="236">
        <f t="shared" si="30"/>
        <v>15300.99</v>
      </c>
      <c r="AZ189" s="236">
        <f t="shared" si="36"/>
        <v>16465.45</v>
      </c>
      <c r="BA189" s="236">
        <f t="shared" si="36"/>
        <v>16532.39</v>
      </c>
      <c r="BB189" s="236">
        <f t="shared" si="36"/>
        <v>17029.22</v>
      </c>
      <c r="BC189" s="236">
        <f t="shared" si="36"/>
        <v>17459.11</v>
      </c>
      <c r="BD189" s="236">
        <f t="shared" si="36"/>
        <v>17487.61</v>
      </c>
      <c r="BE189" s="236">
        <f t="shared" si="36"/>
        <v>17685.990000000002</v>
      </c>
      <c r="BF189" s="236">
        <f t="shared" si="36"/>
        <v>17855.89</v>
      </c>
      <c r="BG189" s="236">
        <f t="shared" si="36"/>
        <v>17855.89</v>
      </c>
      <c r="BH189" s="236">
        <f t="shared" si="36"/>
        <v>17855.89</v>
      </c>
      <c r="BI189" s="236">
        <f t="shared" si="38"/>
        <v>17892.98</v>
      </c>
      <c r="BJ189" s="236">
        <f t="shared" si="38"/>
        <v>22773.9</v>
      </c>
      <c r="BK189" s="236">
        <f t="shared" si="38"/>
        <v>27639.11</v>
      </c>
      <c r="BL189" s="235">
        <f t="shared" si="31"/>
        <v>224533.43</v>
      </c>
      <c r="BM189" s="234"/>
      <c r="BN189" s="234"/>
      <c r="BO189" s="234"/>
      <c r="BP189" s="234"/>
      <c r="BQ189" s="234"/>
    </row>
    <row r="190" spans="1:69">
      <c r="A190" s="234" t="s">
        <v>403</v>
      </c>
      <c r="B190" s="231">
        <v>0</v>
      </c>
      <c r="C190" s="231">
        <v>0</v>
      </c>
      <c r="D190" s="220">
        <v>0</v>
      </c>
      <c r="E190" s="220">
        <v>0</v>
      </c>
      <c r="F190" s="220">
        <v>0</v>
      </c>
      <c r="G190" s="220">
        <v>0</v>
      </c>
      <c r="H190" s="220">
        <v>0</v>
      </c>
      <c r="I190" s="220">
        <v>0</v>
      </c>
      <c r="J190" s="220">
        <v>0</v>
      </c>
      <c r="K190" s="220">
        <v>0</v>
      </c>
      <c r="L190" s="220">
        <v>0</v>
      </c>
      <c r="M190" s="220">
        <v>0</v>
      </c>
      <c r="N190" s="220">
        <v>0</v>
      </c>
      <c r="O190" s="220">
        <v>0</v>
      </c>
      <c r="P190" s="220">
        <f t="shared" si="32"/>
        <v>0</v>
      </c>
      <c r="Q190" s="220">
        <v>0</v>
      </c>
      <c r="R190" s="220">
        <v>0</v>
      </c>
      <c r="S190" s="220">
        <v>0</v>
      </c>
      <c r="T190" s="220">
        <v>0</v>
      </c>
      <c r="U190" s="220">
        <v>0</v>
      </c>
      <c r="V190" s="220">
        <v>0</v>
      </c>
      <c r="W190" s="220">
        <v>0</v>
      </c>
      <c r="X190" s="220">
        <v>0</v>
      </c>
      <c r="Y190" s="220">
        <v>0</v>
      </c>
      <c r="Z190" s="220">
        <v>0</v>
      </c>
      <c r="AA190" s="220">
        <v>0</v>
      </c>
      <c r="AB190" s="220">
        <v>0</v>
      </c>
      <c r="AC190" s="220">
        <v>0</v>
      </c>
      <c r="AD190" s="220">
        <v>0</v>
      </c>
      <c r="AE190" s="220">
        <v>0</v>
      </c>
      <c r="AF190" s="220">
        <v>0</v>
      </c>
      <c r="AG190" s="220">
        <f t="shared" si="33"/>
        <v>0</v>
      </c>
      <c r="AH190" s="234"/>
      <c r="AI190" s="235">
        <f t="shared" ref="AI190:AQ218" si="39">ROUND(D190*$B190/12,2)</f>
        <v>0</v>
      </c>
      <c r="AJ190" s="235">
        <f t="shared" si="39"/>
        <v>0</v>
      </c>
      <c r="AK190" s="235">
        <f t="shared" si="39"/>
        <v>0</v>
      </c>
      <c r="AL190" s="235">
        <f t="shared" si="39"/>
        <v>0</v>
      </c>
      <c r="AM190" s="235">
        <f t="shared" si="39"/>
        <v>0</v>
      </c>
      <c r="AN190" s="235">
        <f t="shared" si="39"/>
        <v>0</v>
      </c>
      <c r="AO190" s="235">
        <f t="shared" si="39"/>
        <v>0</v>
      </c>
      <c r="AP190" s="235">
        <f t="shared" si="39"/>
        <v>0</v>
      </c>
      <c r="AQ190" s="235">
        <f t="shared" si="39"/>
        <v>0</v>
      </c>
      <c r="AR190" s="235">
        <f t="shared" si="37"/>
        <v>0</v>
      </c>
      <c r="AS190" s="235">
        <f t="shared" si="37"/>
        <v>0</v>
      </c>
      <c r="AT190" s="235">
        <f t="shared" si="37"/>
        <v>0</v>
      </c>
      <c r="AU190" s="236">
        <f t="shared" si="29"/>
        <v>0</v>
      </c>
      <c r="AV190" s="236">
        <f t="shared" si="30"/>
        <v>0</v>
      </c>
      <c r="AW190" s="236">
        <f t="shared" si="30"/>
        <v>0</v>
      </c>
      <c r="AX190" s="236">
        <f t="shared" si="30"/>
        <v>0</v>
      </c>
      <c r="AY190" s="236">
        <f t="shared" si="30"/>
        <v>0</v>
      </c>
      <c r="AZ190" s="236">
        <f t="shared" ref="AZ190:BH218" si="40">ROUND(U190*$C190/12,2)</f>
        <v>0</v>
      </c>
      <c r="BA190" s="236">
        <f t="shared" si="40"/>
        <v>0</v>
      </c>
      <c r="BB190" s="236">
        <f t="shared" si="40"/>
        <v>0</v>
      </c>
      <c r="BC190" s="236">
        <f t="shared" si="40"/>
        <v>0</v>
      </c>
      <c r="BD190" s="236">
        <f t="shared" si="40"/>
        <v>0</v>
      </c>
      <c r="BE190" s="236">
        <f t="shared" si="40"/>
        <v>0</v>
      </c>
      <c r="BF190" s="236">
        <f t="shared" si="40"/>
        <v>0</v>
      </c>
      <c r="BG190" s="236">
        <f t="shared" si="40"/>
        <v>0</v>
      </c>
      <c r="BH190" s="236">
        <f t="shared" si="40"/>
        <v>0</v>
      </c>
      <c r="BI190" s="236">
        <f t="shared" si="38"/>
        <v>0</v>
      </c>
      <c r="BJ190" s="236">
        <f t="shared" si="38"/>
        <v>0</v>
      </c>
      <c r="BK190" s="236">
        <f t="shared" si="38"/>
        <v>0</v>
      </c>
      <c r="BL190" s="235">
        <f t="shared" si="31"/>
        <v>0</v>
      </c>
      <c r="BM190" s="234"/>
      <c r="BN190" s="234"/>
      <c r="BO190" s="234"/>
      <c r="BP190" s="234"/>
      <c r="BQ190" s="234"/>
    </row>
    <row r="191" spans="1:69">
      <c r="A191" s="234" t="s">
        <v>404</v>
      </c>
      <c r="B191" s="231">
        <v>0</v>
      </c>
      <c r="C191" s="231">
        <v>0</v>
      </c>
      <c r="D191" s="220">
        <v>0</v>
      </c>
      <c r="E191" s="220">
        <v>0</v>
      </c>
      <c r="F191" s="220">
        <v>0</v>
      </c>
      <c r="G191" s="220">
        <v>0</v>
      </c>
      <c r="H191" s="220">
        <v>0</v>
      </c>
      <c r="I191" s="220">
        <v>0</v>
      </c>
      <c r="J191" s="220">
        <v>0</v>
      </c>
      <c r="K191" s="220">
        <v>0</v>
      </c>
      <c r="L191" s="220">
        <v>0</v>
      </c>
      <c r="M191" s="220">
        <v>0</v>
      </c>
      <c r="N191" s="220">
        <v>0</v>
      </c>
      <c r="O191" s="220">
        <v>0</v>
      </c>
      <c r="P191" s="220">
        <f t="shared" si="32"/>
        <v>0</v>
      </c>
      <c r="Q191" s="220">
        <v>0</v>
      </c>
      <c r="R191" s="220">
        <v>0</v>
      </c>
      <c r="S191" s="220">
        <v>0</v>
      </c>
      <c r="T191" s="220">
        <v>0</v>
      </c>
      <c r="U191" s="220">
        <v>0</v>
      </c>
      <c r="V191" s="220">
        <v>0</v>
      </c>
      <c r="W191" s="220">
        <v>0</v>
      </c>
      <c r="X191" s="220">
        <v>0</v>
      </c>
      <c r="Y191" s="220">
        <v>0</v>
      </c>
      <c r="Z191" s="220">
        <v>0</v>
      </c>
      <c r="AA191" s="220">
        <v>0</v>
      </c>
      <c r="AB191" s="220">
        <v>0</v>
      </c>
      <c r="AC191" s="220">
        <v>0</v>
      </c>
      <c r="AD191" s="220">
        <v>0</v>
      </c>
      <c r="AE191" s="220">
        <v>0</v>
      </c>
      <c r="AF191" s="220">
        <v>0</v>
      </c>
      <c r="AG191" s="220">
        <f t="shared" si="33"/>
        <v>0</v>
      </c>
      <c r="AH191" s="234"/>
      <c r="AI191" s="235">
        <f t="shared" si="39"/>
        <v>0</v>
      </c>
      <c r="AJ191" s="235">
        <f t="shared" si="39"/>
        <v>0</v>
      </c>
      <c r="AK191" s="235">
        <f t="shared" si="39"/>
        <v>0</v>
      </c>
      <c r="AL191" s="235">
        <f t="shared" si="39"/>
        <v>0</v>
      </c>
      <c r="AM191" s="235">
        <f t="shared" si="39"/>
        <v>0</v>
      </c>
      <c r="AN191" s="235">
        <f t="shared" si="39"/>
        <v>0</v>
      </c>
      <c r="AO191" s="235">
        <f t="shared" si="39"/>
        <v>0</v>
      </c>
      <c r="AP191" s="235">
        <f t="shared" si="39"/>
        <v>0</v>
      </c>
      <c r="AQ191" s="235">
        <f t="shared" si="39"/>
        <v>0</v>
      </c>
      <c r="AR191" s="235">
        <f t="shared" si="37"/>
        <v>0</v>
      </c>
      <c r="AS191" s="235">
        <f t="shared" si="37"/>
        <v>0</v>
      </c>
      <c r="AT191" s="235">
        <f t="shared" si="37"/>
        <v>0</v>
      </c>
      <c r="AU191" s="236">
        <f t="shared" si="29"/>
        <v>0</v>
      </c>
      <c r="AV191" s="236">
        <f t="shared" si="30"/>
        <v>0</v>
      </c>
      <c r="AW191" s="236">
        <f t="shared" si="30"/>
        <v>0</v>
      </c>
      <c r="AX191" s="236">
        <f t="shared" si="30"/>
        <v>0</v>
      </c>
      <c r="AY191" s="236">
        <f t="shared" si="30"/>
        <v>0</v>
      </c>
      <c r="AZ191" s="236">
        <f t="shared" si="40"/>
        <v>0</v>
      </c>
      <c r="BA191" s="236">
        <f t="shared" si="40"/>
        <v>0</v>
      </c>
      <c r="BB191" s="236">
        <f t="shared" si="40"/>
        <v>0</v>
      </c>
      <c r="BC191" s="236">
        <f t="shared" si="40"/>
        <v>0</v>
      </c>
      <c r="BD191" s="236">
        <f t="shared" si="40"/>
        <v>0</v>
      </c>
      <c r="BE191" s="236">
        <f t="shared" si="40"/>
        <v>0</v>
      </c>
      <c r="BF191" s="236">
        <f t="shared" si="40"/>
        <v>0</v>
      </c>
      <c r="BG191" s="236">
        <f t="shared" si="40"/>
        <v>0</v>
      </c>
      <c r="BH191" s="236">
        <f t="shared" si="40"/>
        <v>0</v>
      </c>
      <c r="BI191" s="236">
        <f t="shared" si="38"/>
        <v>0</v>
      </c>
      <c r="BJ191" s="236">
        <f t="shared" si="38"/>
        <v>0</v>
      </c>
      <c r="BK191" s="236">
        <f t="shared" si="38"/>
        <v>0</v>
      </c>
      <c r="BL191" s="235">
        <f t="shared" si="31"/>
        <v>0</v>
      </c>
      <c r="BM191" s="234"/>
      <c r="BN191" s="234"/>
      <c r="BO191" s="234"/>
      <c r="BP191" s="234"/>
      <c r="BQ191" s="234"/>
    </row>
    <row r="192" spans="1:69">
      <c r="A192" s="234" t="s">
        <v>405</v>
      </c>
      <c r="B192" s="231">
        <v>0</v>
      </c>
      <c r="C192" s="231">
        <v>0</v>
      </c>
      <c r="D192" s="220">
        <v>855636.47</v>
      </c>
      <c r="E192" s="220">
        <v>855636.47</v>
      </c>
      <c r="F192" s="220">
        <v>855636.47</v>
      </c>
      <c r="G192" s="220">
        <v>855636.47</v>
      </c>
      <c r="H192" s="220">
        <v>855636.47</v>
      </c>
      <c r="I192" s="220">
        <v>855636.47</v>
      </c>
      <c r="J192" s="220">
        <v>855636.47</v>
      </c>
      <c r="K192" s="220">
        <v>855636.47</v>
      </c>
      <c r="L192" s="220">
        <v>855636.47</v>
      </c>
      <c r="M192" s="220">
        <v>855636.47</v>
      </c>
      <c r="N192" s="220">
        <v>855636.47</v>
      </c>
      <c r="O192" s="220">
        <v>855636.47</v>
      </c>
      <c r="P192" s="220">
        <f t="shared" si="32"/>
        <v>10267637.640000001</v>
      </c>
      <c r="Q192" s="220">
        <v>855636.47</v>
      </c>
      <c r="R192" s="220">
        <v>855636.47</v>
      </c>
      <c r="S192" s="220">
        <v>855636.47</v>
      </c>
      <c r="T192" s="220">
        <v>855636.47</v>
      </c>
      <c r="U192" s="220">
        <v>855636.47</v>
      </c>
      <c r="V192" s="220">
        <v>855636.47</v>
      </c>
      <c r="W192" s="220">
        <v>855636.47</v>
      </c>
      <c r="X192" s="220">
        <v>855636.47</v>
      </c>
      <c r="Y192" s="220">
        <v>855636.47</v>
      </c>
      <c r="Z192" s="220">
        <v>855636.47</v>
      </c>
      <c r="AA192" s="220">
        <v>855636.47</v>
      </c>
      <c r="AB192" s="220">
        <v>855636.47</v>
      </c>
      <c r="AC192" s="220">
        <v>855636.47</v>
      </c>
      <c r="AD192" s="220">
        <v>855636.47</v>
      </c>
      <c r="AE192" s="220">
        <v>855636.47</v>
      </c>
      <c r="AF192" s="220">
        <v>855636.47</v>
      </c>
      <c r="AG192" s="220">
        <f t="shared" si="33"/>
        <v>10267637.640000001</v>
      </c>
      <c r="AH192" s="234"/>
      <c r="AI192" s="235">
        <f t="shared" si="39"/>
        <v>0</v>
      </c>
      <c r="AJ192" s="235">
        <f t="shared" si="39"/>
        <v>0</v>
      </c>
      <c r="AK192" s="235">
        <f t="shared" si="39"/>
        <v>0</v>
      </c>
      <c r="AL192" s="235">
        <f t="shared" si="39"/>
        <v>0</v>
      </c>
      <c r="AM192" s="235">
        <f t="shared" si="39"/>
        <v>0</v>
      </c>
      <c r="AN192" s="235">
        <f t="shared" si="39"/>
        <v>0</v>
      </c>
      <c r="AO192" s="235">
        <f t="shared" si="39"/>
        <v>0</v>
      </c>
      <c r="AP192" s="235">
        <f t="shared" si="39"/>
        <v>0</v>
      </c>
      <c r="AQ192" s="235">
        <f t="shared" si="39"/>
        <v>0</v>
      </c>
      <c r="AR192" s="235">
        <f t="shared" si="37"/>
        <v>0</v>
      </c>
      <c r="AS192" s="235">
        <f t="shared" si="37"/>
        <v>0</v>
      </c>
      <c r="AT192" s="235">
        <f t="shared" si="37"/>
        <v>0</v>
      </c>
      <c r="AU192" s="236">
        <f t="shared" si="29"/>
        <v>0</v>
      </c>
      <c r="AV192" s="236">
        <f t="shared" si="30"/>
        <v>0</v>
      </c>
      <c r="AW192" s="236">
        <f t="shared" si="30"/>
        <v>0</v>
      </c>
      <c r="AX192" s="236">
        <f t="shared" si="30"/>
        <v>0</v>
      </c>
      <c r="AY192" s="236">
        <f t="shared" si="30"/>
        <v>0</v>
      </c>
      <c r="AZ192" s="236">
        <f t="shared" si="40"/>
        <v>0</v>
      </c>
      <c r="BA192" s="236">
        <f t="shared" si="40"/>
        <v>0</v>
      </c>
      <c r="BB192" s="236">
        <f t="shared" si="40"/>
        <v>0</v>
      </c>
      <c r="BC192" s="236">
        <f t="shared" si="40"/>
        <v>0</v>
      </c>
      <c r="BD192" s="236">
        <f t="shared" si="40"/>
        <v>0</v>
      </c>
      <c r="BE192" s="236">
        <f t="shared" si="40"/>
        <v>0</v>
      </c>
      <c r="BF192" s="236">
        <f t="shared" si="40"/>
        <v>0</v>
      </c>
      <c r="BG192" s="236">
        <f t="shared" si="40"/>
        <v>0</v>
      </c>
      <c r="BH192" s="236">
        <f t="shared" si="40"/>
        <v>0</v>
      </c>
      <c r="BI192" s="236">
        <f t="shared" si="38"/>
        <v>0</v>
      </c>
      <c r="BJ192" s="236">
        <f t="shared" si="38"/>
        <v>0</v>
      </c>
      <c r="BK192" s="236">
        <f t="shared" si="38"/>
        <v>0</v>
      </c>
      <c r="BL192" s="235">
        <f t="shared" si="31"/>
        <v>0</v>
      </c>
      <c r="BM192" s="234"/>
      <c r="BN192" s="234"/>
      <c r="BO192" s="234"/>
      <c r="BP192" s="234"/>
      <c r="BQ192" s="234"/>
    </row>
    <row r="193" spans="1:69">
      <c r="A193" s="234" t="s">
        <v>406</v>
      </c>
      <c r="B193" s="231">
        <v>2.4799999999999999E-2</v>
      </c>
      <c r="C193" s="231">
        <v>4.3499999999999997E-2</v>
      </c>
      <c r="D193" s="220">
        <v>4526614.1900000004</v>
      </c>
      <c r="E193" s="220">
        <v>4526614.1900000004</v>
      </c>
      <c r="F193" s="220">
        <v>4526614.1900000004</v>
      </c>
      <c r="G193" s="220">
        <v>4526614.1900000004</v>
      </c>
      <c r="H193" s="220">
        <v>4526614.1900000004</v>
      </c>
      <c r="I193" s="220">
        <v>4526614.1900000004</v>
      </c>
      <c r="J193" s="220">
        <v>4526614.1900000004</v>
      </c>
      <c r="K193" s="220">
        <v>4526614.1900000004</v>
      </c>
      <c r="L193" s="220">
        <v>4526614.1900000004</v>
      </c>
      <c r="M193" s="220">
        <v>4526614.1900000004</v>
      </c>
      <c r="N193" s="220">
        <v>4526614.1900000004</v>
      </c>
      <c r="O193" s="220">
        <v>4526614.1900000004</v>
      </c>
      <c r="P193" s="220">
        <f t="shared" si="32"/>
        <v>54319370.279999994</v>
      </c>
      <c r="Q193" s="220">
        <v>4526614.1900000004</v>
      </c>
      <c r="R193" s="220">
        <v>4526614.1900000004</v>
      </c>
      <c r="S193" s="220">
        <v>4526614.1900000004</v>
      </c>
      <c r="T193" s="220">
        <v>4526614.1900000004</v>
      </c>
      <c r="U193" s="220">
        <v>4526614.1900000004</v>
      </c>
      <c r="V193" s="220">
        <v>4526614.1900000004</v>
      </c>
      <c r="W193" s="220">
        <v>4955325.8400000008</v>
      </c>
      <c r="X193" s="220">
        <v>5384037.4900000002</v>
      </c>
      <c r="Y193" s="220">
        <v>5384037.4900000002</v>
      </c>
      <c r="Z193" s="220">
        <v>5384037.4900000002</v>
      </c>
      <c r="AA193" s="220">
        <v>5384037.4900000002</v>
      </c>
      <c r="AB193" s="220">
        <v>5384037.4900000002</v>
      </c>
      <c r="AC193" s="220">
        <v>5384037.4900000002</v>
      </c>
      <c r="AD193" s="220">
        <v>5384037.4900000002</v>
      </c>
      <c r="AE193" s="220">
        <v>5384037.4900000002</v>
      </c>
      <c r="AF193" s="220">
        <v>5384037.4900000002</v>
      </c>
      <c r="AG193" s="220">
        <f t="shared" si="33"/>
        <v>62464891.630000018</v>
      </c>
      <c r="AH193" s="234"/>
      <c r="AI193" s="235">
        <f t="shared" si="39"/>
        <v>9355</v>
      </c>
      <c r="AJ193" s="235">
        <f t="shared" si="39"/>
        <v>9355</v>
      </c>
      <c r="AK193" s="235">
        <f t="shared" si="39"/>
        <v>9355</v>
      </c>
      <c r="AL193" s="235">
        <f t="shared" si="39"/>
        <v>9355</v>
      </c>
      <c r="AM193" s="235">
        <f t="shared" si="39"/>
        <v>9355</v>
      </c>
      <c r="AN193" s="235">
        <f t="shared" si="39"/>
        <v>9355</v>
      </c>
      <c r="AO193" s="235">
        <f t="shared" si="39"/>
        <v>9355</v>
      </c>
      <c r="AP193" s="235">
        <f t="shared" si="39"/>
        <v>9355</v>
      </c>
      <c r="AQ193" s="235">
        <f t="shared" si="39"/>
        <v>9355</v>
      </c>
      <c r="AR193" s="235">
        <f t="shared" si="37"/>
        <v>9355</v>
      </c>
      <c r="AS193" s="235">
        <f t="shared" si="37"/>
        <v>9355</v>
      </c>
      <c r="AT193" s="235">
        <f t="shared" si="37"/>
        <v>9355</v>
      </c>
      <c r="AU193" s="236">
        <f t="shared" si="29"/>
        <v>112260</v>
      </c>
      <c r="AV193" s="236">
        <f t="shared" si="30"/>
        <v>9355</v>
      </c>
      <c r="AW193" s="236">
        <f t="shared" si="30"/>
        <v>9355</v>
      </c>
      <c r="AX193" s="236">
        <f t="shared" si="30"/>
        <v>9355</v>
      </c>
      <c r="AY193" s="236">
        <f t="shared" si="30"/>
        <v>9355</v>
      </c>
      <c r="AZ193" s="236">
        <f t="shared" si="40"/>
        <v>16408.98</v>
      </c>
      <c r="BA193" s="236">
        <f t="shared" si="40"/>
        <v>16408.98</v>
      </c>
      <c r="BB193" s="236">
        <f t="shared" si="40"/>
        <v>17963.060000000001</v>
      </c>
      <c r="BC193" s="236">
        <f t="shared" si="40"/>
        <v>19517.14</v>
      </c>
      <c r="BD193" s="236">
        <f t="shared" si="40"/>
        <v>19517.14</v>
      </c>
      <c r="BE193" s="236">
        <f t="shared" si="40"/>
        <v>19517.14</v>
      </c>
      <c r="BF193" s="236">
        <f t="shared" si="40"/>
        <v>19517.14</v>
      </c>
      <c r="BG193" s="236">
        <f t="shared" si="40"/>
        <v>19517.14</v>
      </c>
      <c r="BH193" s="236">
        <f t="shared" si="40"/>
        <v>19517.14</v>
      </c>
      <c r="BI193" s="236">
        <f t="shared" si="38"/>
        <v>19517.14</v>
      </c>
      <c r="BJ193" s="236">
        <f t="shared" si="38"/>
        <v>19517.14</v>
      </c>
      <c r="BK193" s="236">
        <f t="shared" si="38"/>
        <v>19517.14</v>
      </c>
      <c r="BL193" s="235">
        <f t="shared" si="31"/>
        <v>226435.28000000003</v>
      </c>
      <c r="BM193" s="234"/>
      <c r="BN193" s="234"/>
      <c r="BO193" s="234"/>
      <c r="BP193" s="234"/>
      <c r="BQ193" s="234"/>
    </row>
    <row r="194" spans="1:69">
      <c r="A194" s="234" t="s">
        <v>407</v>
      </c>
      <c r="B194" s="231">
        <v>2.6099999999999998E-2</v>
      </c>
      <c r="C194" s="231">
        <v>2.58E-2</v>
      </c>
      <c r="D194" s="220">
        <v>21885646.370000001</v>
      </c>
      <c r="E194" s="220">
        <v>21885646.370000001</v>
      </c>
      <c r="F194" s="220">
        <v>21885045.620000001</v>
      </c>
      <c r="G194" s="220">
        <v>21884444.859999999</v>
      </c>
      <c r="H194" s="220">
        <v>21884444.859999999</v>
      </c>
      <c r="I194" s="220">
        <v>21884444.859999999</v>
      </c>
      <c r="J194" s="220">
        <v>21884444.859999999</v>
      </c>
      <c r="K194" s="220">
        <v>21884444.859999999</v>
      </c>
      <c r="L194" s="220">
        <v>21884444.859999999</v>
      </c>
      <c r="M194" s="220">
        <v>21932038.155000001</v>
      </c>
      <c r="N194" s="220">
        <v>21979631.449999999</v>
      </c>
      <c r="O194" s="220">
        <v>21979631.449999999</v>
      </c>
      <c r="P194" s="220">
        <f t="shared" si="32"/>
        <v>262854308.57500002</v>
      </c>
      <c r="Q194" s="220">
        <v>21979631.449999999</v>
      </c>
      <c r="R194" s="220">
        <v>21979631.449999999</v>
      </c>
      <c r="S194" s="220">
        <v>21979631.449999999</v>
      </c>
      <c r="T194" s="220">
        <v>21979631.449999999</v>
      </c>
      <c r="U194" s="220">
        <v>21979631.449999999</v>
      </c>
      <c r="V194" s="220">
        <v>21979631.449999999</v>
      </c>
      <c r="W194" s="220">
        <v>21979631.449999999</v>
      </c>
      <c r="X194" s="220">
        <v>21979631.449999999</v>
      </c>
      <c r="Y194" s="220">
        <v>25173392.469999999</v>
      </c>
      <c r="Z194" s="220">
        <v>28367153.490000002</v>
      </c>
      <c r="AA194" s="220">
        <v>28367153.490000002</v>
      </c>
      <c r="AB194" s="220">
        <v>28367153.490000002</v>
      </c>
      <c r="AC194" s="220">
        <v>28367153.490000002</v>
      </c>
      <c r="AD194" s="220">
        <v>28367153.490000002</v>
      </c>
      <c r="AE194" s="220">
        <v>28367153.490000002</v>
      </c>
      <c r="AF194" s="220">
        <v>28367153.490000002</v>
      </c>
      <c r="AG194" s="220">
        <f t="shared" si="33"/>
        <v>311661992.70000005</v>
      </c>
      <c r="AH194" s="234"/>
      <c r="AI194" s="235">
        <f t="shared" si="39"/>
        <v>47601.279999999999</v>
      </c>
      <c r="AJ194" s="235">
        <f t="shared" si="39"/>
        <v>47601.279999999999</v>
      </c>
      <c r="AK194" s="235">
        <f t="shared" si="39"/>
        <v>47599.97</v>
      </c>
      <c r="AL194" s="235">
        <f t="shared" si="39"/>
        <v>47598.67</v>
      </c>
      <c r="AM194" s="235">
        <f t="shared" si="39"/>
        <v>47598.67</v>
      </c>
      <c r="AN194" s="235">
        <f t="shared" si="39"/>
        <v>47598.67</v>
      </c>
      <c r="AO194" s="235">
        <f t="shared" si="39"/>
        <v>47598.67</v>
      </c>
      <c r="AP194" s="235">
        <f t="shared" si="39"/>
        <v>47598.67</v>
      </c>
      <c r="AQ194" s="235">
        <f t="shared" si="39"/>
        <v>47598.67</v>
      </c>
      <c r="AR194" s="235">
        <f t="shared" si="37"/>
        <v>47702.18</v>
      </c>
      <c r="AS194" s="235">
        <f t="shared" si="37"/>
        <v>47805.7</v>
      </c>
      <c r="AT194" s="235">
        <f t="shared" si="37"/>
        <v>47805.7</v>
      </c>
      <c r="AU194" s="236">
        <f t="shared" si="29"/>
        <v>571708.12999999989</v>
      </c>
      <c r="AV194" s="236">
        <f t="shared" si="30"/>
        <v>47805.7</v>
      </c>
      <c r="AW194" s="236">
        <f t="shared" si="30"/>
        <v>47805.7</v>
      </c>
      <c r="AX194" s="236">
        <f t="shared" si="30"/>
        <v>47805.7</v>
      </c>
      <c r="AY194" s="236">
        <f t="shared" si="30"/>
        <v>47805.7</v>
      </c>
      <c r="AZ194" s="236">
        <f t="shared" si="40"/>
        <v>47256.21</v>
      </c>
      <c r="BA194" s="236">
        <f t="shared" si="40"/>
        <v>47256.21</v>
      </c>
      <c r="BB194" s="236">
        <f t="shared" si="40"/>
        <v>47256.21</v>
      </c>
      <c r="BC194" s="236">
        <f t="shared" si="40"/>
        <v>47256.21</v>
      </c>
      <c r="BD194" s="236">
        <f t="shared" si="40"/>
        <v>54122.79</v>
      </c>
      <c r="BE194" s="236">
        <f t="shared" si="40"/>
        <v>60989.38</v>
      </c>
      <c r="BF194" s="236">
        <f t="shared" si="40"/>
        <v>60989.38</v>
      </c>
      <c r="BG194" s="236">
        <f t="shared" si="40"/>
        <v>60989.38</v>
      </c>
      <c r="BH194" s="236">
        <f t="shared" si="40"/>
        <v>60989.38</v>
      </c>
      <c r="BI194" s="236">
        <f t="shared" si="38"/>
        <v>60989.38</v>
      </c>
      <c r="BJ194" s="236">
        <f t="shared" si="38"/>
        <v>60989.38</v>
      </c>
      <c r="BK194" s="236">
        <f t="shared" si="38"/>
        <v>60989.38</v>
      </c>
      <c r="BL194" s="235">
        <f t="shared" si="31"/>
        <v>670073.29</v>
      </c>
      <c r="BM194" s="234"/>
      <c r="BN194" s="234"/>
      <c r="BO194" s="234"/>
      <c r="BP194" s="234"/>
      <c r="BQ194" s="234"/>
    </row>
    <row r="195" spans="1:69">
      <c r="A195" s="234" t="s">
        <v>408</v>
      </c>
      <c r="B195" s="231">
        <v>3.8600000000000002E-2</v>
      </c>
      <c r="C195" s="231">
        <v>3.8199999999999998E-2</v>
      </c>
      <c r="D195" s="220">
        <v>14046741.58</v>
      </c>
      <c r="E195" s="220">
        <v>14046741.58</v>
      </c>
      <c r="F195" s="220">
        <v>14046741.58</v>
      </c>
      <c r="G195" s="220">
        <v>14046741.58</v>
      </c>
      <c r="H195" s="220">
        <v>14046741.58</v>
      </c>
      <c r="I195" s="220">
        <v>14046741.58</v>
      </c>
      <c r="J195" s="220">
        <v>14046741.58</v>
      </c>
      <c r="K195" s="220">
        <v>14046741.58</v>
      </c>
      <c r="L195" s="220">
        <v>14046741.58</v>
      </c>
      <c r="M195" s="220">
        <v>14046741.58</v>
      </c>
      <c r="N195" s="220">
        <v>14046741.58</v>
      </c>
      <c r="O195" s="220">
        <v>14046741.58</v>
      </c>
      <c r="P195" s="220">
        <f t="shared" si="32"/>
        <v>168560898.96000004</v>
      </c>
      <c r="Q195" s="220">
        <v>14046741.58</v>
      </c>
      <c r="R195" s="220">
        <v>14046741.58</v>
      </c>
      <c r="S195" s="220">
        <v>14046741.58</v>
      </c>
      <c r="T195" s="220">
        <v>14046741.58</v>
      </c>
      <c r="U195" s="220">
        <v>14077870.58</v>
      </c>
      <c r="V195" s="220">
        <v>14108999.58</v>
      </c>
      <c r="W195" s="220">
        <v>14108999.58</v>
      </c>
      <c r="X195" s="220">
        <v>14667409.58</v>
      </c>
      <c r="Y195" s="220">
        <v>15225819.58</v>
      </c>
      <c r="Z195" s="220">
        <v>15225819.58</v>
      </c>
      <c r="AA195" s="220">
        <v>15225819.58</v>
      </c>
      <c r="AB195" s="220">
        <v>15225819.58</v>
      </c>
      <c r="AC195" s="220">
        <v>15225819.58</v>
      </c>
      <c r="AD195" s="220">
        <v>15225819.58</v>
      </c>
      <c r="AE195" s="220">
        <v>15225819.58</v>
      </c>
      <c r="AF195" s="220">
        <v>15225819.58</v>
      </c>
      <c r="AG195" s="220">
        <f t="shared" si="33"/>
        <v>178769835.96000004</v>
      </c>
      <c r="AH195" s="234"/>
      <c r="AI195" s="235">
        <f t="shared" si="39"/>
        <v>45183.69</v>
      </c>
      <c r="AJ195" s="235">
        <f t="shared" si="39"/>
        <v>45183.69</v>
      </c>
      <c r="AK195" s="235">
        <f t="shared" si="39"/>
        <v>45183.69</v>
      </c>
      <c r="AL195" s="235">
        <f t="shared" si="39"/>
        <v>45183.69</v>
      </c>
      <c r="AM195" s="235">
        <f t="shared" si="39"/>
        <v>45183.69</v>
      </c>
      <c r="AN195" s="235">
        <f t="shared" si="39"/>
        <v>45183.69</v>
      </c>
      <c r="AO195" s="235">
        <f t="shared" si="39"/>
        <v>45183.69</v>
      </c>
      <c r="AP195" s="235">
        <f t="shared" si="39"/>
        <v>45183.69</v>
      </c>
      <c r="AQ195" s="235">
        <f t="shared" si="39"/>
        <v>45183.69</v>
      </c>
      <c r="AR195" s="235">
        <f t="shared" si="37"/>
        <v>45183.69</v>
      </c>
      <c r="AS195" s="235">
        <f t="shared" si="37"/>
        <v>45183.69</v>
      </c>
      <c r="AT195" s="235">
        <f t="shared" si="37"/>
        <v>45183.69</v>
      </c>
      <c r="AU195" s="236">
        <f t="shared" si="29"/>
        <v>542204.28</v>
      </c>
      <c r="AV195" s="236">
        <f t="shared" si="30"/>
        <v>45183.69</v>
      </c>
      <c r="AW195" s="236">
        <f t="shared" si="30"/>
        <v>45183.69</v>
      </c>
      <c r="AX195" s="236">
        <f t="shared" si="30"/>
        <v>45183.69</v>
      </c>
      <c r="AY195" s="236">
        <f t="shared" si="30"/>
        <v>45183.69</v>
      </c>
      <c r="AZ195" s="236">
        <f t="shared" si="40"/>
        <v>44814.55</v>
      </c>
      <c r="BA195" s="236">
        <f t="shared" si="40"/>
        <v>44913.65</v>
      </c>
      <c r="BB195" s="236">
        <f t="shared" si="40"/>
        <v>44913.65</v>
      </c>
      <c r="BC195" s="236">
        <f t="shared" si="40"/>
        <v>46691.25</v>
      </c>
      <c r="BD195" s="236">
        <f t="shared" si="40"/>
        <v>48468.86</v>
      </c>
      <c r="BE195" s="236">
        <f t="shared" si="40"/>
        <v>48468.86</v>
      </c>
      <c r="BF195" s="236">
        <f t="shared" si="40"/>
        <v>48468.86</v>
      </c>
      <c r="BG195" s="236">
        <f t="shared" si="40"/>
        <v>48468.86</v>
      </c>
      <c r="BH195" s="236">
        <f t="shared" si="40"/>
        <v>48468.86</v>
      </c>
      <c r="BI195" s="236">
        <f t="shared" si="38"/>
        <v>48468.86</v>
      </c>
      <c r="BJ195" s="236">
        <f t="shared" si="38"/>
        <v>48468.86</v>
      </c>
      <c r="BK195" s="236">
        <f t="shared" si="38"/>
        <v>48468.86</v>
      </c>
      <c r="BL195" s="235">
        <f t="shared" si="31"/>
        <v>569083.98</v>
      </c>
      <c r="BM195" s="234"/>
      <c r="BN195" s="234"/>
      <c r="BO195" s="234"/>
      <c r="BP195" s="234"/>
      <c r="BQ195" s="234"/>
    </row>
    <row r="196" spans="1:69">
      <c r="A196" s="234" t="s">
        <v>409</v>
      </c>
      <c r="B196" s="231">
        <v>3.8099999999999995E-2</v>
      </c>
      <c r="C196" s="231">
        <v>3.8600000000000002E-2</v>
      </c>
      <c r="D196" s="220">
        <v>1335603.21</v>
      </c>
      <c r="E196" s="220">
        <v>1335603.21</v>
      </c>
      <c r="F196" s="220">
        <v>1348125.18</v>
      </c>
      <c r="G196" s="220">
        <v>1360647.15</v>
      </c>
      <c r="H196" s="220">
        <v>1360647.15</v>
      </c>
      <c r="I196" s="220">
        <v>1360647.15</v>
      </c>
      <c r="J196" s="220">
        <v>1360647.15</v>
      </c>
      <c r="K196" s="220">
        <v>1360647.15</v>
      </c>
      <c r="L196" s="220">
        <v>1360647.15</v>
      </c>
      <c r="M196" s="220">
        <v>1360647.15</v>
      </c>
      <c r="N196" s="220">
        <v>1360647.15</v>
      </c>
      <c r="O196" s="220">
        <v>1360647.15</v>
      </c>
      <c r="P196" s="220">
        <f t="shared" si="32"/>
        <v>16265155.950000003</v>
      </c>
      <c r="Q196" s="220">
        <v>1360647.15</v>
      </c>
      <c r="R196" s="220">
        <v>1360647.15</v>
      </c>
      <c r="S196" s="220">
        <v>1360647.15</v>
      </c>
      <c r="T196" s="220">
        <v>1360647.15</v>
      </c>
      <c r="U196" s="220">
        <v>1371407.15</v>
      </c>
      <c r="V196" s="220">
        <v>1382167.15</v>
      </c>
      <c r="W196" s="220">
        <v>1382167.15</v>
      </c>
      <c r="X196" s="220">
        <v>1382167.15</v>
      </c>
      <c r="Y196" s="220">
        <v>1382167.15</v>
      </c>
      <c r="Z196" s="220">
        <v>1382167.15</v>
      </c>
      <c r="AA196" s="220">
        <v>1382167.15</v>
      </c>
      <c r="AB196" s="220">
        <v>1382167.15</v>
      </c>
      <c r="AC196" s="220">
        <v>1382167.15</v>
      </c>
      <c r="AD196" s="220">
        <v>1382167.15</v>
      </c>
      <c r="AE196" s="220">
        <v>1412037.65</v>
      </c>
      <c r="AF196" s="220">
        <v>1441908.15</v>
      </c>
      <c r="AG196" s="220">
        <f t="shared" si="33"/>
        <v>16664857.300000003</v>
      </c>
      <c r="AH196" s="234"/>
      <c r="AI196" s="235">
        <f t="shared" si="39"/>
        <v>4240.54</v>
      </c>
      <c r="AJ196" s="235">
        <f t="shared" si="39"/>
        <v>4240.54</v>
      </c>
      <c r="AK196" s="235">
        <f t="shared" si="39"/>
        <v>4280.3</v>
      </c>
      <c r="AL196" s="235">
        <f t="shared" si="39"/>
        <v>4320.05</v>
      </c>
      <c r="AM196" s="235">
        <f t="shared" si="39"/>
        <v>4320.05</v>
      </c>
      <c r="AN196" s="235">
        <f t="shared" si="39"/>
        <v>4320.05</v>
      </c>
      <c r="AO196" s="235">
        <f t="shared" si="39"/>
        <v>4320.05</v>
      </c>
      <c r="AP196" s="235">
        <f t="shared" si="39"/>
        <v>4320.05</v>
      </c>
      <c r="AQ196" s="235">
        <f t="shared" si="39"/>
        <v>4320.05</v>
      </c>
      <c r="AR196" s="235">
        <f t="shared" si="37"/>
        <v>4320.05</v>
      </c>
      <c r="AS196" s="235">
        <f t="shared" si="37"/>
        <v>4320.05</v>
      </c>
      <c r="AT196" s="235">
        <f t="shared" si="37"/>
        <v>4320.05</v>
      </c>
      <c r="AU196" s="236">
        <f t="shared" si="29"/>
        <v>51641.830000000009</v>
      </c>
      <c r="AV196" s="236">
        <f t="shared" si="30"/>
        <v>4320.05</v>
      </c>
      <c r="AW196" s="236">
        <f t="shared" si="30"/>
        <v>4320.05</v>
      </c>
      <c r="AX196" s="236">
        <f t="shared" si="30"/>
        <v>4320.05</v>
      </c>
      <c r="AY196" s="236">
        <f t="shared" ref="AY196:AY259" si="41">ROUND(T196*$B196/12,2)</f>
        <v>4320.05</v>
      </c>
      <c r="AZ196" s="236">
        <f t="shared" si="40"/>
        <v>4411.3599999999997</v>
      </c>
      <c r="BA196" s="236">
        <f t="shared" si="40"/>
        <v>4445.97</v>
      </c>
      <c r="BB196" s="236">
        <f t="shared" si="40"/>
        <v>4445.97</v>
      </c>
      <c r="BC196" s="236">
        <f t="shared" si="40"/>
        <v>4445.97</v>
      </c>
      <c r="BD196" s="236">
        <f t="shared" si="40"/>
        <v>4445.97</v>
      </c>
      <c r="BE196" s="236">
        <f t="shared" si="40"/>
        <v>4445.97</v>
      </c>
      <c r="BF196" s="236">
        <f t="shared" si="40"/>
        <v>4445.97</v>
      </c>
      <c r="BG196" s="236">
        <f t="shared" si="40"/>
        <v>4445.97</v>
      </c>
      <c r="BH196" s="236">
        <f t="shared" si="40"/>
        <v>4445.97</v>
      </c>
      <c r="BI196" s="236">
        <f t="shared" si="38"/>
        <v>4445.97</v>
      </c>
      <c r="BJ196" s="236">
        <f t="shared" si="38"/>
        <v>4542.05</v>
      </c>
      <c r="BK196" s="236">
        <f t="shared" si="38"/>
        <v>4638.1400000000003</v>
      </c>
      <c r="BL196" s="235">
        <f t="shared" si="31"/>
        <v>53605.280000000006</v>
      </c>
      <c r="BM196" s="234"/>
      <c r="BN196" s="234"/>
      <c r="BO196" s="234"/>
      <c r="BP196" s="234"/>
      <c r="BQ196" s="234"/>
    </row>
    <row r="197" spans="1:69">
      <c r="A197" s="234" t="s">
        <v>410</v>
      </c>
      <c r="B197" s="231">
        <v>0</v>
      </c>
      <c r="C197" s="231">
        <v>0</v>
      </c>
      <c r="D197" s="220">
        <v>0</v>
      </c>
      <c r="E197" s="220">
        <v>0</v>
      </c>
      <c r="F197" s="220">
        <v>0</v>
      </c>
      <c r="G197" s="220">
        <v>0</v>
      </c>
      <c r="H197" s="220">
        <v>0</v>
      </c>
      <c r="I197" s="220">
        <v>0</v>
      </c>
      <c r="J197" s="220">
        <v>0</v>
      </c>
      <c r="K197" s="220">
        <v>0</v>
      </c>
      <c r="L197" s="220">
        <v>0</v>
      </c>
      <c r="M197" s="220">
        <v>0</v>
      </c>
      <c r="N197" s="220">
        <v>0</v>
      </c>
      <c r="O197" s="220">
        <v>0</v>
      </c>
      <c r="P197" s="220">
        <f t="shared" si="32"/>
        <v>0</v>
      </c>
      <c r="Q197" s="220">
        <v>0</v>
      </c>
      <c r="R197" s="220">
        <v>0</v>
      </c>
      <c r="S197" s="220">
        <v>0</v>
      </c>
      <c r="T197" s="220">
        <v>0</v>
      </c>
      <c r="U197" s="220">
        <v>0</v>
      </c>
      <c r="V197" s="220">
        <v>0</v>
      </c>
      <c r="W197" s="220">
        <v>0</v>
      </c>
      <c r="X197" s="220">
        <v>0</v>
      </c>
      <c r="Y197" s="220">
        <v>0</v>
      </c>
      <c r="Z197" s="220">
        <v>0</v>
      </c>
      <c r="AA197" s="220">
        <v>0</v>
      </c>
      <c r="AB197" s="220">
        <v>0</v>
      </c>
      <c r="AC197" s="220">
        <v>0</v>
      </c>
      <c r="AD197" s="220">
        <v>0</v>
      </c>
      <c r="AE197" s="220">
        <v>0</v>
      </c>
      <c r="AF197" s="220">
        <v>0</v>
      </c>
      <c r="AG197" s="220">
        <f t="shared" si="33"/>
        <v>0</v>
      </c>
      <c r="AH197" s="234"/>
      <c r="AI197" s="235">
        <f t="shared" si="39"/>
        <v>0</v>
      </c>
      <c r="AJ197" s="235">
        <f t="shared" si="39"/>
        <v>0</v>
      </c>
      <c r="AK197" s="235">
        <f t="shared" si="39"/>
        <v>0</v>
      </c>
      <c r="AL197" s="235">
        <f t="shared" si="39"/>
        <v>0</v>
      </c>
      <c r="AM197" s="235">
        <f t="shared" si="39"/>
        <v>0</v>
      </c>
      <c r="AN197" s="235">
        <f t="shared" si="39"/>
        <v>0</v>
      </c>
      <c r="AO197" s="235">
        <f t="shared" si="39"/>
        <v>0</v>
      </c>
      <c r="AP197" s="235">
        <f t="shared" si="39"/>
        <v>0</v>
      </c>
      <c r="AQ197" s="235">
        <f t="shared" si="39"/>
        <v>0</v>
      </c>
      <c r="AR197" s="235">
        <f t="shared" si="37"/>
        <v>0</v>
      </c>
      <c r="AS197" s="235">
        <f t="shared" si="37"/>
        <v>0</v>
      </c>
      <c r="AT197" s="235">
        <f t="shared" si="37"/>
        <v>0</v>
      </c>
      <c r="AU197" s="236">
        <f t="shared" ref="AU197:AU260" si="42">SUM(AI197:AT197)</f>
        <v>0</v>
      </c>
      <c r="AV197" s="236">
        <f t="shared" ref="AV197:AY260" si="43">ROUND(Q197*$B197/12,2)</f>
        <v>0</v>
      </c>
      <c r="AW197" s="236">
        <f t="shared" si="43"/>
        <v>0</v>
      </c>
      <c r="AX197" s="236">
        <f t="shared" si="43"/>
        <v>0</v>
      </c>
      <c r="AY197" s="236">
        <f t="shared" si="41"/>
        <v>0</v>
      </c>
      <c r="AZ197" s="236">
        <f t="shared" si="40"/>
        <v>0</v>
      </c>
      <c r="BA197" s="236">
        <f t="shared" si="40"/>
        <v>0</v>
      </c>
      <c r="BB197" s="236">
        <f t="shared" si="40"/>
        <v>0</v>
      </c>
      <c r="BC197" s="236">
        <f t="shared" si="40"/>
        <v>0</v>
      </c>
      <c r="BD197" s="236">
        <f t="shared" si="40"/>
        <v>0</v>
      </c>
      <c r="BE197" s="236">
        <f t="shared" si="40"/>
        <v>0</v>
      </c>
      <c r="BF197" s="236">
        <f t="shared" si="40"/>
        <v>0</v>
      </c>
      <c r="BG197" s="236">
        <f t="shared" si="40"/>
        <v>0</v>
      </c>
      <c r="BH197" s="236">
        <f t="shared" si="40"/>
        <v>0</v>
      </c>
      <c r="BI197" s="236">
        <f t="shared" si="38"/>
        <v>0</v>
      </c>
      <c r="BJ197" s="236">
        <f t="shared" si="38"/>
        <v>0</v>
      </c>
      <c r="BK197" s="236">
        <f t="shared" si="38"/>
        <v>0</v>
      </c>
      <c r="BL197" s="235">
        <f t="shared" ref="BL197:BL260" si="44">SUM(AZ197:BK197)</f>
        <v>0</v>
      </c>
      <c r="BM197" s="234"/>
      <c r="BN197" s="234"/>
      <c r="BO197" s="234"/>
      <c r="BP197" s="234"/>
      <c r="BQ197" s="234"/>
    </row>
    <row r="198" spans="1:69">
      <c r="A198" s="234" t="s">
        <v>411</v>
      </c>
      <c r="B198" s="231">
        <v>3.7599999999999995E-2</v>
      </c>
      <c r="C198" s="231">
        <v>2.93E-2</v>
      </c>
      <c r="D198" s="220">
        <v>329374.18</v>
      </c>
      <c r="E198" s="220">
        <v>329374.18</v>
      </c>
      <c r="F198" s="220">
        <v>329374.18</v>
      </c>
      <c r="G198" s="220">
        <v>329374.18</v>
      </c>
      <c r="H198" s="220">
        <v>329374.18</v>
      </c>
      <c r="I198" s="220">
        <v>329374.18</v>
      </c>
      <c r="J198" s="220">
        <v>329374.18</v>
      </c>
      <c r="K198" s="220">
        <v>329374.18</v>
      </c>
      <c r="L198" s="220">
        <v>329374.18</v>
      </c>
      <c r="M198" s="220">
        <v>329374.18</v>
      </c>
      <c r="N198" s="220">
        <v>329374.18</v>
      </c>
      <c r="O198" s="220">
        <v>329374.18</v>
      </c>
      <c r="P198" s="220">
        <f t="shared" ref="P198:P261" si="45">SUM(D198:O198)</f>
        <v>3952490.1600000006</v>
      </c>
      <c r="Q198" s="220">
        <v>329374.18</v>
      </c>
      <c r="R198" s="220">
        <v>329374.18</v>
      </c>
      <c r="S198" s="220">
        <v>329374.18</v>
      </c>
      <c r="T198" s="220">
        <v>329374.18</v>
      </c>
      <c r="U198" s="220">
        <v>329374.18</v>
      </c>
      <c r="V198" s="220">
        <v>329374.18</v>
      </c>
      <c r="W198" s="220">
        <v>329374.18</v>
      </c>
      <c r="X198" s="220">
        <v>329374.18</v>
      </c>
      <c r="Y198" s="220">
        <v>329374.18</v>
      </c>
      <c r="Z198" s="220">
        <v>329374.18</v>
      </c>
      <c r="AA198" s="220">
        <v>329374.18</v>
      </c>
      <c r="AB198" s="220">
        <v>329374.18</v>
      </c>
      <c r="AC198" s="220">
        <v>329374.18</v>
      </c>
      <c r="AD198" s="220">
        <v>329374.18</v>
      </c>
      <c r="AE198" s="220">
        <v>329374.18</v>
      </c>
      <c r="AF198" s="220">
        <v>329374.18</v>
      </c>
      <c r="AG198" s="220">
        <f t="shared" ref="AG198:AG261" si="46">SUM(U198:AF198)</f>
        <v>3952490.1600000006</v>
      </c>
      <c r="AH198" s="234"/>
      <c r="AI198" s="235">
        <f t="shared" si="39"/>
        <v>1032.04</v>
      </c>
      <c r="AJ198" s="235">
        <f t="shared" si="39"/>
        <v>1032.04</v>
      </c>
      <c r="AK198" s="235">
        <f t="shared" si="39"/>
        <v>1032.04</v>
      </c>
      <c r="AL198" s="235">
        <f t="shared" si="39"/>
        <v>1032.04</v>
      </c>
      <c r="AM198" s="235">
        <f t="shared" si="39"/>
        <v>1032.04</v>
      </c>
      <c r="AN198" s="235">
        <f t="shared" si="39"/>
        <v>1032.04</v>
      </c>
      <c r="AO198" s="235">
        <f t="shared" si="39"/>
        <v>1032.04</v>
      </c>
      <c r="AP198" s="235">
        <f t="shared" si="39"/>
        <v>1032.04</v>
      </c>
      <c r="AQ198" s="235">
        <f t="shared" si="39"/>
        <v>1032.04</v>
      </c>
      <c r="AR198" s="235">
        <f t="shared" si="37"/>
        <v>1032.04</v>
      </c>
      <c r="AS198" s="235">
        <f t="shared" si="37"/>
        <v>1032.04</v>
      </c>
      <c r="AT198" s="235">
        <f t="shared" si="37"/>
        <v>1032.04</v>
      </c>
      <c r="AU198" s="236">
        <f t="shared" si="42"/>
        <v>12384.480000000003</v>
      </c>
      <c r="AV198" s="236">
        <f t="shared" si="43"/>
        <v>1032.04</v>
      </c>
      <c r="AW198" s="236">
        <f t="shared" si="43"/>
        <v>1032.04</v>
      </c>
      <c r="AX198" s="236">
        <f t="shared" si="43"/>
        <v>1032.04</v>
      </c>
      <c r="AY198" s="236">
        <f t="shared" si="41"/>
        <v>1032.04</v>
      </c>
      <c r="AZ198" s="236">
        <f t="shared" si="40"/>
        <v>804.22</v>
      </c>
      <c r="BA198" s="236">
        <f t="shared" si="40"/>
        <v>804.22</v>
      </c>
      <c r="BB198" s="236">
        <f t="shared" si="40"/>
        <v>804.22</v>
      </c>
      <c r="BC198" s="236">
        <f t="shared" si="40"/>
        <v>804.22</v>
      </c>
      <c r="BD198" s="236">
        <f t="shared" si="40"/>
        <v>804.22</v>
      </c>
      <c r="BE198" s="236">
        <f t="shared" si="40"/>
        <v>804.22</v>
      </c>
      <c r="BF198" s="236">
        <f t="shared" si="40"/>
        <v>804.22</v>
      </c>
      <c r="BG198" s="236">
        <f t="shared" si="40"/>
        <v>804.22</v>
      </c>
      <c r="BH198" s="236">
        <f t="shared" si="40"/>
        <v>804.22</v>
      </c>
      <c r="BI198" s="236">
        <f t="shared" si="38"/>
        <v>804.22</v>
      </c>
      <c r="BJ198" s="236">
        <f t="shared" si="38"/>
        <v>804.22</v>
      </c>
      <c r="BK198" s="236">
        <f t="shared" si="38"/>
        <v>804.22</v>
      </c>
      <c r="BL198" s="235">
        <f t="shared" si="44"/>
        <v>9650.6400000000012</v>
      </c>
      <c r="BM198" s="234"/>
      <c r="BN198" s="234"/>
      <c r="BO198" s="234"/>
      <c r="BP198" s="234"/>
      <c r="BQ198" s="234"/>
    </row>
    <row r="199" spans="1:69">
      <c r="A199" s="234" t="s">
        <v>412</v>
      </c>
      <c r="B199" s="231">
        <v>0</v>
      </c>
      <c r="C199" s="231">
        <v>0</v>
      </c>
      <c r="D199" s="220">
        <v>0</v>
      </c>
      <c r="E199" s="220">
        <v>0</v>
      </c>
      <c r="F199" s="220">
        <v>0</v>
      </c>
      <c r="G199" s="220">
        <v>0</v>
      </c>
      <c r="H199" s="220">
        <v>0</v>
      </c>
      <c r="I199" s="220">
        <v>0</v>
      </c>
      <c r="J199" s="220">
        <v>0</v>
      </c>
      <c r="K199" s="220">
        <v>0</v>
      </c>
      <c r="L199" s="220">
        <v>0</v>
      </c>
      <c r="M199" s="220">
        <v>0</v>
      </c>
      <c r="N199" s="220">
        <v>0</v>
      </c>
      <c r="O199" s="220">
        <v>0</v>
      </c>
      <c r="P199" s="220">
        <f t="shared" si="45"/>
        <v>0</v>
      </c>
      <c r="Q199" s="220">
        <v>0</v>
      </c>
      <c r="R199" s="220">
        <v>0</v>
      </c>
      <c r="S199" s="220">
        <v>0</v>
      </c>
      <c r="T199" s="220">
        <v>0</v>
      </c>
      <c r="U199" s="220">
        <v>0</v>
      </c>
      <c r="V199" s="220">
        <v>0</v>
      </c>
      <c r="W199" s="220">
        <v>0</v>
      </c>
      <c r="X199" s="220">
        <v>0</v>
      </c>
      <c r="Y199" s="220">
        <v>0</v>
      </c>
      <c r="Z199" s="220">
        <v>0</v>
      </c>
      <c r="AA199" s="220">
        <v>0</v>
      </c>
      <c r="AB199" s="220">
        <v>0</v>
      </c>
      <c r="AC199" s="220">
        <v>0</v>
      </c>
      <c r="AD199" s="220">
        <v>0</v>
      </c>
      <c r="AE199" s="220">
        <v>0</v>
      </c>
      <c r="AF199" s="220">
        <v>0</v>
      </c>
      <c r="AG199" s="220">
        <f t="shared" si="46"/>
        <v>0</v>
      </c>
      <c r="AH199" s="234"/>
      <c r="AI199" s="235">
        <f t="shared" si="39"/>
        <v>0</v>
      </c>
      <c r="AJ199" s="235">
        <f t="shared" si="39"/>
        <v>0</v>
      </c>
      <c r="AK199" s="235">
        <f t="shared" si="39"/>
        <v>0</v>
      </c>
      <c r="AL199" s="235">
        <f t="shared" si="39"/>
        <v>0</v>
      </c>
      <c r="AM199" s="235">
        <f t="shared" si="39"/>
        <v>0</v>
      </c>
      <c r="AN199" s="235">
        <f t="shared" si="39"/>
        <v>0</v>
      </c>
      <c r="AO199" s="235">
        <f t="shared" si="39"/>
        <v>0</v>
      </c>
      <c r="AP199" s="235">
        <f t="shared" si="39"/>
        <v>0</v>
      </c>
      <c r="AQ199" s="235">
        <f t="shared" si="39"/>
        <v>0</v>
      </c>
      <c r="AR199" s="235">
        <f t="shared" si="37"/>
        <v>0</v>
      </c>
      <c r="AS199" s="235">
        <f t="shared" si="37"/>
        <v>0</v>
      </c>
      <c r="AT199" s="235">
        <f t="shared" si="37"/>
        <v>0</v>
      </c>
      <c r="AU199" s="236">
        <f t="shared" si="42"/>
        <v>0</v>
      </c>
      <c r="AV199" s="236">
        <f t="shared" si="43"/>
        <v>0</v>
      </c>
      <c r="AW199" s="236">
        <f t="shared" si="43"/>
        <v>0</v>
      </c>
      <c r="AX199" s="236">
        <f t="shared" si="43"/>
        <v>0</v>
      </c>
      <c r="AY199" s="236">
        <f t="shared" si="41"/>
        <v>0</v>
      </c>
      <c r="AZ199" s="236">
        <f t="shared" si="40"/>
        <v>0</v>
      </c>
      <c r="BA199" s="236">
        <f t="shared" si="40"/>
        <v>0</v>
      </c>
      <c r="BB199" s="236">
        <f t="shared" si="40"/>
        <v>0</v>
      </c>
      <c r="BC199" s="236">
        <f t="shared" si="40"/>
        <v>0</v>
      </c>
      <c r="BD199" s="236">
        <f t="shared" si="40"/>
        <v>0</v>
      </c>
      <c r="BE199" s="236">
        <f t="shared" si="40"/>
        <v>0</v>
      </c>
      <c r="BF199" s="236">
        <f t="shared" si="40"/>
        <v>0</v>
      </c>
      <c r="BG199" s="236">
        <f t="shared" si="40"/>
        <v>0</v>
      </c>
      <c r="BH199" s="236">
        <f t="shared" si="40"/>
        <v>0</v>
      </c>
      <c r="BI199" s="236">
        <f t="shared" si="38"/>
        <v>0</v>
      </c>
      <c r="BJ199" s="236">
        <f t="shared" si="38"/>
        <v>0</v>
      </c>
      <c r="BK199" s="236">
        <f t="shared" si="38"/>
        <v>0</v>
      </c>
      <c r="BL199" s="235">
        <f t="shared" si="44"/>
        <v>0</v>
      </c>
      <c r="BM199" s="234"/>
      <c r="BN199" s="234"/>
      <c r="BO199" s="234"/>
      <c r="BP199" s="234"/>
      <c r="BQ199" s="234"/>
    </row>
    <row r="200" spans="1:69">
      <c r="A200" s="234" t="s">
        <v>413</v>
      </c>
      <c r="B200" s="231">
        <v>3.3300000000000003E-2</v>
      </c>
      <c r="C200" s="231">
        <v>3.4099999999999998E-2</v>
      </c>
      <c r="D200" s="220">
        <v>234509.13</v>
      </c>
      <c r="E200" s="220">
        <v>234509.13</v>
      </c>
      <c r="F200" s="220">
        <v>216704.48</v>
      </c>
      <c r="G200" s="220">
        <v>198899.83000000002</v>
      </c>
      <c r="H200" s="220">
        <v>198899.83000000002</v>
      </c>
      <c r="I200" s="220">
        <v>198899.83000000002</v>
      </c>
      <c r="J200" s="220">
        <v>198899.83000000002</v>
      </c>
      <c r="K200" s="220">
        <v>198899.83000000002</v>
      </c>
      <c r="L200" s="220">
        <v>198899.83000000002</v>
      </c>
      <c r="M200" s="220">
        <v>198899.83000000002</v>
      </c>
      <c r="N200" s="220">
        <v>198899.83000000002</v>
      </c>
      <c r="O200" s="220">
        <v>198899.83000000002</v>
      </c>
      <c r="P200" s="220">
        <f t="shared" si="45"/>
        <v>2475821.2100000004</v>
      </c>
      <c r="Q200" s="220">
        <v>198899.83000000002</v>
      </c>
      <c r="R200" s="220">
        <v>198899.83000000002</v>
      </c>
      <c r="S200" s="220">
        <v>198899.83000000002</v>
      </c>
      <c r="T200" s="220">
        <v>198899.83000000002</v>
      </c>
      <c r="U200" s="220">
        <v>198899.83000000002</v>
      </c>
      <c r="V200" s="220">
        <v>198899.83000000002</v>
      </c>
      <c r="W200" s="220">
        <v>198899.83000000002</v>
      </c>
      <c r="X200" s="220">
        <v>198899.83000000002</v>
      </c>
      <c r="Y200" s="220">
        <v>198899.83000000002</v>
      </c>
      <c r="Z200" s="220">
        <v>198899.83000000002</v>
      </c>
      <c r="AA200" s="220">
        <v>198899.83000000002</v>
      </c>
      <c r="AB200" s="220">
        <v>198899.83000000002</v>
      </c>
      <c r="AC200" s="220">
        <v>198899.83000000002</v>
      </c>
      <c r="AD200" s="220">
        <v>198899.83000000002</v>
      </c>
      <c r="AE200" s="220">
        <v>198899.83000000002</v>
      </c>
      <c r="AF200" s="220">
        <v>198899.83000000002</v>
      </c>
      <c r="AG200" s="220">
        <f t="shared" si="46"/>
        <v>2386797.9600000004</v>
      </c>
      <c r="AH200" s="234"/>
      <c r="AI200" s="235">
        <f t="shared" si="39"/>
        <v>650.76</v>
      </c>
      <c r="AJ200" s="235">
        <f t="shared" si="39"/>
        <v>650.76</v>
      </c>
      <c r="AK200" s="235">
        <f t="shared" si="39"/>
        <v>601.35</v>
      </c>
      <c r="AL200" s="235">
        <f t="shared" si="39"/>
        <v>551.95000000000005</v>
      </c>
      <c r="AM200" s="235">
        <f t="shared" si="39"/>
        <v>551.95000000000005</v>
      </c>
      <c r="AN200" s="235">
        <f t="shared" si="39"/>
        <v>551.95000000000005</v>
      </c>
      <c r="AO200" s="235">
        <f t="shared" si="39"/>
        <v>551.95000000000005</v>
      </c>
      <c r="AP200" s="235">
        <f t="shared" si="39"/>
        <v>551.95000000000005</v>
      </c>
      <c r="AQ200" s="235">
        <f t="shared" si="39"/>
        <v>551.95000000000005</v>
      </c>
      <c r="AR200" s="235">
        <f t="shared" si="37"/>
        <v>551.95000000000005</v>
      </c>
      <c r="AS200" s="235">
        <f t="shared" si="37"/>
        <v>551.95000000000005</v>
      </c>
      <c r="AT200" s="235">
        <f t="shared" si="37"/>
        <v>551.95000000000005</v>
      </c>
      <c r="AU200" s="236">
        <f t="shared" si="42"/>
        <v>6870.4199999999983</v>
      </c>
      <c r="AV200" s="236">
        <f t="shared" si="43"/>
        <v>551.95000000000005</v>
      </c>
      <c r="AW200" s="236">
        <f t="shared" si="43"/>
        <v>551.95000000000005</v>
      </c>
      <c r="AX200" s="236">
        <f t="shared" si="43"/>
        <v>551.95000000000005</v>
      </c>
      <c r="AY200" s="236">
        <f t="shared" si="41"/>
        <v>551.95000000000005</v>
      </c>
      <c r="AZ200" s="236">
        <f t="shared" si="40"/>
        <v>565.21</v>
      </c>
      <c r="BA200" s="236">
        <f t="shared" si="40"/>
        <v>565.21</v>
      </c>
      <c r="BB200" s="236">
        <f t="shared" si="40"/>
        <v>565.21</v>
      </c>
      <c r="BC200" s="236">
        <f t="shared" si="40"/>
        <v>565.21</v>
      </c>
      <c r="BD200" s="236">
        <f t="shared" si="40"/>
        <v>565.21</v>
      </c>
      <c r="BE200" s="236">
        <f t="shared" si="40"/>
        <v>565.21</v>
      </c>
      <c r="BF200" s="236">
        <f t="shared" si="40"/>
        <v>565.21</v>
      </c>
      <c r="BG200" s="236">
        <f t="shared" si="40"/>
        <v>565.21</v>
      </c>
      <c r="BH200" s="236">
        <f t="shared" si="40"/>
        <v>565.21</v>
      </c>
      <c r="BI200" s="236">
        <f t="shared" si="38"/>
        <v>565.21</v>
      </c>
      <c r="BJ200" s="236">
        <f t="shared" si="38"/>
        <v>565.21</v>
      </c>
      <c r="BK200" s="236">
        <f t="shared" si="38"/>
        <v>565.21</v>
      </c>
      <c r="BL200" s="235">
        <f t="shared" si="44"/>
        <v>6782.52</v>
      </c>
      <c r="BM200" s="234"/>
      <c r="BN200" s="234"/>
      <c r="BO200" s="234"/>
      <c r="BP200" s="234"/>
      <c r="BQ200" s="234"/>
    </row>
    <row r="201" spans="1:69">
      <c r="A201" s="234" t="s">
        <v>414</v>
      </c>
      <c r="B201" s="231">
        <v>0</v>
      </c>
      <c r="C201" s="231">
        <v>0</v>
      </c>
      <c r="D201" s="220">
        <v>96395.56</v>
      </c>
      <c r="E201" s="220">
        <v>96395.56</v>
      </c>
      <c r="F201" s="220">
        <v>96395.56</v>
      </c>
      <c r="G201" s="220">
        <v>96395.56</v>
      </c>
      <c r="H201" s="220">
        <v>96395.56</v>
      </c>
      <c r="I201" s="220">
        <v>96395.56</v>
      </c>
      <c r="J201" s="220">
        <v>96395.56</v>
      </c>
      <c r="K201" s="220">
        <v>96395.56</v>
      </c>
      <c r="L201" s="220">
        <v>96395.56</v>
      </c>
      <c r="M201" s="220">
        <v>96395.56</v>
      </c>
      <c r="N201" s="220">
        <v>96395.56</v>
      </c>
      <c r="O201" s="220">
        <v>96395.56</v>
      </c>
      <c r="P201" s="220">
        <f t="shared" si="45"/>
        <v>1156746.7200000002</v>
      </c>
      <c r="Q201" s="220">
        <v>96395.56</v>
      </c>
      <c r="R201" s="220">
        <v>96395.56</v>
      </c>
      <c r="S201" s="220">
        <v>96395.56</v>
      </c>
      <c r="T201" s="220">
        <v>96395.56</v>
      </c>
      <c r="U201" s="220">
        <v>96395.56</v>
      </c>
      <c r="V201" s="220">
        <v>96395.56</v>
      </c>
      <c r="W201" s="220">
        <v>96395.56</v>
      </c>
      <c r="X201" s="220">
        <v>96395.56</v>
      </c>
      <c r="Y201" s="220">
        <v>96395.56</v>
      </c>
      <c r="Z201" s="220">
        <v>96395.56</v>
      </c>
      <c r="AA201" s="220">
        <v>96395.56</v>
      </c>
      <c r="AB201" s="220">
        <v>96395.56</v>
      </c>
      <c r="AC201" s="220">
        <v>96395.56</v>
      </c>
      <c r="AD201" s="220">
        <v>96395.56</v>
      </c>
      <c r="AE201" s="220">
        <v>96395.56</v>
      </c>
      <c r="AF201" s="220">
        <v>96395.56</v>
      </c>
      <c r="AG201" s="220">
        <f t="shared" si="46"/>
        <v>1156746.7200000002</v>
      </c>
      <c r="AH201" s="234"/>
      <c r="AI201" s="235">
        <f t="shared" si="39"/>
        <v>0</v>
      </c>
      <c r="AJ201" s="235">
        <f t="shared" si="39"/>
        <v>0</v>
      </c>
      <c r="AK201" s="235">
        <f t="shared" si="39"/>
        <v>0</v>
      </c>
      <c r="AL201" s="235">
        <f t="shared" si="39"/>
        <v>0</v>
      </c>
      <c r="AM201" s="235">
        <f t="shared" si="39"/>
        <v>0</v>
      </c>
      <c r="AN201" s="235">
        <f t="shared" si="39"/>
        <v>0</v>
      </c>
      <c r="AO201" s="235">
        <f t="shared" si="39"/>
        <v>0</v>
      </c>
      <c r="AP201" s="235">
        <f t="shared" si="39"/>
        <v>0</v>
      </c>
      <c r="AQ201" s="235">
        <f t="shared" si="39"/>
        <v>0</v>
      </c>
      <c r="AR201" s="235">
        <f t="shared" si="37"/>
        <v>0</v>
      </c>
      <c r="AS201" s="235">
        <f t="shared" si="37"/>
        <v>0</v>
      </c>
      <c r="AT201" s="235">
        <f t="shared" si="37"/>
        <v>0</v>
      </c>
      <c r="AU201" s="236">
        <f t="shared" si="42"/>
        <v>0</v>
      </c>
      <c r="AV201" s="236">
        <f t="shared" si="43"/>
        <v>0</v>
      </c>
      <c r="AW201" s="236">
        <f t="shared" si="43"/>
        <v>0</v>
      </c>
      <c r="AX201" s="236">
        <f t="shared" si="43"/>
        <v>0</v>
      </c>
      <c r="AY201" s="236">
        <f t="shared" si="41"/>
        <v>0</v>
      </c>
      <c r="AZ201" s="236">
        <f t="shared" si="40"/>
        <v>0</v>
      </c>
      <c r="BA201" s="236">
        <f t="shared" si="40"/>
        <v>0</v>
      </c>
      <c r="BB201" s="236">
        <f t="shared" si="40"/>
        <v>0</v>
      </c>
      <c r="BC201" s="236">
        <f t="shared" si="40"/>
        <v>0</v>
      </c>
      <c r="BD201" s="236">
        <f t="shared" si="40"/>
        <v>0</v>
      </c>
      <c r="BE201" s="236">
        <f t="shared" si="40"/>
        <v>0</v>
      </c>
      <c r="BF201" s="236">
        <f t="shared" si="40"/>
        <v>0</v>
      </c>
      <c r="BG201" s="236">
        <f t="shared" si="40"/>
        <v>0</v>
      </c>
      <c r="BH201" s="236">
        <f t="shared" si="40"/>
        <v>0</v>
      </c>
      <c r="BI201" s="236">
        <f t="shared" si="38"/>
        <v>0</v>
      </c>
      <c r="BJ201" s="236">
        <f t="shared" si="38"/>
        <v>0</v>
      </c>
      <c r="BK201" s="236">
        <f t="shared" si="38"/>
        <v>0</v>
      </c>
      <c r="BL201" s="235">
        <f t="shared" si="44"/>
        <v>0</v>
      </c>
      <c r="BM201" s="234"/>
      <c r="BN201" s="234"/>
      <c r="BO201" s="234"/>
      <c r="BP201" s="234"/>
      <c r="BQ201" s="234"/>
    </row>
    <row r="202" spans="1:69">
      <c r="A202" s="234" t="s">
        <v>415</v>
      </c>
      <c r="B202" s="231">
        <v>0</v>
      </c>
      <c r="C202" s="231">
        <v>0</v>
      </c>
      <c r="D202" s="220">
        <v>162070.19</v>
      </c>
      <c r="E202" s="220">
        <v>162070.19</v>
      </c>
      <c r="F202" s="220">
        <v>162070.19</v>
      </c>
      <c r="G202" s="220">
        <v>162070.19</v>
      </c>
      <c r="H202" s="220">
        <v>162070.19</v>
      </c>
      <c r="I202" s="220">
        <v>162070.19</v>
      </c>
      <c r="J202" s="220">
        <v>162070.19</v>
      </c>
      <c r="K202" s="220">
        <v>162070.19</v>
      </c>
      <c r="L202" s="220">
        <v>162070.19</v>
      </c>
      <c r="M202" s="220">
        <v>162070.19</v>
      </c>
      <c r="N202" s="220">
        <v>162070.19</v>
      </c>
      <c r="O202" s="220">
        <v>162070.19</v>
      </c>
      <c r="P202" s="220">
        <f t="shared" si="45"/>
        <v>1944842.2799999996</v>
      </c>
      <c r="Q202" s="220">
        <v>162070.19</v>
      </c>
      <c r="R202" s="220">
        <v>162070.19</v>
      </c>
      <c r="S202" s="220">
        <v>162070.19</v>
      </c>
      <c r="T202" s="220">
        <v>162070.19</v>
      </c>
      <c r="U202" s="220">
        <v>162070.19</v>
      </c>
      <c r="V202" s="220">
        <v>162070.19</v>
      </c>
      <c r="W202" s="220">
        <v>162070.19</v>
      </c>
      <c r="X202" s="220">
        <v>162070.19</v>
      </c>
      <c r="Y202" s="220">
        <v>162070.19</v>
      </c>
      <c r="Z202" s="220">
        <v>162070.19</v>
      </c>
      <c r="AA202" s="220">
        <v>162070.19</v>
      </c>
      <c r="AB202" s="220">
        <v>162070.19</v>
      </c>
      <c r="AC202" s="220">
        <v>162070.19</v>
      </c>
      <c r="AD202" s="220">
        <v>162070.19</v>
      </c>
      <c r="AE202" s="220">
        <v>162070.19</v>
      </c>
      <c r="AF202" s="220">
        <v>162070.19</v>
      </c>
      <c r="AG202" s="220">
        <f t="shared" si="46"/>
        <v>1944842.2799999996</v>
      </c>
      <c r="AH202" s="234"/>
      <c r="AI202" s="235">
        <f t="shared" si="39"/>
        <v>0</v>
      </c>
      <c r="AJ202" s="235">
        <f t="shared" si="39"/>
        <v>0</v>
      </c>
      <c r="AK202" s="235">
        <f t="shared" si="39"/>
        <v>0</v>
      </c>
      <c r="AL202" s="235">
        <f t="shared" si="39"/>
        <v>0</v>
      </c>
      <c r="AM202" s="235">
        <f t="shared" si="39"/>
        <v>0</v>
      </c>
      <c r="AN202" s="235">
        <f t="shared" si="39"/>
        <v>0</v>
      </c>
      <c r="AO202" s="235">
        <f t="shared" si="39"/>
        <v>0</v>
      </c>
      <c r="AP202" s="235">
        <f t="shared" si="39"/>
        <v>0</v>
      </c>
      <c r="AQ202" s="235">
        <f t="shared" si="39"/>
        <v>0</v>
      </c>
      <c r="AR202" s="235">
        <f t="shared" si="37"/>
        <v>0</v>
      </c>
      <c r="AS202" s="235">
        <f t="shared" si="37"/>
        <v>0</v>
      </c>
      <c r="AT202" s="235">
        <f t="shared" si="37"/>
        <v>0</v>
      </c>
      <c r="AU202" s="236">
        <f t="shared" si="42"/>
        <v>0</v>
      </c>
      <c r="AV202" s="236">
        <f t="shared" si="43"/>
        <v>0</v>
      </c>
      <c r="AW202" s="236">
        <f t="shared" si="43"/>
        <v>0</v>
      </c>
      <c r="AX202" s="236">
        <f t="shared" si="43"/>
        <v>0</v>
      </c>
      <c r="AY202" s="236">
        <f t="shared" si="41"/>
        <v>0</v>
      </c>
      <c r="AZ202" s="236">
        <f t="shared" si="40"/>
        <v>0</v>
      </c>
      <c r="BA202" s="236">
        <f t="shared" si="40"/>
        <v>0</v>
      </c>
      <c r="BB202" s="236">
        <f t="shared" si="40"/>
        <v>0</v>
      </c>
      <c r="BC202" s="236">
        <f t="shared" si="40"/>
        <v>0</v>
      </c>
      <c r="BD202" s="236">
        <f t="shared" si="40"/>
        <v>0</v>
      </c>
      <c r="BE202" s="236">
        <f t="shared" si="40"/>
        <v>0</v>
      </c>
      <c r="BF202" s="236">
        <f t="shared" si="40"/>
        <v>0</v>
      </c>
      <c r="BG202" s="236">
        <f t="shared" si="40"/>
        <v>0</v>
      </c>
      <c r="BH202" s="236">
        <f t="shared" si="40"/>
        <v>0</v>
      </c>
      <c r="BI202" s="236">
        <f t="shared" si="38"/>
        <v>0</v>
      </c>
      <c r="BJ202" s="236">
        <f t="shared" si="38"/>
        <v>0</v>
      </c>
      <c r="BK202" s="236">
        <f t="shared" si="38"/>
        <v>0</v>
      </c>
      <c r="BL202" s="235">
        <f t="shared" si="44"/>
        <v>0</v>
      </c>
      <c r="BM202" s="234"/>
      <c r="BN202" s="234"/>
      <c r="BO202" s="234"/>
      <c r="BP202" s="234"/>
      <c r="BQ202" s="234"/>
    </row>
    <row r="203" spans="1:69">
      <c r="A203" s="234" t="s">
        <v>416</v>
      </c>
      <c r="B203" s="231">
        <v>0</v>
      </c>
      <c r="C203" s="231">
        <v>0</v>
      </c>
      <c r="D203" s="220">
        <v>348244.31</v>
      </c>
      <c r="E203" s="220">
        <v>348244.31</v>
      </c>
      <c r="F203" s="220">
        <v>348244.31</v>
      </c>
      <c r="G203" s="220">
        <v>348244.31</v>
      </c>
      <c r="H203" s="220">
        <v>348244.31</v>
      </c>
      <c r="I203" s="220">
        <v>348244.31</v>
      </c>
      <c r="J203" s="220">
        <v>348244.31</v>
      </c>
      <c r="K203" s="220">
        <v>348244.31</v>
      </c>
      <c r="L203" s="220">
        <v>348244.31</v>
      </c>
      <c r="M203" s="220">
        <v>348244.31</v>
      </c>
      <c r="N203" s="220">
        <v>348244.31</v>
      </c>
      <c r="O203" s="220">
        <v>348244.31</v>
      </c>
      <c r="P203" s="220">
        <f t="shared" si="45"/>
        <v>4178931.72</v>
      </c>
      <c r="Q203" s="220">
        <v>348244.31</v>
      </c>
      <c r="R203" s="220">
        <v>348244.31</v>
      </c>
      <c r="S203" s="220">
        <v>348244.31</v>
      </c>
      <c r="T203" s="220">
        <v>348244.31</v>
      </c>
      <c r="U203" s="220">
        <v>348244.31</v>
      </c>
      <c r="V203" s="220">
        <v>348244.31</v>
      </c>
      <c r="W203" s="220">
        <v>348244.31</v>
      </c>
      <c r="X203" s="220">
        <v>348244.31</v>
      </c>
      <c r="Y203" s="220">
        <v>348244.31</v>
      </c>
      <c r="Z203" s="220">
        <v>348244.31</v>
      </c>
      <c r="AA203" s="220">
        <v>348244.31</v>
      </c>
      <c r="AB203" s="220">
        <v>348244.31</v>
      </c>
      <c r="AC203" s="220">
        <v>348244.31</v>
      </c>
      <c r="AD203" s="220">
        <v>348244.31</v>
      </c>
      <c r="AE203" s="220">
        <v>348244.31</v>
      </c>
      <c r="AF203" s="220">
        <v>348244.31</v>
      </c>
      <c r="AG203" s="220">
        <f t="shared" si="46"/>
        <v>4178931.72</v>
      </c>
      <c r="AH203" s="234"/>
      <c r="AI203" s="235">
        <f t="shared" si="39"/>
        <v>0</v>
      </c>
      <c r="AJ203" s="235">
        <f t="shared" si="39"/>
        <v>0</v>
      </c>
      <c r="AK203" s="235">
        <f t="shared" si="39"/>
        <v>0</v>
      </c>
      <c r="AL203" s="235">
        <f t="shared" si="39"/>
        <v>0</v>
      </c>
      <c r="AM203" s="235">
        <f t="shared" si="39"/>
        <v>0</v>
      </c>
      <c r="AN203" s="235">
        <f t="shared" si="39"/>
        <v>0</v>
      </c>
      <c r="AO203" s="235">
        <f t="shared" si="39"/>
        <v>0</v>
      </c>
      <c r="AP203" s="235">
        <f t="shared" si="39"/>
        <v>0</v>
      </c>
      <c r="AQ203" s="235">
        <f t="shared" si="39"/>
        <v>0</v>
      </c>
      <c r="AR203" s="235">
        <f t="shared" si="37"/>
        <v>0</v>
      </c>
      <c r="AS203" s="235">
        <f t="shared" si="37"/>
        <v>0</v>
      </c>
      <c r="AT203" s="235">
        <f t="shared" si="37"/>
        <v>0</v>
      </c>
      <c r="AU203" s="236">
        <f t="shared" si="42"/>
        <v>0</v>
      </c>
      <c r="AV203" s="236">
        <f t="shared" si="43"/>
        <v>0</v>
      </c>
      <c r="AW203" s="236">
        <f t="shared" si="43"/>
        <v>0</v>
      </c>
      <c r="AX203" s="236">
        <f t="shared" si="43"/>
        <v>0</v>
      </c>
      <c r="AY203" s="236">
        <f t="shared" si="41"/>
        <v>0</v>
      </c>
      <c r="AZ203" s="236">
        <f t="shared" si="40"/>
        <v>0</v>
      </c>
      <c r="BA203" s="236">
        <f t="shared" si="40"/>
        <v>0</v>
      </c>
      <c r="BB203" s="236">
        <f t="shared" si="40"/>
        <v>0</v>
      </c>
      <c r="BC203" s="236">
        <f t="shared" si="40"/>
        <v>0</v>
      </c>
      <c r="BD203" s="236">
        <f t="shared" si="40"/>
        <v>0</v>
      </c>
      <c r="BE203" s="236">
        <f t="shared" si="40"/>
        <v>0</v>
      </c>
      <c r="BF203" s="236">
        <f t="shared" si="40"/>
        <v>0</v>
      </c>
      <c r="BG203" s="236">
        <f t="shared" si="40"/>
        <v>0</v>
      </c>
      <c r="BH203" s="236">
        <f t="shared" si="40"/>
        <v>0</v>
      </c>
      <c r="BI203" s="236">
        <f t="shared" si="38"/>
        <v>0</v>
      </c>
      <c r="BJ203" s="236">
        <f t="shared" si="38"/>
        <v>0</v>
      </c>
      <c r="BK203" s="236">
        <f t="shared" si="38"/>
        <v>0</v>
      </c>
      <c r="BL203" s="235">
        <f t="shared" si="44"/>
        <v>0</v>
      </c>
      <c r="BM203" s="234"/>
      <c r="BN203" s="234"/>
      <c r="BO203" s="234"/>
      <c r="BP203" s="234"/>
      <c r="BQ203" s="234"/>
    </row>
    <row r="204" spans="1:69">
      <c r="A204" s="234" t="s">
        <v>417</v>
      </c>
      <c r="B204" s="231">
        <v>3.0300000000000001E-2</v>
      </c>
      <c r="C204" s="231">
        <v>2.9400000000000003E-2</v>
      </c>
      <c r="D204" s="220">
        <v>50954112.700000003</v>
      </c>
      <c r="E204" s="220">
        <v>50954112.700000003</v>
      </c>
      <c r="F204" s="220">
        <v>50903007.549999997</v>
      </c>
      <c r="G204" s="220">
        <v>50851902.399999999</v>
      </c>
      <c r="H204" s="220">
        <v>50851902.399999999</v>
      </c>
      <c r="I204" s="220">
        <v>50851902.399999999</v>
      </c>
      <c r="J204" s="220">
        <v>50851902.399999999</v>
      </c>
      <c r="K204" s="220">
        <v>50926757.195</v>
      </c>
      <c r="L204" s="220">
        <v>51001611.990000002</v>
      </c>
      <c r="M204" s="220">
        <v>51001611.990000002</v>
      </c>
      <c r="N204" s="220">
        <v>51001611.990000002</v>
      </c>
      <c r="O204" s="220">
        <v>51001611.990000002</v>
      </c>
      <c r="P204" s="220">
        <f t="shared" si="45"/>
        <v>611152047.70499992</v>
      </c>
      <c r="Q204" s="220">
        <v>51001611.990000002</v>
      </c>
      <c r="R204" s="220">
        <v>51001611.990000002</v>
      </c>
      <c r="S204" s="220">
        <v>51001611.990000002</v>
      </c>
      <c r="T204" s="220">
        <v>51001611.990000002</v>
      </c>
      <c r="U204" s="220">
        <v>51001611.990000002</v>
      </c>
      <c r="V204" s="220">
        <v>51001611.990000002</v>
      </c>
      <c r="W204" s="220">
        <v>51001611.990000002</v>
      </c>
      <c r="X204" s="220">
        <v>51001611.990000002</v>
      </c>
      <c r="Y204" s="220">
        <v>51001611.990000002</v>
      </c>
      <c r="Z204" s="220">
        <v>51001611.990000002</v>
      </c>
      <c r="AA204" s="220">
        <v>51001611.990000002</v>
      </c>
      <c r="AB204" s="220">
        <v>51001611.990000002</v>
      </c>
      <c r="AC204" s="220">
        <v>51001611.990000002</v>
      </c>
      <c r="AD204" s="220">
        <v>51001611.990000002</v>
      </c>
      <c r="AE204" s="220">
        <v>51001611.990000002</v>
      </c>
      <c r="AF204" s="220">
        <v>51001611.990000002</v>
      </c>
      <c r="AG204" s="220">
        <f t="shared" si="46"/>
        <v>612019343.88</v>
      </c>
      <c r="AH204" s="234"/>
      <c r="AI204" s="235">
        <f t="shared" si="39"/>
        <v>128659.13</v>
      </c>
      <c r="AJ204" s="235">
        <f t="shared" si="39"/>
        <v>128659.13</v>
      </c>
      <c r="AK204" s="235">
        <f t="shared" si="39"/>
        <v>128530.09</v>
      </c>
      <c r="AL204" s="235">
        <f t="shared" si="39"/>
        <v>128401.05</v>
      </c>
      <c r="AM204" s="235">
        <f t="shared" si="39"/>
        <v>128401.05</v>
      </c>
      <c r="AN204" s="235">
        <f t="shared" si="39"/>
        <v>128401.05</v>
      </c>
      <c r="AO204" s="235">
        <f t="shared" si="39"/>
        <v>128401.05</v>
      </c>
      <c r="AP204" s="235">
        <f t="shared" si="39"/>
        <v>128590.06</v>
      </c>
      <c r="AQ204" s="235">
        <f t="shared" si="39"/>
        <v>128779.07</v>
      </c>
      <c r="AR204" s="235">
        <f t="shared" si="37"/>
        <v>128779.07</v>
      </c>
      <c r="AS204" s="235">
        <f t="shared" si="37"/>
        <v>128779.07</v>
      </c>
      <c r="AT204" s="235">
        <f t="shared" si="37"/>
        <v>128779.07</v>
      </c>
      <c r="AU204" s="236">
        <f t="shared" si="42"/>
        <v>1543158.8900000004</v>
      </c>
      <c r="AV204" s="236">
        <f t="shared" si="43"/>
        <v>128779.07</v>
      </c>
      <c r="AW204" s="236">
        <f t="shared" si="43"/>
        <v>128779.07</v>
      </c>
      <c r="AX204" s="236">
        <f t="shared" si="43"/>
        <v>128779.07</v>
      </c>
      <c r="AY204" s="236">
        <f t="shared" si="41"/>
        <v>128779.07</v>
      </c>
      <c r="AZ204" s="236">
        <f t="shared" si="40"/>
        <v>124953.95</v>
      </c>
      <c r="BA204" s="236">
        <f t="shared" si="40"/>
        <v>124953.95</v>
      </c>
      <c r="BB204" s="236">
        <f t="shared" si="40"/>
        <v>124953.95</v>
      </c>
      <c r="BC204" s="236">
        <f t="shared" si="40"/>
        <v>124953.95</v>
      </c>
      <c r="BD204" s="236">
        <f t="shared" si="40"/>
        <v>124953.95</v>
      </c>
      <c r="BE204" s="236">
        <f t="shared" si="40"/>
        <v>124953.95</v>
      </c>
      <c r="BF204" s="236">
        <f t="shared" si="40"/>
        <v>124953.95</v>
      </c>
      <c r="BG204" s="236">
        <f t="shared" si="40"/>
        <v>124953.95</v>
      </c>
      <c r="BH204" s="236">
        <f t="shared" si="40"/>
        <v>124953.95</v>
      </c>
      <c r="BI204" s="236">
        <f t="shared" si="38"/>
        <v>124953.95</v>
      </c>
      <c r="BJ204" s="236">
        <f t="shared" si="38"/>
        <v>124953.95</v>
      </c>
      <c r="BK204" s="236">
        <f t="shared" si="38"/>
        <v>124953.95</v>
      </c>
      <c r="BL204" s="235">
        <f t="shared" si="44"/>
        <v>1499447.3999999997</v>
      </c>
      <c r="BM204" s="234"/>
      <c r="BN204" s="234"/>
      <c r="BO204" s="234"/>
      <c r="BP204" s="234"/>
      <c r="BQ204" s="234"/>
    </row>
    <row r="205" spans="1:69">
      <c r="A205" s="234" t="s">
        <v>418</v>
      </c>
      <c r="B205" s="231">
        <v>2.92E-2</v>
      </c>
      <c r="C205" s="231">
        <v>2.0199999999999999E-2</v>
      </c>
      <c r="D205" s="220">
        <v>1865718.2000000002</v>
      </c>
      <c r="E205" s="220">
        <v>1865718.2000000002</v>
      </c>
      <c r="F205" s="220">
        <v>1865718.2000000002</v>
      </c>
      <c r="G205" s="220">
        <v>1865718.2000000002</v>
      </c>
      <c r="H205" s="220">
        <v>1865718.2000000002</v>
      </c>
      <c r="I205" s="220">
        <v>1865718.2000000002</v>
      </c>
      <c r="J205" s="220">
        <v>1865718.2000000002</v>
      </c>
      <c r="K205" s="220">
        <v>1865718.2000000002</v>
      </c>
      <c r="L205" s="220">
        <v>1865718.2000000002</v>
      </c>
      <c r="M205" s="220">
        <v>1865718.2000000002</v>
      </c>
      <c r="N205" s="220">
        <v>1865718.2000000002</v>
      </c>
      <c r="O205" s="220">
        <v>1865718.2000000002</v>
      </c>
      <c r="P205" s="220">
        <f t="shared" si="45"/>
        <v>22388618.399999995</v>
      </c>
      <c r="Q205" s="220">
        <v>1865718.2000000002</v>
      </c>
      <c r="R205" s="220">
        <v>1865718.2000000002</v>
      </c>
      <c r="S205" s="220">
        <v>1865718.2000000002</v>
      </c>
      <c r="T205" s="220">
        <v>1865718.2000000002</v>
      </c>
      <c r="U205" s="220">
        <v>1865718.2000000002</v>
      </c>
      <c r="V205" s="220">
        <v>1865718.2000000002</v>
      </c>
      <c r="W205" s="220">
        <v>1865718.2000000002</v>
      </c>
      <c r="X205" s="220">
        <v>1865718.2000000002</v>
      </c>
      <c r="Y205" s="220">
        <v>1865718.2000000002</v>
      </c>
      <c r="Z205" s="220">
        <v>1865718.2000000002</v>
      </c>
      <c r="AA205" s="220">
        <v>1865718.2000000002</v>
      </c>
      <c r="AB205" s="220">
        <v>1865718.2000000002</v>
      </c>
      <c r="AC205" s="220">
        <v>1865718.2000000002</v>
      </c>
      <c r="AD205" s="220">
        <v>1865718.2000000002</v>
      </c>
      <c r="AE205" s="220">
        <v>1865718.2000000002</v>
      </c>
      <c r="AF205" s="220">
        <v>1865718.2000000002</v>
      </c>
      <c r="AG205" s="220">
        <f t="shared" si="46"/>
        <v>22388618.399999995</v>
      </c>
      <c r="AH205" s="234"/>
      <c r="AI205" s="235">
        <f t="shared" si="39"/>
        <v>4539.91</v>
      </c>
      <c r="AJ205" s="235">
        <f t="shared" si="39"/>
        <v>4539.91</v>
      </c>
      <c r="AK205" s="235">
        <f t="shared" si="39"/>
        <v>4539.91</v>
      </c>
      <c r="AL205" s="235">
        <f t="shared" si="39"/>
        <v>4539.91</v>
      </c>
      <c r="AM205" s="235">
        <f t="shared" si="39"/>
        <v>4539.91</v>
      </c>
      <c r="AN205" s="235">
        <f t="shared" si="39"/>
        <v>4539.91</v>
      </c>
      <c r="AO205" s="235">
        <f t="shared" si="39"/>
        <v>4539.91</v>
      </c>
      <c r="AP205" s="235">
        <f t="shared" si="39"/>
        <v>4539.91</v>
      </c>
      <c r="AQ205" s="235">
        <f t="shared" si="39"/>
        <v>4539.91</v>
      </c>
      <c r="AR205" s="235">
        <f t="shared" si="37"/>
        <v>4539.91</v>
      </c>
      <c r="AS205" s="235">
        <f t="shared" si="37"/>
        <v>4539.91</v>
      </c>
      <c r="AT205" s="235">
        <f t="shared" si="37"/>
        <v>4539.91</v>
      </c>
      <c r="AU205" s="236">
        <f t="shared" si="42"/>
        <v>54478.920000000013</v>
      </c>
      <c r="AV205" s="236">
        <f t="shared" si="43"/>
        <v>4539.91</v>
      </c>
      <c r="AW205" s="236">
        <f t="shared" si="43"/>
        <v>4539.91</v>
      </c>
      <c r="AX205" s="236">
        <f t="shared" si="43"/>
        <v>4539.91</v>
      </c>
      <c r="AY205" s="236">
        <f t="shared" si="41"/>
        <v>4539.91</v>
      </c>
      <c r="AZ205" s="236">
        <f t="shared" si="40"/>
        <v>3140.63</v>
      </c>
      <c r="BA205" s="236">
        <f t="shared" si="40"/>
        <v>3140.63</v>
      </c>
      <c r="BB205" s="236">
        <f t="shared" si="40"/>
        <v>3140.63</v>
      </c>
      <c r="BC205" s="236">
        <f t="shared" si="40"/>
        <v>3140.63</v>
      </c>
      <c r="BD205" s="236">
        <f t="shared" si="40"/>
        <v>3140.63</v>
      </c>
      <c r="BE205" s="236">
        <f t="shared" si="40"/>
        <v>3140.63</v>
      </c>
      <c r="BF205" s="236">
        <f t="shared" si="40"/>
        <v>3140.63</v>
      </c>
      <c r="BG205" s="236">
        <f t="shared" si="40"/>
        <v>3140.63</v>
      </c>
      <c r="BH205" s="236">
        <f t="shared" si="40"/>
        <v>3140.63</v>
      </c>
      <c r="BI205" s="236">
        <f t="shared" si="38"/>
        <v>3140.63</v>
      </c>
      <c r="BJ205" s="236">
        <f t="shared" si="38"/>
        <v>3140.63</v>
      </c>
      <c r="BK205" s="236">
        <f t="shared" si="38"/>
        <v>3140.63</v>
      </c>
      <c r="BL205" s="235">
        <f t="shared" si="44"/>
        <v>37687.560000000005</v>
      </c>
      <c r="BM205" s="234"/>
      <c r="BN205" s="234"/>
      <c r="BO205" s="234"/>
      <c r="BP205" s="234"/>
      <c r="BQ205" s="234"/>
    </row>
    <row r="206" spans="1:69">
      <c r="A206" s="234" t="s">
        <v>419</v>
      </c>
      <c r="B206" s="231">
        <v>4.3199999999999995E-2</v>
      </c>
      <c r="C206" s="231">
        <v>1.61E-2</v>
      </c>
      <c r="D206" s="220">
        <v>1919015.13</v>
      </c>
      <c r="E206" s="220">
        <v>1919015.13</v>
      </c>
      <c r="F206" s="220">
        <v>1919015.13</v>
      </c>
      <c r="G206" s="220">
        <v>1919015.13</v>
      </c>
      <c r="H206" s="220">
        <v>1919015.13</v>
      </c>
      <c r="I206" s="220">
        <v>1919015.13</v>
      </c>
      <c r="J206" s="220">
        <v>1919015.13</v>
      </c>
      <c r="K206" s="220">
        <v>1919015.13</v>
      </c>
      <c r="L206" s="220">
        <v>1919015.13</v>
      </c>
      <c r="M206" s="220">
        <v>1919015.13</v>
      </c>
      <c r="N206" s="220">
        <v>1919015.13</v>
      </c>
      <c r="O206" s="220">
        <v>1919015.13</v>
      </c>
      <c r="P206" s="220">
        <f t="shared" si="45"/>
        <v>23028181.559999991</v>
      </c>
      <c r="Q206" s="220">
        <v>1919015.13</v>
      </c>
      <c r="R206" s="220">
        <v>1919015.13</v>
      </c>
      <c r="S206" s="220">
        <v>1919015.13</v>
      </c>
      <c r="T206" s="220">
        <v>1919015.13</v>
      </c>
      <c r="U206" s="220">
        <v>1919015.13</v>
      </c>
      <c r="V206" s="220">
        <v>1919015.13</v>
      </c>
      <c r="W206" s="220">
        <v>1919015.13</v>
      </c>
      <c r="X206" s="220">
        <v>1919015.13</v>
      </c>
      <c r="Y206" s="220">
        <v>1919015.13</v>
      </c>
      <c r="Z206" s="220">
        <v>1919015.13</v>
      </c>
      <c r="AA206" s="220">
        <v>1919015.13</v>
      </c>
      <c r="AB206" s="220">
        <v>1919015.13</v>
      </c>
      <c r="AC206" s="220">
        <v>1919015.13</v>
      </c>
      <c r="AD206" s="220">
        <v>1919015.13</v>
      </c>
      <c r="AE206" s="220">
        <v>1919015.13</v>
      </c>
      <c r="AF206" s="220">
        <v>1919015.13</v>
      </c>
      <c r="AG206" s="220">
        <f t="shared" si="46"/>
        <v>23028181.559999991</v>
      </c>
      <c r="AH206" s="234"/>
      <c r="AI206" s="235">
        <f t="shared" si="39"/>
        <v>6908.45</v>
      </c>
      <c r="AJ206" s="235">
        <f t="shared" si="39"/>
        <v>6908.45</v>
      </c>
      <c r="AK206" s="235">
        <f t="shared" si="39"/>
        <v>6908.45</v>
      </c>
      <c r="AL206" s="235">
        <f t="shared" si="39"/>
        <v>6908.45</v>
      </c>
      <c r="AM206" s="235">
        <f t="shared" si="39"/>
        <v>6908.45</v>
      </c>
      <c r="AN206" s="235">
        <f t="shared" si="39"/>
        <v>6908.45</v>
      </c>
      <c r="AO206" s="235">
        <f t="shared" si="39"/>
        <v>6908.45</v>
      </c>
      <c r="AP206" s="235">
        <f t="shared" si="39"/>
        <v>6908.45</v>
      </c>
      <c r="AQ206" s="235">
        <f t="shared" si="39"/>
        <v>6908.45</v>
      </c>
      <c r="AR206" s="235">
        <f t="shared" si="37"/>
        <v>6908.45</v>
      </c>
      <c r="AS206" s="235">
        <f t="shared" si="37"/>
        <v>6908.45</v>
      </c>
      <c r="AT206" s="235">
        <f t="shared" si="37"/>
        <v>6908.45</v>
      </c>
      <c r="AU206" s="236">
        <f t="shared" si="42"/>
        <v>82901.39999999998</v>
      </c>
      <c r="AV206" s="236">
        <f t="shared" si="43"/>
        <v>6908.45</v>
      </c>
      <c r="AW206" s="236">
        <f t="shared" si="43"/>
        <v>6908.45</v>
      </c>
      <c r="AX206" s="236">
        <f t="shared" si="43"/>
        <v>6908.45</v>
      </c>
      <c r="AY206" s="236">
        <f t="shared" si="41"/>
        <v>6908.45</v>
      </c>
      <c r="AZ206" s="236">
        <f t="shared" si="40"/>
        <v>2574.6799999999998</v>
      </c>
      <c r="BA206" s="236">
        <f t="shared" si="40"/>
        <v>2574.6799999999998</v>
      </c>
      <c r="BB206" s="236">
        <f t="shared" si="40"/>
        <v>2574.6799999999998</v>
      </c>
      <c r="BC206" s="236">
        <f t="shared" si="40"/>
        <v>2574.6799999999998</v>
      </c>
      <c r="BD206" s="236">
        <f t="shared" si="40"/>
        <v>2574.6799999999998</v>
      </c>
      <c r="BE206" s="236">
        <f t="shared" si="40"/>
        <v>2574.6799999999998</v>
      </c>
      <c r="BF206" s="236">
        <f t="shared" si="40"/>
        <v>2574.6799999999998</v>
      </c>
      <c r="BG206" s="236">
        <f t="shared" si="40"/>
        <v>2574.6799999999998</v>
      </c>
      <c r="BH206" s="236">
        <f t="shared" si="40"/>
        <v>2574.6799999999998</v>
      </c>
      <c r="BI206" s="236">
        <f t="shared" si="38"/>
        <v>2574.6799999999998</v>
      </c>
      <c r="BJ206" s="236">
        <f t="shared" si="38"/>
        <v>2574.6799999999998</v>
      </c>
      <c r="BK206" s="236">
        <f t="shared" si="38"/>
        <v>2574.6799999999998</v>
      </c>
      <c r="BL206" s="235">
        <f t="shared" si="44"/>
        <v>30896.16</v>
      </c>
      <c r="BM206" s="234"/>
      <c r="BN206" s="234"/>
      <c r="BO206" s="234"/>
      <c r="BP206" s="234"/>
      <c r="BQ206" s="234"/>
    </row>
    <row r="207" spans="1:69">
      <c r="A207" s="234" t="s">
        <v>420</v>
      </c>
      <c r="B207" s="231">
        <v>3.9399999999999998E-2</v>
      </c>
      <c r="C207" s="231">
        <v>3.04E-2</v>
      </c>
      <c r="D207" s="220">
        <v>1053014.69</v>
      </c>
      <c r="E207" s="220">
        <v>1053014.69</v>
      </c>
      <c r="F207" s="220">
        <v>1053014.69</v>
      </c>
      <c r="G207" s="220">
        <v>1053014.69</v>
      </c>
      <c r="H207" s="220">
        <v>1053014.69</v>
      </c>
      <c r="I207" s="220">
        <v>1053014.69</v>
      </c>
      <c r="J207" s="220">
        <v>1053014.69</v>
      </c>
      <c r="K207" s="220">
        <v>1053014.69</v>
      </c>
      <c r="L207" s="220">
        <v>1053014.69</v>
      </c>
      <c r="M207" s="220">
        <v>1053014.69</v>
      </c>
      <c r="N207" s="220">
        <v>1053014.69</v>
      </c>
      <c r="O207" s="220">
        <v>1053014.69</v>
      </c>
      <c r="P207" s="220">
        <f t="shared" si="45"/>
        <v>12636176.279999996</v>
      </c>
      <c r="Q207" s="220">
        <v>1053014.69</v>
      </c>
      <c r="R207" s="220">
        <v>1053014.69</v>
      </c>
      <c r="S207" s="220">
        <v>1053014.69</v>
      </c>
      <c r="T207" s="220">
        <v>1053014.69</v>
      </c>
      <c r="U207" s="220">
        <v>1053014.69</v>
      </c>
      <c r="V207" s="220">
        <v>1053014.69</v>
      </c>
      <c r="W207" s="220">
        <v>1053014.69</v>
      </c>
      <c r="X207" s="220">
        <v>1053014.69</v>
      </c>
      <c r="Y207" s="220">
        <v>1053014.69</v>
      </c>
      <c r="Z207" s="220">
        <v>1053014.69</v>
      </c>
      <c r="AA207" s="220">
        <v>1053014.69</v>
      </c>
      <c r="AB207" s="220">
        <v>1053014.69</v>
      </c>
      <c r="AC207" s="220">
        <v>1053014.69</v>
      </c>
      <c r="AD207" s="220">
        <v>1053014.69</v>
      </c>
      <c r="AE207" s="220">
        <v>1053014.69</v>
      </c>
      <c r="AF207" s="220">
        <v>1053014.69</v>
      </c>
      <c r="AG207" s="220">
        <f t="shared" si="46"/>
        <v>12636176.279999996</v>
      </c>
      <c r="AH207" s="234"/>
      <c r="AI207" s="235">
        <f t="shared" si="39"/>
        <v>3457.4</v>
      </c>
      <c r="AJ207" s="235">
        <f t="shared" si="39"/>
        <v>3457.4</v>
      </c>
      <c r="AK207" s="235">
        <f t="shared" si="39"/>
        <v>3457.4</v>
      </c>
      <c r="AL207" s="235">
        <f t="shared" si="39"/>
        <v>3457.4</v>
      </c>
      <c r="AM207" s="235">
        <f t="shared" si="39"/>
        <v>3457.4</v>
      </c>
      <c r="AN207" s="235">
        <f t="shared" si="39"/>
        <v>3457.4</v>
      </c>
      <c r="AO207" s="235">
        <f t="shared" si="39"/>
        <v>3457.4</v>
      </c>
      <c r="AP207" s="235">
        <f t="shared" si="39"/>
        <v>3457.4</v>
      </c>
      <c r="AQ207" s="235">
        <f t="shared" si="39"/>
        <v>3457.4</v>
      </c>
      <c r="AR207" s="235">
        <f t="shared" si="37"/>
        <v>3457.4</v>
      </c>
      <c r="AS207" s="235">
        <f t="shared" si="37"/>
        <v>3457.4</v>
      </c>
      <c r="AT207" s="235">
        <f t="shared" si="37"/>
        <v>3457.4</v>
      </c>
      <c r="AU207" s="236">
        <f t="shared" si="42"/>
        <v>41488.80000000001</v>
      </c>
      <c r="AV207" s="236">
        <f t="shared" si="43"/>
        <v>3457.4</v>
      </c>
      <c r="AW207" s="236">
        <f t="shared" si="43"/>
        <v>3457.4</v>
      </c>
      <c r="AX207" s="236">
        <f t="shared" si="43"/>
        <v>3457.4</v>
      </c>
      <c r="AY207" s="236">
        <f t="shared" si="41"/>
        <v>3457.4</v>
      </c>
      <c r="AZ207" s="236">
        <f t="shared" si="40"/>
        <v>2667.64</v>
      </c>
      <c r="BA207" s="236">
        <f t="shared" si="40"/>
        <v>2667.64</v>
      </c>
      <c r="BB207" s="236">
        <f t="shared" si="40"/>
        <v>2667.64</v>
      </c>
      <c r="BC207" s="236">
        <f t="shared" si="40"/>
        <v>2667.64</v>
      </c>
      <c r="BD207" s="236">
        <f t="shared" si="40"/>
        <v>2667.64</v>
      </c>
      <c r="BE207" s="236">
        <f t="shared" si="40"/>
        <v>2667.64</v>
      </c>
      <c r="BF207" s="236">
        <f t="shared" si="40"/>
        <v>2667.64</v>
      </c>
      <c r="BG207" s="236">
        <f t="shared" si="40"/>
        <v>2667.64</v>
      </c>
      <c r="BH207" s="236">
        <f t="shared" si="40"/>
        <v>2667.64</v>
      </c>
      <c r="BI207" s="236">
        <f t="shared" si="38"/>
        <v>2667.64</v>
      </c>
      <c r="BJ207" s="236">
        <f t="shared" si="38"/>
        <v>2667.64</v>
      </c>
      <c r="BK207" s="236">
        <f t="shared" si="38"/>
        <v>2667.64</v>
      </c>
      <c r="BL207" s="235">
        <f t="shared" si="44"/>
        <v>32011.679999999997</v>
      </c>
      <c r="BM207" s="234"/>
      <c r="BN207" s="234"/>
      <c r="BO207" s="234"/>
      <c r="BP207" s="234"/>
      <c r="BQ207" s="234"/>
    </row>
    <row r="208" spans="1:69">
      <c r="A208" s="234" t="s">
        <v>421</v>
      </c>
      <c r="B208" s="231">
        <v>4.3399999999999994E-2</v>
      </c>
      <c r="C208" s="231">
        <v>0.03</v>
      </c>
      <c r="D208" s="220">
        <v>241585.77000000002</v>
      </c>
      <c r="E208" s="220">
        <v>241585.77000000002</v>
      </c>
      <c r="F208" s="220">
        <v>231805.89</v>
      </c>
      <c r="G208" s="220">
        <v>222026</v>
      </c>
      <c r="H208" s="220">
        <v>222026</v>
      </c>
      <c r="I208" s="220">
        <v>219005.08000000002</v>
      </c>
      <c r="J208" s="220">
        <v>215984.16</v>
      </c>
      <c r="K208" s="220">
        <v>215984.16</v>
      </c>
      <c r="L208" s="220">
        <v>215984.16</v>
      </c>
      <c r="M208" s="220">
        <v>215984.16</v>
      </c>
      <c r="N208" s="220">
        <v>215984.16</v>
      </c>
      <c r="O208" s="220">
        <v>215984.16</v>
      </c>
      <c r="P208" s="220">
        <f t="shared" si="45"/>
        <v>2673939.4700000002</v>
      </c>
      <c r="Q208" s="220">
        <v>215984.16</v>
      </c>
      <c r="R208" s="220">
        <v>215984.16</v>
      </c>
      <c r="S208" s="220">
        <v>215984.16</v>
      </c>
      <c r="T208" s="220">
        <v>215984.16</v>
      </c>
      <c r="U208" s="220">
        <v>215984.16</v>
      </c>
      <c r="V208" s="220">
        <v>215984.16</v>
      </c>
      <c r="W208" s="220">
        <v>215984.16</v>
      </c>
      <c r="X208" s="220">
        <v>215984.16</v>
      </c>
      <c r="Y208" s="220">
        <v>215984.16</v>
      </c>
      <c r="Z208" s="220">
        <v>215984.16</v>
      </c>
      <c r="AA208" s="220">
        <v>215984.16</v>
      </c>
      <c r="AB208" s="220">
        <v>215984.16</v>
      </c>
      <c r="AC208" s="220">
        <v>215984.16</v>
      </c>
      <c r="AD208" s="220">
        <v>215984.16</v>
      </c>
      <c r="AE208" s="220">
        <v>215984.16</v>
      </c>
      <c r="AF208" s="220">
        <v>215984.16</v>
      </c>
      <c r="AG208" s="220">
        <f t="shared" si="46"/>
        <v>2591809.92</v>
      </c>
      <c r="AH208" s="234"/>
      <c r="AI208" s="235">
        <f t="shared" si="39"/>
        <v>873.74</v>
      </c>
      <c r="AJ208" s="235">
        <f t="shared" si="39"/>
        <v>873.74</v>
      </c>
      <c r="AK208" s="235">
        <f t="shared" si="39"/>
        <v>838.36</v>
      </c>
      <c r="AL208" s="235">
        <f t="shared" si="39"/>
        <v>802.99</v>
      </c>
      <c r="AM208" s="235">
        <f t="shared" si="39"/>
        <v>802.99</v>
      </c>
      <c r="AN208" s="235">
        <f t="shared" si="39"/>
        <v>792.07</v>
      </c>
      <c r="AO208" s="235">
        <f t="shared" si="39"/>
        <v>781.14</v>
      </c>
      <c r="AP208" s="235">
        <f t="shared" si="39"/>
        <v>781.14</v>
      </c>
      <c r="AQ208" s="235">
        <f t="shared" si="39"/>
        <v>781.14</v>
      </c>
      <c r="AR208" s="235">
        <f t="shared" si="37"/>
        <v>781.14</v>
      </c>
      <c r="AS208" s="235">
        <f t="shared" si="37"/>
        <v>781.14</v>
      </c>
      <c r="AT208" s="235">
        <f t="shared" si="37"/>
        <v>781.14</v>
      </c>
      <c r="AU208" s="236">
        <f t="shared" si="42"/>
        <v>9670.73</v>
      </c>
      <c r="AV208" s="236">
        <f t="shared" si="43"/>
        <v>781.14</v>
      </c>
      <c r="AW208" s="236">
        <f t="shared" si="43"/>
        <v>781.14</v>
      </c>
      <c r="AX208" s="236">
        <f t="shared" si="43"/>
        <v>781.14</v>
      </c>
      <c r="AY208" s="236">
        <f t="shared" si="41"/>
        <v>781.14</v>
      </c>
      <c r="AZ208" s="236">
        <f t="shared" si="40"/>
        <v>539.96</v>
      </c>
      <c r="BA208" s="236">
        <f t="shared" si="40"/>
        <v>539.96</v>
      </c>
      <c r="BB208" s="236">
        <f t="shared" si="40"/>
        <v>539.96</v>
      </c>
      <c r="BC208" s="236">
        <f t="shared" si="40"/>
        <v>539.96</v>
      </c>
      <c r="BD208" s="236">
        <f t="shared" si="40"/>
        <v>539.96</v>
      </c>
      <c r="BE208" s="236">
        <f t="shared" si="40"/>
        <v>539.96</v>
      </c>
      <c r="BF208" s="236">
        <f t="shared" si="40"/>
        <v>539.96</v>
      </c>
      <c r="BG208" s="236">
        <f t="shared" si="40"/>
        <v>539.96</v>
      </c>
      <c r="BH208" s="236">
        <f t="shared" si="40"/>
        <v>539.96</v>
      </c>
      <c r="BI208" s="236">
        <f t="shared" si="38"/>
        <v>539.96</v>
      </c>
      <c r="BJ208" s="236">
        <f t="shared" si="38"/>
        <v>539.96</v>
      </c>
      <c r="BK208" s="236">
        <f t="shared" si="38"/>
        <v>539.96</v>
      </c>
      <c r="BL208" s="235">
        <f t="shared" si="44"/>
        <v>6479.52</v>
      </c>
      <c r="BM208" s="234"/>
      <c r="BN208" s="234"/>
      <c r="BO208" s="234"/>
      <c r="BP208" s="234"/>
      <c r="BQ208" s="234"/>
    </row>
    <row r="209" spans="1:69">
      <c r="A209" s="234" t="s">
        <v>422</v>
      </c>
      <c r="B209" s="231">
        <v>4.3299999999999998E-2</v>
      </c>
      <c r="C209" s="231">
        <v>2.0899999999999998E-2</v>
      </c>
      <c r="D209" s="220">
        <v>555992.76</v>
      </c>
      <c r="E209" s="220">
        <v>555992.76</v>
      </c>
      <c r="F209" s="220">
        <v>555992.76</v>
      </c>
      <c r="G209" s="220">
        <v>555992.76</v>
      </c>
      <c r="H209" s="220">
        <v>555992.76</v>
      </c>
      <c r="I209" s="220">
        <v>555992.76</v>
      </c>
      <c r="J209" s="220">
        <v>555992.76</v>
      </c>
      <c r="K209" s="220">
        <v>555992.76</v>
      </c>
      <c r="L209" s="220">
        <v>555992.76</v>
      </c>
      <c r="M209" s="220">
        <v>555992.76</v>
      </c>
      <c r="N209" s="220">
        <v>555992.76</v>
      </c>
      <c r="O209" s="220">
        <v>555992.76</v>
      </c>
      <c r="P209" s="220">
        <f t="shared" si="45"/>
        <v>6671913.1199999982</v>
      </c>
      <c r="Q209" s="220">
        <v>555992.76</v>
      </c>
      <c r="R209" s="220">
        <v>555992.76</v>
      </c>
      <c r="S209" s="220">
        <v>555992.76</v>
      </c>
      <c r="T209" s="220">
        <v>555992.76</v>
      </c>
      <c r="U209" s="220">
        <v>555992.76</v>
      </c>
      <c r="V209" s="220">
        <v>555992.76</v>
      </c>
      <c r="W209" s="220">
        <v>555992.76</v>
      </c>
      <c r="X209" s="220">
        <v>555992.76</v>
      </c>
      <c r="Y209" s="220">
        <v>555992.76</v>
      </c>
      <c r="Z209" s="220">
        <v>555992.76</v>
      </c>
      <c r="AA209" s="220">
        <v>555992.76</v>
      </c>
      <c r="AB209" s="220">
        <v>555992.76</v>
      </c>
      <c r="AC209" s="220">
        <v>555992.76</v>
      </c>
      <c r="AD209" s="220">
        <v>555992.76</v>
      </c>
      <c r="AE209" s="220">
        <v>555992.76</v>
      </c>
      <c r="AF209" s="220">
        <v>555992.76</v>
      </c>
      <c r="AG209" s="220">
        <f t="shared" si="46"/>
        <v>6671913.1199999982</v>
      </c>
      <c r="AH209" s="234"/>
      <c r="AI209" s="235">
        <f t="shared" si="39"/>
        <v>2006.21</v>
      </c>
      <c r="AJ209" s="235">
        <f t="shared" si="39"/>
        <v>2006.21</v>
      </c>
      <c r="AK209" s="235">
        <f t="shared" si="39"/>
        <v>2006.21</v>
      </c>
      <c r="AL209" s="235">
        <f t="shared" si="39"/>
        <v>2006.21</v>
      </c>
      <c r="AM209" s="235">
        <f t="shared" si="39"/>
        <v>2006.21</v>
      </c>
      <c r="AN209" s="235">
        <f t="shared" si="39"/>
        <v>2006.21</v>
      </c>
      <c r="AO209" s="235">
        <f t="shared" si="39"/>
        <v>2006.21</v>
      </c>
      <c r="AP209" s="235">
        <f t="shared" si="39"/>
        <v>2006.21</v>
      </c>
      <c r="AQ209" s="235">
        <f t="shared" si="39"/>
        <v>2006.21</v>
      </c>
      <c r="AR209" s="235">
        <f t="shared" si="37"/>
        <v>2006.21</v>
      </c>
      <c r="AS209" s="235">
        <f t="shared" si="37"/>
        <v>2006.21</v>
      </c>
      <c r="AT209" s="235">
        <f t="shared" si="37"/>
        <v>2006.21</v>
      </c>
      <c r="AU209" s="236">
        <f t="shared" si="42"/>
        <v>24074.519999999993</v>
      </c>
      <c r="AV209" s="236">
        <f t="shared" si="43"/>
        <v>2006.21</v>
      </c>
      <c r="AW209" s="236">
        <f t="shared" si="43"/>
        <v>2006.21</v>
      </c>
      <c r="AX209" s="236">
        <f t="shared" si="43"/>
        <v>2006.21</v>
      </c>
      <c r="AY209" s="236">
        <f t="shared" si="41"/>
        <v>2006.21</v>
      </c>
      <c r="AZ209" s="236">
        <f t="shared" si="40"/>
        <v>968.35</v>
      </c>
      <c r="BA209" s="236">
        <f t="shared" si="40"/>
        <v>968.35</v>
      </c>
      <c r="BB209" s="236">
        <f t="shared" si="40"/>
        <v>968.35</v>
      </c>
      <c r="BC209" s="236">
        <f t="shared" si="40"/>
        <v>968.35</v>
      </c>
      <c r="BD209" s="236">
        <f t="shared" si="40"/>
        <v>968.35</v>
      </c>
      <c r="BE209" s="236">
        <f t="shared" si="40"/>
        <v>968.35</v>
      </c>
      <c r="BF209" s="236">
        <f t="shared" si="40"/>
        <v>968.35</v>
      </c>
      <c r="BG209" s="236">
        <f t="shared" si="40"/>
        <v>968.35</v>
      </c>
      <c r="BH209" s="236">
        <f t="shared" si="40"/>
        <v>968.35</v>
      </c>
      <c r="BI209" s="236">
        <f t="shared" si="38"/>
        <v>968.35</v>
      </c>
      <c r="BJ209" s="236">
        <f t="shared" si="38"/>
        <v>968.35</v>
      </c>
      <c r="BK209" s="236">
        <f t="shared" si="38"/>
        <v>968.35</v>
      </c>
      <c r="BL209" s="235">
        <f t="shared" si="44"/>
        <v>11620.200000000003</v>
      </c>
      <c r="BM209" s="234"/>
      <c r="BN209" s="234"/>
      <c r="BO209" s="234"/>
      <c r="BP209" s="234"/>
      <c r="BQ209" s="234"/>
    </row>
    <row r="210" spans="1:69">
      <c r="A210" s="234" t="s">
        <v>423</v>
      </c>
      <c r="B210" s="231">
        <v>3.9699999999999999E-2</v>
      </c>
      <c r="C210" s="231">
        <v>1.29E-2</v>
      </c>
      <c r="D210" s="220">
        <v>2012654.95</v>
      </c>
      <c r="E210" s="220">
        <v>2012654.95</v>
      </c>
      <c r="F210" s="220">
        <v>2012654.95</v>
      </c>
      <c r="G210" s="220">
        <v>2012654.95</v>
      </c>
      <c r="H210" s="220">
        <v>2012654.95</v>
      </c>
      <c r="I210" s="220">
        <v>2012654.95</v>
      </c>
      <c r="J210" s="220">
        <v>2012654.95</v>
      </c>
      <c r="K210" s="220">
        <v>2012654.95</v>
      </c>
      <c r="L210" s="220">
        <v>2012654.95</v>
      </c>
      <c r="M210" s="220">
        <v>2012654.95</v>
      </c>
      <c r="N210" s="220">
        <v>2012654.95</v>
      </c>
      <c r="O210" s="220">
        <v>2012654.95</v>
      </c>
      <c r="P210" s="220">
        <f t="shared" si="45"/>
        <v>24151859.399999995</v>
      </c>
      <c r="Q210" s="220">
        <v>2012654.95</v>
      </c>
      <c r="R210" s="220">
        <v>2012654.95</v>
      </c>
      <c r="S210" s="220">
        <v>2012654.95</v>
      </c>
      <c r="T210" s="220">
        <v>2012654.95</v>
      </c>
      <c r="U210" s="220">
        <v>2012654.95</v>
      </c>
      <c r="V210" s="220">
        <v>2012654.95</v>
      </c>
      <c r="W210" s="220">
        <v>2012654.95</v>
      </c>
      <c r="X210" s="220">
        <v>2012654.95</v>
      </c>
      <c r="Y210" s="220">
        <v>2012654.95</v>
      </c>
      <c r="Z210" s="220">
        <v>2012654.95</v>
      </c>
      <c r="AA210" s="220">
        <v>2012654.95</v>
      </c>
      <c r="AB210" s="220">
        <v>2012654.95</v>
      </c>
      <c r="AC210" s="220">
        <v>2012654.95</v>
      </c>
      <c r="AD210" s="220">
        <v>2012654.95</v>
      </c>
      <c r="AE210" s="220">
        <v>2012654.95</v>
      </c>
      <c r="AF210" s="220">
        <v>2012654.95</v>
      </c>
      <c r="AG210" s="220">
        <f t="shared" si="46"/>
        <v>24151859.399999995</v>
      </c>
      <c r="AH210" s="234"/>
      <c r="AI210" s="235">
        <f t="shared" si="39"/>
        <v>6658.53</v>
      </c>
      <c r="AJ210" s="235">
        <f t="shared" si="39"/>
        <v>6658.53</v>
      </c>
      <c r="AK210" s="235">
        <f t="shared" si="39"/>
        <v>6658.53</v>
      </c>
      <c r="AL210" s="235">
        <f t="shared" si="39"/>
        <v>6658.53</v>
      </c>
      <c r="AM210" s="235">
        <f t="shared" si="39"/>
        <v>6658.53</v>
      </c>
      <c r="AN210" s="235">
        <f t="shared" si="39"/>
        <v>6658.53</v>
      </c>
      <c r="AO210" s="235">
        <f t="shared" si="39"/>
        <v>6658.53</v>
      </c>
      <c r="AP210" s="235">
        <f t="shared" si="39"/>
        <v>6658.53</v>
      </c>
      <c r="AQ210" s="235">
        <f t="shared" si="39"/>
        <v>6658.53</v>
      </c>
      <c r="AR210" s="235">
        <f t="shared" si="37"/>
        <v>6658.53</v>
      </c>
      <c r="AS210" s="235">
        <f t="shared" si="37"/>
        <v>6658.53</v>
      </c>
      <c r="AT210" s="235">
        <f t="shared" si="37"/>
        <v>6658.53</v>
      </c>
      <c r="AU210" s="236">
        <f t="shared" si="42"/>
        <v>79902.36</v>
      </c>
      <c r="AV210" s="236">
        <f t="shared" si="43"/>
        <v>6658.53</v>
      </c>
      <c r="AW210" s="236">
        <f t="shared" si="43"/>
        <v>6658.53</v>
      </c>
      <c r="AX210" s="236">
        <f t="shared" si="43"/>
        <v>6658.53</v>
      </c>
      <c r="AY210" s="236">
        <f t="shared" si="41"/>
        <v>6658.53</v>
      </c>
      <c r="AZ210" s="236">
        <f t="shared" si="40"/>
        <v>2163.6</v>
      </c>
      <c r="BA210" s="236">
        <f t="shared" si="40"/>
        <v>2163.6</v>
      </c>
      <c r="BB210" s="236">
        <f t="shared" si="40"/>
        <v>2163.6</v>
      </c>
      <c r="BC210" s="236">
        <f t="shared" si="40"/>
        <v>2163.6</v>
      </c>
      <c r="BD210" s="236">
        <f t="shared" si="40"/>
        <v>2163.6</v>
      </c>
      <c r="BE210" s="236">
        <f t="shared" si="40"/>
        <v>2163.6</v>
      </c>
      <c r="BF210" s="236">
        <f t="shared" si="40"/>
        <v>2163.6</v>
      </c>
      <c r="BG210" s="236">
        <f t="shared" si="40"/>
        <v>2163.6</v>
      </c>
      <c r="BH210" s="236">
        <f t="shared" si="40"/>
        <v>2163.6</v>
      </c>
      <c r="BI210" s="236">
        <f t="shared" si="38"/>
        <v>2163.6</v>
      </c>
      <c r="BJ210" s="236">
        <f t="shared" si="38"/>
        <v>2163.6</v>
      </c>
      <c r="BK210" s="236">
        <f t="shared" si="38"/>
        <v>2163.6</v>
      </c>
      <c r="BL210" s="235">
        <f t="shared" si="44"/>
        <v>25963.199999999993</v>
      </c>
      <c r="BM210" s="234"/>
      <c r="BN210" s="234"/>
      <c r="BO210" s="234"/>
      <c r="BP210" s="234"/>
      <c r="BQ210" s="234"/>
    </row>
    <row r="211" spans="1:69">
      <c r="A211" s="234" t="s">
        <v>424</v>
      </c>
      <c r="B211" s="231">
        <v>2.76E-2</v>
      </c>
      <c r="C211" s="231">
        <v>2.0299999999999999E-2</v>
      </c>
      <c r="D211" s="220">
        <v>4660156.04</v>
      </c>
      <c r="E211" s="220">
        <v>4660156.04</v>
      </c>
      <c r="F211" s="220">
        <v>4660156.04</v>
      </c>
      <c r="G211" s="220">
        <v>4660156.04</v>
      </c>
      <c r="H211" s="220">
        <v>4660156.04</v>
      </c>
      <c r="I211" s="220">
        <v>4660156.04</v>
      </c>
      <c r="J211" s="220">
        <v>4660156.04</v>
      </c>
      <c r="K211" s="220">
        <v>4660156.04</v>
      </c>
      <c r="L211" s="220">
        <v>4660156.04</v>
      </c>
      <c r="M211" s="220">
        <v>4660156.04</v>
      </c>
      <c r="N211" s="220">
        <v>4660156.04</v>
      </c>
      <c r="O211" s="220">
        <v>4660156.04</v>
      </c>
      <c r="P211" s="220">
        <f t="shared" si="45"/>
        <v>55921872.479999997</v>
      </c>
      <c r="Q211" s="220">
        <v>4660156.04</v>
      </c>
      <c r="R211" s="220">
        <v>4660156.04</v>
      </c>
      <c r="S211" s="220">
        <v>4660156.04</v>
      </c>
      <c r="T211" s="220">
        <v>4660156.04</v>
      </c>
      <c r="U211" s="220">
        <v>4660156.04</v>
      </c>
      <c r="V211" s="220">
        <v>4660156.04</v>
      </c>
      <c r="W211" s="220">
        <v>4660156.04</v>
      </c>
      <c r="X211" s="220">
        <v>4660156.04</v>
      </c>
      <c r="Y211" s="220">
        <v>4660156.04</v>
      </c>
      <c r="Z211" s="220">
        <v>4660156.04</v>
      </c>
      <c r="AA211" s="220">
        <v>4660156.04</v>
      </c>
      <c r="AB211" s="220">
        <v>4660156.04</v>
      </c>
      <c r="AC211" s="220">
        <v>4660156.04</v>
      </c>
      <c r="AD211" s="220">
        <v>4660156.04</v>
      </c>
      <c r="AE211" s="220">
        <v>4660156.04</v>
      </c>
      <c r="AF211" s="220">
        <v>4660156.04</v>
      </c>
      <c r="AG211" s="220">
        <f t="shared" si="46"/>
        <v>55921872.479999997</v>
      </c>
      <c r="AH211" s="234"/>
      <c r="AI211" s="235">
        <f t="shared" si="39"/>
        <v>10718.36</v>
      </c>
      <c r="AJ211" s="235">
        <f t="shared" si="39"/>
        <v>10718.36</v>
      </c>
      <c r="AK211" s="235">
        <f t="shared" si="39"/>
        <v>10718.36</v>
      </c>
      <c r="AL211" s="235">
        <f t="shared" si="39"/>
        <v>10718.36</v>
      </c>
      <c r="AM211" s="235">
        <f t="shared" si="39"/>
        <v>10718.36</v>
      </c>
      <c r="AN211" s="235">
        <f t="shared" si="39"/>
        <v>10718.36</v>
      </c>
      <c r="AO211" s="235">
        <f t="shared" si="39"/>
        <v>10718.36</v>
      </c>
      <c r="AP211" s="235">
        <f t="shared" si="39"/>
        <v>10718.36</v>
      </c>
      <c r="AQ211" s="235">
        <f t="shared" si="39"/>
        <v>10718.36</v>
      </c>
      <c r="AR211" s="235">
        <f t="shared" si="37"/>
        <v>10718.36</v>
      </c>
      <c r="AS211" s="235">
        <f t="shared" si="37"/>
        <v>10718.36</v>
      </c>
      <c r="AT211" s="235">
        <f t="shared" si="37"/>
        <v>10718.36</v>
      </c>
      <c r="AU211" s="236">
        <f t="shared" si="42"/>
        <v>128620.32</v>
      </c>
      <c r="AV211" s="236">
        <f t="shared" si="43"/>
        <v>10718.36</v>
      </c>
      <c r="AW211" s="236">
        <f t="shared" si="43"/>
        <v>10718.36</v>
      </c>
      <c r="AX211" s="236">
        <f t="shared" si="43"/>
        <v>10718.36</v>
      </c>
      <c r="AY211" s="236">
        <f t="shared" si="41"/>
        <v>10718.36</v>
      </c>
      <c r="AZ211" s="236">
        <f t="shared" si="40"/>
        <v>7883.43</v>
      </c>
      <c r="BA211" s="236">
        <f t="shared" si="40"/>
        <v>7883.43</v>
      </c>
      <c r="BB211" s="236">
        <f t="shared" si="40"/>
        <v>7883.43</v>
      </c>
      <c r="BC211" s="236">
        <f t="shared" si="40"/>
        <v>7883.43</v>
      </c>
      <c r="BD211" s="236">
        <f t="shared" si="40"/>
        <v>7883.43</v>
      </c>
      <c r="BE211" s="236">
        <f t="shared" si="40"/>
        <v>7883.43</v>
      </c>
      <c r="BF211" s="236">
        <f t="shared" si="40"/>
        <v>7883.43</v>
      </c>
      <c r="BG211" s="236">
        <f t="shared" si="40"/>
        <v>7883.43</v>
      </c>
      <c r="BH211" s="236">
        <f t="shared" si="40"/>
        <v>7883.43</v>
      </c>
      <c r="BI211" s="236">
        <f t="shared" si="38"/>
        <v>7883.43</v>
      </c>
      <c r="BJ211" s="236">
        <f t="shared" si="38"/>
        <v>7883.43</v>
      </c>
      <c r="BK211" s="236">
        <f t="shared" si="38"/>
        <v>7883.43</v>
      </c>
      <c r="BL211" s="235">
        <f t="shared" si="44"/>
        <v>94601.159999999974</v>
      </c>
      <c r="BM211" s="234"/>
      <c r="BN211" s="234"/>
      <c r="BO211" s="234"/>
      <c r="BP211" s="234"/>
      <c r="BQ211" s="234"/>
    </row>
    <row r="212" spans="1:69">
      <c r="A212" s="234" t="s">
        <v>425</v>
      </c>
      <c r="B212" s="231">
        <v>4.24E-2</v>
      </c>
      <c r="C212" s="231">
        <v>4.2500000000000003E-2</v>
      </c>
      <c r="D212" s="220">
        <v>1443810.04</v>
      </c>
      <c r="E212" s="220">
        <v>1443810.04</v>
      </c>
      <c r="F212" s="220">
        <v>1443810.04</v>
      </c>
      <c r="G212" s="220">
        <v>1443810.04</v>
      </c>
      <c r="H212" s="220">
        <v>1443810.04</v>
      </c>
      <c r="I212" s="220">
        <v>1443810.04</v>
      </c>
      <c r="J212" s="220">
        <v>1443810.04</v>
      </c>
      <c r="K212" s="220">
        <v>1443810.04</v>
      </c>
      <c r="L212" s="220">
        <v>1443810.04</v>
      </c>
      <c r="M212" s="220">
        <v>1443810.04</v>
      </c>
      <c r="N212" s="220">
        <v>1443810.04</v>
      </c>
      <c r="O212" s="220">
        <v>1443810.04</v>
      </c>
      <c r="P212" s="220">
        <f t="shared" si="45"/>
        <v>17325720.479999997</v>
      </c>
      <c r="Q212" s="220">
        <v>1443810.04</v>
      </c>
      <c r="R212" s="220">
        <v>1443810.04</v>
      </c>
      <c r="S212" s="220">
        <v>1443810.04</v>
      </c>
      <c r="T212" s="220">
        <v>1443810.04</v>
      </c>
      <c r="U212" s="220">
        <v>1443810.04</v>
      </c>
      <c r="V212" s="220">
        <v>1443810.04</v>
      </c>
      <c r="W212" s="220">
        <v>1443810.04</v>
      </c>
      <c r="X212" s="220">
        <v>1443810.04</v>
      </c>
      <c r="Y212" s="220">
        <v>1443810.04</v>
      </c>
      <c r="Z212" s="220">
        <v>1443810.04</v>
      </c>
      <c r="AA212" s="220">
        <v>1443810.04</v>
      </c>
      <c r="AB212" s="220">
        <v>1443810.04</v>
      </c>
      <c r="AC212" s="220">
        <v>1443810.04</v>
      </c>
      <c r="AD212" s="220">
        <v>1443810.04</v>
      </c>
      <c r="AE212" s="220">
        <v>1443810.04</v>
      </c>
      <c r="AF212" s="220">
        <v>1443810.04</v>
      </c>
      <c r="AG212" s="220">
        <f t="shared" si="46"/>
        <v>17325720.479999997</v>
      </c>
      <c r="AH212" s="234"/>
      <c r="AI212" s="235">
        <f t="shared" si="39"/>
        <v>5101.46</v>
      </c>
      <c r="AJ212" s="235">
        <f t="shared" si="39"/>
        <v>5101.46</v>
      </c>
      <c r="AK212" s="235">
        <f t="shared" si="39"/>
        <v>5101.46</v>
      </c>
      <c r="AL212" s="235">
        <f t="shared" si="39"/>
        <v>5101.46</v>
      </c>
      <c r="AM212" s="235">
        <f t="shared" si="39"/>
        <v>5101.46</v>
      </c>
      <c r="AN212" s="235">
        <f t="shared" si="39"/>
        <v>5101.46</v>
      </c>
      <c r="AO212" s="235">
        <f t="shared" si="39"/>
        <v>5101.46</v>
      </c>
      <c r="AP212" s="235">
        <f t="shared" si="39"/>
        <v>5101.46</v>
      </c>
      <c r="AQ212" s="235">
        <f t="shared" si="39"/>
        <v>5101.46</v>
      </c>
      <c r="AR212" s="235">
        <f t="shared" si="37"/>
        <v>5101.46</v>
      </c>
      <c r="AS212" s="235">
        <f t="shared" si="37"/>
        <v>5101.46</v>
      </c>
      <c r="AT212" s="235">
        <f t="shared" si="37"/>
        <v>5101.46</v>
      </c>
      <c r="AU212" s="236">
        <f t="shared" si="42"/>
        <v>61217.52</v>
      </c>
      <c r="AV212" s="236">
        <f t="shared" si="43"/>
        <v>5101.46</v>
      </c>
      <c r="AW212" s="236">
        <f t="shared" si="43"/>
        <v>5101.46</v>
      </c>
      <c r="AX212" s="236">
        <f t="shared" si="43"/>
        <v>5101.46</v>
      </c>
      <c r="AY212" s="236">
        <f t="shared" si="41"/>
        <v>5101.46</v>
      </c>
      <c r="AZ212" s="236">
        <f t="shared" si="40"/>
        <v>5113.49</v>
      </c>
      <c r="BA212" s="236">
        <f t="shared" si="40"/>
        <v>5113.49</v>
      </c>
      <c r="BB212" s="236">
        <f t="shared" si="40"/>
        <v>5113.49</v>
      </c>
      <c r="BC212" s="236">
        <f t="shared" si="40"/>
        <v>5113.49</v>
      </c>
      <c r="BD212" s="236">
        <f t="shared" si="40"/>
        <v>5113.49</v>
      </c>
      <c r="BE212" s="236">
        <f t="shared" si="40"/>
        <v>5113.49</v>
      </c>
      <c r="BF212" s="236">
        <f t="shared" si="40"/>
        <v>5113.49</v>
      </c>
      <c r="BG212" s="236">
        <f t="shared" si="40"/>
        <v>5113.49</v>
      </c>
      <c r="BH212" s="236">
        <f t="shared" si="40"/>
        <v>5113.49</v>
      </c>
      <c r="BI212" s="236">
        <f t="shared" si="38"/>
        <v>5113.49</v>
      </c>
      <c r="BJ212" s="236">
        <f t="shared" si="38"/>
        <v>5113.49</v>
      </c>
      <c r="BK212" s="236">
        <f t="shared" si="38"/>
        <v>5113.49</v>
      </c>
      <c r="BL212" s="235">
        <f t="shared" si="44"/>
        <v>61361.879999999983</v>
      </c>
      <c r="BM212" s="234"/>
      <c r="BN212" s="234"/>
      <c r="BO212" s="234"/>
      <c r="BP212" s="234"/>
      <c r="BQ212" s="234"/>
    </row>
    <row r="213" spans="1:69">
      <c r="A213" s="234" t="s">
        <v>426</v>
      </c>
      <c r="B213" s="231">
        <v>0.19170000000000001</v>
      </c>
      <c r="C213" s="231">
        <v>3.0700000000000002E-2</v>
      </c>
      <c r="D213" s="220">
        <v>291451.55</v>
      </c>
      <c r="E213" s="220">
        <v>291451.55</v>
      </c>
      <c r="F213" s="220">
        <v>291451.55</v>
      </c>
      <c r="G213" s="220">
        <v>291451.55</v>
      </c>
      <c r="H213" s="220">
        <v>291451.55</v>
      </c>
      <c r="I213" s="220">
        <v>291451.55</v>
      </c>
      <c r="J213" s="220">
        <v>291451.55</v>
      </c>
      <c r="K213" s="220">
        <v>291451.55</v>
      </c>
      <c r="L213" s="220">
        <v>291451.55</v>
      </c>
      <c r="M213" s="220">
        <v>291451.55</v>
      </c>
      <c r="N213" s="220">
        <v>291451.55</v>
      </c>
      <c r="O213" s="220">
        <v>291451.55</v>
      </c>
      <c r="P213" s="220">
        <f t="shared" si="45"/>
        <v>3497418.5999999992</v>
      </c>
      <c r="Q213" s="220">
        <v>291451.55</v>
      </c>
      <c r="R213" s="220">
        <v>291451.55</v>
      </c>
      <c r="S213" s="220">
        <v>291451.55</v>
      </c>
      <c r="T213" s="220">
        <v>291451.55</v>
      </c>
      <c r="U213" s="220">
        <v>291451.55</v>
      </c>
      <c r="V213" s="220">
        <v>291451.55</v>
      </c>
      <c r="W213" s="220">
        <v>291451.55</v>
      </c>
      <c r="X213" s="220">
        <v>291451.55</v>
      </c>
      <c r="Y213" s="220">
        <v>291451.55</v>
      </c>
      <c r="Z213" s="220">
        <v>291451.55</v>
      </c>
      <c r="AA213" s="220">
        <v>291451.55</v>
      </c>
      <c r="AB213" s="220">
        <v>291451.55</v>
      </c>
      <c r="AC213" s="220">
        <v>291451.55</v>
      </c>
      <c r="AD213" s="220">
        <v>291451.55</v>
      </c>
      <c r="AE213" s="220">
        <v>291451.55</v>
      </c>
      <c r="AF213" s="220">
        <v>291451.55</v>
      </c>
      <c r="AG213" s="220">
        <f t="shared" si="46"/>
        <v>3497418.5999999992</v>
      </c>
      <c r="AH213" s="234"/>
      <c r="AI213" s="235">
        <f t="shared" si="39"/>
        <v>4655.9399999999996</v>
      </c>
      <c r="AJ213" s="235">
        <f t="shared" si="39"/>
        <v>4655.9399999999996</v>
      </c>
      <c r="AK213" s="235">
        <f t="shared" si="39"/>
        <v>4655.9399999999996</v>
      </c>
      <c r="AL213" s="235">
        <f t="shared" si="39"/>
        <v>4655.9399999999996</v>
      </c>
      <c r="AM213" s="235">
        <f t="shared" si="39"/>
        <v>4655.9399999999996</v>
      </c>
      <c r="AN213" s="235">
        <f t="shared" si="39"/>
        <v>4655.9399999999996</v>
      </c>
      <c r="AO213" s="235">
        <f t="shared" si="39"/>
        <v>4655.9399999999996</v>
      </c>
      <c r="AP213" s="235">
        <f t="shared" si="39"/>
        <v>4655.9399999999996</v>
      </c>
      <c r="AQ213" s="235">
        <f t="shared" si="39"/>
        <v>4655.9399999999996</v>
      </c>
      <c r="AR213" s="235">
        <f t="shared" si="37"/>
        <v>4655.9399999999996</v>
      </c>
      <c r="AS213" s="235">
        <f t="shared" si="37"/>
        <v>4655.9399999999996</v>
      </c>
      <c r="AT213" s="235">
        <f t="shared" si="37"/>
        <v>4655.9399999999996</v>
      </c>
      <c r="AU213" s="236">
        <f t="shared" si="42"/>
        <v>55871.280000000006</v>
      </c>
      <c r="AV213" s="236">
        <f t="shared" si="43"/>
        <v>4655.9399999999996</v>
      </c>
      <c r="AW213" s="236">
        <f t="shared" si="43"/>
        <v>4655.9399999999996</v>
      </c>
      <c r="AX213" s="236">
        <f t="shared" si="43"/>
        <v>4655.9399999999996</v>
      </c>
      <c r="AY213" s="236">
        <f t="shared" si="41"/>
        <v>4655.9399999999996</v>
      </c>
      <c r="AZ213" s="236">
        <f t="shared" si="40"/>
        <v>745.63</v>
      </c>
      <c r="BA213" s="236">
        <f t="shared" si="40"/>
        <v>745.63</v>
      </c>
      <c r="BB213" s="236">
        <f t="shared" si="40"/>
        <v>745.63</v>
      </c>
      <c r="BC213" s="236">
        <f t="shared" si="40"/>
        <v>745.63</v>
      </c>
      <c r="BD213" s="236">
        <f t="shared" si="40"/>
        <v>745.63</v>
      </c>
      <c r="BE213" s="236">
        <f t="shared" si="40"/>
        <v>745.63</v>
      </c>
      <c r="BF213" s="236">
        <f t="shared" si="40"/>
        <v>745.63</v>
      </c>
      <c r="BG213" s="236">
        <f t="shared" si="40"/>
        <v>745.63</v>
      </c>
      <c r="BH213" s="236">
        <f t="shared" si="40"/>
        <v>745.63</v>
      </c>
      <c r="BI213" s="236">
        <f t="shared" si="38"/>
        <v>745.63</v>
      </c>
      <c r="BJ213" s="236">
        <f t="shared" si="38"/>
        <v>745.63</v>
      </c>
      <c r="BK213" s="236">
        <f t="shared" si="38"/>
        <v>745.63</v>
      </c>
      <c r="BL213" s="235">
        <f t="shared" si="44"/>
        <v>8947.56</v>
      </c>
      <c r="BM213" s="234"/>
      <c r="BN213" s="234"/>
      <c r="BO213" s="234"/>
      <c r="BP213" s="234"/>
      <c r="BQ213" s="234"/>
    </row>
    <row r="214" spans="1:69">
      <c r="A214" s="234" t="s">
        <v>427</v>
      </c>
      <c r="B214" s="231">
        <v>4.1599999999999998E-2</v>
      </c>
      <c r="C214" s="231">
        <v>2.3099999999999999E-2</v>
      </c>
      <c r="D214" s="220">
        <v>2198885.41</v>
      </c>
      <c r="E214" s="220">
        <v>2198885.41</v>
      </c>
      <c r="F214" s="220">
        <v>2198885.41</v>
      </c>
      <c r="G214" s="220">
        <v>2198885.41</v>
      </c>
      <c r="H214" s="220">
        <v>2198885.41</v>
      </c>
      <c r="I214" s="220">
        <v>2198885.41</v>
      </c>
      <c r="J214" s="220">
        <v>2198885.41</v>
      </c>
      <c r="K214" s="220">
        <v>2198885.41</v>
      </c>
      <c r="L214" s="220">
        <v>2198885.41</v>
      </c>
      <c r="M214" s="220">
        <v>2198885.41</v>
      </c>
      <c r="N214" s="220">
        <v>2198885.41</v>
      </c>
      <c r="O214" s="220">
        <v>2198885.41</v>
      </c>
      <c r="P214" s="220">
        <f t="shared" si="45"/>
        <v>26386624.920000002</v>
      </c>
      <c r="Q214" s="220">
        <v>2198885.41</v>
      </c>
      <c r="R214" s="220">
        <v>2198885.41</v>
      </c>
      <c r="S214" s="220">
        <v>2198885.41</v>
      </c>
      <c r="T214" s="220">
        <v>2198885.41</v>
      </c>
      <c r="U214" s="220">
        <v>2198885.41</v>
      </c>
      <c r="V214" s="220">
        <v>2198885.41</v>
      </c>
      <c r="W214" s="220">
        <v>2198885.41</v>
      </c>
      <c r="X214" s="220">
        <v>2198885.41</v>
      </c>
      <c r="Y214" s="220">
        <v>2198885.41</v>
      </c>
      <c r="Z214" s="220">
        <v>2198885.41</v>
      </c>
      <c r="AA214" s="220">
        <v>2198885.41</v>
      </c>
      <c r="AB214" s="220">
        <v>2198885.41</v>
      </c>
      <c r="AC214" s="220">
        <v>2198885.41</v>
      </c>
      <c r="AD214" s="220">
        <v>2198885.41</v>
      </c>
      <c r="AE214" s="220">
        <v>2198885.41</v>
      </c>
      <c r="AF214" s="220">
        <v>2198885.41</v>
      </c>
      <c r="AG214" s="220">
        <f t="shared" si="46"/>
        <v>26386624.920000002</v>
      </c>
      <c r="AH214" s="234"/>
      <c r="AI214" s="235">
        <f t="shared" si="39"/>
        <v>7622.8</v>
      </c>
      <c r="AJ214" s="235">
        <f t="shared" si="39"/>
        <v>7622.8</v>
      </c>
      <c r="AK214" s="235">
        <f t="shared" si="39"/>
        <v>7622.8</v>
      </c>
      <c r="AL214" s="235">
        <f t="shared" si="39"/>
        <v>7622.8</v>
      </c>
      <c r="AM214" s="235">
        <f t="shared" si="39"/>
        <v>7622.8</v>
      </c>
      <c r="AN214" s="235">
        <f t="shared" si="39"/>
        <v>7622.8</v>
      </c>
      <c r="AO214" s="235">
        <f t="shared" si="39"/>
        <v>7622.8</v>
      </c>
      <c r="AP214" s="235">
        <f t="shared" si="39"/>
        <v>7622.8</v>
      </c>
      <c r="AQ214" s="235">
        <f t="shared" si="39"/>
        <v>7622.8</v>
      </c>
      <c r="AR214" s="235">
        <f t="shared" si="37"/>
        <v>7622.8</v>
      </c>
      <c r="AS214" s="235">
        <f t="shared" si="37"/>
        <v>7622.8</v>
      </c>
      <c r="AT214" s="235">
        <f t="shared" si="37"/>
        <v>7622.8</v>
      </c>
      <c r="AU214" s="236">
        <f t="shared" si="42"/>
        <v>91473.60000000002</v>
      </c>
      <c r="AV214" s="236">
        <f t="shared" si="43"/>
        <v>7622.8</v>
      </c>
      <c r="AW214" s="236">
        <f t="shared" si="43"/>
        <v>7622.8</v>
      </c>
      <c r="AX214" s="236">
        <f t="shared" si="43"/>
        <v>7622.8</v>
      </c>
      <c r="AY214" s="236">
        <f t="shared" si="41"/>
        <v>7622.8</v>
      </c>
      <c r="AZ214" s="236">
        <f t="shared" si="40"/>
        <v>4232.8500000000004</v>
      </c>
      <c r="BA214" s="236">
        <f t="shared" si="40"/>
        <v>4232.8500000000004</v>
      </c>
      <c r="BB214" s="236">
        <f t="shared" si="40"/>
        <v>4232.8500000000004</v>
      </c>
      <c r="BC214" s="236">
        <f t="shared" si="40"/>
        <v>4232.8500000000004</v>
      </c>
      <c r="BD214" s="236">
        <f t="shared" si="40"/>
        <v>4232.8500000000004</v>
      </c>
      <c r="BE214" s="236">
        <f t="shared" si="40"/>
        <v>4232.8500000000004</v>
      </c>
      <c r="BF214" s="236">
        <f t="shared" si="40"/>
        <v>4232.8500000000004</v>
      </c>
      <c r="BG214" s="236">
        <f t="shared" si="40"/>
        <v>4232.8500000000004</v>
      </c>
      <c r="BH214" s="236">
        <f t="shared" si="40"/>
        <v>4232.8500000000004</v>
      </c>
      <c r="BI214" s="236">
        <f t="shared" si="38"/>
        <v>4232.8500000000004</v>
      </c>
      <c r="BJ214" s="236">
        <f t="shared" si="38"/>
        <v>4232.8500000000004</v>
      </c>
      <c r="BK214" s="236">
        <f t="shared" si="38"/>
        <v>4232.8500000000004</v>
      </c>
      <c r="BL214" s="235">
        <f t="shared" si="44"/>
        <v>50794.19999999999</v>
      </c>
      <c r="BM214" s="234"/>
      <c r="BN214" s="234"/>
      <c r="BO214" s="234"/>
      <c r="BP214" s="234"/>
      <c r="BQ214" s="234"/>
    </row>
    <row r="215" spans="1:69">
      <c r="A215" s="234" t="s">
        <v>428</v>
      </c>
      <c r="B215" s="231">
        <v>3.7900000000000003E-2</v>
      </c>
      <c r="C215" s="231">
        <v>2.63E-2</v>
      </c>
      <c r="D215" s="220">
        <v>4414423.76</v>
      </c>
      <c r="E215" s="220">
        <v>4414423.76</v>
      </c>
      <c r="F215" s="220">
        <v>4414423.76</v>
      </c>
      <c r="G215" s="220">
        <v>4414423.76</v>
      </c>
      <c r="H215" s="220">
        <v>4414423.76</v>
      </c>
      <c r="I215" s="220">
        <v>4414423.76</v>
      </c>
      <c r="J215" s="220">
        <v>4414423.76</v>
      </c>
      <c r="K215" s="220">
        <v>4414423.76</v>
      </c>
      <c r="L215" s="220">
        <v>4414423.76</v>
      </c>
      <c r="M215" s="220">
        <v>4414423.76</v>
      </c>
      <c r="N215" s="220">
        <v>4414423.76</v>
      </c>
      <c r="O215" s="220">
        <v>4414423.76</v>
      </c>
      <c r="P215" s="220">
        <f t="shared" si="45"/>
        <v>52973085.119999982</v>
      </c>
      <c r="Q215" s="220">
        <v>4414423.76</v>
      </c>
      <c r="R215" s="220">
        <v>4414423.76</v>
      </c>
      <c r="S215" s="220">
        <v>4414423.76</v>
      </c>
      <c r="T215" s="220">
        <v>4414423.76</v>
      </c>
      <c r="U215" s="220">
        <v>4414423.76</v>
      </c>
      <c r="V215" s="220">
        <v>4414423.76</v>
      </c>
      <c r="W215" s="220">
        <v>4414423.76</v>
      </c>
      <c r="X215" s="220">
        <v>4414423.76</v>
      </c>
      <c r="Y215" s="220">
        <v>4414423.76</v>
      </c>
      <c r="Z215" s="220">
        <v>4414423.76</v>
      </c>
      <c r="AA215" s="220">
        <v>4414423.76</v>
      </c>
      <c r="AB215" s="220">
        <v>4414423.76</v>
      </c>
      <c r="AC215" s="220">
        <v>4414423.76</v>
      </c>
      <c r="AD215" s="220">
        <v>4414423.76</v>
      </c>
      <c r="AE215" s="220">
        <v>4414423.76</v>
      </c>
      <c r="AF215" s="220">
        <v>4414423.76</v>
      </c>
      <c r="AG215" s="220">
        <f t="shared" si="46"/>
        <v>52973085.119999982</v>
      </c>
      <c r="AH215" s="234"/>
      <c r="AI215" s="235">
        <f t="shared" si="39"/>
        <v>13942.22</v>
      </c>
      <c r="AJ215" s="235">
        <f t="shared" si="39"/>
        <v>13942.22</v>
      </c>
      <c r="AK215" s="235">
        <f t="shared" si="39"/>
        <v>13942.22</v>
      </c>
      <c r="AL215" s="235">
        <f t="shared" si="39"/>
        <v>13942.22</v>
      </c>
      <c r="AM215" s="235">
        <f t="shared" si="39"/>
        <v>13942.22</v>
      </c>
      <c r="AN215" s="235">
        <f t="shared" si="39"/>
        <v>13942.22</v>
      </c>
      <c r="AO215" s="235">
        <f t="shared" si="39"/>
        <v>13942.22</v>
      </c>
      <c r="AP215" s="235">
        <f t="shared" si="39"/>
        <v>13942.22</v>
      </c>
      <c r="AQ215" s="235">
        <f t="shared" si="39"/>
        <v>13942.22</v>
      </c>
      <c r="AR215" s="235">
        <f t="shared" si="37"/>
        <v>13942.22</v>
      </c>
      <c r="AS215" s="235">
        <f t="shared" si="37"/>
        <v>13942.22</v>
      </c>
      <c r="AT215" s="235">
        <f t="shared" si="37"/>
        <v>13942.22</v>
      </c>
      <c r="AU215" s="236">
        <f t="shared" si="42"/>
        <v>167306.63999999998</v>
      </c>
      <c r="AV215" s="236">
        <f t="shared" si="43"/>
        <v>13942.22</v>
      </c>
      <c r="AW215" s="236">
        <f t="shared" si="43"/>
        <v>13942.22</v>
      </c>
      <c r="AX215" s="236">
        <f t="shared" si="43"/>
        <v>13942.22</v>
      </c>
      <c r="AY215" s="236">
        <f t="shared" si="41"/>
        <v>13942.22</v>
      </c>
      <c r="AZ215" s="236">
        <f t="shared" si="40"/>
        <v>9674.9500000000007</v>
      </c>
      <c r="BA215" s="236">
        <f t="shared" si="40"/>
        <v>9674.9500000000007</v>
      </c>
      <c r="BB215" s="236">
        <f t="shared" si="40"/>
        <v>9674.9500000000007</v>
      </c>
      <c r="BC215" s="236">
        <f t="shared" si="40"/>
        <v>9674.9500000000007</v>
      </c>
      <c r="BD215" s="236">
        <f t="shared" si="40"/>
        <v>9674.9500000000007</v>
      </c>
      <c r="BE215" s="236">
        <f t="shared" si="40"/>
        <v>9674.9500000000007</v>
      </c>
      <c r="BF215" s="236">
        <f t="shared" si="40"/>
        <v>9674.9500000000007</v>
      </c>
      <c r="BG215" s="236">
        <f t="shared" si="40"/>
        <v>9674.9500000000007</v>
      </c>
      <c r="BH215" s="236">
        <f t="shared" si="40"/>
        <v>9674.9500000000007</v>
      </c>
      <c r="BI215" s="236">
        <f t="shared" si="38"/>
        <v>9674.9500000000007</v>
      </c>
      <c r="BJ215" s="236">
        <f t="shared" si="38"/>
        <v>9674.9500000000007</v>
      </c>
      <c r="BK215" s="236">
        <f t="shared" si="38"/>
        <v>9674.9500000000007</v>
      </c>
      <c r="BL215" s="235">
        <f t="shared" si="44"/>
        <v>116099.39999999998</v>
      </c>
      <c r="BM215" s="234"/>
      <c r="BN215" s="234"/>
      <c r="BO215" s="234"/>
      <c r="BP215" s="234"/>
      <c r="BQ215" s="234"/>
    </row>
    <row r="216" spans="1:69">
      <c r="A216" s="234" t="s">
        <v>429</v>
      </c>
      <c r="B216" s="231">
        <v>3.8700000000000005E-2</v>
      </c>
      <c r="C216" s="231">
        <v>2.1899999999999999E-2</v>
      </c>
      <c r="D216" s="220">
        <v>3740231.3200000003</v>
      </c>
      <c r="E216" s="220">
        <v>3740231.3200000003</v>
      </c>
      <c r="F216" s="220">
        <v>3740231.3200000003</v>
      </c>
      <c r="G216" s="220">
        <v>3740231.3200000003</v>
      </c>
      <c r="H216" s="220">
        <v>3740231.3200000003</v>
      </c>
      <c r="I216" s="220">
        <v>3740231.3200000003</v>
      </c>
      <c r="J216" s="220">
        <v>3740231.3200000003</v>
      </c>
      <c r="K216" s="220">
        <v>3740231.3200000003</v>
      </c>
      <c r="L216" s="220">
        <v>3740231.3200000003</v>
      </c>
      <c r="M216" s="220">
        <v>3740231.3200000003</v>
      </c>
      <c r="N216" s="220">
        <v>3740231.3200000003</v>
      </c>
      <c r="O216" s="220">
        <v>3740231.3200000003</v>
      </c>
      <c r="P216" s="220">
        <f t="shared" si="45"/>
        <v>44882775.840000004</v>
      </c>
      <c r="Q216" s="220">
        <v>3740231.3200000003</v>
      </c>
      <c r="R216" s="220">
        <v>3740231.3200000003</v>
      </c>
      <c r="S216" s="220">
        <v>3740231.3200000003</v>
      </c>
      <c r="T216" s="220">
        <v>3740231.3200000003</v>
      </c>
      <c r="U216" s="220">
        <v>3740231.3200000003</v>
      </c>
      <c r="V216" s="220">
        <v>3740231.3200000003</v>
      </c>
      <c r="W216" s="220">
        <v>3740231.3200000003</v>
      </c>
      <c r="X216" s="220">
        <v>3740231.3200000003</v>
      </c>
      <c r="Y216" s="220">
        <v>3740231.3200000003</v>
      </c>
      <c r="Z216" s="220">
        <v>3740231.3200000003</v>
      </c>
      <c r="AA216" s="220">
        <v>3740231.3200000003</v>
      </c>
      <c r="AB216" s="220">
        <v>3740231.3200000003</v>
      </c>
      <c r="AC216" s="220">
        <v>3740231.3200000003</v>
      </c>
      <c r="AD216" s="220">
        <v>3740231.3200000003</v>
      </c>
      <c r="AE216" s="220">
        <v>3740231.3200000003</v>
      </c>
      <c r="AF216" s="220">
        <v>3740231.3200000003</v>
      </c>
      <c r="AG216" s="220">
        <f t="shared" si="46"/>
        <v>44882775.840000004</v>
      </c>
      <c r="AH216" s="234"/>
      <c r="AI216" s="235">
        <f t="shared" si="39"/>
        <v>12062.25</v>
      </c>
      <c r="AJ216" s="235">
        <f t="shared" si="39"/>
        <v>12062.25</v>
      </c>
      <c r="AK216" s="235">
        <f t="shared" si="39"/>
        <v>12062.25</v>
      </c>
      <c r="AL216" s="235">
        <f t="shared" si="39"/>
        <v>12062.25</v>
      </c>
      <c r="AM216" s="235">
        <f t="shared" si="39"/>
        <v>12062.25</v>
      </c>
      <c r="AN216" s="235">
        <f t="shared" si="39"/>
        <v>12062.25</v>
      </c>
      <c r="AO216" s="235">
        <f t="shared" si="39"/>
        <v>12062.25</v>
      </c>
      <c r="AP216" s="235">
        <f t="shared" si="39"/>
        <v>12062.25</v>
      </c>
      <c r="AQ216" s="235">
        <f t="shared" si="39"/>
        <v>12062.25</v>
      </c>
      <c r="AR216" s="235">
        <f t="shared" si="37"/>
        <v>12062.25</v>
      </c>
      <c r="AS216" s="235">
        <f t="shared" si="37"/>
        <v>12062.25</v>
      </c>
      <c r="AT216" s="235">
        <f t="shared" si="37"/>
        <v>12062.25</v>
      </c>
      <c r="AU216" s="236">
        <f t="shared" si="42"/>
        <v>144747</v>
      </c>
      <c r="AV216" s="236">
        <f t="shared" si="43"/>
        <v>12062.25</v>
      </c>
      <c r="AW216" s="236">
        <f t="shared" si="43"/>
        <v>12062.25</v>
      </c>
      <c r="AX216" s="236">
        <f t="shared" si="43"/>
        <v>12062.25</v>
      </c>
      <c r="AY216" s="236">
        <f t="shared" si="41"/>
        <v>12062.25</v>
      </c>
      <c r="AZ216" s="236">
        <f t="shared" si="40"/>
        <v>6825.92</v>
      </c>
      <c r="BA216" s="236">
        <f t="shared" si="40"/>
        <v>6825.92</v>
      </c>
      <c r="BB216" s="236">
        <f t="shared" si="40"/>
        <v>6825.92</v>
      </c>
      <c r="BC216" s="236">
        <f t="shared" si="40"/>
        <v>6825.92</v>
      </c>
      <c r="BD216" s="236">
        <f t="shared" si="40"/>
        <v>6825.92</v>
      </c>
      <c r="BE216" s="236">
        <f t="shared" si="40"/>
        <v>6825.92</v>
      </c>
      <c r="BF216" s="236">
        <f t="shared" si="40"/>
        <v>6825.92</v>
      </c>
      <c r="BG216" s="236">
        <f t="shared" si="40"/>
        <v>6825.92</v>
      </c>
      <c r="BH216" s="236">
        <f t="shared" si="40"/>
        <v>6825.92</v>
      </c>
      <c r="BI216" s="236">
        <f t="shared" si="38"/>
        <v>6825.92</v>
      </c>
      <c r="BJ216" s="236">
        <f t="shared" si="38"/>
        <v>6825.92</v>
      </c>
      <c r="BK216" s="236">
        <f t="shared" si="38"/>
        <v>6825.92</v>
      </c>
      <c r="BL216" s="235">
        <f t="shared" si="44"/>
        <v>81911.039999999994</v>
      </c>
      <c r="BM216" s="234"/>
      <c r="BN216" s="234"/>
      <c r="BO216" s="234"/>
      <c r="BP216" s="234"/>
      <c r="BQ216" s="234"/>
    </row>
    <row r="217" spans="1:69">
      <c r="A217" s="234" t="s">
        <v>430</v>
      </c>
      <c r="B217" s="231">
        <v>3.8600000000000002E-2</v>
      </c>
      <c r="C217" s="231">
        <v>2.18E-2</v>
      </c>
      <c r="D217" s="220">
        <v>3588684.24</v>
      </c>
      <c r="E217" s="220">
        <v>3588684.24</v>
      </c>
      <c r="F217" s="220">
        <v>3588684.24</v>
      </c>
      <c r="G217" s="220">
        <v>3588684.24</v>
      </c>
      <c r="H217" s="220">
        <v>3588684.24</v>
      </c>
      <c r="I217" s="220">
        <v>3588684.24</v>
      </c>
      <c r="J217" s="220">
        <v>3588684.24</v>
      </c>
      <c r="K217" s="220">
        <v>3588684.24</v>
      </c>
      <c r="L217" s="220">
        <v>3588684.24</v>
      </c>
      <c r="M217" s="220">
        <v>3588684.24</v>
      </c>
      <c r="N217" s="220">
        <v>3588684.24</v>
      </c>
      <c r="O217" s="220">
        <v>3588684.24</v>
      </c>
      <c r="P217" s="220">
        <f t="shared" si="45"/>
        <v>43064210.880000018</v>
      </c>
      <c r="Q217" s="220">
        <v>3588684.24</v>
      </c>
      <c r="R217" s="220">
        <v>3588684.24</v>
      </c>
      <c r="S217" s="220">
        <v>3588684.24</v>
      </c>
      <c r="T217" s="220">
        <v>3588684.24</v>
      </c>
      <c r="U217" s="220">
        <v>3588684.24</v>
      </c>
      <c r="V217" s="220">
        <v>3588684.24</v>
      </c>
      <c r="W217" s="220">
        <v>3588684.24</v>
      </c>
      <c r="X217" s="220">
        <v>3588684.24</v>
      </c>
      <c r="Y217" s="220">
        <v>3588684.24</v>
      </c>
      <c r="Z217" s="220">
        <v>3588684.24</v>
      </c>
      <c r="AA217" s="220">
        <v>3588684.24</v>
      </c>
      <c r="AB217" s="220">
        <v>3588684.24</v>
      </c>
      <c r="AC217" s="220">
        <v>3588684.24</v>
      </c>
      <c r="AD217" s="220">
        <v>3588684.24</v>
      </c>
      <c r="AE217" s="220">
        <v>3588684.24</v>
      </c>
      <c r="AF217" s="220">
        <v>3588684.24</v>
      </c>
      <c r="AG217" s="220">
        <f t="shared" si="46"/>
        <v>43064210.880000018</v>
      </c>
      <c r="AH217" s="234"/>
      <c r="AI217" s="235">
        <f t="shared" si="39"/>
        <v>11543.6</v>
      </c>
      <c r="AJ217" s="235">
        <f t="shared" si="39"/>
        <v>11543.6</v>
      </c>
      <c r="AK217" s="235">
        <f t="shared" si="39"/>
        <v>11543.6</v>
      </c>
      <c r="AL217" s="235">
        <f t="shared" si="39"/>
        <v>11543.6</v>
      </c>
      <c r="AM217" s="235">
        <f t="shared" si="39"/>
        <v>11543.6</v>
      </c>
      <c r="AN217" s="235">
        <f t="shared" si="39"/>
        <v>11543.6</v>
      </c>
      <c r="AO217" s="235">
        <f t="shared" si="39"/>
        <v>11543.6</v>
      </c>
      <c r="AP217" s="235">
        <f t="shared" si="39"/>
        <v>11543.6</v>
      </c>
      <c r="AQ217" s="235">
        <f t="shared" si="39"/>
        <v>11543.6</v>
      </c>
      <c r="AR217" s="235">
        <f t="shared" si="37"/>
        <v>11543.6</v>
      </c>
      <c r="AS217" s="235">
        <f t="shared" si="37"/>
        <v>11543.6</v>
      </c>
      <c r="AT217" s="235">
        <f t="shared" si="37"/>
        <v>11543.6</v>
      </c>
      <c r="AU217" s="236">
        <f t="shared" si="42"/>
        <v>138523.20000000004</v>
      </c>
      <c r="AV217" s="236">
        <f t="shared" si="43"/>
        <v>11543.6</v>
      </c>
      <c r="AW217" s="236">
        <f t="shared" si="43"/>
        <v>11543.6</v>
      </c>
      <c r="AX217" s="236">
        <f t="shared" si="43"/>
        <v>11543.6</v>
      </c>
      <c r="AY217" s="236">
        <f t="shared" si="41"/>
        <v>11543.6</v>
      </c>
      <c r="AZ217" s="236">
        <f t="shared" si="40"/>
        <v>6519.44</v>
      </c>
      <c r="BA217" s="236">
        <f t="shared" si="40"/>
        <v>6519.44</v>
      </c>
      <c r="BB217" s="236">
        <f t="shared" si="40"/>
        <v>6519.44</v>
      </c>
      <c r="BC217" s="236">
        <f t="shared" si="40"/>
        <v>6519.44</v>
      </c>
      <c r="BD217" s="236">
        <f t="shared" si="40"/>
        <v>6519.44</v>
      </c>
      <c r="BE217" s="236">
        <f t="shared" si="40"/>
        <v>6519.44</v>
      </c>
      <c r="BF217" s="236">
        <f t="shared" si="40"/>
        <v>6519.44</v>
      </c>
      <c r="BG217" s="236">
        <f t="shared" si="40"/>
        <v>6519.44</v>
      </c>
      <c r="BH217" s="236">
        <f t="shared" si="40"/>
        <v>6519.44</v>
      </c>
      <c r="BI217" s="236">
        <f t="shared" si="38"/>
        <v>6519.44</v>
      </c>
      <c r="BJ217" s="236">
        <f t="shared" si="38"/>
        <v>6519.44</v>
      </c>
      <c r="BK217" s="236">
        <f t="shared" si="38"/>
        <v>6519.44</v>
      </c>
      <c r="BL217" s="235">
        <f t="shared" si="44"/>
        <v>78233.280000000013</v>
      </c>
      <c r="BM217" s="234"/>
      <c r="BN217" s="234"/>
      <c r="BO217" s="234"/>
      <c r="BP217" s="234"/>
      <c r="BQ217" s="234"/>
    </row>
    <row r="218" spans="1:69">
      <c r="A218" s="234" t="s">
        <v>431</v>
      </c>
      <c r="B218" s="231">
        <v>3.78E-2</v>
      </c>
      <c r="C218" s="231">
        <v>2.2800000000000001E-2</v>
      </c>
      <c r="D218" s="220">
        <v>3559154.9699999997</v>
      </c>
      <c r="E218" s="220">
        <v>3559154.9699999997</v>
      </c>
      <c r="F218" s="220">
        <v>3559154.9699999997</v>
      </c>
      <c r="G218" s="220">
        <v>3559154.9699999997</v>
      </c>
      <c r="H218" s="220">
        <v>3559154.9699999997</v>
      </c>
      <c r="I218" s="220">
        <v>3559154.9699999997</v>
      </c>
      <c r="J218" s="220">
        <v>3559154.9699999997</v>
      </c>
      <c r="K218" s="220">
        <v>3559154.9699999997</v>
      </c>
      <c r="L218" s="220">
        <v>3559154.9699999997</v>
      </c>
      <c r="M218" s="220">
        <v>3559154.9699999997</v>
      </c>
      <c r="N218" s="220">
        <v>3559154.9699999997</v>
      </c>
      <c r="O218" s="220">
        <v>3559154.9699999997</v>
      </c>
      <c r="P218" s="220">
        <f t="shared" si="45"/>
        <v>42709859.639999993</v>
      </c>
      <c r="Q218" s="220">
        <v>3559154.9699999997</v>
      </c>
      <c r="R218" s="220">
        <v>3559154.9699999997</v>
      </c>
      <c r="S218" s="220">
        <v>3559154.9699999997</v>
      </c>
      <c r="T218" s="220">
        <v>3559154.9699999997</v>
      </c>
      <c r="U218" s="220">
        <v>3559154.9699999997</v>
      </c>
      <c r="V218" s="220">
        <v>3559154.9699999997</v>
      </c>
      <c r="W218" s="220">
        <v>3559154.9699999997</v>
      </c>
      <c r="X218" s="220">
        <v>3559154.9699999997</v>
      </c>
      <c r="Y218" s="220">
        <v>3559154.9699999997</v>
      </c>
      <c r="Z218" s="220">
        <v>3559154.9699999997</v>
      </c>
      <c r="AA218" s="220">
        <v>3559154.9699999997</v>
      </c>
      <c r="AB218" s="220">
        <v>3559154.9699999997</v>
      </c>
      <c r="AC218" s="220">
        <v>3559154.9699999997</v>
      </c>
      <c r="AD218" s="220">
        <v>3559154.9699999997</v>
      </c>
      <c r="AE218" s="220">
        <v>3559154.9699999997</v>
      </c>
      <c r="AF218" s="220">
        <v>3559154.9699999997</v>
      </c>
      <c r="AG218" s="220">
        <f t="shared" si="46"/>
        <v>42709859.639999993</v>
      </c>
      <c r="AH218" s="234"/>
      <c r="AI218" s="235">
        <f t="shared" si="39"/>
        <v>11211.34</v>
      </c>
      <c r="AJ218" s="235">
        <f t="shared" si="39"/>
        <v>11211.34</v>
      </c>
      <c r="AK218" s="235">
        <f t="shared" si="39"/>
        <v>11211.34</v>
      </c>
      <c r="AL218" s="235">
        <f t="shared" ref="AL218:AT257" si="47">ROUND(G218*$B218/12,2)</f>
        <v>11211.34</v>
      </c>
      <c r="AM218" s="235">
        <f t="shared" si="47"/>
        <v>11211.34</v>
      </c>
      <c r="AN218" s="235">
        <f t="shared" si="47"/>
        <v>11211.34</v>
      </c>
      <c r="AO218" s="235">
        <f t="shared" si="47"/>
        <v>11211.34</v>
      </c>
      <c r="AP218" s="235">
        <f t="shared" si="47"/>
        <v>11211.34</v>
      </c>
      <c r="AQ218" s="235">
        <f t="shared" si="47"/>
        <v>11211.34</v>
      </c>
      <c r="AR218" s="235">
        <f t="shared" si="37"/>
        <v>11211.34</v>
      </c>
      <c r="AS218" s="235">
        <f t="shared" si="37"/>
        <v>11211.34</v>
      </c>
      <c r="AT218" s="235">
        <f t="shared" si="37"/>
        <v>11211.34</v>
      </c>
      <c r="AU218" s="236">
        <f t="shared" si="42"/>
        <v>134536.07999999999</v>
      </c>
      <c r="AV218" s="236">
        <f t="shared" si="43"/>
        <v>11211.34</v>
      </c>
      <c r="AW218" s="236">
        <f t="shared" si="43"/>
        <v>11211.34</v>
      </c>
      <c r="AX218" s="236">
        <f t="shared" si="43"/>
        <v>11211.34</v>
      </c>
      <c r="AY218" s="236">
        <f t="shared" si="41"/>
        <v>11211.34</v>
      </c>
      <c r="AZ218" s="236">
        <f t="shared" si="40"/>
        <v>6762.39</v>
      </c>
      <c r="BA218" s="236">
        <f t="shared" si="40"/>
        <v>6762.39</v>
      </c>
      <c r="BB218" s="236">
        <f t="shared" si="40"/>
        <v>6762.39</v>
      </c>
      <c r="BC218" s="236">
        <f t="shared" ref="BC218:BK257" si="48">ROUND(X218*$C218/12,2)</f>
        <v>6762.39</v>
      </c>
      <c r="BD218" s="236">
        <f t="shared" si="48"/>
        <v>6762.39</v>
      </c>
      <c r="BE218" s="236">
        <f t="shared" si="48"/>
        <v>6762.39</v>
      </c>
      <c r="BF218" s="236">
        <f t="shared" si="48"/>
        <v>6762.39</v>
      </c>
      <c r="BG218" s="236">
        <f t="shared" si="48"/>
        <v>6762.39</v>
      </c>
      <c r="BH218" s="236">
        <f t="shared" si="48"/>
        <v>6762.39</v>
      </c>
      <c r="BI218" s="236">
        <f t="shared" si="38"/>
        <v>6762.39</v>
      </c>
      <c r="BJ218" s="236">
        <f t="shared" si="38"/>
        <v>6762.39</v>
      </c>
      <c r="BK218" s="236">
        <f t="shared" si="38"/>
        <v>6762.39</v>
      </c>
      <c r="BL218" s="235">
        <f t="shared" si="44"/>
        <v>81148.680000000008</v>
      </c>
      <c r="BM218" s="234"/>
      <c r="BN218" s="234"/>
      <c r="BO218" s="234"/>
      <c r="BP218" s="234"/>
      <c r="BQ218" s="234"/>
    </row>
    <row r="219" spans="1:69">
      <c r="A219" s="234" t="s">
        <v>432</v>
      </c>
      <c r="B219" s="231">
        <v>3.78E-2</v>
      </c>
      <c r="C219" s="231">
        <v>2.2800000000000001E-2</v>
      </c>
      <c r="D219" s="220">
        <v>3548851.71</v>
      </c>
      <c r="E219" s="220">
        <v>3548851.71</v>
      </c>
      <c r="F219" s="220">
        <v>3548851.71</v>
      </c>
      <c r="G219" s="220">
        <v>3548851.71</v>
      </c>
      <c r="H219" s="220">
        <v>3548851.71</v>
      </c>
      <c r="I219" s="220">
        <v>3548851.71</v>
      </c>
      <c r="J219" s="220">
        <v>3548851.71</v>
      </c>
      <c r="K219" s="220">
        <v>3548851.71</v>
      </c>
      <c r="L219" s="220">
        <v>3548851.71</v>
      </c>
      <c r="M219" s="220">
        <v>3548851.71</v>
      </c>
      <c r="N219" s="220">
        <v>3548851.71</v>
      </c>
      <c r="O219" s="220">
        <v>3548851.71</v>
      </c>
      <c r="P219" s="220">
        <f t="shared" si="45"/>
        <v>42586220.520000003</v>
      </c>
      <c r="Q219" s="220">
        <v>3548851.71</v>
      </c>
      <c r="R219" s="220">
        <v>3548851.71</v>
      </c>
      <c r="S219" s="220">
        <v>3548851.71</v>
      </c>
      <c r="T219" s="220">
        <v>3548851.71</v>
      </c>
      <c r="U219" s="220">
        <v>3548851.71</v>
      </c>
      <c r="V219" s="220">
        <v>3548851.71</v>
      </c>
      <c r="W219" s="220">
        <v>3548851.71</v>
      </c>
      <c r="X219" s="220">
        <v>3548851.71</v>
      </c>
      <c r="Y219" s="220">
        <v>3548851.71</v>
      </c>
      <c r="Z219" s="220">
        <v>3548851.71</v>
      </c>
      <c r="AA219" s="220">
        <v>3548851.71</v>
      </c>
      <c r="AB219" s="220">
        <v>3548851.71</v>
      </c>
      <c r="AC219" s="220">
        <v>3548851.71</v>
      </c>
      <c r="AD219" s="220">
        <v>3548851.71</v>
      </c>
      <c r="AE219" s="220">
        <v>3548851.71</v>
      </c>
      <c r="AF219" s="220">
        <v>3548851.71</v>
      </c>
      <c r="AG219" s="220">
        <f t="shared" si="46"/>
        <v>42586220.520000003</v>
      </c>
      <c r="AH219" s="234"/>
      <c r="AI219" s="235">
        <f t="shared" ref="AI219:AQ273" si="49">ROUND(D219*$B219/12,2)</f>
        <v>11178.88</v>
      </c>
      <c r="AJ219" s="235">
        <f t="shared" si="49"/>
        <v>11178.88</v>
      </c>
      <c r="AK219" s="235">
        <f t="shared" si="49"/>
        <v>11178.88</v>
      </c>
      <c r="AL219" s="235">
        <f t="shared" si="47"/>
        <v>11178.88</v>
      </c>
      <c r="AM219" s="235">
        <f t="shared" si="47"/>
        <v>11178.88</v>
      </c>
      <c r="AN219" s="235">
        <f t="shared" si="47"/>
        <v>11178.88</v>
      </c>
      <c r="AO219" s="235">
        <f t="shared" si="47"/>
        <v>11178.88</v>
      </c>
      <c r="AP219" s="235">
        <f t="shared" si="47"/>
        <v>11178.88</v>
      </c>
      <c r="AQ219" s="235">
        <f t="shared" si="47"/>
        <v>11178.88</v>
      </c>
      <c r="AR219" s="235">
        <f t="shared" si="37"/>
        <v>11178.88</v>
      </c>
      <c r="AS219" s="235">
        <f t="shared" si="37"/>
        <v>11178.88</v>
      </c>
      <c r="AT219" s="235">
        <f t="shared" si="37"/>
        <v>11178.88</v>
      </c>
      <c r="AU219" s="236">
        <f t="shared" si="42"/>
        <v>134146.56000000003</v>
      </c>
      <c r="AV219" s="236">
        <f t="shared" si="43"/>
        <v>11178.88</v>
      </c>
      <c r="AW219" s="236">
        <f t="shared" si="43"/>
        <v>11178.88</v>
      </c>
      <c r="AX219" s="236">
        <f t="shared" si="43"/>
        <v>11178.88</v>
      </c>
      <c r="AY219" s="236">
        <f t="shared" si="41"/>
        <v>11178.88</v>
      </c>
      <c r="AZ219" s="236">
        <f t="shared" ref="AZ219:BH273" si="50">ROUND(U219*$C219/12,2)</f>
        <v>6742.82</v>
      </c>
      <c r="BA219" s="236">
        <f t="shared" si="50"/>
        <v>6742.82</v>
      </c>
      <c r="BB219" s="236">
        <f t="shared" si="50"/>
        <v>6742.82</v>
      </c>
      <c r="BC219" s="236">
        <f t="shared" si="48"/>
        <v>6742.82</v>
      </c>
      <c r="BD219" s="236">
        <f t="shared" si="48"/>
        <v>6742.82</v>
      </c>
      <c r="BE219" s="236">
        <f t="shared" si="48"/>
        <v>6742.82</v>
      </c>
      <c r="BF219" s="236">
        <f t="shared" si="48"/>
        <v>6742.82</v>
      </c>
      <c r="BG219" s="236">
        <f t="shared" si="48"/>
        <v>6742.82</v>
      </c>
      <c r="BH219" s="236">
        <f t="shared" si="48"/>
        <v>6742.82</v>
      </c>
      <c r="BI219" s="236">
        <f t="shared" si="38"/>
        <v>6742.82</v>
      </c>
      <c r="BJ219" s="236">
        <f t="shared" si="38"/>
        <v>6742.82</v>
      </c>
      <c r="BK219" s="236">
        <f t="shared" si="38"/>
        <v>6742.82</v>
      </c>
      <c r="BL219" s="235">
        <f t="shared" si="44"/>
        <v>80913.84</v>
      </c>
      <c r="BM219" s="234"/>
      <c r="BN219" s="234"/>
      <c r="BO219" s="234"/>
      <c r="BP219" s="234"/>
      <c r="BQ219" s="234"/>
    </row>
    <row r="220" spans="1:69">
      <c r="A220" s="234" t="s">
        <v>433</v>
      </c>
      <c r="B220" s="231">
        <v>3.7900000000000003E-2</v>
      </c>
      <c r="C220" s="231">
        <v>2.29E-2</v>
      </c>
      <c r="D220" s="220">
        <v>3655976.41</v>
      </c>
      <c r="E220" s="220">
        <v>3655976.41</v>
      </c>
      <c r="F220" s="220">
        <v>3655976.41</v>
      </c>
      <c r="G220" s="220">
        <v>3655976.41</v>
      </c>
      <c r="H220" s="220">
        <v>3655976.41</v>
      </c>
      <c r="I220" s="220">
        <v>3655976.41</v>
      </c>
      <c r="J220" s="220">
        <v>3655976.41</v>
      </c>
      <c r="K220" s="220">
        <v>3655976.41</v>
      </c>
      <c r="L220" s="220">
        <v>3655976.41</v>
      </c>
      <c r="M220" s="220">
        <v>3655976.41</v>
      </c>
      <c r="N220" s="220">
        <v>3655976.41</v>
      </c>
      <c r="O220" s="220">
        <v>3655976.41</v>
      </c>
      <c r="P220" s="220">
        <f t="shared" si="45"/>
        <v>43871716.920000002</v>
      </c>
      <c r="Q220" s="220">
        <v>3655976.41</v>
      </c>
      <c r="R220" s="220">
        <v>3655976.41</v>
      </c>
      <c r="S220" s="220">
        <v>3655976.41</v>
      </c>
      <c r="T220" s="220">
        <v>3655976.41</v>
      </c>
      <c r="U220" s="220">
        <v>3655976.41</v>
      </c>
      <c r="V220" s="220">
        <v>3655976.41</v>
      </c>
      <c r="W220" s="220">
        <v>3655976.41</v>
      </c>
      <c r="X220" s="220">
        <v>3655976.41</v>
      </c>
      <c r="Y220" s="220">
        <v>3655976.41</v>
      </c>
      <c r="Z220" s="220">
        <v>3655976.41</v>
      </c>
      <c r="AA220" s="220">
        <v>3655976.41</v>
      </c>
      <c r="AB220" s="220">
        <v>3655976.41</v>
      </c>
      <c r="AC220" s="220">
        <v>3655976.41</v>
      </c>
      <c r="AD220" s="220">
        <v>3655976.41</v>
      </c>
      <c r="AE220" s="220">
        <v>3655976.41</v>
      </c>
      <c r="AF220" s="220">
        <v>3655976.41</v>
      </c>
      <c r="AG220" s="220">
        <f t="shared" si="46"/>
        <v>43871716.920000002</v>
      </c>
      <c r="AH220" s="234"/>
      <c r="AI220" s="235">
        <f t="shared" si="49"/>
        <v>11546.79</v>
      </c>
      <c r="AJ220" s="235">
        <f t="shared" si="49"/>
        <v>11546.79</v>
      </c>
      <c r="AK220" s="235">
        <f t="shared" si="49"/>
        <v>11546.79</v>
      </c>
      <c r="AL220" s="235">
        <f t="shared" si="47"/>
        <v>11546.79</v>
      </c>
      <c r="AM220" s="235">
        <f t="shared" si="47"/>
        <v>11546.79</v>
      </c>
      <c r="AN220" s="235">
        <f t="shared" si="47"/>
        <v>11546.79</v>
      </c>
      <c r="AO220" s="235">
        <f t="shared" si="47"/>
        <v>11546.79</v>
      </c>
      <c r="AP220" s="235">
        <f t="shared" si="47"/>
        <v>11546.79</v>
      </c>
      <c r="AQ220" s="235">
        <f t="shared" si="47"/>
        <v>11546.79</v>
      </c>
      <c r="AR220" s="235">
        <f t="shared" si="37"/>
        <v>11546.79</v>
      </c>
      <c r="AS220" s="235">
        <f t="shared" si="37"/>
        <v>11546.79</v>
      </c>
      <c r="AT220" s="235">
        <f t="shared" si="37"/>
        <v>11546.79</v>
      </c>
      <c r="AU220" s="236">
        <f t="shared" si="42"/>
        <v>138561.48000000004</v>
      </c>
      <c r="AV220" s="236">
        <f t="shared" si="43"/>
        <v>11546.79</v>
      </c>
      <c r="AW220" s="236">
        <f t="shared" si="43"/>
        <v>11546.79</v>
      </c>
      <c r="AX220" s="236">
        <f t="shared" si="43"/>
        <v>11546.79</v>
      </c>
      <c r="AY220" s="236">
        <f t="shared" si="41"/>
        <v>11546.79</v>
      </c>
      <c r="AZ220" s="236">
        <f t="shared" si="50"/>
        <v>6976.82</v>
      </c>
      <c r="BA220" s="236">
        <f t="shared" si="50"/>
        <v>6976.82</v>
      </c>
      <c r="BB220" s="236">
        <f t="shared" si="50"/>
        <v>6976.82</v>
      </c>
      <c r="BC220" s="236">
        <f t="shared" si="48"/>
        <v>6976.82</v>
      </c>
      <c r="BD220" s="236">
        <f t="shared" si="48"/>
        <v>6976.82</v>
      </c>
      <c r="BE220" s="236">
        <f t="shared" si="48"/>
        <v>6976.82</v>
      </c>
      <c r="BF220" s="236">
        <f t="shared" si="48"/>
        <v>6976.82</v>
      </c>
      <c r="BG220" s="236">
        <f t="shared" si="48"/>
        <v>6976.82</v>
      </c>
      <c r="BH220" s="236">
        <f t="shared" si="48"/>
        <v>6976.82</v>
      </c>
      <c r="BI220" s="236">
        <f t="shared" si="38"/>
        <v>6976.82</v>
      </c>
      <c r="BJ220" s="236">
        <f t="shared" si="38"/>
        <v>6976.82</v>
      </c>
      <c r="BK220" s="236">
        <f t="shared" si="38"/>
        <v>6976.82</v>
      </c>
      <c r="BL220" s="235">
        <f t="shared" si="44"/>
        <v>83721.84</v>
      </c>
      <c r="BM220" s="234"/>
      <c r="BN220" s="234"/>
      <c r="BO220" s="234"/>
      <c r="BP220" s="234"/>
      <c r="BQ220" s="234"/>
    </row>
    <row r="221" spans="1:69">
      <c r="A221" s="234" t="s">
        <v>434</v>
      </c>
      <c r="B221" s="231">
        <v>3.1E-2</v>
      </c>
      <c r="C221" s="231">
        <v>1.5299999999999999E-2</v>
      </c>
      <c r="D221" s="220">
        <v>6595518.0999999996</v>
      </c>
      <c r="E221" s="220">
        <v>6595518.0999999996</v>
      </c>
      <c r="F221" s="220">
        <v>6595518.0999999996</v>
      </c>
      <c r="G221" s="220">
        <v>6595518.0999999996</v>
      </c>
      <c r="H221" s="220">
        <v>6595518.0999999996</v>
      </c>
      <c r="I221" s="220">
        <v>6595518.0999999996</v>
      </c>
      <c r="J221" s="220">
        <v>6595518.0999999996</v>
      </c>
      <c r="K221" s="220">
        <v>6595518.0999999996</v>
      </c>
      <c r="L221" s="220">
        <v>6595518.0999999996</v>
      </c>
      <c r="M221" s="220">
        <v>6595518.0999999996</v>
      </c>
      <c r="N221" s="220">
        <v>6595518.0999999996</v>
      </c>
      <c r="O221" s="220">
        <v>6595518.0999999996</v>
      </c>
      <c r="P221" s="220">
        <f t="shared" si="45"/>
        <v>79146217.200000003</v>
      </c>
      <c r="Q221" s="220">
        <v>6595518.0999999996</v>
      </c>
      <c r="R221" s="220">
        <v>6595518.0999999996</v>
      </c>
      <c r="S221" s="220">
        <v>6595518.0999999996</v>
      </c>
      <c r="T221" s="220">
        <v>6595518.0999999996</v>
      </c>
      <c r="U221" s="220">
        <v>6595518.0999999996</v>
      </c>
      <c r="V221" s="220">
        <v>6595518.0999999996</v>
      </c>
      <c r="W221" s="220">
        <v>6595518.0999999996</v>
      </c>
      <c r="X221" s="220">
        <v>6595518.0999999996</v>
      </c>
      <c r="Y221" s="220">
        <v>6595518.0999999996</v>
      </c>
      <c r="Z221" s="220">
        <v>6595518.0999999996</v>
      </c>
      <c r="AA221" s="220">
        <v>6595518.0999999996</v>
      </c>
      <c r="AB221" s="220">
        <v>6595518.0999999996</v>
      </c>
      <c r="AC221" s="220">
        <v>6595518.0999999996</v>
      </c>
      <c r="AD221" s="220">
        <v>6595518.0999999996</v>
      </c>
      <c r="AE221" s="220">
        <v>6595518.0999999996</v>
      </c>
      <c r="AF221" s="220">
        <v>6595518.0999999996</v>
      </c>
      <c r="AG221" s="220">
        <f t="shared" si="46"/>
        <v>79146217.200000003</v>
      </c>
      <c r="AH221" s="234"/>
      <c r="AI221" s="235">
        <f t="shared" si="49"/>
        <v>17038.419999999998</v>
      </c>
      <c r="AJ221" s="235">
        <f t="shared" si="49"/>
        <v>17038.419999999998</v>
      </c>
      <c r="AK221" s="235">
        <f t="shared" si="49"/>
        <v>17038.419999999998</v>
      </c>
      <c r="AL221" s="235">
        <f t="shared" si="47"/>
        <v>17038.419999999998</v>
      </c>
      <c r="AM221" s="235">
        <f t="shared" si="47"/>
        <v>17038.419999999998</v>
      </c>
      <c r="AN221" s="235">
        <f t="shared" si="47"/>
        <v>17038.419999999998</v>
      </c>
      <c r="AO221" s="235">
        <f t="shared" si="47"/>
        <v>17038.419999999998</v>
      </c>
      <c r="AP221" s="235">
        <f t="shared" si="47"/>
        <v>17038.419999999998</v>
      </c>
      <c r="AQ221" s="235">
        <f t="shared" si="47"/>
        <v>17038.419999999998</v>
      </c>
      <c r="AR221" s="235">
        <f t="shared" si="37"/>
        <v>17038.419999999998</v>
      </c>
      <c r="AS221" s="235">
        <f t="shared" si="37"/>
        <v>17038.419999999998</v>
      </c>
      <c r="AT221" s="235">
        <f t="shared" si="37"/>
        <v>17038.419999999998</v>
      </c>
      <c r="AU221" s="236">
        <f t="shared" si="42"/>
        <v>204461.03999999992</v>
      </c>
      <c r="AV221" s="236">
        <f t="shared" si="43"/>
        <v>17038.419999999998</v>
      </c>
      <c r="AW221" s="236">
        <f t="shared" si="43"/>
        <v>17038.419999999998</v>
      </c>
      <c r="AX221" s="236">
        <f t="shared" si="43"/>
        <v>17038.419999999998</v>
      </c>
      <c r="AY221" s="236">
        <f t="shared" si="41"/>
        <v>17038.419999999998</v>
      </c>
      <c r="AZ221" s="236">
        <f t="shared" si="50"/>
        <v>8409.2900000000009</v>
      </c>
      <c r="BA221" s="236">
        <f t="shared" si="50"/>
        <v>8409.2900000000009</v>
      </c>
      <c r="BB221" s="236">
        <f t="shared" si="50"/>
        <v>8409.2900000000009</v>
      </c>
      <c r="BC221" s="236">
        <f t="shared" si="48"/>
        <v>8409.2900000000009</v>
      </c>
      <c r="BD221" s="236">
        <f t="shared" si="48"/>
        <v>8409.2900000000009</v>
      </c>
      <c r="BE221" s="236">
        <f t="shared" si="48"/>
        <v>8409.2900000000009</v>
      </c>
      <c r="BF221" s="236">
        <f t="shared" si="48"/>
        <v>8409.2900000000009</v>
      </c>
      <c r="BG221" s="236">
        <f t="shared" si="48"/>
        <v>8409.2900000000009</v>
      </c>
      <c r="BH221" s="236">
        <f t="shared" si="48"/>
        <v>8409.2900000000009</v>
      </c>
      <c r="BI221" s="236">
        <f t="shared" si="38"/>
        <v>8409.2900000000009</v>
      </c>
      <c r="BJ221" s="236">
        <f t="shared" si="38"/>
        <v>8409.2900000000009</v>
      </c>
      <c r="BK221" s="236">
        <f t="shared" si="38"/>
        <v>8409.2900000000009</v>
      </c>
      <c r="BL221" s="235">
        <f t="shared" si="44"/>
        <v>100911.48000000004</v>
      </c>
      <c r="BM221" s="234"/>
      <c r="BN221" s="234"/>
      <c r="BO221" s="234"/>
      <c r="BP221" s="234"/>
      <c r="BQ221" s="234"/>
    </row>
    <row r="222" spans="1:69">
      <c r="A222" s="234" t="s">
        <v>435</v>
      </c>
      <c r="B222" s="231">
        <v>5.4300000000000001E-2</v>
      </c>
      <c r="C222" s="231">
        <v>3.9800000000000002E-2</v>
      </c>
      <c r="D222" s="220">
        <v>282445.64</v>
      </c>
      <c r="E222" s="220">
        <v>282445.64</v>
      </c>
      <c r="F222" s="220">
        <v>282445.64</v>
      </c>
      <c r="G222" s="220">
        <v>282445.64</v>
      </c>
      <c r="H222" s="220">
        <v>282445.64</v>
      </c>
      <c r="I222" s="220">
        <v>282445.64</v>
      </c>
      <c r="J222" s="220">
        <v>282445.64</v>
      </c>
      <c r="K222" s="220">
        <v>282445.64</v>
      </c>
      <c r="L222" s="220">
        <v>282445.64</v>
      </c>
      <c r="M222" s="220">
        <v>282445.64</v>
      </c>
      <c r="N222" s="220">
        <v>282445.64</v>
      </c>
      <c r="O222" s="220">
        <v>282445.64</v>
      </c>
      <c r="P222" s="220">
        <f t="shared" si="45"/>
        <v>3389347.6800000011</v>
      </c>
      <c r="Q222" s="220">
        <v>282445.64</v>
      </c>
      <c r="R222" s="220">
        <v>282445.64</v>
      </c>
      <c r="S222" s="220">
        <v>282445.64</v>
      </c>
      <c r="T222" s="220">
        <v>282445.64</v>
      </c>
      <c r="U222" s="220">
        <v>282445.64</v>
      </c>
      <c r="V222" s="220">
        <v>282445.64</v>
      </c>
      <c r="W222" s="220">
        <v>282445.64</v>
      </c>
      <c r="X222" s="220">
        <v>282445.64</v>
      </c>
      <c r="Y222" s="220">
        <v>282445.64</v>
      </c>
      <c r="Z222" s="220">
        <v>282445.64</v>
      </c>
      <c r="AA222" s="220">
        <v>282445.64</v>
      </c>
      <c r="AB222" s="220">
        <v>282445.64</v>
      </c>
      <c r="AC222" s="220">
        <v>282445.64</v>
      </c>
      <c r="AD222" s="220">
        <v>282445.64</v>
      </c>
      <c r="AE222" s="220">
        <v>282445.64</v>
      </c>
      <c r="AF222" s="220">
        <v>282445.64</v>
      </c>
      <c r="AG222" s="220">
        <f t="shared" si="46"/>
        <v>3389347.6800000011</v>
      </c>
      <c r="AH222" s="234"/>
      <c r="AI222" s="235">
        <f t="shared" si="49"/>
        <v>1278.07</v>
      </c>
      <c r="AJ222" s="235">
        <f t="shared" si="49"/>
        <v>1278.07</v>
      </c>
      <c r="AK222" s="235">
        <f t="shared" si="49"/>
        <v>1278.07</v>
      </c>
      <c r="AL222" s="235">
        <f t="shared" si="47"/>
        <v>1278.07</v>
      </c>
      <c r="AM222" s="235">
        <f t="shared" si="47"/>
        <v>1278.07</v>
      </c>
      <c r="AN222" s="235">
        <f t="shared" si="47"/>
        <v>1278.07</v>
      </c>
      <c r="AO222" s="235">
        <f t="shared" si="47"/>
        <v>1278.07</v>
      </c>
      <c r="AP222" s="235">
        <f t="shared" si="47"/>
        <v>1278.07</v>
      </c>
      <c r="AQ222" s="235">
        <f t="shared" si="47"/>
        <v>1278.07</v>
      </c>
      <c r="AR222" s="235">
        <f t="shared" si="37"/>
        <v>1278.07</v>
      </c>
      <c r="AS222" s="235">
        <f t="shared" si="37"/>
        <v>1278.07</v>
      </c>
      <c r="AT222" s="235">
        <f t="shared" si="37"/>
        <v>1278.07</v>
      </c>
      <c r="AU222" s="236">
        <f t="shared" si="42"/>
        <v>15336.839999999998</v>
      </c>
      <c r="AV222" s="236">
        <f t="shared" si="43"/>
        <v>1278.07</v>
      </c>
      <c r="AW222" s="236">
        <f t="shared" si="43"/>
        <v>1278.07</v>
      </c>
      <c r="AX222" s="236">
        <f t="shared" si="43"/>
        <v>1278.07</v>
      </c>
      <c r="AY222" s="236">
        <f t="shared" si="41"/>
        <v>1278.07</v>
      </c>
      <c r="AZ222" s="236">
        <f t="shared" si="50"/>
        <v>936.78</v>
      </c>
      <c r="BA222" s="236">
        <f t="shared" si="50"/>
        <v>936.78</v>
      </c>
      <c r="BB222" s="236">
        <f t="shared" si="50"/>
        <v>936.78</v>
      </c>
      <c r="BC222" s="236">
        <f t="shared" si="48"/>
        <v>936.78</v>
      </c>
      <c r="BD222" s="236">
        <f t="shared" si="48"/>
        <v>936.78</v>
      </c>
      <c r="BE222" s="236">
        <f t="shared" si="48"/>
        <v>936.78</v>
      </c>
      <c r="BF222" s="236">
        <f t="shared" si="48"/>
        <v>936.78</v>
      </c>
      <c r="BG222" s="236">
        <f t="shared" si="48"/>
        <v>936.78</v>
      </c>
      <c r="BH222" s="236">
        <f t="shared" si="48"/>
        <v>936.78</v>
      </c>
      <c r="BI222" s="236">
        <f t="shared" si="38"/>
        <v>936.78</v>
      </c>
      <c r="BJ222" s="236">
        <f t="shared" si="38"/>
        <v>936.78</v>
      </c>
      <c r="BK222" s="236">
        <f t="shared" si="38"/>
        <v>936.78</v>
      </c>
      <c r="BL222" s="235">
        <f t="shared" si="44"/>
        <v>11241.36</v>
      </c>
      <c r="BM222" s="234"/>
      <c r="BN222" s="234"/>
      <c r="BO222" s="234"/>
      <c r="BP222" s="234"/>
      <c r="BQ222" s="234"/>
    </row>
    <row r="223" spans="1:69">
      <c r="A223" s="234" t="s">
        <v>436</v>
      </c>
      <c r="B223" s="231">
        <v>7.3899999999999993E-2</v>
      </c>
      <c r="C223" s="231">
        <v>2.8500000000000001E-2</v>
      </c>
      <c r="D223" s="220">
        <v>301560.87</v>
      </c>
      <c r="E223" s="220">
        <v>301560.87</v>
      </c>
      <c r="F223" s="220">
        <v>301560.87</v>
      </c>
      <c r="G223" s="220">
        <v>301560.87</v>
      </c>
      <c r="H223" s="220">
        <v>301560.87</v>
      </c>
      <c r="I223" s="220">
        <v>301560.87</v>
      </c>
      <c r="J223" s="220">
        <v>301560.87</v>
      </c>
      <c r="K223" s="220">
        <v>301560.87</v>
      </c>
      <c r="L223" s="220">
        <v>301560.87</v>
      </c>
      <c r="M223" s="220">
        <v>301560.87</v>
      </c>
      <c r="N223" s="220">
        <v>301560.87</v>
      </c>
      <c r="O223" s="220">
        <v>301560.87</v>
      </c>
      <c r="P223" s="220">
        <f t="shared" si="45"/>
        <v>3618730.4400000009</v>
      </c>
      <c r="Q223" s="220">
        <v>301560.87</v>
      </c>
      <c r="R223" s="220">
        <v>301560.87</v>
      </c>
      <c r="S223" s="220">
        <v>301560.87</v>
      </c>
      <c r="T223" s="220">
        <v>301560.87</v>
      </c>
      <c r="U223" s="220">
        <v>301560.87</v>
      </c>
      <c r="V223" s="220">
        <v>301560.87</v>
      </c>
      <c r="W223" s="220">
        <v>301560.87</v>
      </c>
      <c r="X223" s="220">
        <v>301560.87</v>
      </c>
      <c r="Y223" s="220">
        <v>301560.87</v>
      </c>
      <c r="Z223" s="220">
        <v>301560.87</v>
      </c>
      <c r="AA223" s="220">
        <v>301560.87</v>
      </c>
      <c r="AB223" s="220">
        <v>301560.87</v>
      </c>
      <c r="AC223" s="220">
        <v>301560.87</v>
      </c>
      <c r="AD223" s="220">
        <v>301560.87</v>
      </c>
      <c r="AE223" s="220">
        <v>301560.87</v>
      </c>
      <c r="AF223" s="220">
        <v>301560.87</v>
      </c>
      <c r="AG223" s="220">
        <f t="shared" si="46"/>
        <v>3618730.4400000009</v>
      </c>
      <c r="AH223" s="234"/>
      <c r="AI223" s="235">
        <f t="shared" si="49"/>
        <v>1857.11</v>
      </c>
      <c r="AJ223" s="235">
        <f t="shared" si="49"/>
        <v>1857.11</v>
      </c>
      <c r="AK223" s="235">
        <f t="shared" si="49"/>
        <v>1857.11</v>
      </c>
      <c r="AL223" s="235">
        <f t="shared" si="47"/>
        <v>1857.11</v>
      </c>
      <c r="AM223" s="235">
        <f t="shared" si="47"/>
        <v>1857.11</v>
      </c>
      <c r="AN223" s="235">
        <f t="shared" si="47"/>
        <v>1857.11</v>
      </c>
      <c r="AO223" s="235">
        <f t="shared" si="47"/>
        <v>1857.11</v>
      </c>
      <c r="AP223" s="235">
        <f t="shared" si="47"/>
        <v>1857.11</v>
      </c>
      <c r="AQ223" s="235">
        <f t="shared" si="47"/>
        <v>1857.11</v>
      </c>
      <c r="AR223" s="235">
        <f t="shared" si="37"/>
        <v>1857.11</v>
      </c>
      <c r="AS223" s="235">
        <f t="shared" si="37"/>
        <v>1857.11</v>
      </c>
      <c r="AT223" s="235">
        <f t="shared" si="37"/>
        <v>1857.11</v>
      </c>
      <c r="AU223" s="236">
        <f t="shared" si="42"/>
        <v>22285.320000000003</v>
      </c>
      <c r="AV223" s="236">
        <f t="shared" si="43"/>
        <v>1857.11</v>
      </c>
      <c r="AW223" s="236">
        <f t="shared" si="43"/>
        <v>1857.11</v>
      </c>
      <c r="AX223" s="236">
        <f t="shared" si="43"/>
        <v>1857.11</v>
      </c>
      <c r="AY223" s="236">
        <f t="shared" si="41"/>
        <v>1857.11</v>
      </c>
      <c r="AZ223" s="236">
        <f t="shared" si="50"/>
        <v>716.21</v>
      </c>
      <c r="BA223" s="236">
        <f t="shared" si="50"/>
        <v>716.21</v>
      </c>
      <c r="BB223" s="236">
        <f t="shared" si="50"/>
        <v>716.21</v>
      </c>
      <c r="BC223" s="236">
        <f t="shared" si="48"/>
        <v>716.21</v>
      </c>
      <c r="BD223" s="236">
        <f t="shared" si="48"/>
        <v>716.21</v>
      </c>
      <c r="BE223" s="236">
        <f t="shared" si="48"/>
        <v>716.21</v>
      </c>
      <c r="BF223" s="236">
        <f t="shared" si="48"/>
        <v>716.21</v>
      </c>
      <c r="BG223" s="236">
        <f t="shared" si="48"/>
        <v>716.21</v>
      </c>
      <c r="BH223" s="236">
        <f t="shared" si="48"/>
        <v>716.21</v>
      </c>
      <c r="BI223" s="236">
        <f t="shared" si="38"/>
        <v>716.21</v>
      </c>
      <c r="BJ223" s="236">
        <f t="shared" si="38"/>
        <v>716.21</v>
      </c>
      <c r="BK223" s="236">
        <f t="shared" si="38"/>
        <v>716.21</v>
      </c>
      <c r="BL223" s="235">
        <f t="shared" si="44"/>
        <v>8594.52</v>
      </c>
      <c r="BM223" s="234"/>
      <c r="BN223" s="234"/>
      <c r="BO223" s="234"/>
      <c r="BP223" s="234"/>
      <c r="BQ223" s="234"/>
    </row>
    <row r="224" spans="1:69">
      <c r="A224" s="234" t="s">
        <v>437</v>
      </c>
      <c r="B224" s="231">
        <v>4.9999999999999996E-2</v>
      </c>
      <c r="C224" s="231">
        <v>2.6600000000000002E-2</v>
      </c>
      <c r="D224" s="220">
        <v>795787.89</v>
      </c>
      <c r="E224" s="220">
        <v>795787.89</v>
      </c>
      <c r="F224" s="220">
        <v>795787.89</v>
      </c>
      <c r="G224" s="220">
        <v>795787.89</v>
      </c>
      <c r="H224" s="220">
        <v>795787.89</v>
      </c>
      <c r="I224" s="220">
        <v>795787.89</v>
      </c>
      <c r="J224" s="220">
        <v>795787.89</v>
      </c>
      <c r="K224" s="220">
        <v>795787.89</v>
      </c>
      <c r="L224" s="220">
        <v>795787.89</v>
      </c>
      <c r="M224" s="220">
        <v>795787.89</v>
      </c>
      <c r="N224" s="220">
        <v>795787.89</v>
      </c>
      <c r="O224" s="220">
        <v>795787.89</v>
      </c>
      <c r="P224" s="220">
        <f t="shared" si="45"/>
        <v>9549454.6799999997</v>
      </c>
      <c r="Q224" s="220">
        <v>795787.89</v>
      </c>
      <c r="R224" s="220">
        <v>795787.89</v>
      </c>
      <c r="S224" s="220">
        <v>795787.89</v>
      </c>
      <c r="T224" s="220">
        <v>795787.89</v>
      </c>
      <c r="U224" s="220">
        <v>795787.89</v>
      </c>
      <c r="V224" s="220">
        <v>795787.89</v>
      </c>
      <c r="W224" s="220">
        <v>795787.89</v>
      </c>
      <c r="X224" s="220">
        <v>795787.89</v>
      </c>
      <c r="Y224" s="220">
        <v>795787.89</v>
      </c>
      <c r="Z224" s="220">
        <v>795787.89</v>
      </c>
      <c r="AA224" s="220">
        <v>795787.89</v>
      </c>
      <c r="AB224" s="220">
        <v>795787.89</v>
      </c>
      <c r="AC224" s="220">
        <v>795787.89</v>
      </c>
      <c r="AD224" s="220">
        <v>795787.89</v>
      </c>
      <c r="AE224" s="220">
        <v>795787.89</v>
      </c>
      <c r="AF224" s="220">
        <v>795787.89</v>
      </c>
      <c r="AG224" s="220">
        <f t="shared" si="46"/>
        <v>9549454.6799999997</v>
      </c>
      <c r="AH224" s="234"/>
      <c r="AI224" s="235">
        <f t="shared" si="49"/>
        <v>3315.78</v>
      </c>
      <c r="AJ224" s="235">
        <f t="shared" si="49"/>
        <v>3315.78</v>
      </c>
      <c r="AK224" s="235">
        <f t="shared" si="49"/>
        <v>3315.78</v>
      </c>
      <c r="AL224" s="235">
        <f t="shared" si="47"/>
        <v>3315.78</v>
      </c>
      <c r="AM224" s="235">
        <f t="shared" si="47"/>
        <v>3315.78</v>
      </c>
      <c r="AN224" s="235">
        <f t="shared" si="47"/>
        <v>3315.78</v>
      </c>
      <c r="AO224" s="235">
        <f t="shared" si="47"/>
        <v>3315.78</v>
      </c>
      <c r="AP224" s="235">
        <f t="shared" si="47"/>
        <v>3315.78</v>
      </c>
      <c r="AQ224" s="235">
        <f t="shared" si="47"/>
        <v>3315.78</v>
      </c>
      <c r="AR224" s="235">
        <f t="shared" si="37"/>
        <v>3315.78</v>
      </c>
      <c r="AS224" s="235">
        <f t="shared" si="37"/>
        <v>3315.78</v>
      </c>
      <c r="AT224" s="235">
        <f t="shared" si="37"/>
        <v>3315.78</v>
      </c>
      <c r="AU224" s="236">
        <f t="shared" si="42"/>
        <v>39789.359999999993</v>
      </c>
      <c r="AV224" s="236">
        <f t="shared" si="43"/>
        <v>3315.78</v>
      </c>
      <c r="AW224" s="236">
        <f t="shared" si="43"/>
        <v>3315.78</v>
      </c>
      <c r="AX224" s="236">
        <f t="shared" si="43"/>
        <v>3315.78</v>
      </c>
      <c r="AY224" s="236">
        <f t="shared" si="41"/>
        <v>3315.78</v>
      </c>
      <c r="AZ224" s="236">
        <f t="shared" si="50"/>
        <v>1764</v>
      </c>
      <c r="BA224" s="236">
        <f t="shared" si="50"/>
        <v>1764</v>
      </c>
      <c r="BB224" s="236">
        <f t="shared" si="50"/>
        <v>1764</v>
      </c>
      <c r="BC224" s="236">
        <f t="shared" si="48"/>
        <v>1764</v>
      </c>
      <c r="BD224" s="236">
        <f t="shared" si="48"/>
        <v>1764</v>
      </c>
      <c r="BE224" s="236">
        <f t="shared" si="48"/>
        <v>1764</v>
      </c>
      <c r="BF224" s="236">
        <f t="shared" si="48"/>
        <v>1764</v>
      </c>
      <c r="BG224" s="236">
        <f t="shared" si="48"/>
        <v>1764</v>
      </c>
      <c r="BH224" s="236">
        <f t="shared" si="48"/>
        <v>1764</v>
      </c>
      <c r="BI224" s="236">
        <f t="shared" si="38"/>
        <v>1764</v>
      </c>
      <c r="BJ224" s="236">
        <f t="shared" si="38"/>
        <v>1764</v>
      </c>
      <c r="BK224" s="236">
        <f t="shared" si="38"/>
        <v>1764</v>
      </c>
      <c r="BL224" s="235">
        <f t="shared" si="44"/>
        <v>21168</v>
      </c>
      <c r="BM224" s="234"/>
      <c r="BN224" s="234"/>
      <c r="BO224" s="234"/>
      <c r="BP224" s="234"/>
      <c r="BQ224" s="234"/>
    </row>
    <row r="225" spans="1:69">
      <c r="A225" s="234" t="s">
        <v>438</v>
      </c>
      <c r="B225" s="231">
        <v>6.9599999999999995E-2</v>
      </c>
      <c r="C225" s="231">
        <v>3.4599999999999999E-2</v>
      </c>
      <c r="D225" s="220">
        <v>993493.11</v>
      </c>
      <c r="E225" s="220">
        <v>993493.11</v>
      </c>
      <c r="F225" s="220">
        <v>993493.11</v>
      </c>
      <c r="G225" s="220">
        <v>993493.11</v>
      </c>
      <c r="H225" s="220">
        <v>993493.11</v>
      </c>
      <c r="I225" s="220">
        <v>993493.11</v>
      </c>
      <c r="J225" s="220">
        <v>993493.11</v>
      </c>
      <c r="K225" s="220">
        <v>993493.11</v>
      </c>
      <c r="L225" s="220">
        <v>993493.11</v>
      </c>
      <c r="M225" s="220">
        <v>993493.11</v>
      </c>
      <c r="N225" s="220">
        <v>993493.11</v>
      </c>
      <c r="O225" s="220">
        <v>993493.11</v>
      </c>
      <c r="P225" s="220">
        <f t="shared" si="45"/>
        <v>11921917.319999998</v>
      </c>
      <c r="Q225" s="220">
        <v>993493.11</v>
      </c>
      <c r="R225" s="220">
        <v>993493.11</v>
      </c>
      <c r="S225" s="220">
        <v>993493.11</v>
      </c>
      <c r="T225" s="220">
        <v>993493.11</v>
      </c>
      <c r="U225" s="220">
        <v>993493.11</v>
      </c>
      <c r="V225" s="220">
        <v>993493.11</v>
      </c>
      <c r="W225" s="220">
        <v>993493.11</v>
      </c>
      <c r="X225" s="220">
        <v>993493.11</v>
      </c>
      <c r="Y225" s="220">
        <v>993493.11</v>
      </c>
      <c r="Z225" s="220">
        <v>993493.11</v>
      </c>
      <c r="AA225" s="220">
        <v>993493.11</v>
      </c>
      <c r="AB225" s="220">
        <v>993493.11</v>
      </c>
      <c r="AC225" s="220">
        <v>993493.11</v>
      </c>
      <c r="AD225" s="220">
        <v>993493.11</v>
      </c>
      <c r="AE225" s="220">
        <v>993493.11</v>
      </c>
      <c r="AF225" s="220">
        <v>993493.11</v>
      </c>
      <c r="AG225" s="220">
        <f t="shared" si="46"/>
        <v>11921917.319999998</v>
      </c>
      <c r="AH225" s="234"/>
      <c r="AI225" s="235">
        <f t="shared" si="49"/>
        <v>5762.26</v>
      </c>
      <c r="AJ225" s="235">
        <f t="shared" si="49"/>
        <v>5762.26</v>
      </c>
      <c r="AK225" s="235">
        <f t="shared" si="49"/>
        <v>5762.26</v>
      </c>
      <c r="AL225" s="235">
        <f t="shared" si="47"/>
        <v>5762.26</v>
      </c>
      <c r="AM225" s="235">
        <f t="shared" si="47"/>
        <v>5762.26</v>
      </c>
      <c r="AN225" s="235">
        <f t="shared" si="47"/>
        <v>5762.26</v>
      </c>
      <c r="AO225" s="235">
        <f t="shared" si="47"/>
        <v>5762.26</v>
      </c>
      <c r="AP225" s="235">
        <f t="shared" si="47"/>
        <v>5762.26</v>
      </c>
      <c r="AQ225" s="235">
        <f t="shared" si="47"/>
        <v>5762.26</v>
      </c>
      <c r="AR225" s="235">
        <f t="shared" si="37"/>
        <v>5762.26</v>
      </c>
      <c r="AS225" s="235">
        <f t="shared" si="37"/>
        <v>5762.26</v>
      </c>
      <c r="AT225" s="235">
        <f t="shared" si="37"/>
        <v>5762.26</v>
      </c>
      <c r="AU225" s="236">
        <f t="shared" si="42"/>
        <v>69147.12000000001</v>
      </c>
      <c r="AV225" s="236">
        <f t="shared" si="43"/>
        <v>5762.26</v>
      </c>
      <c r="AW225" s="236">
        <f t="shared" si="43"/>
        <v>5762.26</v>
      </c>
      <c r="AX225" s="236">
        <f t="shared" si="43"/>
        <v>5762.26</v>
      </c>
      <c r="AY225" s="236">
        <f t="shared" si="41"/>
        <v>5762.26</v>
      </c>
      <c r="AZ225" s="236">
        <f t="shared" si="50"/>
        <v>2864.57</v>
      </c>
      <c r="BA225" s="236">
        <f t="shared" si="50"/>
        <v>2864.57</v>
      </c>
      <c r="BB225" s="236">
        <f t="shared" si="50"/>
        <v>2864.57</v>
      </c>
      <c r="BC225" s="236">
        <f t="shared" si="48"/>
        <v>2864.57</v>
      </c>
      <c r="BD225" s="236">
        <f t="shared" si="48"/>
        <v>2864.57</v>
      </c>
      <c r="BE225" s="236">
        <f t="shared" si="48"/>
        <v>2864.57</v>
      </c>
      <c r="BF225" s="236">
        <f t="shared" si="48"/>
        <v>2864.57</v>
      </c>
      <c r="BG225" s="236">
        <f t="shared" si="48"/>
        <v>2864.57</v>
      </c>
      <c r="BH225" s="236">
        <f t="shared" si="48"/>
        <v>2864.57</v>
      </c>
      <c r="BI225" s="236">
        <f t="shared" si="38"/>
        <v>2864.57</v>
      </c>
      <c r="BJ225" s="236">
        <f t="shared" si="38"/>
        <v>2864.57</v>
      </c>
      <c r="BK225" s="236">
        <f t="shared" si="38"/>
        <v>2864.57</v>
      </c>
      <c r="BL225" s="235">
        <f t="shared" si="44"/>
        <v>34374.840000000004</v>
      </c>
      <c r="BM225" s="234"/>
      <c r="BN225" s="234"/>
      <c r="BO225" s="234"/>
      <c r="BP225" s="234"/>
      <c r="BQ225" s="234"/>
    </row>
    <row r="226" spans="1:69">
      <c r="A226" s="234" t="s">
        <v>439</v>
      </c>
      <c r="B226" s="231">
        <v>6.989999999999999E-2</v>
      </c>
      <c r="C226" s="231">
        <v>3.4099999999999998E-2</v>
      </c>
      <c r="D226" s="220">
        <v>959028.11</v>
      </c>
      <c r="E226" s="220">
        <v>959028.11</v>
      </c>
      <c r="F226" s="220">
        <v>959028.11</v>
      </c>
      <c r="G226" s="220">
        <v>959028.11</v>
      </c>
      <c r="H226" s="220">
        <v>959028.11</v>
      </c>
      <c r="I226" s="220">
        <v>959028.11</v>
      </c>
      <c r="J226" s="220">
        <v>959028.11</v>
      </c>
      <c r="K226" s="220">
        <v>959028.11</v>
      </c>
      <c r="L226" s="220">
        <v>959028.11</v>
      </c>
      <c r="M226" s="220">
        <v>959028.11</v>
      </c>
      <c r="N226" s="220">
        <v>959028.11</v>
      </c>
      <c r="O226" s="220">
        <v>959028.11</v>
      </c>
      <c r="P226" s="220">
        <f t="shared" si="45"/>
        <v>11508337.319999998</v>
      </c>
      <c r="Q226" s="220">
        <v>959028.11</v>
      </c>
      <c r="R226" s="220">
        <v>959028.11</v>
      </c>
      <c r="S226" s="220">
        <v>959028.11</v>
      </c>
      <c r="T226" s="220">
        <v>959028.11</v>
      </c>
      <c r="U226" s="220">
        <v>959028.11</v>
      </c>
      <c r="V226" s="220">
        <v>959028.11</v>
      </c>
      <c r="W226" s="220">
        <v>959028.11</v>
      </c>
      <c r="X226" s="220">
        <v>959028.11</v>
      </c>
      <c r="Y226" s="220">
        <v>959028.11</v>
      </c>
      <c r="Z226" s="220">
        <v>959028.11</v>
      </c>
      <c r="AA226" s="220">
        <v>959028.11</v>
      </c>
      <c r="AB226" s="220">
        <v>959028.11</v>
      </c>
      <c r="AC226" s="220">
        <v>959028.11</v>
      </c>
      <c r="AD226" s="220">
        <v>959028.11</v>
      </c>
      <c r="AE226" s="220">
        <v>959028.11</v>
      </c>
      <c r="AF226" s="220">
        <v>959028.11</v>
      </c>
      <c r="AG226" s="220">
        <f t="shared" si="46"/>
        <v>11508337.319999998</v>
      </c>
      <c r="AH226" s="234"/>
      <c r="AI226" s="235">
        <f t="shared" si="49"/>
        <v>5586.34</v>
      </c>
      <c r="AJ226" s="235">
        <f t="shared" si="49"/>
        <v>5586.34</v>
      </c>
      <c r="AK226" s="235">
        <f t="shared" si="49"/>
        <v>5586.34</v>
      </c>
      <c r="AL226" s="235">
        <f t="shared" si="47"/>
        <v>5586.34</v>
      </c>
      <c r="AM226" s="235">
        <f t="shared" si="47"/>
        <v>5586.34</v>
      </c>
      <c r="AN226" s="235">
        <f t="shared" si="47"/>
        <v>5586.34</v>
      </c>
      <c r="AO226" s="235">
        <f t="shared" si="47"/>
        <v>5586.34</v>
      </c>
      <c r="AP226" s="235">
        <f t="shared" si="47"/>
        <v>5586.34</v>
      </c>
      <c r="AQ226" s="235">
        <f t="shared" si="47"/>
        <v>5586.34</v>
      </c>
      <c r="AR226" s="235">
        <f t="shared" si="37"/>
        <v>5586.34</v>
      </c>
      <c r="AS226" s="235">
        <f t="shared" si="37"/>
        <v>5586.34</v>
      </c>
      <c r="AT226" s="235">
        <f t="shared" si="37"/>
        <v>5586.34</v>
      </c>
      <c r="AU226" s="236">
        <f t="shared" si="42"/>
        <v>67036.079999999987</v>
      </c>
      <c r="AV226" s="236">
        <f t="shared" si="43"/>
        <v>5586.34</v>
      </c>
      <c r="AW226" s="236">
        <f t="shared" si="43"/>
        <v>5586.34</v>
      </c>
      <c r="AX226" s="236">
        <f t="shared" si="43"/>
        <v>5586.34</v>
      </c>
      <c r="AY226" s="236">
        <f t="shared" si="41"/>
        <v>5586.34</v>
      </c>
      <c r="AZ226" s="236">
        <f t="shared" si="50"/>
        <v>2725.24</v>
      </c>
      <c r="BA226" s="236">
        <f t="shared" si="50"/>
        <v>2725.24</v>
      </c>
      <c r="BB226" s="236">
        <f t="shared" si="50"/>
        <v>2725.24</v>
      </c>
      <c r="BC226" s="236">
        <f t="shared" si="48"/>
        <v>2725.24</v>
      </c>
      <c r="BD226" s="236">
        <f t="shared" si="48"/>
        <v>2725.24</v>
      </c>
      <c r="BE226" s="236">
        <f t="shared" si="48"/>
        <v>2725.24</v>
      </c>
      <c r="BF226" s="236">
        <f t="shared" si="48"/>
        <v>2725.24</v>
      </c>
      <c r="BG226" s="236">
        <f t="shared" si="48"/>
        <v>2725.24</v>
      </c>
      <c r="BH226" s="236">
        <f t="shared" si="48"/>
        <v>2725.24</v>
      </c>
      <c r="BI226" s="236">
        <f t="shared" si="38"/>
        <v>2725.24</v>
      </c>
      <c r="BJ226" s="236">
        <f t="shared" si="38"/>
        <v>2725.24</v>
      </c>
      <c r="BK226" s="236">
        <f t="shared" si="38"/>
        <v>2725.24</v>
      </c>
      <c r="BL226" s="235">
        <f t="shared" si="44"/>
        <v>32702.87999999999</v>
      </c>
      <c r="BM226" s="234"/>
      <c r="BN226" s="234"/>
      <c r="BO226" s="234"/>
      <c r="BP226" s="234"/>
      <c r="BQ226" s="234"/>
    </row>
    <row r="227" spans="1:69">
      <c r="A227" s="234" t="s">
        <v>440</v>
      </c>
      <c r="B227" s="231">
        <v>6.5299999999999997E-2</v>
      </c>
      <c r="C227" s="231">
        <v>2.0799999999999999E-2</v>
      </c>
      <c r="D227" s="220">
        <v>263045.52</v>
      </c>
      <c r="E227" s="220">
        <v>263045.52</v>
      </c>
      <c r="F227" s="220">
        <v>263045.52</v>
      </c>
      <c r="G227" s="220">
        <v>263045.52</v>
      </c>
      <c r="H227" s="220">
        <v>263045.52</v>
      </c>
      <c r="I227" s="220">
        <v>263045.52</v>
      </c>
      <c r="J227" s="220">
        <v>263045.52</v>
      </c>
      <c r="K227" s="220">
        <v>263045.52</v>
      </c>
      <c r="L227" s="220">
        <v>263045.52</v>
      </c>
      <c r="M227" s="220">
        <v>263045.52</v>
      </c>
      <c r="N227" s="220">
        <v>263045.52</v>
      </c>
      <c r="O227" s="220">
        <v>263045.52</v>
      </c>
      <c r="P227" s="220">
        <f t="shared" si="45"/>
        <v>3156546.24</v>
      </c>
      <c r="Q227" s="220">
        <v>263045.52</v>
      </c>
      <c r="R227" s="220">
        <v>263045.52</v>
      </c>
      <c r="S227" s="220">
        <v>263045.52</v>
      </c>
      <c r="T227" s="220">
        <v>263045.52</v>
      </c>
      <c r="U227" s="220">
        <v>263045.52</v>
      </c>
      <c r="V227" s="220">
        <v>263045.52</v>
      </c>
      <c r="W227" s="220">
        <v>263045.52</v>
      </c>
      <c r="X227" s="220">
        <v>263045.52</v>
      </c>
      <c r="Y227" s="220">
        <v>263045.52</v>
      </c>
      <c r="Z227" s="220">
        <v>263045.52</v>
      </c>
      <c r="AA227" s="220">
        <v>263045.52</v>
      </c>
      <c r="AB227" s="220">
        <v>263045.52</v>
      </c>
      <c r="AC227" s="220">
        <v>263045.52</v>
      </c>
      <c r="AD227" s="220">
        <v>263045.52</v>
      </c>
      <c r="AE227" s="220">
        <v>263045.52</v>
      </c>
      <c r="AF227" s="220">
        <v>263045.52</v>
      </c>
      <c r="AG227" s="220">
        <f t="shared" si="46"/>
        <v>3156546.24</v>
      </c>
      <c r="AH227" s="234"/>
      <c r="AI227" s="235">
        <f t="shared" si="49"/>
        <v>1431.41</v>
      </c>
      <c r="AJ227" s="235">
        <f t="shared" si="49"/>
        <v>1431.41</v>
      </c>
      <c r="AK227" s="235">
        <f t="shared" si="49"/>
        <v>1431.41</v>
      </c>
      <c r="AL227" s="235">
        <f t="shared" si="47"/>
        <v>1431.41</v>
      </c>
      <c r="AM227" s="235">
        <f t="shared" si="47"/>
        <v>1431.41</v>
      </c>
      <c r="AN227" s="235">
        <f t="shared" si="47"/>
        <v>1431.41</v>
      </c>
      <c r="AO227" s="235">
        <f t="shared" si="47"/>
        <v>1431.41</v>
      </c>
      <c r="AP227" s="235">
        <f t="shared" si="47"/>
        <v>1431.41</v>
      </c>
      <c r="AQ227" s="235">
        <f t="shared" si="47"/>
        <v>1431.41</v>
      </c>
      <c r="AR227" s="235">
        <f t="shared" si="37"/>
        <v>1431.41</v>
      </c>
      <c r="AS227" s="235">
        <f t="shared" si="37"/>
        <v>1431.41</v>
      </c>
      <c r="AT227" s="235">
        <f t="shared" si="37"/>
        <v>1431.41</v>
      </c>
      <c r="AU227" s="236">
        <f t="shared" si="42"/>
        <v>17176.920000000002</v>
      </c>
      <c r="AV227" s="236">
        <f t="shared" si="43"/>
        <v>1431.41</v>
      </c>
      <c r="AW227" s="236">
        <f t="shared" si="43"/>
        <v>1431.41</v>
      </c>
      <c r="AX227" s="236">
        <f t="shared" si="43"/>
        <v>1431.41</v>
      </c>
      <c r="AY227" s="236">
        <f t="shared" si="41"/>
        <v>1431.41</v>
      </c>
      <c r="AZ227" s="236">
        <f t="shared" si="50"/>
        <v>455.95</v>
      </c>
      <c r="BA227" s="236">
        <f t="shared" si="50"/>
        <v>455.95</v>
      </c>
      <c r="BB227" s="236">
        <f t="shared" si="50"/>
        <v>455.95</v>
      </c>
      <c r="BC227" s="236">
        <f t="shared" si="48"/>
        <v>455.95</v>
      </c>
      <c r="BD227" s="236">
        <f t="shared" si="48"/>
        <v>455.95</v>
      </c>
      <c r="BE227" s="236">
        <f t="shared" si="48"/>
        <v>455.95</v>
      </c>
      <c r="BF227" s="236">
        <f t="shared" si="48"/>
        <v>455.95</v>
      </c>
      <c r="BG227" s="236">
        <f t="shared" si="48"/>
        <v>455.95</v>
      </c>
      <c r="BH227" s="236">
        <f t="shared" si="48"/>
        <v>455.95</v>
      </c>
      <c r="BI227" s="236">
        <f t="shared" si="38"/>
        <v>455.95</v>
      </c>
      <c r="BJ227" s="236">
        <f t="shared" si="38"/>
        <v>455.95</v>
      </c>
      <c r="BK227" s="236">
        <f t="shared" si="38"/>
        <v>455.95</v>
      </c>
      <c r="BL227" s="235">
        <f t="shared" si="44"/>
        <v>5471.3999999999987</v>
      </c>
      <c r="BM227" s="234"/>
      <c r="BN227" s="234"/>
      <c r="BO227" s="234"/>
      <c r="BP227" s="234"/>
      <c r="BQ227" s="234"/>
    </row>
    <row r="228" spans="1:69">
      <c r="A228" s="234" t="s">
        <v>441</v>
      </c>
      <c r="B228" s="231">
        <v>4.65E-2</v>
      </c>
      <c r="C228" s="231">
        <v>3.6899999999999995E-2</v>
      </c>
      <c r="D228" s="220">
        <v>3155168.07</v>
      </c>
      <c r="E228" s="220">
        <v>3155168.07</v>
      </c>
      <c r="F228" s="220">
        <v>3155168.07</v>
      </c>
      <c r="G228" s="220">
        <v>3155168.07</v>
      </c>
      <c r="H228" s="220">
        <v>3155168.07</v>
      </c>
      <c r="I228" s="220">
        <v>3155168.07</v>
      </c>
      <c r="J228" s="220">
        <v>3155168.07</v>
      </c>
      <c r="K228" s="220">
        <v>3155168.07</v>
      </c>
      <c r="L228" s="220">
        <v>3155168.07</v>
      </c>
      <c r="M228" s="220">
        <v>3155168.07</v>
      </c>
      <c r="N228" s="220">
        <v>3155168.07</v>
      </c>
      <c r="O228" s="220">
        <v>3155168.07</v>
      </c>
      <c r="P228" s="220">
        <f t="shared" si="45"/>
        <v>37862016.839999996</v>
      </c>
      <c r="Q228" s="220">
        <v>3155168.07</v>
      </c>
      <c r="R228" s="220">
        <v>3155168.07</v>
      </c>
      <c r="S228" s="220">
        <v>3155168.07</v>
      </c>
      <c r="T228" s="220">
        <v>3155168.07</v>
      </c>
      <c r="U228" s="220">
        <v>3155168.07</v>
      </c>
      <c r="V228" s="220">
        <v>3155168.07</v>
      </c>
      <c r="W228" s="220">
        <v>3155168.07</v>
      </c>
      <c r="X228" s="220">
        <v>3155168.07</v>
      </c>
      <c r="Y228" s="220">
        <v>3155168.07</v>
      </c>
      <c r="Z228" s="220">
        <v>3155168.07</v>
      </c>
      <c r="AA228" s="220">
        <v>3155168.07</v>
      </c>
      <c r="AB228" s="220">
        <v>3155168.07</v>
      </c>
      <c r="AC228" s="220">
        <v>3155168.07</v>
      </c>
      <c r="AD228" s="220">
        <v>3155168.07</v>
      </c>
      <c r="AE228" s="220">
        <v>3155168.07</v>
      </c>
      <c r="AF228" s="220">
        <v>3155168.07</v>
      </c>
      <c r="AG228" s="220">
        <f t="shared" si="46"/>
        <v>37862016.839999996</v>
      </c>
      <c r="AH228" s="234"/>
      <c r="AI228" s="235">
        <f t="shared" si="49"/>
        <v>12226.28</v>
      </c>
      <c r="AJ228" s="235">
        <f t="shared" si="49"/>
        <v>12226.28</v>
      </c>
      <c r="AK228" s="235">
        <f t="shared" si="49"/>
        <v>12226.28</v>
      </c>
      <c r="AL228" s="235">
        <f t="shared" si="47"/>
        <v>12226.28</v>
      </c>
      <c r="AM228" s="235">
        <f t="shared" si="47"/>
        <v>12226.28</v>
      </c>
      <c r="AN228" s="235">
        <f t="shared" si="47"/>
        <v>12226.28</v>
      </c>
      <c r="AO228" s="235">
        <f t="shared" si="47"/>
        <v>12226.28</v>
      </c>
      <c r="AP228" s="235">
        <f t="shared" si="47"/>
        <v>12226.28</v>
      </c>
      <c r="AQ228" s="235">
        <f t="shared" si="47"/>
        <v>12226.28</v>
      </c>
      <c r="AR228" s="235">
        <f t="shared" si="37"/>
        <v>12226.28</v>
      </c>
      <c r="AS228" s="235">
        <f t="shared" si="37"/>
        <v>12226.28</v>
      </c>
      <c r="AT228" s="235">
        <f t="shared" si="37"/>
        <v>12226.28</v>
      </c>
      <c r="AU228" s="236">
        <f t="shared" si="42"/>
        <v>146715.36000000002</v>
      </c>
      <c r="AV228" s="236">
        <f t="shared" si="43"/>
        <v>12226.28</v>
      </c>
      <c r="AW228" s="236">
        <f t="shared" si="43"/>
        <v>12226.28</v>
      </c>
      <c r="AX228" s="236">
        <f t="shared" si="43"/>
        <v>12226.28</v>
      </c>
      <c r="AY228" s="236">
        <f t="shared" si="41"/>
        <v>12226.28</v>
      </c>
      <c r="AZ228" s="236">
        <f t="shared" si="50"/>
        <v>9702.14</v>
      </c>
      <c r="BA228" s="236">
        <f t="shared" si="50"/>
        <v>9702.14</v>
      </c>
      <c r="BB228" s="236">
        <f t="shared" si="50"/>
        <v>9702.14</v>
      </c>
      <c r="BC228" s="236">
        <f t="shared" si="48"/>
        <v>9702.14</v>
      </c>
      <c r="BD228" s="236">
        <f t="shared" si="48"/>
        <v>9702.14</v>
      </c>
      <c r="BE228" s="236">
        <f t="shared" si="48"/>
        <v>9702.14</v>
      </c>
      <c r="BF228" s="236">
        <f t="shared" si="48"/>
        <v>9702.14</v>
      </c>
      <c r="BG228" s="236">
        <f t="shared" si="48"/>
        <v>9702.14</v>
      </c>
      <c r="BH228" s="236">
        <f t="shared" si="48"/>
        <v>9702.14</v>
      </c>
      <c r="BI228" s="236">
        <f t="shared" si="38"/>
        <v>9702.14</v>
      </c>
      <c r="BJ228" s="236">
        <f t="shared" si="38"/>
        <v>9702.14</v>
      </c>
      <c r="BK228" s="236">
        <f t="shared" si="38"/>
        <v>9702.14</v>
      </c>
      <c r="BL228" s="235">
        <f t="shared" si="44"/>
        <v>116425.68</v>
      </c>
      <c r="BM228" s="234"/>
      <c r="BN228" s="234"/>
      <c r="BO228" s="234"/>
      <c r="BP228" s="234"/>
      <c r="BQ228" s="234"/>
    </row>
    <row r="229" spans="1:69">
      <c r="A229" s="234" t="s">
        <v>442</v>
      </c>
      <c r="B229" s="231">
        <v>0.15740000000000001</v>
      </c>
      <c r="C229" s="231">
        <v>4.7500000000000001E-2</v>
      </c>
      <c r="D229" s="220">
        <v>496527.81</v>
      </c>
      <c r="E229" s="220">
        <v>496527.81</v>
      </c>
      <c r="F229" s="220">
        <v>496527.81</v>
      </c>
      <c r="G229" s="220">
        <v>496492.99</v>
      </c>
      <c r="H229" s="220">
        <v>496458.17</v>
      </c>
      <c r="I229" s="220">
        <v>496458.17</v>
      </c>
      <c r="J229" s="220">
        <v>496458.17</v>
      </c>
      <c r="K229" s="220">
        <v>496458.17</v>
      </c>
      <c r="L229" s="220">
        <v>496458.17</v>
      </c>
      <c r="M229" s="220">
        <v>496458.17</v>
      </c>
      <c r="N229" s="220">
        <v>496458.17</v>
      </c>
      <c r="O229" s="220">
        <v>496458.17</v>
      </c>
      <c r="P229" s="220">
        <f t="shared" si="45"/>
        <v>5957741.7799999993</v>
      </c>
      <c r="Q229" s="220">
        <v>496458.17</v>
      </c>
      <c r="R229" s="220">
        <v>496458.17</v>
      </c>
      <c r="S229" s="220">
        <v>496458.17</v>
      </c>
      <c r="T229" s="220">
        <v>496458.17</v>
      </c>
      <c r="U229" s="220">
        <v>496458.17</v>
      </c>
      <c r="V229" s="220">
        <v>496458.17</v>
      </c>
      <c r="W229" s="220">
        <v>496458.17</v>
      </c>
      <c r="X229" s="220">
        <v>496458.17</v>
      </c>
      <c r="Y229" s="220">
        <v>496458.17</v>
      </c>
      <c r="Z229" s="220">
        <v>496458.17</v>
      </c>
      <c r="AA229" s="220">
        <v>496458.17</v>
      </c>
      <c r="AB229" s="220">
        <v>496458.17</v>
      </c>
      <c r="AC229" s="220">
        <v>496458.17</v>
      </c>
      <c r="AD229" s="220">
        <v>496458.17</v>
      </c>
      <c r="AE229" s="220">
        <v>496458.17</v>
      </c>
      <c r="AF229" s="220">
        <v>496458.17</v>
      </c>
      <c r="AG229" s="220">
        <f t="shared" si="46"/>
        <v>5957498.04</v>
      </c>
      <c r="AH229" s="234"/>
      <c r="AI229" s="235">
        <f t="shared" si="49"/>
        <v>6512.79</v>
      </c>
      <c r="AJ229" s="235">
        <f t="shared" si="49"/>
        <v>6512.79</v>
      </c>
      <c r="AK229" s="235">
        <f t="shared" si="49"/>
        <v>6512.79</v>
      </c>
      <c r="AL229" s="235">
        <f t="shared" si="47"/>
        <v>6512.33</v>
      </c>
      <c r="AM229" s="235">
        <f t="shared" si="47"/>
        <v>6511.88</v>
      </c>
      <c r="AN229" s="235">
        <f t="shared" si="47"/>
        <v>6511.88</v>
      </c>
      <c r="AO229" s="235">
        <f t="shared" si="47"/>
        <v>6511.88</v>
      </c>
      <c r="AP229" s="235">
        <f t="shared" si="47"/>
        <v>6511.88</v>
      </c>
      <c r="AQ229" s="235">
        <f t="shared" si="47"/>
        <v>6511.88</v>
      </c>
      <c r="AR229" s="235">
        <f t="shared" si="37"/>
        <v>6511.88</v>
      </c>
      <c r="AS229" s="235">
        <f t="shared" si="37"/>
        <v>6511.88</v>
      </c>
      <c r="AT229" s="235">
        <f t="shared" si="37"/>
        <v>6511.88</v>
      </c>
      <c r="AU229" s="236">
        <f t="shared" si="42"/>
        <v>78145.739999999991</v>
      </c>
      <c r="AV229" s="236">
        <f t="shared" si="43"/>
        <v>6511.88</v>
      </c>
      <c r="AW229" s="236">
        <f t="shared" si="43"/>
        <v>6511.88</v>
      </c>
      <c r="AX229" s="236">
        <f t="shared" si="43"/>
        <v>6511.88</v>
      </c>
      <c r="AY229" s="236">
        <f t="shared" si="41"/>
        <v>6511.88</v>
      </c>
      <c r="AZ229" s="236">
        <f t="shared" si="50"/>
        <v>1965.15</v>
      </c>
      <c r="BA229" s="236">
        <f t="shared" si="50"/>
        <v>1965.15</v>
      </c>
      <c r="BB229" s="236">
        <f t="shared" si="50"/>
        <v>1965.15</v>
      </c>
      <c r="BC229" s="236">
        <f t="shared" si="48"/>
        <v>1965.15</v>
      </c>
      <c r="BD229" s="236">
        <f t="shared" si="48"/>
        <v>1965.15</v>
      </c>
      <c r="BE229" s="236">
        <f t="shared" si="48"/>
        <v>1965.15</v>
      </c>
      <c r="BF229" s="236">
        <f t="shared" si="48"/>
        <v>1965.15</v>
      </c>
      <c r="BG229" s="236">
        <f t="shared" si="48"/>
        <v>1965.15</v>
      </c>
      <c r="BH229" s="236">
        <f t="shared" si="48"/>
        <v>1965.15</v>
      </c>
      <c r="BI229" s="236">
        <f t="shared" si="38"/>
        <v>1965.15</v>
      </c>
      <c r="BJ229" s="236">
        <f t="shared" si="38"/>
        <v>1965.15</v>
      </c>
      <c r="BK229" s="236">
        <f t="shared" si="38"/>
        <v>1965.15</v>
      </c>
      <c r="BL229" s="235">
        <f t="shared" si="44"/>
        <v>23581.800000000003</v>
      </c>
      <c r="BM229" s="234"/>
      <c r="BN229" s="234"/>
      <c r="BO229" s="234"/>
      <c r="BP229" s="234"/>
      <c r="BQ229" s="234"/>
    </row>
    <row r="230" spans="1:69">
      <c r="A230" s="234" t="s">
        <v>443</v>
      </c>
      <c r="B230" s="231">
        <v>3.8900000000000004E-2</v>
      </c>
      <c r="C230" s="231">
        <v>2.23E-2</v>
      </c>
      <c r="D230" s="220">
        <v>1977968.08</v>
      </c>
      <c r="E230" s="220">
        <v>1977968.08</v>
      </c>
      <c r="F230" s="220">
        <v>1977968.08</v>
      </c>
      <c r="G230" s="220">
        <v>1977968.08</v>
      </c>
      <c r="H230" s="220">
        <v>1977968.08</v>
      </c>
      <c r="I230" s="220">
        <v>1977968.08</v>
      </c>
      <c r="J230" s="220">
        <v>1977968.08</v>
      </c>
      <c r="K230" s="220">
        <v>1977968.08</v>
      </c>
      <c r="L230" s="220">
        <v>1977968.08</v>
      </c>
      <c r="M230" s="220">
        <v>1977968.08</v>
      </c>
      <c r="N230" s="220">
        <v>1977968.08</v>
      </c>
      <c r="O230" s="220">
        <v>1977968.08</v>
      </c>
      <c r="P230" s="220">
        <f t="shared" si="45"/>
        <v>23735616.959999993</v>
      </c>
      <c r="Q230" s="220">
        <v>1977968.08</v>
      </c>
      <c r="R230" s="220">
        <v>1977968.08</v>
      </c>
      <c r="S230" s="220">
        <v>1977968.08</v>
      </c>
      <c r="T230" s="220">
        <v>1977968.08</v>
      </c>
      <c r="U230" s="220">
        <v>1977968.08</v>
      </c>
      <c r="V230" s="220">
        <v>1977968.08</v>
      </c>
      <c r="W230" s="220">
        <v>1977968.08</v>
      </c>
      <c r="X230" s="220">
        <v>1977968.08</v>
      </c>
      <c r="Y230" s="220">
        <v>1977968.08</v>
      </c>
      <c r="Z230" s="220">
        <v>1977968.08</v>
      </c>
      <c r="AA230" s="220">
        <v>1977968.08</v>
      </c>
      <c r="AB230" s="220">
        <v>1977968.08</v>
      </c>
      <c r="AC230" s="220">
        <v>1977968.08</v>
      </c>
      <c r="AD230" s="220">
        <v>1977968.08</v>
      </c>
      <c r="AE230" s="220">
        <v>1977968.08</v>
      </c>
      <c r="AF230" s="220">
        <v>1977968.08</v>
      </c>
      <c r="AG230" s="220">
        <f t="shared" si="46"/>
        <v>23735616.959999993</v>
      </c>
      <c r="AH230" s="234"/>
      <c r="AI230" s="235">
        <f t="shared" si="49"/>
        <v>6411.91</v>
      </c>
      <c r="AJ230" s="235">
        <f t="shared" si="49"/>
        <v>6411.91</v>
      </c>
      <c r="AK230" s="235">
        <f t="shared" si="49"/>
        <v>6411.91</v>
      </c>
      <c r="AL230" s="235">
        <f t="shared" si="47"/>
        <v>6411.91</v>
      </c>
      <c r="AM230" s="235">
        <f t="shared" si="47"/>
        <v>6411.91</v>
      </c>
      <c r="AN230" s="235">
        <f t="shared" si="47"/>
        <v>6411.91</v>
      </c>
      <c r="AO230" s="235">
        <f t="shared" si="47"/>
        <v>6411.91</v>
      </c>
      <c r="AP230" s="235">
        <f t="shared" si="47"/>
        <v>6411.91</v>
      </c>
      <c r="AQ230" s="235">
        <f t="shared" si="47"/>
        <v>6411.91</v>
      </c>
      <c r="AR230" s="235">
        <f t="shared" si="37"/>
        <v>6411.91</v>
      </c>
      <c r="AS230" s="235">
        <f t="shared" si="37"/>
        <v>6411.91</v>
      </c>
      <c r="AT230" s="235">
        <f t="shared" si="37"/>
        <v>6411.91</v>
      </c>
      <c r="AU230" s="236">
        <f t="shared" si="42"/>
        <v>76942.920000000013</v>
      </c>
      <c r="AV230" s="236">
        <f t="shared" si="43"/>
        <v>6411.91</v>
      </c>
      <c r="AW230" s="236">
        <f t="shared" si="43"/>
        <v>6411.91</v>
      </c>
      <c r="AX230" s="236">
        <f t="shared" si="43"/>
        <v>6411.91</v>
      </c>
      <c r="AY230" s="236">
        <f t="shared" si="41"/>
        <v>6411.91</v>
      </c>
      <c r="AZ230" s="236">
        <f t="shared" si="50"/>
        <v>3675.72</v>
      </c>
      <c r="BA230" s="236">
        <f t="shared" si="50"/>
        <v>3675.72</v>
      </c>
      <c r="BB230" s="236">
        <f t="shared" si="50"/>
        <v>3675.72</v>
      </c>
      <c r="BC230" s="236">
        <f t="shared" si="48"/>
        <v>3675.72</v>
      </c>
      <c r="BD230" s="236">
        <f t="shared" si="48"/>
        <v>3675.72</v>
      </c>
      <c r="BE230" s="236">
        <f t="shared" si="48"/>
        <v>3675.72</v>
      </c>
      <c r="BF230" s="236">
        <f t="shared" si="48"/>
        <v>3675.72</v>
      </c>
      <c r="BG230" s="236">
        <f t="shared" si="48"/>
        <v>3675.72</v>
      </c>
      <c r="BH230" s="236">
        <f t="shared" si="48"/>
        <v>3675.72</v>
      </c>
      <c r="BI230" s="236">
        <f t="shared" si="38"/>
        <v>3675.72</v>
      </c>
      <c r="BJ230" s="236">
        <f t="shared" si="38"/>
        <v>3675.72</v>
      </c>
      <c r="BK230" s="236">
        <f t="shared" si="38"/>
        <v>3675.72</v>
      </c>
      <c r="BL230" s="235">
        <f t="shared" si="44"/>
        <v>44108.640000000007</v>
      </c>
      <c r="BM230" s="234"/>
      <c r="BN230" s="234"/>
      <c r="BO230" s="234"/>
      <c r="BP230" s="234"/>
      <c r="BQ230" s="234"/>
    </row>
    <row r="231" spans="1:69">
      <c r="A231" s="234" t="s">
        <v>444</v>
      </c>
      <c r="B231" s="231">
        <v>3.85E-2</v>
      </c>
      <c r="C231" s="231">
        <v>2.7900000000000001E-2</v>
      </c>
      <c r="D231" s="220">
        <v>787212.6</v>
      </c>
      <c r="E231" s="220">
        <v>787212.6</v>
      </c>
      <c r="F231" s="220">
        <v>787212.6</v>
      </c>
      <c r="G231" s="220">
        <v>787212.6</v>
      </c>
      <c r="H231" s="220">
        <v>787212.6</v>
      </c>
      <c r="I231" s="220">
        <v>787212.6</v>
      </c>
      <c r="J231" s="220">
        <v>787212.6</v>
      </c>
      <c r="K231" s="220">
        <v>787212.6</v>
      </c>
      <c r="L231" s="220">
        <v>787212.6</v>
      </c>
      <c r="M231" s="220">
        <v>787212.6</v>
      </c>
      <c r="N231" s="220">
        <v>787212.6</v>
      </c>
      <c r="O231" s="220">
        <v>787212.6</v>
      </c>
      <c r="P231" s="220">
        <f t="shared" si="45"/>
        <v>9446551.1999999974</v>
      </c>
      <c r="Q231" s="220">
        <v>787212.6</v>
      </c>
      <c r="R231" s="220">
        <v>787212.6</v>
      </c>
      <c r="S231" s="220">
        <v>787212.6</v>
      </c>
      <c r="T231" s="220">
        <v>787212.6</v>
      </c>
      <c r="U231" s="220">
        <v>787212.6</v>
      </c>
      <c r="V231" s="220">
        <v>787212.6</v>
      </c>
      <c r="W231" s="220">
        <v>787212.6</v>
      </c>
      <c r="X231" s="220">
        <v>787212.6</v>
      </c>
      <c r="Y231" s="220">
        <v>787212.6</v>
      </c>
      <c r="Z231" s="220">
        <v>787212.6</v>
      </c>
      <c r="AA231" s="220">
        <v>787212.6</v>
      </c>
      <c r="AB231" s="220">
        <v>787212.6</v>
      </c>
      <c r="AC231" s="220">
        <v>787212.6</v>
      </c>
      <c r="AD231" s="220">
        <v>787212.6</v>
      </c>
      <c r="AE231" s="220">
        <v>787212.6</v>
      </c>
      <c r="AF231" s="220">
        <v>787212.6</v>
      </c>
      <c r="AG231" s="220">
        <f t="shared" si="46"/>
        <v>9446551.1999999974</v>
      </c>
      <c r="AH231" s="234"/>
      <c r="AI231" s="235">
        <f t="shared" si="49"/>
        <v>2525.64</v>
      </c>
      <c r="AJ231" s="235">
        <f t="shared" si="49"/>
        <v>2525.64</v>
      </c>
      <c r="AK231" s="235">
        <f t="shared" si="49"/>
        <v>2525.64</v>
      </c>
      <c r="AL231" s="235">
        <f t="shared" si="47"/>
        <v>2525.64</v>
      </c>
      <c r="AM231" s="235">
        <f t="shared" si="47"/>
        <v>2525.64</v>
      </c>
      <c r="AN231" s="235">
        <f t="shared" si="47"/>
        <v>2525.64</v>
      </c>
      <c r="AO231" s="235">
        <f t="shared" si="47"/>
        <v>2525.64</v>
      </c>
      <c r="AP231" s="235">
        <f t="shared" si="47"/>
        <v>2525.64</v>
      </c>
      <c r="AQ231" s="235">
        <f t="shared" si="47"/>
        <v>2525.64</v>
      </c>
      <c r="AR231" s="235">
        <f t="shared" si="37"/>
        <v>2525.64</v>
      </c>
      <c r="AS231" s="235">
        <f t="shared" si="37"/>
        <v>2525.64</v>
      </c>
      <c r="AT231" s="235">
        <f t="shared" si="37"/>
        <v>2525.64</v>
      </c>
      <c r="AU231" s="236">
        <f t="shared" si="42"/>
        <v>30307.679999999997</v>
      </c>
      <c r="AV231" s="236">
        <f t="shared" si="43"/>
        <v>2525.64</v>
      </c>
      <c r="AW231" s="236">
        <f t="shared" si="43"/>
        <v>2525.64</v>
      </c>
      <c r="AX231" s="236">
        <f t="shared" si="43"/>
        <v>2525.64</v>
      </c>
      <c r="AY231" s="236">
        <f t="shared" si="41"/>
        <v>2525.64</v>
      </c>
      <c r="AZ231" s="236">
        <f t="shared" si="50"/>
        <v>1830.27</v>
      </c>
      <c r="BA231" s="236">
        <f t="shared" si="50"/>
        <v>1830.27</v>
      </c>
      <c r="BB231" s="236">
        <f t="shared" si="50"/>
        <v>1830.27</v>
      </c>
      <c r="BC231" s="236">
        <f t="shared" si="48"/>
        <v>1830.27</v>
      </c>
      <c r="BD231" s="236">
        <f t="shared" si="48"/>
        <v>1830.27</v>
      </c>
      <c r="BE231" s="236">
        <f t="shared" si="48"/>
        <v>1830.27</v>
      </c>
      <c r="BF231" s="236">
        <f t="shared" si="48"/>
        <v>1830.27</v>
      </c>
      <c r="BG231" s="236">
        <f t="shared" si="48"/>
        <v>1830.27</v>
      </c>
      <c r="BH231" s="236">
        <f t="shared" si="48"/>
        <v>1830.27</v>
      </c>
      <c r="BI231" s="236">
        <f t="shared" si="38"/>
        <v>1830.27</v>
      </c>
      <c r="BJ231" s="236">
        <f t="shared" si="38"/>
        <v>1830.27</v>
      </c>
      <c r="BK231" s="236">
        <f t="shared" si="38"/>
        <v>1830.27</v>
      </c>
      <c r="BL231" s="235">
        <f t="shared" si="44"/>
        <v>21963.24</v>
      </c>
      <c r="BM231" s="234"/>
      <c r="BN231" s="234"/>
      <c r="BO231" s="234"/>
      <c r="BP231" s="234"/>
      <c r="BQ231" s="234"/>
    </row>
    <row r="232" spans="1:69">
      <c r="A232" s="234" t="s">
        <v>445</v>
      </c>
      <c r="B232" s="231">
        <v>3.9E-2</v>
      </c>
      <c r="C232" s="231">
        <v>2.2599999999999999E-2</v>
      </c>
      <c r="D232" s="220">
        <v>239584.43</v>
      </c>
      <c r="E232" s="220">
        <v>239584.43</v>
      </c>
      <c r="F232" s="220">
        <v>239584.43</v>
      </c>
      <c r="G232" s="220">
        <v>239584.43</v>
      </c>
      <c r="H232" s="220">
        <v>239584.43</v>
      </c>
      <c r="I232" s="220">
        <v>239584.43</v>
      </c>
      <c r="J232" s="220">
        <v>239584.43</v>
      </c>
      <c r="K232" s="220">
        <v>239584.43</v>
      </c>
      <c r="L232" s="220">
        <v>239584.43</v>
      </c>
      <c r="M232" s="220">
        <v>239584.43</v>
      </c>
      <c r="N232" s="220">
        <v>239584.43</v>
      </c>
      <c r="O232" s="220">
        <v>239584.43</v>
      </c>
      <c r="P232" s="220">
        <f t="shared" si="45"/>
        <v>2875013.16</v>
      </c>
      <c r="Q232" s="220">
        <v>239584.43</v>
      </c>
      <c r="R232" s="220">
        <v>239584.43</v>
      </c>
      <c r="S232" s="220">
        <v>239584.43</v>
      </c>
      <c r="T232" s="220">
        <v>239584.43</v>
      </c>
      <c r="U232" s="220">
        <v>239584.43</v>
      </c>
      <c r="V232" s="220">
        <v>239584.43</v>
      </c>
      <c r="W232" s="220">
        <v>239584.43</v>
      </c>
      <c r="X232" s="220">
        <v>239584.43</v>
      </c>
      <c r="Y232" s="220">
        <v>239584.43</v>
      </c>
      <c r="Z232" s="220">
        <v>239584.43</v>
      </c>
      <c r="AA232" s="220">
        <v>239584.43</v>
      </c>
      <c r="AB232" s="220">
        <v>239584.43</v>
      </c>
      <c r="AC232" s="220">
        <v>239584.43</v>
      </c>
      <c r="AD232" s="220">
        <v>239584.43</v>
      </c>
      <c r="AE232" s="220">
        <v>239584.43</v>
      </c>
      <c r="AF232" s="220">
        <v>239584.43</v>
      </c>
      <c r="AG232" s="220">
        <f t="shared" si="46"/>
        <v>2875013.16</v>
      </c>
      <c r="AH232" s="234"/>
      <c r="AI232" s="235">
        <f t="shared" si="49"/>
        <v>778.65</v>
      </c>
      <c r="AJ232" s="235">
        <f t="shared" si="49"/>
        <v>778.65</v>
      </c>
      <c r="AK232" s="235">
        <f t="shared" si="49"/>
        <v>778.65</v>
      </c>
      <c r="AL232" s="235">
        <f t="shared" si="47"/>
        <v>778.65</v>
      </c>
      <c r="AM232" s="235">
        <f t="shared" si="47"/>
        <v>778.65</v>
      </c>
      <c r="AN232" s="235">
        <f t="shared" si="47"/>
        <v>778.65</v>
      </c>
      <c r="AO232" s="235">
        <f t="shared" si="47"/>
        <v>778.65</v>
      </c>
      <c r="AP232" s="235">
        <f t="shared" si="47"/>
        <v>778.65</v>
      </c>
      <c r="AQ232" s="235">
        <f t="shared" si="47"/>
        <v>778.65</v>
      </c>
      <c r="AR232" s="235">
        <f t="shared" si="37"/>
        <v>778.65</v>
      </c>
      <c r="AS232" s="235">
        <f t="shared" si="37"/>
        <v>778.65</v>
      </c>
      <c r="AT232" s="235">
        <f t="shared" si="37"/>
        <v>778.65</v>
      </c>
      <c r="AU232" s="236">
        <f t="shared" si="42"/>
        <v>9343.7999999999975</v>
      </c>
      <c r="AV232" s="236">
        <f t="shared" si="43"/>
        <v>778.65</v>
      </c>
      <c r="AW232" s="236">
        <f t="shared" si="43"/>
        <v>778.65</v>
      </c>
      <c r="AX232" s="236">
        <f t="shared" si="43"/>
        <v>778.65</v>
      </c>
      <c r="AY232" s="236">
        <f t="shared" si="41"/>
        <v>778.65</v>
      </c>
      <c r="AZ232" s="236">
        <f t="shared" si="50"/>
        <v>451.22</v>
      </c>
      <c r="BA232" s="236">
        <f t="shared" si="50"/>
        <v>451.22</v>
      </c>
      <c r="BB232" s="236">
        <f t="shared" si="50"/>
        <v>451.22</v>
      </c>
      <c r="BC232" s="236">
        <f t="shared" si="48"/>
        <v>451.22</v>
      </c>
      <c r="BD232" s="236">
        <f t="shared" si="48"/>
        <v>451.22</v>
      </c>
      <c r="BE232" s="236">
        <f t="shared" si="48"/>
        <v>451.22</v>
      </c>
      <c r="BF232" s="236">
        <f t="shared" si="48"/>
        <v>451.22</v>
      </c>
      <c r="BG232" s="236">
        <f t="shared" si="48"/>
        <v>451.22</v>
      </c>
      <c r="BH232" s="236">
        <f t="shared" si="48"/>
        <v>451.22</v>
      </c>
      <c r="BI232" s="236">
        <f t="shared" si="38"/>
        <v>451.22</v>
      </c>
      <c r="BJ232" s="236">
        <f t="shared" si="38"/>
        <v>451.22</v>
      </c>
      <c r="BK232" s="236">
        <f t="shared" si="38"/>
        <v>451.22</v>
      </c>
      <c r="BL232" s="235">
        <f t="shared" si="44"/>
        <v>5414.6400000000021</v>
      </c>
      <c r="BM232" s="234"/>
      <c r="BN232" s="234"/>
      <c r="BO232" s="234"/>
      <c r="BP232" s="234"/>
      <c r="BQ232" s="234"/>
    </row>
    <row r="233" spans="1:69">
      <c r="A233" s="234" t="s">
        <v>446</v>
      </c>
      <c r="B233" s="231">
        <v>3.9E-2</v>
      </c>
      <c r="C233" s="231">
        <v>2.2599999999999999E-2</v>
      </c>
      <c r="D233" s="220">
        <v>239245.54</v>
      </c>
      <c r="E233" s="220">
        <v>239245.54</v>
      </c>
      <c r="F233" s="220">
        <v>239245.54</v>
      </c>
      <c r="G233" s="220">
        <v>239245.54</v>
      </c>
      <c r="H233" s="220">
        <v>239245.54</v>
      </c>
      <c r="I233" s="220">
        <v>239245.54</v>
      </c>
      <c r="J233" s="220">
        <v>239245.54</v>
      </c>
      <c r="K233" s="220">
        <v>239245.54</v>
      </c>
      <c r="L233" s="220">
        <v>239245.54</v>
      </c>
      <c r="M233" s="220">
        <v>239245.54</v>
      </c>
      <c r="N233" s="220">
        <v>239245.54</v>
      </c>
      <c r="O233" s="220">
        <v>239245.54</v>
      </c>
      <c r="P233" s="220">
        <f t="shared" si="45"/>
        <v>2870946.48</v>
      </c>
      <c r="Q233" s="220">
        <v>239245.54</v>
      </c>
      <c r="R233" s="220">
        <v>239245.54</v>
      </c>
      <c r="S233" s="220">
        <v>239245.54</v>
      </c>
      <c r="T233" s="220">
        <v>239245.54</v>
      </c>
      <c r="U233" s="220">
        <v>239245.54</v>
      </c>
      <c r="V233" s="220">
        <v>239245.54</v>
      </c>
      <c r="W233" s="220">
        <v>239245.54</v>
      </c>
      <c r="X233" s="220">
        <v>239245.54</v>
      </c>
      <c r="Y233" s="220">
        <v>239245.54</v>
      </c>
      <c r="Z233" s="220">
        <v>239245.54</v>
      </c>
      <c r="AA233" s="220">
        <v>239245.54</v>
      </c>
      <c r="AB233" s="220">
        <v>239245.54</v>
      </c>
      <c r="AC233" s="220">
        <v>239245.54</v>
      </c>
      <c r="AD233" s="220">
        <v>239245.54</v>
      </c>
      <c r="AE233" s="220">
        <v>239245.54</v>
      </c>
      <c r="AF233" s="220">
        <v>239245.54</v>
      </c>
      <c r="AG233" s="220">
        <f t="shared" si="46"/>
        <v>2870946.48</v>
      </c>
      <c r="AH233" s="234"/>
      <c r="AI233" s="235">
        <f t="shared" si="49"/>
        <v>777.55</v>
      </c>
      <c r="AJ233" s="235">
        <f t="shared" si="49"/>
        <v>777.55</v>
      </c>
      <c r="AK233" s="235">
        <f t="shared" si="49"/>
        <v>777.55</v>
      </c>
      <c r="AL233" s="235">
        <f t="shared" si="47"/>
        <v>777.55</v>
      </c>
      <c r="AM233" s="235">
        <f t="shared" si="47"/>
        <v>777.55</v>
      </c>
      <c r="AN233" s="235">
        <f t="shared" si="47"/>
        <v>777.55</v>
      </c>
      <c r="AO233" s="235">
        <f t="shared" si="47"/>
        <v>777.55</v>
      </c>
      <c r="AP233" s="235">
        <f t="shared" si="47"/>
        <v>777.55</v>
      </c>
      <c r="AQ233" s="235">
        <f t="shared" si="47"/>
        <v>777.55</v>
      </c>
      <c r="AR233" s="235">
        <f t="shared" si="37"/>
        <v>777.55</v>
      </c>
      <c r="AS233" s="235">
        <f t="shared" si="37"/>
        <v>777.55</v>
      </c>
      <c r="AT233" s="235">
        <f t="shared" si="37"/>
        <v>777.55</v>
      </c>
      <c r="AU233" s="236">
        <f t="shared" si="42"/>
        <v>9330.6</v>
      </c>
      <c r="AV233" s="236">
        <f t="shared" si="43"/>
        <v>777.55</v>
      </c>
      <c r="AW233" s="236">
        <f t="shared" si="43"/>
        <v>777.55</v>
      </c>
      <c r="AX233" s="236">
        <f t="shared" si="43"/>
        <v>777.55</v>
      </c>
      <c r="AY233" s="236">
        <f t="shared" si="41"/>
        <v>777.55</v>
      </c>
      <c r="AZ233" s="236">
        <f t="shared" si="50"/>
        <v>450.58</v>
      </c>
      <c r="BA233" s="236">
        <f t="shared" si="50"/>
        <v>450.58</v>
      </c>
      <c r="BB233" s="236">
        <f t="shared" si="50"/>
        <v>450.58</v>
      </c>
      <c r="BC233" s="236">
        <f t="shared" si="48"/>
        <v>450.58</v>
      </c>
      <c r="BD233" s="236">
        <f t="shared" si="48"/>
        <v>450.58</v>
      </c>
      <c r="BE233" s="236">
        <f t="shared" si="48"/>
        <v>450.58</v>
      </c>
      <c r="BF233" s="236">
        <f t="shared" si="48"/>
        <v>450.58</v>
      </c>
      <c r="BG233" s="236">
        <f t="shared" si="48"/>
        <v>450.58</v>
      </c>
      <c r="BH233" s="236">
        <f t="shared" si="48"/>
        <v>450.58</v>
      </c>
      <c r="BI233" s="236">
        <f t="shared" si="38"/>
        <v>450.58</v>
      </c>
      <c r="BJ233" s="236">
        <f t="shared" si="38"/>
        <v>450.58</v>
      </c>
      <c r="BK233" s="236">
        <f t="shared" si="38"/>
        <v>450.58</v>
      </c>
      <c r="BL233" s="235">
        <f t="shared" si="44"/>
        <v>5406.96</v>
      </c>
      <c r="BM233" s="234"/>
      <c r="BN233" s="234"/>
      <c r="BO233" s="234"/>
      <c r="BP233" s="234"/>
      <c r="BQ233" s="234"/>
    </row>
    <row r="234" spans="1:69">
      <c r="A234" s="234" t="s">
        <v>447</v>
      </c>
      <c r="B234" s="231">
        <v>3.8200000000000005E-2</v>
      </c>
      <c r="C234" s="231">
        <v>2.3599999999999999E-2</v>
      </c>
      <c r="D234" s="220">
        <v>578059.38</v>
      </c>
      <c r="E234" s="220">
        <v>578059.38</v>
      </c>
      <c r="F234" s="220">
        <v>578059.38</v>
      </c>
      <c r="G234" s="220">
        <v>578059.38</v>
      </c>
      <c r="H234" s="220">
        <v>578059.38</v>
      </c>
      <c r="I234" s="220">
        <v>578059.38</v>
      </c>
      <c r="J234" s="220">
        <v>578059.38</v>
      </c>
      <c r="K234" s="220">
        <v>578059.38</v>
      </c>
      <c r="L234" s="220">
        <v>578059.38</v>
      </c>
      <c r="M234" s="220">
        <v>578059.38</v>
      </c>
      <c r="N234" s="220">
        <v>578059.38</v>
      </c>
      <c r="O234" s="220">
        <v>578059.38</v>
      </c>
      <c r="P234" s="220">
        <f t="shared" si="45"/>
        <v>6936712.5599999996</v>
      </c>
      <c r="Q234" s="220">
        <v>578059.38</v>
      </c>
      <c r="R234" s="220">
        <v>578059.38</v>
      </c>
      <c r="S234" s="220">
        <v>578059.38</v>
      </c>
      <c r="T234" s="220">
        <v>578059.38</v>
      </c>
      <c r="U234" s="220">
        <v>578059.38</v>
      </c>
      <c r="V234" s="220">
        <v>578059.38</v>
      </c>
      <c r="W234" s="220">
        <v>578059.38</v>
      </c>
      <c r="X234" s="220">
        <v>578059.38</v>
      </c>
      <c r="Y234" s="220">
        <v>578059.38</v>
      </c>
      <c r="Z234" s="220">
        <v>578059.38</v>
      </c>
      <c r="AA234" s="220">
        <v>578059.38</v>
      </c>
      <c r="AB234" s="220">
        <v>578059.38</v>
      </c>
      <c r="AC234" s="220">
        <v>578059.38</v>
      </c>
      <c r="AD234" s="220">
        <v>578059.38</v>
      </c>
      <c r="AE234" s="220">
        <v>578059.38</v>
      </c>
      <c r="AF234" s="220">
        <v>578059.38</v>
      </c>
      <c r="AG234" s="220">
        <f t="shared" si="46"/>
        <v>6936712.5599999996</v>
      </c>
      <c r="AH234" s="234"/>
      <c r="AI234" s="235">
        <f t="shared" si="49"/>
        <v>1840.16</v>
      </c>
      <c r="AJ234" s="235">
        <f t="shared" si="49"/>
        <v>1840.16</v>
      </c>
      <c r="AK234" s="235">
        <f t="shared" si="49"/>
        <v>1840.16</v>
      </c>
      <c r="AL234" s="235">
        <f t="shared" si="47"/>
        <v>1840.16</v>
      </c>
      <c r="AM234" s="235">
        <f t="shared" si="47"/>
        <v>1840.16</v>
      </c>
      <c r="AN234" s="235">
        <f t="shared" si="47"/>
        <v>1840.16</v>
      </c>
      <c r="AO234" s="235">
        <f t="shared" si="47"/>
        <v>1840.16</v>
      </c>
      <c r="AP234" s="235">
        <f t="shared" si="47"/>
        <v>1840.16</v>
      </c>
      <c r="AQ234" s="235">
        <f t="shared" si="47"/>
        <v>1840.16</v>
      </c>
      <c r="AR234" s="235">
        <f t="shared" si="37"/>
        <v>1840.16</v>
      </c>
      <c r="AS234" s="235">
        <f t="shared" si="37"/>
        <v>1840.16</v>
      </c>
      <c r="AT234" s="235">
        <f t="shared" si="37"/>
        <v>1840.16</v>
      </c>
      <c r="AU234" s="236">
        <f t="shared" si="42"/>
        <v>22081.920000000002</v>
      </c>
      <c r="AV234" s="236">
        <f t="shared" si="43"/>
        <v>1840.16</v>
      </c>
      <c r="AW234" s="236">
        <f t="shared" si="43"/>
        <v>1840.16</v>
      </c>
      <c r="AX234" s="236">
        <f t="shared" si="43"/>
        <v>1840.16</v>
      </c>
      <c r="AY234" s="236">
        <f t="shared" si="41"/>
        <v>1840.16</v>
      </c>
      <c r="AZ234" s="236">
        <f t="shared" si="50"/>
        <v>1136.8499999999999</v>
      </c>
      <c r="BA234" s="236">
        <f t="shared" si="50"/>
        <v>1136.8499999999999</v>
      </c>
      <c r="BB234" s="236">
        <f t="shared" si="50"/>
        <v>1136.8499999999999</v>
      </c>
      <c r="BC234" s="236">
        <f t="shared" si="48"/>
        <v>1136.8499999999999</v>
      </c>
      <c r="BD234" s="236">
        <f t="shared" si="48"/>
        <v>1136.8499999999999</v>
      </c>
      <c r="BE234" s="236">
        <f t="shared" si="48"/>
        <v>1136.8499999999999</v>
      </c>
      <c r="BF234" s="236">
        <f t="shared" si="48"/>
        <v>1136.8499999999999</v>
      </c>
      <c r="BG234" s="236">
        <f t="shared" si="48"/>
        <v>1136.8499999999999</v>
      </c>
      <c r="BH234" s="236">
        <f t="shared" si="48"/>
        <v>1136.8499999999999</v>
      </c>
      <c r="BI234" s="236">
        <f t="shared" si="38"/>
        <v>1136.8499999999999</v>
      </c>
      <c r="BJ234" s="236">
        <f t="shared" si="38"/>
        <v>1136.8499999999999</v>
      </c>
      <c r="BK234" s="236">
        <f t="shared" si="38"/>
        <v>1136.8499999999999</v>
      </c>
      <c r="BL234" s="235">
        <f t="shared" si="44"/>
        <v>13642.200000000003</v>
      </c>
      <c r="BM234" s="234"/>
      <c r="BN234" s="234"/>
      <c r="BO234" s="234"/>
      <c r="BP234" s="234"/>
      <c r="BQ234" s="234"/>
    </row>
    <row r="235" spans="1:69">
      <c r="A235" s="234" t="s">
        <v>448</v>
      </c>
      <c r="B235" s="231">
        <v>3.8200000000000005E-2</v>
      </c>
      <c r="C235" s="231">
        <v>2.3599999999999999E-2</v>
      </c>
      <c r="D235" s="220">
        <v>576385.74</v>
      </c>
      <c r="E235" s="220">
        <v>576385.74</v>
      </c>
      <c r="F235" s="220">
        <v>576385.74</v>
      </c>
      <c r="G235" s="220">
        <v>576385.74</v>
      </c>
      <c r="H235" s="220">
        <v>576385.74</v>
      </c>
      <c r="I235" s="220">
        <v>576385.74</v>
      </c>
      <c r="J235" s="220">
        <v>576385.74</v>
      </c>
      <c r="K235" s="220">
        <v>576385.74</v>
      </c>
      <c r="L235" s="220">
        <v>576385.74</v>
      </c>
      <c r="M235" s="220">
        <v>576385.74</v>
      </c>
      <c r="N235" s="220">
        <v>576385.74</v>
      </c>
      <c r="O235" s="220">
        <v>576385.74</v>
      </c>
      <c r="P235" s="220">
        <f t="shared" si="45"/>
        <v>6916628.8800000018</v>
      </c>
      <c r="Q235" s="220">
        <v>576385.74</v>
      </c>
      <c r="R235" s="220">
        <v>576385.74</v>
      </c>
      <c r="S235" s="220">
        <v>576385.74</v>
      </c>
      <c r="T235" s="220">
        <v>576385.74</v>
      </c>
      <c r="U235" s="220">
        <v>576385.74</v>
      </c>
      <c r="V235" s="220">
        <v>576385.74</v>
      </c>
      <c r="W235" s="220">
        <v>576385.74</v>
      </c>
      <c r="X235" s="220">
        <v>576385.74</v>
      </c>
      <c r="Y235" s="220">
        <v>576385.74</v>
      </c>
      <c r="Z235" s="220">
        <v>576385.74</v>
      </c>
      <c r="AA235" s="220">
        <v>576385.74</v>
      </c>
      <c r="AB235" s="220">
        <v>576385.74</v>
      </c>
      <c r="AC235" s="220">
        <v>576385.74</v>
      </c>
      <c r="AD235" s="220">
        <v>576385.74</v>
      </c>
      <c r="AE235" s="220">
        <v>576385.74</v>
      </c>
      <c r="AF235" s="220">
        <v>576385.74</v>
      </c>
      <c r="AG235" s="220">
        <f t="shared" si="46"/>
        <v>6916628.8800000018</v>
      </c>
      <c r="AH235" s="234"/>
      <c r="AI235" s="235">
        <f t="shared" si="49"/>
        <v>1834.83</v>
      </c>
      <c r="AJ235" s="235">
        <f t="shared" si="49"/>
        <v>1834.83</v>
      </c>
      <c r="AK235" s="235">
        <f t="shared" si="49"/>
        <v>1834.83</v>
      </c>
      <c r="AL235" s="235">
        <f t="shared" si="47"/>
        <v>1834.83</v>
      </c>
      <c r="AM235" s="235">
        <f t="shared" si="47"/>
        <v>1834.83</v>
      </c>
      <c r="AN235" s="235">
        <f t="shared" si="47"/>
        <v>1834.83</v>
      </c>
      <c r="AO235" s="235">
        <f t="shared" si="47"/>
        <v>1834.83</v>
      </c>
      <c r="AP235" s="235">
        <f t="shared" si="47"/>
        <v>1834.83</v>
      </c>
      <c r="AQ235" s="235">
        <f t="shared" si="47"/>
        <v>1834.83</v>
      </c>
      <c r="AR235" s="235">
        <f t="shared" si="37"/>
        <v>1834.83</v>
      </c>
      <c r="AS235" s="235">
        <f t="shared" si="37"/>
        <v>1834.83</v>
      </c>
      <c r="AT235" s="235">
        <f t="shared" si="37"/>
        <v>1834.83</v>
      </c>
      <c r="AU235" s="236">
        <f t="shared" si="42"/>
        <v>22017.960000000006</v>
      </c>
      <c r="AV235" s="236">
        <f t="shared" si="43"/>
        <v>1834.83</v>
      </c>
      <c r="AW235" s="236">
        <f t="shared" si="43"/>
        <v>1834.83</v>
      </c>
      <c r="AX235" s="236">
        <f t="shared" si="43"/>
        <v>1834.83</v>
      </c>
      <c r="AY235" s="236">
        <f t="shared" si="41"/>
        <v>1834.83</v>
      </c>
      <c r="AZ235" s="236">
        <f t="shared" si="50"/>
        <v>1133.56</v>
      </c>
      <c r="BA235" s="236">
        <f t="shared" si="50"/>
        <v>1133.56</v>
      </c>
      <c r="BB235" s="236">
        <f t="shared" si="50"/>
        <v>1133.56</v>
      </c>
      <c r="BC235" s="236">
        <f t="shared" si="48"/>
        <v>1133.56</v>
      </c>
      <c r="BD235" s="236">
        <f t="shared" si="48"/>
        <v>1133.56</v>
      </c>
      <c r="BE235" s="236">
        <f t="shared" si="48"/>
        <v>1133.56</v>
      </c>
      <c r="BF235" s="236">
        <f t="shared" si="48"/>
        <v>1133.56</v>
      </c>
      <c r="BG235" s="236">
        <f t="shared" si="48"/>
        <v>1133.56</v>
      </c>
      <c r="BH235" s="236">
        <f t="shared" si="48"/>
        <v>1133.56</v>
      </c>
      <c r="BI235" s="236">
        <f t="shared" si="38"/>
        <v>1133.56</v>
      </c>
      <c r="BJ235" s="236">
        <f t="shared" si="38"/>
        <v>1133.56</v>
      </c>
      <c r="BK235" s="236">
        <f t="shared" si="38"/>
        <v>1133.56</v>
      </c>
      <c r="BL235" s="235">
        <f t="shared" si="44"/>
        <v>13602.719999999996</v>
      </c>
      <c r="BM235" s="234"/>
      <c r="BN235" s="234"/>
      <c r="BO235" s="234"/>
      <c r="BP235" s="234"/>
      <c r="BQ235" s="234"/>
    </row>
    <row r="236" spans="1:69">
      <c r="A236" s="234" t="s">
        <v>449</v>
      </c>
      <c r="B236" s="231">
        <v>3.8300000000000001E-2</v>
      </c>
      <c r="C236" s="231">
        <v>2.3599999999999999E-2</v>
      </c>
      <c r="D236" s="220">
        <v>593786.01</v>
      </c>
      <c r="E236" s="220">
        <v>593786.01</v>
      </c>
      <c r="F236" s="220">
        <v>593786.01</v>
      </c>
      <c r="G236" s="220">
        <v>593786.01</v>
      </c>
      <c r="H236" s="220">
        <v>593786.01</v>
      </c>
      <c r="I236" s="220">
        <v>593786.01</v>
      </c>
      <c r="J236" s="220">
        <v>593786.01</v>
      </c>
      <c r="K236" s="220">
        <v>593786.01</v>
      </c>
      <c r="L236" s="220">
        <v>593786.01</v>
      </c>
      <c r="M236" s="220">
        <v>593786.01</v>
      </c>
      <c r="N236" s="220">
        <v>593786.01</v>
      </c>
      <c r="O236" s="220">
        <v>593786.01</v>
      </c>
      <c r="P236" s="220">
        <f t="shared" si="45"/>
        <v>7125432.1199999982</v>
      </c>
      <c r="Q236" s="220">
        <v>593786.01</v>
      </c>
      <c r="R236" s="220">
        <v>593786.01</v>
      </c>
      <c r="S236" s="220">
        <v>593786.01</v>
      </c>
      <c r="T236" s="220">
        <v>593786.01</v>
      </c>
      <c r="U236" s="220">
        <v>593786.01</v>
      </c>
      <c r="V236" s="220">
        <v>593786.01</v>
      </c>
      <c r="W236" s="220">
        <v>593786.01</v>
      </c>
      <c r="X236" s="220">
        <v>593786.01</v>
      </c>
      <c r="Y236" s="220">
        <v>593786.01</v>
      </c>
      <c r="Z236" s="220">
        <v>593786.01</v>
      </c>
      <c r="AA236" s="220">
        <v>593786.01</v>
      </c>
      <c r="AB236" s="220">
        <v>593786.01</v>
      </c>
      <c r="AC236" s="220">
        <v>593786.01</v>
      </c>
      <c r="AD236" s="220">
        <v>593786.01</v>
      </c>
      <c r="AE236" s="220">
        <v>593786.01</v>
      </c>
      <c r="AF236" s="220">
        <v>593786.01</v>
      </c>
      <c r="AG236" s="220">
        <f t="shared" si="46"/>
        <v>7125432.1199999982</v>
      </c>
      <c r="AH236" s="234"/>
      <c r="AI236" s="235">
        <f t="shared" si="49"/>
        <v>1895.17</v>
      </c>
      <c r="AJ236" s="235">
        <f t="shared" si="49"/>
        <v>1895.17</v>
      </c>
      <c r="AK236" s="235">
        <f t="shared" si="49"/>
        <v>1895.17</v>
      </c>
      <c r="AL236" s="235">
        <f t="shared" si="47"/>
        <v>1895.17</v>
      </c>
      <c r="AM236" s="235">
        <f t="shared" si="47"/>
        <v>1895.17</v>
      </c>
      <c r="AN236" s="235">
        <f t="shared" si="47"/>
        <v>1895.17</v>
      </c>
      <c r="AO236" s="235">
        <f t="shared" si="47"/>
        <v>1895.17</v>
      </c>
      <c r="AP236" s="235">
        <f t="shared" si="47"/>
        <v>1895.17</v>
      </c>
      <c r="AQ236" s="235">
        <f t="shared" si="47"/>
        <v>1895.17</v>
      </c>
      <c r="AR236" s="235">
        <f t="shared" si="37"/>
        <v>1895.17</v>
      </c>
      <c r="AS236" s="235">
        <f t="shared" si="37"/>
        <v>1895.17</v>
      </c>
      <c r="AT236" s="235">
        <f t="shared" si="37"/>
        <v>1895.17</v>
      </c>
      <c r="AU236" s="236">
        <f t="shared" si="42"/>
        <v>22742.039999999994</v>
      </c>
      <c r="AV236" s="236">
        <f t="shared" si="43"/>
        <v>1895.17</v>
      </c>
      <c r="AW236" s="236">
        <f t="shared" si="43"/>
        <v>1895.17</v>
      </c>
      <c r="AX236" s="236">
        <f t="shared" si="43"/>
        <v>1895.17</v>
      </c>
      <c r="AY236" s="236">
        <f t="shared" si="41"/>
        <v>1895.17</v>
      </c>
      <c r="AZ236" s="236">
        <f t="shared" si="50"/>
        <v>1167.78</v>
      </c>
      <c r="BA236" s="236">
        <f t="shared" si="50"/>
        <v>1167.78</v>
      </c>
      <c r="BB236" s="236">
        <f t="shared" si="50"/>
        <v>1167.78</v>
      </c>
      <c r="BC236" s="236">
        <f t="shared" si="48"/>
        <v>1167.78</v>
      </c>
      <c r="BD236" s="236">
        <f t="shared" si="48"/>
        <v>1167.78</v>
      </c>
      <c r="BE236" s="236">
        <f t="shared" si="48"/>
        <v>1167.78</v>
      </c>
      <c r="BF236" s="236">
        <f t="shared" si="48"/>
        <v>1167.78</v>
      </c>
      <c r="BG236" s="236">
        <f t="shared" si="48"/>
        <v>1167.78</v>
      </c>
      <c r="BH236" s="236">
        <f t="shared" si="48"/>
        <v>1167.78</v>
      </c>
      <c r="BI236" s="236">
        <f t="shared" si="38"/>
        <v>1167.78</v>
      </c>
      <c r="BJ236" s="236">
        <f t="shared" si="38"/>
        <v>1167.78</v>
      </c>
      <c r="BK236" s="236">
        <f t="shared" si="38"/>
        <v>1167.78</v>
      </c>
      <c r="BL236" s="235">
        <f t="shared" si="44"/>
        <v>14013.360000000002</v>
      </c>
      <c r="BM236" s="234"/>
      <c r="BN236" s="234"/>
      <c r="BO236" s="234"/>
      <c r="BP236" s="234"/>
      <c r="BQ236" s="234"/>
    </row>
    <row r="237" spans="1:69">
      <c r="A237" s="234" t="s">
        <v>450</v>
      </c>
      <c r="B237" s="231">
        <v>3.5699999999999996E-2</v>
      </c>
      <c r="C237" s="231">
        <v>3.49E-2</v>
      </c>
      <c r="D237" s="220">
        <v>258073267.91</v>
      </c>
      <c r="E237" s="220">
        <v>266519113.16999999</v>
      </c>
      <c r="F237" s="220">
        <v>273130159.62</v>
      </c>
      <c r="G237" s="220">
        <v>271414123.56999999</v>
      </c>
      <c r="H237" s="220">
        <v>271398169.22000003</v>
      </c>
      <c r="I237" s="220">
        <v>271218615.13999999</v>
      </c>
      <c r="J237" s="220">
        <v>271076252.45499998</v>
      </c>
      <c r="K237" s="220">
        <v>271364895.81</v>
      </c>
      <c r="L237" s="220">
        <v>271649994.54500002</v>
      </c>
      <c r="M237" s="220">
        <v>271695506.24000001</v>
      </c>
      <c r="N237" s="220">
        <v>271692450.58999997</v>
      </c>
      <c r="O237" s="220">
        <v>271692450.58999997</v>
      </c>
      <c r="P237" s="220">
        <f t="shared" si="45"/>
        <v>3240924998.8600006</v>
      </c>
      <c r="Q237" s="220">
        <v>271692450.58999997</v>
      </c>
      <c r="R237" s="220">
        <v>271999117.96999997</v>
      </c>
      <c r="S237" s="220">
        <v>272305785.34999996</v>
      </c>
      <c r="T237" s="220">
        <v>272305785.34999996</v>
      </c>
      <c r="U237" s="220">
        <v>272305785.34999996</v>
      </c>
      <c r="V237" s="220">
        <v>272305785.34999996</v>
      </c>
      <c r="W237" s="220">
        <v>272305785.34999996</v>
      </c>
      <c r="X237" s="220">
        <v>273172927.48499995</v>
      </c>
      <c r="Y237" s="220">
        <v>274040069.61999995</v>
      </c>
      <c r="Z237" s="220">
        <v>274040069.61999995</v>
      </c>
      <c r="AA237" s="220">
        <v>274040069.61999995</v>
      </c>
      <c r="AB237" s="220">
        <v>274040069.61999995</v>
      </c>
      <c r="AC237" s="220">
        <v>276463941.53999996</v>
      </c>
      <c r="AD237" s="220">
        <v>278887813.45999998</v>
      </c>
      <c r="AE237" s="220">
        <v>278887813.45999998</v>
      </c>
      <c r="AF237" s="220">
        <v>278887813.45999998</v>
      </c>
      <c r="AG237" s="220">
        <f t="shared" si="46"/>
        <v>3299377943.9349995</v>
      </c>
      <c r="AH237" s="234"/>
      <c r="AI237" s="235">
        <f t="shared" si="49"/>
        <v>767767.97</v>
      </c>
      <c r="AJ237" s="235">
        <f t="shared" si="49"/>
        <v>792894.36</v>
      </c>
      <c r="AK237" s="235">
        <f t="shared" si="49"/>
        <v>812562.22</v>
      </c>
      <c r="AL237" s="235">
        <f t="shared" si="47"/>
        <v>807457.02</v>
      </c>
      <c r="AM237" s="235">
        <f t="shared" si="47"/>
        <v>807409.55</v>
      </c>
      <c r="AN237" s="235">
        <f t="shared" si="47"/>
        <v>806875.38</v>
      </c>
      <c r="AO237" s="235">
        <f t="shared" si="47"/>
        <v>806451.85</v>
      </c>
      <c r="AP237" s="235">
        <f t="shared" si="47"/>
        <v>807310.57</v>
      </c>
      <c r="AQ237" s="235">
        <f t="shared" si="47"/>
        <v>808158.73</v>
      </c>
      <c r="AR237" s="235">
        <f t="shared" si="37"/>
        <v>808294.13</v>
      </c>
      <c r="AS237" s="235">
        <f t="shared" si="37"/>
        <v>808285.04</v>
      </c>
      <c r="AT237" s="235">
        <f t="shared" si="37"/>
        <v>808285.04</v>
      </c>
      <c r="AU237" s="236">
        <f t="shared" si="42"/>
        <v>9641751.8599999994</v>
      </c>
      <c r="AV237" s="236">
        <f t="shared" si="43"/>
        <v>808285.04</v>
      </c>
      <c r="AW237" s="236">
        <f t="shared" si="43"/>
        <v>809197.38</v>
      </c>
      <c r="AX237" s="236">
        <f t="shared" si="43"/>
        <v>810109.71</v>
      </c>
      <c r="AY237" s="236">
        <f t="shared" si="41"/>
        <v>810109.71</v>
      </c>
      <c r="AZ237" s="236">
        <f t="shared" si="50"/>
        <v>791955.99</v>
      </c>
      <c r="BA237" s="236">
        <f t="shared" si="50"/>
        <v>791955.99</v>
      </c>
      <c r="BB237" s="236">
        <f t="shared" si="50"/>
        <v>791955.99</v>
      </c>
      <c r="BC237" s="236">
        <f t="shared" si="48"/>
        <v>794477.93</v>
      </c>
      <c r="BD237" s="236">
        <f t="shared" si="48"/>
        <v>796999.87</v>
      </c>
      <c r="BE237" s="236">
        <f t="shared" si="48"/>
        <v>796999.87</v>
      </c>
      <c r="BF237" s="236">
        <f t="shared" si="48"/>
        <v>796999.87</v>
      </c>
      <c r="BG237" s="236">
        <f t="shared" si="48"/>
        <v>796999.87</v>
      </c>
      <c r="BH237" s="236">
        <f t="shared" si="48"/>
        <v>804049.3</v>
      </c>
      <c r="BI237" s="236">
        <f t="shared" si="38"/>
        <v>811098.72</v>
      </c>
      <c r="BJ237" s="236">
        <f t="shared" si="38"/>
        <v>811098.72</v>
      </c>
      <c r="BK237" s="236">
        <f t="shared" si="38"/>
        <v>811098.72</v>
      </c>
      <c r="BL237" s="235">
        <f t="shared" si="44"/>
        <v>9595690.8399999999</v>
      </c>
      <c r="BM237" s="234"/>
      <c r="BN237" s="234"/>
      <c r="BO237" s="234"/>
      <c r="BP237" s="234"/>
      <c r="BQ237" s="234"/>
    </row>
    <row r="238" spans="1:69">
      <c r="A238" s="234" t="s">
        <v>451</v>
      </c>
      <c r="B238" s="231">
        <v>4.9399999999999999E-2</v>
      </c>
      <c r="C238" s="231">
        <v>3.5700000000000003E-2</v>
      </c>
      <c r="D238" s="220">
        <v>25934235.140000001</v>
      </c>
      <c r="E238" s="220">
        <v>25934235.140000001</v>
      </c>
      <c r="F238" s="220">
        <v>25934235.140000001</v>
      </c>
      <c r="G238" s="220">
        <v>25934235.140000001</v>
      </c>
      <c r="H238" s="220">
        <v>25934235.140000001</v>
      </c>
      <c r="I238" s="220">
        <v>25934235.140000001</v>
      </c>
      <c r="J238" s="220">
        <v>25934235.140000001</v>
      </c>
      <c r="K238" s="220">
        <v>25934235.140000001</v>
      </c>
      <c r="L238" s="220">
        <v>25934235.140000001</v>
      </c>
      <c r="M238" s="220">
        <v>25934235.140000001</v>
      </c>
      <c r="N238" s="220">
        <v>25934235.140000001</v>
      </c>
      <c r="O238" s="220">
        <v>25934235.140000001</v>
      </c>
      <c r="P238" s="220">
        <f t="shared" si="45"/>
        <v>311210821.67999995</v>
      </c>
      <c r="Q238" s="220">
        <v>25934235.140000001</v>
      </c>
      <c r="R238" s="220">
        <v>25934235.140000001</v>
      </c>
      <c r="S238" s="220">
        <v>25934235.140000001</v>
      </c>
      <c r="T238" s="220">
        <v>25934235.140000001</v>
      </c>
      <c r="U238" s="220">
        <v>25934235.140000001</v>
      </c>
      <c r="V238" s="220">
        <v>25934235.140000001</v>
      </c>
      <c r="W238" s="220">
        <v>25934235.140000001</v>
      </c>
      <c r="X238" s="220">
        <v>25934235.140000001</v>
      </c>
      <c r="Y238" s="220">
        <v>25934235.140000001</v>
      </c>
      <c r="Z238" s="220">
        <v>25934235.140000001</v>
      </c>
      <c r="AA238" s="220">
        <v>25934235.140000001</v>
      </c>
      <c r="AB238" s="220">
        <v>25934235.140000001</v>
      </c>
      <c r="AC238" s="220">
        <v>25934235.140000001</v>
      </c>
      <c r="AD238" s="220">
        <v>25934235.140000001</v>
      </c>
      <c r="AE238" s="220">
        <v>25934235.140000001</v>
      </c>
      <c r="AF238" s="220">
        <v>25934235.140000001</v>
      </c>
      <c r="AG238" s="220">
        <f t="shared" si="46"/>
        <v>311210821.67999995</v>
      </c>
      <c r="AH238" s="234"/>
      <c r="AI238" s="235">
        <f t="shared" si="49"/>
        <v>106762.6</v>
      </c>
      <c r="AJ238" s="235">
        <f t="shared" si="49"/>
        <v>106762.6</v>
      </c>
      <c r="AK238" s="235">
        <f t="shared" si="49"/>
        <v>106762.6</v>
      </c>
      <c r="AL238" s="235">
        <f t="shared" si="47"/>
        <v>106762.6</v>
      </c>
      <c r="AM238" s="235">
        <f t="shared" si="47"/>
        <v>106762.6</v>
      </c>
      <c r="AN238" s="235">
        <f t="shared" si="47"/>
        <v>106762.6</v>
      </c>
      <c r="AO238" s="235">
        <f t="shared" si="47"/>
        <v>106762.6</v>
      </c>
      <c r="AP238" s="235">
        <f t="shared" si="47"/>
        <v>106762.6</v>
      </c>
      <c r="AQ238" s="235">
        <f t="shared" si="47"/>
        <v>106762.6</v>
      </c>
      <c r="AR238" s="235">
        <f t="shared" si="37"/>
        <v>106762.6</v>
      </c>
      <c r="AS238" s="235">
        <f t="shared" si="37"/>
        <v>106762.6</v>
      </c>
      <c r="AT238" s="235">
        <f t="shared" si="37"/>
        <v>106762.6</v>
      </c>
      <c r="AU238" s="236">
        <f t="shared" si="42"/>
        <v>1281151.2000000002</v>
      </c>
      <c r="AV238" s="236">
        <f t="shared" si="43"/>
        <v>106762.6</v>
      </c>
      <c r="AW238" s="236">
        <f t="shared" si="43"/>
        <v>106762.6</v>
      </c>
      <c r="AX238" s="236">
        <f t="shared" si="43"/>
        <v>106762.6</v>
      </c>
      <c r="AY238" s="236">
        <f t="shared" si="41"/>
        <v>106762.6</v>
      </c>
      <c r="AZ238" s="236">
        <f t="shared" si="50"/>
        <v>77154.350000000006</v>
      </c>
      <c r="BA238" s="236">
        <f t="shared" si="50"/>
        <v>77154.350000000006</v>
      </c>
      <c r="BB238" s="236">
        <f t="shared" si="50"/>
        <v>77154.350000000006</v>
      </c>
      <c r="BC238" s="236">
        <f t="shared" si="48"/>
        <v>77154.350000000006</v>
      </c>
      <c r="BD238" s="236">
        <f t="shared" si="48"/>
        <v>77154.350000000006</v>
      </c>
      <c r="BE238" s="236">
        <f t="shared" si="48"/>
        <v>77154.350000000006</v>
      </c>
      <c r="BF238" s="236">
        <f t="shared" si="48"/>
        <v>77154.350000000006</v>
      </c>
      <c r="BG238" s="236">
        <f t="shared" si="48"/>
        <v>77154.350000000006</v>
      </c>
      <c r="BH238" s="236">
        <f t="shared" si="48"/>
        <v>77154.350000000006</v>
      </c>
      <c r="BI238" s="236">
        <f t="shared" si="38"/>
        <v>77154.350000000006</v>
      </c>
      <c r="BJ238" s="236">
        <f t="shared" si="38"/>
        <v>77154.350000000006</v>
      </c>
      <c r="BK238" s="236">
        <f t="shared" si="38"/>
        <v>77154.350000000006</v>
      </c>
      <c r="BL238" s="235">
        <f t="shared" si="44"/>
        <v>925852.19999999984</v>
      </c>
      <c r="BM238" s="234"/>
      <c r="BN238" s="234"/>
      <c r="BO238" s="234"/>
      <c r="BP238" s="234"/>
      <c r="BQ238" s="234"/>
    </row>
    <row r="239" spans="1:69">
      <c r="A239" s="234" t="s">
        <v>452</v>
      </c>
      <c r="B239" s="231">
        <v>4.82E-2</v>
      </c>
      <c r="C239" s="231">
        <v>2.7199999999999998E-2</v>
      </c>
      <c r="D239" s="220">
        <v>42711831.420000002</v>
      </c>
      <c r="E239" s="220">
        <v>42711831.420000002</v>
      </c>
      <c r="F239" s="220">
        <v>42711831.420000002</v>
      </c>
      <c r="G239" s="220">
        <v>42711831.420000002</v>
      </c>
      <c r="H239" s="220">
        <v>42711831.420000002</v>
      </c>
      <c r="I239" s="220">
        <v>42711831.420000002</v>
      </c>
      <c r="J239" s="220">
        <v>42711831.420000002</v>
      </c>
      <c r="K239" s="220">
        <v>42711831.420000002</v>
      </c>
      <c r="L239" s="220">
        <v>42711831.420000002</v>
      </c>
      <c r="M239" s="220">
        <v>42711831.420000002</v>
      </c>
      <c r="N239" s="220">
        <v>42711831.420000002</v>
      </c>
      <c r="O239" s="220">
        <v>42711831.420000002</v>
      </c>
      <c r="P239" s="220">
        <f t="shared" si="45"/>
        <v>512541977.04000014</v>
      </c>
      <c r="Q239" s="220">
        <v>42711831.420000002</v>
      </c>
      <c r="R239" s="220">
        <v>42711831.420000002</v>
      </c>
      <c r="S239" s="220">
        <v>42711831.420000002</v>
      </c>
      <c r="T239" s="220">
        <v>42711831.420000002</v>
      </c>
      <c r="U239" s="220">
        <v>42711831.420000002</v>
      </c>
      <c r="V239" s="220">
        <v>42711831.420000002</v>
      </c>
      <c r="W239" s="220">
        <v>42711831.420000002</v>
      </c>
      <c r="X239" s="220">
        <v>42711831.420000002</v>
      </c>
      <c r="Y239" s="220">
        <v>42711831.420000002</v>
      </c>
      <c r="Z239" s="220">
        <v>42711831.420000002</v>
      </c>
      <c r="AA239" s="220">
        <v>42711831.420000002</v>
      </c>
      <c r="AB239" s="220">
        <v>42711831.420000002</v>
      </c>
      <c r="AC239" s="220">
        <v>42711831.420000002</v>
      </c>
      <c r="AD239" s="220">
        <v>42711831.420000002</v>
      </c>
      <c r="AE239" s="220">
        <v>42711831.420000002</v>
      </c>
      <c r="AF239" s="220">
        <v>42711831.420000002</v>
      </c>
      <c r="AG239" s="220">
        <f t="shared" si="46"/>
        <v>512541977.04000014</v>
      </c>
      <c r="AH239" s="234"/>
      <c r="AI239" s="235">
        <f t="shared" si="49"/>
        <v>171559.19</v>
      </c>
      <c r="AJ239" s="235">
        <f t="shared" si="49"/>
        <v>171559.19</v>
      </c>
      <c r="AK239" s="235">
        <f t="shared" si="49"/>
        <v>171559.19</v>
      </c>
      <c r="AL239" s="235">
        <f t="shared" si="47"/>
        <v>171559.19</v>
      </c>
      <c r="AM239" s="235">
        <f t="shared" si="47"/>
        <v>171559.19</v>
      </c>
      <c r="AN239" s="235">
        <f t="shared" si="47"/>
        <v>171559.19</v>
      </c>
      <c r="AO239" s="235">
        <f t="shared" si="47"/>
        <v>171559.19</v>
      </c>
      <c r="AP239" s="235">
        <f t="shared" si="47"/>
        <v>171559.19</v>
      </c>
      <c r="AQ239" s="235">
        <f t="shared" si="47"/>
        <v>171559.19</v>
      </c>
      <c r="AR239" s="235">
        <f t="shared" si="37"/>
        <v>171559.19</v>
      </c>
      <c r="AS239" s="235">
        <f t="shared" si="37"/>
        <v>171559.19</v>
      </c>
      <c r="AT239" s="235">
        <f t="shared" si="37"/>
        <v>171559.19</v>
      </c>
      <c r="AU239" s="236">
        <f t="shared" si="42"/>
        <v>2058710.2799999996</v>
      </c>
      <c r="AV239" s="236">
        <f t="shared" si="43"/>
        <v>171559.19</v>
      </c>
      <c r="AW239" s="236">
        <f t="shared" si="43"/>
        <v>171559.19</v>
      </c>
      <c r="AX239" s="236">
        <f t="shared" si="43"/>
        <v>171559.19</v>
      </c>
      <c r="AY239" s="236">
        <f t="shared" si="41"/>
        <v>171559.19</v>
      </c>
      <c r="AZ239" s="236">
        <f t="shared" si="50"/>
        <v>96813.48</v>
      </c>
      <c r="BA239" s="236">
        <f t="shared" si="50"/>
        <v>96813.48</v>
      </c>
      <c r="BB239" s="236">
        <f t="shared" si="50"/>
        <v>96813.48</v>
      </c>
      <c r="BC239" s="236">
        <f t="shared" si="48"/>
        <v>96813.48</v>
      </c>
      <c r="BD239" s="236">
        <f t="shared" si="48"/>
        <v>96813.48</v>
      </c>
      <c r="BE239" s="236">
        <f t="shared" si="48"/>
        <v>96813.48</v>
      </c>
      <c r="BF239" s="236">
        <f t="shared" si="48"/>
        <v>96813.48</v>
      </c>
      <c r="BG239" s="236">
        <f t="shared" si="48"/>
        <v>96813.48</v>
      </c>
      <c r="BH239" s="236">
        <f t="shared" si="48"/>
        <v>96813.48</v>
      </c>
      <c r="BI239" s="236">
        <f t="shared" si="38"/>
        <v>96813.48</v>
      </c>
      <c r="BJ239" s="236">
        <f t="shared" si="38"/>
        <v>96813.48</v>
      </c>
      <c r="BK239" s="236">
        <f t="shared" si="38"/>
        <v>96813.48</v>
      </c>
      <c r="BL239" s="235">
        <f t="shared" si="44"/>
        <v>1161761.76</v>
      </c>
      <c r="BM239" s="234"/>
      <c r="BN239" s="234"/>
      <c r="BO239" s="234"/>
      <c r="BP239" s="234"/>
      <c r="BQ239" s="234"/>
    </row>
    <row r="240" spans="1:69">
      <c r="A240" s="234" t="s">
        <v>453</v>
      </c>
      <c r="B240" s="231">
        <v>4.41E-2</v>
      </c>
      <c r="C240" s="231">
        <v>3.0800000000000001E-2</v>
      </c>
      <c r="D240" s="220">
        <v>16691313.75</v>
      </c>
      <c r="E240" s="220">
        <v>16691313.75</v>
      </c>
      <c r="F240" s="220">
        <v>16691313.75</v>
      </c>
      <c r="G240" s="220">
        <v>16691313.75</v>
      </c>
      <c r="H240" s="220">
        <v>16691313.75</v>
      </c>
      <c r="I240" s="220">
        <v>16691313.75</v>
      </c>
      <c r="J240" s="220">
        <v>16691313.75</v>
      </c>
      <c r="K240" s="220">
        <v>16691313.75</v>
      </c>
      <c r="L240" s="220">
        <v>16691313.75</v>
      </c>
      <c r="M240" s="220">
        <v>16691313.75</v>
      </c>
      <c r="N240" s="220">
        <v>16691313.75</v>
      </c>
      <c r="O240" s="220">
        <v>16691313.75</v>
      </c>
      <c r="P240" s="220">
        <f t="shared" si="45"/>
        <v>200295765</v>
      </c>
      <c r="Q240" s="220">
        <v>16691313.75</v>
      </c>
      <c r="R240" s="220">
        <v>16691313.75</v>
      </c>
      <c r="S240" s="220">
        <v>16691313.75</v>
      </c>
      <c r="T240" s="220">
        <v>16691313.75</v>
      </c>
      <c r="U240" s="220">
        <v>16691313.75</v>
      </c>
      <c r="V240" s="220">
        <v>16691313.75</v>
      </c>
      <c r="W240" s="220">
        <v>16691313.75</v>
      </c>
      <c r="X240" s="220">
        <v>16691313.75</v>
      </c>
      <c r="Y240" s="220">
        <v>16691313.75</v>
      </c>
      <c r="Z240" s="220">
        <v>16691313.75</v>
      </c>
      <c r="AA240" s="220">
        <v>16691313.75</v>
      </c>
      <c r="AB240" s="220">
        <v>16691313.75</v>
      </c>
      <c r="AC240" s="220">
        <v>16691313.75</v>
      </c>
      <c r="AD240" s="220">
        <v>16691313.75</v>
      </c>
      <c r="AE240" s="220">
        <v>16691313.75</v>
      </c>
      <c r="AF240" s="220">
        <v>16691313.75</v>
      </c>
      <c r="AG240" s="220">
        <f t="shared" si="46"/>
        <v>200295765</v>
      </c>
      <c r="AH240" s="234"/>
      <c r="AI240" s="235">
        <f t="shared" si="49"/>
        <v>61340.58</v>
      </c>
      <c r="AJ240" s="235">
        <f t="shared" si="49"/>
        <v>61340.58</v>
      </c>
      <c r="AK240" s="235">
        <f t="shared" si="49"/>
        <v>61340.58</v>
      </c>
      <c r="AL240" s="235">
        <f t="shared" si="47"/>
        <v>61340.58</v>
      </c>
      <c r="AM240" s="235">
        <f t="shared" si="47"/>
        <v>61340.58</v>
      </c>
      <c r="AN240" s="235">
        <f t="shared" si="47"/>
        <v>61340.58</v>
      </c>
      <c r="AO240" s="235">
        <f t="shared" si="47"/>
        <v>61340.58</v>
      </c>
      <c r="AP240" s="235">
        <f t="shared" si="47"/>
        <v>61340.58</v>
      </c>
      <c r="AQ240" s="235">
        <f t="shared" si="47"/>
        <v>61340.58</v>
      </c>
      <c r="AR240" s="235">
        <f t="shared" si="37"/>
        <v>61340.58</v>
      </c>
      <c r="AS240" s="235">
        <f t="shared" si="37"/>
        <v>61340.58</v>
      </c>
      <c r="AT240" s="235">
        <f t="shared" si="37"/>
        <v>61340.58</v>
      </c>
      <c r="AU240" s="236">
        <f t="shared" si="42"/>
        <v>736086.96</v>
      </c>
      <c r="AV240" s="236">
        <f t="shared" si="43"/>
        <v>61340.58</v>
      </c>
      <c r="AW240" s="236">
        <f t="shared" si="43"/>
        <v>61340.58</v>
      </c>
      <c r="AX240" s="236">
        <f t="shared" si="43"/>
        <v>61340.58</v>
      </c>
      <c r="AY240" s="236">
        <f t="shared" si="41"/>
        <v>61340.58</v>
      </c>
      <c r="AZ240" s="236">
        <f t="shared" si="50"/>
        <v>42841.04</v>
      </c>
      <c r="BA240" s="236">
        <f t="shared" si="50"/>
        <v>42841.04</v>
      </c>
      <c r="BB240" s="236">
        <f t="shared" si="50"/>
        <v>42841.04</v>
      </c>
      <c r="BC240" s="236">
        <f t="shared" si="48"/>
        <v>42841.04</v>
      </c>
      <c r="BD240" s="236">
        <f t="shared" si="48"/>
        <v>42841.04</v>
      </c>
      <c r="BE240" s="236">
        <f t="shared" si="48"/>
        <v>42841.04</v>
      </c>
      <c r="BF240" s="236">
        <f t="shared" si="48"/>
        <v>42841.04</v>
      </c>
      <c r="BG240" s="236">
        <f t="shared" si="48"/>
        <v>42841.04</v>
      </c>
      <c r="BH240" s="236">
        <f t="shared" si="48"/>
        <v>42841.04</v>
      </c>
      <c r="BI240" s="236">
        <f t="shared" si="38"/>
        <v>42841.04</v>
      </c>
      <c r="BJ240" s="236">
        <f t="shared" si="38"/>
        <v>42841.04</v>
      </c>
      <c r="BK240" s="236">
        <f t="shared" si="38"/>
        <v>42841.04</v>
      </c>
      <c r="BL240" s="235">
        <f t="shared" si="44"/>
        <v>514092.47999999992</v>
      </c>
      <c r="BM240" s="234"/>
      <c r="BN240" s="234"/>
      <c r="BO240" s="234"/>
      <c r="BP240" s="234"/>
      <c r="BQ240" s="234"/>
    </row>
    <row r="241" spans="1:69">
      <c r="A241" s="234" t="s">
        <v>454</v>
      </c>
      <c r="B241" s="231">
        <v>5.4199999999999998E-2</v>
      </c>
      <c r="C241" s="231">
        <v>3.5899999999999994E-2</v>
      </c>
      <c r="D241" s="220">
        <v>43060710.68</v>
      </c>
      <c r="E241" s="220">
        <v>43034791.909999996</v>
      </c>
      <c r="F241" s="220">
        <v>43034791.909999996</v>
      </c>
      <c r="G241" s="220">
        <v>43034791.909999996</v>
      </c>
      <c r="H241" s="220">
        <v>43034791.909999996</v>
      </c>
      <c r="I241" s="220">
        <v>43034791.909999996</v>
      </c>
      <c r="J241" s="220">
        <v>43034791.909999996</v>
      </c>
      <c r="K241" s="220">
        <v>43272087.689999998</v>
      </c>
      <c r="L241" s="220">
        <v>43509383.469999999</v>
      </c>
      <c r="M241" s="220">
        <v>43509383.469999999</v>
      </c>
      <c r="N241" s="220">
        <v>43509383.469999999</v>
      </c>
      <c r="O241" s="220">
        <v>43509383.469999999</v>
      </c>
      <c r="P241" s="220">
        <f t="shared" si="45"/>
        <v>518579083.71000004</v>
      </c>
      <c r="Q241" s="220">
        <v>43509383.469999999</v>
      </c>
      <c r="R241" s="220">
        <v>43509383.469999999</v>
      </c>
      <c r="S241" s="220">
        <v>43509383.469999999</v>
      </c>
      <c r="T241" s="220">
        <v>43509383.469999999</v>
      </c>
      <c r="U241" s="220">
        <v>43509383.469999999</v>
      </c>
      <c r="V241" s="220">
        <v>43509383.469999999</v>
      </c>
      <c r="W241" s="220">
        <v>43509383.469999999</v>
      </c>
      <c r="X241" s="220">
        <v>43509383.469999999</v>
      </c>
      <c r="Y241" s="220">
        <v>43509383.469999999</v>
      </c>
      <c r="Z241" s="220">
        <v>43509383.469999999</v>
      </c>
      <c r="AA241" s="220">
        <v>43509383.469999999</v>
      </c>
      <c r="AB241" s="220">
        <v>43509383.469999999</v>
      </c>
      <c r="AC241" s="220">
        <v>43509383.469999999</v>
      </c>
      <c r="AD241" s="220">
        <v>43509383.469999999</v>
      </c>
      <c r="AE241" s="220">
        <v>43509383.469999999</v>
      </c>
      <c r="AF241" s="220">
        <v>43509383.469999999</v>
      </c>
      <c r="AG241" s="220">
        <f t="shared" si="46"/>
        <v>522112601.6400001</v>
      </c>
      <c r="AH241" s="234"/>
      <c r="AI241" s="235">
        <f t="shared" si="49"/>
        <v>194490.88</v>
      </c>
      <c r="AJ241" s="235">
        <f t="shared" si="49"/>
        <v>194373.81</v>
      </c>
      <c r="AK241" s="235">
        <f t="shared" si="49"/>
        <v>194373.81</v>
      </c>
      <c r="AL241" s="235">
        <f t="shared" si="47"/>
        <v>194373.81</v>
      </c>
      <c r="AM241" s="235">
        <f t="shared" si="47"/>
        <v>194373.81</v>
      </c>
      <c r="AN241" s="235">
        <f t="shared" si="47"/>
        <v>194373.81</v>
      </c>
      <c r="AO241" s="235">
        <f t="shared" si="47"/>
        <v>194373.81</v>
      </c>
      <c r="AP241" s="235">
        <f t="shared" si="47"/>
        <v>195445.6</v>
      </c>
      <c r="AQ241" s="235">
        <f t="shared" si="47"/>
        <v>196517.38</v>
      </c>
      <c r="AR241" s="235">
        <f t="shared" si="37"/>
        <v>196517.38</v>
      </c>
      <c r="AS241" s="235">
        <f t="shared" si="37"/>
        <v>196517.38</v>
      </c>
      <c r="AT241" s="235">
        <f t="shared" si="37"/>
        <v>196517.38</v>
      </c>
      <c r="AU241" s="236">
        <f t="shared" si="42"/>
        <v>2342248.86</v>
      </c>
      <c r="AV241" s="236">
        <f t="shared" si="43"/>
        <v>196517.38</v>
      </c>
      <c r="AW241" s="236">
        <f t="shared" si="43"/>
        <v>196517.38</v>
      </c>
      <c r="AX241" s="236">
        <f t="shared" si="43"/>
        <v>196517.38</v>
      </c>
      <c r="AY241" s="236">
        <f t="shared" si="41"/>
        <v>196517.38</v>
      </c>
      <c r="AZ241" s="236">
        <f t="shared" si="50"/>
        <v>130165.57</v>
      </c>
      <c r="BA241" s="236">
        <f t="shared" si="50"/>
        <v>130165.57</v>
      </c>
      <c r="BB241" s="236">
        <f t="shared" si="50"/>
        <v>130165.57</v>
      </c>
      <c r="BC241" s="236">
        <f t="shared" si="48"/>
        <v>130165.57</v>
      </c>
      <c r="BD241" s="236">
        <f t="shared" si="48"/>
        <v>130165.57</v>
      </c>
      <c r="BE241" s="236">
        <f t="shared" si="48"/>
        <v>130165.57</v>
      </c>
      <c r="BF241" s="236">
        <f t="shared" si="48"/>
        <v>130165.57</v>
      </c>
      <c r="BG241" s="236">
        <f t="shared" si="48"/>
        <v>130165.57</v>
      </c>
      <c r="BH241" s="236">
        <f t="shared" si="48"/>
        <v>130165.57</v>
      </c>
      <c r="BI241" s="236">
        <f t="shared" si="38"/>
        <v>130165.57</v>
      </c>
      <c r="BJ241" s="236">
        <f t="shared" si="38"/>
        <v>130165.57</v>
      </c>
      <c r="BK241" s="236">
        <f t="shared" si="38"/>
        <v>130165.57</v>
      </c>
      <c r="BL241" s="235">
        <f t="shared" si="44"/>
        <v>1561986.8400000005</v>
      </c>
      <c r="BM241" s="234"/>
      <c r="BN241" s="234"/>
      <c r="BO241" s="234"/>
      <c r="BP241" s="234"/>
      <c r="BQ241" s="234"/>
    </row>
    <row r="242" spans="1:69">
      <c r="A242" s="234" t="s">
        <v>455</v>
      </c>
      <c r="B242" s="231">
        <v>5.28E-2</v>
      </c>
      <c r="C242" s="231">
        <v>2.4900000000000002E-2</v>
      </c>
      <c r="D242" s="220">
        <v>32214803.190000001</v>
      </c>
      <c r="E242" s="220">
        <v>32214803.190000001</v>
      </c>
      <c r="F242" s="220">
        <v>32214803.190000001</v>
      </c>
      <c r="G242" s="220">
        <v>32214803.190000001</v>
      </c>
      <c r="H242" s="220">
        <v>32214803.190000001</v>
      </c>
      <c r="I242" s="220">
        <v>32214803.190000001</v>
      </c>
      <c r="J242" s="220">
        <v>32214803.190000001</v>
      </c>
      <c r="K242" s="220">
        <v>32326060.415000003</v>
      </c>
      <c r="L242" s="220">
        <v>32437317.640000001</v>
      </c>
      <c r="M242" s="220">
        <v>32437317.640000001</v>
      </c>
      <c r="N242" s="220">
        <v>32437317.640000001</v>
      </c>
      <c r="O242" s="220">
        <v>32437317.640000001</v>
      </c>
      <c r="P242" s="220">
        <f t="shared" si="45"/>
        <v>387578953.30499995</v>
      </c>
      <c r="Q242" s="220">
        <v>32437317.640000001</v>
      </c>
      <c r="R242" s="220">
        <v>32437317.640000001</v>
      </c>
      <c r="S242" s="220">
        <v>32437317.640000001</v>
      </c>
      <c r="T242" s="220">
        <v>32437317.640000001</v>
      </c>
      <c r="U242" s="220">
        <v>32437317.640000001</v>
      </c>
      <c r="V242" s="220">
        <v>32437317.640000001</v>
      </c>
      <c r="W242" s="220">
        <v>32437317.640000001</v>
      </c>
      <c r="X242" s="220">
        <v>32437317.640000001</v>
      </c>
      <c r="Y242" s="220">
        <v>32437317.640000001</v>
      </c>
      <c r="Z242" s="220">
        <v>32437317.640000001</v>
      </c>
      <c r="AA242" s="220">
        <v>32437317.640000001</v>
      </c>
      <c r="AB242" s="220">
        <v>32437317.640000001</v>
      </c>
      <c r="AC242" s="220">
        <v>32437317.640000001</v>
      </c>
      <c r="AD242" s="220">
        <v>32437317.640000001</v>
      </c>
      <c r="AE242" s="220">
        <v>32437317.640000001</v>
      </c>
      <c r="AF242" s="220">
        <v>32437317.640000001</v>
      </c>
      <c r="AG242" s="220">
        <f t="shared" si="46"/>
        <v>389247811.67999989</v>
      </c>
      <c r="AH242" s="234"/>
      <c r="AI242" s="235">
        <f t="shared" si="49"/>
        <v>141745.13</v>
      </c>
      <c r="AJ242" s="235">
        <f t="shared" si="49"/>
        <v>141745.13</v>
      </c>
      <c r="AK242" s="235">
        <f t="shared" si="49"/>
        <v>141745.13</v>
      </c>
      <c r="AL242" s="235">
        <f t="shared" si="47"/>
        <v>141745.13</v>
      </c>
      <c r="AM242" s="235">
        <f t="shared" si="47"/>
        <v>141745.13</v>
      </c>
      <c r="AN242" s="235">
        <f t="shared" si="47"/>
        <v>141745.13</v>
      </c>
      <c r="AO242" s="235">
        <f t="shared" si="47"/>
        <v>141745.13</v>
      </c>
      <c r="AP242" s="235">
        <f t="shared" si="47"/>
        <v>142234.67000000001</v>
      </c>
      <c r="AQ242" s="235">
        <f t="shared" si="47"/>
        <v>142724.20000000001</v>
      </c>
      <c r="AR242" s="235">
        <f t="shared" si="37"/>
        <v>142724.20000000001</v>
      </c>
      <c r="AS242" s="235">
        <f t="shared" si="37"/>
        <v>142724.20000000001</v>
      </c>
      <c r="AT242" s="235">
        <f t="shared" si="37"/>
        <v>142724.20000000001</v>
      </c>
      <c r="AU242" s="236">
        <f t="shared" si="42"/>
        <v>1705347.38</v>
      </c>
      <c r="AV242" s="236">
        <f t="shared" si="43"/>
        <v>142724.20000000001</v>
      </c>
      <c r="AW242" s="236">
        <f t="shared" si="43"/>
        <v>142724.20000000001</v>
      </c>
      <c r="AX242" s="236">
        <f t="shared" si="43"/>
        <v>142724.20000000001</v>
      </c>
      <c r="AY242" s="236">
        <f t="shared" si="41"/>
        <v>142724.20000000001</v>
      </c>
      <c r="AZ242" s="236">
        <f t="shared" si="50"/>
        <v>67307.429999999993</v>
      </c>
      <c r="BA242" s="236">
        <f t="shared" si="50"/>
        <v>67307.429999999993</v>
      </c>
      <c r="BB242" s="236">
        <f t="shared" si="50"/>
        <v>67307.429999999993</v>
      </c>
      <c r="BC242" s="236">
        <f t="shared" si="48"/>
        <v>67307.429999999993</v>
      </c>
      <c r="BD242" s="236">
        <f t="shared" si="48"/>
        <v>67307.429999999993</v>
      </c>
      <c r="BE242" s="236">
        <f t="shared" si="48"/>
        <v>67307.429999999993</v>
      </c>
      <c r="BF242" s="236">
        <f t="shared" si="48"/>
        <v>67307.429999999993</v>
      </c>
      <c r="BG242" s="236">
        <f t="shared" si="48"/>
        <v>67307.429999999993</v>
      </c>
      <c r="BH242" s="236">
        <f t="shared" si="48"/>
        <v>67307.429999999993</v>
      </c>
      <c r="BI242" s="236">
        <f t="shared" si="38"/>
        <v>67307.429999999993</v>
      </c>
      <c r="BJ242" s="236">
        <f t="shared" si="38"/>
        <v>67307.429999999993</v>
      </c>
      <c r="BK242" s="236">
        <f t="shared" si="38"/>
        <v>67307.429999999993</v>
      </c>
      <c r="BL242" s="235">
        <f t="shared" si="44"/>
        <v>807689.15999999968</v>
      </c>
      <c r="BM242" s="234"/>
      <c r="BN242" s="234"/>
      <c r="BO242" s="234"/>
      <c r="BP242" s="234"/>
      <c r="BQ242" s="234"/>
    </row>
    <row r="243" spans="1:69">
      <c r="A243" s="234" t="s">
        <v>456</v>
      </c>
      <c r="B243" s="231">
        <v>5.8099999999999999E-2</v>
      </c>
      <c r="C243" s="231">
        <v>1.8700000000000001E-2</v>
      </c>
      <c r="D243" s="220">
        <v>26681256.469999999</v>
      </c>
      <c r="E243" s="220">
        <v>26681256.469999999</v>
      </c>
      <c r="F243" s="220">
        <v>26681256.469999999</v>
      </c>
      <c r="G243" s="220">
        <v>26681256.469999999</v>
      </c>
      <c r="H243" s="220">
        <v>26697939.059999999</v>
      </c>
      <c r="I243" s="220">
        <v>26714621.640000001</v>
      </c>
      <c r="J243" s="220">
        <v>26748021.324999999</v>
      </c>
      <c r="K243" s="220">
        <v>26781421.010000002</v>
      </c>
      <c r="L243" s="220">
        <v>26781421.010000002</v>
      </c>
      <c r="M243" s="220">
        <v>26781421.010000002</v>
      </c>
      <c r="N243" s="220">
        <v>26781421.010000002</v>
      </c>
      <c r="O243" s="220">
        <v>26781421.010000002</v>
      </c>
      <c r="P243" s="220">
        <f t="shared" si="45"/>
        <v>320792712.95499992</v>
      </c>
      <c r="Q243" s="220">
        <v>26781421.010000002</v>
      </c>
      <c r="R243" s="220">
        <v>26781421.010000002</v>
      </c>
      <c r="S243" s="220">
        <v>26781421.010000002</v>
      </c>
      <c r="T243" s="220">
        <v>26781421.010000002</v>
      </c>
      <c r="U243" s="220">
        <v>26781421.010000002</v>
      </c>
      <c r="V243" s="220">
        <v>26781421.010000002</v>
      </c>
      <c r="W243" s="220">
        <v>26781421.010000002</v>
      </c>
      <c r="X243" s="220">
        <v>26781421.010000002</v>
      </c>
      <c r="Y243" s="220">
        <v>26781421.010000002</v>
      </c>
      <c r="Z243" s="220">
        <v>26781421.010000002</v>
      </c>
      <c r="AA243" s="220">
        <v>26781421.010000002</v>
      </c>
      <c r="AB243" s="220">
        <v>26781421.010000002</v>
      </c>
      <c r="AC243" s="220">
        <v>26781421.010000002</v>
      </c>
      <c r="AD243" s="220">
        <v>31322282.755000003</v>
      </c>
      <c r="AE243" s="220">
        <v>35863144.5</v>
      </c>
      <c r="AF243" s="220">
        <v>35863144.5</v>
      </c>
      <c r="AG243" s="220">
        <f t="shared" si="46"/>
        <v>344081360.84499997</v>
      </c>
      <c r="AH243" s="234"/>
      <c r="AI243" s="235">
        <f t="shared" si="49"/>
        <v>129181.75</v>
      </c>
      <c r="AJ243" s="235">
        <f t="shared" si="49"/>
        <v>129181.75</v>
      </c>
      <c r="AK243" s="235">
        <f t="shared" si="49"/>
        <v>129181.75</v>
      </c>
      <c r="AL243" s="235">
        <f t="shared" si="47"/>
        <v>129181.75</v>
      </c>
      <c r="AM243" s="235">
        <f t="shared" si="47"/>
        <v>129262.52</v>
      </c>
      <c r="AN243" s="235">
        <f t="shared" si="47"/>
        <v>129343.29</v>
      </c>
      <c r="AO243" s="235">
        <f t="shared" si="47"/>
        <v>129505</v>
      </c>
      <c r="AP243" s="235">
        <f t="shared" si="47"/>
        <v>129666.71</v>
      </c>
      <c r="AQ243" s="235">
        <f t="shared" si="47"/>
        <v>129666.71</v>
      </c>
      <c r="AR243" s="235">
        <f t="shared" si="37"/>
        <v>129666.71</v>
      </c>
      <c r="AS243" s="235">
        <f t="shared" si="37"/>
        <v>129666.71</v>
      </c>
      <c r="AT243" s="235">
        <f t="shared" si="37"/>
        <v>129666.71</v>
      </c>
      <c r="AU243" s="236">
        <f t="shared" si="42"/>
        <v>1553171.3599999999</v>
      </c>
      <c r="AV243" s="236">
        <f t="shared" si="43"/>
        <v>129666.71</v>
      </c>
      <c r="AW243" s="236">
        <f t="shared" si="43"/>
        <v>129666.71</v>
      </c>
      <c r="AX243" s="236">
        <f t="shared" si="43"/>
        <v>129666.71</v>
      </c>
      <c r="AY243" s="236">
        <f t="shared" si="41"/>
        <v>129666.71</v>
      </c>
      <c r="AZ243" s="236">
        <f t="shared" si="50"/>
        <v>41734.379999999997</v>
      </c>
      <c r="BA243" s="236">
        <f t="shared" si="50"/>
        <v>41734.379999999997</v>
      </c>
      <c r="BB243" s="236">
        <f t="shared" si="50"/>
        <v>41734.379999999997</v>
      </c>
      <c r="BC243" s="236">
        <f t="shared" si="48"/>
        <v>41734.379999999997</v>
      </c>
      <c r="BD243" s="236">
        <f t="shared" si="48"/>
        <v>41734.379999999997</v>
      </c>
      <c r="BE243" s="236">
        <f t="shared" si="48"/>
        <v>41734.379999999997</v>
      </c>
      <c r="BF243" s="236">
        <f t="shared" si="48"/>
        <v>41734.379999999997</v>
      </c>
      <c r="BG243" s="236">
        <f t="shared" si="48"/>
        <v>41734.379999999997</v>
      </c>
      <c r="BH243" s="236">
        <f t="shared" si="48"/>
        <v>41734.379999999997</v>
      </c>
      <c r="BI243" s="236">
        <f t="shared" si="38"/>
        <v>48810.559999999998</v>
      </c>
      <c r="BJ243" s="236">
        <f t="shared" si="38"/>
        <v>55886.73</v>
      </c>
      <c r="BK243" s="236">
        <f t="shared" si="38"/>
        <v>55886.73</v>
      </c>
      <c r="BL243" s="235">
        <f t="shared" si="44"/>
        <v>536193.43999999994</v>
      </c>
      <c r="BM243" s="234"/>
      <c r="BN243" s="234"/>
      <c r="BO243" s="234"/>
      <c r="BP243" s="234"/>
      <c r="BQ243" s="234"/>
    </row>
    <row r="244" spans="1:69">
      <c r="A244" s="234" t="s">
        <v>457</v>
      </c>
      <c r="B244" s="231">
        <v>4.7400000000000005E-2</v>
      </c>
      <c r="C244" s="231">
        <v>3.6299999999999999E-2</v>
      </c>
      <c r="D244" s="220">
        <v>28833202.469999999</v>
      </c>
      <c r="E244" s="220">
        <v>28833202.469999999</v>
      </c>
      <c r="F244" s="220">
        <v>28833202.469999999</v>
      </c>
      <c r="G244" s="220">
        <v>28833202.469999999</v>
      </c>
      <c r="H244" s="220">
        <v>28833202.469999999</v>
      </c>
      <c r="I244" s="220">
        <v>28833202.469999999</v>
      </c>
      <c r="J244" s="220">
        <v>28833202.469999999</v>
      </c>
      <c r="K244" s="220">
        <v>28833202.469999999</v>
      </c>
      <c r="L244" s="220">
        <v>28833202.469999999</v>
      </c>
      <c r="M244" s="220">
        <v>28833202.469999999</v>
      </c>
      <c r="N244" s="220">
        <v>28833202.469999999</v>
      </c>
      <c r="O244" s="220">
        <v>28833202.469999999</v>
      </c>
      <c r="P244" s="220">
        <f t="shared" si="45"/>
        <v>345998429.63999999</v>
      </c>
      <c r="Q244" s="220">
        <v>28833202.469999999</v>
      </c>
      <c r="R244" s="220">
        <v>28833202.469999999</v>
      </c>
      <c r="S244" s="220">
        <v>28833202.469999999</v>
      </c>
      <c r="T244" s="220">
        <v>28833202.469999999</v>
      </c>
      <c r="U244" s="220">
        <v>28833202.469999999</v>
      </c>
      <c r="V244" s="220">
        <v>28833202.469999999</v>
      </c>
      <c r="W244" s="220">
        <v>28833202.469999999</v>
      </c>
      <c r="X244" s="220">
        <v>28833202.469999999</v>
      </c>
      <c r="Y244" s="220">
        <v>28833202.469999999</v>
      </c>
      <c r="Z244" s="220">
        <v>28833202.469999999</v>
      </c>
      <c r="AA244" s="220">
        <v>28833202.469999999</v>
      </c>
      <c r="AB244" s="220">
        <v>28833202.469999999</v>
      </c>
      <c r="AC244" s="220">
        <v>28833202.469999999</v>
      </c>
      <c r="AD244" s="220">
        <v>28833202.469999999</v>
      </c>
      <c r="AE244" s="220">
        <v>28833202.469999999</v>
      </c>
      <c r="AF244" s="220">
        <v>28833202.469999999</v>
      </c>
      <c r="AG244" s="220">
        <f t="shared" si="46"/>
        <v>345998429.63999999</v>
      </c>
      <c r="AH244" s="234"/>
      <c r="AI244" s="235">
        <f t="shared" si="49"/>
        <v>113891.15</v>
      </c>
      <c r="AJ244" s="235">
        <f t="shared" si="49"/>
        <v>113891.15</v>
      </c>
      <c r="AK244" s="235">
        <f t="shared" si="49"/>
        <v>113891.15</v>
      </c>
      <c r="AL244" s="235">
        <f t="shared" si="47"/>
        <v>113891.15</v>
      </c>
      <c r="AM244" s="235">
        <f t="shared" si="47"/>
        <v>113891.15</v>
      </c>
      <c r="AN244" s="235">
        <f t="shared" si="47"/>
        <v>113891.15</v>
      </c>
      <c r="AO244" s="235">
        <f t="shared" si="47"/>
        <v>113891.15</v>
      </c>
      <c r="AP244" s="235">
        <f t="shared" si="47"/>
        <v>113891.15</v>
      </c>
      <c r="AQ244" s="235">
        <f t="shared" si="47"/>
        <v>113891.15</v>
      </c>
      <c r="AR244" s="235">
        <f t="shared" si="37"/>
        <v>113891.15</v>
      </c>
      <c r="AS244" s="235">
        <f t="shared" si="37"/>
        <v>113891.15</v>
      </c>
      <c r="AT244" s="235">
        <f t="shared" si="37"/>
        <v>113891.15</v>
      </c>
      <c r="AU244" s="236">
        <f t="shared" si="42"/>
        <v>1366693.7999999998</v>
      </c>
      <c r="AV244" s="236">
        <f t="shared" si="43"/>
        <v>113891.15</v>
      </c>
      <c r="AW244" s="236">
        <f t="shared" si="43"/>
        <v>113891.15</v>
      </c>
      <c r="AX244" s="236">
        <f t="shared" si="43"/>
        <v>113891.15</v>
      </c>
      <c r="AY244" s="236">
        <f t="shared" si="41"/>
        <v>113891.15</v>
      </c>
      <c r="AZ244" s="236">
        <f t="shared" si="50"/>
        <v>87220.44</v>
      </c>
      <c r="BA244" s="236">
        <f t="shared" si="50"/>
        <v>87220.44</v>
      </c>
      <c r="BB244" s="236">
        <f t="shared" si="50"/>
        <v>87220.44</v>
      </c>
      <c r="BC244" s="236">
        <f t="shared" si="48"/>
        <v>87220.44</v>
      </c>
      <c r="BD244" s="236">
        <f t="shared" si="48"/>
        <v>87220.44</v>
      </c>
      <c r="BE244" s="236">
        <f t="shared" si="48"/>
        <v>87220.44</v>
      </c>
      <c r="BF244" s="236">
        <f t="shared" si="48"/>
        <v>87220.44</v>
      </c>
      <c r="BG244" s="236">
        <f t="shared" si="48"/>
        <v>87220.44</v>
      </c>
      <c r="BH244" s="236">
        <f t="shared" si="48"/>
        <v>87220.44</v>
      </c>
      <c r="BI244" s="236">
        <f t="shared" si="38"/>
        <v>87220.44</v>
      </c>
      <c r="BJ244" s="236">
        <f t="shared" si="38"/>
        <v>87220.44</v>
      </c>
      <c r="BK244" s="236">
        <f t="shared" si="38"/>
        <v>87220.44</v>
      </c>
      <c r="BL244" s="235">
        <f t="shared" si="44"/>
        <v>1046645.2799999998</v>
      </c>
      <c r="BM244" s="234"/>
      <c r="BN244" s="234"/>
      <c r="BO244" s="234"/>
      <c r="BP244" s="234"/>
      <c r="BQ244" s="234"/>
    </row>
    <row r="245" spans="1:69">
      <c r="A245" s="234" t="s">
        <v>458</v>
      </c>
      <c r="B245" s="231">
        <v>0</v>
      </c>
      <c r="C245" s="231">
        <v>0</v>
      </c>
      <c r="D245" s="220">
        <v>0</v>
      </c>
      <c r="E245" s="220">
        <v>0</v>
      </c>
      <c r="F245" s="220">
        <v>0</v>
      </c>
      <c r="G245" s="220">
        <v>0</v>
      </c>
      <c r="H245" s="220">
        <v>0</v>
      </c>
      <c r="I245" s="220">
        <v>0</v>
      </c>
      <c r="J245" s="220">
        <v>0</v>
      </c>
      <c r="K245" s="220">
        <v>0</v>
      </c>
      <c r="L245" s="220">
        <v>0</v>
      </c>
      <c r="M245" s="220">
        <v>0</v>
      </c>
      <c r="N245" s="220">
        <v>0</v>
      </c>
      <c r="O245" s="220">
        <v>0</v>
      </c>
      <c r="P245" s="220">
        <f t="shared" si="45"/>
        <v>0</v>
      </c>
      <c r="Q245" s="220">
        <v>0</v>
      </c>
      <c r="R245" s="220">
        <v>0</v>
      </c>
      <c r="S245" s="220">
        <v>0</v>
      </c>
      <c r="T245" s="220">
        <v>0</v>
      </c>
      <c r="U245" s="220">
        <v>0</v>
      </c>
      <c r="V245" s="220">
        <v>0</v>
      </c>
      <c r="W245" s="220">
        <v>0</v>
      </c>
      <c r="X245" s="220">
        <v>0</v>
      </c>
      <c r="Y245" s="220">
        <v>0</v>
      </c>
      <c r="Z245" s="220">
        <v>0</v>
      </c>
      <c r="AA245" s="220">
        <v>0</v>
      </c>
      <c r="AB245" s="220">
        <v>0</v>
      </c>
      <c r="AC245" s="220">
        <v>0</v>
      </c>
      <c r="AD245" s="220">
        <v>0</v>
      </c>
      <c r="AE245" s="220">
        <v>0</v>
      </c>
      <c r="AF245" s="220">
        <v>0</v>
      </c>
      <c r="AG245" s="220">
        <f t="shared" si="46"/>
        <v>0</v>
      </c>
      <c r="AH245" s="234"/>
      <c r="AI245" s="235">
        <f t="shared" si="49"/>
        <v>0</v>
      </c>
      <c r="AJ245" s="235">
        <f t="shared" si="49"/>
        <v>0</v>
      </c>
      <c r="AK245" s="235">
        <f t="shared" si="49"/>
        <v>0</v>
      </c>
      <c r="AL245" s="235">
        <f t="shared" si="47"/>
        <v>0</v>
      </c>
      <c r="AM245" s="235">
        <f t="shared" si="47"/>
        <v>0</v>
      </c>
      <c r="AN245" s="235">
        <f t="shared" si="47"/>
        <v>0</v>
      </c>
      <c r="AO245" s="235">
        <f t="shared" si="47"/>
        <v>0</v>
      </c>
      <c r="AP245" s="235">
        <f t="shared" si="47"/>
        <v>0</v>
      </c>
      <c r="AQ245" s="235">
        <f t="shared" si="47"/>
        <v>0</v>
      </c>
      <c r="AR245" s="235">
        <f t="shared" si="37"/>
        <v>0</v>
      </c>
      <c r="AS245" s="235">
        <f t="shared" si="37"/>
        <v>0</v>
      </c>
      <c r="AT245" s="235">
        <f t="shared" si="37"/>
        <v>0</v>
      </c>
      <c r="AU245" s="236">
        <f t="shared" si="42"/>
        <v>0</v>
      </c>
      <c r="AV245" s="236">
        <f t="shared" si="43"/>
        <v>0</v>
      </c>
      <c r="AW245" s="236">
        <f t="shared" si="43"/>
        <v>0</v>
      </c>
      <c r="AX245" s="236">
        <f t="shared" si="43"/>
        <v>0</v>
      </c>
      <c r="AY245" s="236">
        <f t="shared" si="41"/>
        <v>0</v>
      </c>
      <c r="AZ245" s="236">
        <f t="shared" si="50"/>
        <v>0</v>
      </c>
      <c r="BA245" s="236">
        <f t="shared" si="50"/>
        <v>0</v>
      </c>
      <c r="BB245" s="236">
        <f t="shared" si="50"/>
        <v>0</v>
      </c>
      <c r="BC245" s="236">
        <f t="shared" si="48"/>
        <v>0</v>
      </c>
      <c r="BD245" s="236">
        <f t="shared" si="48"/>
        <v>0</v>
      </c>
      <c r="BE245" s="236">
        <f t="shared" si="48"/>
        <v>0</v>
      </c>
      <c r="BF245" s="236">
        <f t="shared" si="48"/>
        <v>0</v>
      </c>
      <c r="BG245" s="236">
        <f t="shared" si="48"/>
        <v>0</v>
      </c>
      <c r="BH245" s="236">
        <f t="shared" si="48"/>
        <v>0</v>
      </c>
      <c r="BI245" s="236">
        <f t="shared" si="38"/>
        <v>0</v>
      </c>
      <c r="BJ245" s="236">
        <f t="shared" si="38"/>
        <v>0</v>
      </c>
      <c r="BK245" s="236">
        <f t="shared" si="38"/>
        <v>0</v>
      </c>
      <c r="BL245" s="235">
        <f t="shared" si="44"/>
        <v>0</v>
      </c>
      <c r="BM245" s="234"/>
      <c r="BN245" s="234"/>
      <c r="BO245" s="234"/>
      <c r="BP245" s="234"/>
      <c r="BQ245" s="234"/>
    </row>
    <row r="246" spans="1:69">
      <c r="A246" s="234" t="s">
        <v>459</v>
      </c>
      <c r="B246" s="231">
        <v>5.5300000000000002E-2</v>
      </c>
      <c r="C246" s="231">
        <v>3.0800000000000001E-2</v>
      </c>
      <c r="D246" s="220">
        <v>19888983.489999998</v>
      </c>
      <c r="E246" s="220">
        <v>19888983.489999998</v>
      </c>
      <c r="F246" s="220">
        <v>19733757.920000002</v>
      </c>
      <c r="G246" s="220">
        <v>19578532.350000001</v>
      </c>
      <c r="H246" s="220">
        <v>19578532.350000001</v>
      </c>
      <c r="I246" s="220">
        <v>19578532.350000001</v>
      </c>
      <c r="J246" s="220">
        <v>19578532.350000001</v>
      </c>
      <c r="K246" s="220">
        <v>19578532.350000001</v>
      </c>
      <c r="L246" s="220">
        <v>19578532.350000001</v>
      </c>
      <c r="M246" s="220">
        <v>19578532.350000001</v>
      </c>
      <c r="N246" s="220">
        <v>19578532.350000001</v>
      </c>
      <c r="O246" s="220">
        <v>19578532.350000001</v>
      </c>
      <c r="P246" s="220">
        <f t="shared" si="45"/>
        <v>235718516.04999995</v>
      </c>
      <c r="Q246" s="220">
        <v>19578532.350000001</v>
      </c>
      <c r="R246" s="220">
        <v>19578532.350000001</v>
      </c>
      <c r="S246" s="220">
        <v>19578532.350000001</v>
      </c>
      <c r="T246" s="220">
        <v>19578532.350000001</v>
      </c>
      <c r="U246" s="220">
        <v>19578532.350000001</v>
      </c>
      <c r="V246" s="220">
        <v>19578532.350000001</v>
      </c>
      <c r="W246" s="220">
        <v>19578532.350000001</v>
      </c>
      <c r="X246" s="220">
        <v>19578532.350000001</v>
      </c>
      <c r="Y246" s="220">
        <v>19578532.350000001</v>
      </c>
      <c r="Z246" s="220">
        <v>19578532.350000001</v>
      </c>
      <c r="AA246" s="220">
        <v>19578532.350000001</v>
      </c>
      <c r="AB246" s="220">
        <v>19578532.350000001</v>
      </c>
      <c r="AC246" s="220">
        <v>19578532.350000001</v>
      </c>
      <c r="AD246" s="220">
        <v>19578532.350000001</v>
      </c>
      <c r="AE246" s="220">
        <v>19578532.350000001</v>
      </c>
      <c r="AF246" s="220">
        <v>19578532.350000001</v>
      </c>
      <c r="AG246" s="220">
        <f t="shared" si="46"/>
        <v>234942388.19999996</v>
      </c>
      <c r="AH246" s="234"/>
      <c r="AI246" s="235">
        <f t="shared" si="49"/>
        <v>91655.07</v>
      </c>
      <c r="AJ246" s="235">
        <f t="shared" si="49"/>
        <v>91655.07</v>
      </c>
      <c r="AK246" s="235">
        <f t="shared" si="49"/>
        <v>90939.73</v>
      </c>
      <c r="AL246" s="235">
        <f t="shared" si="47"/>
        <v>90224.4</v>
      </c>
      <c r="AM246" s="235">
        <f t="shared" si="47"/>
        <v>90224.4</v>
      </c>
      <c r="AN246" s="235">
        <f t="shared" si="47"/>
        <v>90224.4</v>
      </c>
      <c r="AO246" s="235">
        <f t="shared" si="47"/>
        <v>90224.4</v>
      </c>
      <c r="AP246" s="235">
        <f t="shared" si="47"/>
        <v>90224.4</v>
      </c>
      <c r="AQ246" s="235">
        <f t="shared" si="47"/>
        <v>90224.4</v>
      </c>
      <c r="AR246" s="235">
        <f t="shared" si="37"/>
        <v>90224.4</v>
      </c>
      <c r="AS246" s="235">
        <f t="shared" si="37"/>
        <v>90224.4</v>
      </c>
      <c r="AT246" s="235">
        <f t="shared" si="37"/>
        <v>90224.4</v>
      </c>
      <c r="AU246" s="236">
        <f t="shared" si="42"/>
        <v>1086269.4700000002</v>
      </c>
      <c r="AV246" s="236">
        <f t="shared" si="43"/>
        <v>90224.4</v>
      </c>
      <c r="AW246" s="236">
        <f t="shared" si="43"/>
        <v>90224.4</v>
      </c>
      <c r="AX246" s="236">
        <f t="shared" si="43"/>
        <v>90224.4</v>
      </c>
      <c r="AY246" s="236">
        <f t="shared" si="41"/>
        <v>90224.4</v>
      </c>
      <c r="AZ246" s="236">
        <f t="shared" si="50"/>
        <v>50251.57</v>
      </c>
      <c r="BA246" s="236">
        <f t="shared" si="50"/>
        <v>50251.57</v>
      </c>
      <c r="BB246" s="236">
        <f t="shared" si="50"/>
        <v>50251.57</v>
      </c>
      <c r="BC246" s="236">
        <f t="shared" si="48"/>
        <v>50251.57</v>
      </c>
      <c r="BD246" s="236">
        <f t="shared" si="48"/>
        <v>50251.57</v>
      </c>
      <c r="BE246" s="236">
        <f t="shared" si="48"/>
        <v>50251.57</v>
      </c>
      <c r="BF246" s="236">
        <f t="shared" si="48"/>
        <v>50251.57</v>
      </c>
      <c r="BG246" s="236">
        <f t="shared" si="48"/>
        <v>50251.57</v>
      </c>
      <c r="BH246" s="236">
        <f t="shared" si="48"/>
        <v>50251.57</v>
      </c>
      <c r="BI246" s="236">
        <f t="shared" si="38"/>
        <v>50251.57</v>
      </c>
      <c r="BJ246" s="236">
        <f t="shared" si="38"/>
        <v>50251.57</v>
      </c>
      <c r="BK246" s="236">
        <f t="shared" si="38"/>
        <v>50251.57</v>
      </c>
      <c r="BL246" s="235">
        <f t="shared" si="44"/>
        <v>603018.84</v>
      </c>
      <c r="BM246" s="234"/>
      <c r="BN246" s="234"/>
      <c r="BO246" s="234"/>
      <c r="BP246" s="234"/>
      <c r="BQ246" s="234"/>
    </row>
    <row r="247" spans="1:69">
      <c r="A247" s="234" t="s">
        <v>460</v>
      </c>
      <c r="B247" s="231">
        <v>4.4900000000000002E-2</v>
      </c>
      <c r="C247" s="231">
        <v>2.8299999999999999E-2</v>
      </c>
      <c r="D247" s="220">
        <v>25884579.52</v>
      </c>
      <c r="E247" s="220">
        <v>25885861.43</v>
      </c>
      <c r="F247" s="220">
        <v>25938633.23</v>
      </c>
      <c r="G247" s="220">
        <v>25994187.199999999</v>
      </c>
      <c r="H247" s="220">
        <v>26003525.329999998</v>
      </c>
      <c r="I247" s="220">
        <v>25847305.079999998</v>
      </c>
      <c r="J247" s="220">
        <v>25693273.879999999</v>
      </c>
      <c r="K247" s="220">
        <v>25902018.879999999</v>
      </c>
      <c r="L247" s="220">
        <v>26102018.879999999</v>
      </c>
      <c r="M247" s="220">
        <v>26208477.18</v>
      </c>
      <c r="N247" s="220">
        <v>26314935.48</v>
      </c>
      <c r="O247" s="220">
        <v>26314935.48</v>
      </c>
      <c r="P247" s="220">
        <f t="shared" si="45"/>
        <v>312089751.57000005</v>
      </c>
      <c r="Q247" s="220">
        <v>26314935.48</v>
      </c>
      <c r="R247" s="220">
        <v>26314935.48</v>
      </c>
      <c r="S247" s="220">
        <v>26314935.48</v>
      </c>
      <c r="T247" s="220">
        <v>26530507.335000001</v>
      </c>
      <c r="U247" s="220">
        <v>26746079.190000001</v>
      </c>
      <c r="V247" s="220">
        <v>27045896.395</v>
      </c>
      <c r="W247" s="220">
        <v>27448573.700000003</v>
      </c>
      <c r="X247" s="220">
        <v>27551433.800000001</v>
      </c>
      <c r="Y247" s="220">
        <v>27551433.800000001</v>
      </c>
      <c r="Z247" s="220">
        <v>27583755.129999999</v>
      </c>
      <c r="AA247" s="220">
        <v>27616076.460000001</v>
      </c>
      <c r="AB247" s="220">
        <v>27616076.460000001</v>
      </c>
      <c r="AC247" s="220">
        <v>27616076.460000001</v>
      </c>
      <c r="AD247" s="220">
        <v>27616076.460000001</v>
      </c>
      <c r="AE247" s="220">
        <v>27616076.460000001</v>
      </c>
      <c r="AF247" s="220">
        <v>27616076.460000001</v>
      </c>
      <c r="AG247" s="220">
        <f t="shared" si="46"/>
        <v>329623630.77499998</v>
      </c>
      <c r="AH247" s="234"/>
      <c r="AI247" s="235">
        <f t="shared" si="49"/>
        <v>96851.47</v>
      </c>
      <c r="AJ247" s="235">
        <f t="shared" si="49"/>
        <v>96856.26</v>
      </c>
      <c r="AK247" s="235">
        <f t="shared" si="49"/>
        <v>97053.72</v>
      </c>
      <c r="AL247" s="235">
        <f t="shared" si="47"/>
        <v>97261.58</v>
      </c>
      <c r="AM247" s="235">
        <f t="shared" si="47"/>
        <v>97296.52</v>
      </c>
      <c r="AN247" s="235">
        <f t="shared" si="47"/>
        <v>96712</v>
      </c>
      <c r="AO247" s="235">
        <f t="shared" si="47"/>
        <v>96135.67</v>
      </c>
      <c r="AP247" s="235">
        <f t="shared" si="47"/>
        <v>96916.72</v>
      </c>
      <c r="AQ247" s="235">
        <f t="shared" si="47"/>
        <v>97665.05</v>
      </c>
      <c r="AR247" s="235">
        <f t="shared" si="37"/>
        <v>98063.39</v>
      </c>
      <c r="AS247" s="235">
        <f t="shared" si="37"/>
        <v>98461.72</v>
      </c>
      <c r="AT247" s="235">
        <f t="shared" si="37"/>
        <v>98461.72</v>
      </c>
      <c r="AU247" s="236">
        <f t="shared" si="42"/>
        <v>1167735.82</v>
      </c>
      <c r="AV247" s="236">
        <f t="shared" si="43"/>
        <v>98461.72</v>
      </c>
      <c r="AW247" s="236">
        <f t="shared" si="43"/>
        <v>98461.72</v>
      </c>
      <c r="AX247" s="236">
        <f t="shared" si="43"/>
        <v>98461.72</v>
      </c>
      <c r="AY247" s="236">
        <f t="shared" si="41"/>
        <v>99268.31</v>
      </c>
      <c r="AZ247" s="236">
        <f t="shared" si="50"/>
        <v>63076.17</v>
      </c>
      <c r="BA247" s="236">
        <f t="shared" si="50"/>
        <v>63783.24</v>
      </c>
      <c r="BB247" s="236">
        <f t="shared" si="50"/>
        <v>64732.89</v>
      </c>
      <c r="BC247" s="236">
        <f t="shared" si="48"/>
        <v>64975.46</v>
      </c>
      <c r="BD247" s="236">
        <f t="shared" si="48"/>
        <v>64975.46</v>
      </c>
      <c r="BE247" s="236">
        <f t="shared" si="48"/>
        <v>65051.69</v>
      </c>
      <c r="BF247" s="236">
        <f t="shared" si="48"/>
        <v>65127.91</v>
      </c>
      <c r="BG247" s="236">
        <f t="shared" si="48"/>
        <v>65127.91</v>
      </c>
      <c r="BH247" s="236">
        <f t="shared" si="48"/>
        <v>65127.91</v>
      </c>
      <c r="BI247" s="236">
        <f t="shared" si="38"/>
        <v>65127.91</v>
      </c>
      <c r="BJ247" s="236">
        <f t="shared" si="38"/>
        <v>65127.91</v>
      </c>
      <c r="BK247" s="236">
        <f t="shared" si="38"/>
        <v>65127.91</v>
      </c>
      <c r="BL247" s="235">
        <f t="shared" si="44"/>
        <v>777362.37000000011</v>
      </c>
      <c r="BM247" s="234"/>
      <c r="BN247" s="234"/>
      <c r="BO247" s="234"/>
      <c r="BP247" s="234"/>
      <c r="BQ247" s="234"/>
    </row>
    <row r="248" spans="1:69">
      <c r="A248" s="234" t="s">
        <v>461</v>
      </c>
      <c r="B248" s="231">
        <v>4.58E-2</v>
      </c>
      <c r="C248" s="231">
        <v>2.9599999999999998E-2</v>
      </c>
      <c r="D248" s="220">
        <v>36186395.960000001</v>
      </c>
      <c r="E248" s="220">
        <v>36320652.280000001</v>
      </c>
      <c r="F248" s="220">
        <v>36447873.630000003</v>
      </c>
      <c r="G248" s="220">
        <v>36440838.659999996</v>
      </c>
      <c r="H248" s="220">
        <v>36440838.659999996</v>
      </c>
      <c r="I248" s="220">
        <v>36440838.659999996</v>
      </c>
      <c r="J248" s="220">
        <v>36440838.659999996</v>
      </c>
      <c r="K248" s="220">
        <v>36440838.659999996</v>
      </c>
      <c r="L248" s="220">
        <v>36440838.659999996</v>
      </c>
      <c r="M248" s="220">
        <v>36534779.305</v>
      </c>
      <c r="N248" s="220">
        <v>36628719.949999996</v>
      </c>
      <c r="O248" s="220">
        <v>36628719.949999996</v>
      </c>
      <c r="P248" s="220">
        <f t="shared" si="45"/>
        <v>437392173.03499991</v>
      </c>
      <c r="Q248" s="220">
        <v>36628719.949999996</v>
      </c>
      <c r="R248" s="220">
        <v>36628719.949999996</v>
      </c>
      <c r="S248" s="220">
        <v>41571030.734999992</v>
      </c>
      <c r="T248" s="220">
        <v>46513341.519999996</v>
      </c>
      <c r="U248" s="220">
        <v>46513341.519999996</v>
      </c>
      <c r="V248" s="220">
        <v>46513341.519999996</v>
      </c>
      <c r="W248" s="220">
        <v>46513341.519999996</v>
      </c>
      <c r="X248" s="220">
        <v>46513341.519999996</v>
      </c>
      <c r="Y248" s="220">
        <v>46513341.519999996</v>
      </c>
      <c r="Z248" s="220">
        <v>46650697.269999996</v>
      </c>
      <c r="AA248" s="220">
        <v>46788053.019999996</v>
      </c>
      <c r="AB248" s="220">
        <v>46788053.019999996</v>
      </c>
      <c r="AC248" s="220">
        <v>46788053.019999996</v>
      </c>
      <c r="AD248" s="220">
        <v>46788053.019999996</v>
      </c>
      <c r="AE248" s="220">
        <v>46788053.019999996</v>
      </c>
      <c r="AF248" s="220">
        <v>46788053.019999996</v>
      </c>
      <c r="AG248" s="220">
        <f t="shared" si="46"/>
        <v>559945722.98999989</v>
      </c>
      <c r="AH248" s="234"/>
      <c r="AI248" s="235">
        <f t="shared" si="49"/>
        <v>138111.41</v>
      </c>
      <c r="AJ248" s="235">
        <f t="shared" si="49"/>
        <v>138623.82</v>
      </c>
      <c r="AK248" s="235">
        <f t="shared" si="49"/>
        <v>139109.38</v>
      </c>
      <c r="AL248" s="235">
        <f t="shared" si="47"/>
        <v>139082.53</v>
      </c>
      <c r="AM248" s="235">
        <f t="shared" si="47"/>
        <v>139082.53</v>
      </c>
      <c r="AN248" s="235">
        <f t="shared" si="47"/>
        <v>139082.53</v>
      </c>
      <c r="AO248" s="235">
        <f t="shared" si="47"/>
        <v>139082.53</v>
      </c>
      <c r="AP248" s="235">
        <f t="shared" si="47"/>
        <v>139082.53</v>
      </c>
      <c r="AQ248" s="235">
        <f t="shared" si="47"/>
        <v>139082.53</v>
      </c>
      <c r="AR248" s="235">
        <f t="shared" si="37"/>
        <v>139441.07</v>
      </c>
      <c r="AS248" s="235">
        <f t="shared" si="37"/>
        <v>139799.60999999999</v>
      </c>
      <c r="AT248" s="235">
        <f t="shared" si="37"/>
        <v>139799.60999999999</v>
      </c>
      <c r="AU248" s="236">
        <f t="shared" si="42"/>
        <v>1669380.08</v>
      </c>
      <c r="AV248" s="236">
        <f t="shared" si="43"/>
        <v>139799.60999999999</v>
      </c>
      <c r="AW248" s="236">
        <f t="shared" si="43"/>
        <v>139799.60999999999</v>
      </c>
      <c r="AX248" s="236">
        <f t="shared" si="43"/>
        <v>158662.76999999999</v>
      </c>
      <c r="AY248" s="236">
        <f t="shared" si="41"/>
        <v>177525.92</v>
      </c>
      <c r="AZ248" s="236">
        <f t="shared" si="50"/>
        <v>114732.91</v>
      </c>
      <c r="BA248" s="236">
        <f t="shared" si="50"/>
        <v>114732.91</v>
      </c>
      <c r="BB248" s="236">
        <f t="shared" si="50"/>
        <v>114732.91</v>
      </c>
      <c r="BC248" s="236">
        <f t="shared" si="48"/>
        <v>114732.91</v>
      </c>
      <c r="BD248" s="236">
        <f t="shared" si="48"/>
        <v>114732.91</v>
      </c>
      <c r="BE248" s="236">
        <f t="shared" si="48"/>
        <v>115071.72</v>
      </c>
      <c r="BF248" s="236">
        <f t="shared" si="48"/>
        <v>115410.53</v>
      </c>
      <c r="BG248" s="236">
        <f t="shared" si="48"/>
        <v>115410.53</v>
      </c>
      <c r="BH248" s="236">
        <f t="shared" si="48"/>
        <v>115410.53</v>
      </c>
      <c r="BI248" s="236">
        <f t="shared" si="38"/>
        <v>115410.53</v>
      </c>
      <c r="BJ248" s="236">
        <f t="shared" si="38"/>
        <v>115410.53</v>
      </c>
      <c r="BK248" s="236">
        <f t="shared" si="38"/>
        <v>115410.53</v>
      </c>
      <c r="BL248" s="235">
        <f t="shared" si="44"/>
        <v>1381199.4500000002</v>
      </c>
      <c r="BM248" s="234"/>
      <c r="BN248" s="234"/>
      <c r="BO248" s="234"/>
      <c r="BP248" s="234"/>
      <c r="BQ248" s="234"/>
    </row>
    <row r="249" spans="1:69">
      <c r="A249" s="234" t="s">
        <v>462</v>
      </c>
      <c r="B249" s="231">
        <v>4.5000000000000005E-2</v>
      </c>
      <c r="C249" s="231">
        <v>2.8399999999999998E-2</v>
      </c>
      <c r="D249" s="220">
        <v>34746351.799999997</v>
      </c>
      <c r="E249" s="220">
        <v>34746351.799999997</v>
      </c>
      <c r="F249" s="220">
        <v>34746351.799999997</v>
      </c>
      <c r="G249" s="220">
        <v>34746351.799999997</v>
      </c>
      <c r="H249" s="220">
        <v>34746351.799999997</v>
      </c>
      <c r="I249" s="220">
        <v>34746351.799999997</v>
      </c>
      <c r="J249" s="220">
        <v>34746351.799999997</v>
      </c>
      <c r="K249" s="220">
        <v>34746351.799999997</v>
      </c>
      <c r="L249" s="220">
        <v>34746351.799999997</v>
      </c>
      <c r="M249" s="220">
        <v>34746351.799999997</v>
      </c>
      <c r="N249" s="220">
        <v>34746351.799999997</v>
      </c>
      <c r="O249" s="220">
        <v>34746351.799999997</v>
      </c>
      <c r="P249" s="220">
        <f t="shared" si="45"/>
        <v>416956221.60000008</v>
      </c>
      <c r="Q249" s="220">
        <v>34746351.799999997</v>
      </c>
      <c r="R249" s="220">
        <v>34746351.799999997</v>
      </c>
      <c r="S249" s="220">
        <v>34883707.549999997</v>
      </c>
      <c r="T249" s="220">
        <v>35021063.299999997</v>
      </c>
      <c r="U249" s="220">
        <v>35021063.299999997</v>
      </c>
      <c r="V249" s="220">
        <v>35021063.299999997</v>
      </c>
      <c r="W249" s="220">
        <v>35021063.299999997</v>
      </c>
      <c r="X249" s="220">
        <v>35187788.299999997</v>
      </c>
      <c r="Y249" s="220">
        <v>35354513.299999997</v>
      </c>
      <c r="Z249" s="220">
        <v>35354513.299999997</v>
      </c>
      <c r="AA249" s="220">
        <v>35354513.299999997</v>
      </c>
      <c r="AB249" s="220">
        <v>35354513.299999997</v>
      </c>
      <c r="AC249" s="220">
        <v>35354513.299999997</v>
      </c>
      <c r="AD249" s="220">
        <v>35354513.299999997</v>
      </c>
      <c r="AE249" s="220">
        <v>35354513.299999997</v>
      </c>
      <c r="AF249" s="220">
        <v>35354513.299999997</v>
      </c>
      <c r="AG249" s="220">
        <f t="shared" si="46"/>
        <v>423087084.60000008</v>
      </c>
      <c r="AH249" s="234"/>
      <c r="AI249" s="235">
        <f t="shared" si="49"/>
        <v>130298.82</v>
      </c>
      <c r="AJ249" s="235">
        <f t="shared" si="49"/>
        <v>130298.82</v>
      </c>
      <c r="AK249" s="235">
        <f t="shared" si="49"/>
        <v>130298.82</v>
      </c>
      <c r="AL249" s="235">
        <f t="shared" si="47"/>
        <v>130298.82</v>
      </c>
      <c r="AM249" s="235">
        <f t="shared" si="47"/>
        <v>130298.82</v>
      </c>
      <c r="AN249" s="235">
        <f t="shared" si="47"/>
        <v>130298.82</v>
      </c>
      <c r="AO249" s="235">
        <f t="shared" si="47"/>
        <v>130298.82</v>
      </c>
      <c r="AP249" s="235">
        <f t="shared" si="47"/>
        <v>130298.82</v>
      </c>
      <c r="AQ249" s="235">
        <f t="shared" si="47"/>
        <v>130298.82</v>
      </c>
      <c r="AR249" s="235">
        <f t="shared" si="37"/>
        <v>130298.82</v>
      </c>
      <c r="AS249" s="235">
        <f t="shared" si="37"/>
        <v>130298.82</v>
      </c>
      <c r="AT249" s="235">
        <f t="shared" si="37"/>
        <v>130298.82</v>
      </c>
      <c r="AU249" s="236">
        <f t="shared" si="42"/>
        <v>1563585.8400000005</v>
      </c>
      <c r="AV249" s="236">
        <f t="shared" si="43"/>
        <v>130298.82</v>
      </c>
      <c r="AW249" s="236">
        <f t="shared" si="43"/>
        <v>130298.82</v>
      </c>
      <c r="AX249" s="236">
        <f t="shared" si="43"/>
        <v>130813.9</v>
      </c>
      <c r="AY249" s="236">
        <f t="shared" si="41"/>
        <v>131328.99</v>
      </c>
      <c r="AZ249" s="236">
        <f t="shared" si="50"/>
        <v>82883.179999999993</v>
      </c>
      <c r="BA249" s="236">
        <f t="shared" si="50"/>
        <v>82883.179999999993</v>
      </c>
      <c r="BB249" s="236">
        <f t="shared" si="50"/>
        <v>82883.179999999993</v>
      </c>
      <c r="BC249" s="236">
        <f t="shared" si="48"/>
        <v>83277.77</v>
      </c>
      <c r="BD249" s="236">
        <f t="shared" si="48"/>
        <v>83672.350000000006</v>
      </c>
      <c r="BE249" s="236">
        <f t="shared" si="48"/>
        <v>83672.350000000006</v>
      </c>
      <c r="BF249" s="236">
        <f t="shared" si="48"/>
        <v>83672.350000000006</v>
      </c>
      <c r="BG249" s="236">
        <f t="shared" si="48"/>
        <v>83672.350000000006</v>
      </c>
      <c r="BH249" s="236">
        <f t="shared" si="48"/>
        <v>83672.350000000006</v>
      </c>
      <c r="BI249" s="236">
        <f t="shared" si="38"/>
        <v>83672.350000000006</v>
      </c>
      <c r="BJ249" s="236">
        <f t="shared" si="38"/>
        <v>83672.350000000006</v>
      </c>
      <c r="BK249" s="236">
        <f t="shared" si="38"/>
        <v>83672.350000000006</v>
      </c>
      <c r="BL249" s="235">
        <f t="shared" si="44"/>
        <v>1001306.1099999999</v>
      </c>
      <c r="BM249" s="234"/>
      <c r="BN249" s="234"/>
      <c r="BO249" s="234"/>
      <c r="BP249" s="234"/>
      <c r="BQ249" s="234"/>
    </row>
    <row r="250" spans="1:69">
      <c r="A250" s="234" t="s">
        <v>463</v>
      </c>
      <c r="B250" s="231">
        <v>4.5200000000000004E-2</v>
      </c>
      <c r="C250" s="231">
        <v>2.9899999999999996E-2</v>
      </c>
      <c r="D250" s="220">
        <v>26735721.629999999</v>
      </c>
      <c r="E250" s="220">
        <v>26735721.629999999</v>
      </c>
      <c r="F250" s="220">
        <v>26735721.629999999</v>
      </c>
      <c r="G250" s="220">
        <v>26735721.629999999</v>
      </c>
      <c r="H250" s="220">
        <v>26735721.629999999</v>
      </c>
      <c r="I250" s="220">
        <v>26735721.629999999</v>
      </c>
      <c r="J250" s="220">
        <v>26750417.445</v>
      </c>
      <c r="K250" s="220">
        <v>26765113.259999998</v>
      </c>
      <c r="L250" s="220">
        <v>26765113.259999998</v>
      </c>
      <c r="M250" s="220">
        <v>26765113.259999998</v>
      </c>
      <c r="N250" s="220">
        <v>26765113.259999998</v>
      </c>
      <c r="O250" s="220">
        <v>26765113.259999998</v>
      </c>
      <c r="P250" s="220">
        <f t="shared" si="45"/>
        <v>320990313.52499998</v>
      </c>
      <c r="Q250" s="220">
        <v>26765113.259999998</v>
      </c>
      <c r="R250" s="220">
        <v>26765113.259999998</v>
      </c>
      <c r="S250" s="220">
        <v>26765113.259999998</v>
      </c>
      <c r="T250" s="220">
        <v>26765113.259999998</v>
      </c>
      <c r="U250" s="220">
        <v>26765113.259999998</v>
      </c>
      <c r="V250" s="220">
        <v>26765113.259999998</v>
      </c>
      <c r="W250" s="220">
        <v>26765113.259999998</v>
      </c>
      <c r="X250" s="220">
        <v>26765113.259999998</v>
      </c>
      <c r="Y250" s="220">
        <v>26765113.259999998</v>
      </c>
      <c r="Z250" s="220">
        <v>27025281.209999997</v>
      </c>
      <c r="AA250" s="220">
        <v>27285449.159999996</v>
      </c>
      <c r="AB250" s="220">
        <v>27285449.159999996</v>
      </c>
      <c r="AC250" s="220">
        <v>27285449.159999996</v>
      </c>
      <c r="AD250" s="220">
        <v>27285449.159999996</v>
      </c>
      <c r="AE250" s="220">
        <v>27285449.159999996</v>
      </c>
      <c r="AF250" s="220">
        <v>27285449.159999996</v>
      </c>
      <c r="AG250" s="220">
        <f t="shared" si="46"/>
        <v>324563542.46999991</v>
      </c>
      <c r="AH250" s="234"/>
      <c r="AI250" s="235">
        <f t="shared" si="49"/>
        <v>100704.55</v>
      </c>
      <c r="AJ250" s="235">
        <f t="shared" si="49"/>
        <v>100704.55</v>
      </c>
      <c r="AK250" s="235">
        <f t="shared" si="49"/>
        <v>100704.55</v>
      </c>
      <c r="AL250" s="235">
        <f t="shared" si="47"/>
        <v>100704.55</v>
      </c>
      <c r="AM250" s="235">
        <f t="shared" si="47"/>
        <v>100704.55</v>
      </c>
      <c r="AN250" s="235">
        <f t="shared" si="47"/>
        <v>100704.55</v>
      </c>
      <c r="AO250" s="235">
        <f t="shared" si="47"/>
        <v>100759.91</v>
      </c>
      <c r="AP250" s="235">
        <f t="shared" si="47"/>
        <v>100815.26</v>
      </c>
      <c r="AQ250" s="235">
        <f t="shared" si="47"/>
        <v>100815.26</v>
      </c>
      <c r="AR250" s="235">
        <f t="shared" si="37"/>
        <v>100815.26</v>
      </c>
      <c r="AS250" s="235">
        <f t="shared" si="37"/>
        <v>100815.26</v>
      </c>
      <c r="AT250" s="235">
        <f t="shared" si="37"/>
        <v>100815.26</v>
      </c>
      <c r="AU250" s="236">
        <f t="shared" si="42"/>
        <v>1209063.51</v>
      </c>
      <c r="AV250" s="236">
        <f t="shared" si="43"/>
        <v>100815.26</v>
      </c>
      <c r="AW250" s="236">
        <f t="shared" si="43"/>
        <v>100815.26</v>
      </c>
      <c r="AX250" s="236">
        <f t="shared" si="43"/>
        <v>100815.26</v>
      </c>
      <c r="AY250" s="236">
        <f t="shared" si="41"/>
        <v>100815.26</v>
      </c>
      <c r="AZ250" s="236">
        <f t="shared" si="50"/>
        <v>66689.740000000005</v>
      </c>
      <c r="BA250" s="236">
        <f t="shared" si="50"/>
        <v>66689.740000000005</v>
      </c>
      <c r="BB250" s="236">
        <f t="shared" si="50"/>
        <v>66689.740000000005</v>
      </c>
      <c r="BC250" s="236">
        <f t="shared" si="48"/>
        <v>66689.740000000005</v>
      </c>
      <c r="BD250" s="236">
        <f t="shared" si="48"/>
        <v>66689.740000000005</v>
      </c>
      <c r="BE250" s="236">
        <f t="shared" si="48"/>
        <v>67337.990000000005</v>
      </c>
      <c r="BF250" s="236">
        <f t="shared" si="48"/>
        <v>67986.240000000005</v>
      </c>
      <c r="BG250" s="236">
        <f t="shared" si="48"/>
        <v>67986.240000000005</v>
      </c>
      <c r="BH250" s="236">
        <f t="shared" si="48"/>
        <v>67986.240000000005</v>
      </c>
      <c r="BI250" s="236">
        <f t="shared" si="38"/>
        <v>67986.240000000005</v>
      </c>
      <c r="BJ250" s="236">
        <f t="shared" si="38"/>
        <v>67986.240000000005</v>
      </c>
      <c r="BK250" s="236">
        <f t="shared" si="38"/>
        <v>67986.240000000005</v>
      </c>
      <c r="BL250" s="235">
        <f t="shared" si="44"/>
        <v>808704.13</v>
      </c>
      <c r="BM250" s="234"/>
      <c r="BN250" s="234"/>
      <c r="BO250" s="234"/>
      <c r="BP250" s="234"/>
      <c r="BQ250" s="234"/>
    </row>
    <row r="251" spans="1:69">
      <c r="A251" s="234" t="s">
        <v>464</v>
      </c>
      <c r="B251" s="231">
        <v>4.5700000000000005E-2</v>
      </c>
      <c r="C251" s="231">
        <v>2.8399999999999998E-2</v>
      </c>
      <c r="D251" s="220">
        <v>25490934.210000001</v>
      </c>
      <c r="E251" s="220">
        <v>25490934.210000001</v>
      </c>
      <c r="F251" s="220">
        <v>25438253.449999999</v>
      </c>
      <c r="G251" s="220">
        <v>25385572.68</v>
      </c>
      <c r="H251" s="220">
        <v>25385572.68</v>
      </c>
      <c r="I251" s="220">
        <v>25385572.68</v>
      </c>
      <c r="J251" s="220">
        <v>25385572.68</v>
      </c>
      <c r="K251" s="220">
        <v>25385572.68</v>
      </c>
      <c r="L251" s="220">
        <v>25385572.68</v>
      </c>
      <c r="M251" s="220">
        <v>25385572.68</v>
      </c>
      <c r="N251" s="220">
        <v>25385572.68</v>
      </c>
      <c r="O251" s="220">
        <v>25385572.68</v>
      </c>
      <c r="P251" s="220">
        <f t="shared" si="45"/>
        <v>304890275.99000007</v>
      </c>
      <c r="Q251" s="220">
        <v>25385572.68</v>
      </c>
      <c r="R251" s="220">
        <v>25385572.68</v>
      </c>
      <c r="S251" s="220">
        <v>25385572.68</v>
      </c>
      <c r="T251" s="220">
        <v>25385572.68</v>
      </c>
      <c r="U251" s="220">
        <v>25385572.68</v>
      </c>
      <c r="V251" s="220">
        <v>25385572.68</v>
      </c>
      <c r="W251" s="220">
        <v>25385572.68</v>
      </c>
      <c r="X251" s="220">
        <v>25385572.68</v>
      </c>
      <c r="Y251" s="220">
        <v>25385572.68</v>
      </c>
      <c r="Z251" s="220">
        <v>25555249.759999998</v>
      </c>
      <c r="AA251" s="220">
        <v>25724926.84</v>
      </c>
      <c r="AB251" s="220">
        <v>25724926.84</v>
      </c>
      <c r="AC251" s="220">
        <v>25724926.84</v>
      </c>
      <c r="AD251" s="220">
        <v>25724926.84</v>
      </c>
      <c r="AE251" s="220">
        <v>25724926.84</v>
      </c>
      <c r="AF251" s="220">
        <v>25724926.84</v>
      </c>
      <c r="AG251" s="220">
        <f t="shared" si="46"/>
        <v>306832674.19999999</v>
      </c>
      <c r="AH251" s="234"/>
      <c r="AI251" s="235">
        <f t="shared" si="49"/>
        <v>97077.97</v>
      </c>
      <c r="AJ251" s="235">
        <f t="shared" si="49"/>
        <v>97077.97</v>
      </c>
      <c r="AK251" s="235">
        <f t="shared" si="49"/>
        <v>96877.35</v>
      </c>
      <c r="AL251" s="235">
        <f t="shared" si="47"/>
        <v>96676.72</v>
      </c>
      <c r="AM251" s="235">
        <f t="shared" si="47"/>
        <v>96676.72</v>
      </c>
      <c r="AN251" s="235">
        <f t="shared" si="47"/>
        <v>96676.72</v>
      </c>
      <c r="AO251" s="235">
        <f t="shared" si="47"/>
        <v>96676.72</v>
      </c>
      <c r="AP251" s="235">
        <f t="shared" si="47"/>
        <v>96676.72</v>
      </c>
      <c r="AQ251" s="235">
        <f t="shared" si="47"/>
        <v>96676.72</v>
      </c>
      <c r="AR251" s="235">
        <f t="shared" si="37"/>
        <v>96676.72</v>
      </c>
      <c r="AS251" s="235">
        <f t="shared" si="37"/>
        <v>96676.72</v>
      </c>
      <c r="AT251" s="235">
        <f t="shared" si="37"/>
        <v>96676.72</v>
      </c>
      <c r="AU251" s="236">
        <f t="shared" si="42"/>
        <v>1161123.7699999998</v>
      </c>
      <c r="AV251" s="236">
        <f t="shared" si="43"/>
        <v>96676.72</v>
      </c>
      <c r="AW251" s="236">
        <f t="shared" si="43"/>
        <v>96676.72</v>
      </c>
      <c r="AX251" s="236">
        <f t="shared" si="43"/>
        <v>96676.72</v>
      </c>
      <c r="AY251" s="236">
        <f t="shared" si="41"/>
        <v>96676.72</v>
      </c>
      <c r="AZ251" s="236">
        <f t="shared" si="50"/>
        <v>60079.19</v>
      </c>
      <c r="BA251" s="236">
        <f t="shared" si="50"/>
        <v>60079.19</v>
      </c>
      <c r="BB251" s="236">
        <f t="shared" si="50"/>
        <v>60079.19</v>
      </c>
      <c r="BC251" s="236">
        <f t="shared" si="48"/>
        <v>60079.19</v>
      </c>
      <c r="BD251" s="236">
        <f t="shared" si="48"/>
        <v>60079.19</v>
      </c>
      <c r="BE251" s="236">
        <f t="shared" si="48"/>
        <v>60480.76</v>
      </c>
      <c r="BF251" s="236">
        <f t="shared" si="48"/>
        <v>60882.33</v>
      </c>
      <c r="BG251" s="236">
        <f t="shared" si="48"/>
        <v>60882.33</v>
      </c>
      <c r="BH251" s="236">
        <f t="shared" si="48"/>
        <v>60882.33</v>
      </c>
      <c r="BI251" s="236">
        <f t="shared" si="38"/>
        <v>60882.33</v>
      </c>
      <c r="BJ251" s="236">
        <f t="shared" si="38"/>
        <v>60882.33</v>
      </c>
      <c r="BK251" s="236">
        <f t="shared" si="38"/>
        <v>60882.33</v>
      </c>
      <c r="BL251" s="235">
        <f t="shared" si="44"/>
        <v>726170.69</v>
      </c>
      <c r="BM251" s="234"/>
      <c r="BN251" s="234"/>
      <c r="BO251" s="234"/>
      <c r="BP251" s="234"/>
      <c r="BQ251" s="234"/>
    </row>
    <row r="252" spans="1:69">
      <c r="A252" s="234" t="s">
        <v>465</v>
      </c>
      <c r="B252" s="231">
        <v>4.48E-2</v>
      </c>
      <c r="C252" s="231">
        <v>2.7899999999999998E-2</v>
      </c>
      <c r="D252" s="220">
        <v>25330647.25</v>
      </c>
      <c r="E252" s="220">
        <v>25330647.25</v>
      </c>
      <c r="F252" s="220">
        <v>25367337.129999999</v>
      </c>
      <c r="G252" s="220">
        <v>25404027</v>
      </c>
      <c r="H252" s="220">
        <v>25434967.239999998</v>
      </c>
      <c r="I252" s="220">
        <v>25440287.539999999</v>
      </c>
      <c r="J252" s="220">
        <v>25414667.609999999</v>
      </c>
      <c r="K252" s="220">
        <v>25414667.609999999</v>
      </c>
      <c r="L252" s="220">
        <v>25414667.609999999</v>
      </c>
      <c r="M252" s="220">
        <v>25414667.609999999</v>
      </c>
      <c r="N252" s="220">
        <v>25414667.609999999</v>
      </c>
      <c r="O252" s="220">
        <v>25414667.609999999</v>
      </c>
      <c r="P252" s="220">
        <f t="shared" si="45"/>
        <v>304795919.07000005</v>
      </c>
      <c r="Q252" s="220">
        <v>25414667.609999999</v>
      </c>
      <c r="R252" s="220">
        <v>25414667.609999999</v>
      </c>
      <c r="S252" s="220">
        <v>25414667.609999999</v>
      </c>
      <c r="T252" s="220">
        <v>25414667.609999999</v>
      </c>
      <c r="U252" s="220">
        <v>25414667.609999999</v>
      </c>
      <c r="V252" s="220">
        <v>25414667.609999999</v>
      </c>
      <c r="W252" s="220">
        <v>25414667.609999999</v>
      </c>
      <c r="X252" s="220">
        <v>25414667.609999999</v>
      </c>
      <c r="Y252" s="220">
        <v>25414667.609999999</v>
      </c>
      <c r="Z252" s="220">
        <v>26967950.805</v>
      </c>
      <c r="AA252" s="220">
        <v>28521234</v>
      </c>
      <c r="AB252" s="220">
        <v>28521234</v>
      </c>
      <c r="AC252" s="220">
        <v>28521234</v>
      </c>
      <c r="AD252" s="220">
        <v>28521234</v>
      </c>
      <c r="AE252" s="220">
        <v>28521234</v>
      </c>
      <c r="AF252" s="220">
        <v>28521234</v>
      </c>
      <c r="AG252" s="220">
        <f t="shared" si="46"/>
        <v>325168692.85500002</v>
      </c>
      <c r="AH252" s="234"/>
      <c r="AI252" s="235">
        <f t="shared" si="49"/>
        <v>94567.75</v>
      </c>
      <c r="AJ252" s="235">
        <f t="shared" si="49"/>
        <v>94567.75</v>
      </c>
      <c r="AK252" s="235">
        <f t="shared" si="49"/>
        <v>94704.73</v>
      </c>
      <c r="AL252" s="235">
        <f t="shared" si="47"/>
        <v>94841.7</v>
      </c>
      <c r="AM252" s="235">
        <f t="shared" si="47"/>
        <v>94957.21</v>
      </c>
      <c r="AN252" s="235">
        <f t="shared" si="47"/>
        <v>94977.07</v>
      </c>
      <c r="AO252" s="235">
        <f t="shared" si="47"/>
        <v>94881.43</v>
      </c>
      <c r="AP252" s="235">
        <f t="shared" si="47"/>
        <v>94881.43</v>
      </c>
      <c r="AQ252" s="235">
        <f t="shared" si="47"/>
        <v>94881.43</v>
      </c>
      <c r="AR252" s="235">
        <f t="shared" si="47"/>
        <v>94881.43</v>
      </c>
      <c r="AS252" s="235">
        <f t="shared" si="47"/>
        <v>94881.43</v>
      </c>
      <c r="AT252" s="235">
        <f t="shared" si="47"/>
        <v>94881.43</v>
      </c>
      <c r="AU252" s="236">
        <f t="shared" si="42"/>
        <v>1137904.7899999996</v>
      </c>
      <c r="AV252" s="236">
        <f t="shared" si="43"/>
        <v>94881.43</v>
      </c>
      <c r="AW252" s="236">
        <f t="shared" si="43"/>
        <v>94881.43</v>
      </c>
      <c r="AX252" s="236">
        <f t="shared" si="43"/>
        <v>94881.43</v>
      </c>
      <c r="AY252" s="236">
        <f t="shared" si="41"/>
        <v>94881.43</v>
      </c>
      <c r="AZ252" s="236">
        <f t="shared" si="50"/>
        <v>59089.1</v>
      </c>
      <c r="BA252" s="236">
        <f t="shared" si="50"/>
        <v>59089.1</v>
      </c>
      <c r="BB252" s="236">
        <f t="shared" si="50"/>
        <v>59089.1</v>
      </c>
      <c r="BC252" s="236">
        <f t="shared" si="48"/>
        <v>59089.1</v>
      </c>
      <c r="BD252" s="236">
        <f t="shared" si="48"/>
        <v>59089.1</v>
      </c>
      <c r="BE252" s="236">
        <f t="shared" si="48"/>
        <v>62700.49</v>
      </c>
      <c r="BF252" s="236">
        <f t="shared" si="48"/>
        <v>66311.87</v>
      </c>
      <c r="BG252" s="236">
        <f t="shared" si="48"/>
        <v>66311.87</v>
      </c>
      <c r="BH252" s="236">
        <f t="shared" si="48"/>
        <v>66311.87</v>
      </c>
      <c r="BI252" s="236">
        <f t="shared" si="48"/>
        <v>66311.87</v>
      </c>
      <c r="BJ252" s="236">
        <f t="shared" si="48"/>
        <v>66311.87</v>
      </c>
      <c r="BK252" s="236">
        <f t="shared" si="48"/>
        <v>66311.87</v>
      </c>
      <c r="BL252" s="235">
        <f t="shared" si="44"/>
        <v>756017.21</v>
      </c>
      <c r="BM252" s="234"/>
      <c r="BN252" s="234"/>
      <c r="BO252" s="234"/>
      <c r="BP252" s="234"/>
      <c r="BQ252" s="234"/>
    </row>
    <row r="253" spans="1:69">
      <c r="A253" s="234" t="s">
        <v>466</v>
      </c>
      <c r="B253" s="231">
        <v>2.8899999999999999E-2</v>
      </c>
      <c r="C253" s="231">
        <v>2.7999999999999997E-2</v>
      </c>
      <c r="D253" s="220">
        <v>62775573.240000002</v>
      </c>
      <c r="E253" s="220">
        <v>62782501.079999998</v>
      </c>
      <c r="F253" s="220">
        <v>62784123.479999997</v>
      </c>
      <c r="G253" s="220">
        <v>62784355.200000003</v>
      </c>
      <c r="H253" s="220">
        <v>62784586.920000002</v>
      </c>
      <c r="I253" s="220">
        <v>62784586.920000002</v>
      </c>
      <c r="J253" s="220">
        <v>62784586.920000002</v>
      </c>
      <c r="K253" s="220">
        <v>62784586.920000002</v>
      </c>
      <c r="L253" s="220">
        <v>62784586.920000002</v>
      </c>
      <c r="M253" s="220">
        <v>62784586.920000002</v>
      </c>
      <c r="N253" s="220">
        <v>62784586.920000002</v>
      </c>
      <c r="O253" s="220">
        <v>62784586.920000002</v>
      </c>
      <c r="P253" s="220">
        <f t="shared" si="45"/>
        <v>753403248.3599999</v>
      </c>
      <c r="Q253" s="220">
        <v>62784586.920000002</v>
      </c>
      <c r="R253" s="220">
        <v>62784586.920000002</v>
      </c>
      <c r="S253" s="220">
        <v>62784586.920000002</v>
      </c>
      <c r="T253" s="220">
        <v>62784586.920000002</v>
      </c>
      <c r="U253" s="220">
        <v>62784586.920000002</v>
      </c>
      <c r="V253" s="220">
        <v>62784586.920000002</v>
      </c>
      <c r="W253" s="220">
        <v>62784586.920000002</v>
      </c>
      <c r="X253" s="220">
        <v>62784586.920000002</v>
      </c>
      <c r="Y253" s="220">
        <v>62784586.920000002</v>
      </c>
      <c r="Z253" s="220">
        <v>62784586.920000002</v>
      </c>
      <c r="AA253" s="220">
        <v>62784586.920000002</v>
      </c>
      <c r="AB253" s="220">
        <v>62784586.920000002</v>
      </c>
      <c r="AC253" s="220">
        <v>62784586.920000002</v>
      </c>
      <c r="AD253" s="220">
        <v>62784586.920000002</v>
      </c>
      <c r="AE253" s="220">
        <v>62784586.920000002</v>
      </c>
      <c r="AF253" s="220">
        <v>62784586.920000002</v>
      </c>
      <c r="AG253" s="220">
        <f t="shared" si="46"/>
        <v>753415043.03999996</v>
      </c>
      <c r="AH253" s="234"/>
      <c r="AI253" s="235">
        <f t="shared" si="49"/>
        <v>151184.51</v>
      </c>
      <c r="AJ253" s="235">
        <f t="shared" si="49"/>
        <v>151201.19</v>
      </c>
      <c r="AK253" s="235">
        <f t="shared" si="49"/>
        <v>151205.1</v>
      </c>
      <c r="AL253" s="235">
        <f t="shared" si="47"/>
        <v>151205.66</v>
      </c>
      <c r="AM253" s="235">
        <f t="shared" si="47"/>
        <v>151206.21</v>
      </c>
      <c r="AN253" s="235">
        <f t="shared" si="47"/>
        <v>151206.21</v>
      </c>
      <c r="AO253" s="235">
        <f t="shared" si="47"/>
        <v>151206.21</v>
      </c>
      <c r="AP253" s="235">
        <f t="shared" si="47"/>
        <v>151206.21</v>
      </c>
      <c r="AQ253" s="235">
        <f t="shared" si="47"/>
        <v>151206.21</v>
      </c>
      <c r="AR253" s="235">
        <f t="shared" si="47"/>
        <v>151206.21</v>
      </c>
      <c r="AS253" s="235">
        <f t="shared" si="47"/>
        <v>151206.21</v>
      </c>
      <c r="AT253" s="235">
        <f t="shared" si="47"/>
        <v>151206.21</v>
      </c>
      <c r="AU253" s="236">
        <f t="shared" si="42"/>
        <v>1814446.14</v>
      </c>
      <c r="AV253" s="236">
        <f t="shared" si="43"/>
        <v>151206.21</v>
      </c>
      <c r="AW253" s="236">
        <f t="shared" si="43"/>
        <v>151206.21</v>
      </c>
      <c r="AX253" s="236">
        <f t="shared" si="43"/>
        <v>151206.21</v>
      </c>
      <c r="AY253" s="236">
        <f t="shared" si="41"/>
        <v>151206.21</v>
      </c>
      <c r="AZ253" s="236">
        <f t="shared" si="50"/>
        <v>146497.37</v>
      </c>
      <c r="BA253" s="236">
        <f t="shared" si="50"/>
        <v>146497.37</v>
      </c>
      <c r="BB253" s="236">
        <f t="shared" si="50"/>
        <v>146497.37</v>
      </c>
      <c r="BC253" s="236">
        <f t="shared" si="48"/>
        <v>146497.37</v>
      </c>
      <c r="BD253" s="236">
        <f t="shared" si="48"/>
        <v>146497.37</v>
      </c>
      <c r="BE253" s="236">
        <f t="shared" si="48"/>
        <v>146497.37</v>
      </c>
      <c r="BF253" s="236">
        <f t="shared" si="48"/>
        <v>146497.37</v>
      </c>
      <c r="BG253" s="236">
        <f t="shared" si="48"/>
        <v>146497.37</v>
      </c>
      <c r="BH253" s="236">
        <f t="shared" si="48"/>
        <v>146497.37</v>
      </c>
      <c r="BI253" s="236">
        <f t="shared" si="48"/>
        <v>146497.37</v>
      </c>
      <c r="BJ253" s="236">
        <f t="shared" si="48"/>
        <v>146497.37</v>
      </c>
      <c r="BK253" s="236">
        <f t="shared" si="48"/>
        <v>146497.37</v>
      </c>
      <c r="BL253" s="235">
        <f t="shared" si="44"/>
        <v>1757968.4400000004</v>
      </c>
      <c r="BM253" s="234"/>
      <c r="BN253" s="234"/>
      <c r="BO253" s="234"/>
      <c r="BP253" s="234"/>
      <c r="BQ253" s="234"/>
    </row>
    <row r="254" spans="1:69">
      <c r="A254" s="234" t="s">
        <v>467</v>
      </c>
      <c r="B254" s="231">
        <v>2.9399999999999999E-2</v>
      </c>
      <c r="C254" s="231">
        <v>2.4899999999999999E-2</v>
      </c>
      <c r="D254" s="220">
        <v>4990266.62</v>
      </c>
      <c r="E254" s="220">
        <v>4990266.62</v>
      </c>
      <c r="F254" s="220">
        <v>4990266.62</v>
      </c>
      <c r="G254" s="220">
        <v>4990266.62</v>
      </c>
      <c r="H254" s="220">
        <v>4990266.62</v>
      </c>
      <c r="I254" s="220">
        <v>4990266.62</v>
      </c>
      <c r="J254" s="220">
        <v>4990266.62</v>
      </c>
      <c r="K254" s="220">
        <v>4990266.62</v>
      </c>
      <c r="L254" s="220">
        <v>4990266.62</v>
      </c>
      <c r="M254" s="220">
        <v>4990266.62</v>
      </c>
      <c r="N254" s="220">
        <v>4990266.62</v>
      </c>
      <c r="O254" s="220">
        <v>4990266.62</v>
      </c>
      <c r="P254" s="220">
        <f t="shared" si="45"/>
        <v>59883199.43999999</v>
      </c>
      <c r="Q254" s="220">
        <v>4990266.62</v>
      </c>
      <c r="R254" s="220">
        <v>4990266.62</v>
      </c>
      <c r="S254" s="220">
        <v>4990266.62</v>
      </c>
      <c r="T254" s="220">
        <v>4990266.62</v>
      </c>
      <c r="U254" s="220">
        <v>4990266.62</v>
      </c>
      <c r="V254" s="220">
        <v>4990266.62</v>
      </c>
      <c r="W254" s="220">
        <v>4990266.62</v>
      </c>
      <c r="X254" s="220">
        <v>4990266.62</v>
      </c>
      <c r="Y254" s="220">
        <v>4990266.62</v>
      </c>
      <c r="Z254" s="220">
        <v>4990266.62</v>
      </c>
      <c r="AA254" s="220">
        <v>4990266.62</v>
      </c>
      <c r="AB254" s="220">
        <v>4990266.62</v>
      </c>
      <c r="AC254" s="220">
        <v>4990266.62</v>
      </c>
      <c r="AD254" s="220">
        <v>4990266.62</v>
      </c>
      <c r="AE254" s="220">
        <v>4990266.62</v>
      </c>
      <c r="AF254" s="220">
        <v>4990266.62</v>
      </c>
      <c r="AG254" s="220">
        <f t="shared" si="46"/>
        <v>59883199.43999999</v>
      </c>
      <c r="AH254" s="234"/>
      <c r="AI254" s="235">
        <f t="shared" si="49"/>
        <v>12226.15</v>
      </c>
      <c r="AJ254" s="235">
        <f t="shared" si="49"/>
        <v>12226.15</v>
      </c>
      <c r="AK254" s="235">
        <f t="shared" si="49"/>
        <v>12226.15</v>
      </c>
      <c r="AL254" s="235">
        <f t="shared" si="47"/>
        <v>12226.15</v>
      </c>
      <c r="AM254" s="235">
        <f t="shared" si="47"/>
        <v>12226.15</v>
      </c>
      <c r="AN254" s="235">
        <f t="shared" si="47"/>
        <v>12226.15</v>
      </c>
      <c r="AO254" s="235">
        <f t="shared" si="47"/>
        <v>12226.15</v>
      </c>
      <c r="AP254" s="235">
        <f t="shared" si="47"/>
        <v>12226.15</v>
      </c>
      <c r="AQ254" s="235">
        <f t="shared" si="47"/>
        <v>12226.15</v>
      </c>
      <c r="AR254" s="235">
        <f t="shared" si="47"/>
        <v>12226.15</v>
      </c>
      <c r="AS254" s="235">
        <f t="shared" si="47"/>
        <v>12226.15</v>
      </c>
      <c r="AT254" s="235">
        <f t="shared" si="47"/>
        <v>12226.15</v>
      </c>
      <c r="AU254" s="236">
        <f t="shared" si="42"/>
        <v>146713.79999999996</v>
      </c>
      <c r="AV254" s="236">
        <f t="shared" si="43"/>
        <v>12226.15</v>
      </c>
      <c r="AW254" s="236">
        <f t="shared" si="43"/>
        <v>12226.15</v>
      </c>
      <c r="AX254" s="236">
        <f t="shared" si="43"/>
        <v>12226.15</v>
      </c>
      <c r="AY254" s="236">
        <f t="shared" si="41"/>
        <v>12226.15</v>
      </c>
      <c r="AZ254" s="236">
        <f t="shared" si="50"/>
        <v>10354.799999999999</v>
      </c>
      <c r="BA254" s="236">
        <f t="shared" si="50"/>
        <v>10354.799999999999</v>
      </c>
      <c r="BB254" s="236">
        <f t="shared" si="50"/>
        <v>10354.799999999999</v>
      </c>
      <c r="BC254" s="236">
        <f t="shared" si="48"/>
        <v>10354.799999999999</v>
      </c>
      <c r="BD254" s="236">
        <f t="shared" si="48"/>
        <v>10354.799999999999</v>
      </c>
      <c r="BE254" s="236">
        <f t="shared" si="48"/>
        <v>10354.799999999999</v>
      </c>
      <c r="BF254" s="236">
        <f t="shared" si="48"/>
        <v>10354.799999999999</v>
      </c>
      <c r="BG254" s="236">
        <f t="shared" si="48"/>
        <v>10354.799999999999</v>
      </c>
      <c r="BH254" s="236">
        <f t="shared" si="48"/>
        <v>10354.799999999999</v>
      </c>
      <c r="BI254" s="236">
        <f t="shared" si="48"/>
        <v>10354.799999999999</v>
      </c>
      <c r="BJ254" s="236">
        <f t="shared" si="48"/>
        <v>10354.799999999999</v>
      </c>
      <c r="BK254" s="236">
        <f t="shared" si="48"/>
        <v>10354.799999999999</v>
      </c>
      <c r="BL254" s="235">
        <f t="shared" si="44"/>
        <v>124257.60000000002</v>
      </c>
      <c r="BM254" s="234"/>
      <c r="BN254" s="234"/>
      <c r="BO254" s="234"/>
      <c r="BP254" s="234"/>
      <c r="BQ254" s="234"/>
    </row>
    <row r="255" spans="1:69">
      <c r="A255" s="234" t="s">
        <v>468</v>
      </c>
      <c r="B255" s="231">
        <v>5.5500000000000001E-2</v>
      </c>
      <c r="C255" s="231">
        <v>2.47E-2</v>
      </c>
      <c r="D255" s="220">
        <v>5729889.9900000002</v>
      </c>
      <c r="E255" s="220">
        <v>5729889.9900000002</v>
      </c>
      <c r="F255" s="220">
        <v>5729889.9900000002</v>
      </c>
      <c r="G255" s="220">
        <v>5729889.9900000002</v>
      </c>
      <c r="H255" s="220">
        <v>5729889.9900000002</v>
      </c>
      <c r="I255" s="220">
        <v>5729889.9900000002</v>
      </c>
      <c r="J255" s="220">
        <v>5729889.9900000002</v>
      </c>
      <c r="K255" s="220">
        <v>5729889.9900000002</v>
      </c>
      <c r="L255" s="220">
        <v>5729889.9900000002</v>
      </c>
      <c r="M255" s="220">
        <v>5729889.9900000002</v>
      </c>
      <c r="N255" s="220">
        <v>5729889.9900000002</v>
      </c>
      <c r="O255" s="220">
        <v>5729889.9900000002</v>
      </c>
      <c r="P255" s="220">
        <f t="shared" si="45"/>
        <v>68758679.88000001</v>
      </c>
      <c r="Q255" s="220">
        <v>5729889.9900000002</v>
      </c>
      <c r="R255" s="220">
        <v>5729889.9900000002</v>
      </c>
      <c r="S255" s="220">
        <v>5729889.9900000002</v>
      </c>
      <c r="T255" s="220">
        <v>5729889.9900000002</v>
      </c>
      <c r="U255" s="220">
        <v>5729889.9900000002</v>
      </c>
      <c r="V255" s="220">
        <v>5729889.9900000002</v>
      </c>
      <c r="W255" s="220">
        <v>5729889.9900000002</v>
      </c>
      <c r="X255" s="220">
        <v>5729889.9900000002</v>
      </c>
      <c r="Y255" s="220">
        <v>5729889.9900000002</v>
      </c>
      <c r="Z255" s="220">
        <v>5729889.9900000002</v>
      </c>
      <c r="AA255" s="220">
        <v>5729889.9900000002</v>
      </c>
      <c r="AB255" s="220">
        <v>5729889.9900000002</v>
      </c>
      <c r="AC255" s="220">
        <v>5729889.9900000002</v>
      </c>
      <c r="AD255" s="220">
        <v>5729889.9900000002</v>
      </c>
      <c r="AE255" s="220">
        <v>5729889.9900000002</v>
      </c>
      <c r="AF255" s="220">
        <v>5729889.9900000002</v>
      </c>
      <c r="AG255" s="220">
        <f t="shared" si="46"/>
        <v>68758679.88000001</v>
      </c>
      <c r="AH255" s="234"/>
      <c r="AI255" s="235">
        <f t="shared" si="49"/>
        <v>26500.74</v>
      </c>
      <c r="AJ255" s="235">
        <f t="shared" si="49"/>
        <v>26500.74</v>
      </c>
      <c r="AK255" s="235">
        <f t="shared" si="49"/>
        <v>26500.74</v>
      </c>
      <c r="AL255" s="235">
        <f t="shared" si="47"/>
        <v>26500.74</v>
      </c>
      <c r="AM255" s="235">
        <f t="shared" si="47"/>
        <v>26500.74</v>
      </c>
      <c r="AN255" s="235">
        <f t="shared" si="47"/>
        <v>26500.74</v>
      </c>
      <c r="AO255" s="235">
        <f t="shared" si="47"/>
        <v>26500.74</v>
      </c>
      <c r="AP255" s="235">
        <f t="shared" si="47"/>
        <v>26500.74</v>
      </c>
      <c r="AQ255" s="235">
        <f t="shared" si="47"/>
        <v>26500.74</v>
      </c>
      <c r="AR255" s="235">
        <f t="shared" si="47"/>
        <v>26500.74</v>
      </c>
      <c r="AS255" s="235">
        <f t="shared" si="47"/>
        <v>26500.74</v>
      </c>
      <c r="AT255" s="235">
        <f t="shared" si="47"/>
        <v>26500.74</v>
      </c>
      <c r="AU255" s="236">
        <f t="shared" si="42"/>
        <v>318008.87999999995</v>
      </c>
      <c r="AV255" s="236">
        <f t="shared" si="43"/>
        <v>26500.74</v>
      </c>
      <c r="AW255" s="236">
        <f t="shared" si="43"/>
        <v>26500.74</v>
      </c>
      <c r="AX255" s="236">
        <f t="shared" si="43"/>
        <v>26500.74</v>
      </c>
      <c r="AY255" s="236">
        <f t="shared" si="41"/>
        <v>26500.74</v>
      </c>
      <c r="AZ255" s="236">
        <f t="shared" si="50"/>
        <v>11794.02</v>
      </c>
      <c r="BA255" s="236">
        <f t="shared" si="50"/>
        <v>11794.02</v>
      </c>
      <c r="BB255" s="236">
        <f t="shared" si="50"/>
        <v>11794.02</v>
      </c>
      <c r="BC255" s="236">
        <f t="shared" si="48"/>
        <v>11794.02</v>
      </c>
      <c r="BD255" s="236">
        <f t="shared" si="48"/>
        <v>11794.02</v>
      </c>
      <c r="BE255" s="236">
        <f t="shared" si="48"/>
        <v>11794.02</v>
      </c>
      <c r="BF255" s="236">
        <f t="shared" si="48"/>
        <v>11794.02</v>
      </c>
      <c r="BG255" s="236">
        <f t="shared" si="48"/>
        <v>11794.02</v>
      </c>
      <c r="BH255" s="236">
        <f t="shared" si="48"/>
        <v>11794.02</v>
      </c>
      <c r="BI255" s="236">
        <f t="shared" si="48"/>
        <v>11794.02</v>
      </c>
      <c r="BJ255" s="236">
        <f t="shared" si="48"/>
        <v>11794.02</v>
      </c>
      <c r="BK255" s="236">
        <f t="shared" si="48"/>
        <v>11794.02</v>
      </c>
      <c r="BL255" s="235">
        <f t="shared" si="44"/>
        <v>141528.24000000002</v>
      </c>
      <c r="BM255" s="234"/>
      <c r="BN255" s="234"/>
      <c r="BO255" s="234"/>
      <c r="BP255" s="234"/>
      <c r="BQ255" s="234"/>
    </row>
    <row r="256" spans="1:69">
      <c r="A256" s="234" t="s">
        <v>469</v>
      </c>
      <c r="B256" s="231">
        <v>3.9799999999999995E-2</v>
      </c>
      <c r="C256" s="231">
        <v>2.4599999999999997E-2</v>
      </c>
      <c r="D256" s="220">
        <v>3010557.55</v>
      </c>
      <c r="E256" s="220">
        <v>3010557.55</v>
      </c>
      <c r="F256" s="220">
        <v>3010557.55</v>
      </c>
      <c r="G256" s="220">
        <v>3010557.55</v>
      </c>
      <c r="H256" s="220">
        <v>3010557.55</v>
      </c>
      <c r="I256" s="220">
        <v>3010557.55</v>
      </c>
      <c r="J256" s="220">
        <v>3010557.55</v>
      </c>
      <c r="K256" s="220">
        <v>3010557.55</v>
      </c>
      <c r="L256" s="220">
        <v>3010557.55</v>
      </c>
      <c r="M256" s="220">
        <v>3010557.55</v>
      </c>
      <c r="N256" s="220">
        <v>3010557.55</v>
      </c>
      <c r="O256" s="220">
        <v>3010557.55</v>
      </c>
      <c r="P256" s="220">
        <f t="shared" si="45"/>
        <v>36126690.600000001</v>
      </c>
      <c r="Q256" s="220">
        <v>3010557.55</v>
      </c>
      <c r="R256" s="220">
        <v>3010557.55</v>
      </c>
      <c r="S256" s="220">
        <v>3010557.55</v>
      </c>
      <c r="T256" s="220">
        <v>3010557.55</v>
      </c>
      <c r="U256" s="220">
        <v>3010557.55</v>
      </c>
      <c r="V256" s="220">
        <v>3010557.55</v>
      </c>
      <c r="W256" s="220">
        <v>3010557.55</v>
      </c>
      <c r="X256" s="220">
        <v>3010557.55</v>
      </c>
      <c r="Y256" s="220">
        <v>3010557.55</v>
      </c>
      <c r="Z256" s="220">
        <v>3010557.55</v>
      </c>
      <c r="AA256" s="220">
        <v>3010557.55</v>
      </c>
      <c r="AB256" s="220">
        <v>3010557.55</v>
      </c>
      <c r="AC256" s="220">
        <v>3010557.55</v>
      </c>
      <c r="AD256" s="220">
        <v>3010557.55</v>
      </c>
      <c r="AE256" s="220">
        <v>3010557.55</v>
      </c>
      <c r="AF256" s="220">
        <v>3010557.55</v>
      </c>
      <c r="AG256" s="220">
        <f t="shared" si="46"/>
        <v>36126690.600000001</v>
      </c>
      <c r="AH256" s="234"/>
      <c r="AI256" s="235">
        <f t="shared" si="49"/>
        <v>9985.02</v>
      </c>
      <c r="AJ256" s="235">
        <f t="shared" si="49"/>
        <v>9985.02</v>
      </c>
      <c r="AK256" s="235">
        <f t="shared" si="49"/>
        <v>9985.02</v>
      </c>
      <c r="AL256" s="235">
        <f t="shared" si="47"/>
        <v>9985.02</v>
      </c>
      <c r="AM256" s="235">
        <f t="shared" si="47"/>
        <v>9985.02</v>
      </c>
      <c r="AN256" s="235">
        <f t="shared" si="47"/>
        <v>9985.02</v>
      </c>
      <c r="AO256" s="235">
        <f t="shared" si="47"/>
        <v>9985.02</v>
      </c>
      <c r="AP256" s="235">
        <f t="shared" si="47"/>
        <v>9985.02</v>
      </c>
      <c r="AQ256" s="235">
        <f t="shared" si="47"/>
        <v>9985.02</v>
      </c>
      <c r="AR256" s="235">
        <f t="shared" si="47"/>
        <v>9985.02</v>
      </c>
      <c r="AS256" s="235">
        <f t="shared" si="47"/>
        <v>9985.02</v>
      </c>
      <c r="AT256" s="235">
        <f t="shared" si="47"/>
        <v>9985.02</v>
      </c>
      <c r="AU256" s="236">
        <f t="shared" si="42"/>
        <v>119820.24000000003</v>
      </c>
      <c r="AV256" s="236">
        <f t="shared" si="43"/>
        <v>9985.02</v>
      </c>
      <c r="AW256" s="236">
        <f t="shared" si="43"/>
        <v>9985.02</v>
      </c>
      <c r="AX256" s="236">
        <f t="shared" si="43"/>
        <v>9985.02</v>
      </c>
      <c r="AY256" s="236">
        <f t="shared" si="41"/>
        <v>9985.02</v>
      </c>
      <c r="AZ256" s="236">
        <f t="shared" si="50"/>
        <v>6171.64</v>
      </c>
      <c r="BA256" s="236">
        <f t="shared" si="50"/>
        <v>6171.64</v>
      </c>
      <c r="BB256" s="236">
        <f t="shared" si="50"/>
        <v>6171.64</v>
      </c>
      <c r="BC256" s="236">
        <f t="shared" si="48"/>
        <v>6171.64</v>
      </c>
      <c r="BD256" s="236">
        <f t="shared" si="48"/>
        <v>6171.64</v>
      </c>
      <c r="BE256" s="236">
        <f t="shared" si="48"/>
        <v>6171.64</v>
      </c>
      <c r="BF256" s="236">
        <f t="shared" si="48"/>
        <v>6171.64</v>
      </c>
      <c r="BG256" s="236">
        <f t="shared" si="48"/>
        <v>6171.64</v>
      </c>
      <c r="BH256" s="236">
        <f t="shared" si="48"/>
        <v>6171.64</v>
      </c>
      <c r="BI256" s="236">
        <f t="shared" si="48"/>
        <v>6171.64</v>
      </c>
      <c r="BJ256" s="236">
        <f t="shared" si="48"/>
        <v>6171.64</v>
      </c>
      <c r="BK256" s="236">
        <f t="shared" si="48"/>
        <v>6171.64</v>
      </c>
      <c r="BL256" s="235">
        <f t="shared" si="44"/>
        <v>74059.680000000008</v>
      </c>
      <c r="BM256" s="234"/>
      <c r="BN256" s="234"/>
      <c r="BO256" s="234"/>
      <c r="BP256" s="234"/>
      <c r="BQ256" s="234"/>
    </row>
    <row r="257" spans="1:69">
      <c r="A257" s="234" t="s">
        <v>470</v>
      </c>
      <c r="B257" s="231">
        <v>4.02E-2</v>
      </c>
      <c r="C257" s="231">
        <v>2.3299999999999998E-2</v>
      </c>
      <c r="D257" s="220">
        <v>3322577</v>
      </c>
      <c r="E257" s="220">
        <v>3322577</v>
      </c>
      <c r="F257" s="220">
        <v>3322577</v>
      </c>
      <c r="G257" s="220">
        <v>3322577</v>
      </c>
      <c r="H257" s="220">
        <v>3322577</v>
      </c>
      <c r="I257" s="220">
        <v>3322577</v>
      </c>
      <c r="J257" s="220">
        <v>3322577</v>
      </c>
      <c r="K257" s="220">
        <v>3322577</v>
      </c>
      <c r="L257" s="220">
        <v>3322577</v>
      </c>
      <c r="M257" s="220">
        <v>3322577</v>
      </c>
      <c r="N257" s="220">
        <v>3322577</v>
      </c>
      <c r="O257" s="220">
        <v>3322577</v>
      </c>
      <c r="P257" s="220">
        <f t="shared" si="45"/>
        <v>39870924</v>
      </c>
      <c r="Q257" s="220">
        <v>3322577</v>
      </c>
      <c r="R257" s="220">
        <v>3322577</v>
      </c>
      <c r="S257" s="220">
        <v>3322577</v>
      </c>
      <c r="T257" s="220">
        <v>3322577</v>
      </c>
      <c r="U257" s="220">
        <v>3322577</v>
      </c>
      <c r="V257" s="220">
        <v>3322577</v>
      </c>
      <c r="W257" s="220">
        <v>3322577</v>
      </c>
      <c r="X257" s="220">
        <v>3322577</v>
      </c>
      <c r="Y257" s="220">
        <v>3322577</v>
      </c>
      <c r="Z257" s="220">
        <v>3322577</v>
      </c>
      <c r="AA257" s="220">
        <v>3322577</v>
      </c>
      <c r="AB257" s="220">
        <v>3322577</v>
      </c>
      <c r="AC257" s="220">
        <v>3322577</v>
      </c>
      <c r="AD257" s="220">
        <v>3322577</v>
      </c>
      <c r="AE257" s="220">
        <v>3322577</v>
      </c>
      <c r="AF257" s="220">
        <v>3322577</v>
      </c>
      <c r="AG257" s="220">
        <f t="shared" si="46"/>
        <v>39870924</v>
      </c>
      <c r="AH257" s="234"/>
      <c r="AI257" s="235">
        <f t="shared" si="49"/>
        <v>11130.63</v>
      </c>
      <c r="AJ257" s="235">
        <f t="shared" si="49"/>
        <v>11130.63</v>
      </c>
      <c r="AK257" s="235">
        <f t="shared" si="49"/>
        <v>11130.63</v>
      </c>
      <c r="AL257" s="235">
        <f t="shared" si="47"/>
        <v>11130.63</v>
      </c>
      <c r="AM257" s="235">
        <f t="shared" si="47"/>
        <v>11130.63</v>
      </c>
      <c r="AN257" s="235">
        <f t="shared" si="47"/>
        <v>11130.63</v>
      </c>
      <c r="AO257" s="235">
        <f t="shared" si="47"/>
        <v>11130.63</v>
      </c>
      <c r="AP257" s="235">
        <f t="shared" si="47"/>
        <v>11130.63</v>
      </c>
      <c r="AQ257" s="235">
        <f t="shared" si="47"/>
        <v>11130.63</v>
      </c>
      <c r="AR257" s="235">
        <f t="shared" ref="AR257:AT320" si="51">ROUND(M257*$B257/12,2)</f>
        <v>11130.63</v>
      </c>
      <c r="AS257" s="235">
        <f t="shared" si="51"/>
        <v>11130.63</v>
      </c>
      <c r="AT257" s="235">
        <f t="shared" si="51"/>
        <v>11130.63</v>
      </c>
      <c r="AU257" s="236">
        <f t="shared" si="42"/>
        <v>133567.56000000003</v>
      </c>
      <c r="AV257" s="236">
        <f t="shared" si="43"/>
        <v>11130.63</v>
      </c>
      <c r="AW257" s="236">
        <f t="shared" si="43"/>
        <v>11130.63</v>
      </c>
      <c r="AX257" s="236">
        <f t="shared" si="43"/>
        <v>11130.63</v>
      </c>
      <c r="AY257" s="236">
        <f t="shared" si="41"/>
        <v>11130.63</v>
      </c>
      <c r="AZ257" s="236">
        <f t="shared" si="50"/>
        <v>6451.34</v>
      </c>
      <c r="BA257" s="236">
        <f t="shared" si="50"/>
        <v>6451.34</v>
      </c>
      <c r="BB257" s="236">
        <f t="shared" si="50"/>
        <v>6451.34</v>
      </c>
      <c r="BC257" s="236">
        <f t="shared" si="48"/>
        <v>6451.34</v>
      </c>
      <c r="BD257" s="236">
        <f t="shared" si="48"/>
        <v>6451.34</v>
      </c>
      <c r="BE257" s="236">
        <f t="shared" si="48"/>
        <v>6451.34</v>
      </c>
      <c r="BF257" s="236">
        <f t="shared" si="48"/>
        <v>6451.34</v>
      </c>
      <c r="BG257" s="236">
        <f t="shared" si="48"/>
        <v>6451.34</v>
      </c>
      <c r="BH257" s="236">
        <f t="shared" si="48"/>
        <v>6451.34</v>
      </c>
      <c r="BI257" s="236">
        <f t="shared" ref="BI257:BK320" si="52">ROUND(AD257*$C257/12,2)</f>
        <v>6451.34</v>
      </c>
      <c r="BJ257" s="236">
        <f t="shared" si="52"/>
        <v>6451.34</v>
      </c>
      <c r="BK257" s="236">
        <f t="shared" si="52"/>
        <v>6451.34</v>
      </c>
      <c r="BL257" s="235">
        <f t="shared" si="44"/>
        <v>77416.079999999987</v>
      </c>
      <c r="BM257" s="234"/>
      <c r="BN257" s="234"/>
      <c r="BO257" s="234"/>
      <c r="BP257" s="234"/>
      <c r="BQ257" s="234"/>
    </row>
    <row r="258" spans="1:69">
      <c r="A258" s="234" t="s">
        <v>471</v>
      </c>
      <c r="B258" s="231">
        <v>4.0799999999999996E-2</v>
      </c>
      <c r="C258" s="231">
        <v>2.4199999999999999E-2</v>
      </c>
      <c r="D258" s="220">
        <v>4071679.62</v>
      </c>
      <c r="E258" s="220">
        <v>4071679.62</v>
      </c>
      <c r="F258" s="220">
        <v>3972319.33</v>
      </c>
      <c r="G258" s="220">
        <v>3872959.0300000003</v>
      </c>
      <c r="H258" s="220">
        <v>3872959.0300000003</v>
      </c>
      <c r="I258" s="220">
        <v>3872959.0300000003</v>
      </c>
      <c r="J258" s="220">
        <v>3872959.0300000003</v>
      </c>
      <c r="K258" s="220">
        <v>3872959.0300000003</v>
      </c>
      <c r="L258" s="220">
        <v>3872959.0300000003</v>
      </c>
      <c r="M258" s="220">
        <v>3872959.0300000003</v>
      </c>
      <c r="N258" s="220">
        <v>3872959.0300000003</v>
      </c>
      <c r="O258" s="220">
        <v>3872959.0300000003</v>
      </c>
      <c r="P258" s="220">
        <f t="shared" si="45"/>
        <v>46972309.840000011</v>
      </c>
      <c r="Q258" s="220">
        <v>3872959.0300000003</v>
      </c>
      <c r="R258" s="220">
        <v>3872959.0300000003</v>
      </c>
      <c r="S258" s="220">
        <v>3872959.0300000003</v>
      </c>
      <c r="T258" s="220">
        <v>3872959.0300000003</v>
      </c>
      <c r="U258" s="220">
        <v>3872959.0300000003</v>
      </c>
      <c r="V258" s="220">
        <v>3872959.0300000003</v>
      </c>
      <c r="W258" s="220">
        <v>3872959.0300000003</v>
      </c>
      <c r="X258" s="220">
        <v>3872959.0300000003</v>
      </c>
      <c r="Y258" s="220">
        <v>3872959.0300000003</v>
      </c>
      <c r="Z258" s="220">
        <v>3872959.0300000003</v>
      </c>
      <c r="AA258" s="220">
        <v>3872959.0300000003</v>
      </c>
      <c r="AB258" s="220">
        <v>3872959.0300000003</v>
      </c>
      <c r="AC258" s="220">
        <v>3872959.0300000003</v>
      </c>
      <c r="AD258" s="220">
        <v>3872959.0300000003</v>
      </c>
      <c r="AE258" s="220">
        <v>3872959.0300000003</v>
      </c>
      <c r="AF258" s="220">
        <v>3872959.0300000003</v>
      </c>
      <c r="AG258" s="220">
        <f t="shared" si="46"/>
        <v>46475508.360000007</v>
      </c>
      <c r="AH258" s="234"/>
      <c r="AI258" s="235">
        <f t="shared" si="49"/>
        <v>13843.71</v>
      </c>
      <c r="AJ258" s="235">
        <f t="shared" si="49"/>
        <v>13843.71</v>
      </c>
      <c r="AK258" s="235">
        <f t="shared" si="49"/>
        <v>13505.89</v>
      </c>
      <c r="AL258" s="235">
        <f t="shared" si="49"/>
        <v>13168.06</v>
      </c>
      <c r="AM258" s="235">
        <f t="shared" si="49"/>
        <v>13168.06</v>
      </c>
      <c r="AN258" s="235">
        <f t="shared" si="49"/>
        <v>13168.06</v>
      </c>
      <c r="AO258" s="235">
        <f t="shared" si="49"/>
        <v>13168.06</v>
      </c>
      <c r="AP258" s="235">
        <f t="shared" si="49"/>
        <v>13168.06</v>
      </c>
      <c r="AQ258" s="235">
        <f t="shared" si="49"/>
        <v>13168.06</v>
      </c>
      <c r="AR258" s="235">
        <f t="shared" si="51"/>
        <v>13168.06</v>
      </c>
      <c r="AS258" s="235">
        <f t="shared" si="51"/>
        <v>13168.06</v>
      </c>
      <c r="AT258" s="235">
        <f t="shared" si="51"/>
        <v>13168.06</v>
      </c>
      <c r="AU258" s="236">
        <f t="shared" si="42"/>
        <v>159705.84999999998</v>
      </c>
      <c r="AV258" s="236">
        <f t="shared" si="43"/>
        <v>13168.06</v>
      </c>
      <c r="AW258" s="236">
        <f t="shared" si="43"/>
        <v>13168.06</v>
      </c>
      <c r="AX258" s="236">
        <f t="shared" si="43"/>
        <v>13168.06</v>
      </c>
      <c r="AY258" s="236">
        <f t="shared" si="41"/>
        <v>13168.06</v>
      </c>
      <c r="AZ258" s="236">
        <f t="shared" si="50"/>
        <v>7810.47</v>
      </c>
      <c r="BA258" s="236">
        <f t="shared" si="50"/>
        <v>7810.47</v>
      </c>
      <c r="BB258" s="236">
        <f t="shared" si="50"/>
        <v>7810.47</v>
      </c>
      <c r="BC258" s="236">
        <f t="shared" si="50"/>
        <v>7810.47</v>
      </c>
      <c r="BD258" s="236">
        <f t="shared" si="50"/>
        <v>7810.47</v>
      </c>
      <c r="BE258" s="236">
        <f t="shared" si="50"/>
        <v>7810.47</v>
      </c>
      <c r="BF258" s="236">
        <f t="shared" si="50"/>
        <v>7810.47</v>
      </c>
      <c r="BG258" s="236">
        <f t="shared" si="50"/>
        <v>7810.47</v>
      </c>
      <c r="BH258" s="236">
        <f t="shared" si="50"/>
        <v>7810.47</v>
      </c>
      <c r="BI258" s="236">
        <f t="shared" si="52"/>
        <v>7810.47</v>
      </c>
      <c r="BJ258" s="236">
        <f t="shared" si="52"/>
        <v>7810.47</v>
      </c>
      <c r="BK258" s="236">
        <f t="shared" si="52"/>
        <v>7810.47</v>
      </c>
      <c r="BL258" s="235">
        <f t="shared" si="44"/>
        <v>93725.64</v>
      </c>
      <c r="BM258" s="234"/>
      <c r="BN258" s="234"/>
      <c r="BO258" s="234"/>
      <c r="BP258" s="234"/>
      <c r="BQ258" s="234"/>
    </row>
    <row r="259" spans="1:69">
      <c r="A259" s="234" t="s">
        <v>472</v>
      </c>
      <c r="B259" s="231">
        <v>4.0399999999999998E-2</v>
      </c>
      <c r="C259" s="231">
        <v>1.5700000000000002E-2</v>
      </c>
      <c r="D259" s="220">
        <v>5069346.8499999996</v>
      </c>
      <c r="E259" s="220">
        <v>5069346.8499999996</v>
      </c>
      <c r="F259" s="220">
        <v>5069346.8499999996</v>
      </c>
      <c r="G259" s="220">
        <v>5069346.8499999996</v>
      </c>
      <c r="H259" s="220">
        <v>5069346.8499999996</v>
      </c>
      <c r="I259" s="220">
        <v>5069346.8499999996</v>
      </c>
      <c r="J259" s="220">
        <v>5069346.8499999996</v>
      </c>
      <c r="K259" s="220">
        <v>5069346.8499999996</v>
      </c>
      <c r="L259" s="220">
        <v>5069346.8499999996</v>
      </c>
      <c r="M259" s="220">
        <v>5069346.8499999996</v>
      </c>
      <c r="N259" s="220">
        <v>5069346.8499999996</v>
      </c>
      <c r="O259" s="220">
        <v>5069346.8499999996</v>
      </c>
      <c r="P259" s="220">
        <f t="shared" si="45"/>
        <v>60832162.20000001</v>
      </c>
      <c r="Q259" s="220">
        <v>5069346.8499999996</v>
      </c>
      <c r="R259" s="220">
        <v>5069346.8499999996</v>
      </c>
      <c r="S259" s="220">
        <v>5069346.8499999996</v>
      </c>
      <c r="T259" s="220">
        <v>5069346.8499999996</v>
      </c>
      <c r="U259" s="220">
        <v>5069346.8499999996</v>
      </c>
      <c r="V259" s="220">
        <v>5069346.8499999996</v>
      </c>
      <c r="W259" s="220">
        <v>5069346.8499999996</v>
      </c>
      <c r="X259" s="220">
        <v>5069346.8499999996</v>
      </c>
      <c r="Y259" s="220">
        <v>5069346.8499999996</v>
      </c>
      <c r="Z259" s="220">
        <v>5069346.8499999996</v>
      </c>
      <c r="AA259" s="220">
        <v>5069346.8499999996</v>
      </c>
      <c r="AB259" s="220">
        <v>5069346.8499999996</v>
      </c>
      <c r="AC259" s="220">
        <v>5069346.8499999996</v>
      </c>
      <c r="AD259" s="220">
        <v>5069346.8499999996</v>
      </c>
      <c r="AE259" s="220">
        <v>5069346.8499999996</v>
      </c>
      <c r="AF259" s="220">
        <v>5069346.8499999996</v>
      </c>
      <c r="AG259" s="220">
        <f t="shared" si="46"/>
        <v>60832162.20000001</v>
      </c>
      <c r="AH259" s="234"/>
      <c r="AI259" s="235">
        <f t="shared" si="49"/>
        <v>17066.8</v>
      </c>
      <c r="AJ259" s="235">
        <f t="shared" si="49"/>
        <v>17066.8</v>
      </c>
      <c r="AK259" s="235">
        <f t="shared" si="49"/>
        <v>17066.8</v>
      </c>
      <c r="AL259" s="235">
        <f t="shared" si="49"/>
        <v>17066.8</v>
      </c>
      <c r="AM259" s="235">
        <f t="shared" si="49"/>
        <v>17066.8</v>
      </c>
      <c r="AN259" s="235">
        <f t="shared" si="49"/>
        <v>17066.8</v>
      </c>
      <c r="AO259" s="235">
        <f t="shared" si="49"/>
        <v>17066.8</v>
      </c>
      <c r="AP259" s="235">
        <f t="shared" si="49"/>
        <v>17066.8</v>
      </c>
      <c r="AQ259" s="235">
        <f t="shared" si="49"/>
        <v>17066.8</v>
      </c>
      <c r="AR259" s="235">
        <f t="shared" si="51"/>
        <v>17066.8</v>
      </c>
      <c r="AS259" s="235">
        <f t="shared" si="51"/>
        <v>17066.8</v>
      </c>
      <c r="AT259" s="235">
        <f t="shared" si="51"/>
        <v>17066.8</v>
      </c>
      <c r="AU259" s="236">
        <f t="shared" si="42"/>
        <v>204801.59999999995</v>
      </c>
      <c r="AV259" s="236">
        <f t="shared" si="43"/>
        <v>17066.8</v>
      </c>
      <c r="AW259" s="236">
        <f t="shared" si="43"/>
        <v>17066.8</v>
      </c>
      <c r="AX259" s="236">
        <f t="shared" si="43"/>
        <v>17066.8</v>
      </c>
      <c r="AY259" s="236">
        <f t="shared" si="41"/>
        <v>17066.8</v>
      </c>
      <c r="AZ259" s="236">
        <f t="shared" si="50"/>
        <v>6632.4</v>
      </c>
      <c r="BA259" s="236">
        <f t="shared" si="50"/>
        <v>6632.4</v>
      </c>
      <c r="BB259" s="236">
        <f t="shared" si="50"/>
        <v>6632.4</v>
      </c>
      <c r="BC259" s="236">
        <f t="shared" si="50"/>
        <v>6632.4</v>
      </c>
      <c r="BD259" s="236">
        <f t="shared" si="50"/>
        <v>6632.4</v>
      </c>
      <c r="BE259" s="236">
        <f t="shared" si="50"/>
        <v>6632.4</v>
      </c>
      <c r="BF259" s="236">
        <f t="shared" si="50"/>
        <v>6632.4</v>
      </c>
      <c r="BG259" s="236">
        <f t="shared" si="50"/>
        <v>6632.4</v>
      </c>
      <c r="BH259" s="236">
        <f t="shared" si="50"/>
        <v>6632.4</v>
      </c>
      <c r="BI259" s="236">
        <f t="shared" si="52"/>
        <v>6632.4</v>
      </c>
      <c r="BJ259" s="236">
        <f t="shared" si="52"/>
        <v>6632.4</v>
      </c>
      <c r="BK259" s="236">
        <f t="shared" si="52"/>
        <v>6632.4</v>
      </c>
      <c r="BL259" s="235">
        <f t="shared" si="44"/>
        <v>79588.799999999988</v>
      </c>
      <c r="BM259" s="234"/>
      <c r="BN259" s="234"/>
      <c r="BO259" s="234"/>
      <c r="BP259" s="234"/>
      <c r="BQ259" s="234"/>
    </row>
    <row r="260" spans="1:69">
      <c r="A260" s="234" t="s">
        <v>473</v>
      </c>
      <c r="B260" s="231">
        <v>2.7699999999999999E-2</v>
      </c>
      <c r="C260" s="231">
        <v>2.3199999999999998E-2</v>
      </c>
      <c r="D260" s="220">
        <v>5572385.96</v>
      </c>
      <c r="E260" s="220">
        <v>5572385.96</v>
      </c>
      <c r="F260" s="220">
        <v>5572385.96</v>
      </c>
      <c r="G260" s="220">
        <v>5572385.96</v>
      </c>
      <c r="H260" s="220">
        <v>5572385.96</v>
      </c>
      <c r="I260" s="220">
        <v>5572385.96</v>
      </c>
      <c r="J260" s="220">
        <v>5572385.96</v>
      </c>
      <c r="K260" s="220">
        <v>5572385.96</v>
      </c>
      <c r="L260" s="220">
        <v>5572385.96</v>
      </c>
      <c r="M260" s="220">
        <v>5572385.96</v>
      </c>
      <c r="N260" s="220">
        <v>5572385.96</v>
      </c>
      <c r="O260" s="220">
        <v>5572385.96</v>
      </c>
      <c r="P260" s="220">
        <f t="shared" si="45"/>
        <v>66868631.520000003</v>
      </c>
      <c r="Q260" s="220">
        <v>5572385.96</v>
      </c>
      <c r="R260" s="220">
        <v>5572385.96</v>
      </c>
      <c r="S260" s="220">
        <v>5572385.96</v>
      </c>
      <c r="T260" s="220">
        <v>5572385.96</v>
      </c>
      <c r="U260" s="220">
        <v>5572385.96</v>
      </c>
      <c r="V260" s="220">
        <v>5572385.96</v>
      </c>
      <c r="W260" s="220">
        <v>5572385.96</v>
      </c>
      <c r="X260" s="220">
        <v>5572385.96</v>
      </c>
      <c r="Y260" s="220">
        <v>5572385.96</v>
      </c>
      <c r="Z260" s="220">
        <v>5572385.96</v>
      </c>
      <c r="AA260" s="220">
        <v>5572385.96</v>
      </c>
      <c r="AB260" s="220">
        <v>5572385.96</v>
      </c>
      <c r="AC260" s="220">
        <v>5572385.96</v>
      </c>
      <c r="AD260" s="220">
        <v>5572385.96</v>
      </c>
      <c r="AE260" s="220">
        <v>5572385.96</v>
      </c>
      <c r="AF260" s="220">
        <v>5572385.96</v>
      </c>
      <c r="AG260" s="220">
        <f t="shared" si="46"/>
        <v>66868631.520000003</v>
      </c>
      <c r="AH260" s="234"/>
      <c r="AI260" s="235">
        <f t="shared" si="49"/>
        <v>12862.92</v>
      </c>
      <c r="AJ260" s="235">
        <f t="shared" si="49"/>
        <v>12862.92</v>
      </c>
      <c r="AK260" s="235">
        <f t="shared" si="49"/>
        <v>12862.92</v>
      </c>
      <c r="AL260" s="235">
        <f t="shared" si="49"/>
        <v>12862.92</v>
      </c>
      <c r="AM260" s="235">
        <f t="shared" si="49"/>
        <v>12862.92</v>
      </c>
      <c r="AN260" s="235">
        <f t="shared" si="49"/>
        <v>12862.92</v>
      </c>
      <c r="AO260" s="235">
        <f t="shared" si="49"/>
        <v>12862.92</v>
      </c>
      <c r="AP260" s="235">
        <f t="shared" si="49"/>
        <v>12862.92</v>
      </c>
      <c r="AQ260" s="235">
        <f t="shared" si="49"/>
        <v>12862.92</v>
      </c>
      <c r="AR260" s="235">
        <f t="shared" si="51"/>
        <v>12862.92</v>
      </c>
      <c r="AS260" s="235">
        <f t="shared" si="51"/>
        <v>12862.92</v>
      </c>
      <c r="AT260" s="235">
        <f t="shared" si="51"/>
        <v>12862.92</v>
      </c>
      <c r="AU260" s="236">
        <f t="shared" si="42"/>
        <v>154355.04</v>
      </c>
      <c r="AV260" s="236">
        <f t="shared" si="43"/>
        <v>12862.92</v>
      </c>
      <c r="AW260" s="236">
        <f t="shared" si="43"/>
        <v>12862.92</v>
      </c>
      <c r="AX260" s="236">
        <f t="shared" si="43"/>
        <v>12862.92</v>
      </c>
      <c r="AY260" s="236">
        <f t="shared" si="43"/>
        <v>12862.92</v>
      </c>
      <c r="AZ260" s="236">
        <f t="shared" si="50"/>
        <v>10773.28</v>
      </c>
      <c r="BA260" s="236">
        <f t="shared" si="50"/>
        <v>10773.28</v>
      </c>
      <c r="BB260" s="236">
        <f t="shared" si="50"/>
        <v>10773.28</v>
      </c>
      <c r="BC260" s="236">
        <f t="shared" si="50"/>
        <v>10773.28</v>
      </c>
      <c r="BD260" s="236">
        <f t="shared" si="50"/>
        <v>10773.28</v>
      </c>
      <c r="BE260" s="236">
        <f t="shared" si="50"/>
        <v>10773.28</v>
      </c>
      <c r="BF260" s="236">
        <f t="shared" si="50"/>
        <v>10773.28</v>
      </c>
      <c r="BG260" s="236">
        <f t="shared" si="50"/>
        <v>10773.28</v>
      </c>
      <c r="BH260" s="236">
        <f t="shared" si="50"/>
        <v>10773.28</v>
      </c>
      <c r="BI260" s="236">
        <f t="shared" si="52"/>
        <v>10773.28</v>
      </c>
      <c r="BJ260" s="236">
        <f t="shared" si="52"/>
        <v>10773.28</v>
      </c>
      <c r="BK260" s="236">
        <f t="shared" si="52"/>
        <v>10773.28</v>
      </c>
      <c r="BL260" s="235">
        <f t="shared" si="44"/>
        <v>129279.36</v>
      </c>
      <c r="BM260" s="234"/>
      <c r="BN260" s="234"/>
      <c r="BO260" s="234"/>
      <c r="BP260" s="234"/>
      <c r="BQ260" s="234"/>
    </row>
    <row r="261" spans="1:69">
      <c r="A261" s="234" t="s">
        <v>474</v>
      </c>
      <c r="B261" s="231">
        <v>4.6100000000000002E-2</v>
      </c>
      <c r="C261" s="231">
        <v>4.6300000000000001E-2</v>
      </c>
      <c r="D261" s="220">
        <v>13068659.23</v>
      </c>
      <c r="E261" s="220">
        <v>13068659.23</v>
      </c>
      <c r="F261" s="220">
        <v>13068659.23</v>
      </c>
      <c r="G261" s="220">
        <v>13068659.23</v>
      </c>
      <c r="H261" s="220">
        <v>13068659.23</v>
      </c>
      <c r="I261" s="220">
        <v>13068659.23</v>
      </c>
      <c r="J261" s="220">
        <v>13068659.23</v>
      </c>
      <c r="K261" s="220">
        <v>13068659.23</v>
      </c>
      <c r="L261" s="220">
        <v>13068659.23</v>
      </c>
      <c r="M261" s="220">
        <v>13068659.23</v>
      </c>
      <c r="N261" s="220">
        <v>13068659.23</v>
      </c>
      <c r="O261" s="220">
        <v>13068659.23</v>
      </c>
      <c r="P261" s="220">
        <f t="shared" si="45"/>
        <v>156823910.76000002</v>
      </c>
      <c r="Q261" s="220">
        <v>13068659.23</v>
      </c>
      <c r="R261" s="220">
        <v>13068659.23</v>
      </c>
      <c r="S261" s="220">
        <v>13068659.23</v>
      </c>
      <c r="T261" s="220">
        <v>13068659.23</v>
      </c>
      <c r="U261" s="220">
        <v>13068659.23</v>
      </c>
      <c r="V261" s="220">
        <v>13068659.23</v>
      </c>
      <c r="W261" s="220">
        <v>13068659.23</v>
      </c>
      <c r="X261" s="220">
        <v>13068659.23</v>
      </c>
      <c r="Y261" s="220">
        <v>13068659.23</v>
      </c>
      <c r="Z261" s="220">
        <v>13068659.23</v>
      </c>
      <c r="AA261" s="220">
        <v>13068659.23</v>
      </c>
      <c r="AB261" s="220">
        <v>13068659.23</v>
      </c>
      <c r="AC261" s="220">
        <v>13068659.23</v>
      </c>
      <c r="AD261" s="220">
        <v>13068659.23</v>
      </c>
      <c r="AE261" s="220">
        <v>13068659.23</v>
      </c>
      <c r="AF261" s="220">
        <v>13068659.23</v>
      </c>
      <c r="AG261" s="220">
        <f t="shared" si="46"/>
        <v>156823910.76000002</v>
      </c>
      <c r="AH261" s="234"/>
      <c r="AI261" s="235">
        <f t="shared" si="49"/>
        <v>50205.43</v>
      </c>
      <c r="AJ261" s="235">
        <f t="shared" si="49"/>
        <v>50205.43</v>
      </c>
      <c r="AK261" s="235">
        <f t="shared" si="49"/>
        <v>50205.43</v>
      </c>
      <c r="AL261" s="235">
        <f t="shared" si="49"/>
        <v>50205.43</v>
      </c>
      <c r="AM261" s="235">
        <f t="shared" si="49"/>
        <v>50205.43</v>
      </c>
      <c r="AN261" s="235">
        <f t="shared" si="49"/>
        <v>50205.43</v>
      </c>
      <c r="AO261" s="235">
        <f t="shared" si="49"/>
        <v>50205.43</v>
      </c>
      <c r="AP261" s="235">
        <f t="shared" si="49"/>
        <v>50205.43</v>
      </c>
      <c r="AQ261" s="235">
        <f t="shared" si="49"/>
        <v>50205.43</v>
      </c>
      <c r="AR261" s="235">
        <f t="shared" si="51"/>
        <v>50205.43</v>
      </c>
      <c r="AS261" s="235">
        <f t="shared" si="51"/>
        <v>50205.43</v>
      </c>
      <c r="AT261" s="235">
        <f t="shared" si="51"/>
        <v>50205.43</v>
      </c>
      <c r="AU261" s="236">
        <f t="shared" ref="AU261:AU324" si="53">SUM(AI261:AT261)</f>
        <v>602465.16</v>
      </c>
      <c r="AV261" s="236">
        <f t="shared" ref="AV261:AY324" si="54">ROUND(Q261*$B261/12,2)</f>
        <v>50205.43</v>
      </c>
      <c r="AW261" s="236">
        <f t="shared" si="54"/>
        <v>50205.43</v>
      </c>
      <c r="AX261" s="236">
        <f t="shared" si="54"/>
        <v>50205.43</v>
      </c>
      <c r="AY261" s="236">
        <f t="shared" si="54"/>
        <v>50205.43</v>
      </c>
      <c r="AZ261" s="236">
        <f t="shared" si="50"/>
        <v>50423.24</v>
      </c>
      <c r="BA261" s="236">
        <f t="shared" si="50"/>
        <v>50423.24</v>
      </c>
      <c r="BB261" s="236">
        <f t="shared" si="50"/>
        <v>50423.24</v>
      </c>
      <c r="BC261" s="236">
        <f t="shared" si="50"/>
        <v>50423.24</v>
      </c>
      <c r="BD261" s="236">
        <f t="shared" si="50"/>
        <v>50423.24</v>
      </c>
      <c r="BE261" s="236">
        <f t="shared" si="50"/>
        <v>50423.24</v>
      </c>
      <c r="BF261" s="236">
        <f t="shared" si="50"/>
        <v>50423.24</v>
      </c>
      <c r="BG261" s="236">
        <f t="shared" si="50"/>
        <v>50423.24</v>
      </c>
      <c r="BH261" s="236">
        <f t="shared" si="50"/>
        <v>50423.24</v>
      </c>
      <c r="BI261" s="236">
        <f t="shared" si="52"/>
        <v>50423.24</v>
      </c>
      <c r="BJ261" s="236">
        <f t="shared" si="52"/>
        <v>50423.24</v>
      </c>
      <c r="BK261" s="236">
        <f t="shared" si="52"/>
        <v>50423.24</v>
      </c>
      <c r="BL261" s="235">
        <f t="shared" ref="BL261:BL324" si="55">SUM(AZ261:BK261)</f>
        <v>605078.88</v>
      </c>
      <c r="BM261" s="234"/>
      <c r="BN261" s="234"/>
      <c r="BO261" s="234"/>
      <c r="BP261" s="234"/>
      <c r="BQ261" s="234"/>
    </row>
    <row r="262" spans="1:69">
      <c r="A262" s="234" t="s">
        <v>475</v>
      </c>
      <c r="B262" s="231">
        <v>5.3700000000000005E-2</v>
      </c>
      <c r="C262" s="231">
        <v>1.2E-2</v>
      </c>
      <c r="D262" s="220">
        <v>2682135.6800000002</v>
      </c>
      <c r="E262" s="220">
        <v>2682135.6800000002</v>
      </c>
      <c r="F262" s="220">
        <v>2682135.6800000002</v>
      </c>
      <c r="G262" s="220">
        <v>2682135.6800000002</v>
      </c>
      <c r="H262" s="220">
        <v>2682135.6800000002</v>
      </c>
      <c r="I262" s="220">
        <v>2682135.6800000002</v>
      </c>
      <c r="J262" s="220">
        <v>2682135.6800000002</v>
      </c>
      <c r="K262" s="220">
        <v>2682135.6800000002</v>
      </c>
      <c r="L262" s="220">
        <v>2682135.6800000002</v>
      </c>
      <c r="M262" s="220">
        <v>2682135.6800000002</v>
      </c>
      <c r="N262" s="220">
        <v>2682135.6800000002</v>
      </c>
      <c r="O262" s="220">
        <v>2682135.6800000002</v>
      </c>
      <c r="P262" s="220">
        <f t="shared" ref="P262:P325" si="56">SUM(D262:O262)</f>
        <v>32185628.16</v>
      </c>
      <c r="Q262" s="220">
        <v>2682135.6800000002</v>
      </c>
      <c r="R262" s="220">
        <v>2682135.6800000002</v>
      </c>
      <c r="S262" s="220">
        <v>2682135.6800000002</v>
      </c>
      <c r="T262" s="220">
        <v>2682135.6800000002</v>
      </c>
      <c r="U262" s="220">
        <v>2682135.6800000002</v>
      </c>
      <c r="V262" s="220">
        <v>2682135.6800000002</v>
      </c>
      <c r="W262" s="220">
        <v>2682135.6800000002</v>
      </c>
      <c r="X262" s="220">
        <v>2682135.6800000002</v>
      </c>
      <c r="Y262" s="220">
        <v>2682135.6800000002</v>
      </c>
      <c r="Z262" s="220">
        <v>2682135.6800000002</v>
      </c>
      <c r="AA262" s="220">
        <v>2682135.6800000002</v>
      </c>
      <c r="AB262" s="220">
        <v>2682135.6800000002</v>
      </c>
      <c r="AC262" s="220">
        <v>2682135.6800000002</v>
      </c>
      <c r="AD262" s="220">
        <v>2682135.6800000002</v>
      </c>
      <c r="AE262" s="220">
        <v>2682135.6800000002</v>
      </c>
      <c r="AF262" s="220">
        <v>2682135.6800000002</v>
      </c>
      <c r="AG262" s="220">
        <f t="shared" ref="AG262:AG325" si="57">SUM(U262:AF262)</f>
        <v>32185628.16</v>
      </c>
      <c r="AH262" s="234"/>
      <c r="AI262" s="235">
        <f t="shared" si="49"/>
        <v>12002.56</v>
      </c>
      <c r="AJ262" s="235">
        <f t="shared" si="49"/>
        <v>12002.56</v>
      </c>
      <c r="AK262" s="235">
        <f t="shared" si="49"/>
        <v>12002.56</v>
      </c>
      <c r="AL262" s="235">
        <f t="shared" si="49"/>
        <v>12002.56</v>
      </c>
      <c r="AM262" s="235">
        <f t="shared" si="49"/>
        <v>12002.56</v>
      </c>
      <c r="AN262" s="235">
        <f t="shared" si="49"/>
        <v>12002.56</v>
      </c>
      <c r="AO262" s="235">
        <f t="shared" si="49"/>
        <v>12002.56</v>
      </c>
      <c r="AP262" s="235">
        <f t="shared" si="49"/>
        <v>12002.56</v>
      </c>
      <c r="AQ262" s="235">
        <f t="shared" si="49"/>
        <v>12002.56</v>
      </c>
      <c r="AR262" s="235">
        <f t="shared" si="51"/>
        <v>12002.56</v>
      </c>
      <c r="AS262" s="235">
        <f t="shared" si="51"/>
        <v>12002.56</v>
      </c>
      <c r="AT262" s="235">
        <f t="shared" si="51"/>
        <v>12002.56</v>
      </c>
      <c r="AU262" s="236">
        <f t="shared" si="53"/>
        <v>144030.72</v>
      </c>
      <c r="AV262" s="236">
        <f t="shared" si="54"/>
        <v>12002.56</v>
      </c>
      <c r="AW262" s="236">
        <f t="shared" si="54"/>
        <v>12002.56</v>
      </c>
      <c r="AX262" s="236">
        <f t="shared" si="54"/>
        <v>12002.56</v>
      </c>
      <c r="AY262" s="236">
        <f t="shared" si="54"/>
        <v>12002.56</v>
      </c>
      <c r="AZ262" s="236">
        <f t="shared" si="50"/>
        <v>2682.14</v>
      </c>
      <c r="BA262" s="236">
        <f t="shared" si="50"/>
        <v>2682.14</v>
      </c>
      <c r="BB262" s="236">
        <f t="shared" si="50"/>
        <v>2682.14</v>
      </c>
      <c r="BC262" s="236">
        <f t="shared" si="50"/>
        <v>2682.14</v>
      </c>
      <c r="BD262" s="236">
        <f t="shared" si="50"/>
        <v>2682.14</v>
      </c>
      <c r="BE262" s="236">
        <f t="shared" si="50"/>
        <v>2682.14</v>
      </c>
      <c r="BF262" s="236">
        <f t="shared" si="50"/>
        <v>2682.14</v>
      </c>
      <c r="BG262" s="236">
        <f t="shared" si="50"/>
        <v>2682.14</v>
      </c>
      <c r="BH262" s="236">
        <f t="shared" si="50"/>
        <v>2682.14</v>
      </c>
      <c r="BI262" s="236">
        <f t="shared" si="52"/>
        <v>2682.14</v>
      </c>
      <c r="BJ262" s="236">
        <f t="shared" si="52"/>
        <v>2682.14</v>
      </c>
      <c r="BK262" s="236">
        <f t="shared" si="52"/>
        <v>2682.14</v>
      </c>
      <c r="BL262" s="235">
        <f t="shared" si="55"/>
        <v>32185.679999999997</v>
      </c>
      <c r="BM262" s="234"/>
      <c r="BN262" s="234"/>
      <c r="BO262" s="234"/>
      <c r="BP262" s="234"/>
      <c r="BQ262" s="234"/>
    </row>
    <row r="263" spans="1:69">
      <c r="A263" s="234" t="s">
        <v>476</v>
      </c>
      <c r="B263" s="231">
        <v>4.2099999999999999E-2</v>
      </c>
      <c r="C263" s="231">
        <v>2.7E-2</v>
      </c>
      <c r="D263" s="220">
        <v>5758083.04</v>
      </c>
      <c r="E263" s="220">
        <v>5758083.04</v>
      </c>
      <c r="F263" s="220">
        <v>5542300.7300000004</v>
      </c>
      <c r="G263" s="220">
        <v>5326518.41</v>
      </c>
      <c r="H263" s="220">
        <v>5326518.41</v>
      </c>
      <c r="I263" s="220">
        <v>5326518.41</v>
      </c>
      <c r="J263" s="220">
        <v>5326518.41</v>
      </c>
      <c r="K263" s="220">
        <v>5326518.41</v>
      </c>
      <c r="L263" s="220">
        <v>5326518.41</v>
      </c>
      <c r="M263" s="220">
        <v>5326518.41</v>
      </c>
      <c r="N263" s="220">
        <v>5326518.41</v>
      </c>
      <c r="O263" s="220">
        <v>5326518.41</v>
      </c>
      <c r="P263" s="220">
        <f t="shared" si="56"/>
        <v>64997132.499999985</v>
      </c>
      <c r="Q263" s="220">
        <v>5326518.41</v>
      </c>
      <c r="R263" s="220">
        <v>5326518.41</v>
      </c>
      <c r="S263" s="220">
        <v>5326518.41</v>
      </c>
      <c r="T263" s="220">
        <v>5326518.41</v>
      </c>
      <c r="U263" s="220">
        <v>5326518.41</v>
      </c>
      <c r="V263" s="220">
        <v>5326518.41</v>
      </c>
      <c r="W263" s="220">
        <v>5326518.41</v>
      </c>
      <c r="X263" s="220">
        <v>5326518.41</v>
      </c>
      <c r="Y263" s="220">
        <v>5326518.41</v>
      </c>
      <c r="Z263" s="220">
        <v>5326518.41</v>
      </c>
      <c r="AA263" s="220">
        <v>5326518.41</v>
      </c>
      <c r="AB263" s="220">
        <v>5326518.41</v>
      </c>
      <c r="AC263" s="220">
        <v>5326518.41</v>
      </c>
      <c r="AD263" s="220">
        <v>5326518.41</v>
      </c>
      <c r="AE263" s="220">
        <v>5326518.41</v>
      </c>
      <c r="AF263" s="220">
        <v>5326518.41</v>
      </c>
      <c r="AG263" s="220">
        <f t="shared" si="57"/>
        <v>63918220.919999987</v>
      </c>
      <c r="AH263" s="234"/>
      <c r="AI263" s="235">
        <f t="shared" si="49"/>
        <v>20201.27</v>
      </c>
      <c r="AJ263" s="235">
        <f t="shared" si="49"/>
        <v>20201.27</v>
      </c>
      <c r="AK263" s="235">
        <f t="shared" si="49"/>
        <v>19444.240000000002</v>
      </c>
      <c r="AL263" s="235">
        <f t="shared" si="49"/>
        <v>18687.2</v>
      </c>
      <c r="AM263" s="235">
        <f t="shared" si="49"/>
        <v>18687.2</v>
      </c>
      <c r="AN263" s="235">
        <f t="shared" si="49"/>
        <v>18687.2</v>
      </c>
      <c r="AO263" s="235">
        <f t="shared" si="49"/>
        <v>18687.2</v>
      </c>
      <c r="AP263" s="235">
        <f t="shared" si="49"/>
        <v>18687.2</v>
      </c>
      <c r="AQ263" s="235">
        <f t="shared" si="49"/>
        <v>18687.2</v>
      </c>
      <c r="AR263" s="235">
        <f t="shared" si="51"/>
        <v>18687.2</v>
      </c>
      <c r="AS263" s="235">
        <f t="shared" si="51"/>
        <v>18687.2</v>
      </c>
      <c r="AT263" s="235">
        <f t="shared" si="51"/>
        <v>18687.2</v>
      </c>
      <c r="AU263" s="236">
        <f t="shared" si="53"/>
        <v>228031.58000000005</v>
      </c>
      <c r="AV263" s="236">
        <f t="shared" si="54"/>
        <v>18687.2</v>
      </c>
      <c r="AW263" s="236">
        <f t="shared" si="54"/>
        <v>18687.2</v>
      </c>
      <c r="AX263" s="236">
        <f t="shared" si="54"/>
        <v>18687.2</v>
      </c>
      <c r="AY263" s="236">
        <f t="shared" si="54"/>
        <v>18687.2</v>
      </c>
      <c r="AZ263" s="236">
        <f t="shared" si="50"/>
        <v>11984.67</v>
      </c>
      <c r="BA263" s="236">
        <f t="shared" si="50"/>
        <v>11984.67</v>
      </c>
      <c r="BB263" s="236">
        <f t="shared" si="50"/>
        <v>11984.67</v>
      </c>
      <c r="BC263" s="236">
        <f t="shared" si="50"/>
        <v>11984.67</v>
      </c>
      <c r="BD263" s="236">
        <f t="shared" si="50"/>
        <v>11984.67</v>
      </c>
      <c r="BE263" s="236">
        <f t="shared" si="50"/>
        <v>11984.67</v>
      </c>
      <c r="BF263" s="236">
        <f t="shared" si="50"/>
        <v>11984.67</v>
      </c>
      <c r="BG263" s="236">
        <f t="shared" si="50"/>
        <v>11984.67</v>
      </c>
      <c r="BH263" s="236">
        <f t="shared" si="50"/>
        <v>11984.67</v>
      </c>
      <c r="BI263" s="236">
        <f t="shared" si="52"/>
        <v>11984.67</v>
      </c>
      <c r="BJ263" s="236">
        <f t="shared" si="52"/>
        <v>11984.67</v>
      </c>
      <c r="BK263" s="236">
        <f t="shared" si="52"/>
        <v>11984.67</v>
      </c>
      <c r="BL263" s="235">
        <f t="shared" si="55"/>
        <v>143816.04</v>
      </c>
      <c r="BM263" s="234"/>
      <c r="BN263" s="234"/>
      <c r="BO263" s="234"/>
      <c r="BP263" s="234"/>
      <c r="BQ263" s="234"/>
    </row>
    <row r="264" spans="1:69">
      <c r="A264" s="234" t="s">
        <v>477</v>
      </c>
      <c r="B264" s="231">
        <v>3.7600000000000001E-2</v>
      </c>
      <c r="C264" s="231">
        <v>2.5599999999999998E-2</v>
      </c>
      <c r="D264" s="220">
        <v>3315657.6</v>
      </c>
      <c r="E264" s="220">
        <v>3315657.6</v>
      </c>
      <c r="F264" s="220">
        <v>3315657.6</v>
      </c>
      <c r="G264" s="220">
        <v>3315657.6</v>
      </c>
      <c r="H264" s="220">
        <v>3315657.6</v>
      </c>
      <c r="I264" s="220">
        <v>3376681.92</v>
      </c>
      <c r="J264" s="220">
        <v>3437706.23</v>
      </c>
      <c r="K264" s="220">
        <v>3437706.23</v>
      </c>
      <c r="L264" s="220">
        <v>3437706.23</v>
      </c>
      <c r="M264" s="220">
        <v>3437706.23</v>
      </c>
      <c r="N264" s="220">
        <v>3437706.23</v>
      </c>
      <c r="O264" s="220">
        <v>3437706.23</v>
      </c>
      <c r="P264" s="220">
        <f t="shared" si="56"/>
        <v>40581207.299999997</v>
      </c>
      <c r="Q264" s="220">
        <v>3437706.23</v>
      </c>
      <c r="R264" s="220">
        <v>3437706.23</v>
      </c>
      <c r="S264" s="220">
        <v>3437706.23</v>
      </c>
      <c r="T264" s="220">
        <v>3437706.23</v>
      </c>
      <c r="U264" s="220">
        <v>3437706.23</v>
      </c>
      <c r="V264" s="220">
        <v>3437706.23</v>
      </c>
      <c r="W264" s="220">
        <v>3437706.23</v>
      </c>
      <c r="X264" s="220">
        <v>3437706.23</v>
      </c>
      <c r="Y264" s="220">
        <v>3437706.23</v>
      </c>
      <c r="Z264" s="220">
        <v>3437706.23</v>
      </c>
      <c r="AA264" s="220">
        <v>3437706.23</v>
      </c>
      <c r="AB264" s="220">
        <v>3437706.23</v>
      </c>
      <c r="AC264" s="220">
        <v>3437706.23</v>
      </c>
      <c r="AD264" s="220">
        <v>3437706.23</v>
      </c>
      <c r="AE264" s="220">
        <v>3437706.23</v>
      </c>
      <c r="AF264" s="220">
        <v>3437706.23</v>
      </c>
      <c r="AG264" s="220">
        <f t="shared" si="57"/>
        <v>41252474.75999999</v>
      </c>
      <c r="AH264" s="234"/>
      <c r="AI264" s="235">
        <f t="shared" si="49"/>
        <v>10389.06</v>
      </c>
      <c r="AJ264" s="235">
        <f t="shared" si="49"/>
        <v>10389.06</v>
      </c>
      <c r="AK264" s="235">
        <f t="shared" si="49"/>
        <v>10389.06</v>
      </c>
      <c r="AL264" s="235">
        <f t="shared" si="49"/>
        <v>10389.06</v>
      </c>
      <c r="AM264" s="235">
        <f t="shared" si="49"/>
        <v>10389.06</v>
      </c>
      <c r="AN264" s="235">
        <f t="shared" si="49"/>
        <v>10580.27</v>
      </c>
      <c r="AO264" s="235">
        <f t="shared" si="49"/>
        <v>10771.48</v>
      </c>
      <c r="AP264" s="235">
        <f t="shared" si="49"/>
        <v>10771.48</v>
      </c>
      <c r="AQ264" s="235">
        <f t="shared" si="49"/>
        <v>10771.48</v>
      </c>
      <c r="AR264" s="235">
        <f t="shared" si="51"/>
        <v>10771.48</v>
      </c>
      <c r="AS264" s="235">
        <f t="shared" si="51"/>
        <v>10771.48</v>
      </c>
      <c r="AT264" s="235">
        <f t="shared" si="51"/>
        <v>10771.48</v>
      </c>
      <c r="AU264" s="236">
        <f t="shared" si="53"/>
        <v>127154.44999999997</v>
      </c>
      <c r="AV264" s="236">
        <f t="shared" si="54"/>
        <v>10771.48</v>
      </c>
      <c r="AW264" s="236">
        <f t="shared" si="54"/>
        <v>10771.48</v>
      </c>
      <c r="AX264" s="236">
        <f t="shared" si="54"/>
        <v>10771.48</v>
      </c>
      <c r="AY264" s="236">
        <f t="shared" si="54"/>
        <v>10771.48</v>
      </c>
      <c r="AZ264" s="236">
        <f t="shared" si="50"/>
        <v>7333.77</v>
      </c>
      <c r="BA264" s="236">
        <f t="shared" si="50"/>
        <v>7333.77</v>
      </c>
      <c r="BB264" s="236">
        <f t="shared" si="50"/>
        <v>7333.77</v>
      </c>
      <c r="BC264" s="236">
        <f t="shared" si="50"/>
        <v>7333.77</v>
      </c>
      <c r="BD264" s="236">
        <f t="shared" si="50"/>
        <v>7333.77</v>
      </c>
      <c r="BE264" s="236">
        <f t="shared" si="50"/>
        <v>7333.77</v>
      </c>
      <c r="BF264" s="236">
        <f t="shared" si="50"/>
        <v>7333.77</v>
      </c>
      <c r="BG264" s="236">
        <f t="shared" si="50"/>
        <v>7333.77</v>
      </c>
      <c r="BH264" s="236">
        <f t="shared" si="50"/>
        <v>7333.77</v>
      </c>
      <c r="BI264" s="236">
        <f t="shared" si="52"/>
        <v>7333.77</v>
      </c>
      <c r="BJ264" s="236">
        <f t="shared" si="52"/>
        <v>7333.77</v>
      </c>
      <c r="BK264" s="236">
        <f t="shared" si="52"/>
        <v>7333.77</v>
      </c>
      <c r="BL264" s="235">
        <f t="shared" si="55"/>
        <v>88005.240000000034</v>
      </c>
      <c r="BM264" s="234"/>
      <c r="BN264" s="234"/>
      <c r="BO264" s="234"/>
      <c r="BP264" s="234"/>
      <c r="BQ264" s="234"/>
    </row>
    <row r="265" spans="1:69">
      <c r="A265" s="234" t="s">
        <v>478</v>
      </c>
      <c r="B265" s="231">
        <v>3.85E-2</v>
      </c>
      <c r="C265" s="231">
        <v>2.3900000000000001E-2</v>
      </c>
      <c r="D265" s="220">
        <v>4001968.45</v>
      </c>
      <c r="E265" s="220">
        <v>4001968.45</v>
      </c>
      <c r="F265" s="220">
        <v>4001968.45</v>
      </c>
      <c r="G265" s="220">
        <v>4001968.45</v>
      </c>
      <c r="H265" s="220">
        <v>4001968.45</v>
      </c>
      <c r="I265" s="220">
        <v>4001968.45</v>
      </c>
      <c r="J265" s="220">
        <v>4001968.45</v>
      </c>
      <c r="K265" s="220">
        <v>4001968.45</v>
      </c>
      <c r="L265" s="220">
        <v>4001968.45</v>
      </c>
      <c r="M265" s="220">
        <v>4001968.45</v>
      </c>
      <c r="N265" s="220">
        <v>4001968.45</v>
      </c>
      <c r="O265" s="220">
        <v>4001968.45</v>
      </c>
      <c r="P265" s="220">
        <f t="shared" si="56"/>
        <v>48023621.400000006</v>
      </c>
      <c r="Q265" s="220">
        <v>4001968.45</v>
      </c>
      <c r="R265" s="220">
        <v>4001968.45</v>
      </c>
      <c r="S265" s="220">
        <v>4001968.45</v>
      </c>
      <c r="T265" s="220">
        <v>4001968.45</v>
      </c>
      <c r="U265" s="220">
        <v>4001968.45</v>
      </c>
      <c r="V265" s="220">
        <v>4001968.45</v>
      </c>
      <c r="W265" s="220">
        <v>4001968.45</v>
      </c>
      <c r="X265" s="220">
        <v>4001968.45</v>
      </c>
      <c r="Y265" s="220">
        <v>4001968.45</v>
      </c>
      <c r="Z265" s="220">
        <v>4001968.45</v>
      </c>
      <c r="AA265" s="220">
        <v>4001968.45</v>
      </c>
      <c r="AB265" s="220">
        <v>4001968.45</v>
      </c>
      <c r="AC265" s="220">
        <v>4001968.45</v>
      </c>
      <c r="AD265" s="220">
        <v>4001968.45</v>
      </c>
      <c r="AE265" s="220">
        <v>4001968.45</v>
      </c>
      <c r="AF265" s="220">
        <v>4001968.45</v>
      </c>
      <c r="AG265" s="220">
        <f t="shared" si="57"/>
        <v>48023621.400000006</v>
      </c>
      <c r="AH265" s="234"/>
      <c r="AI265" s="235">
        <f t="shared" si="49"/>
        <v>12839.65</v>
      </c>
      <c r="AJ265" s="235">
        <f t="shared" si="49"/>
        <v>12839.65</v>
      </c>
      <c r="AK265" s="235">
        <f t="shared" si="49"/>
        <v>12839.65</v>
      </c>
      <c r="AL265" s="235">
        <f t="shared" si="49"/>
        <v>12839.65</v>
      </c>
      <c r="AM265" s="235">
        <f t="shared" si="49"/>
        <v>12839.65</v>
      </c>
      <c r="AN265" s="235">
        <f t="shared" si="49"/>
        <v>12839.65</v>
      </c>
      <c r="AO265" s="235">
        <f t="shared" si="49"/>
        <v>12839.65</v>
      </c>
      <c r="AP265" s="235">
        <f t="shared" si="49"/>
        <v>12839.65</v>
      </c>
      <c r="AQ265" s="235">
        <f t="shared" si="49"/>
        <v>12839.65</v>
      </c>
      <c r="AR265" s="235">
        <f t="shared" si="51"/>
        <v>12839.65</v>
      </c>
      <c r="AS265" s="235">
        <f t="shared" si="51"/>
        <v>12839.65</v>
      </c>
      <c r="AT265" s="235">
        <f t="shared" si="51"/>
        <v>12839.65</v>
      </c>
      <c r="AU265" s="236">
        <f t="shared" si="53"/>
        <v>154075.79999999996</v>
      </c>
      <c r="AV265" s="236">
        <f t="shared" si="54"/>
        <v>12839.65</v>
      </c>
      <c r="AW265" s="236">
        <f t="shared" si="54"/>
        <v>12839.65</v>
      </c>
      <c r="AX265" s="236">
        <f t="shared" si="54"/>
        <v>12839.65</v>
      </c>
      <c r="AY265" s="236">
        <f t="shared" si="54"/>
        <v>12839.65</v>
      </c>
      <c r="AZ265" s="236">
        <f t="shared" si="50"/>
        <v>7970.59</v>
      </c>
      <c r="BA265" s="236">
        <f t="shared" si="50"/>
        <v>7970.59</v>
      </c>
      <c r="BB265" s="236">
        <f t="shared" si="50"/>
        <v>7970.59</v>
      </c>
      <c r="BC265" s="236">
        <f t="shared" si="50"/>
        <v>7970.59</v>
      </c>
      <c r="BD265" s="236">
        <f t="shared" si="50"/>
        <v>7970.59</v>
      </c>
      <c r="BE265" s="236">
        <f t="shared" si="50"/>
        <v>7970.59</v>
      </c>
      <c r="BF265" s="236">
        <f t="shared" si="50"/>
        <v>7970.59</v>
      </c>
      <c r="BG265" s="236">
        <f t="shared" si="50"/>
        <v>7970.59</v>
      </c>
      <c r="BH265" s="236">
        <f t="shared" si="50"/>
        <v>7970.59</v>
      </c>
      <c r="BI265" s="236">
        <f t="shared" si="52"/>
        <v>7970.59</v>
      </c>
      <c r="BJ265" s="236">
        <f t="shared" si="52"/>
        <v>7970.59</v>
      </c>
      <c r="BK265" s="236">
        <f t="shared" si="52"/>
        <v>7970.59</v>
      </c>
      <c r="BL265" s="235">
        <f t="shared" si="55"/>
        <v>95647.079999999973</v>
      </c>
      <c r="BM265" s="234"/>
      <c r="BN265" s="234"/>
      <c r="BO265" s="234"/>
      <c r="BP265" s="234"/>
      <c r="BQ265" s="234"/>
    </row>
    <row r="266" spans="1:69">
      <c r="A266" s="234" t="s">
        <v>479</v>
      </c>
      <c r="B266" s="231">
        <v>3.85E-2</v>
      </c>
      <c r="C266" s="231">
        <v>2.4399999999999998E-2</v>
      </c>
      <c r="D266" s="220">
        <v>3905587.36</v>
      </c>
      <c r="E266" s="220">
        <v>3905587.36</v>
      </c>
      <c r="F266" s="220">
        <v>3905587.36</v>
      </c>
      <c r="G266" s="220">
        <v>3905587.36</v>
      </c>
      <c r="H266" s="220">
        <v>3905587.36</v>
      </c>
      <c r="I266" s="220">
        <v>3905587.36</v>
      </c>
      <c r="J266" s="220">
        <v>3905587.36</v>
      </c>
      <c r="K266" s="220">
        <v>3905587.36</v>
      </c>
      <c r="L266" s="220">
        <v>3905587.36</v>
      </c>
      <c r="M266" s="220">
        <v>3905587.36</v>
      </c>
      <c r="N266" s="220">
        <v>3905587.36</v>
      </c>
      <c r="O266" s="220">
        <v>3905587.36</v>
      </c>
      <c r="P266" s="220">
        <f t="shared" si="56"/>
        <v>46867048.32</v>
      </c>
      <c r="Q266" s="220">
        <v>3905587.36</v>
      </c>
      <c r="R266" s="220">
        <v>3905587.36</v>
      </c>
      <c r="S266" s="220">
        <v>3905587.36</v>
      </c>
      <c r="T266" s="220">
        <v>3905587.36</v>
      </c>
      <c r="U266" s="220">
        <v>3905587.36</v>
      </c>
      <c r="V266" s="220">
        <v>3905587.36</v>
      </c>
      <c r="W266" s="220">
        <v>3905587.36</v>
      </c>
      <c r="X266" s="220">
        <v>3905587.36</v>
      </c>
      <c r="Y266" s="220">
        <v>3905587.36</v>
      </c>
      <c r="Z266" s="220">
        <v>3905587.36</v>
      </c>
      <c r="AA266" s="220">
        <v>3905587.36</v>
      </c>
      <c r="AB266" s="220">
        <v>3905587.36</v>
      </c>
      <c r="AC266" s="220">
        <v>3905587.36</v>
      </c>
      <c r="AD266" s="220">
        <v>3905587.36</v>
      </c>
      <c r="AE266" s="220">
        <v>3905587.36</v>
      </c>
      <c r="AF266" s="220">
        <v>3905587.36</v>
      </c>
      <c r="AG266" s="220">
        <f t="shared" si="57"/>
        <v>46867048.32</v>
      </c>
      <c r="AH266" s="234"/>
      <c r="AI266" s="235">
        <f t="shared" si="49"/>
        <v>12530.43</v>
      </c>
      <c r="AJ266" s="235">
        <f t="shared" si="49"/>
        <v>12530.43</v>
      </c>
      <c r="AK266" s="235">
        <f t="shared" si="49"/>
        <v>12530.43</v>
      </c>
      <c r="AL266" s="235">
        <f t="shared" si="49"/>
        <v>12530.43</v>
      </c>
      <c r="AM266" s="235">
        <f t="shared" si="49"/>
        <v>12530.43</v>
      </c>
      <c r="AN266" s="235">
        <f t="shared" si="49"/>
        <v>12530.43</v>
      </c>
      <c r="AO266" s="235">
        <f t="shared" si="49"/>
        <v>12530.43</v>
      </c>
      <c r="AP266" s="235">
        <f t="shared" si="49"/>
        <v>12530.43</v>
      </c>
      <c r="AQ266" s="235">
        <f t="shared" si="49"/>
        <v>12530.43</v>
      </c>
      <c r="AR266" s="235">
        <f t="shared" si="51"/>
        <v>12530.43</v>
      </c>
      <c r="AS266" s="235">
        <f t="shared" si="51"/>
        <v>12530.43</v>
      </c>
      <c r="AT266" s="235">
        <f t="shared" si="51"/>
        <v>12530.43</v>
      </c>
      <c r="AU266" s="236">
        <f t="shared" si="53"/>
        <v>150365.15999999997</v>
      </c>
      <c r="AV266" s="236">
        <f t="shared" si="54"/>
        <v>12530.43</v>
      </c>
      <c r="AW266" s="236">
        <f t="shared" si="54"/>
        <v>12530.43</v>
      </c>
      <c r="AX266" s="236">
        <f t="shared" si="54"/>
        <v>12530.43</v>
      </c>
      <c r="AY266" s="236">
        <f t="shared" si="54"/>
        <v>12530.43</v>
      </c>
      <c r="AZ266" s="236">
        <f t="shared" si="50"/>
        <v>7941.36</v>
      </c>
      <c r="BA266" s="236">
        <f t="shared" si="50"/>
        <v>7941.36</v>
      </c>
      <c r="BB266" s="236">
        <f t="shared" si="50"/>
        <v>7941.36</v>
      </c>
      <c r="BC266" s="236">
        <f t="shared" si="50"/>
        <v>7941.36</v>
      </c>
      <c r="BD266" s="236">
        <f t="shared" si="50"/>
        <v>7941.36</v>
      </c>
      <c r="BE266" s="236">
        <f t="shared" si="50"/>
        <v>7941.36</v>
      </c>
      <c r="BF266" s="236">
        <f t="shared" si="50"/>
        <v>7941.36</v>
      </c>
      <c r="BG266" s="236">
        <f t="shared" si="50"/>
        <v>7941.36</v>
      </c>
      <c r="BH266" s="236">
        <f t="shared" si="50"/>
        <v>7941.36</v>
      </c>
      <c r="BI266" s="236">
        <f t="shared" si="52"/>
        <v>7941.36</v>
      </c>
      <c r="BJ266" s="236">
        <f t="shared" si="52"/>
        <v>7941.36</v>
      </c>
      <c r="BK266" s="236">
        <f t="shared" si="52"/>
        <v>7941.36</v>
      </c>
      <c r="BL266" s="235">
        <f t="shared" si="55"/>
        <v>95296.319999999992</v>
      </c>
      <c r="BM266" s="234"/>
      <c r="BN266" s="234"/>
      <c r="BO266" s="234"/>
      <c r="BP266" s="234"/>
      <c r="BQ266" s="234"/>
    </row>
    <row r="267" spans="1:69">
      <c r="A267" s="234" t="s">
        <v>480</v>
      </c>
      <c r="B267" s="231">
        <v>3.7500000000000006E-2</v>
      </c>
      <c r="C267" s="231">
        <v>2.4799999999999999E-2</v>
      </c>
      <c r="D267" s="220">
        <v>3065508.07</v>
      </c>
      <c r="E267" s="220">
        <v>3065508.07</v>
      </c>
      <c r="F267" s="220">
        <v>3065508.07</v>
      </c>
      <c r="G267" s="220">
        <v>3065508.07</v>
      </c>
      <c r="H267" s="220">
        <v>3065508.07</v>
      </c>
      <c r="I267" s="220">
        <v>3065508.07</v>
      </c>
      <c r="J267" s="220">
        <v>3065508.07</v>
      </c>
      <c r="K267" s="220">
        <v>3065508.07</v>
      </c>
      <c r="L267" s="220">
        <v>3065508.07</v>
      </c>
      <c r="M267" s="220">
        <v>3065508.07</v>
      </c>
      <c r="N267" s="220">
        <v>3065508.07</v>
      </c>
      <c r="O267" s="220">
        <v>3065508.07</v>
      </c>
      <c r="P267" s="220">
        <f t="shared" si="56"/>
        <v>36786096.839999996</v>
      </c>
      <c r="Q267" s="220">
        <v>3065508.07</v>
      </c>
      <c r="R267" s="220">
        <v>3065508.07</v>
      </c>
      <c r="S267" s="220">
        <v>3065508.07</v>
      </c>
      <c r="T267" s="220">
        <v>3065508.07</v>
      </c>
      <c r="U267" s="220">
        <v>3065508.07</v>
      </c>
      <c r="V267" s="220">
        <v>3065508.07</v>
      </c>
      <c r="W267" s="220">
        <v>3065508.07</v>
      </c>
      <c r="X267" s="220">
        <v>3065508.07</v>
      </c>
      <c r="Y267" s="220">
        <v>3065508.07</v>
      </c>
      <c r="Z267" s="220">
        <v>3065508.07</v>
      </c>
      <c r="AA267" s="220">
        <v>3065508.07</v>
      </c>
      <c r="AB267" s="220">
        <v>3065508.07</v>
      </c>
      <c r="AC267" s="220">
        <v>3065508.07</v>
      </c>
      <c r="AD267" s="220">
        <v>3065508.07</v>
      </c>
      <c r="AE267" s="220">
        <v>3065508.07</v>
      </c>
      <c r="AF267" s="220">
        <v>3065508.07</v>
      </c>
      <c r="AG267" s="220">
        <f t="shared" si="57"/>
        <v>36786096.839999996</v>
      </c>
      <c r="AH267" s="234"/>
      <c r="AI267" s="235">
        <f t="shared" si="49"/>
        <v>9579.7099999999991</v>
      </c>
      <c r="AJ267" s="235">
        <f t="shared" si="49"/>
        <v>9579.7099999999991</v>
      </c>
      <c r="AK267" s="235">
        <f t="shared" si="49"/>
        <v>9579.7099999999991</v>
      </c>
      <c r="AL267" s="235">
        <f t="shared" si="49"/>
        <v>9579.7099999999991</v>
      </c>
      <c r="AM267" s="235">
        <f t="shared" si="49"/>
        <v>9579.7099999999991</v>
      </c>
      <c r="AN267" s="235">
        <f t="shared" si="49"/>
        <v>9579.7099999999991</v>
      </c>
      <c r="AO267" s="235">
        <f t="shared" si="49"/>
        <v>9579.7099999999991</v>
      </c>
      <c r="AP267" s="235">
        <f t="shared" si="49"/>
        <v>9579.7099999999991</v>
      </c>
      <c r="AQ267" s="235">
        <f t="shared" si="49"/>
        <v>9579.7099999999991</v>
      </c>
      <c r="AR267" s="235">
        <f t="shared" si="51"/>
        <v>9579.7099999999991</v>
      </c>
      <c r="AS267" s="235">
        <f t="shared" si="51"/>
        <v>9579.7099999999991</v>
      </c>
      <c r="AT267" s="235">
        <f t="shared" si="51"/>
        <v>9579.7099999999991</v>
      </c>
      <c r="AU267" s="236">
        <f t="shared" si="53"/>
        <v>114956.51999999996</v>
      </c>
      <c r="AV267" s="236">
        <f t="shared" si="54"/>
        <v>9579.7099999999991</v>
      </c>
      <c r="AW267" s="236">
        <f t="shared" si="54"/>
        <v>9579.7099999999991</v>
      </c>
      <c r="AX267" s="236">
        <f t="shared" si="54"/>
        <v>9579.7099999999991</v>
      </c>
      <c r="AY267" s="236">
        <f t="shared" si="54"/>
        <v>9579.7099999999991</v>
      </c>
      <c r="AZ267" s="236">
        <f t="shared" si="50"/>
        <v>6335.38</v>
      </c>
      <c r="BA267" s="236">
        <f t="shared" si="50"/>
        <v>6335.38</v>
      </c>
      <c r="BB267" s="236">
        <f t="shared" si="50"/>
        <v>6335.38</v>
      </c>
      <c r="BC267" s="236">
        <f t="shared" si="50"/>
        <v>6335.38</v>
      </c>
      <c r="BD267" s="236">
        <f t="shared" si="50"/>
        <v>6335.38</v>
      </c>
      <c r="BE267" s="236">
        <f t="shared" si="50"/>
        <v>6335.38</v>
      </c>
      <c r="BF267" s="236">
        <f t="shared" si="50"/>
        <v>6335.38</v>
      </c>
      <c r="BG267" s="236">
        <f t="shared" si="50"/>
        <v>6335.38</v>
      </c>
      <c r="BH267" s="236">
        <f t="shared" si="50"/>
        <v>6335.38</v>
      </c>
      <c r="BI267" s="236">
        <f t="shared" si="52"/>
        <v>6335.38</v>
      </c>
      <c r="BJ267" s="236">
        <f t="shared" si="52"/>
        <v>6335.38</v>
      </c>
      <c r="BK267" s="236">
        <f t="shared" si="52"/>
        <v>6335.38</v>
      </c>
      <c r="BL267" s="235">
        <f t="shared" si="55"/>
        <v>76024.56</v>
      </c>
      <c r="BM267" s="234"/>
      <c r="BN267" s="234"/>
      <c r="BO267" s="234"/>
      <c r="BP267" s="234"/>
      <c r="BQ267" s="234"/>
    </row>
    <row r="268" spans="1:69">
      <c r="A268" s="234" t="s">
        <v>481</v>
      </c>
      <c r="B268" s="231">
        <v>3.7500000000000006E-2</v>
      </c>
      <c r="C268" s="231">
        <v>2.4799999999999999E-2</v>
      </c>
      <c r="D268" s="220">
        <v>3053037.79</v>
      </c>
      <c r="E268" s="220">
        <v>3053037.79</v>
      </c>
      <c r="F268" s="220">
        <v>3053037.79</v>
      </c>
      <c r="G268" s="220">
        <v>3053037.79</v>
      </c>
      <c r="H268" s="220">
        <v>3053037.79</v>
      </c>
      <c r="I268" s="220">
        <v>3053037.79</v>
      </c>
      <c r="J268" s="220">
        <v>3053037.79</v>
      </c>
      <c r="K268" s="220">
        <v>3053037.79</v>
      </c>
      <c r="L268" s="220">
        <v>3053037.79</v>
      </c>
      <c r="M268" s="220">
        <v>3053037.79</v>
      </c>
      <c r="N268" s="220">
        <v>3053037.79</v>
      </c>
      <c r="O268" s="220">
        <v>3053037.79</v>
      </c>
      <c r="P268" s="220">
        <f t="shared" si="56"/>
        <v>36636453.479999997</v>
      </c>
      <c r="Q268" s="220">
        <v>3053037.79</v>
      </c>
      <c r="R268" s="220">
        <v>3053037.79</v>
      </c>
      <c r="S268" s="220">
        <v>3053037.79</v>
      </c>
      <c r="T268" s="220">
        <v>3053037.79</v>
      </c>
      <c r="U268" s="220">
        <v>3053037.79</v>
      </c>
      <c r="V268" s="220">
        <v>3053037.79</v>
      </c>
      <c r="W268" s="220">
        <v>3053037.79</v>
      </c>
      <c r="X268" s="220">
        <v>3053037.79</v>
      </c>
      <c r="Y268" s="220">
        <v>3053037.79</v>
      </c>
      <c r="Z268" s="220">
        <v>3053037.79</v>
      </c>
      <c r="AA268" s="220">
        <v>3053037.79</v>
      </c>
      <c r="AB268" s="220">
        <v>3053037.79</v>
      </c>
      <c r="AC268" s="220">
        <v>3053037.79</v>
      </c>
      <c r="AD268" s="220">
        <v>3053037.79</v>
      </c>
      <c r="AE268" s="220">
        <v>3053037.79</v>
      </c>
      <c r="AF268" s="220">
        <v>3053037.79</v>
      </c>
      <c r="AG268" s="220">
        <f t="shared" si="57"/>
        <v>36636453.479999997</v>
      </c>
      <c r="AH268" s="234"/>
      <c r="AI268" s="235">
        <f t="shared" si="49"/>
        <v>9540.74</v>
      </c>
      <c r="AJ268" s="235">
        <f t="shared" si="49"/>
        <v>9540.74</v>
      </c>
      <c r="AK268" s="235">
        <f t="shared" si="49"/>
        <v>9540.74</v>
      </c>
      <c r="AL268" s="235">
        <f t="shared" si="49"/>
        <v>9540.74</v>
      </c>
      <c r="AM268" s="235">
        <f t="shared" si="49"/>
        <v>9540.74</v>
      </c>
      <c r="AN268" s="235">
        <f t="shared" si="49"/>
        <v>9540.74</v>
      </c>
      <c r="AO268" s="235">
        <f t="shared" si="49"/>
        <v>9540.74</v>
      </c>
      <c r="AP268" s="235">
        <f t="shared" si="49"/>
        <v>9540.74</v>
      </c>
      <c r="AQ268" s="235">
        <f t="shared" si="49"/>
        <v>9540.74</v>
      </c>
      <c r="AR268" s="235">
        <f t="shared" si="51"/>
        <v>9540.74</v>
      </c>
      <c r="AS268" s="235">
        <f t="shared" si="51"/>
        <v>9540.74</v>
      </c>
      <c r="AT268" s="235">
        <f t="shared" si="51"/>
        <v>9540.74</v>
      </c>
      <c r="AU268" s="236">
        <f t="shared" si="53"/>
        <v>114488.88000000002</v>
      </c>
      <c r="AV268" s="236">
        <f t="shared" si="54"/>
        <v>9540.74</v>
      </c>
      <c r="AW268" s="236">
        <f t="shared" si="54"/>
        <v>9540.74</v>
      </c>
      <c r="AX268" s="236">
        <f t="shared" si="54"/>
        <v>9540.74</v>
      </c>
      <c r="AY268" s="236">
        <f t="shared" si="54"/>
        <v>9540.74</v>
      </c>
      <c r="AZ268" s="236">
        <f t="shared" si="50"/>
        <v>6309.61</v>
      </c>
      <c r="BA268" s="236">
        <f t="shared" si="50"/>
        <v>6309.61</v>
      </c>
      <c r="BB268" s="236">
        <f t="shared" si="50"/>
        <v>6309.61</v>
      </c>
      <c r="BC268" s="236">
        <f t="shared" si="50"/>
        <v>6309.61</v>
      </c>
      <c r="BD268" s="236">
        <f t="shared" si="50"/>
        <v>6309.61</v>
      </c>
      <c r="BE268" s="236">
        <f t="shared" si="50"/>
        <v>6309.61</v>
      </c>
      <c r="BF268" s="236">
        <f t="shared" si="50"/>
        <v>6309.61</v>
      </c>
      <c r="BG268" s="236">
        <f t="shared" si="50"/>
        <v>6309.61</v>
      </c>
      <c r="BH268" s="236">
        <f t="shared" si="50"/>
        <v>6309.61</v>
      </c>
      <c r="BI268" s="236">
        <f t="shared" si="52"/>
        <v>6309.61</v>
      </c>
      <c r="BJ268" s="236">
        <f t="shared" si="52"/>
        <v>6309.61</v>
      </c>
      <c r="BK268" s="236">
        <f t="shared" si="52"/>
        <v>6309.61</v>
      </c>
      <c r="BL268" s="235">
        <f t="shared" si="55"/>
        <v>75715.319999999992</v>
      </c>
      <c r="BM268" s="234"/>
      <c r="BN268" s="234"/>
      <c r="BO268" s="234"/>
      <c r="BP268" s="234"/>
      <c r="BQ268" s="234"/>
    </row>
    <row r="269" spans="1:69">
      <c r="A269" s="234" t="s">
        <v>482</v>
      </c>
      <c r="B269" s="231">
        <v>3.7600000000000001E-2</v>
      </c>
      <c r="C269" s="231">
        <v>3.2800000000000003E-2</v>
      </c>
      <c r="D269" s="220">
        <v>3483804.51</v>
      </c>
      <c r="E269" s="220">
        <v>3483804.51</v>
      </c>
      <c r="F269" s="220">
        <v>3483804.51</v>
      </c>
      <c r="G269" s="220">
        <v>3483804.51</v>
      </c>
      <c r="H269" s="220">
        <v>3483804.51</v>
      </c>
      <c r="I269" s="220">
        <v>3483804.51</v>
      </c>
      <c r="J269" s="220">
        <v>3483804.51</v>
      </c>
      <c r="K269" s="220">
        <v>3483804.51</v>
      </c>
      <c r="L269" s="220">
        <v>3483804.51</v>
      </c>
      <c r="M269" s="220">
        <v>3483804.51</v>
      </c>
      <c r="N269" s="220">
        <v>3483804.51</v>
      </c>
      <c r="O269" s="220">
        <v>3483804.51</v>
      </c>
      <c r="P269" s="220">
        <f t="shared" si="56"/>
        <v>41805654.119999982</v>
      </c>
      <c r="Q269" s="220">
        <v>3483804.51</v>
      </c>
      <c r="R269" s="220">
        <v>3483804.51</v>
      </c>
      <c r="S269" s="220">
        <v>3483804.51</v>
      </c>
      <c r="T269" s="220">
        <v>3483804.51</v>
      </c>
      <c r="U269" s="220">
        <v>3483804.51</v>
      </c>
      <c r="V269" s="220">
        <v>3483804.51</v>
      </c>
      <c r="W269" s="220">
        <v>3483804.51</v>
      </c>
      <c r="X269" s="220">
        <v>3483804.51</v>
      </c>
      <c r="Y269" s="220">
        <v>3483804.51</v>
      </c>
      <c r="Z269" s="220">
        <v>3483804.51</v>
      </c>
      <c r="AA269" s="220">
        <v>3483804.51</v>
      </c>
      <c r="AB269" s="220">
        <v>3483804.51</v>
      </c>
      <c r="AC269" s="220">
        <v>3483804.51</v>
      </c>
      <c r="AD269" s="220">
        <v>3483804.51</v>
      </c>
      <c r="AE269" s="220">
        <v>3483804.51</v>
      </c>
      <c r="AF269" s="220">
        <v>3483804.51</v>
      </c>
      <c r="AG269" s="220">
        <f t="shared" si="57"/>
        <v>41805654.119999982</v>
      </c>
      <c r="AH269" s="234"/>
      <c r="AI269" s="235">
        <f t="shared" si="49"/>
        <v>10915.92</v>
      </c>
      <c r="AJ269" s="235">
        <f t="shared" si="49"/>
        <v>10915.92</v>
      </c>
      <c r="AK269" s="235">
        <f t="shared" si="49"/>
        <v>10915.92</v>
      </c>
      <c r="AL269" s="235">
        <f t="shared" si="49"/>
        <v>10915.92</v>
      </c>
      <c r="AM269" s="235">
        <f t="shared" si="49"/>
        <v>10915.92</v>
      </c>
      <c r="AN269" s="235">
        <f t="shared" si="49"/>
        <v>10915.92</v>
      </c>
      <c r="AO269" s="235">
        <f t="shared" si="49"/>
        <v>10915.92</v>
      </c>
      <c r="AP269" s="235">
        <f t="shared" si="49"/>
        <v>10915.92</v>
      </c>
      <c r="AQ269" s="235">
        <f t="shared" si="49"/>
        <v>10915.92</v>
      </c>
      <c r="AR269" s="235">
        <f t="shared" si="51"/>
        <v>10915.92</v>
      </c>
      <c r="AS269" s="235">
        <f t="shared" si="51"/>
        <v>10915.92</v>
      </c>
      <c r="AT269" s="235">
        <f t="shared" si="51"/>
        <v>10915.92</v>
      </c>
      <c r="AU269" s="236">
        <f t="shared" si="53"/>
        <v>130991.03999999999</v>
      </c>
      <c r="AV269" s="236">
        <f t="shared" si="54"/>
        <v>10915.92</v>
      </c>
      <c r="AW269" s="236">
        <f t="shared" si="54"/>
        <v>10915.92</v>
      </c>
      <c r="AX269" s="236">
        <f t="shared" si="54"/>
        <v>10915.92</v>
      </c>
      <c r="AY269" s="236">
        <f t="shared" si="54"/>
        <v>10915.92</v>
      </c>
      <c r="AZ269" s="236">
        <f t="shared" si="50"/>
        <v>9522.4</v>
      </c>
      <c r="BA269" s="236">
        <f t="shared" si="50"/>
        <v>9522.4</v>
      </c>
      <c r="BB269" s="236">
        <f t="shared" si="50"/>
        <v>9522.4</v>
      </c>
      <c r="BC269" s="236">
        <f t="shared" si="50"/>
        <v>9522.4</v>
      </c>
      <c r="BD269" s="236">
        <f t="shared" si="50"/>
        <v>9522.4</v>
      </c>
      <c r="BE269" s="236">
        <f t="shared" si="50"/>
        <v>9522.4</v>
      </c>
      <c r="BF269" s="236">
        <f t="shared" si="50"/>
        <v>9522.4</v>
      </c>
      <c r="BG269" s="236">
        <f t="shared" si="50"/>
        <v>9522.4</v>
      </c>
      <c r="BH269" s="236">
        <f t="shared" si="50"/>
        <v>9522.4</v>
      </c>
      <c r="BI269" s="236">
        <f t="shared" si="52"/>
        <v>9522.4</v>
      </c>
      <c r="BJ269" s="236">
        <f t="shared" si="52"/>
        <v>9522.4</v>
      </c>
      <c r="BK269" s="236">
        <f t="shared" si="52"/>
        <v>9522.4</v>
      </c>
      <c r="BL269" s="235">
        <f t="shared" si="55"/>
        <v>114268.79999999997</v>
      </c>
      <c r="BM269" s="234"/>
      <c r="BN269" s="234"/>
      <c r="BO269" s="234"/>
      <c r="BP269" s="234"/>
      <c r="BQ269" s="234"/>
    </row>
    <row r="270" spans="1:69">
      <c r="A270" s="234" t="s">
        <v>483</v>
      </c>
      <c r="B270" s="231">
        <v>2.9600000000000001E-2</v>
      </c>
      <c r="C270" s="231">
        <v>2.8700000000000003E-2</v>
      </c>
      <c r="D270" s="220">
        <v>24410920.800000001</v>
      </c>
      <c r="E270" s="220">
        <v>24410920.800000001</v>
      </c>
      <c r="F270" s="220">
        <v>24410920.800000001</v>
      </c>
      <c r="G270" s="220">
        <v>24499582.34</v>
      </c>
      <c r="H270" s="220">
        <v>24588248.030000001</v>
      </c>
      <c r="I270" s="220">
        <v>24588252.18</v>
      </c>
      <c r="J270" s="220">
        <v>24588256.855</v>
      </c>
      <c r="K270" s="220">
        <v>24588261.530000001</v>
      </c>
      <c r="L270" s="220">
        <v>24588261.530000001</v>
      </c>
      <c r="M270" s="220">
        <v>24588261.530000001</v>
      </c>
      <c r="N270" s="220">
        <v>24588261.530000001</v>
      </c>
      <c r="O270" s="220">
        <v>24588261.530000001</v>
      </c>
      <c r="P270" s="220">
        <f t="shared" si="56"/>
        <v>294438409.45500004</v>
      </c>
      <c r="Q270" s="220">
        <v>24588261.530000001</v>
      </c>
      <c r="R270" s="220">
        <v>24588261.530000001</v>
      </c>
      <c r="S270" s="220">
        <v>24588261.530000001</v>
      </c>
      <c r="T270" s="220">
        <v>24588261.530000001</v>
      </c>
      <c r="U270" s="220">
        <v>24588261.530000001</v>
      </c>
      <c r="V270" s="220">
        <v>24588261.530000001</v>
      </c>
      <c r="W270" s="220">
        <v>24588261.530000001</v>
      </c>
      <c r="X270" s="220">
        <v>24588261.530000001</v>
      </c>
      <c r="Y270" s="220">
        <v>24588261.530000001</v>
      </c>
      <c r="Z270" s="220">
        <v>24588261.530000001</v>
      </c>
      <c r="AA270" s="220">
        <v>24588261.530000001</v>
      </c>
      <c r="AB270" s="220">
        <v>24588261.530000001</v>
      </c>
      <c r="AC270" s="220">
        <v>24588261.530000001</v>
      </c>
      <c r="AD270" s="220">
        <v>24588261.530000001</v>
      </c>
      <c r="AE270" s="220">
        <v>24588261.530000001</v>
      </c>
      <c r="AF270" s="220">
        <v>24588261.530000001</v>
      </c>
      <c r="AG270" s="220">
        <f t="shared" si="57"/>
        <v>295059138.36000001</v>
      </c>
      <c r="AH270" s="234"/>
      <c r="AI270" s="235">
        <f t="shared" si="49"/>
        <v>60213.599999999999</v>
      </c>
      <c r="AJ270" s="235">
        <f t="shared" si="49"/>
        <v>60213.599999999999</v>
      </c>
      <c r="AK270" s="235">
        <f t="shared" si="49"/>
        <v>60213.599999999999</v>
      </c>
      <c r="AL270" s="235">
        <f t="shared" si="49"/>
        <v>60432.3</v>
      </c>
      <c r="AM270" s="235">
        <f t="shared" si="49"/>
        <v>60651.01</v>
      </c>
      <c r="AN270" s="235">
        <f t="shared" si="49"/>
        <v>60651.02</v>
      </c>
      <c r="AO270" s="235">
        <f t="shared" si="49"/>
        <v>60651.03</v>
      </c>
      <c r="AP270" s="235">
        <f t="shared" si="49"/>
        <v>60651.05</v>
      </c>
      <c r="AQ270" s="235">
        <f t="shared" si="49"/>
        <v>60651.05</v>
      </c>
      <c r="AR270" s="235">
        <f t="shared" si="51"/>
        <v>60651.05</v>
      </c>
      <c r="AS270" s="235">
        <f t="shared" si="51"/>
        <v>60651.05</v>
      </c>
      <c r="AT270" s="235">
        <f t="shared" si="51"/>
        <v>60651.05</v>
      </c>
      <c r="AU270" s="236">
        <f t="shared" si="53"/>
        <v>726281.41000000015</v>
      </c>
      <c r="AV270" s="236">
        <f t="shared" si="54"/>
        <v>60651.05</v>
      </c>
      <c r="AW270" s="236">
        <f t="shared" si="54"/>
        <v>60651.05</v>
      </c>
      <c r="AX270" s="236">
        <f t="shared" si="54"/>
        <v>60651.05</v>
      </c>
      <c r="AY270" s="236">
        <f t="shared" si="54"/>
        <v>60651.05</v>
      </c>
      <c r="AZ270" s="236">
        <f t="shared" si="50"/>
        <v>58806.93</v>
      </c>
      <c r="BA270" s="236">
        <f t="shared" si="50"/>
        <v>58806.93</v>
      </c>
      <c r="BB270" s="236">
        <f t="shared" si="50"/>
        <v>58806.93</v>
      </c>
      <c r="BC270" s="236">
        <f t="shared" si="50"/>
        <v>58806.93</v>
      </c>
      <c r="BD270" s="236">
        <f t="shared" si="50"/>
        <v>58806.93</v>
      </c>
      <c r="BE270" s="236">
        <f t="shared" si="50"/>
        <v>58806.93</v>
      </c>
      <c r="BF270" s="236">
        <f t="shared" si="50"/>
        <v>58806.93</v>
      </c>
      <c r="BG270" s="236">
        <f t="shared" si="50"/>
        <v>58806.93</v>
      </c>
      <c r="BH270" s="236">
        <f t="shared" si="50"/>
        <v>58806.93</v>
      </c>
      <c r="BI270" s="236">
        <f t="shared" si="52"/>
        <v>58806.93</v>
      </c>
      <c r="BJ270" s="236">
        <f t="shared" si="52"/>
        <v>58806.93</v>
      </c>
      <c r="BK270" s="236">
        <f t="shared" si="52"/>
        <v>58806.93</v>
      </c>
      <c r="BL270" s="235">
        <f t="shared" si="55"/>
        <v>705683.16000000015</v>
      </c>
      <c r="BM270" s="234"/>
      <c r="BN270" s="234"/>
      <c r="BO270" s="234"/>
      <c r="BP270" s="234"/>
      <c r="BQ270" s="234"/>
    </row>
    <row r="271" spans="1:69">
      <c r="A271" s="234" t="s">
        <v>484</v>
      </c>
      <c r="B271" s="231">
        <v>3.7700000000000004E-2</v>
      </c>
      <c r="C271" s="231">
        <v>2.7200000000000002E-2</v>
      </c>
      <c r="D271" s="220">
        <v>3245891.87</v>
      </c>
      <c r="E271" s="220">
        <v>3245891.87</v>
      </c>
      <c r="F271" s="220">
        <v>3245891.87</v>
      </c>
      <c r="G271" s="220">
        <v>3245891.87</v>
      </c>
      <c r="H271" s="220">
        <v>3245891.87</v>
      </c>
      <c r="I271" s="220">
        <v>3245891.87</v>
      </c>
      <c r="J271" s="220">
        <v>3245891.87</v>
      </c>
      <c r="K271" s="220">
        <v>3245891.87</v>
      </c>
      <c r="L271" s="220">
        <v>3245891.87</v>
      </c>
      <c r="M271" s="220">
        <v>3245891.87</v>
      </c>
      <c r="N271" s="220">
        <v>3245891.87</v>
      </c>
      <c r="O271" s="220">
        <v>3245891.87</v>
      </c>
      <c r="P271" s="220">
        <f t="shared" si="56"/>
        <v>38950702.440000005</v>
      </c>
      <c r="Q271" s="220">
        <v>3245891.87</v>
      </c>
      <c r="R271" s="220">
        <v>3245891.87</v>
      </c>
      <c r="S271" s="220">
        <v>3245891.87</v>
      </c>
      <c r="T271" s="220">
        <v>3245891.87</v>
      </c>
      <c r="U271" s="220">
        <v>3245891.87</v>
      </c>
      <c r="V271" s="220">
        <v>3245891.87</v>
      </c>
      <c r="W271" s="220">
        <v>3245891.87</v>
      </c>
      <c r="X271" s="220">
        <v>3245891.87</v>
      </c>
      <c r="Y271" s="220">
        <v>3245891.87</v>
      </c>
      <c r="Z271" s="220">
        <v>3245891.87</v>
      </c>
      <c r="AA271" s="220">
        <v>3245891.87</v>
      </c>
      <c r="AB271" s="220">
        <v>3245891.87</v>
      </c>
      <c r="AC271" s="220">
        <v>3245891.87</v>
      </c>
      <c r="AD271" s="220">
        <v>3245891.87</v>
      </c>
      <c r="AE271" s="220">
        <v>3245891.87</v>
      </c>
      <c r="AF271" s="220">
        <v>3245891.87</v>
      </c>
      <c r="AG271" s="220">
        <f t="shared" si="57"/>
        <v>38950702.440000005</v>
      </c>
      <c r="AH271" s="234"/>
      <c r="AI271" s="235">
        <f t="shared" si="49"/>
        <v>10197.51</v>
      </c>
      <c r="AJ271" s="235">
        <f t="shared" si="49"/>
        <v>10197.51</v>
      </c>
      <c r="AK271" s="235">
        <f t="shared" si="49"/>
        <v>10197.51</v>
      </c>
      <c r="AL271" s="235">
        <f t="shared" si="49"/>
        <v>10197.51</v>
      </c>
      <c r="AM271" s="235">
        <f t="shared" si="49"/>
        <v>10197.51</v>
      </c>
      <c r="AN271" s="235">
        <f t="shared" si="49"/>
        <v>10197.51</v>
      </c>
      <c r="AO271" s="235">
        <f t="shared" si="49"/>
        <v>10197.51</v>
      </c>
      <c r="AP271" s="235">
        <f t="shared" si="49"/>
        <v>10197.51</v>
      </c>
      <c r="AQ271" s="235">
        <f t="shared" si="49"/>
        <v>10197.51</v>
      </c>
      <c r="AR271" s="235">
        <f t="shared" si="51"/>
        <v>10197.51</v>
      </c>
      <c r="AS271" s="235">
        <f t="shared" si="51"/>
        <v>10197.51</v>
      </c>
      <c r="AT271" s="235">
        <f t="shared" si="51"/>
        <v>10197.51</v>
      </c>
      <c r="AU271" s="236">
        <f t="shared" si="53"/>
        <v>122370.11999999998</v>
      </c>
      <c r="AV271" s="236">
        <f t="shared" si="54"/>
        <v>10197.51</v>
      </c>
      <c r="AW271" s="236">
        <f t="shared" si="54"/>
        <v>10197.51</v>
      </c>
      <c r="AX271" s="236">
        <f t="shared" si="54"/>
        <v>10197.51</v>
      </c>
      <c r="AY271" s="236">
        <f t="shared" si="54"/>
        <v>10197.51</v>
      </c>
      <c r="AZ271" s="236">
        <f t="shared" si="50"/>
        <v>7357.35</v>
      </c>
      <c r="BA271" s="236">
        <f t="shared" si="50"/>
        <v>7357.35</v>
      </c>
      <c r="BB271" s="236">
        <f t="shared" si="50"/>
        <v>7357.35</v>
      </c>
      <c r="BC271" s="236">
        <f t="shared" si="50"/>
        <v>7357.35</v>
      </c>
      <c r="BD271" s="236">
        <f t="shared" si="50"/>
        <v>7357.35</v>
      </c>
      <c r="BE271" s="236">
        <f t="shared" si="50"/>
        <v>7357.35</v>
      </c>
      <c r="BF271" s="236">
        <f t="shared" si="50"/>
        <v>7357.35</v>
      </c>
      <c r="BG271" s="236">
        <f t="shared" si="50"/>
        <v>7357.35</v>
      </c>
      <c r="BH271" s="236">
        <f t="shared" si="50"/>
        <v>7357.35</v>
      </c>
      <c r="BI271" s="236">
        <f t="shared" si="52"/>
        <v>7357.35</v>
      </c>
      <c r="BJ271" s="236">
        <f t="shared" si="52"/>
        <v>7357.35</v>
      </c>
      <c r="BK271" s="236">
        <f t="shared" si="52"/>
        <v>7357.35</v>
      </c>
      <c r="BL271" s="235">
        <f t="shared" si="55"/>
        <v>88288.200000000012</v>
      </c>
      <c r="BM271" s="234"/>
      <c r="BN271" s="234"/>
      <c r="BO271" s="234"/>
      <c r="BP271" s="234"/>
      <c r="BQ271" s="234"/>
    </row>
    <row r="272" spans="1:69">
      <c r="A272" s="234" t="s">
        <v>485</v>
      </c>
      <c r="B272" s="231">
        <v>4.9200000000000001E-2</v>
      </c>
      <c r="C272" s="231">
        <v>1.84E-2</v>
      </c>
      <c r="D272" s="220">
        <v>2454258.42</v>
      </c>
      <c r="E272" s="220">
        <v>2454258.42</v>
      </c>
      <c r="F272" s="220">
        <v>2454258.42</v>
      </c>
      <c r="G272" s="220">
        <v>2454258.42</v>
      </c>
      <c r="H272" s="220">
        <v>2454258.42</v>
      </c>
      <c r="I272" s="220">
        <v>2454258.42</v>
      </c>
      <c r="J272" s="220">
        <v>2454258.42</v>
      </c>
      <c r="K272" s="220">
        <v>2454258.42</v>
      </c>
      <c r="L272" s="220">
        <v>2454258.42</v>
      </c>
      <c r="M272" s="220">
        <v>2454258.42</v>
      </c>
      <c r="N272" s="220">
        <v>2454258.42</v>
      </c>
      <c r="O272" s="220">
        <v>2454258.42</v>
      </c>
      <c r="P272" s="220">
        <f t="shared" si="56"/>
        <v>29451101.040000007</v>
      </c>
      <c r="Q272" s="220">
        <v>2454258.42</v>
      </c>
      <c r="R272" s="220">
        <v>2454258.42</v>
      </c>
      <c r="S272" s="220">
        <v>2454258.42</v>
      </c>
      <c r="T272" s="220">
        <v>2454258.42</v>
      </c>
      <c r="U272" s="220">
        <v>2454258.42</v>
      </c>
      <c r="V272" s="220">
        <v>2454258.42</v>
      </c>
      <c r="W272" s="220">
        <v>2454258.42</v>
      </c>
      <c r="X272" s="220">
        <v>2454258.42</v>
      </c>
      <c r="Y272" s="220">
        <v>2454258.42</v>
      </c>
      <c r="Z272" s="220">
        <v>2454258.42</v>
      </c>
      <c r="AA272" s="220">
        <v>2454258.42</v>
      </c>
      <c r="AB272" s="220">
        <v>2454258.42</v>
      </c>
      <c r="AC272" s="220">
        <v>2454258.42</v>
      </c>
      <c r="AD272" s="220">
        <v>2454258.42</v>
      </c>
      <c r="AE272" s="220">
        <v>2454258.42</v>
      </c>
      <c r="AF272" s="220">
        <v>2454258.42</v>
      </c>
      <c r="AG272" s="220">
        <f t="shared" si="57"/>
        <v>29451101.040000007</v>
      </c>
      <c r="AH272" s="234"/>
      <c r="AI272" s="235">
        <f t="shared" si="49"/>
        <v>10062.459999999999</v>
      </c>
      <c r="AJ272" s="235">
        <f t="shared" si="49"/>
        <v>10062.459999999999</v>
      </c>
      <c r="AK272" s="235">
        <f t="shared" si="49"/>
        <v>10062.459999999999</v>
      </c>
      <c r="AL272" s="235">
        <f t="shared" si="49"/>
        <v>10062.459999999999</v>
      </c>
      <c r="AM272" s="235">
        <f t="shared" si="49"/>
        <v>10062.459999999999</v>
      </c>
      <c r="AN272" s="235">
        <f t="shared" si="49"/>
        <v>10062.459999999999</v>
      </c>
      <c r="AO272" s="235">
        <f t="shared" si="49"/>
        <v>10062.459999999999</v>
      </c>
      <c r="AP272" s="235">
        <f t="shared" si="49"/>
        <v>10062.459999999999</v>
      </c>
      <c r="AQ272" s="235">
        <f t="shared" si="49"/>
        <v>10062.459999999999</v>
      </c>
      <c r="AR272" s="235">
        <f t="shared" si="51"/>
        <v>10062.459999999999</v>
      </c>
      <c r="AS272" s="235">
        <f t="shared" si="51"/>
        <v>10062.459999999999</v>
      </c>
      <c r="AT272" s="235">
        <f t="shared" si="51"/>
        <v>10062.459999999999</v>
      </c>
      <c r="AU272" s="236">
        <f t="shared" si="53"/>
        <v>120749.51999999996</v>
      </c>
      <c r="AV272" s="236">
        <f t="shared" si="54"/>
        <v>10062.459999999999</v>
      </c>
      <c r="AW272" s="236">
        <f t="shared" si="54"/>
        <v>10062.459999999999</v>
      </c>
      <c r="AX272" s="236">
        <f t="shared" si="54"/>
        <v>10062.459999999999</v>
      </c>
      <c r="AY272" s="236">
        <f t="shared" si="54"/>
        <v>10062.459999999999</v>
      </c>
      <c r="AZ272" s="236">
        <f t="shared" si="50"/>
        <v>3763.2</v>
      </c>
      <c r="BA272" s="236">
        <f t="shared" si="50"/>
        <v>3763.2</v>
      </c>
      <c r="BB272" s="236">
        <f t="shared" si="50"/>
        <v>3763.2</v>
      </c>
      <c r="BC272" s="236">
        <f t="shared" si="50"/>
        <v>3763.2</v>
      </c>
      <c r="BD272" s="236">
        <f t="shared" si="50"/>
        <v>3763.2</v>
      </c>
      <c r="BE272" s="236">
        <f t="shared" si="50"/>
        <v>3763.2</v>
      </c>
      <c r="BF272" s="236">
        <f t="shared" si="50"/>
        <v>3763.2</v>
      </c>
      <c r="BG272" s="236">
        <f t="shared" si="50"/>
        <v>3763.2</v>
      </c>
      <c r="BH272" s="236">
        <f t="shared" si="50"/>
        <v>3763.2</v>
      </c>
      <c r="BI272" s="236">
        <f t="shared" si="52"/>
        <v>3763.2</v>
      </c>
      <c r="BJ272" s="236">
        <f t="shared" si="52"/>
        <v>3763.2</v>
      </c>
      <c r="BK272" s="236">
        <f t="shared" si="52"/>
        <v>3763.2</v>
      </c>
      <c r="BL272" s="235">
        <f t="shared" si="55"/>
        <v>45158.399999999994</v>
      </c>
      <c r="BM272" s="234"/>
      <c r="BN272" s="234"/>
      <c r="BO272" s="234"/>
      <c r="BP272" s="234"/>
      <c r="BQ272" s="234"/>
    </row>
    <row r="273" spans="1:69">
      <c r="A273" s="234" t="s">
        <v>486</v>
      </c>
      <c r="B273" s="231">
        <v>4.2299999999999997E-2</v>
      </c>
      <c r="C273" s="231">
        <v>2.2199999999999998E-2</v>
      </c>
      <c r="D273" s="220">
        <v>2310232.75</v>
      </c>
      <c r="E273" s="220">
        <v>2310232.75</v>
      </c>
      <c r="F273" s="220">
        <v>2310232.75</v>
      </c>
      <c r="G273" s="220">
        <v>2310232.75</v>
      </c>
      <c r="H273" s="220">
        <v>2310232.75</v>
      </c>
      <c r="I273" s="220">
        <v>2310232.75</v>
      </c>
      <c r="J273" s="220">
        <v>2310232.75</v>
      </c>
      <c r="K273" s="220">
        <v>2310232.75</v>
      </c>
      <c r="L273" s="220">
        <v>2323541.2250000001</v>
      </c>
      <c r="M273" s="220">
        <v>2336849.7000000002</v>
      </c>
      <c r="N273" s="220">
        <v>2336849.7000000002</v>
      </c>
      <c r="O273" s="220">
        <v>2336849.7000000002</v>
      </c>
      <c r="P273" s="220">
        <f t="shared" si="56"/>
        <v>27815952.324999999</v>
      </c>
      <c r="Q273" s="220">
        <v>2336849.7000000002</v>
      </c>
      <c r="R273" s="220">
        <v>2336849.7000000002</v>
      </c>
      <c r="S273" s="220">
        <v>2336849.7000000002</v>
      </c>
      <c r="T273" s="220">
        <v>2336849.7000000002</v>
      </c>
      <c r="U273" s="220">
        <v>2336849.7000000002</v>
      </c>
      <c r="V273" s="220">
        <v>2336849.7000000002</v>
      </c>
      <c r="W273" s="220">
        <v>2336849.7000000002</v>
      </c>
      <c r="X273" s="220">
        <v>2336849.7000000002</v>
      </c>
      <c r="Y273" s="220">
        <v>2336849.7000000002</v>
      </c>
      <c r="Z273" s="220">
        <v>2336849.7000000002</v>
      </c>
      <c r="AA273" s="220">
        <v>2336849.7000000002</v>
      </c>
      <c r="AB273" s="220">
        <v>2336849.7000000002</v>
      </c>
      <c r="AC273" s="220">
        <v>2336849.7000000002</v>
      </c>
      <c r="AD273" s="220">
        <v>2336849.7000000002</v>
      </c>
      <c r="AE273" s="220">
        <v>2336849.7000000002</v>
      </c>
      <c r="AF273" s="220">
        <v>2336849.7000000002</v>
      </c>
      <c r="AG273" s="220">
        <f t="shared" si="57"/>
        <v>28042196.399999995</v>
      </c>
      <c r="AH273" s="234"/>
      <c r="AI273" s="235">
        <f t="shared" si="49"/>
        <v>8143.57</v>
      </c>
      <c r="AJ273" s="235">
        <f t="shared" si="49"/>
        <v>8143.57</v>
      </c>
      <c r="AK273" s="235">
        <f t="shared" si="49"/>
        <v>8143.57</v>
      </c>
      <c r="AL273" s="235">
        <f t="shared" ref="AL273:AQ315" si="58">ROUND(G273*$B273/12,2)</f>
        <v>8143.57</v>
      </c>
      <c r="AM273" s="235">
        <f t="shared" si="58"/>
        <v>8143.57</v>
      </c>
      <c r="AN273" s="235">
        <f t="shared" si="58"/>
        <v>8143.57</v>
      </c>
      <c r="AO273" s="235">
        <f t="shared" si="58"/>
        <v>8143.57</v>
      </c>
      <c r="AP273" s="235">
        <f t="shared" si="58"/>
        <v>8143.57</v>
      </c>
      <c r="AQ273" s="235">
        <f t="shared" si="58"/>
        <v>8190.48</v>
      </c>
      <c r="AR273" s="235">
        <f t="shared" si="51"/>
        <v>8237.4</v>
      </c>
      <c r="AS273" s="235">
        <f t="shared" si="51"/>
        <v>8237.4</v>
      </c>
      <c r="AT273" s="235">
        <f t="shared" si="51"/>
        <v>8237.4</v>
      </c>
      <c r="AU273" s="236">
        <f t="shared" si="53"/>
        <v>98051.239999999976</v>
      </c>
      <c r="AV273" s="236">
        <f t="shared" si="54"/>
        <v>8237.4</v>
      </c>
      <c r="AW273" s="236">
        <f t="shared" si="54"/>
        <v>8237.4</v>
      </c>
      <c r="AX273" s="236">
        <f t="shared" si="54"/>
        <v>8237.4</v>
      </c>
      <c r="AY273" s="236">
        <f t="shared" si="54"/>
        <v>8237.4</v>
      </c>
      <c r="AZ273" s="236">
        <f t="shared" si="50"/>
        <v>4323.17</v>
      </c>
      <c r="BA273" s="236">
        <f t="shared" si="50"/>
        <v>4323.17</v>
      </c>
      <c r="BB273" s="236">
        <f t="shared" si="50"/>
        <v>4323.17</v>
      </c>
      <c r="BC273" s="236">
        <f t="shared" ref="BC273:BH315" si="59">ROUND(X273*$C273/12,2)</f>
        <v>4323.17</v>
      </c>
      <c r="BD273" s="236">
        <f t="shared" si="59"/>
        <v>4323.17</v>
      </c>
      <c r="BE273" s="236">
        <f t="shared" si="59"/>
        <v>4323.17</v>
      </c>
      <c r="BF273" s="236">
        <f t="shared" si="59"/>
        <v>4323.17</v>
      </c>
      <c r="BG273" s="236">
        <f t="shared" si="59"/>
        <v>4323.17</v>
      </c>
      <c r="BH273" s="236">
        <f t="shared" si="59"/>
        <v>4323.17</v>
      </c>
      <c r="BI273" s="236">
        <f t="shared" si="52"/>
        <v>4323.17</v>
      </c>
      <c r="BJ273" s="236">
        <f t="shared" si="52"/>
        <v>4323.17</v>
      </c>
      <c r="BK273" s="236">
        <f t="shared" si="52"/>
        <v>4323.17</v>
      </c>
      <c r="BL273" s="235">
        <f t="shared" si="55"/>
        <v>51878.039999999986</v>
      </c>
      <c r="BM273" s="234"/>
      <c r="BN273" s="234"/>
      <c r="BO273" s="234"/>
      <c r="BP273" s="234"/>
      <c r="BQ273" s="234"/>
    </row>
    <row r="274" spans="1:69">
      <c r="A274" s="234" t="s">
        <v>487</v>
      </c>
      <c r="B274" s="231">
        <v>4.4400000000000002E-2</v>
      </c>
      <c r="C274" s="231">
        <v>2.3899999999999998E-2</v>
      </c>
      <c r="D274" s="220">
        <v>2218578.52</v>
      </c>
      <c r="E274" s="220">
        <v>2218578.52</v>
      </c>
      <c r="F274" s="220">
        <v>2218578.52</v>
      </c>
      <c r="G274" s="220">
        <v>2218578.52</v>
      </c>
      <c r="H274" s="220">
        <v>2218578.52</v>
      </c>
      <c r="I274" s="220">
        <v>2218578.52</v>
      </c>
      <c r="J274" s="220">
        <v>2218578.52</v>
      </c>
      <c r="K274" s="220">
        <v>2218578.52</v>
      </c>
      <c r="L274" s="220">
        <v>2276328.58</v>
      </c>
      <c r="M274" s="220">
        <v>2334078.64</v>
      </c>
      <c r="N274" s="220">
        <v>2334078.64</v>
      </c>
      <c r="O274" s="220">
        <v>2334078.64</v>
      </c>
      <c r="P274" s="220">
        <f t="shared" si="56"/>
        <v>27027192.660000004</v>
      </c>
      <c r="Q274" s="220">
        <v>2334078.64</v>
      </c>
      <c r="R274" s="220">
        <v>2334078.64</v>
      </c>
      <c r="S274" s="220">
        <v>2334078.64</v>
      </c>
      <c r="T274" s="220">
        <v>2334078.64</v>
      </c>
      <c r="U274" s="220">
        <v>2334078.64</v>
      </c>
      <c r="V274" s="220">
        <v>2334078.64</v>
      </c>
      <c r="W274" s="220">
        <v>2334078.64</v>
      </c>
      <c r="X274" s="220">
        <v>2334078.64</v>
      </c>
      <c r="Y274" s="220">
        <v>2334078.64</v>
      </c>
      <c r="Z274" s="220">
        <v>2334078.64</v>
      </c>
      <c r="AA274" s="220">
        <v>2334078.64</v>
      </c>
      <c r="AB274" s="220">
        <v>2334078.64</v>
      </c>
      <c r="AC274" s="220">
        <v>2334078.64</v>
      </c>
      <c r="AD274" s="220">
        <v>2334078.64</v>
      </c>
      <c r="AE274" s="220">
        <v>2334078.64</v>
      </c>
      <c r="AF274" s="220">
        <v>2334078.64</v>
      </c>
      <c r="AG274" s="220">
        <f t="shared" si="57"/>
        <v>28008943.680000003</v>
      </c>
      <c r="AH274" s="234"/>
      <c r="AI274" s="235">
        <f t="shared" ref="AI274:AN337" si="60">ROUND(D274*$B274/12,2)</f>
        <v>8208.74</v>
      </c>
      <c r="AJ274" s="235">
        <f t="shared" si="60"/>
        <v>8208.74</v>
      </c>
      <c r="AK274" s="235">
        <f t="shared" si="60"/>
        <v>8208.74</v>
      </c>
      <c r="AL274" s="235">
        <f t="shared" si="58"/>
        <v>8208.74</v>
      </c>
      <c r="AM274" s="235">
        <f t="shared" si="58"/>
        <v>8208.74</v>
      </c>
      <c r="AN274" s="235">
        <f t="shared" si="58"/>
        <v>8208.74</v>
      </c>
      <c r="AO274" s="235">
        <f t="shared" si="58"/>
        <v>8208.74</v>
      </c>
      <c r="AP274" s="235">
        <f t="shared" si="58"/>
        <v>8208.74</v>
      </c>
      <c r="AQ274" s="235">
        <f t="shared" si="58"/>
        <v>8422.42</v>
      </c>
      <c r="AR274" s="235">
        <f t="shared" si="51"/>
        <v>8636.09</v>
      </c>
      <c r="AS274" s="235">
        <f t="shared" si="51"/>
        <v>8636.09</v>
      </c>
      <c r="AT274" s="235">
        <f t="shared" si="51"/>
        <v>8636.09</v>
      </c>
      <c r="AU274" s="236">
        <f t="shared" si="53"/>
        <v>100000.60999999999</v>
      </c>
      <c r="AV274" s="236">
        <f t="shared" si="54"/>
        <v>8636.09</v>
      </c>
      <c r="AW274" s="236">
        <f t="shared" si="54"/>
        <v>8636.09</v>
      </c>
      <c r="AX274" s="236">
        <f t="shared" si="54"/>
        <v>8636.09</v>
      </c>
      <c r="AY274" s="236">
        <f t="shared" si="54"/>
        <v>8636.09</v>
      </c>
      <c r="AZ274" s="236">
        <f t="shared" ref="AZ274:BE337" si="61">ROUND(U274*$C274/12,2)</f>
        <v>4648.71</v>
      </c>
      <c r="BA274" s="236">
        <f t="shared" si="61"/>
        <v>4648.71</v>
      </c>
      <c r="BB274" s="236">
        <f t="shared" si="61"/>
        <v>4648.71</v>
      </c>
      <c r="BC274" s="236">
        <f t="shared" si="59"/>
        <v>4648.71</v>
      </c>
      <c r="BD274" s="236">
        <f t="shared" si="59"/>
        <v>4648.71</v>
      </c>
      <c r="BE274" s="236">
        <f t="shared" si="59"/>
        <v>4648.71</v>
      </c>
      <c r="BF274" s="236">
        <f t="shared" si="59"/>
        <v>4648.71</v>
      </c>
      <c r="BG274" s="236">
        <f t="shared" si="59"/>
        <v>4648.71</v>
      </c>
      <c r="BH274" s="236">
        <f t="shared" si="59"/>
        <v>4648.71</v>
      </c>
      <c r="BI274" s="236">
        <f t="shared" si="52"/>
        <v>4648.71</v>
      </c>
      <c r="BJ274" s="236">
        <f t="shared" si="52"/>
        <v>4648.71</v>
      </c>
      <c r="BK274" s="236">
        <f t="shared" si="52"/>
        <v>4648.71</v>
      </c>
      <c r="BL274" s="235">
        <f t="shared" si="55"/>
        <v>55784.52</v>
      </c>
      <c r="BM274" s="234"/>
      <c r="BN274" s="234"/>
      <c r="BO274" s="234"/>
      <c r="BP274" s="234"/>
      <c r="BQ274" s="234"/>
    </row>
    <row r="275" spans="1:69">
      <c r="A275" s="234" t="s">
        <v>488</v>
      </c>
      <c r="B275" s="231">
        <v>4.4499999999999998E-2</v>
      </c>
      <c r="C275" s="231">
        <v>2.5099999999999997E-2</v>
      </c>
      <c r="D275" s="220">
        <v>2261318.5299999998</v>
      </c>
      <c r="E275" s="220">
        <v>2261318.5299999998</v>
      </c>
      <c r="F275" s="220">
        <v>2261318.5299999998</v>
      </c>
      <c r="G275" s="220">
        <v>2261318.5299999998</v>
      </c>
      <c r="H275" s="220">
        <v>2261318.5299999998</v>
      </c>
      <c r="I275" s="220">
        <v>2261318.5299999998</v>
      </c>
      <c r="J275" s="220">
        <v>2261318.5299999998</v>
      </c>
      <c r="K275" s="220">
        <v>2261318.5299999998</v>
      </c>
      <c r="L275" s="220">
        <v>2278743.8899999997</v>
      </c>
      <c r="M275" s="220">
        <v>2296169.25</v>
      </c>
      <c r="N275" s="220">
        <v>2296169.25</v>
      </c>
      <c r="O275" s="220">
        <v>2296169.25</v>
      </c>
      <c r="P275" s="220">
        <f t="shared" si="56"/>
        <v>27257799.879999999</v>
      </c>
      <c r="Q275" s="220">
        <v>2296169.25</v>
      </c>
      <c r="R275" s="220">
        <v>2296169.25</v>
      </c>
      <c r="S275" s="220">
        <v>2296169.25</v>
      </c>
      <c r="T275" s="220">
        <v>2296169.25</v>
      </c>
      <c r="U275" s="220">
        <v>2296169.25</v>
      </c>
      <c r="V275" s="220">
        <v>2296169.25</v>
      </c>
      <c r="W275" s="220">
        <v>2296169.25</v>
      </c>
      <c r="X275" s="220">
        <v>2296169.25</v>
      </c>
      <c r="Y275" s="220">
        <v>2296169.25</v>
      </c>
      <c r="Z275" s="220">
        <v>2296169.25</v>
      </c>
      <c r="AA275" s="220">
        <v>2296169.25</v>
      </c>
      <c r="AB275" s="220">
        <v>2296169.25</v>
      </c>
      <c r="AC275" s="220">
        <v>2296169.25</v>
      </c>
      <c r="AD275" s="220">
        <v>2296169.25</v>
      </c>
      <c r="AE275" s="220">
        <v>2296169.25</v>
      </c>
      <c r="AF275" s="220">
        <v>2296169.25</v>
      </c>
      <c r="AG275" s="220">
        <f t="shared" si="57"/>
        <v>27554031</v>
      </c>
      <c r="AH275" s="234"/>
      <c r="AI275" s="235">
        <f t="shared" si="60"/>
        <v>8385.7199999999993</v>
      </c>
      <c r="AJ275" s="235">
        <f t="shared" si="60"/>
        <v>8385.7199999999993</v>
      </c>
      <c r="AK275" s="235">
        <f t="shared" si="60"/>
        <v>8385.7199999999993</v>
      </c>
      <c r="AL275" s="235">
        <f t="shared" si="58"/>
        <v>8385.7199999999993</v>
      </c>
      <c r="AM275" s="235">
        <f t="shared" si="58"/>
        <v>8385.7199999999993</v>
      </c>
      <c r="AN275" s="235">
        <f t="shared" si="58"/>
        <v>8385.7199999999993</v>
      </c>
      <c r="AO275" s="235">
        <f t="shared" si="58"/>
        <v>8385.7199999999993</v>
      </c>
      <c r="AP275" s="235">
        <f t="shared" si="58"/>
        <v>8385.7199999999993</v>
      </c>
      <c r="AQ275" s="235">
        <f t="shared" si="58"/>
        <v>8450.34</v>
      </c>
      <c r="AR275" s="235">
        <f t="shared" si="51"/>
        <v>8514.9599999999991</v>
      </c>
      <c r="AS275" s="235">
        <f t="shared" si="51"/>
        <v>8514.9599999999991</v>
      </c>
      <c r="AT275" s="235">
        <f t="shared" si="51"/>
        <v>8514.9599999999991</v>
      </c>
      <c r="AU275" s="236">
        <f t="shared" si="53"/>
        <v>101080.97999999998</v>
      </c>
      <c r="AV275" s="236">
        <f t="shared" si="54"/>
        <v>8514.9599999999991</v>
      </c>
      <c r="AW275" s="236">
        <f t="shared" si="54"/>
        <v>8514.9599999999991</v>
      </c>
      <c r="AX275" s="236">
        <f t="shared" si="54"/>
        <v>8514.9599999999991</v>
      </c>
      <c r="AY275" s="236">
        <f t="shared" si="54"/>
        <v>8514.9599999999991</v>
      </c>
      <c r="AZ275" s="236">
        <f t="shared" si="61"/>
        <v>4802.82</v>
      </c>
      <c r="BA275" s="236">
        <f t="shared" si="61"/>
        <v>4802.82</v>
      </c>
      <c r="BB275" s="236">
        <f t="shared" si="61"/>
        <v>4802.82</v>
      </c>
      <c r="BC275" s="236">
        <f t="shared" si="59"/>
        <v>4802.82</v>
      </c>
      <c r="BD275" s="236">
        <f t="shared" si="59"/>
        <v>4802.82</v>
      </c>
      <c r="BE275" s="236">
        <f t="shared" si="59"/>
        <v>4802.82</v>
      </c>
      <c r="BF275" s="236">
        <f t="shared" si="59"/>
        <v>4802.82</v>
      </c>
      <c r="BG275" s="236">
        <f t="shared" si="59"/>
        <v>4802.82</v>
      </c>
      <c r="BH275" s="236">
        <f t="shared" si="59"/>
        <v>4802.82</v>
      </c>
      <c r="BI275" s="236">
        <f t="shared" si="52"/>
        <v>4802.82</v>
      </c>
      <c r="BJ275" s="236">
        <f t="shared" si="52"/>
        <v>4802.82</v>
      </c>
      <c r="BK275" s="236">
        <f t="shared" si="52"/>
        <v>4802.82</v>
      </c>
      <c r="BL275" s="235">
        <f t="shared" si="55"/>
        <v>57633.84</v>
      </c>
      <c r="BM275" s="234"/>
      <c r="BN275" s="234"/>
      <c r="BO275" s="234"/>
      <c r="BP275" s="234"/>
      <c r="BQ275" s="234"/>
    </row>
    <row r="276" spans="1:69">
      <c r="A276" s="234" t="s">
        <v>489</v>
      </c>
      <c r="B276" s="231">
        <v>5.8400000000000001E-2</v>
      </c>
      <c r="C276" s="231">
        <v>2.0799999999999999E-2</v>
      </c>
      <c r="D276" s="220">
        <v>3343018.44</v>
      </c>
      <c r="E276" s="220">
        <v>3343018.44</v>
      </c>
      <c r="F276" s="220">
        <v>3343018.44</v>
      </c>
      <c r="G276" s="220">
        <v>3343018.44</v>
      </c>
      <c r="H276" s="220">
        <v>3343018.44</v>
      </c>
      <c r="I276" s="220">
        <v>3343018.44</v>
      </c>
      <c r="J276" s="220">
        <v>3343018.44</v>
      </c>
      <c r="K276" s="220">
        <v>3343018.44</v>
      </c>
      <c r="L276" s="220">
        <v>3449729.17</v>
      </c>
      <c r="M276" s="220">
        <v>3571439.9</v>
      </c>
      <c r="N276" s="220">
        <v>3586439.9</v>
      </c>
      <c r="O276" s="220">
        <v>3586439.9</v>
      </c>
      <c r="P276" s="220">
        <f t="shared" si="56"/>
        <v>40938196.390000001</v>
      </c>
      <c r="Q276" s="220">
        <v>3586439.9</v>
      </c>
      <c r="R276" s="220">
        <v>3586439.9</v>
      </c>
      <c r="S276" s="220">
        <v>3586439.9</v>
      </c>
      <c r="T276" s="220">
        <v>3586439.9</v>
      </c>
      <c r="U276" s="220">
        <v>3586439.9</v>
      </c>
      <c r="V276" s="220">
        <v>3586439.9</v>
      </c>
      <c r="W276" s="220">
        <v>3586439.9</v>
      </c>
      <c r="X276" s="220">
        <v>3586439.9</v>
      </c>
      <c r="Y276" s="220">
        <v>3586439.9</v>
      </c>
      <c r="Z276" s="220">
        <v>3586439.9</v>
      </c>
      <c r="AA276" s="220">
        <v>3586439.9</v>
      </c>
      <c r="AB276" s="220">
        <v>3586439.9</v>
      </c>
      <c r="AC276" s="220">
        <v>3586439.9</v>
      </c>
      <c r="AD276" s="220">
        <v>3586439.9</v>
      </c>
      <c r="AE276" s="220">
        <v>3586439.9</v>
      </c>
      <c r="AF276" s="220">
        <v>3586439.9</v>
      </c>
      <c r="AG276" s="220">
        <f t="shared" si="57"/>
        <v>43037278.79999999</v>
      </c>
      <c r="AH276" s="234"/>
      <c r="AI276" s="235">
        <f t="shared" si="60"/>
        <v>16269.36</v>
      </c>
      <c r="AJ276" s="235">
        <f t="shared" si="60"/>
        <v>16269.36</v>
      </c>
      <c r="AK276" s="235">
        <f t="shared" si="60"/>
        <v>16269.36</v>
      </c>
      <c r="AL276" s="235">
        <f t="shared" si="58"/>
        <v>16269.36</v>
      </c>
      <c r="AM276" s="235">
        <f t="shared" si="58"/>
        <v>16269.36</v>
      </c>
      <c r="AN276" s="235">
        <f t="shared" si="58"/>
        <v>16269.36</v>
      </c>
      <c r="AO276" s="235">
        <f t="shared" si="58"/>
        <v>16269.36</v>
      </c>
      <c r="AP276" s="235">
        <f t="shared" si="58"/>
        <v>16269.36</v>
      </c>
      <c r="AQ276" s="235">
        <f t="shared" si="58"/>
        <v>16788.68</v>
      </c>
      <c r="AR276" s="235">
        <f t="shared" si="51"/>
        <v>17381.009999999998</v>
      </c>
      <c r="AS276" s="235">
        <f t="shared" si="51"/>
        <v>17454.009999999998</v>
      </c>
      <c r="AT276" s="235">
        <f t="shared" si="51"/>
        <v>17454.009999999998</v>
      </c>
      <c r="AU276" s="236">
        <f t="shared" si="53"/>
        <v>199232.59000000003</v>
      </c>
      <c r="AV276" s="236">
        <f t="shared" si="54"/>
        <v>17454.009999999998</v>
      </c>
      <c r="AW276" s="236">
        <f t="shared" si="54"/>
        <v>17454.009999999998</v>
      </c>
      <c r="AX276" s="236">
        <f t="shared" si="54"/>
        <v>17454.009999999998</v>
      </c>
      <c r="AY276" s="236">
        <f t="shared" si="54"/>
        <v>17454.009999999998</v>
      </c>
      <c r="AZ276" s="236">
        <f t="shared" si="61"/>
        <v>6216.5</v>
      </c>
      <c r="BA276" s="236">
        <f t="shared" si="61"/>
        <v>6216.5</v>
      </c>
      <c r="BB276" s="236">
        <f t="shared" si="61"/>
        <v>6216.5</v>
      </c>
      <c r="BC276" s="236">
        <f t="shared" si="59"/>
        <v>6216.5</v>
      </c>
      <c r="BD276" s="236">
        <f t="shared" si="59"/>
        <v>6216.5</v>
      </c>
      <c r="BE276" s="236">
        <f t="shared" si="59"/>
        <v>6216.5</v>
      </c>
      <c r="BF276" s="236">
        <f t="shared" si="59"/>
        <v>6216.5</v>
      </c>
      <c r="BG276" s="236">
        <f t="shared" si="59"/>
        <v>6216.5</v>
      </c>
      <c r="BH276" s="236">
        <f t="shared" si="59"/>
        <v>6216.5</v>
      </c>
      <c r="BI276" s="236">
        <f t="shared" si="52"/>
        <v>6216.5</v>
      </c>
      <c r="BJ276" s="236">
        <f t="shared" si="52"/>
        <v>6216.5</v>
      </c>
      <c r="BK276" s="236">
        <f t="shared" si="52"/>
        <v>6216.5</v>
      </c>
      <c r="BL276" s="235">
        <f t="shared" si="55"/>
        <v>74598</v>
      </c>
      <c r="BM276" s="234"/>
      <c r="BN276" s="234"/>
      <c r="BO276" s="234"/>
      <c r="BP276" s="234"/>
      <c r="BQ276" s="234"/>
    </row>
    <row r="277" spans="1:69">
      <c r="A277" s="234" t="s">
        <v>490</v>
      </c>
      <c r="B277" s="231">
        <v>3.6400000000000002E-2</v>
      </c>
      <c r="C277" s="231">
        <v>2.8000000000000001E-2</v>
      </c>
      <c r="D277" s="220">
        <v>4722165.1500000004</v>
      </c>
      <c r="E277" s="220">
        <v>4722165.1500000004</v>
      </c>
      <c r="F277" s="220">
        <v>4722165.1500000004</v>
      </c>
      <c r="G277" s="220">
        <v>4722165.1500000004</v>
      </c>
      <c r="H277" s="220">
        <v>4722165.1500000004</v>
      </c>
      <c r="I277" s="220">
        <v>4722165.1500000004</v>
      </c>
      <c r="J277" s="220">
        <v>4722165.1500000004</v>
      </c>
      <c r="K277" s="220">
        <v>4722165.1500000004</v>
      </c>
      <c r="L277" s="220">
        <v>4722165.1500000004</v>
      </c>
      <c r="M277" s="220">
        <v>4722165.1500000004</v>
      </c>
      <c r="N277" s="220">
        <v>4722165.1500000004</v>
      </c>
      <c r="O277" s="220">
        <v>4722165.1500000004</v>
      </c>
      <c r="P277" s="220">
        <f t="shared" si="56"/>
        <v>56665981.79999999</v>
      </c>
      <c r="Q277" s="220">
        <v>4722165.1500000004</v>
      </c>
      <c r="R277" s="220">
        <v>4875430.9000000004</v>
      </c>
      <c r="S277" s="220">
        <v>5028696.6500000004</v>
      </c>
      <c r="T277" s="220">
        <v>5028696.6500000004</v>
      </c>
      <c r="U277" s="220">
        <v>5028696.6500000004</v>
      </c>
      <c r="V277" s="220">
        <v>5028696.6500000004</v>
      </c>
      <c r="W277" s="220">
        <v>5028696.6500000004</v>
      </c>
      <c r="X277" s="220">
        <v>5028696.6500000004</v>
      </c>
      <c r="Y277" s="220">
        <v>5028696.6500000004</v>
      </c>
      <c r="Z277" s="220">
        <v>5028696.6500000004</v>
      </c>
      <c r="AA277" s="220">
        <v>5028696.6500000004</v>
      </c>
      <c r="AB277" s="220">
        <v>5028696.6500000004</v>
      </c>
      <c r="AC277" s="220">
        <v>5028696.6500000004</v>
      </c>
      <c r="AD277" s="220">
        <v>5028696.6500000004</v>
      </c>
      <c r="AE277" s="220">
        <v>5028696.6500000004</v>
      </c>
      <c r="AF277" s="220">
        <v>5028696.6500000004</v>
      </c>
      <c r="AG277" s="220">
        <f t="shared" si="57"/>
        <v>60344359.79999999</v>
      </c>
      <c r="AH277" s="234"/>
      <c r="AI277" s="235">
        <f t="shared" si="60"/>
        <v>14323.9</v>
      </c>
      <c r="AJ277" s="235">
        <f t="shared" si="60"/>
        <v>14323.9</v>
      </c>
      <c r="AK277" s="235">
        <f t="shared" si="60"/>
        <v>14323.9</v>
      </c>
      <c r="AL277" s="235">
        <f t="shared" si="58"/>
        <v>14323.9</v>
      </c>
      <c r="AM277" s="235">
        <f t="shared" si="58"/>
        <v>14323.9</v>
      </c>
      <c r="AN277" s="235">
        <f t="shared" si="58"/>
        <v>14323.9</v>
      </c>
      <c r="AO277" s="235">
        <f t="shared" si="58"/>
        <v>14323.9</v>
      </c>
      <c r="AP277" s="235">
        <f t="shared" si="58"/>
        <v>14323.9</v>
      </c>
      <c r="AQ277" s="235">
        <f t="shared" si="58"/>
        <v>14323.9</v>
      </c>
      <c r="AR277" s="235">
        <f t="shared" si="51"/>
        <v>14323.9</v>
      </c>
      <c r="AS277" s="235">
        <f t="shared" si="51"/>
        <v>14323.9</v>
      </c>
      <c r="AT277" s="235">
        <f t="shared" si="51"/>
        <v>14323.9</v>
      </c>
      <c r="AU277" s="236">
        <f t="shared" si="53"/>
        <v>171886.79999999996</v>
      </c>
      <c r="AV277" s="236">
        <f t="shared" si="54"/>
        <v>14323.9</v>
      </c>
      <c r="AW277" s="236">
        <f t="shared" si="54"/>
        <v>14788.81</v>
      </c>
      <c r="AX277" s="236">
        <f t="shared" si="54"/>
        <v>15253.71</v>
      </c>
      <c r="AY277" s="236">
        <f t="shared" si="54"/>
        <v>15253.71</v>
      </c>
      <c r="AZ277" s="236">
        <f t="shared" si="61"/>
        <v>11733.63</v>
      </c>
      <c r="BA277" s="236">
        <f t="shared" si="61"/>
        <v>11733.63</v>
      </c>
      <c r="BB277" s="236">
        <f t="shared" si="61"/>
        <v>11733.63</v>
      </c>
      <c r="BC277" s="236">
        <f t="shared" si="59"/>
        <v>11733.63</v>
      </c>
      <c r="BD277" s="236">
        <f t="shared" si="59"/>
        <v>11733.63</v>
      </c>
      <c r="BE277" s="236">
        <f t="shared" si="59"/>
        <v>11733.63</v>
      </c>
      <c r="BF277" s="236">
        <f t="shared" si="59"/>
        <v>11733.63</v>
      </c>
      <c r="BG277" s="236">
        <f t="shared" si="59"/>
        <v>11733.63</v>
      </c>
      <c r="BH277" s="236">
        <f t="shared" si="59"/>
        <v>11733.63</v>
      </c>
      <c r="BI277" s="236">
        <f t="shared" si="52"/>
        <v>11733.63</v>
      </c>
      <c r="BJ277" s="236">
        <f t="shared" si="52"/>
        <v>11733.63</v>
      </c>
      <c r="BK277" s="236">
        <f t="shared" si="52"/>
        <v>11733.63</v>
      </c>
      <c r="BL277" s="235">
        <f t="shared" si="55"/>
        <v>140803.56000000003</v>
      </c>
      <c r="BM277" s="234"/>
      <c r="BN277" s="234"/>
      <c r="BO277" s="234"/>
      <c r="BP277" s="234"/>
      <c r="BQ277" s="234"/>
    </row>
    <row r="278" spans="1:69">
      <c r="A278" s="234" t="s">
        <v>491</v>
      </c>
      <c r="B278" s="231">
        <v>4.36E-2</v>
      </c>
      <c r="C278" s="231">
        <v>4.0399999999999998E-2</v>
      </c>
      <c r="D278" s="220">
        <v>445469.72000000003</v>
      </c>
      <c r="E278" s="220">
        <v>445469.72000000003</v>
      </c>
      <c r="F278" s="220">
        <v>445469.72000000003</v>
      </c>
      <c r="G278" s="220">
        <v>445469.72000000003</v>
      </c>
      <c r="H278" s="220">
        <v>445469.72000000003</v>
      </c>
      <c r="I278" s="220">
        <v>445469.72000000003</v>
      </c>
      <c r="J278" s="220">
        <v>445469.72000000003</v>
      </c>
      <c r="K278" s="220">
        <v>445469.72000000003</v>
      </c>
      <c r="L278" s="220">
        <v>445469.72000000003</v>
      </c>
      <c r="M278" s="220">
        <v>445469.72000000003</v>
      </c>
      <c r="N278" s="220">
        <v>445469.72000000003</v>
      </c>
      <c r="O278" s="220">
        <v>445469.72000000003</v>
      </c>
      <c r="P278" s="220">
        <f t="shared" si="56"/>
        <v>5345636.6400000006</v>
      </c>
      <c r="Q278" s="220">
        <v>445469.72000000003</v>
      </c>
      <c r="R278" s="220">
        <v>445469.72000000003</v>
      </c>
      <c r="S278" s="220">
        <v>445469.72000000003</v>
      </c>
      <c r="T278" s="220">
        <v>445469.72000000003</v>
      </c>
      <c r="U278" s="220">
        <v>445469.72000000003</v>
      </c>
      <c r="V278" s="220">
        <v>445469.72000000003</v>
      </c>
      <c r="W278" s="220">
        <v>445469.72000000003</v>
      </c>
      <c r="X278" s="220">
        <v>445469.72000000003</v>
      </c>
      <c r="Y278" s="220">
        <v>445469.72000000003</v>
      </c>
      <c r="Z278" s="220">
        <v>445469.72000000003</v>
      </c>
      <c r="AA278" s="220">
        <v>445469.72000000003</v>
      </c>
      <c r="AB278" s="220">
        <v>445469.72000000003</v>
      </c>
      <c r="AC278" s="220">
        <v>445469.72000000003</v>
      </c>
      <c r="AD278" s="220">
        <v>445469.72000000003</v>
      </c>
      <c r="AE278" s="220">
        <v>445469.72000000003</v>
      </c>
      <c r="AF278" s="220">
        <v>445469.72000000003</v>
      </c>
      <c r="AG278" s="220">
        <f t="shared" si="57"/>
        <v>5345636.6400000006</v>
      </c>
      <c r="AH278" s="234"/>
      <c r="AI278" s="235">
        <f t="shared" si="60"/>
        <v>1618.54</v>
      </c>
      <c r="AJ278" s="235">
        <f t="shared" si="60"/>
        <v>1618.54</v>
      </c>
      <c r="AK278" s="235">
        <f t="shared" si="60"/>
        <v>1618.54</v>
      </c>
      <c r="AL278" s="235">
        <f t="shared" si="58"/>
        <v>1618.54</v>
      </c>
      <c r="AM278" s="235">
        <f t="shared" si="58"/>
        <v>1618.54</v>
      </c>
      <c r="AN278" s="235">
        <f t="shared" si="58"/>
        <v>1618.54</v>
      </c>
      <c r="AO278" s="235">
        <f t="shared" si="58"/>
        <v>1618.54</v>
      </c>
      <c r="AP278" s="235">
        <f t="shared" si="58"/>
        <v>1618.54</v>
      </c>
      <c r="AQ278" s="235">
        <f t="shared" si="58"/>
        <v>1618.54</v>
      </c>
      <c r="AR278" s="235">
        <f t="shared" si="51"/>
        <v>1618.54</v>
      </c>
      <c r="AS278" s="235">
        <f t="shared" si="51"/>
        <v>1618.54</v>
      </c>
      <c r="AT278" s="235">
        <f t="shared" si="51"/>
        <v>1618.54</v>
      </c>
      <c r="AU278" s="236">
        <f t="shared" si="53"/>
        <v>19422.480000000003</v>
      </c>
      <c r="AV278" s="236">
        <f t="shared" si="54"/>
        <v>1618.54</v>
      </c>
      <c r="AW278" s="236">
        <f t="shared" si="54"/>
        <v>1618.54</v>
      </c>
      <c r="AX278" s="236">
        <f t="shared" si="54"/>
        <v>1618.54</v>
      </c>
      <c r="AY278" s="236">
        <f t="shared" si="54"/>
        <v>1618.54</v>
      </c>
      <c r="AZ278" s="236">
        <f t="shared" si="61"/>
        <v>1499.75</v>
      </c>
      <c r="BA278" s="236">
        <f t="shared" si="61"/>
        <v>1499.75</v>
      </c>
      <c r="BB278" s="236">
        <f t="shared" si="61"/>
        <v>1499.75</v>
      </c>
      <c r="BC278" s="236">
        <f t="shared" si="59"/>
        <v>1499.75</v>
      </c>
      <c r="BD278" s="236">
        <f t="shared" si="59"/>
        <v>1499.75</v>
      </c>
      <c r="BE278" s="236">
        <f t="shared" si="59"/>
        <v>1499.75</v>
      </c>
      <c r="BF278" s="236">
        <f t="shared" si="59"/>
        <v>1499.75</v>
      </c>
      <c r="BG278" s="236">
        <f t="shared" si="59"/>
        <v>1499.75</v>
      </c>
      <c r="BH278" s="236">
        <f t="shared" si="59"/>
        <v>1499.75</v>
      </c>
      <c r="BI278" s="236">
        <f t="shared" si="52"/>
        <v>1499.75</v>
      </c>
      <c r="BJ278" s="236">
        <f t="shared" si="52"/>
        <v>1499.75</v>
      </c>
      <c r="BK278" s="236">
        <f t="shared" si="52"/>
        <v>1499.75</v>
      </c>
      <c r="BL278" s="235">
        <f t="shared" si="55"/>
        <v>17997</v>
      </c>
      <c r="BM278" s="234"/>
      <c r="BN278" s="234"/>
      <c r="BO278" s="234"/>
      <c r="BP278" s="234"/>
      <c r="BQ278" s="234"/>
    </row>
    <row r="279" spans="1:69">
      <c r="A279" s="234" t="s">
        <v>492</v>
      </c>
      <c r="B279" s="231">
        <v>0.22160000000000002</v>
      </c>
      <c r="C279" s="231">
        <v>4.2299999999999997E-2</v>
      </c>
      <c r="D279" s="220">
        <v>816263.41</v>
      </c>
      <c r="E279" s="220">
        <v>816263.41</v>
      </c>
      <c r="F279" s="220">
        <v>816263.41</v>
      </c>
      <c r="G279" s="220">
        <v>816263.41</v>
      </c>
      <c r="H279" s="220">
        <v>816263.41</v>
      </c>
      <c r="I279" s="220">
        <v>816263.41</v>
      </c>
      <c r="J279" s="220">
        <v>816263.41</v>
      </c>
      <c r="K279" s="220">
        <v>816263.41</v>
      </c>
      <c r="L279" s="220">
        <v>816263.41</v>
      </c>
      <c r="M279" s="220">
        <v>816263.41</v>
      </c>
      <c r="N279" s="220">
        <v>816263.41</v>
      </c>
      <c r="O279" s="220">
        <v>816263.41</v>
      </c>
      <c r="P279" s="220">
        <f t="shared" si="56"/>
        <v>9795160.9199999999</v>
      </c>
      <c r="Q279" s="220">
        <v>816263.41</v>
      </c>
      <c r="R279" s="220">
        <v>816263.41</v>
      </c>
      <c r="S279" s="220">
        <v>816263.41</v>
      </c>
      <c r="T279" s="220">
        <v>816263.41</v>
      </c>
      <c r="U279" s="220">
        <v>816263.41</v>
      </c>
      <c r="V279" s="220">
        <v>816263.41</v>
      </c>
      <c r="W279" s="220">
        <v>816263.41</v>
      </c>
      <c r="X279" s="220">
        <v>816263.41</v>
      </c>
      <c r="Y279" s="220">
        <v>816263.41</v>
      </c>
      <c r="Z279" s="220">
        <v>816263.41</v>
      </c>
      <c r="AA279" s="220">
        <v>816263.41</v>
      </c>
      <c r="AB279" s="220">
        <v>816263.41</v>
      </c>
      <c r="AC279" s="220">
        <v>816263.41</v>
      </c>
      <c r="AD279" s="220">
        <v>816263.41</v>
      </c>
      <c r="AE279" s="220">
        <v>816263.41</v>
      </c>
      <c r="AF279" s="220">
        <v>816263.41</v>
      </c>
      <c r="AG279" s="220">
        <f t="shared" si="57"/>
        <v>9795160.9199999999</v>
      </c>
      <c r="AH279" s="234"/>
      <c r="AI279" s="235">
        <f t="shared" si="60"/>
        <v>15073.66</v>
      </c>
      <c r="AJ279" s="235">
        <f t="shared" si="60"/>
        <v>15073.66</v>
      </c>
      <c r="AK279" s="235">
        <f t="shared" si="60"/>
        <v>15073.66</v>
      </c>
      <c r="AL279" s="235">
        <f t="shared" si="58"/>
        <v>15073.66</v>
      </c>
      <c r="AM279" s="235">
        <f t="shared" si="58"/>
        <v>15073.66</v>
      </c>
      <c r="AN279" s="235">
        <f t="shared" si="58"/>
        <v>15073.66</v>
      </c>
      <c r="AO279" s="235">
        <f t="shared" si="58"/>
        <v>15073.66</v>
      </c>
      <c r="AP279" s="235">
        <f t="shared" si="58"/>
        <v>15073.66</v>
      </c>
      <c r="AQ279" s="235">
        <f t="shared" si="58"/>
        <v>15073.66</v>
      </c>
      <c r="AR279" s="235">
        <f t="shared" si="51"/>
        <v>15073.66</v>
      </c>
      <c r="AS279" s="235">
        <f t="shared" si="51"/>
        <v>15073.66</v>
      </c>
      <c r="AT279" s="235">
        <f t="shared" si="51"/>
        <v>15073.66</v>
      </c>
      <c r="AU279" s="236">
        <f t="shared" si="53"/>
        <v>180883.92</v>
      </c>
      <c r="AV279" s="236">
        <f t="shared" si="54"/>
        <v>15073.66</v>
      </c>
      <c r="AW279" s="236">
        <f t="shared" si="54"/>
        <v>15073.66</v>
      </c>
      <c r="AX279" s="236">
        <f t="shared" si="54"/>
        <v>15073.66</v>
      </c>
      <c r="AY279" s="236">
        <f t="shared" si="54"/>
        <v>15073.66</v>
      </c>
      <c r="AZ279" s="236">
        <f t="shared" si="61"/>
        <v>2877.33</v>
      </c>
      <c r="BA279" s="236">
        <f t="shared" si="61"/>
        <v>2877.33</v>
      </c>
      <c r="BB279" s="236">
        <f t="shared" si="61"/>
        <v>2877.33</v>
      </c>
      <c r="BC279" s="236">
        <f t="shared" si="59"/>
        <v>2877.33</v>
      </c>
      <c r="BD279" s="236">
        <f t="shared" si="59"/>
        <v>2877.33</v>
      </c>
      <c r="BE279" s="236">
        <f t="shared" si="59"/>
        <v>2877.33</v>
      </c>
      <c r="BF279" s="236">
        <f t="shared" si="59"/>
        <v>2877.33</v>
      </c>
      <c r="BG279" s="236">
        <f t="shared" si="59"/>
        <v>2877.33</v>
      </c>
      <c r="BH279" s="236">
        <f t="shared" si="59"/>
        <v>2877.33</v>
      </c>
      <c r="BI279" s="236">
        <f t="shared" si="52"/>
        <v>2877.33</v>
      </c>
      <c r="BJ279" s="236">
        <f t="shared" si="52"/>
        <v>2877.33</v>
      </c>
      <c r="BK279" s="236">
        <f t="shared" si="52"/>
        <v>2877.33</v>
      </c>
      <c r="BL279" s="235">
        <f t="shared" si="55"/>
        <v>34527.960000000006</v>
      </c>
      <c r="BM279" s="234"/>
      <c r="BN279" s="234"/>
      <c r="BO279" s="234"/>
      <c r="BP279" s="234"/>
      <c r="BQ279" s="234"/>
    </row>
    <row r="280" spans="1:69">
      <c r="A280" s="234" t="s">
        <v>493</v>
      </c>
      <c r="B280" s="231">
        <v>4.0099999999999997E-2</v>
      </c>
      <c r="C280" s="231">
        <v>2.1600000000000001E-2</v>
      </c>
      <c r="D280" s="220">
        <v>2499650.62</v>
      </c>
      <c r="E280" s="220">
        <v>2499650.62</v>
      </c>
      <c r="F280" s="220">
        <v>2499650.62</v>
      </c>
      <c r="G280" s="220">
        <v>2499650.62</v>
      </c>
      <c r="H280" s="220">
        <v>2499650.62</v>
      </c>
      <c r="I280" s="220">
        <v>2499650.62</v>
      </c>
      <c r="J280" s="220">
        <v>2499650.62</v>
      </c>
      <c r="K280" s="220">
        <v>2499650.62</v>
      </c>
      <c r="L280" s="220">
        <v>2499650.62</v>
      </c>
      <c r="M280" s="220">
        <v>2506783.85</v>
      </c>
      <c r="N280" s="220">
        <v>2513917.08</v>
      </c>
      <c r="O280" s="220">
        <v>2513917.08</v>
      </c>
      <c r="P280" s="220">
        <f t="shared" si="56"/>
        <v>30031473.590000004</v>
      </c>
      <c r="Q280" s="220">
        <v>2513917.08</v>
      </c>
      <c r="R280" s="220">
        <v>2513917.08</v>
      </c>
      <c r="S280" s="220">
        <v>2513917.08</v>
      </c>
      <c r="T280" s="220">
        <v>2513917.08</v>
      </c>
      <c r="U280" s="220">
        <v>2513917.08</v>
      </c>
      <c r="V280" s="220">
        <v>2513917.08</v>
      </c>
      <c r="W280" s="220">
        <v>2513917.08</v>
      </c>
      <c r="X280" s="220">
        <v>2513917.08</v>
      </c>
      <c r="Y280" s="220">
        <v>2513917.08</v>
      </c>
      <c r="Z280" s="220">
        <v>2513917.08</v>
      </c>
      <c r="AA280" s="220">
        <v>2513917.08</v>
      </c>
      <c r="AB280" s="220">
        <v>2513917.08</v>
      </c>
      <c r="AC280" s="220">
        <v>2513917.08</v>
      </c>
      <c r="AD280" s="220">
        <v>2513917.08</v>
      </c>
      <c r="AE280" s="220">
        <v>2513917.08</v>
      </c>
      <c r="AF280" s="220">
        <v>2513917.08</v>
      </c>
      <c r="AG280" s="220">
        <f t="shared" si="57"/>
        <v>30167004.959999993</v>
      </c>
      <c r="AH280" s="234"/>
      <c r="AI280" s="235">
        <f t="shared" si="60"/>
        <v>8353</v>
      </c>
      <c r="AJ280" s="235">
        <f t="shared" si="60"/>
        <v>8353</v>
      </c>
      <c r="AK280" s="235">
        <f t="shared" si="60"/>
        <v>8353</v>
      </c>
      <c r="AL280" s="235">
        <f t="shared" si="58"/>
        <v>8353</v>
      </c>
      <c r="AM280" s="235">
        <f t="shared" si="58"/>
        <v>8353</v>
      </c>
      <c r="AN280" s="235">
        <f t="shared" si="58"/>
        <v>8353</v>
      </c>
      <c r="AO280" s="235">
        <f t="shared" si="58"/>
        <v>8353</v>
      </c>
      <c r="AP280" s="235">
        <f t="shared" si="58"/>
        <v>8353</v>
      </c>
      <c r="AQ280" s="235">
        <f t="shared" si="58"/>
        <v>8353</v>
      </c>
      <c r="AR280" s="235">
        <f t="shared" si="51"/>
        <v>8376.84</v>
      </c>
      <c r="AS280" s="235">
        <f t="shared" si="51"/>
        <v>8400.67</v>
      </c>
      <c r="AT280" s="235">
        <f t="shared" si="51"/>
        <v>8400.67</v>
      </c>
      <c r="AU280" s="236">
        <f t="shared" si="53"/>
        <v>100355.18</v>
      </c>
      <c r="AV280" s="236">
        <f t="shared" si="54"/>
        <v>8400.67</v>
      </c>
      <c r="AW280" s="236">
        <f t="shared" si="54"/>
        <v>8400.67</v>
      </c>
      <c r="AX280" s="236">
        <f t="shared" si="54"/>
        <v>8400.67</v>
      </c>
      <c r="AY280" s="236">
        <f t="shared" si="54"/>
        <v>8400.67</v>
      </c>
      <c r="AZ280" s="236">
        <f t="shared" si="61"/>
        <v>4525.05</v>
      </c>
      <c r="BA280" s="236">
        <f t="shared" si="61"/>
        <v>4525.05</v>
      </c>
      <c r="BB280" s="236">
        <f t="shared" si="61"/>
        <v>4525.05</v>
      </c>
      <c r="BC280" s="236">
        <f t="shared" si="59"/>
        <v>4525.05</v>
      </c>
      <c r="BD280" s="236">
        <f t="shared" si="59"/>
        <v>4525.05</v>
      </c>
      <c r="BE280" s="236">
        <f t="shared" si="59"/>
        <v>4525.05</v>
      </c>
      <c r="BF280" s="236">
        <f t="shared" si="59"/>
        <v>4525.05</v>
      </c>
      <c r="BG280" s="236">
        <f t="shared" si="59"/>
        <v>4525.05</v>
      </c>
      <c r="BH280" s="236">
        <f t="shared" si="59"/>
        <v>4525.05</v>
      </c>
      <c r="BI280" s="236">
        <f t="shared" si="52"/>
        <v>4525.05</v>
      </c>
      <c r="BJ280" s="236">
        <f t="shared" si="52"/>
        <v>4525.05</v>
      </c>
      <c r="BK280" s="236">
        <f t="shared" si="52"/>
        <v>4525.05</v>
      </c>
      <c r="BL280" s="235">
        <f t="shared" si="55"/>
        <v>54300.600000000013</v>
      </c>
      <c r="BM280" s="234"/>
      <c r="BN280" s="234"/>
      <c r="BO280" s="234"/>
      <c r="BP280" s="234"/>
      <c r="BQ280" s="234"/>
    </row>
    <row r="281" spans="1:69">
      <c r="A281" s="234" t="s">
        <v>494</v>
      </c>
      <c r="B281" s="231">
        <v>4.0399999999999998E-2</v>
      </c>
      <c r="C281" s="231">
        <v>2.98E-2</v>
      </c>
      <c r="D281" s="220">
        <v>10726602.869999999</v>
      </c>
      <c r="E281" s="220">
        <v>10726602.869999999</v>
      </c>
      <c r="F281" s="220">
        <v>10726602.869999999</v>
      </c>
      <c r="G281" s="220">
        <v>10726602.869999999</v>
      </c>
      <c r="H281" s="220">
        <v>10726602.869999999</v>
      </c>
      <c r="I281" s="220">
        <v>10726602.869999999</v>
      </c>
      <c r="J281" s="220">
        <v>10726602.869999999</v>
      </c>
      <c r="K281" s="220">
        <v>10726602.869999999</v>
      </c>
      <c r="L281" s="220">
        <v>10726602.869999999</v>
      </c>
      <c r="M281" s="220">
        <v>10726602.869999999</v>
      </c>
      <c r="N281" s="220">
        <v>10726602.869999999</v>
      </c>
      <c r="O281" s="220">
        <v>10726602.869999999</v>
      </c>
      <c r="P281" s="220">
        <f t="shared" si="56"/>
        <v>128719234.44000001</v>
      </c>
      <c r="Q281" s="220">
        <v>10726602.869999999</v>
      </c>
      <c r="R281" s="220">
        <v>10726602.869999999</v>
      </c>
      <c r="S281" s="220">
        <v>10726602.869999999</v>
      </c>
      <c r="T281" s="220">
        <v>10726602.869999999</v>
      </c>
      <c r="U281" s="220">
        <v>10726602.869999999</v>
      </c>
      <c r="V281" s="220">
        <v>10726602.869999999</v>
      </c>
      <c r="W281" s="220">
        <v>10726602.869999999</v>
      </c>
      <c r="X281" s="220">
        <v>10726602.869999999</v>
      </c>
      <c r="Y281" s="220">
        <v>10726602.869999999</v>
      </c>
      <c r="Z281" s="220">
        <v>10726602.869999999</v>
      </c>
      <c r="AA281" s="220">
        <v>10726602.869999999</v>
      </c>
      <c r="AB281" s="220">
        <v>10726602.869999999</v>
      </c>
      <c r="AC281" s="220">
        <v>10726602.869999999</v>
      </c>
      <c r="AD281" s="220">
        <v>10726602.869999999</v>
      </c>
      <c r="AE281" s="220">
        <v>10726602.869999999</v>
      </c>
      <c r="AF281" s="220">
        <v>10726602.869999999</v>
      </c>
      <c r="AG281" s="220">
        <f t="shared" si="57"/>
        <v>128719234.44000001</v>
      </c>
      <c r="AH281" s="234"/>
      <c r="AI281" s="235">
        <f t="shared" si="60"/>
        <v>36112.9</v>
      </c>
      <c r="AJ281" s="235">
        <f t="shared" si="60"/>
        <v>36112.9</v>
      </c>
      <c r="AK281" s="235">
        <f t="shared" si="60"/>
        <v>36112.9</v>
      </c>
      <c r="AL281" s="235">
        <f t="shared" si="58"/>
        <v>36112.9</v>
      </c>
      <c r="AM281" s="235">
        <f t="shared" si="58"/>
        <v>36112.9</v>
      </c>
      <c r="AN281" s="235">
        <f t="shared" si="58"/>
        <v>36112.9</v>
      </c>
      <c r="AO281" s="235">
        <f t="shared" si="58"/>
        <v>36112.9</v>
      </c>
      <c r="AP281" s="235">
        <f t="shared" si="58"/>
        <v>36112.9</v>
      </c>
      <c r="AQ281" s="235">
        <f t="shared" si="58"/>
        <v>36112.9</v>
      </c>
      <c r="AR281" s="235">
        <f t="shared" si="51"/>
        <v>36112.9</v>
      </c>
      <c r="AS281" s="235">
        <f t="shared" si="51"/>
        <v>36112.9</v>
      </c>
      <c r="AT281" s="235">
        <f t="shared" si="51"/>
        <v>36112.9</v>
      </c>
      <c r="AU281" s="236">
        <f t="shared" si="53"/>
        <v>433354.8000000001</v>
      </c>
      <c r="AV281" s="236">
        <f t="shared" si="54"/>
        <v>36112.9</v>
      </c>
      <c r="AW281" s="236">
        <f t="shared" si="54"/>
        <v>36112.9</v>
      </c>
      <c r="AX281" s="236">
        <f t="shared" si="54"/>
        <v>36112.9</v>
      </c>
      <c r="AY281" s="236">
        <f t="shared" si="54"/>
        <v>36112.9</v>
      </c>
      <c r="AZ281" s="236">
        <f t="shared" si="61"/>
        <v>26637.73</v>
      </c>
      <c r="BA281" s="236">
        <f t="shared" si="61"/>
        <v>26637.73</v>
      </c>
      <c r="BB281" s="236">
        <f t="shared" si="61"/>
        <v>26637.73</v>
      </c>
      <c r="BC281" s="236">
        <f t="shared" si="59"/>
        <v>26637.73</v>
      </c>
      <c r="BD281" s="236">
        <f t="shared" si="59"/>
        <v>26637.73</v>
      </c>
      <c r="BE281" s="236">
        <f t="shared" si="59"/>
        <v>26637.73</v>
      </c>
      <c r="BF281" s="236">
        <f t="shared" si="59"/>
        <v>26637.73</v>
      </c>
      <c r="BG281" s="236">
        <f t="shared" si="59"/>
        <v>26637.73</v>
      </c>
      <c r="BH281" s="236">
        <f t="shared" si="59"/>
        <v>26637.73</v>
      </c>
      <c r="BI281" s="236">
        <f t="shared" si="52"/>
        <v>26637.73</v>
      </c>
      <c r="BJ281" s="236">
        <f t="shared" si="52"/>
        <v>26637.73</v>
      </c>
      <c r="BK281" s="236">
        <f t="shared" si="52"/>
        <v>26637.73</v>
      </c>
      <c r="BL281" s="235">
        <f t="shared" si="55"/>
        <v>319652.76</v>
      </c>
      <c r="BM281" s="234"/>
      <c r="BN281" s="234"/>
      <c r="BO281" s="234"/>
      <c r="BP281" s="234"/>
      <c r="BQ281" s="234"/>
    </row>
    <row r="282" spans="1:69">
      <c r="A282" s="234" t="s">
        <v>495</v>
      </c>
      <c r="B282" s="231">
        <v>4.1800000000000004E-2</v>
      </c>
      <c r="C282" s="231">
        <v>2.52E-2</v>
      </c>
      <c r="D282" s="220">
        <v>1895409.75</v>
      </c>
      <c r="E282" s="220">
        <v>1895409.75</v>
      </c>
      <c r="F282" s="220">
        <v>1895409.75</v>
      </c>
      <c r="G282" s="220">
        <v>1895409.75</v>
      </c>
      <c r="H282" s="220">
        <v>1895409.75</v>
      </c>
      <c r="I282" s="220">
        <v>1895409.75</v>
      </c>
      <c r="J282" s="220">
        <v>1895409.75</v>
      </c>
      <c r="K282" s="220">
        <v>1915409.75</v>
      </c>
      <c r="L282" s="220">
        <v>1991718.25</v>
      </c>
      <c r="M282" s="220">
        <v>2048026.75</v>
      </c>
      <c r="N282" s="220">
        <v>2048026.75</v>
      </c>
      <c r="O282" s="220">
        <v>2048026.75</v>
      </c>
      <c r="P282" s="220">
        <f t="shared" si="56"/>
        <v>23319076.5</v>
      </c>
      <c r="Q282" s="220">
        <v>2048026.75</v>
      </c>
      <c r="R282" s="220">
        <v>2048026.75</v>
      </c>
      <c r="S282" s="220">
        <v>2048026.75</v>
      </c>
      <c r="T282" s="220">
        <v>2048026.75</v>
      </c>
      <c r="U282" s="220">
        <v>2048026.75</v>
      </c>
      <c r="V282" s="220">
        <v>2048026.75</v>
      </c>
      <c r="W282" s="220">
        <v>2048026.75</v>
      </c>
      <c r="X282" s="220">
        <v>2048026.75</v>
      </c>
      <c r="Y282" s="220">
        <v>2048026.75</v>
      </c>
      <c r="Z282" s="220">
        <v>2048026.75</v>
      </c>
      <c r="AA282" s="220">
        <v>2048026.75</v>
      </c>
      <c r="AB282" s="220">
        <v>2048026.75</v>
      </c>
      <c r="AC282" s="220">
        <v>2048026.75</v>
      </c>
      <c r="AD282" s="220">
        <v>2048026.75</v>
      </c>
      <c r="AE282" s="220">
        <v>2048026.75</v>
      </c>
      <c r="AF282" s="220">
        <v>2048026.75</v>
      </c>
      <c r="AG282" s="220">
        <f t="shared" si="57"/>
        <v>24576321</v>
      </c>
      <c r="AH282" s="234"/>
      <c r="AI282" s="235">
        <f t="shared" si="60"/>
        <v>6602.34</v>
      </c>
      <c r="AJ282" s="235">
        <f t="shared" si="60"/>
        <v>6602.34</v>
      </c>
      <c r="AK282" s="235">
        <f t="shared" si="60"/>
        <v>6602.34</v>
      </c>
      <c r="AL282" s="235">
        <f t="shared" si="58"/>
        <v>6602.34</v>
      </c>
      <c r="AM282" s="235">
        <f t="shared" si="58"/>
        <v>6602.34</v>
      </c>
      <c r="AN282" s="235">
        <f t="shared" si="58"/>
        <v>6602.34</v>
      </c>
      <c r="AO282" s="235">
        <f t="shared" si="58"/>
        <v>6602.34</v>
      </c>
      <c r="AP282" s="235">
        <f t="shared" si="58"/>
        <v>6672.01</v>
      </c>
      <c r="AQ282" s="235">
        <f t="shared" si="58"/>
        <v>6937.82</v>
      </c>
      <c r="AR282" s="235">
        <f t="shared" si="51"/>
        <v>7133.96</v>
      </c>
      <c r="AS282" s="235">
        <f t="shared" si="51"/>
        <v>7133.96</v>
      </c>
      <c r="AT282" s="235">
        <f t="shared" si="51"/>
        <v>7133.96</v>
      </c>
      <c r="AU282" s="236">
        <f t="shared" si="53"/>
        <v>81228.090000000011</v>
      </c>
      <c r="AV282" s="236">
        <f t="shared" si="54"/>
        <v>7133.96</v>
      </c>
      <c r="AW282" s="236">
        <f t="shared" si="54"/>
        <v>7133.96</v>
      </c>
      <c r="AX282" s="236">
        <f t="shared" si="54"/>
        <v>7133.96</v>
      </c>
      <c r="AY282" s="236">
        <f t="shared" si="54"/>
        <v>7133.96</v>
      </c>
      <c r="AZ282" s="236">
        <f t="shared" si="61"/>
        <v>4300.8599999999997</v>
      </c>
      <c r="BA282" s="236">
        <f t="shared" si="61"/>
        <v>4300.8599999999997</v>
      </c>
      <c r="BB282" s="236">
        <f t="shared" si="61"/>
        <v>4300.8599999999997</v>
      </c>
      <c r="BC282" s="236">
        <f t="shared" si="59"/>
        <v>4300.8599999999997</v>
      </c>
      <c r="BD282" s="236">
        <f t="shared" si="59"/>
        <v>4300.8599999999997</v>
      </c>
      <c r="BE282" s="236">
        <f t="shared" si="59"/>
        <v>4300.8599999999997</v>
      </c>
      <c r="BF282" s="236">
        <f t="shared" si="59"/>
        <v>4300.8599999999997</v>
      </c>
      <c r="BG282" s="236">
        <f t="shared" si="59"/>
        <v>4300.8599999999997</v>
      </c>
      <c r="BH282" s="236">
        <f t="shared" si="59"/>
        <v>4300.8599999999997</v>
      </c>
      <c r="BI282" s="236">
        <f t="shared" si="52"/>
        <v>4300.8599999999997</v>
      </c>
      <c r="BJ282" s="236">
        <f t="shared" si="52"/>
        <v>4300.8599999999997</v>
      </c>
      <c r="BK282" s="236">
        <f t="shared" si="52"/>
        <v>4300.8599999999997</v>
      </c>
      <c r="BL282" s="235">
        <f t="shared" si="55"/>
        <v>51610.32</v>
      </c>
      <c r="BM282" s="234"/>
      <c r="BN282" s="234"/>
      <c r="BO282" s="234"/>
      <c r="BP282" s="234"/>
      <c r="BQ282" s="234"/>
    </row>
    <row r="283" spans="1:69">
      <c r="A283" s="234" t="s">
        <v>496</v>
      </c>
      <c r="B283" s="231">
        <v>4.2499999999999996E-2</v>
      </c>
      <c r="C283" s="231">
        <v>2.5499999999999998E-2</v>
      </c>
      <c r="D283" s="220">
        <v>4576825.3600000003</v>
      </c>
      <c r="E283" s="220">
        <v>4576825.3600000003</v>
      </c>
      <c r="F283" s="220">
        <v>4576825.3600000003</v>
      </c>
      <c r="G283" s="220">
        <v>4576825.3600000003</v>
      </c>
      <c r="H283" s="220">
        <v>4576825.3600000003</v>
      </c>
      <c r="I283" s="220">
        <v>4576825.3600000003</v>
      </c>
      <c r="J283" s="220">
        <v>4576825.3600000003</v>
      </c>
      <c r="K283" s="220">
        <v>4576825.3600000003</v>
      </c>
      <c r="L283" s="220">
        <v>4576825.3600000003</v>
      </c>
      <c r="M283" s="220">
        <v>4576825.3600000003</v>
      </c>
      <c r="N283" s="220">
        <v>4576825.3600000003</v>
      </c>
      <c r="O283" s="220">
        <v>4576825.3600000003</v>
      </c>
      <c r="P283" s="220">
        <f t="shared" si="56"/>
        <v>54921904.32</v>
      </c>
      <c r="Q283" s="220">
        <v>4576825.3600000003</v>
      </c>
      <c r="R283" s="220">
        <v>4576825.3600000003</v>
      </c>
      <c r="S283" s="220">
        <v>4576825.3600000003</v>
      </c>
      <c r="T283" s="220">
        <v>4576825.3600000003</v>
      </c>
      <c r="U283" s="220">
        <v>4576825.3600000003</v>
      </c>
      <c r="V283" s="220">
        <v>4576825.3600000003</v>
      </c>
      <c r="W283" s="220">
        <v>4576825.3600000003</v>
      </c>
      <c r="X283" s="220">
        <v>4576825.3600000003</v>
      </c>
      <c r="Y283" s="220">
        <v>4576825.3600000003</v>
      </c>
      <c r="Z283" s="220">
        <v>4576825.3600000003</v>
      </c>
      <c r="AA283" s="220">
        <v>4576825.3600000003</v>
      </c>
      <c r="AB283" s="220">
        <v>4576825.3600000003</v>
      </c>
      <c r="AC283" s="220">
        <v>4576825.3600000003</v>
      </c>
      <c r="AD283" s="220">
        <v>4576825.3600000003</v>
      </c>
      <c r="AE283" s="220">
        <v>4576825.3600000003</v>
      </c>
      <c r="AF283" s="220">
        <v>4576825.3600000003</v>
      </c>
      <c r="AG283" s="220">
        <f t="shared" si="57"/>
        <v>54921904.32</v>
      </c>
      <c r="AH283" s="234"/>
      <c r="AI283" s="235">
        <f t="shared" si="60"/>
        <v>16209.59</v>
      </c>
      <c r="AJ283" s="235">
        <f t="shared" si="60"/>
        <v>16209.59</v>
      </c>
      <c r="AK283" s="235">
        <f t="shared" si="60"/>
        <v>16209.59</v>
      </c>
      <c r="AL283" s="235">
        <f t="shared" si="58"/>
        <v>16209.59</v>
      </c>
      <c r="AM283" s="235">
        <f t="shared" si="58"/>
        <v>16209.59</v>
      </c>
      <c r="AN283" s="235">
        <f t="shared" si="58"/>
        <v>16209.59</v>
      </c>
      <c r="AO283" s="235">
        <f t="shared" si="58"/>
        <v>16209.59</v>
      </c>
      <c r="AP283" s="235">
        <f t="shared" si="58"/>
        <v>16209.59</v>
      </c>
      <c r="AQ283" s="235">
        <f t="shared" si="58"/>
        <v>16209.59</v>
      </c>
      <c r="AR283" s="235">
        <f t="shared" si="51"/>
        <v>16209.59</v>
      </c>
      <c r="AS283" s="235">
        <f t="shared" si="51"/>
        <v>16209.59</v>
      </c>
      <c r="AT283" s="235">
        <f t="shared" si="51"/>
        <v>16209.59</v>
      </c>
      <c r="AU283" s="236">
        <f t="shared" si="53"/>
        <v>194515.08</v>
      </c>
      <c r="AV283" s="236">
        <f t="shared" si="54"/>
        <v>16209.59</v>
      </c>
      <c r="AW283" s="236">
        <f t="shared" si="54"/>
        <v>16209.59</v>
      </c>
      <c r="AX283" s="236">
        <f t="shared" si="54"/>
        <v>16209.59</v>
      </c>
      <c r="AY283" s="236">
        <f t="shared" si="54"/>
        <v>16209.59</v>
      </c>
      <c r="AZ283" s="236">
        <f t="shared" si="61"/>
        <v>9725.75</v>
      </c>
      <c r="BA283" s="236">
        <f t="shared" si="61"/>
        <v>9725.75</v>
      </c>
      <c r="BB283" s="236">
        <f t="shared" si="61"/>
        <v>9725.75</v>
      </c>
      <c r="BC283" s="236">
        <f t="shared" si="59"/>
        <v>9725.75</v>
      </c>
      <c r="BD283" s="236">
        <f t="shared" si="59"/>
        <v>9725.75</v>
      </c>
      <c r="BE283" s="236">
        <f t="shared" si="59"/>
        <v>9725.75</v>
      </c>
      <c r="BF283" s="236">
        <f t="shared" si="59"/>
        <v>9725.75</v>
      </c>
      <c r="BG283" s="236">
        <f t="shared" si="59"/>
        <v>9725.75</v>
      </c>
      <c r="BH283" s="236">
        <f t="shared" si="59"/>
        <v>9725.75</v>
      </c>
      <c r="BI283" s="236">
        <f t="shared" si="52"/>
        <v>9725.75</v>
      </c>
      <c r="BJ283" s="236">
        <f t="shared" si="52"/>
        <v>9725.75</v>
      </c>
      <c r="BK283" s="236">
        <f t="shared" si="52"/>
        <v>9725.75</v>
      </c>
      <c r="BL283" s="235">
        <f t="shared" si="55"/>
        <v>116709</v>
      </c>
      <c r="BM283" s="234"/>
      <c r="BN283" s="234"/>
      <c r="BO283" s="234"/>
      <c r="BP283" s="234"/>
      <c r="BQ283" s="234"/>
    </row>
    <row r="284" spans="1:69">
      <c r="A284" s="234" t="s">
        <v>497</v>
      </c>
      <c r="B284" s="231">
        <v>4.1300000000000003E-2</v>
      </c>
      <c r="C284" s="231">
        <v>2.4999999999999998E-2</v>
      </c>
      <c r="D284" s="220">
        <v>3691212.54</v>
      </c>
      <c r="E284" s="220">
        <v>3691212.54</v>
      </c>
      <c r="F284" s="220">
        <v>3691212.54</v>
      </c>
      <c r="G284" s="220">
        <v>3691212.54</v>
      </c>
      <c r="H284" s="220">
        <v>3691212.54</v>
      </c>
      <c r="I284" s="220">
        <v>3691212.54</v>
      </c>
      <c r="J284" s="220">
        <v>3691212.54</v>
      </c>
      <c r="K284" s="220">
        <v>3691212.54</v>
      </c>
      <c r="L284" s="220">
        <v>3691212.54</v>
      </c>
      <c r="M284" s="220">
        <v>3691212.54</v>
      </c>
      <c r="N284" s="220">
        <v>3691212.54</v>
      </c>
      <c r="O284" s="220">
        <v>3691212.54</v>
      </c>
      <c r="P284" s="220">
        <f t="shared" si="56"/>
        <v>44294550.479999997</v>
      </c>
      <c r="Q284" s="220">
        <v>3691212.54</v>
      </c>
      <c r="R284" s="220">
        <v>3691212.54</v>
      </c>
      <c r="S284" s="220">
        <v>3691212.54</v>
      </c>
      <c r="T284" s="220">
        <v>3691212.54</v>
      </c>
      <c r="U284" s="220">
        <v>3691212.54</v>
      </c>
      <c r="V284" s="220">
        <v>3691212.54</v>
      </c>
      <c r="W284" s="220">
        <v>3691212.54</v>
      </c>
      <c r="X284" s="220">
        <v>3691212.54</v>
      </c>
      <c r="Y284" s="220">
        <v>3691212.54</v>
      </c>
      <c r="Z284" s="220">
        <v>3691212.54</v>
      </c>
      <c r="AA284" s="220">
        <v>3691212.54</v>
      </c>
      <c r="AB284" s="220">
        <v>3691212.54</v>
      </c>
      <c r="AC284" s="220">
        <v>3691212.54</v>
      </c>
      <c r="AD284" s="220">
        <v>3691212.54</v>
      </c>
      <c r="AE284" s="220">
        <v>3691212.54</v>
      </c>
      <c r="AF284" s="220">
        <v>3691212.54</v>
      </c>
      <c r="AG284" s="220">
        <f t="shared" si="57"/>
        <v>44294550.479999997</v>
      </c>
      <c r="AH284" s="234"/>
      <c r="AI284" s="235">
        <f t="shared" si="60"/>
        <v>12703.92</v>
      </c>
      <c r="AJ284" s="235">
        <f t="shared" si="60"/>
        <v>12703.92</v>
      </c>
      <c r="AK284" s="235">
        <f t="shared" si="60"/>
        <v>12703.92</v>
      </c>
      <c r="AL284" s="235">
        <f t="shared" si="58"/>
        <v>12703.92</v>
      </c>
      <c r="AM284" s="235">
        <f t="shared" si="58"/>
        <v>12703.92</v>
      </c>
      <c r="AN284" s="235">
        <f t="shared" si="58"/>
        <v>12703.92</v>
      </c>
      <c r="AO284" s="235">
        <f t="shared" si="58"/>
        <v>12703.92</v>
      </c>
      <c r="AP284" s="235">
        <f t="shared" si="58"/>
        <v>12703.92</v>
      </c>
      <c r="AQ284" s="235">
        <f t="shared" si="58"/>
        <v>12703.92</v>
      </c>
      <c r="AR284" s="235">
        <f t="shared" si="51"/>
        <v>12703.92</v>
      </c>
      <c r="AS284" s="235">
        <f t="shared" si="51"/>
        <v>12703.92</v>
      </c>
      <c r="AT284" s="235">
        <f t="shared" si="51"/>
        <v>12703.92</v>
      </c>
      <c r="AU284" s="236">
        <f t="shared" si="53"/>
        <v>152447.04000000001</v>
      </c>
      <c r="AV284" s="236">
        <f t="shared" si="54"/>
        <v>12703.92</v>
      </c>
      <c r="AW284" s="236">
        <f t="shared" si="54"/>
        <v>12703.92</v>
      </c>
      <c r="AX284" s="236">
        <f t="shared" si="54"/>
        <v>12703.92</v>
      </c>
      <c r="AY284" s="236">
        <f t="shared" si="54"/>
        <v>12703.92</v>
      </c>
      <c r="AZ284" s="236">
        <f t="shared" si="61"/>
        <v>7690.03</v>
      </c>
      <c r="BA284" s="236">
        <f t="shared" si="61"/>
        <v>7690.03</v>
      </c>
      <c r="BB284" s="236">
        <f t="shared" si="61"/>
        <v>7690.03</v>
      </c>
      <c r="BC284" s="236">
        <f t="shared" si="59"/>
        <v>7690.03</v>
      </c>
      <c r="BD284" s="236">
        <f t="shared" si="59"/>
        <v>7690.03</v>
      </c>
      <c r="BE284" s="236">
        <f t="shared" si="59"/>
        <v>7690.03</v>
      </c>
      <c r="BF284" s="236">
        <f t="shared" si="59"/>
        <v>7690.03</v>
      </c>
      <c r="BG284" s="236">
        <f t="shared" si="59"/>
        <v>7690.03</v>
      </c>
      <c r="BH284" s="236">
        <f t="shared" si="59"/>
        <v>7690.03</v>
      </c>
      <c r="BI284" s="236">
        <f t="shared" si="52"/>
        <v>7690.03</v>
      </c>
      <c r="BJ284" s="236">
        <f t="shared" si="52"/>
        <v>7690.03</v>
      </c>
      <c r="BK284" s="236">
        <f t="shared" si="52"/>
        <v>7690.03</v>
      </c>
      <c r="BL284" s="235">
        <f t="shared" si="55"/>
        <v>92280.36</v>
      </c>
      <c r="BM284" s="234"/>
      <c r="BN284" s="234"/>
      <c r="BO284" s="234"/>
      <c r="BP284" s="234"/>
      <c r="BQ284" s="234"/>
    </row>
    <row r="285" spans="1:69">
      <c r="A285" s="234" t="s">
        <v>498</v>
      </c>
      <c r="B285" s="231">
        <v>3.7900000000000003E-2</v>
      </c>
      <c r="C285" s="231">
        <v>2.3900000000000001E-2</v>
      </c>
      <c r="D285" s="220">
        <v>3322731.71</v>
      </c>
      <c r="E285" s="220">
        <v>3322731.71</v>
      </c>
      <c r="F285" s="220">
        <v>3322731.71</v>
      </c>
      <c r="G285" s="220">
        <v>3322731.71</v>
      </c>
      <c r="H285" s="220">
        <v>3322731.71</v>
      </c>
      <c r="I285" s="220">
        <v>3322731.71</v>
      </c>
      <c r="J285" s="220">
        <v>3322731.71</v>
      </c>
      <c r="K285" s="220">
        <v>3322731.71</v>
      </c>
      <c r="L285" s="220">
        <v>3322731.71</v>
      </c>
      <c r="M285" s="220">
        <v>3322731.71</v>
      </c>
      <c r="N285" s="220">
        <v>3322731.71</v>
      </c>
      <c r="O285" s="220">
        <v>3322731.71</v>
      </c>
      <c r="P285" s="220">
        <f t="shared" si="56"/>
        <v>39872780.520000003</v>
      </c>
      <c r="Q285" s="220">
        <v>3322731.71</v>
      </c>
      <c r="R285" s="220">
        <v>3322731.71</v>
      </c>
      <c r="S285" s="220">
        <v>3322731.71</v>
      </c>
      <c r="T285" s="220">
        <v>3322731.71</v>
      </c>
      <c r="U285" s="220">
        <v>3322731.71</v>
      </c>
      <c r="V285" s="220">
        <v>3322731.71</v>
      </c>
      <c r="W285" s="220">
        <v>3322731.71</v>
      </c>
      <c r="X285" s="220">
        <v>3322731.71</v>
      </c>
      <c r="Y285" s="220">
        <v>3322731.71</v>
      </c>
      <c r="Z285" s="220">
        <v>3322731.71</v>
      </c>
      <c r="AA285" s="220">
        <v>3322731.71</v>
      </c>
      <c r="AB285" s="220">
        <v>3322731.71</v>
      </c>
      <c r="AC285" s="220">
        <v>3322731.71</v>
      </c>
      <c r="AD285" s="220">
        <v>3322731.71</v>
      </c>
      <c r="AE285" s="220">
        <v>3322731.71</v>
      </c>
      <c r="AF285" s="220">
        <v>3322731.71</v>
      </c>
      <c r="AG285" s="220">
        <f t="shared" si="57"/>
        <v>39872780.520000003</v>
      </c>
      <c r="AH285" s="234"/>
      <c r="AI285" s="235">
        <f t="shared" si="60"/>
        <v>10494.29</v>
      </c>
      <c r="AJ285" s="235">
        <f t="shared" si="60"/>
        <v>10494.29</v>
      </c>
      <c r="AK285" s="235">
        <f t="shared" si="60"/>
        <v>10494.29</v>
      </c>
      <c r="AL285" s="235">
        <f t="shared" si="58"/>
        <v>10494.29</v>
      </c>
      <c r="AM285" s="235">
        <f t="shared" si="58"/>
        <v>10494.29</v>
      </c>
      <c r="AN285" s="235">
        <f t="shared" si="58"/>
        <v>10494.29</v>
      </c>
      <c r="AO285" s="235">
        <f t="shared" si="58"/>
        <v>10494.29</v>
      </c>
      <c r="AP285" s="235">
        <f t="shared" si="58"/>
        <v>10494.29</v>
      </c>
      <c r="AQ285" s="235">
        <f t="shared" si="58"/>
        <v>10494.29</v>
      </c>
      <c r="AR285" s="235">
        <f t="shared" si="51"/>
        <v>10494.29</v>
      </c>
      <c r="AS285" s="235">
        <f t="shared" si="51"/>
        <v>10494.29</v>
      </c>
      <c r="AT285" s="235">
        <f t="shared" si="51"/>
        <v>10494.29</v>
      </c>
      <c r="AU285" s="236">
        <f t="shared" si="53"/>
        <v>125931.48000000004</v>
      </c>
      <c r="AV285" s="236">
        <f t="shared" si="54"/>
        <v>10494.29</v>
      </c>
      <c r="AW285" s="236">
        <f t="shared" si="54"/>
        <v>10494.29</v>
      </c>
      <c r="AX285" s="236">
        <f t="shared" si="54"/>
        <v>10494.29</v>
      </c>
      <c r="AY285" s="236">
        <f t="shared" si="54"/>
        <v>10494.29</v>
      </c>
      <c r="AZ285" s="236">
        <f t="shared" si="61"/>
        <v>6617.77</v>
      </c>
      <c r="BA285" s="236">
        <f t="shared" si="61"/>
        <v>6617.77</v>
      </c>
      <c r="BB285" s="236">
        <f t="shared" si="61"/>
        <v>6617.77</v>
      </c>
      <c r="BC285" s="236">
        <f t="shared" si="59"/>
        <v>6617.77</v>
      </c>
      <c r="BD285" s="236">
        <f t="shared" si="59"/>
        <v>6617.77</v>
      </c>
      <c r="BE285" s="236">
        <f t="shared" si="59"/>
        <v>6617.77</v>
      </c>
      <c r="BF285" s="236">
        <f t="shared" si="59"/>
        <v>6617.77</v>
      </c>
      <c r="BG285" s="236">
        <f t="shared" si="59"/>
        <v>6617.77</v>
      </c>
      <c r="BH285" s="236">
        <f t="shared" si="59"/>
        <v>6617.77</v>
      </c>
      <c r="BI285" s="236">
        <f t="shared" si="52"/>
        <v>6617.77</v>
      </c>
      <c r="BJ285" s="236">
        <f t="shared" si="52"/>
        <v>6617.77</v>
      </c>
      <c r="BK285" s="236">
        <f t="shared" si="52"/>
        <v>6617.77</v>
      </c>
      <c r="BL285" s="235">
        <f t="shared" si="55"/>
        <v>79413.240000000034</v>
      </c>
      <c r="BM285" s="234"/>
      <c r="BN285" s="234"/>
      <c r="BO285" s="234"/>
      <c r="BP285" s="234"/>
      <c r="BQ285" s="234"/>
    </row>
    <row r="286" spans="1:69">
      <c r="A286" s="234" t="s">
        <v>499</v>
      </c>
      <c r="B286" s="231">
        <v>3.9099999999999996E-2</v>
      </c>
      <c r="C286" s="231">
        <v>2.29E-2</v>
      </c>
      <c r="D286" s="220">
        <v>3246960.53</v>
      </c>
      <c r="E286" s="220">
        <v>3246960.53</v>
      </c>
      <c r="F286" s="220">
        <v>3246960.53</v>
      </c>
      <c r="G286" s="220">
        <v>3246960.53</v>
      </c>
      <c r="H286" s="220">
        <v>3246960.53</v>
      </c>
      <c r="I286" s="220">
        <v>3246960.53</v>
      </c>
      <c r="J286" s="220">
        <v>3246960.53</v>
      </c>
      <c r="K286" s="220">
        <v>3246960.53</v>
      </c>
      <c r="L286" s="220">
        <v>3246960.53</v>
      </c>
      <c r="M286" s="220">
        <v>3246960.53</v>
      </c>
      <c r="N286" s="220">
        <v>3246960.53</v>
      </c>
      <c r="O286" s="220">
        <v>3246960.53</v>
      </c>
      <c r="P286" s="220">
        <f t="shared" si="56"/>
        <v>38963526.360000007</v>
      </c>
      <c r="Q286" s="220">
        <v>3246960.53</v>
      </c>
      <c r="R286" s="220">
        <v>3246960.53</v>
      </c>
      <c r="S286" s="220">
        <v>3246960.53</v>
      </c>
      <c r="T286" s="220">
        <v>3246960.53</v>
      </c>
      <c r="U286" s="220">
        <v>3246960.53</v>
      </c>
      <c r="V286" s="220">
        <v>3246960.53</v>
      </c>
      <c r="W286" s="220">
        <v>3246960.53</v>
      </c>
      <c r="X286" s="220">
        <v>3246960.53</v>
      </c>
      <c r="Y286" s="220">
        <v>3246960.53</v>
      </c>
      <c r="Z286" s="220">
        <v>3246960.53</v>
      </c>
      <c r="AA286" s="220">
        <v>3246960.53</v>
      </c>
      <c r="AB286" s="220">
        <v>3246960.53</v>
      </c>
      <c r="AC286" s="220">
        <v>3246960.53</v>
      </c>
      <c r="AD286" s="220">
        <v>3246960.53</v>
      </c>
      <c r="AE286" s="220">
        <v>3246960.53</v>
      </c>
      <c r="AF286" s="220">
        <v>3246960.53</v>
      </c>
      <c r="AG286" s="220">
        <f t="shared" si="57"/>
        <v>38963526.360000007</v>
      </c>
      <c r="AH286" s="234"/>
      <c r="AI286" s="235">
        <f t="shared" si="60"/>
        <v>10579.68</v>
      </c>
      <c r="AJ286" s="235">
        <f t="shared" si="60"/>
        <v>10579.68</v>
      </c>
      <c r="AK286" s="235">
        <f t="shared" si="60"/>
        <v>10579.68</v>
      </c>
      <c r="AL286" s="235">
        <f t="shared" si="58"/>
        <v>10579.68</v>
      </c>
      <c r="AM286" s="235">
        <f t="shared" si="58"/>
        <v>10579.68</v>
      </c>
      <c r="AN286" s="235">
        <f t="shared" si="58"/>
        <v>10579.68</v>
      </c>
      <c r="AO286" s="235">
        <f t="shared" si="58"/>
        <v>10579.68</v>
      </c>
      <c r="AP286" s="235">
        <f t="shared" si="58"/>
        <v>10579.68</v>
      </c>
      <c r="AQ286" s="235">
        <f t="shared" si="58"/>
        <v>10579.68</v>
      </c>
      <c r="AR286" s="235">
        <f t="shared" si="51"/>
        <v>10579.68</v>
      </c>
      <c r="AS286" s="235">
        <f t="shared" si="51"/>
        <v>10579.68</v>
      </c>
      <c r="AT286" s="235">
        <f t="shared" si="51"/>
        <v>10579.68</v>
      </c>
      <c r="AU286" s="236">
        <f t="shared" si="53"/>
        <v>126956.15999999997</v>
      </c>
      <c r="AV286" s="236">
        <f t="shared" si="54"/>
        <v>10579.68</v>
      </c>
      <c r="AW286" s="236">
        <f t="shared" si="54"/>
        <v>10579.68</v>
      </c>
      <c r="AX286" s="236">
        <f t="shared" si="54"/>
        <v>10579.68</v>
      </c>
      <c r="AY286" s="236">
        <f t="shared" si="54"/>
        <v>10579.68</v>
      </c>
      <c r="AZ286" s="236">
        <f t="shared" si="61"/>
        <v>6196.28</v>
      </c>
      <c r="BA286" s="236">
        <f t="shared" si="61"/>
        <v>6196.28</v>
      </c>
      <c r="BB286" s="236">
        <f t="shared" si="61"/>
        <v>6196.28</v>
      </c>
      <c r="BC286" s="236">
        <f t="shared" si="59"/>
        <v>6196.28</v>
      </c>
      <c r="BD286" s="236">
        <f t="shared" si="59"/>
        <v>6196.28</v>
      </c>
      <c r="BE286" s="236">
        <f t="shared" si="59"/>
        <v>6196.28</v>
      </c>
      <c r="BF286" s="236">
        <f t="shared" si="59"/>
        <v>6196.28</v>
      </c>
      <c r="BG286" s="236">
        <f t="shared" si="59"/>
        <v>6196.28</v>
      </c>
      <c r="BH286" s="236">
        <f t="shared" si="59"/>
        <v>6196.28</v>
      </c>
      <c r="BI286" s="236">
        <f t="shared" si="52"/>
        <v>6196.28</v>
      </c>
      <c r="BJ286" s="236">
        <f t="shared" si="52"/>
        <v>6196.28</v>
      </c>
      <c r="BK286" s="236">
        <f t="shared" si="52"/>
        <v>6196.28</v>
      </c>
      <c r="BL286" s="235">
        <f t="shared" si="55"/>
        <v>74355.360000000001</v>
      </c>
      <c r="BM286" s="234"/>
      <c r="BN286" s="234"/>
      <c r="BO286" s="234"/>
      <c r="BP286" s="234"/>
      <c r="BQ286" s="234"/>
    </row>
    <row r="287" spans="1:69">
      <c r="A287" s="234" t="s">
        <v>500</v>
      </c>
      <c r="B287" s="231">
        <v>3.32E-2</v>
      </c>
      <c r="C287" s="231">
        <v>3.1200000000000002E-2</v>
      </c>
      <c r="D287" s="220">
        <v>3249199.52</v>
      </c>
      <c r="E287" s="220">
        <v>3249199.52</v>
      </c>
      <c r="F287" s="220">
        <v>3249199.52</v>
      </c>
      <c r="G287" s="220">
        <v>3249199.52</v>
      </c>
      <c r="H287" s="220">
        <v>3249199.52</v>
      </c>
      <c r="I287" s="220">
        <v>3249199.52</v>
      </c>
      <c r="J287" s="220">
        <v>3249199.52</v>
      </c>
      <c r="K287" s="220">
        <v>3249199.52</v>
      </c>
      <c r="L287" s="220">
        <v>3249199.52</v>
      </c>
      <c r="M287" s="220">
        <v>3249199.52</v>
      </c>
      <c r="N287" s="220">
        <v>3249199.52</v>
      </c>
      <c r="O287" s="220">
        <v>3249199.52</v>
      </c>
      <c r="P287" s="220">
        <f t="shared" si="56"/>
        <v>38990394.240000002</v>
      </c>
      <c r="Q287" s="220">
        <v>3249199.52</v>
      </c>
      <c r="R287" s="220">
        <v>3249199.52</v>
      </c>
      <c r="S287" s="220">
        <v>3249199.52</v>
      </c>
      <c r="T287" s="220">
        <v>3249199.52</v>
      </c>
      <c r="U287" s="220">
        <v>3249199.52</v>
      </c>
      <c r="V287" s="220">
        <v>3249199.52</v>
      </c>
      <c r="W287" s="220">
        <v>3249199.52</v>
      </c>
      <c r="X287" s="220">
        <v>3249199.52</v>
      </c>
      <c r="Y287" s="220">
        <v>3249199.52</v>
      </c>
      <c r="Z287" s="220">
        <v>3249199.52</v>
      </c>
      <c r="AA287" s="220">
        <v>3249199.52</v>
      </c>
      <c r="AB287" s="220">
        <v>3249199.52</v>
      </c>
      <c r="AC287" s="220">
        <v>3460019.6749999998</v>
      </c>
      <c r="AD287" s="220">
        <v>3670839.83</v>
      </c>
      <c r="AE287" s="220">
        <v>3670839.83</v>
      </c>
      <c r="AF287" s="220">
        <v>3670839.83</v>
      </c>
      <c r="AG287" s="220">
        <f t="shared" si="57"/>
        <v>40466135.324999996</v>
      </c>
      <c r="AH287" s="234"/>
      <c r="AI287" s="235">
        <f t="shared" si="60"/>
        <v>8989.4500000000007</v>
      </c>
      <c r="AJ287" s="235">
        <f t="shared" si="60"/>
        <v>8989.4500000000007</v>
      </c>
      <c r="AK287" s="235">
        <f t="shared" si="60"/>
        <v>8989.4500000000007</v>
      </c>
      <c r="AL287" s="235">
        <f t="shared" si="58"/>
        <v>8989.4500000000007</v>
      </c>
      <c r="AM287" s="235">
        <f t="shared" si="58"/>
        <v>8989.4500000000007</v>
      </c>
      <c r="AN287" s="235">
        <f t="shared" si="58"/>
        <v>8989.4500000000007</v>
      </c>
      <c r="AO287" s="235">
        <f t="shared" si="58"/>
        <v>8989.4500000000007</v>
      </c>
      <c r="AP287" s="235">
        <f t="shared" si="58"/>
        <v>8989.4500000000007</v>
      </c>
      <c r="AQ287" s="235">
        <f t="shared" si="58"/>
        <v>8989.4500000000007</v>
      </c>
      <c r="AR287" s="235">
        <f t="shared" si="51"/>
        <v>8989.4500000000007</v>
      </c>
      <c r="AS287" s="235">
        <f t="shared" si="51"/>
        <v>8989.4500000000007</v>
      </c>
      <c r="AT287" s="235">
        <f t="shared" si="51"/>
        <v>8989.4500000000007</v>
      </c>
      <c r="AU287" s="236">
        <f t="shared" si="53"/>
        <v>107873.39999999998</v>
      </c>
      <c r="AV287" s="236">
        <f t="shared" si="54"/>
        <v>8989.4500000000007</v>
      </c>
      <c r="AW287" s="236">
        <f t="shared" si="54"/>
        <v>8989.4500000000007</v>
      </c>
      <c r="AX287" s="236">
        <f t="shared" si="54"/>
        <v>8989.4500000000007</v>
      </c>
      <c r="AY287" s="236">
        <f t="shared" si="54"/>
        <v>8989.4500000000007</v>
      </c>
      <c r="AZ287" s="236">
        <f t="shared" si="61"/>
        <v>8447.92</v>
      </c>
      <c r="BA287" s="236">
        <f t="shared" si="61"/>
        <v>8447.92</v>
      </c>
      <c r="BB287" s="236">
        <f t="shared" si="61"/>
        <v>8447.92</v>
      </c>
      <c r="BC287" s="236">
        <f t="shared" si="59"/>
        <v>8447.92</v>
      </c>
      <c r="BD287" s="236">
        <f t="shared" si="59"/>
        <v>8447.92</v>
      </c>
      <c r="BE287" s="236">
        <f t="shared" si="59"/>
        <v>8447.92</v>
      </c>
      <c r="BF287" s="236">
        <f t="shared" si="59"/>
        <v>8447.92</v>
      </c>
      <c r="BG287" s="236">
        <f t="shared" si="59"/>
        <v>8447.92</v>
      </c>
      <c r="BH287" s="236">
        <f t="shared" si="59"/>
        <v>8996.0499999999993</v>
      </c>
      <c r="BI287" s="236">
        <f t="shared" si="52"/>
        <v>9544.18</v>
      </c>
      <c r="BJ287" s="236">
        <f t="shared" si="52"/>
        <v>9544.18</v>
      </c>
      <c r="BK287" s="236">
        <f t="shared" si="52"/>
        <v>9544.18</v>
      </c>
      <c r="BL287" s="235">
        <f t="shared" si="55"/>
        <v>105211.94999999998</v>
      </c>
      <c r="BM287" s="234"/>
      <c r="BN287" s="234"/>
      <c r="BO287" s="234"/>
      <c r="BP287" s="234"/>
      <c r="BQ287" s="234"/>
    </row>
    <row r="288" spans="1:69">
      <c r="A288" s="234" t="s">
        <v>501</v>
      </c>
      <c r="B288" s="231">
        <v>3.2599999999999997E-2</v>
      </c>
      <c r="C288" s="231">
        <v>2.5700000000000001E-2</v>
      </c>
      <c r="D288" s="220">
        <v>237307.12</v>
      </c>
      <c r="E288" s="220">
        <v>237307.12</v>
      </c>
      <c r="F288" s="220">
        <v>237307.12</v>
      </c>
      <c r="G288" s="220">
        <v>237307.12</v>
      </c>
      <c r="H288" s="220">
        <v>237307.12</v>
      </c>
      <c r="I288" s="220">
        <v>237307.12</v>
      </c>
      <c r="J288" s="220">
        <v>237307.12</v>
      </c>
      <c r="K288" s="220">
        <v>237307.12</v>
      </c>
      <c r="L288" s="220">
        <v>237307.12</v>
      </c>
      <c r="M288" s="220">
        <v>237307.12</v>
      </c>
      <c r="N288" s="220">
        <v>237307.12</v>
      </c>
      <c r="O288" s="220">
        <v>237307.12</v>
      </c>
      <c r="P288" s="220">
        <f t="shared" si="56"/>
        <v>2847685.4400000009</v>
      </c>
      <c r="Q288" s="220">
        <v>237307.12</v>
      </c>
      <c r="R288" s="220">
        <v>237307.12</v>
      </c>
      <c r="S288" s="220">
        <v>237307.12</v>
      </c>
      <c r="T288" s="220">
        <v>237307.12</v>
      </c>
      <c r="U288" s="220">
        <v>237307.12</v>
      </c>
      <c r="V288" s="220">
        <v>237307.12</v>
      </c>
      <c r="W288" s="220">
        <v>237307.12</v>
      </c>
      <c r="X288" s="220">
        <v>237307.12</v>
      </c>
      <c r="Y288" s="220">
        <v>237307.12</v>
      </c>
      <c r="Z288" s="220">
        <v>237307.12</v>
      </c>
      <c r="AA288" s="220">
        <v>237307.12</v>
      </c>
      <c r="AB288" s="220">
        <v>237307.12</v>
      </c>
      <c r="AC288" s="220">
        <v>237307.12</v>
      </c>
      <c r="AD288" s="220">
        <v>237307.12</v>
      </c>
      <c r="AE288" s="220">
        <v>237307.12</v>
      </c>
      <c r="AF288" s="220">
        <v>237307.12</v>
      </c>
      <c r="AG288" s="220">
        <f t="shared" si="57"/>
        <v>2847685.4400000009</v>
      </c>
      <c r="AH288" s="234"/>
      <c r="AI288" s="235">
        <f t="shared" si="60"/>
        <v>644.67999999999995</v>
      </c>
      <c r="AJ288" s="235">
        <f t="shared" si="60"/>
        <v>644.67999999999995</v>
      </c>
      <c r="AK288" s="235">
        <f t="shared" si="60"/>
        <v>644.67999999999995</v>
      </c>
      <c r="AL288" s="235">
        <f t="shared" si="58"/>
        <v>644.67999999999995</v>
      </c>
      <c r="AM288" s="235">
        <f t="shared" si="58"/>
        <v>644.67999999999995</v>
      </c>
      <c r="AN288" s="235">
        <f t="shared" si="58"/>
        <v>644.67999999999995</v>
      </c>
      <c r="AO288" s="235">
        <f t="shared" si="58"/>
        <v>644.67999999999995</v>
      </c>
      <c r="AP288" s="235">
        <f t="shared" si="58"/>
        <v>644.67999999999995</v>
      </c>
      <c r="AQ288" s="235">
        <f t="shared" si="58"/>
        <v>644.67999999999995</v>
      </c>
      <c r="AR288" s="235">
        <f t="shared" si="51"/>
        <v>644.67999999999995</v>
      </c>
      <c r="AS288" s="235">
        <f t="shared" si="51"/>
        <v>644.67999999999995</v>
      </c>
      <c r="AT288" s="235">
        <f t="shared" si="51"/>
        <v>644.67999999999995</v>
      </c>
      <c r="AU288" s="236">
        <f t="shared" si="53"/>
        <v>7736.1600000000008</v>
      </c>
      <c r="AV288" s="236">
        <f t="shared" si="54"/>
        <v>644.67999999999995</v>
      </c>
      <c r="AW288" s="236">
        <f t="shared" si="54"/>
        <v>644.67999999999995</v>
      </c>
      <c r="AX288" s="236">
        <f t="shared" si="54"/>
        <v>644.67999999999995</v>
      </c>
      <c r="AY288" s="236">
        <f t="shared" si="54"/>
        <v>644.67999999999995</v>
      </c>
      <c r="AZ288" s="236">
        <f t="shared" si="61"/>
        <v>508.23</v>
      </c>
      <c r="BA288" s="236">
        <f t="shared" si="61"/>
        <v>508.23</v>
      </c>
      <c r="BB288" s="236">
        <f t="shared" si="61"/>
        <v>508.23</v>
      </c>
      <c r="BC288" s="236">
        <f t="shared" si="59"/>
        <v>508.23</v>
      </c>
      <c r="BD288" s="236">
        <f t="shared" si="59"/>
        <v>508.23</v>
      </c>
      <c r="BE288" s="236">
        <f t="shared" si="59"/>
        <v>508.23</v>
      </c>
      <c r="BF288" s="236">
        <f t="shared" si="59"/>
        <v>508.23</v>
      </c>
      <c r="BG288" s="236">
        <f t="shared" si="59"/>
        <v>508.23</v>
      </c>
      <c r="BH288" s="236">
        <f t="shared" si="59"/>
        <v>508.23</v>
      </c>
      <c r="BI288" s="236">
        <f t="shared" si="52"/>
        <v>508.23</v>
      </c>
      <c r="BJ288" s="236">
        <f t="shared" si="52"/>
        <v>508.23</v>
      </c>
      <c r="BK288" s="236">
        <f t="shared" si="52"/>
        <v>508.23</v>
      </c>
      <c r="BL288" s="235">
        <f t="shared" si="55"/>
        <v>6098.7599999999984</v>
      </c>
      <c r="BM288" s="234"/>
      <c r="BN288" s="234"/>
      <c r="BO288" s="234"/>
      <c r="BP288" s="234"/>
      <c r="BQ288" s="234"/>
    </row>
    <row r="289" spans="1:72">
      <c r="A289" s="234" t="s">
        <v>502</v>
      </c>
      <c r="B289" s="231">
        <v>5.2200000000000003E-2</v>
      </c>
      <c r="C289" s="231">
        <v>2.3400000000000001E-2</v>
      </c>
      <c r="D289" s="220">
        <v>560127.19000000006</v>
      </c>
      <c r="E289" s="220">
        <v>560127.19000000006</v>
      </c>
      <c r="F289" s="220">
        <v>560127.19000000006</v>
      </c>
      <c r="G289" s="220">
        <v>560127.19000000006</v>
      </c>
      <c r="H289" s="220">
        <v>560127.19000000006</v>
      </c>
      <c r="I289" s="220">
        <v>560127.19000000006</v>
      </c>
      <c r="J289" s="220">
        <v>560127.19000000006</v>
      </c>
      <c r="K289" s="220">
        <v>560127.19000000006</v>
      </c>
      <c r="L289" s="220">
        <v>560127.19000000006</v>
      </c>
      <c r="M289" s="220">
        <v>560127.19000000006</v>
      </c>
      <c r="N289" s="220">
        <v>560127.19000000006</v>
      </c>
      <c r="O289" s="220">
        <v>560127.19000000006</v>
      </c>
      <c r="P289" s="220">
        <f t="shared" si="56"/>
        <v>6721526.2800000021</v>
      </c>
      <c r="Q289" s="220">
        <v>560127.19000000006</v>
      </c>
      <c r="R289" s="220">
        <v>560127.19000000006</v>
      </c>
      <c r="S289" s="220">
        <v>560127.19000000006</v>
      </c>
      <c r="T289" s="220">
        <v>560127.19000000006</v>
      </c>
      <c r="U289" s="220">
        <v>560127.19000000006</v>
      </c>
      <c r="V289" s="220">
        <v>560127.19000000006</v>
      </c>
      <c r="W289" s="220">
        <v>560127.19000000006</v>
      </c>
      <c r="X289" s="220">
        <v>560127.19000000006</v>
      </c>
      <c r="Y289" s="220">
        <v>560127.19000000006</v>
      </c>
      <c r="Z289" s="220">
        <v>560127.19000000006</v>
      </c>
      <c r="AA289" s="220">
        <v>560127.19000000006</v>
      </c>
      <c r="AB289" s="220">
        <v>560127.19000000006</v>
      </c>
      <c r="AC289" s="220">
        <v>560127.19000000006</v>
      </c>
      <c r="AD289" s="220">
        <v>560127.19000000006</v>
      </c>
      <c r="AE289" s="220">
        <v>560127.19000000006</v>
      </c>
      <c r="AF289" s="220">
        <v>560127.19000000006</v>
      </c>
      <c r="AG289" s="220">
        <f t="shared" si="57"/>
        <v>6721526.2800000021</v>
      </c>
      <c r="AH289" s="234"/>
      <c r="AI289" s="235">
        <f t="shared" si="60"/>
        <v>2436.5500000000002</v>
      </c>
      <c r="AJ289" s="235">
        <f t="shared" si="60"/>
        <v>2436.5500000000002</v>
      </c>
      <c r="AK289" s="235">
        <f t="shared" si="60"/>
        <v>2436.5500000000002</v>
      </c>
      <c r="AL289" s="235">
        <f t="shared" si="58"/>
        <v>2436.5500000000002</v>
      </c>
      <c r="AM289" s="235">
        <f t="shared" si="58"/>
        <v>2436.5500000000002</v>
      </c>
      <c r="AN289" s="235">
        <f t="shared" si="58"/>
        <v>2436.5500000000002</v>
      </c>
      <c r="AO289" s="235">
        <f t="shared" si="58"/>
        <v>2436.5500000000002</v>
      </c>
      <c r="AP289" s="235">
        <f t="shared" si="58"/>
        <v>2436.5500000000002</v>
      </c>
      <c r="AQ289" s="235">
        <f t="shared" si="58"/>
        <v>2436.5500000000002</v>
      </c>
      <c r="AR289" s="235">
        <f t="shared" si="51"/>
        <v>2436.5500000000002</v>
      </c>
      <c r="AS289" s="235">
        <f t="shared" si="51"/>
        <v>2436.5500000000002</v>
      </c>
      <c r="AT289" s="235">
        <f t="shared" si="51"/>
        <v>2436.5500000000002</v>
      </c>
      <c r="AU289" s="236">
        <f t="shared" si="53"/>
        <v>29238.599999999995</v>
      </c>
      <c r="AV289" s="236">
        <f t="shared" si="54"/>
        <v>2436.5500000000002</v>
      </c>
      <c r="AW289" s="236">
        <f t="shared" si="54"/>
        <v>2436.5500000000002</v>
      </c>
      <c r="AX289" s="236">
        <f t="shared" si="54"/>
        <v>2436.5500000000002</v>
      </c>
      <c r="AY289" s="236">
        <f t="shared" si="54"/>
        <v>2436.5500000000002</v>
      </c>
      <c r="AZ289" s="236">
        <f t="shared" si="61"/>
        <v>1092.25</v>
      </c>
      <c r="BA289" s="236">
        <f t="shared" si="61"/>
        <v>1092.25</v>
      </c>
      <c r="BB289" s="236">
        <f t="shared" si="61"/>
        <v>1092.25</v>
      </c>
      <c r="BC289" s="236">
        <f t="shared" si="59"/>
        <v>1092.25</v>
      </c>
      <c r="BD289" s="236">
        <f t="shared" si="59"/>
        <v>1092.25</v>
      </c>
      <c r="BE289" s="236">
        <f t="shared" si="59"/>
        <v>1092.25</v>
      </c>
      <c r="BF289" s="236">
        <f t="shared" si="59"/>
        <v>1092.25</v>
      </c>
      <c r="BG289" s="236">
        <f t="shared" si="59"/>
        <v>1092.25</v>
      </c>
      <c r="BH289" s="236">
        <f t="shared" si="59"/>
        <v>1092.25</v>
      </c>
      <c r="BI289" s="236">
        <f t="shared" si="52"/>
        <v>1092.25</v>
      </c>
      <c r="BJ289" s="236">
        <f t="shared" si="52"/>
        <v>1092.25</v>
      </c>
      <c r="BK289" s="236">
        <f t="shared" si="52"/>
        <v>1092.25</v>
      </c>
      <c r="BL289" s="235">
        <f t="shared" si="55"/>
        <v>13107</v>
      </c>
      <c r="BM289" s="234"/>
      <c r="BN289" s="234"/>
      <c r="BO289" s="234"/>
      <c r="BP289" s="234"/>
      <c r="BQ289" s="234"/>
    </row>
    <row r="290" spans="1:72">
      <c r="A290" s="234" t="s">
        <v>503</v>
      </c>
      <c r="B290" s="231">
        <v>4.0099999999999997E-2</v>
      </c>
      <c r="C290" s="231">
        <v>2.0899999999999998E-2</v>
      </c>
      <c r="D290" s="220">
        <v>2112385.83</v>
      </c>
      <c r="E290" s="220">
        <v>2112385.83</v>
      </c>
      <c r="F290" s="220">
        <v>2112385.83</v>
      </c>
      <c r="G290" s="220">
        <v>2112385.83</v>
      </c>
      <c r="H290" s="220">
        <v>2112385.83</v>
      </c>
      <c r="I290" s="220">
        <v>2112385.83</v>
      </c>
      <c r="J290" s="220">
        <v>2112385.83</v>
      </c>
      <c r="K290" s="220">
        <v>2112385.83</v>
      </c>
      <c r="L290" s="220">
        <v>2112385.83</v>
      </c>
      <c r="M290" s="220">
        <v>2112385.83</v>
      </c>
      <c r="N290" s="220">
        <v>2112385.83</v>
      </c>
      <c r="O290" s="220">
        <v>2112385.83</v>
      </c>
      <c r="P290" s="220">
        <f t="shared" si="56"/>
        <v>25348629.959999993</v>
      </c>
      <c r="Q290" s="220">
        <v>2112385.83</v>
      </c>
      <c r="R290" s="220">
        <v>2112385.83</v>
      </c>
      <c r="S290" s="220">
        <v>2112385.83</v>
      </c>
      <c r="T290" s="220">
        <v>2112385.83</v>
      </c>
      <c r="U290" s="220">
        <v>2112385.83</v>
      </c>
      <c r="V290" s="220">
        <v>2112385.83</v>
      </c>
      <c r="W290" s="220">
        <v>2112385.83</v>
      </c>
      <c r="X290" s="220">
        <v>2112385.83</v>
      </c>
      <c r="Y290" s="220">
        <v>2112385.83</v>
      </c>
      <c r="Z290" s="220">
        <v>2112385.83</v>
      </c>
      <c r="AA290" s="220">
        <v>2112385.83</v>
      </c>
      <c r="AB290" s="220">
        <v>2112385.83</v>
      </c>
      <c r="AC290" s="220">
        <v>2112385.83</v>
      </c>
      <c r="AD290" s="220">
        <v>2112385.83</v>
      </c>
      <c r="AE290" s="220">
        <v>2112385.83</v>
      </c>
      <c r="AF290" s="220">
        <v>2112385.83</v>
      </c>
      <c r="AG290" s="220">
        <f t="shared" si="57"/>
        <v>25348629.959999993</v>
      </c>
      <c r="AH290" s="234"/>
      <c r="AI290" s="235">
        <f t="shared" si="60"/>
        <v>7058.89</v>
      </c>
      <c r="AJ290" s="235">
        <f t="shared" si="60"/>
        <v>7058.89</v>
      </c>
      <c r="AK290" s="235">
        <f t="shared" si="60"/>
        <v>7058.89</v>
      </c>
      <c r="AL290" s="235">
        <f t="shared" si="58"/>
        <v>7058.89</v>
      </c>
      <c r="AM290" s="235">
        <f t="shared" si="58"/>
        <v>7058.89</v>
      </c>
      <c r="AN290" s="235">
        <f t="shared" si="58"/>
        <v>7058.89</v>
      </c>
      <c r="AO290" s="235">
        <f t="shared" si="58"/>
        <v>7058.89</v>
      </c>
      <c r="AP290" s="235">
        <f t="shared" si="58"/>
        <v>7058.89</v>
      </c>
      <c r="AQ290" s="235">
        <f t="shared" si="58"/>
        <v>7058.89</v>
      </c>
      <c r="AR290" s="235">
        <f t="shared" si="51"/>
        <v>7058.89</v>
      </c>
      <c r="AS290" s="235">
        <f t="shared" si="51"/>
        <v>7058.89</v>
      </c>
      <c r="AT290" s="235">
        <f t="shared" si="51"/>
        <v>7058.89</v>
      </c>
      <c r="AU290" s="236">
        <f t="shared" si="53"/>
        <v>84706.680000000008</v>
      </c>
      <c r="AV290" s="236">
        <f t="shared" si="54"/>
        <v>7058.89</v>
      </c>
      <c r="AW290" s="236">
        <f t="shared" si="54"/>
        <v>7058.89</v>
      </c>
      <c r="AX290" s="236">
        <f t="shared" si="54"/>
        <v>7058.89</v>
      </c>
      <c r="AY290" s="236">
        <f t="shared" si="54"/>
        <v>7058.89</v>
      </c>
      <c r="AZ290" s="236">
        <f t="shared" si="61"/>
        <v>3679.07</v>
      </c>
      <c r="BA290" s="236">
        <f t="shared" si="61"/>
        <v>3679.07</v>
      </c>
      <c r="BB290" s="236">
        <f t="shared" si="61"/>
        <v>3679.07</v>
      </c>
      <c r="BC290" s="236">
        <f t="shared" si="59"/>
        <v>3679.07</v>
      </c>
      <c r="BD290" s="236">
        <f t="shared" si="59"/>
        <v>3679.07</v>
      </c>
      <c r="BE290" s="236">
        <f t="shared" si="59"/>
        <v>3679.07</v>
      </c>
      <c r="BF290" s="236">
        <f t="shared" si="59"/>
        <v>3679.07</v>
      </c>
      <c r="BG290" s="236">
        <f t="shared" si="59"/>
        <v>3679.07</v>
      </c>
      <c r="BH290" s="236">
        <f t="shared" si="59"/>
        <v>3679.07</v>
      </c>
      <c r="BI290" s="236">
        <f t="shared" si="52"/>
        <v>3679.07</v>
      </c>
      <c r="BJ290" s="236">
        <f t="shared" si="52"/>
        <v>3679.07</v>
      </c>
      <c r="BK290" s="236">
        <f t="shared" si="52"/>
        <v>3679.07</v>
      </c>
      <c r="BL290" s="235">
        <f t="shared" si="55"/>
        <v>44148.840000000004</v>
      </c>
      <c r="BM290" s="234"/>
      <c r="BN290" s="234"/>
      <c r="BO290" s="234"/>
      <c r="BP290" s="234"/>
      <c r="BQ290" s="234"/>
    </row>
    <row r="291" spans="1:72">
      <c r="A291" s="234" t="s">
        <v>504</v>
      </c>
      <c r="B291" s="231">
        <v>6.2199999999999998E-2</v>
      </c>
      <c r="C291" s="231">
        <v>3.3799999999999997E-2</v>
      </c>
      <c r="D291" s="220">
        <v>118067.98</v>
      </c>
      <c r="E291" s="220">
        <v>118067.98</v>
      </c>
      <c r="F291" s="220">
        <v>118067.98</v>
      </c>
      <c r="G291" s="220">
        <v>118067.98</v>
      </c>
      <c r="H291" s="220">
        <v>118067.98</v>
      </c>
      <c r="I291" s="220">
        <v>118067.98</v>
      </c>
      <c r="J291" s="220">
        <v>118067.98</v>
      </c>
      <c r="K291" s="220">
        <v>118067.98</v>
      </c>
      <c r="L291" s="220">
        <v>118067.98</v>
      </c>
      <c r="M291" s="220">
        <v>118067.98</v>
      </c>
      <c r="N291" s="220">
        <v>118067.98</v>
      </c>
      <c r="O291" s="220">
        <v>118067.98</v>
      </c>
      <c r="P291" s="220">
        <f t="shared" si="56"/>
        <v>1416815.76</v>
      </c>
      <c r="Q291" s="220">
        <v>118067.98</v>
      </c>
      <c r="R291" s="220">
        <v>118067.98</v>
      </c>
      <c r="S291" s="220">
        <v>118067.98</v>
      </c>
      <c r="T291" s="220">
        <v>118067.98</v>
      </c>
      <c r="U291" s="220">
        <v>118067.98</v>
      </c>
      <c r="V291" s="220">
        <v>118067.98</v>
      </c>
      <c r="W291" s="220">
        <v>118067.98</v>
      </c>
      <c r="X291" s="220">
        <v>118067.98</v>
      </c>
      <c r="Y291" s="220">
        <v>118067.98</v>
      </c>
      <c r="Z291" s="220">
        <v>118067.98</v>
      </c>
      <c r="AA291" s="220">
        <v>118067.98</v>
      </c>
      <c r="AB291" s="220">
        <v>118067.98</v>
      </c>
      <c r="AC291" s="220">
        <v>118067.98</v>
      </c>
      <c r="AD291" s="220">
        <v>118067.98</v>
      </c>
      <c r="AE291" s="220">
        <v>118067.98</v>
      </c>
      <c r="AF291" s="220">
        <v>118067.98</v>
      </c>
      <c r="AG291" s="220">
        <f t="shared" si="57"/>
        <v>1416815.76</v>
      </c>
      <c r="AH291" s="234"/>
      <c r="AI291" s="235">
        <f t="shared" si="60"/>
        <v>611.99</v>
      </c>
      <c r="AJ291" s="235">
        <f t="shared" si="60"/>
        <v>611.99</v>
      </c>
      <c r="AK291" s="235">
        <f t="shared" si="60"/>
        <v>611.99</v>
      </c>
      <c r="AL291" s="235">
        <f t="shared" si="58"/>
        <v>611.99</v>
      </c>
      <c r="AM291" s="235">
        <f t="shared" si="58"/>
        <v>611.99</v>
      </c>
      <c r="AN291" s="235">
        <f t="shared" si="58"/>
        <v>611.99</v>
      </c>
      <c r="AO291" s="235">
        <f t="shared" si="58"/>
        <v>611.99</v>
      </c>
      <c r="AP291" s="235">
        <f t="shared" si="58"/>
        <v>611.99</v>
      </c>
      <c r="AQ291" s="235">
        <f t="shared" si="58"/>
        <v>611.99</v>
      </c>
      <c r="AR291" s="235">
        <f t="shared" si="51"/>
        <v>611.99</v>
      </c>
      <c r="AS291" s="235">
        <f t="shared" si="51"/>
        <v>611.99</v>
      </c>
      <c r="AT291" s="235">
        <f t="shared" si="51"/>
        <v>611.99</v>
      </c>
      <c r="AU291" s="236">
        <f t="shared" si="53"/>
        <v>7343.8799999999983</v>
      </c>
      <c r="AV291" s="236">
        <f t="shared" si="54"/>
        <v>611.99</v>
      </c>
      <c r="AW291" s="236">
        <f t="shared" si="54"/>
        <v>611.99</v>
      </c>
      <c r="AX291" s="236">
        <f t="shared" si="54"/>
        <v>611.99</v>
      </c>
      <c r="AY291" s="236">
        <f t="shared" si="54"/>
        <v>611.99</v>
      </c>
      <c r="AZ291" s="236">
        <f t="shared" si="61"/>
        <v>332.56</v>
      </c>
      <c r="BA291" s="236">
        <f t="shared" si="61"/>
        <v>332.56</v>
      </c>
      <c r="BB291" s="236">
        <f t="shared" si="61"/>
        <v>332.56</v>
      </c>
      <c r="BC291" s="236">
        <f t="shared" si="59"/>
        <v>332.56</v>
      </c>
      <c r="BD291" s="236">
        <f t="shared" si="59"/>
        <v>332.56</v>
      </c>
      <c r="BE291" s="236">
        <f t="shared" si="59"/>
        <v>332.56</v>
      </c>
      <c r="BF291" s="236">
        <f t="shared" si="59"/>
        <v>332.56</v>
      </c>
      <c r="BG291" s="236">
        <f t="shared" si="59"/>
        <v>332.56</v>
      </c>
      <c r="BH291" s="236">
        <f t="shared" si="59"/>
        <v>332.56</v>
      </c>
      <c r="BI291" s="236">
        <f t="shared" si="52"/>
        <v>332.56</v>
      </c>
      <c r="BJ291" s="236">
        <f t="shared" si="52"/>
        <v>332.56</v>
      </c>
      <c r="BK291" s="236">
        <f t="shared" si="52"/>
        <v>332.56</v>
      </c>
      <c r="BL291" s="235">
        <f t="shared" si="55"/>
        <v>3990.72</v>
      </c>
      <c r="BM291" s="234"/>
      <c r="BN291" s="234"/>
      <c r="BO291" s="234"/>
      <c r="BP291" s="234"/>
      <c r="BQ291" s="234"/>
    </row>
    <row r="292" spans="1:72">
      <c r="A292" s="234" t="s">
        <v>505</v>
      </c>
      <c r="B292" s="231">
        <v>6.2399999999999997E-2</v>
      </c>
      <c r="C292" s="231">
        <v>3.04E-2</v>
      </c>
      <c r="D292" s="220">
        <v>83161.41</v>
      </c>
      <c r="E292" s="220">
        <v>83161.41</v>
      </c>
      <c r="F292" s="220">
        <v>83161.41</v>
      </c>
      <c r="G292" s="220">
        <v>83161.41</v>
      </c>
      <c r="H292" s="220">
        <v>83161.41</v>
      </c>
      <c r="I292" s="220">
        <v>83161.41</v>
      </c>
      <c r="J292" s="220">
        <v>83161.41</v>
      </c>
      <c r="K292" s="220">
        <v>83161.41</v>
      </c>
      <c r="L292" s="220">
        <v>83161.41</v>
      </c>
      <c r="M292" s="220">
        <v>83161.41</v>
      </c>
      <c r="N292" s="220">
        <v>83161.41</v>
      </c>
      <c r="O292" s="220">
        <v>83161.41</v>
      </c>
      <c r="P292" s="220">
        <f t="shared" si="56"/>
        <v>997936.92000000027</v>
      </c>
      <c r="Q292" s="220">
        <v>83161.41</v>
      </c>
      <c r="R292" s="220">
        <v>83161.41</v>
      </c>
      <c r="S292" s="220">
        <v>83161.41</v>
      </c>
      <c r="T292" s="220">
        <v>83161.41</v>
      </c>
      <c r="U292" s="220">
        <v>83161.41</v>
      </c>
      <c r="V292" s="220">
        <v>83161.41</v>
      </c>
      <c r="W292" s="220">
        <v>83161.41</v>
      </c>
      <c r="X292" s="220">
        <v>83161.41</v>
      </c>
      <c r="Y292" s="220">
        <v>6677702.6899999995</v>
      </c>
      <c r="Z292" s="220">
        <v>13272243.969999999</v>
      </c>
      <c r="AA292" s="220">
        <v>13272243.969999999</v>
      </c>
      <c r="AB292" s="220">
        <v>13272243.969999999</v>
      </c>
      <c r="AC292" s="220">
        <v>13272243.969999999</v>
      </c>
      <c r="AD292" s="220">
        <v>13272243.969999999</v>
      </c>
      <c r="AE292" s="220">
        <v>13272243.969999999</v>
      </c>
      <c r="AF292" s="220">
        <v>13272243.969999999</v>
      </c>
      <c r="AG292" s="220">
        <f t="shared" si="57"/>
        <v>99916056.11999999</v>
      </c>
      <c r="AH292" s="234"/>
      <c r="AI292" s="235">
        <f t="shared" si="60"/>
        <v>432.44</v>
      </c>
      <c r="AJ292" s="235">
        <f t="shared" si="60"/>
        <v>432.44</v>
      </c>
      <c r="AK292" s="235">
        <f t="shared" si="60"/>
        <v>432.44</v>
      </c>
      <c r="AL292" s="235">
        <f t="shared" si="58"/>
        <v>432.44</v>
      </c>
      <c r="AM292" s="235">
        <f t="shared" si="58"/>
        <v>432.44</v>
      </c>
      <c r="AN292" s="235">
        <f t="shared" si="58"/>
        <v>432.44</v>
      </c>
      <c r="AO292" s="235">
        <f t="shared" si="58"/>
        <v>432.44</v>
      </c>
      <c r="AP292" s="235">
        <f t="shared" si="58"/>
        <v>432.44</v>
      </c>
      <c r="AQ292" s="235">
        <f t="shared" si="58"/>
        <v>432.44</v>
      </c>
      <c r="AR292" s="235">
        <f t="shared" si="51"/>
        <v>432.44</v>
      </c>
      <c r="AS292" s="235">
        <f t="shared" si="51"/>
        <v>432.44</v>
      </c>
      <c r="AT292" s="235">
        <f t="shared" si="51"/>
        <v>432.44</v>
      </c>
      <c r="AU292" s="236">
        <f t="shared" si="53"/>
        <v>5189.2799999999988</v>
      </c>
      <c r="AV292" s="236">
        <f t="shared" si="54"/>
        <v>432.44</v>
      </c>
      <c r="AW292" s="236">
        <f t="shared" si="54"/>
        <v>432.44</v>
      </c>
      <c r="AX292" s="236">
        <f t="shared" si="54"/>
        <v>432.44</v>
      </c>
      <c r="AY292" s="236">
        <f t="shared" si="54"/>
        <v>432.44</v>
      </c>
      <c r="AZ292" s="236">
        <f t="shared" si="61"/>
        <v>210.68</v>
      </c>
      <c r="BA292" s="236">
        <f t="shared" si="61"/>
        <v>210.68</v>
      </c>
      <c r="BB292" s="236">
        <f t="shared" si="61"/>
        <v>210.68</v>
      </c>
      <c r="BC292" s="236">
        <f t="shared" si="59"/>
        <v>210.68</v>
      </c>
      <c r="BD292" s="236">
        <f t="shared" si="59"/>
        <v>16916.849999999999</v>
      </c>
      <c r="BE292" s="236">
        <f t="shared" si="59"/>
        <v>33623.019999999997</v>
      </c>
      <c r="BF292" s="236">
        <f t="shared" si="59"/>
        <v>33623.019999999997</v>
      </c>
      <c r="BG292" s="236">
        <f t="shared" si="59"/>
        <v>33623.019999999997</v>
      </c>
      <c r="BH292" s="236">
        <f t="shared" si="59"/>
        <v>33623.019999999997</v>
      </c>
      <c r="BI292" s="236">
        <f t="shared" si="52"/>
        <v>33623.019999999997</v>
      </c>
      <c r="BJ292" s="236">
        <f t="shared" si="52"/>
        <v>33623.019999999997</v>
      </c>
      <c r="BK292" s="236">
        <f t="shared" si="52"/>
        <v>33623.019999999997</v>
      </c>
      <c r="BL292" s="235">
        <f t="shared" si="55"/>
        <v>253120.70999999993</v>
      </c>
      <c r="BM292" s="234"/>
      <c r="BN292" s="234"/>
      <c r="BO292" s="234"/>
      <c r="BP292" s="234"/>
      <c r="BQ292" s="234"/>
    </row>
    <row r="293" spans="1:72">
      <c r="A293" s="234" t="s">
        <v>506</v>
      </c>
      <c r="B293" s="231">
        <v>4.9799999999999997E-2</v>
      </c>
      <c r="C293" s="231">
        <v>2.1899999999999999E-2</v>
      </c>
      <c r="D293" s="220">
        <v>335415.82</v>
      </c>
      <c r="E293" s="220">
        <v>335415.82</v>
      </c>
      <c r="F293" s="220">
        <v>335415.82</v>
      </c>
      <c r="G293" s="220">
        <v>335415.82</v>
      </c>
      <c r="H293" s="220">
        <v>335415.82</v>
      </c>
      <c r="I293" s="220">
        <v>335415.82</v>
      </c>
      <c r="J293" s="220">
        <v>335415.82</v>
      </c>
      <c r="K293" s="220">
        <v>335415.82</v>
      </c>
      <c r="L293" s="220">
        <v>335415.82</v>
      </c>
      <c r="M293" s="220">
        <v>335415.82</v>
      </c>
      <c r="N293" s="220">
        <v>335415.82</v>
      </c>
      <c r="O293" s="220">
        <v>335415.82</v>
      </c>
      <c r="P293" s="220">
        <f t="shared" si="56"/>
        <v>4024989.8399999994</v>
      </c>
      <c r="Q293" s="220">
        <v>335415.82</v>
      </c>
      <c r="R293" s="220">
        <v>335415.82</v>
      </c>
      <c r="S293" s="220">
        <v>335415.82</v>
      </c>
      <c r="T293" s="220">
        <v>483115.82</v>
      </c>
      <c r="U293" s="220">
        <v>630815.82000000007</v>
      </c>
      <c r="V293" s="220">
        <v>630815.82000000007</v>
      </c>
      <c r="W293" s="220">
        <v>630815.82000000007</v>
      </c>
      <c r="X293" s="220">
        <v>630815.82000000007</v>
      </c>
      <c r="Y293" s="220">
        <v>630815.82000000007</v>
      </c>
      <c r="Z293" s="220">
        <v>630815.82000000007</v>
      </c>
      <c r="AA293" s="220">
        <v>630815.82000000007</v>
      </c>
      <c r="AB293" s="220">
        <v>630815.82000000007</v>
      </c>
      <c r="AC293" s="220">
        <v>630815.82000000007</v>
      </c>
      <c r="AD293" s="220">
        <v>630815.82000000007</v>
      </c>
      <c r="AE293" s="220">
        <v>630815.82000000007</v>
      </c>
      <c r="AF293" s="220">
        <v>630815.82000000007</v>
      </c>
      <c r="AG293" s="220">
        <f t="shared" si="57"/>
        <v>7569789.8400000026</v>
      </c>
      <c r="AH293" s="234"/>
      <c r="AI293" s="235">
        <f t="shared" si="60"/>
        <v>1391.98</v>
      </c>
      <c r="AJ293" s="235">
        <f t="shared" si="60"/>
        <v>1391.98</v>
      </c>
      <c r="AK293" s="235">
        <f t="shared" si="60"/>
        <v>1391.98</v>
      </c>
      <c r="AL293" s="235">
        <f t="shared" si="58"/>
        <v>1391.98</v>
      </c>
      <c r="AM293" s="235">
        <f t="shared" si="58"/>
        <v>1391.98</v>
      </c>
      <c r="AN293" s="235">
        <f t="shared" si="58"/>
        <v>1391.98</v>
      </c>
      <c r="AO293" s="235">
        <f t="shared" si="58"/>
        <v>1391.98</v>
      </c>
      <c r="AP293" s="235">
        <f t="shared" si="58"/>
        <v>1391.98</v>
      </c>
      <c r="AQ293" s="235">
        <f t="shared" si="58"/>
        <v>1391.98</v>
      </c>
      <c r="AR293" s="235">
        <f t="shared" si="51"/>
        <v>1391.98</v>
      </c>
      <c r="AS293" s="235">
        <f t="shared" si="51"/>
        <v>1391.98</v>
      </c>
      <c r="AT293" s="235">
        <f t="shared" si="51"/>
        <v>1391.98</v>
      </c>
      <c r="AU293" s="236">
        <f t="shared" si="53"/>
        <v>16703.759999999998</v>
      </c>
      <c r="AV293" s="236">
        <f t="shared" si="54"/>
        <v>1391.98</v>
      </c>
      <c r="AW293" s="236">
        <f t="shared" si="54"/>
        <v>1391.98</v>
      </c>
      <c r="AX293" s="236">
        <f t="shared" si="54"/>
        <v>1391.98</v>
      </c>
      <c r="AY293" s="236">
        <f t="shared" si="54"/>
        <v>2004.93</v>
      </c>
      <c r="AZ293" s="236">
        <f t="shared" si="61"/>
        <v>1151.24</v>
      </c>
      <c r="BA293" s="236">
        <f t="shared" si="61"/>
        <v>1151.24</v>
      </c>
      <c r="BB293" s="236">
        <f t="shared" si="61"/>
        <v>1151.24</v>
      </c>
      <c r="BC293" s="236">
        <f t="shared" si="59"/>
        <v>1151.24</v>
      </c>
      <c r="BD293" s="236">
        <f t="shared" si="59"/>
        <v>1151.24</v>
      </c>
      <c r="BE293" s="236">
        <f t="shared" si="59"/>
        <v>1151.24</v>
      </c>
      <c r="BF293" s="236">
        <f t="shared" si="59"/>
        <v>1151.24</v>
      </c>
      <c r="BG293" s="236">
        <f t="shared" si="59"/>
        <v>1151.24</v>
      </c>
      <c r="BH293" s="236">
        <f t="shared" si="59"/>
        <v>1151.24</v>
      </c>
      <c r="BI293" s="236">
        <f t="shared" si="52"/>
        <v>1151.24</v>
      </c>
      <c r="BJ293" s="236">
        <f t="shared" si="52"/>
        <v>1151.24</v>
      </c>
      <c r="BK293" s="236">
        <f t="shared" si="52"/>
        <v>1151.24</v>
      </c>
      <c r="BL293" s="235">
        <f t="shared" si="55"/>
        <v>13814.88</v>
      </c>
      <c r="BM293" s="234"/>
      <c r="BN293" s="234"/>
      <c r="BO293" s="234"/>
      <c r="BP293" s="234"/>
      <c r="BQ293" s="234"/>
    </row>
    <row r="294" spans="1:72">
      <c r="A294" s="234" t="s">
        <v>507</v>
      </c>
      <c r="B294" s="231">
        <v>3.3099999999999997E-2</v>
      </c>
      <c r="C294" s="231">
        <v>2.8500000000000001E-2</v>
      </c>
      <c r="D294" s="220">
        <v>841612.82000000007</v>
      </c>
      <c r="E294" s="220">
        <v>841612.82000000007</v>
      </c>
      <c r="F294" s="220">
        <v>841612.82000000007</v>
      </c>
      <c r="G294" s="220">
        <v>841612.82000000007</v>
      </c>
      <c r="H294" s="220">
        <v>841612.82000000007</v>
      </c>
      <c r="I294" s="220">
        <v>841612.82000000007</v>
      </c>
      <c r="J294" s="220">
        <v>841612.82000000007</v>
      </c>
      <c r="K294" s="220">
        <v>841612.82000000007</v>
      </c>
      <c r="L294" s="220">
        <v>841612.82000000007</v>
      </c>
      <c r="M294" s="220">
        <v>841612.82000000007</v>
      </c>
      <c r="N294" s="220">
        <v>841612.82000000007</v>
      </c>
      <c r="O294" s="220">
        <v>841612.82000000007</v>
      </c>
      <c r="P294" s="220">
        <f t="shared" si="56"/>
        <v>10099353.840000002</v>
      </c>
      <c r="Q294" s="220">
        <v>841612.82000000007</v>
      </c>
      <c r="R294" s="220">
        <v>841612.82000000007</v>
      </c>
      <c r="S294" s="220">
        <v>841612.82000000007</v>
      </c>
      <c r="T294" s="220">
        <v>841612.82000000007</v>
      </c>
      <c r="U294" s="220">
        <v>841612.82000000007</v>
      </c>
      <c r="V294" s="220">
        <v>841612.82000000007</v>
      </c>
      <c r="W294" s="220">
        <v>841612.82000000007</v>
      </c>
      <c r="X294" s="220">
        <v>841612.82000000007</v>
      </c>
      <c r="Y294" s="220">
        <v>841612.82000000007</v>
      </c>
      <c r="Z294" s="220">
        <v>841612.82000000007</v>
      </c>
      <c r="AA294" s="220">
        <v>841612.82000000007</v>
      </c>
      <c r="AB294" s="220">
        <v>841612.82000000007</v>
      </c>
      <c r="AC294" s="220">
        <v>841612.82000000007</v>
      </c>
      <c r="AD294" s="220">
        <v>841612.82000000007</v>
      </c>
      <c r="AE294" s="220">
        <v>841612.82000000007</v>
      </c>
      <c r="AF294" s="220">
        <v>841612.82000000007</v>
      </c>
      <c r="AG294" s="220">
        <f t="shared" si="57"/>
        <v>10099353.840000002</v>
      </c>
      <c r="AH294" s="234"/>
      <c r="AI294" s="235">
        <f t="shared" si="60"/>
        <v>2321.4499999999998</v>
      </c>
      <c r="AJ294" s="235">
        <f t="shared" si="60"/>
        <v>2321.4499999999998</v>
      </c>
      <c r="AK294" s="235">
        <f t="shared" si="60"/>
        <v>2321.4499999999998</v>
      </c>
      <c r="AL294" s="235">
        <f t="shared" si="58"/>
        <v>2321.4499999999998</v>
      </c>
      <c r="AM294" s="235">
        <f t="shared" si="58"/>
        <v>2321.4499999999998</v>
      </c>
      <c r="AN294" s="235">
        <f t="shared" si="58"/>
        <v>2321.4499999999998</v>
      </c>
      <c r="AO294" s="235">
        <f t="shared" si="58"/>
        <v>2321.4499999999998</v>
      </c>
      <c r="AP294" s="235">
        <f t="shared" si="58"/>
        <v>2321.4499999999998</v>
      </c>
      <c r="AQ294" s="235">
        <f t="shared" si="58"/>
        <v>2321.4499999999998</v>
      </c>
      <c r="AR294" s="235">
        <f t="shared" si="51"/>
        <v>2321.4499999999998</v>
      </c>
      <c r="AS294" s="235">
        <f t="shared" si="51"/>
        <v>2321.4499999999998</v>
      </c>
      <c r="AT294" s="235">
        <f t="shared" si="51"/>
        <v>2321.4499999999998</v>
      </c>
      <c r="AU294" s="236">
        <f t="shared" si="53"/>
        <v>27857.400000000005</v>
      </c>
      <c r="AV294" s="236">
        <f t="shared" si="54"/>
        <v>2321.4499999999998</v>
      </c>
      <c r="AW294" s="236">
        <f t="shared" si="54"/>
        <v>2321.4499999999998</v>
      </c>
      <c r="AX294" s="236">
        <f t="shared" si="54"/>
        <v>2321.4499999999998</v>
      </c>
      <c r="AY294" s="236">
        <f t="shared" si="54"/>
        <v>2321.4499999999998</v>
      </c>
      <c r="AZ294" s="236">
        <f t="shared" si="61"/>
        <v>1998.83</v>
      </c>
      <c r="BA294" s="236">
        <f t="shared" si="61"/>
        <v>1998.83</v>
      </c>
      <c r="BB294" s="236">
        <f t="shared" si="61"/>
        <v>1998.83</v>
      </c>
      <c r="BC294" s="236">
        <f t="shared" si="59"/>
        <v>1998.83</v>
      </c>
      <c r="BD294" s="236">
        <f t="shared" si="59"/>
        <v>1998.83</v>
      </c>
      <c r="BE294" s="236">
        <f t="shared" si="59"/>
        <v>1998.83</v>
      </c>
      <c r="BF294" s="236">
        <f t="shared" si="59"/>
        <v>1998.83</v>
      </c>
      <c r="BG294" s="236">
        <f t="shared" si="59"/>
        <v>1998.83</v>
      </c>
      <c r="BH294" s="236">
        <f t="shared" si="59"/>
        <v>1998.83</v>
      </c>
      <c r="BI294" s="236">
        <f t="shared" si="52"/>
        <v>1998.83</v>
      </c>
      <c r="BJ294" s="236">
        <f t="shared" si="52"/>
        <v>1998.83</v>
      </c>
      <c r="BK294" s="236">
        <f t="shared" si="52"/>
        <v>1998.83</v>
      </c>
      <c r="BL294" s="235">
        <f t="shared" si="55"/>
        <v>23985.960000000006</v>
      </c>
      <c r="BM294" s="234"/>
      <c r="BN294" s="234"/>
      <c r="BO294" s="234"/>
      <c r="BP294" s="234"/>
      <c r="BQ294" s="234"/>
    </row>
    <row r="295" spans="1:72">
      <c r="A295" s="234" t="s">
        <v>508</v>
      </c>
      <c r="B295" s="231">
        <v>4.2500000000000003E-2</v>
      </c>
      <c r="C295" s="231">
        <v>4.3800000000000006E-2</v>
      </c>
      <c r="D295" s="220">
        <v>424778.28</v>
      </c>
      <c r="E295" s="220">
        <v>424778.28</v>
      </c>
      <c r="F295" s="220">
        <v>424778.28</v>
      </c>
      <c r="G295" s="220">
        <v>424778.28</v>
      </c>
      <c r="H295" s="220">
        <v>424778.28</v>
      </c>
      <c r="I295" s="220">
        <v>424778.28</v>
      </c>
      <c r="J295" s="220">
        <v>424778.28</v>
      </c>
      <c r="K295" s="220">
        <v>424778.28</v>
      </c>
      <c r="L295" s="220">
        <v>424778.28</v>
      </c>
      <c r="M295" s="220">
        <v>474919.20500000002</v>
      </c>
      <c r="N295" s="220">
        <v>525060.13</v>
      </c>
      <c r="O295" s="220">
        <v>525060.13</v>
      </c>
      <c r="P295" s="220">
        <f t="shared" si="56"/>
        <v>5348043.9850000013</v>
      </c>
      <c r="Q295" s="220">
        <v>525060.13</v>
      </c>
      <c r="R295" s="220">
        <v>525060.13</v>
      </c>
      <c r="S295" s="220">
        <v>525060.13</v>
      </c>
      <c r="T295" s="220">
        <v>525060.13</v>
      </c>
      <c r="U295" s="220">
        <v>525060.13</v>
      </c>
      <c r="V295" s="220">
        <v>525060.13</v>
      </c>
      <c r="W295" s="220">
        <v>525060.13</v>
      </c>
      <c r="X295" s="220">
        <v>525060.13</v>
      </c>
      <c r="Y295" s="220">
        <v>525060.13</v>
      </c>
      <c r="Z295" s="220">
        <v>525060.13</v>
      </c>
      <c r="AA295" s="220">
        <v>525060.13</v>
      </c>
      <c r="AB295" s="220">
        <v>525060.13</v>
      </c>
      <c r="AC295" s="220">
        <v>525060.13</v>
      </c>
      <c r="AD295" s="220">
        <v>525060.13</v>
      </c>
      <c r="AE295" s="220">
        <v>525060.13</v>
      </c>
      <c r="AF295" s="220">
        <v>525060.13</v>
      </c>
      <c r="AG295" s="220">
        <f t="shared" si="57"/>
        <v>6300721.5599999996</v>
      </c>
      <c r="AH295" s="234"/>
      <c r="AI295" s="235">
        <f t="shared" si="60"/>
        <v>1504.42</v>
      </c>
      <c r="AJ295" s="235">
        <f t="shared" si="60"/>
        <v>1504.42</v>
      </c>
      <c r="AK295" s="235">
        <f t="shared" si="60"/>
        <v>1504.42</v>
      </c>
      <c r="AL295" s="235">
        <f t="shared" si="58"/>
        <v>1504.42</v>
      </c>
      <c r="AM295" s="235">
        <f t="shared" si="58"/>
        <v>1504.42</v>
      </c>
      <c r="AN295" s="235">
        <f t="shared" si="58"/>
        <v>1504.42</v>
      </c>
      <c r="AO295" s="235">
        <f t="shared" si="58"/>
        <v>1504.42</v>
      </c>
      <c r="AP295" s="235">
        <f t="shared" si="58"/>
        <v>1504.42</v>
      </c>
      <c r="AQ295" s="235">
        <f t="shared" si="58"/>
        <v>1504.42</v>
      </c>
      <c r="AR295" s="235">
        <f t="shared" si="51"/>
        <v>1682.01</v>
      </c>
      <c r="AS295" s="235">
        <f t="shared" si="51"/>
        <v>1859.59</v>
      </c>
      <c r="AT295" s="235">
        <f t="shared" si="51"/>
        <v>1859.59</v>
      </c>
      <c r="AU295" s="236">
        <f t="shared" si="53"/>
        <v>18940.97</v>
      </c>
      <c r="AV295" s="236">
        <f t="shared" si="54"/>
        <v>1859.59</v>
      </c>
      <c r="AW295" s="236">
        <f t="shared" si="54"/>
        <v>1859.59</v>
      </c>
      <c r="AX295" s="236">
        <f t="shared" si="54"/>
        <v>1859.59</v>
      </c>
      <c r="AY295" s="236">
        <f t="shared" si="54"/>
        <v>1859.59</v>
      </c>
      <c r="AZ295" s="236">
        <f t="shared" si="61"/>
        <v>1916.47</v>
      </c>
      <c r="BA295" s="236">
        <f t="shared" si="61"/>
        <v>1916.47</v>
      </c>
      <c r="BB295" s="236">
        <f t="shared" si="61"/>
        <v>1916.47</v>
      </c>
      <c r="BC295" s="236">
        <f t="shared" si="59"/>
        <v>1916.47</v>
      </c>
      <c r="BD295" s="236">
        <f t="shared" si="59"/>
        <v>1916.47</v>
      </c>
      <c r="BE295" s="236">
        <f t="shared" si="59"/>
        <v>1916.47</v>
      </c>
      <c r="BF295" s="236">
        <f t="shared" si="59"/>
        <v>1916.47</v>
      </c>
      <c r="BG295" s="236">
        <f t="shared" si="59"/>
        <v>1916.47</v>
      </c>
      <c r="BH295" s="236">
        <f t="shared" si="59"/>
        <v>1916.47</v>
      </c>
      <c r="BI295" s="236">
        <f t="shared" si="52"/>
        <v>1916.47</v>
      </c>
      <c r="BJ295" s="236">
        <f t="shared" si="52"/>
        <v>1916.47</v>
      </c>
      <c r="BK295" s="236">
        <f t="shared" si="52"/>
        <v>1916.47</v>
      </c>
      <c r="BL295" s="235">
        <f t="shared" si="55"/>
        <v>22997.640000000003</v>
      </c>
      <c r="BM295" s="234"/>
      <c r="BN295" s="234"/>
      <c r="BO295" s="234"/>
      <c r="BP295" s="234"/>
      <c r="BQ295" s="234"/>
    </row>
    <row r="296" spans="1:72">
      <c r="A296" s="234" t="s">
        <v>509</v>
      </c>
      <c r="B296" s="231">
        <v>0.17749999999999999</v>
      </c>
      <c r="C296" s="231">
        <v>5.2600000000000001E-2</v>
      </c>
      <c r="D296" s="220">
        <v>112095.22</v>
      </c>
      <c r="E296" s="220">
        <v>112095.22</v>
      </c>
      <c r="F296" s="220">
        <v>112095.22</v>
      </c>
      <c r="G296" s="220">
        <v>112095.22</v>
      </c>
      <c r="H296" s="220">
        <v>112095.22</v>
      </c>
      <c r="I296" s="220">
        <v>112095.22</v>
      </c>
      <c r="J296" s="220">
        <v>112095.22</v>
      </c>
      <c r="K296" s="220">
        <v>112095.22</v>
      </c>
      <c r="L296" s="220">
        <v>112095.22</v>
      </c>
      <c r="M296" s="220">
        <v>112095.22</v>
      </c>
      <c r="N296" s="220">
        <v>112095.22</v>
      </c>
      <c r="O296" s="220">
        <v>112095.22</v>
      </c>
      <c r="P296" s="220">
        <f t="shared" si="56"/>
        <v>1345142.64</v>
      </c>
      <c r="Q296" s="220">
        <v>112095.22</v>
      </c>
      <c r="R296" s="220">
        <v>112095.22</v>
      </c>
      <c r="S296" s="220">
        <v>112095.22</v>
      </c>
      <c r="T296" s="220">
        <v>112095.22</v>
      </c>
      <c r="U296" s="220">
        <v>112095.22</v>
      </c>
      <c r="V296" s="220">
        <v>112095.22</v>
      </c>
      <c r="W296" s="220">
        <v>112095.22</v>
      </c>
      <c r="X296" s="220">
        <v>112095.22</v>
      </c>
      <c r="Y296" s="220">
        <v>112095.22</v>
      </c>
      <c r="Z296" s="220">
        <v>112095.22</v>
      </c>
      <c r="AA296" s="220">
        <v>112095.22</v>
      </c>
      <c r="AB296" s="220">
        <v>112095.22</v>
      </c>
      <c r="AC296" s="220">
        <v>112095.22</v>
      </c>
      <c r="AD296" s="220">
        <v>112095.22</v>
      </c>
      <c r="AE296" s="220">
        <v>112095.22</v>
      </c>
      <c r="AF296" s="220">
        <v>112095.22</v>
      </c>
      <c r="AG296" s="220">
        <f t="shared" si="57"/>
        <v>1345142.64</v>
      </c>
      <c r="AH296" s="234"/>
      <c r="AI296" s="235">
        <f t="shared" si="60"/>
        <v>1658.08</v>
      </c>
      <c r="AJ296" s="235">
        <f t="shared" si="60"/>
        <v>1658.08</v>
      </c>
      <c r="AK296" s="235">
        <f t="shared" si="60"/>
        <v>1658.08</v>
      </c>
      <c r="AL296" s="235">
        <f t="shared" si="58"/>
        <v>1658.08</v>
      </c>
      <c r="AM296" s="235">
        <f t="shared" si="58"/>
        <v>1658.08</v>
      </c>
      <c r="AN296" s="235">
        <f t="shared" si="58"/>
        <v>1658.08</v>
      </c>
      <c r="AO296" s="235">
        <f t="shared" si="58"/>
        <v>1658.08</v>
      </c>
      <c r="AP296" s="235">
        <f t="shared" si="58"/>
        <v>1658.08</v>
      </c>
      <c r="AQ296" s="235">
        <f t="shared" si="58"/>
        <v>1658.08</v>
      </c>
      <c r="AR296" s="235">
        <f t="shared" si="51"/>
        <v>1658.08</v>
      </c>
      <c r="AS296" s="235">
        <f t="shared" si="51"/>
        <v>1658.08</v>
      </c>
      <c r="AT296" s="235">
        <f t="shared" si="51"/>
        <v>1658.08</v>
      </c>
      <c r="AU296" s="236">
        <f t="shared" si="53"/>
        <v>19896.96</v>
      </c>
      <c r="AV296" s="236">
        <f t="shared" si="54"/>
        <v>1658.08</v>
      </c>
      <c r="AW296" s="236">
        <f t="shared" si="54"/>
        <v>1658.08</v>
      </c>
      <c r="AX296" s="236">
        <f t="shared" si="54"/>
        <v>1658.08</v>
      </c>
      <c r="AY296" s="236">
        <f t="shared" si="54"/>
        <v>1658.08</v>
      </c>
      <c r="AZ296" s="236">
        <f t="shared" si="61"/>
        <v>491.35</v>
      </c>
      <c r="BA296" s="236">
        <f t="shared" si="61"/>
        <v>491.35</v>
      </c>
      <c r="BB296" s="236">
        <f t="shared" si="61"/>
        <v>491.35</v>
      </c>
      <c r="BC296" s="236">
        <f t="shared" si="59"/>
        <v>491.35</v>
      </c>
      <c r="BD296" s="236">
        <f t="shared" si="59"/>
        <v>491.35</v>
      </c>
      <c r="BE296" s="236">
        <f t="shared" si="59"/>
        <v>491.35</v>
      </c>
      <c r="BF296" s="236">
        <f t="shared" si="59"/>
        <v>491.35</v>
      </c>
      <c r="BG296" s="236">
        <f t="shared" si="59"/>
        <v>491.35</v>
      </c>
      <c r="BH296" s="236">
        <f t="shared" si="59"/>
        <v>491.35</v>
      </c>
      <c r="BI296" s="236">
        <f t="shared" si="52"/>
        <v>491.35</v>
      </c>
      <c r="BJ296" s="236">
        <f t="shared" si="52"/>
        <v>491.35</v>
      </c>
      <c r="BK296" s="236">
        <f t="shared" si="52"/>
        <v>491.35</v>
      </c>
      <c r="BL296" s="235">
        <f t="shared" si="55"/>
        <v>5896.2000000000007</v>
      </c>
      <c r="BM296" s="234"/>
      <c r="BN296" s="234"/>
      <c r="BO296" s="234"/>
      <c r="BP296" s="234"/>
      <c r="BQ296" s="234"/>
    </row>
    <row r="297" spans="1:72">
      <c r="A297" s="234" t="s">
        <v>510</v>
      </c>
      <c r="B297" s="231">
        <v>3.9300000000000002E-2</v>
      </c>
      <c r="C297" s="231">
        <v>2.1000000000000001E-2</v>
      </c>
      <c r="D297" s="220">
        <v>1097040.45</v>
      </c>
      <c r="E297" s="220">
        <v>1097040.45</v>
      </c>
      <c r="F297" s="220">
        <v>1097040.45</v>
      </c>
      <c r="G297" s="220">
        <v>1097040.45</v>
      </c>
      <c r="H297" s="220">
        <v>1097040.45</v>
      </c>
      <c r="I297" s="220">
        <v>1097040.45</v>
      </c>
      <c r="J297" s="220">
        <v>1097040.45</v>
      </c>
      <c r="K297" s="220">
        <v>1097040.45</v>
      </c>
      <c r="L297" s="220">
        <v>1097040.45</v>
      </c>
      <c r="M297" s="220">
        <v>1097040.45</v>
      </c>
      <c r="N297" s="220">
        <v>1097040.45</v>
      </c>
      <c r="O297" s="220">
        <v>1097040.45</v>
      </c>
      <c r="P297" s="220">
        <f t="shared" si="56"/>
        <v>13164485.399999997</v>
      </c>
      <c r="Q297" s="220">
        <v>1097040.45</v>
      </c>
      <c r="R297" s="220">
        <v>1097040.45</v>
      </c>
      <c r="S297" s="220">
        <v>1097040.45</v>
      </c>
      <c r="T297" s="220">
        <v>1108209.3599999999</v>
      </c>
      <c r="U297" s="220">
        <v>1119378.27</v>
      </c>
      <c r="V297" s="220">
        <v>1119378.27</v>
      </c>
      <c r="W297" s="220">
        <v>1119378.27</v>
      </c>
      <c r="X297" s="220">
        <v>1119378.27</v>
      </c>
      <c r="Y297" s="220">
        <v>1119378.27</v>
      </c>
      <c r="Z297" s="220">
        <v>1119378.27</v>
      </c>
      <c r="AA297" s="220">
        <v>1119378.27</v>
      </c>
      <c r="AB297" s="220">
        <v>1119378.27</v>
      </c>
      <c r="AC297" s="220">
        <v>1119378.27</v>
      </c>
      <c r="AD297" s="220">
        <v>1119378.27</v>
      </c>
      <c r="AE297" s="220">
        <v>1119378.27</v>
      </c>
      <c r="AF297" s="220">
        <v>1130547.18</v>
      </c>
      <c r="AG297" s="220">
        <f t="shared" si="57"/>
        <v>13443708.149999997</v>
      </c>
      <c r="AH297" s="234"/>
      <c r="AI297" s="235">
        <f t="shared" si="60"/>
        <v>3592.81</v>
      </c>
      <c r="AJ297" s="235">
        <f t="shared" si="60"/>
        <v>3592.81</v>
      </c>
      <c r="AK297" s="235">
        <f t="shared" si="60"/>
        <v>3592.81</v>
      </c>
      <c r="AL297" s="235">
        <f t="shared" si="58"/>
        <v>3592.81</v>
      </c>
      <c r="AM297" s="235">
        <f t="shared" si="58"/>
        <v>3592.81</v>
      </c>
      <c r="AN297" s="235">
        <f t="shared" si="58"/>
        <v>3592.81</v>
      </c>
      <c r="AO297" s="235">
        <f t="shared" si="58"/>
        <v>3592.81</v>
      </c>
      <c r="AP297" s="235">
        <f t="shared" si="58"/>
        <v>3592.81</v>
      </c>
      <c r="AQ297" s="235">
        <f t="shared" si="58"/>
        <v>3592.81</v>
      </c>
      <c r="AR297" s="235">
        <f t="shared" si="51"/>
        <v>3592.81</v>
      </c>
      <c r="AS297" s="235">
        <f t="shared" si="51"/>
        <v>3592.81</v>
      </c>
      <c r="AT297" s="235">
        <f t="shared" si="51"/>
        <v>3592.81</v>
      </c>
      <c r="AU297" s="236">
        <f t="shared" si="53"/>
        <v>43113.72</v>
      </c>
      <c r="AV297" s="236">
        <f t="shared" si="54"/>
        <v>3592.81</v>
      </c>
      <c r="AW297" s="236">
        <f t="shared" si="54"/>
        <v>3592.81</v>
      </c>
      <c r="AX297" s="236">
        <f t="shared" si="54"/>
        <v>3592.81</v>
      </c>
      <c r="AY297" s="236">
        <f t="shared" si="54"/>
        <v>3629.39</v>
      </c>
      <c r="AZ297" s="236">
        <f t="shared" si="61"/>
        <v>1958.91</v>
      </c>
      <c r="BA297" s="236">
        <f t="shared" si="61"/>
        <v>1958.91</v>
      </c>
      <c r="BB297" s="236">
        <f t="shared" si="61"/>
        <v>1958.91</v>
      </c>
      <c r="BC297" s="236">
        <f t="shared" si="59"/>
        <v>1958.91</v>
      </c>
      <c r="BD297" s="236">
        <f t="shared" si="59"/>
        <v>1958.91</v>
      </c>
      <c r="BE297" s="236">
        <f t="shared" si="59"/>
        <v>1958.91</v>
      </c>
      <c r="BF297" s="236">
        <f t="shared" si="59"/>
        <v>1958.91</v>
      </c>
      <c r="BG297" s="236">
        <f t="shared" si="59"/>
        <v>1958.91</v>
      </c>
      <c r="BH297" s="236">
        <f t="shared" si="59"/>
        <v>1958.91</v>
      </c>
      <c r="BI297" s="236">
        <f t="shared" si="52"/>
        <v>1958.91</v>
      </c>
      <c r="BJ297" s="236">
        <f t="shared" si="52"/>
        <v>1958.91</v>
      </c>
      <c r="BK297" s="236">
        <f t="shared" si="52"/>
        <v>1978.46</v>
      </c>
      <c r="BL297" s="235">
        <f t="shared" si="55"/>
        <v>23526.47</v>
      </c>
      <c r="BM297" s="234"/>
      <c r="BN297" s="234"/>
      <c r="BO297" s="234"/>
      <c r="BP297" s="234"/>
      <c r="BQ297" s="234"/>
    </row>
    <row r="298" spans="1:72">
      <c r="A298" s="234" t="s">
        <v>511</v>
      </c>
      <c r="B298" s="231">
        <v>4.6100000000000002E-2</v>
      </c>
      <c r="C298" s="231">
        <v>2.7400000000000001E-2</v>
      </c>
      <c r="D298" s="220">
        <v>41868.51</v>
      </c>
      <c r="E298" s="220">
        <v>41868.51</v>
      </c>
      <c r="F298" s="220">
        <v>41868.51</v>
      </c>
      <c r="G298" s="220">
        <v>41868.51</v>
      </c>
      <c r="H298" s="220">
        <v>41868.51</v>
      </c>
      <c r="I298" s="220">
        <v>41868.51</v>
      </c>
      <c r="J298" s="220">
        <v>41868.51</v>
      </c>
      <c r="K298" s="220">
        <v>41868.51</v>
      </c>
      <c r="L298" s="220">
        <v>41868.51</v>
      </c>
      <c r="M298" s="220">
        <v>41868.51</v>
      </c>
      <c r="N298" s="220">
        <v>41868.51</v>
      </c>
      <c r="O298" s="220">
        <v>41868.51</v>
      </c>
      <c r="P298" s="220">
        <f t="shared" si="56"/>
        <v>502422.12000000005</v>
      </c>
      <c r="Q298" s="220">
        <v>41868.51</v>
      </c>
      <c r="R298" s="220">
        <v>41868.51</v>
      </c>
      <c r="S298" s="220">
        <v>41868.51</v>
      </c>
      <c r="T298" s="220">
        <v>41868.51</v>
      </c>
      <c r="U298" s="220">
        <v>41868.51</v>
      </c>
      <c r="V298" s="220">
        <v>41868.51</v>
      </c>
      <c r="W298" s="220">
        <v>41868.51</v>
      </c>
      <c r="X298" s="220">
        <v>41868.51</v>
      </c>
      <c r="Y298" s="220">
        <v>41868.51</v>
      </c>
      <c r="Z298" s="220">
        <v>43947.51</v>
      </c>
      <c r="AA298" s="220">
        <v>46026.51</v>
      </c>
      <c r="AB298" s="220">
        <v>46026.51</v>
      </c>
      <c r="AC298" s="220">
        <v>46026.51</v>
      </c>
      <c r="AD298" s="220">
        <v>46026.51</v>
      </c>
      <c r="AE298" s="220">
        <v>46026.51</v>
      </c>
      <c r="AF298" s="220">
        <v>46026.51</v>
      </c>
      <c r="AG298" s="220">
        <f t="shared" si="57"/>
        <v>529449.12</v>
      </c>
      <c r="AH298" s="234"/>
      <c r="AI298" s="235">
        <f t="shared" si="60"/>
        <v>160.84</v>
      </c>
      <c r="AJ298" s="235">
        <f t="shared" si="60"/>
        <v>160.84</v>
      </c>
      <c r="AK298" s="235">
        <f t="shared" si="60"/>
        <v>160.84</v>
      </c>
      <c r="AL298" s="235">
        <f t="shared" si="58"/>
        <v>160.84</v>
      </c>
      <c r="AM298" s="235">
        <f t="shared" si="58"/>
        <v>160.84</v>
      </c>
      <c r="AN298" s="235">
        <f t="shared" si="58"/>
        <v>160.84</v>
      </c>
      <c r="AO298" s="235">
        <f t="shared" si="58"/>
        <v>160.84</v>
      </c>
      <c r="AP298" s="235">
        <f t="shared" si="58"/>
        <v>160.84</v>
      </c>
      <c r="AQ298" s="235">
        <f t="shared" si="58"/>
        <v>160.84</v>
      </c>
      <c r="AR298" s="235">
        <f t="shared" si="51"/>
        <v>160.84</v>
      </c>
      <c r="AS298" s="235">
        <f t="shared" si="51"/>
        <v>160.84</v>
      </c>
      <c r="AT298" s="235">
        <f t="shared" si="51"/>
        <v>160.84</v>
      </c>
      <c r="AU298" s="236">
        <f t="shared" si="53"/>
        <v>1930.0799999999997</v>
      </c>
      <c r="AV298" s="236">
        <f t="shared" si="54"/>
        <v>160.84</v>
      </c>
      <c r="AW298" s="236">
        <f t="shared" si="54"/>
        <v>160.84</v>
      </c>
      <c r="AX298" s="236">
        <f t="shared" si="54"/>
        <v>160.84</v>
      </c>
      <c r="AY298" s="236">
        <f t="shared" si="54"/>
        <v>160.84</v>
      </c>
      <c r="AZ298" s="236">
        <f t="shared" si="61"/>
        <v>95.6</v>
      </c>
      <c r="BA298" s="236">
        <f t="shared" si="61"/>
        <v>95.6</v>
      </c>
      <c r="BB298" s="236">
        <f t="shared" si="61"/>
        <v>95.6</v>
      </c>
      <c r="BC298" s="236">
        <f t="shared" si="59"/>
        <v>95.6</v>
      </c>
      <c r="BD298" s="236">
        <f t="shared" si="59"/>
        <v>95.6</v>
      </c>
      <c r="BE298" s="236">
        <f t="shared" si="59"/>
        <v>100.35</v>
      </c>
      <c r="BF298" s="236">
        <f t="shared" si="59"/>
        <v>105.09</v>
      </c>
      <c r="BG298" s="236">
        <f t="shared" si="59"/>
        <v>105.09</v>
      </c>
      <c r="BH298" s="236">
        <f t="shared" si="59"/>
        <v>105.09</v>
      </c>
      <c r="BI298" s="236">
        <f t="shared" si="52"/>
        <v>105.09</v>
      </c>
      <c r="BJ298" s="236">
        <f t="shared" si="52"/>
        <v>105.09</v>
      </c>
      <c r="BK298" s="236">
        <f t="shared" si="52"/>
        <v>105.09</v>
      </c>
      <c r="BL298" s="235">
        <f t="shared" si="55"/>
        <v>1208.8900000000001</v>
      </c>
      <c r="BM298" s="234"/>
      <c r="BN298" s="234"/>
      <c r="BO298" s="234"/>
      <c r="BP298" s="234"/>
      <c r="BQ298" s="234"/>
    </row>
    <row r="299" spans="1:72">
      <c r="A299" s="234" t="s">
        <v>512</v>
      </c>
      <c r="B299" s="231">
        <v>4.0399999999999998E-2</v>
      </c>
      <c r="C299" s="231">
        <v>2.2499999999999999E-2</v>
      </c>
      <c r="D299" s="220">
        <v>28963.63</v>
      </c>
      <c r="E299" s="220">
        <v>28963.63</v>
      </c>
      <c r="F299" s="220">
        <v>28963.63</v>
      </c>
      <c r="G299" s="220">
        <v>28963.63</v>
      </c>
      <c r="H299" s="220">
        <v>28963.63</v>
      </c>
      <c r="I299" s="220">
        <v>28963.63</v>
      </c>
      <c r="J299" s="220">
        <v>28963.63</v>
      </c>
      <c r="K299" s="220">
        <v>28963.63</v>
      </c>
      <c r="L299" s="220">
        <v>28963.63</v>
      </c>
      <c r="M299" s="220">
        <v>28963.63</v>
      </c>
      <c r="N299" s="220">
        <v>28963.63</v>
      </c>
      <c r="O299" s="220">
        <v>28963.63</v>
      </c>
      <c r="P299" s="220">
        <f t="shared" si="56"/>
        <v>347563.56</v>
      </c>
      <c r="Q299" s="220">
        <v>28963.63</v>
      </c>
      <c r="R299" s="220">
        <v>28963.63</v>
      </c>
      <c r="S299" s="220">
        <v>28963.63</v>
      </c>
      <c r="T299" s="220">
        <v>28963.63</v>
      </c>
      <c r="U299" s="220">
        <v>28963.63</v>
      </c>
      <c r="V299" s="220">
        <v>28963.63</v>
      </c>
      <c r="W299" s="220">
        <v>182362.53</v>
      </c>
      <c r="X299" s="220">
        <v>335761.43</v>
      </c>
      <c r="Y299" s="220">
        <v>335761.43</v>
      </c>
      <c r="Z299" s="220">
        <v>335761.43</v>
      </c>
      <c r="AA299" s="220">
        <v>335761.43</v>
      </c>
      <c r="AB299" s="220">
        <v>335761.43</v>
      </c>
      <c r="AC299" s="220">
        <v>335761.43</v>
      </c>
      <c r="AD299" s="220">
        <v>335761.43</v>
      </c>
      <c r="AE299" s="220">
        <v>335761.43</v>
      </c>
      <c r="AF299" s="220">
        <v>335761.43</v>
      </c>
      <c r="AG299" s="220">
        <f t="shared" si="57"/>
        <v>3262142.66</v>
      </c>
      <c r="AH299" s="234"/>
      <c r="AI299" s="235">
        <f t="shared" si="60"/>
        <v>97.51</v>
      </c>
      <c r="AJ299" s="235">
        <f t="shared" si="60"/>
        <v>97.51</v>
      </c>
      <c r="AK299" s="235">
        <f t="shared" si="60"/>
        <v>97.51</v>
      </c>
      <c r="AL299" s="235">
        <f t="shared" si="58"/>
        <v>97.51</v>
      </c>
      <c r="AM299" s="235">
        <f t="shared" si="58"/>
        <v>97.51</v>
      </c>
      <c r="AN299" s="235">
        <f t="shared" si="58"/>
        <v>97.51</v>
      </c>
      <c r="AO299" s="235">
        <f t="shared" si="58"/>
        <v>97.51</v>
      </c>
      <c r="AP299" s="235">
        <f t="shared" si="58"/>
        <v>97.51</v>
      </c>
      <c r="AQ299" s="235">
        <f t="shared" si="58"/>
        <v>97.51</v>
      </c>
      <c r="AR299" s="235">
        <f t="shared" si="51"/>
        <v>97.51</v>
      </c>
      <c r="AS299" s="235">
        <f t="shared" si="51"/>
        <v>97.51</v>
      </c>
      <c r="AT299" s="235">
        <f t="shared" si="51"/>
        <v>97.51</v>
      </c>
      <c r="AU299" s="236">
        <f t="shared" si="53"/>
        <v>1170.1200000000001</v>
      </c>
      <c r="AV299" s="236">
        <f t="shared" si="54"/>
        <v>97.51</v>
      </c>
      <c r="AW299" s="236">
        <f t="shared" si="54"/>
        <v>97.51</v>
      </c>
      <c r="AX299" s="236">
        <f t="shared" si="54"/>
        <v>97.51</v>
      </c>
      <c r="AY299" s="236">
        <f t="shared" si="54"/>
        <v>97.51</v>
      </c>
      <c r="AZ299" s="236">
        <f t="shared" si="61"/>
        <v>54.31</v>
      </c>
      <c r="BA299" s="236">
        <f t="shared" si="61"/>
        <v>54.31</v>
      </c>
      <c r="BB299" s="236">
        <f t="shared" si="61"/>
        <v>341.93</v>
      </c>
      <c r="BC299" s="236">
        <f t="shared" si="59"/>
        <v>629.54999999999995</v>
      </c>
      <c r="BD299" s="236">
        <f t="shared" si="59"/>
        <v>629.54999999999995</v>
      </c>
      <c r="BE299" s="236">
        <f t="shared" si="59"/>
        <v>629.54999999999995</v>
      </c>
      <c r="BF299" s="236">
        <f t="shared" si="59"/>
        <v>629.54999999999995</v>
      </c>
      <c r="BG299" s="236">
        <f t="shared" si="59"/>
        <v>629.54999999999995</v>
      </c>
      <c r="BH299" s="236">
        <f t="shared" si="59"/>
        <v>629.54999999999995</v>
      </c>
      <c r="BI299" s="236">
        <f t="shared" si="52"/>
        <v>629.54999999999995</v>
      </c>
      <c r="BJ299" s="236">
        <f t="shared" si="52"/>
        <v>629.54999999999995</v>
      </c>
      <c r="BK299" s="236">
        <f t="shared" si="52"/>
        <v>629.54999999999995</v>
      </c>
      <c r="BL299" s="235">
        <f t="shared" si="55"/>
        <v>6116.5000000000009</v>
      </c>
      <c r="BM299" s="234"/>
      <c r="BN299" s="234"/>
      <c r="BO299" s="234"/>
      <c r="BP299" s="234"/>
      <c r="BQ299" s="234"/>
    </row>
    <row r="300" spans="1:72">
      <c r="A300" s="234" t="s">
        <v>513</v>
      </c>
      <c r="B300" s="231">
        <v>0</v>
      </c>
      <c r="C300" s="231">
        <v>0</v>
      </c>
      <c r="D300" s="220">
        <v>0</v>
      </c>
      <c r="E300" s="220">
        <v>0</v>
      </c>
      <c r="F300" s="220">
        <v>0</v>
      </c>
      <c r="G300" s="220">
        <v>0</v>
      </c>
      <c r="H300" s="220">
        <v>0</v>
      </c>
      <c r="I300" s="220">
        <v>0</v>
      </c>
      <c r="J300" s="220">
        <v>0</v>
      </c>
      <c r="K300" s="220">
        <v>0</v>
      </c>
      <c r="L300" s="220">
        <v>0</v>
      </c>
      <c r="M300" s="220">
        <v>0</v>
      </c>
      <c r="N300" s="220">
        <v>0</v>
      </c>
      <c r="O300" s="220">
        <v>0</v>
      </c>
      <c r="P300" s="220">
        <f t="shared" si="56"/>
        <v>0</v>
      </c>
      <c r="Q300" s="220">
        <v>0</v>
      </c>
      <c r="R300" s="220">
        <v>0</v>
      </c>
      <c r="S300" s="220">
        <v>0</v>
      </c>
      <c r="T300" s="220">
        <v>0</v>
      </c>
      <c r="U300" s="220">
        <v>0</v>
      </c>
      <c r="V300" s="220">
        <v>0</v>
      </c>
      <c r="W300" s="220">
        <v>0</v>
      </c>
      <c r="X300" s="220">
        <v>0</v>
      </c>
      <c r="Y300" s="220">
        <v>0</v>
      </c>
      <c r="Z300" s="220">
        <v>0</v>
      </c>
      <c r="AA300" s="220">
        <v>0</v>
      </c>
      <c r="AB300" s="220">
        <v>0</v>
      </c>
      <c r="AC300" s="220">
        <v>0</v>
      </c>
      <c r="AD300" s="220">
        <v>0</v>
      </c>
      <c r="AE300" s="220">
        <v>0</v>
      </c>
      <c r="AF300" s="220">
        <v>0</v>
      </c>
      <c r="AG300" s="220">
        <f t="shared" si="57"/>
        <v>0</v>
      </c>
      <c r="AH300" s="234"/>
      <c r="AI300" s="235">
        <f t="shared" si="60"/>
        <v>0</v>
      </c>
      <c r="AJ300" s="235">
        <f t="shared" si="60"/>
        <v>0</v>
      </c>
      <c r="AK300" s="235">
        <f t="shared" si="60"/>
        <v>0</v>
      </c>
      <c r="AL300" s="235">
        <f t="shared" si="58"/>
        <v>0</v>
      </c>
      <c r="AM300" s="235">
        <f t="shared" si="58"/>
        <v>0</v>
      </c>
      <c r="AN300" s="235">
        <f t="shared" si="58"/>
        <v>0</v>
      </c>
      <c r="AO300" s="235">
        <f t="shared" si="58"/>
        <v>0</v>
      </c>
      <c r="AP300" s="235">
        <f t="shared" si="58"/>
        <v>0</v>
      </c>
      <c r="AQ300" s="235">
        <f t="shared" si="58"/>
        <v>0</v>
      </c>
      <c r="AR300" s="235">
        <f t="shared" si="51"/>
        <v>0</v>
      </c>
      <c r="AS300" s="235">
        <f t="shared" si="51"/>
        <v>0</v>
      </c>
      <c r="AT300" s="235">
        <f t="shared" si="51"/>
        <v>0</v>
      </c>
      <c r="AU300" s="236">
        <f t="shared" si="53"/>
        <v>0</v>
      </c>
      <c r="AV300" s="236">
        <f t="shared" si="54"/>
        <v>0</v>
      </c>
      <c r="AW300" s="236">
        <f t="shared" si="54"/>
        <v>0</v>
      </c>
      <c r="AX300" s="236">
        <f t="shared" si="54"/>
        <v>0</v>
      </c>
      <c r="AY300" s="236">
        <f t="shared" si="54"/>
        <v>0</v>
      </c>
      <c r="AZ300" s="236">
        <f t="shared" si="61"/>
        <v>0</v>
      </c>
      <c r="BA300" s="236">
        <f t="shared" si="61"/>
        <v>0</v>
      </c>
      <c r="BB300" s="236">
        <f t="shared" si="61"/>
        <v>0</v>
      </c>
      <c r="BC300" s="236">
        <f t="shared" si="59"/>
        <v>0</v>
      </c>
      <c r="BD300" s="236">
        <f t="shared" si="59"/>
        <v>0</v>
      </c>
      <c r="BE300" s="236">
        <f t="shared" si="59"/>
        <v>0</v>
      </c>
      <c r="BF300" s="236">
        <f t="shared" si="59"/>
        <v>0</v>
      </c>
      <c r="BG300" s="236">
        <f t="shared" si="59"/>
        <v>0</v>
      </c>
      <c r="BH300" s="236">
        <f t="shared" si="59"/>
        <v>0</v>
      </c>
      <c r="BI300" s="236">
        <f t="shared" si="52"/>
        <v>0</v>
      </c>
      <c r="BJ300" s="236">
        <f t="shared" si="52"/>
        <v>0</v>
      </c>
      <c r="BK300" s="236">
        <f t="shared" si="52"/>
        <v>0</v>
      </c>
      <c r="BL300" s="235">
        <f t="shared" si="55"/>
        <v>0</v>
      </c>
      <c r="BM300" s="234"/>
      <c r="BN300" s="234"/>
      <c r="BO300" s="234"/>
      <c r="BP300" s="234"/>
      <c r="BQ300" s="234"/>
    </row>
    <row r="301" spans="1:72">
      <c r="A301" s="234" t="s">
        <v>514</v>
      </c>
      <c r="B301" s="231">
        <v>3.8900000000000004E-2</v>
      </c>
      <c r="C301" s="231">
        <v>2.3199999999999998E-2</v>
      </c>
      <c r="D301" s="220">
        <v>8888.93</v>
      </c>
      <c r="E301" s="220">
        <v>8888.93</v>
      </c>
      <c r="F301" s="220">
        <v>8888.93</v>
      </c>
      <c r="G301" s="220">
        <v>8888.93</v>
      </c>
      <c r="H301" s="220">
        <v>8888.93</v>
      </c>
      <c r="I301" s="220">
        <v>8888.93</v>
      </c>
      <c r="J301" s="220">
        <v>8888.93</v>
      </c>
      <c r="K301" s="220">
        <v>8888.93</v>
      </c>
      <c r="L301" s="220">
        <v>8888.93</v>
      </c>
      <c r="M301" s="220">
        <v>8888.93</v>
      </c>
      <c r="N301" s="220">
        <v>8888.93</v>
      </c>
      <c r="O301" s="220">
        <v>8888.93</v>
      </c>
      <c r="P301" s="220">
        <f t="shared" si="56"/>
        <v>106667.15999999997</v>
      </c>
      <c r="Q301" s="220">
        <v>8888.93</v>
      </c>
      <c r="R301" s="220">
        <v>8888.93</v>
      </c>
      <c r="S301" s="220">
        <v>8888.93</v>
      </c>
      <c r="T301" s="220">
        <v>8888.93</v>
      </c>
      <c r="U301" s="220">
        <v>8888.93</v>
      </c>
      <c r="V301" s="220">
        <v>8888.93</v>
      </c>
      <c r="W301" s="220">
        <v>8888.93</v>
      </c>
      <c r="X301" s="220">
        <v>8888.93</v>
      </c>
      <c r="Y301" s="220">
        <v>8888.93</v>
      </c>
      <c r="Z301" s="220">
        <v>8888.93</v>
      </c>
      <c r="AA301" s="220">
        <v>8888.93</v>
      </c>
      <c r="AB301" s="220">
        <v>8888.93</v>
      </c>
      <c r="AC301" s="220">
        <v>8888.93</v>
      </c>
      <c r="AD301" s="220">
        <v>8888.93</v>
      </c>
      <c r="AE301" s="220">
        <v>8888.93</v>
      </c>
      <c r="AF301" s="220">
        <v>8888.93</v>
      </c>
      <c r="AG301" s="220">
        <f t="shared" si="57"/>
        <v>106667.15999999997</v>
      </c>
      <c r="AH301" s="234"/>
      <c r="AI301" s="235">
        <f t="shared" si="60"/>
        <v>28.81</v>
      </c>
      <c r="AJ301" s="235">
        <f t="shared" si="60"/>
        <v>28.81</v>
      </c>
      <c r="AK301" s="235">
        <f t="shared" si="60"/>
        <v>28.81</v>
      </c>
      <c r="AL301" s="235">
        <f t="shared" si="58"/>
        <v>28.81</v>
      </c>
      <c r="AM301" s="235">
        <f t="shared" si="58"/>
        <v>28.81</v>
      </c>
      <c r="AN301" s="235">
        <f t="shared" si="58"/>
        <v>28.81</v>
      </c>
      <c r="AO301" s="235">
        <f t="shared" si="58"/>
        <v>28.81</v>
      </c>
      <c r="AP301" s="235">
        <f t="shared" si="58"/>
        <v>28.81</v>
      </c>
      <c r="AQ301" s="235">
        <f t="shared" si="58"/>
        <v>28.81</v>
      </c>
      <c r="AR301" s="235">
        <f t="shared" si="51"/>
        <v>28.81</v>
      </c>
      <c r="AS301" s="235">
        <f t="shared" si="51"/>
        <v>28.81</v>
      </c>
      <c r="AT301" s="235">
        <f t="shared" si="51"/>
        <v>28.81</v>
      </c>
      <c r="AU301" s="236">
        <f t="shared" si="53"/>
        <v>345.71999999999997</v>
      </c>
      <c r="AV301" s="236">
        <f t="shared" si="54"/>
        <v>28.81</v>
      </c>
      <c r="AW301" s="236">
        <f t="shared" si="54"/>
        <v>28.81</v>
      </c>
      <c r="AX301" s="236">
        <f t="shared" si="54"/>
        <v>28.81</v>
      </c>
      <c r="AY301" s="236">
        <f t="shared" si="54"/>
        <v>28.81</v>
      </c>
      <c r="AZ301" s="236">
        <f t="shared" si="61"/>
        <v>17.190000000000001</v>
      </c>
      <c r="BA301" s="236">
        <f t="shared" si="61"/>
        <v>17.190000000000001</v>
      </c>
      <c r="BB301" s="236">
        <f t="shared" si="61"/>
        <v>17.190000000000001</v>
      </c>
      <c r="BC301" s="236">
        <f t="shared" si="59"/>
        <v>17.190000000000001</v>
      </c>
      <c r="BD301" s="236">
        <f t="shared" si="59"/>
        <v>17.190000000000001</v>
      </c>
      <c r="BE301" s="236">
        <f t="shared" si="59"/>
        <v>17.190000000000001</v>
      </c>
      <c r="BF301" s="236">
        <f t="shared" si="59"/>
        <v>17.190000000000001</v>
      </c>
      <c r="BG301" s="236">
        <f t="shared" si="59"/>
        <v>17.190000000000001</v>
      </c>
      <c r="BH301" s="236">
        <f t="shared" si="59"/>
        <v>17.190000000000001</v>
      </c>
      <c r="BI301" s="236">
        <f t="shared" si="52"/>
        <v>17.190000000000001</v>
      </c>
      <c r="BJ301" s="236">
        <f t="shared" si="52"/>
        <v>17.190000000000001</v>
      </c>
      <c r="BK301" s="236">
        <f t="shared" si="52"/>
        <v>17.190000000000001</v>
      </c>
      <c r="BL301" s="235">
        <f t="shared" si="55"/>
        <v>206.28</v>
      </c>
      <c r="BM301" s="234"/>
      <c r="BN301" s="234"/>
      <c r="BO301" s="234"/>
      <c r="BP301" s="234"/>
      <c r="BQ301" s="234"/>
    </row>
    <row r="302" spans="1:72">
      <c r="A302" s="234" t="s">
        <v>515</v>
      </c>
      <c r="B302" s="231">
        <v>3.8900000000000004E-2</v>
      </c>
      <c r="C302" s="231">
        <v>2.3199999999999998E-2</v>
      </c>
      <c r="D302" s="220">
        <v>8861.01</v>
      </c>
      <c r="E302" s="220">
        <v>8861.01</v>
      </c>
      <c r="F302" s="220">
        <v>8861.01</v>
      </c>
      <c r="G302" s="220">
        <v>8861.01</v>
      </c>
      <c r="H302" s="220">
        <v>8861.01</v>
      </c>
      <c r="I302" s="220">
        <v>8861.01</v>
      </c>
      <c r="J302" s="220">
        <v>8861.01</v>
      </c>
      <c r="K302" s="220">
        <v>8861.01</v>
      </c>
      <c r="L302" s="220">
        <v>8861.01</v>
      </c>
      <c r="M302" s="220">
        <v>8861.01</v>
      </c>
      <c r="N302" s="220">
        <v>8861.01</v>
      </c>
      <c r="O302" s="220">
        <v>8861.01</v>
      </c>
      <c r="P302" s="220">
        <f t="shared" si="56"/>
        <v>106332.11999999998</v>
      </c>
      <c r="Q302" s="220">
        <v>8861.01</v>
      </c>
      <c r="R302" s="220">
        <v>8861.01</v>
      </c>
      <c r="S302" s="220">
        <v>8861.01</v>
      </c>
      <c r="T302" s="220">
        <v>8861.01</v>
      </c>
      <c r="U302" s="220">
        <v>8861.01</v>
      </c>
      <c r="V302" s="220">
        <v>8861.01</v>
      </c>
      <c r="W302" s="220">
        <v>8861.01</v>
      </c>
      <c r="X302" s="220">
        <v>8861.01</v>
      </c>
      <c r="Y302" s="220">
        <v>8861.01</v>
      </c>
      <c r="Z302" s="220">
        <v>1037462.01</v>
      </c>
      <c r="AA302" s="220">
        <v>2066063.01</v>
      </c>
      <c r="AB302" s="220">
        <v>2066063.01</v>
      </c>
      <c r="AC302" s="220">
        <v>2491691.0099999998</v>
      </c>
      <c r="AD302" s="220">
        <v>2917319.01</v>
      </c>
      <c r="AE302" s="220">
        <v>2917319.01</v>
      </c>
      <c r="AF302" s="220">
        <v>2917319.01</v>
      </c>
      <c r="AG302" s="220">
        <f t="shared" si="57"/>
        <v>16457541.119999999</v>
      </c>
      <c r="AH302" s="234"/>
      <c r="AI302" s="235">
        <f t="shared" si="60"/>
        <v>28.72</v>
      </c>
      <c r="AJ302" s="235">
        <f t="shared" si="60"/>
        <v>28.72</v>
      </c>
      <c r="AK302" s="235">
        <f t="shared" si="60"/>
        <v>28.72</v>
      </c>
      <c r="AL302" s="235">
        <f t="shared" si="58"/>
        <v>28.72</v>
      </c>
      <c r="AM302" s="235">
        <f t="shared" si="58"/>
        <v>28.72</v>
      </c>
      <c r="AN302" s="235">
        <f t="shared" si="58"/>
        <v>28.72</v>
      </c>
      <c r="AO302" s="235">
        <f t="shared" si="58"/>
        <v>28.72</v>
      </c>
      <c r="AP302" s="235">
        <f t="shared" si="58"/>
        <v>28.72</v>
      </c>
      <c r="AQ302" s="235">
        <f t="shared" si="58"/>
        <v>28.72</v>
      </c>
      <c r="AR302" s="235">
        <f t="shared" si="51"/>
        <v>28.72</v>
      </c>
      <c r="AS302" s="235">
        <f t="shared" si="51"/>
        <v>28.72</v>
      </c>
      <c r="AT302" s="235">
        <f t="shared" si="51"/>
        <v>28.72</v>
      </c>
      <c r="AU302" s="236">
        <f t="shared" si="53"/>
        <v>344.6400000000001</v>
      </c>
      <c r="AV302" s="236">
        <f t="shared" si="54"/>
        <v>28.72</v>
      </c>
      <c r="AW302" s="236">
        <f t="shared" si="54"/>
        <v>28.72</v>
      </c>
      <c r="AX302" s="236">
        <f t="shared" si="54"/>
        <v>28.72</v>
      </c>
      <c r="AY302" s="236">
        <f t="shared" si="54"/>
        <v>28.72</v>
      </c>
      <c r="AZ302" s="236">
        <f t="shared" si="61"/>
        <v>17.13</v>
      </c>
      <c r="BA302" s="236">
        <f t="shared" si="61"/>
        <v>17.13</v>
      </c>
      <c r="BB302" s="236">
        <f t="shared" si="61"/>
        <v>17.13</v>
      </c>
      <c r="BC302" s="236">
        <f t="shared" si="59"/>
        <v>17.13</v>
      </c>
      <c r="BD302" s="236">
        <f t="shared" si="59"/>
        <v>17.13</v>
      </c>
      <c r="BE302" s="236">
        <f t="shared" si="59"/>
        <v>2005.76</v>
      </c>
      <c r="BF302" s="236">
        <f t="shared" si="59"/>
        <v>3994.39</v>
      </c>
      <c r="BG302" s="236">
        <f t="shared" si="59"/>
        <v>3994.39</v>
      </c>
      <c r="BH302" s="236">
        <f t="shared" si="59"/>
        <v>4817.2700000000004</v>
      </c>
      <c r="BI302" s="236">
        <f t="shared" si="52"/>
        <v>5640.15</v>
      </c>
      <c r="BJ302" s="236">
        <f t="shared" si="52"/>
        <v>5640.15</v>
      </c>
      <c r="BK302" s="236">
        <f t="shared" si="52"/>
        <v>5640.15</v>
      </c>
      <c r="BL302" s="235">
        <f t="shared" si="55"/>
        <v>31817.910000000003</v>
      </c>
      <c r="BM302" s="234"/>
      <c r="BN302" s="234"/>
      <c r="BO302" s="234"/>
      <c r="BP302" s="234"/>
      <c r="BQ302" s="234"/>
    </row>
    <row r="303" spans="1:72">
      <c r="A303" s="234" t="s">
        <v>516</v>
      </c>
      <c r="B303" s="231">
        <v>3.9099999999999996E-2</v>
      </c>
      <c r="C303" s="231">
        <v>2.3300000000000001E-2</v>
      </c>
      <c r="D303" s="220">
        <v>9113.52</v>
      </c>
      <c r="E303" s="220">
        <v>9113.52</v>
      </c>
      <c r="F303" s="220">
        <v>9113.52</v>
      </c>
      <c r="G303" s="220">
        <v>9113.52</v>
      </c>
      <c r="H303" s="220">
        <v>9113.52</v>
      </c>
      <c r="I303" s="220">
        <v>9113.52</v>
      </c>
      <c r="J303" s="220">
        <v>9113.52</v>
      </c>
      <c r="K303" s="220">
        <v>9113.52</v>
      </c>
      <c r="L303" s="220">
        <v>9113.52</v>
      </c>
      <c r="M303" s="220">
        <v>9113.52</v>
      </c>
      <c r="N303" s="220">
        <v>9113.52</v>
      </c>
      <c r="O303" s="220">
        <v>9113.52</v>
      </c>
      <c r="P303" s="220">
        <f t="shared" si="56"/>
        <v>109362.24000000003</v>
      </c>
      <c r="Q303" s="220">
        <v>9113.52</v>
      </c>
      <c r="R303" s="220">
        <v>9113.52</v>
      </c>
      <c r="S303" s="220">
        <v>9113.52</v>
      </c>
      <c r="T303" s="220">
        <v>9113.52</v>
      </c>
      <c r="U303" s="220">
        <v>9113.52</v>
      </c>
      <c r="V303" s="220">
        <v>9113.52</v>
      </c>
      <c r="W303" s="220">
        <v>9113.52</v>
      </c>
      <c r="X303" s="220">
        <v>9113.52</v>
      </c>
      <c r="Y303" s="220">
        <v>9113.52</v>
      </c>
      <c r="Z303" s="220">
        <v>9113.52</v>
      </c>
      <c r="AA303" s="220">
        <v>9113.52</v>
      </c>
      <c r="AB303" s="220">
        <v>9113.52</v>
      </c>
      <c r="AC303" s="220">
        <v>9113.52</v>
      </c>
      <c r="AD303" s="220">
        <v>9113.52</v>
      </c>
      <c r="AE303" s="220">
        <v>9113.52</v>
      </c>
      <c r="AF303" s="220">
        <v>9113.52</v>
      </c>
      <c r="AG303" s="220">
        <f t="shared" si="57"/>
        <v>109362.24000000003</v>
      </c>
      <c r="AH303" s="234"/>
      <c r="AI303" s="235">
        <f t="shared" si="60"/>
        <v>29.69</v>
      </c>
      <c r="AJ303" s="235">
        <f t="shared" si="60"/>
        <v>29.69</v>
      </c>
      <c r="AK303" s="235">
        <f t="shared" si="60"/>
        <v>29.69</v>
      </c>
      <c r="AL303" s="235">
        <f t="shared" si="58"/>
        <v>29.69</v>
      </c>
      <c r="AM303" s="235">
        <f t="shared" si="58"/>
        <v>29.69</v>
      </c>
      <c r="AN303" s="235">
        <f t="shared" si="58"/>
        <v>29.69</v>
      </c>
      <c r="AO303" s="235">
        <f t="shared" si="58"/>
        <v>29.69</v>
      </c>
      <c r="AP303" s="235">
        <f t="shared" si="58"/>
        <v>29.69</v>
      </c>
      <c r="AQ303" s="235">
        <f t="shared" si="58"/>
        <v>29.69</v>
      </c>
      <c r="AR303" s="235">
        <f t="shared" si="51"/>
        <v>29.69</v>
      </c>
      <c r="AS303" s="235">
        <f t="shared" si="51"/>
        <v>29.69</v>
      </c>
      <c r="AT303" s="235">
        <f t="shared" si="51"/>
        <v>29.69</v>
      </c>
      <c r="AU303" s="236">
        <f t="shared" si="53"/>
        <v>356.28000000000003</v>
      </c>
      <c r="AV303" s="236">
        <f t="shared" si="54"/>
        <v>29.69</v>
      </c>
      <c r="AW303" s="236">
        <f t="shared" si="54"/>
        <v>29.69</v>
      </c>
      <c r="AX303" s="236">
        <f t="shared" si="54"/>
        <v>29.69</v>
      </c>
      <c r="AY303" s="236">
        <f t="shared" si="54"/>
        <v>29.69</v>
      </c>
      <c r="AZ303" s="236">
        <f t="shared" si="61"/>
        <v>17.7</v>
      </c>
      <c r="BA303" s="236">
        <f t="shared" si="61"/>
        <v>17.7</v>
      </c>
      <c r="BB303" s="236">
        <f t="shared" si="61"/>
        <v>17.7</v>
      </c>
      <c r="BC303" s="236">
        <f t="shared" si="59"/>
        <v>17.7</v>
      </c>
      <c r="BD303" s="236">
        <f t="shared" si="59"/>
        <v>17.7</v>
      </c>
      <c r="BE303" s="236">
        <f t="shared" si="59"/>
        <v>17.7</v>
      </c>
      <c r="BF303" s="236">
        <f t="shared" si="59"/>
        <v>17.7</v>
      </c>
      <c r="BG303" s="236">
        <f t="shared" si="59"/>
        <v>17.7</v>
      </c>
      <c r="BH303" s="236">
        <f t="shared" si="59"/>
        <v>17.7</v>
      </c>
      <c r="BI303" s="236">
        <f t="shared" si="52"/>
        <v>17.7</v>
      </c>
      <c r="BJ303" s="236">
        <f t="shared" si="52"/>
        <v>17.7</v>
      </c>
      <c r="BK303" s="236">
        <f t="shared" si="52"/>
        <v>17.7</v>
      </c>
      <c r="BL303" s="235">
        <f t="shared" si="55"/>
        <v>212.39999999999995</v>
      </c>
      <c r="BM303" s="234"/>
      <c r="BN303" s="234"/>
      <c r="BO303" s="234"/>
      <c r="BP303" s="234"/>
      <c r="BQ303" s="234"/>
    </row>
    <row r="304" spans="1:72">
      <c r="A304" s="234" t="s">
        <v>517</v>
      </c>
      <c r="B304" s="231">
        <v>8.6E-3</v>
      </c>
      <c r="C304" s="231">
        <v>8.6E-3</v>
      </c>
      <c r="D304" s="220">
        <v>27309924.550000001</v>
      </c>
      <c r="E304" s="220">
        <v>27309924.550000001</v>
      </c>
      <c r="F304" s="220">
        <v>27309924.550000001</v>
      </c>
      <c r="G304" s="220">
        <v>27309924.550000001</v>
      </c>
      <c r="H304" s="220">
        <v>27309924.550000001</v>
      </c>
      <c r="I304" s="220">
        <v>27309924.550000001</v>
      </c>
      <c r="J304" s="220">
        <v>27520177.515000001</v>
      </c>
      <c r="K304" s="220">
        <v>27971508.245000001</v>
      </c>
      <c r="L304" s="220">
        <v>28212586.010000002</v>
      </c>
      <c r="M304" s="220">
        <v>28212586.010000002</v>
      </c>
      <c r="N304" s="220">
        <v>28212586.010000002</v>
      </c>
      <c r="O304" s="220">
        <v>28212586.010000002</v>
      </c>
      <c r="P304" s="220">
        <f t="shared" si="56"/>
        <v>332201577.09999996</v>
      </c>
      <c r="Q304" s="220">
        <v>28212586.010000002</v>
      </c>
      <c r="R304" s="220">
        <v>28212586.010000002</v>
      </c>
      <c r="S304" s="220">
        <v>28212586.010000002</v>
      </c>
      <c r="T304" s="220">
        <v>28212586.010000002</v>
      </c>
      <c r="U304" s="220">
        <v>28212586.010000002</v>
      </c>
      <c r="V304" s="220">
        <v>28212586.010000002</v>
      </c>
      <c r="W304" s="220">
        <v>28212586.010000002</v>
      </c>
      <c r="X304" s="220">
        <v>28212586.010000002</v>
      </c>
      <c r="Y304" s="220">
        <v>29718295.600000001</v>
      </c>
      <c r="Z304" s="220">
        <v>31224005.190000001</v>
      </c>
      <c r="AA304" s="220">
        <v>31224005.190000001</v>
      </c>
      <c r="AB304" s="220">
        <v>31224005.190000001</v>
      </c>
      <c r="AC304" s="220">
        <v>31224005.190000001</v>
      </c>
      <c r="AD304" s="220">
        <v>32010367.650000002</v>
      </c>
      <c r="AE304" s="220">
        <v>32796730.109999999</v>
      </c>
      <c r="AF304" s="220">
        <v>33751125.409999996</v>
      </c>
      <c r="AG304" s="220">
        <f t="shared" si="57"/>
        <v>366022883.57000005</v>
      </c>
      <c r="AH304" s="234"/>
      <c r="AI304" s="235">
        <f t="shared" si="60"/>
        <v>19572.11</v>
      </c>
      <c r="AJ304" s="235">
        <f t="shared" si="60"/>
        <v>19572.11</v>
      </c>
      <c r="AK304" s="235">
        <f t="shared" si="60"/>
        <v>19572.11</v>
      </c>
      <c r="AL304" s="235">
        <f t="shared" si="58"/>
        <v>19572.11</v>
      </c>
      <c r="AM304" s="235">
        <f t="shared" si="58"/>
        <v>19572.11</v>
      </c>
      <c r="AN304" s="235">
        <f t="shared" si="58"/>
        <v>19572.11</v>
      </c>
      <c r="AO304" s="235">
        <f t="shared" si="58"/>
        <v>19722.79</v>
      </c>
      <c r="AP304" s="235">
        <f t="shared" si="58"/>
        <v>20046.25</v>
      </c>
      <c r="AQ304" s="235">
        <f t="shared" si="58"/>
        <v>20219.02</v>
      </c>
      <c r="AR304" s="235">
        <f t="shared" si="51"/>
        <v>20219.02</v>
      </c>
      <c r="AS304" s="235">
        <f t="shared" si="51"/>
        <v>20219.02</v>
      </c>
      <c r="AT304" s="235">
        <f t="shared" si="51"/>
        <v>20219.02</v>
      </c>
      <c r="AU304" s="236">
        <f t="shared" si="53"/>
        <v>238077.77999999997</v>
      </c>
      <c r="AV304" s="236">
        <f t="shared" si="54"/>
        <v>20219.02</v>
      </c>
      <c r="AW304" s="236">
        <f t="shared" si="54"/>
        <v>20219.02</v>
      </c>
      <c r="AX304" s="236">
        <f t="shared" si="54"/>
        <v>20219.02</v>
      </c>
      <c r="AY304" s="236">
        <f t="shared" si="54"/>
        <v>20219.02</v>
      </c>
      <c r="AZ304" s="236">
        <f t="shared" si="61"/>
        <v>20219.02</v>
      </c>
      <c r="BA304" s="236">
        <f t="shared" si="61"/>
        <v>20219.02</v>
      </c>
      <c r="BB304" s="236">
        <f t="shared" si="61"/>
        <v>20219.02</v>
      </c>
      <c r="BC304" s="236">
        <f t="shared" si="59"/>
        <v>20219.02</v>
      </c>
      <c r="BD304" s="236">
        <f t="shared" si="59"/>
        <v>21298.11</v>
      </c>
      <c r="BE304" s="236">
        <f t="shared" si="59"/>
        <v>22377.200000000001</v>
      </c>
      <c r="BF304" s="236">
        <f t="shared" si="59"/>
        <v>22377.200000000001</v>
      </c>
      <c r="BG304" s="236">
        <f t="shared" si="59"/>
        <v>22377.200000000001</v>
      </c>
      <c r="BH304" s="236">
        <f t="shared" si="59"/>
        <v>22377.200000000001</v>
      </c>
      <c r="BI304" s="236">
        <f t="shared" si="52"/>
        <v>22940.76</v>
      </c>
      <c r="BJ304" s="236">
        <f t="shared" si="52"/>
        <v>23504.32</v>
      </c>
      <c r="BK304" s="236">
        <f t="shared" si="52"/>
        <v>24188.31</v>
      </c>
      <c r="BL304" s="235">
        <f t="shared" si="55"/>
        <v>262316.38000000006</v>
      </c>
      <c r="BM304" s="234"/>
      <c r="BN304" s="234"/>
      <c r="BO304" s="234"/>
      <c r="BP304" s="234"/>
      <c r="BQ304" s="234"/>
      <c r="BS304" s="232"/>
      <c r="BT304" s="232"/>
    </row>
    <row r="305" spans="1:72">
      <c r="A305" s="234" t="s">
        <v>518</v>
      </c>
      <c r="B305" s="231">
        <v>8.6E-3</v>
      </c>
      <c r="C305" s="231">
        <v>8.6E-3</v>
      </c>
      <c r="D305" s="220">
        <v>439.53000000000003</v>
      </c>
      <c r="E305" s="220">
        <v>439.53000000000003</v>
      </c>
      <c r="F305" s="220">
        <v>439.53000000000003</v>
      </c>
      <c r="G305" s="220">
        <v>439.53000000000003</v>
      </c>
      <c r="H305" s="220">
        <v>439.53000000000003</v>
      </c>
      <c r="I305" s="220">
        <v>439.53000000000003</v>
      </c>
      <c r="J305" s="220">
        <v>439.53000000000003</v>
      </c>
      <c r="K305" s="220">
        <v>439.53000000000003</v>
      </c>
      <c r="L305" s="220">
        <v>439.53000000000003</v>
      </c>
      <c r="M305" s="220">
        <v>439.53000000000003</v>
      </c>
      <c r="N305" s="220">
        <v>439.53000000000003</v>
      </c>
      <c r="O305" s="220">
        <v>439.53000000000003</v>
      </c>
      <c r="P305" s="220">
        <f t="shared" si="56"/>
        <v>5274.3600000000006</v>
      </c>
      <c r="Q305" s="220">
        <v>439.53000000000003</v>
      </c>
      <c r="R305" s="220">
        <v>439.53000000000003</v>
      </c>
      <c r="S305" s="220">
        <v>439.53000000000003</v>
      </c>
      <c r="T305" s="220">
        <v>439.53000000000003</v>
      </c>
      <c r="U305" s="220">
        <v>439.53000000000003</v>
      </c>
      <c r="V305" s="220">
        <v>439.53000000000003</v>
      </c>
      <c r="W305" s="220">
        <v>439.53000000000003</v>
      </c>
      <c r="X305" s="220">
        <v>439.53000000000003</v>
      </c>
      <c r="Y305" s="220">
        <v>439.53000000000003</v>
      </c>
      <c r="Z305" s="220">
        <v>439.53000000000003</v>
      </c>
      <c r="AA305" s="220">
        <v>439.53000000000003</v>
      </c>
      <c r="AB305" s="220">
        <v>439.53000000000003</v>
      </c>
      <c r="AC305" s="220">
        <v>439.53000000000003</v>
      </c>
      <c r="AD305" s="220">
        <v>439.53000000000003</v>
      </c>
      <c r="AE305" s="220">
        <v>439.53000000000003</v>
      </c>
      <c r="AF305" s="220">
        <v>439.53000000000003</v>
      </c>
      <c r="AG305" s="220">
        <f t="shared" si="57"/>
        <v>5274.3600000000006</v>
      </c>
      <c r="AH305" s="234"/>
      <c r="AI305" s="235">
        <f t="shared" si="60"/>
        <v>0.31</v>
      </c>
      <c r="AJ305" s="235">
        <f t="shared" si="60"/>
        <v>0.31</v>
      </c>
      <c r="AK305" s="235">
        <f t="shared" si="60"/>
        <v>0.31</v>
      </c>
      <c r="AL305" s="235">
        <f t="shared" si="58"/>
        <v>0.31</v>
      </c>
      <c r="AM305" s="235">
        <f t="shared" si="58"/>
        <v>0.31</v>
      </c>
      <c r="AN305" s="235">
        <f t="shared" si="58"/>
        <v>0.31</v>
      </c>
      <c r="AO305" s="235">
        <f t="shared" si="58"/>
        <v>0.31</v>
      </c>
      <c r="AP305" s="235">
        <f t="shared" si="58"/>
        <v>0.31</v>
      </c>
      <c r="AQ305" s="235">
        <f t="shared" si="58"/>
        <v>0.31</v>
      </c>
      <c r="AR305" s="235">
        <f t="shared" si="51"/>
        <v>0.31</v>
      </c>
      <c r="AS305" s="235">
        <f t="shared" si="51"/>
        <v>0.31</v>
      </c>
      <c r="AT305" s="235">
        <f t="shared" si="51"/>
        <v>0.31</v>
      </c>
      <c r="AU305" s="236">
        <f t="shared" si="53"/>
        <v>3.72</v>
      </c>
      <c r="AV305" s="236">
        <f t="shared" si="54"/>
        <v>0.31</v>
      </c>
      <c r="AW305" s="236">
        <f t="shared" si="54"/>
        <v>0.31</v>
      </c>
      <c r="AX305" s="236">
        <f t="shared" si="54"/>
        <v>0.31</v>
      </c>
      <c r="AY305" s="236">
        <f t="shared" si="54"/>
        <v>0.31</v>
      </c>
      <c r="AZ305" s="236">
        <f t="shared" si="61"/>
        <v>0.31</v>
      </c>
      <c r="BA305" s="236">
        <f t="shared" si="61"/>
        <v>0.31</v>
      </c>
      <c r="BB305" s="236">
        <f t="shared" si="61"/>
        <v>0.31</v>
      </c>
      <c r="BC305" s="236">
        <f t="shared" si="59"/>
        <v>0.31</v>
      </c>
      <c r="BD305" s="236">
        <f t="shared" si="59"/>
        <v>0.31</v>
      </c>
      <c r="BE305" s="236">
        <f t="shared" si="59"/>
        <v>0.31</v>
      </c>
      <c r="BF305" s="236">
        <f t="shared" si="59"/>
        <v>0.31</v>
      </c>
      <c r="BG305" s="236">
        <f t="shared" si="59"/>
        <v>0.31</v>
      </c>
      <c r="BH305" s="236">
        <f t="shared" si="59"/>
        <v>0.31</v>
      </c>
      <c r="BI305" s="236">
        <f t="shared" si="52"/>
        <v>0.31</v>
      </c>
      <c r="BJ305" s="236">
        <f t="shared" si="52"/>
        <v>0.31</v>
      </c>
      <c r="BK305" s="236">
        <f t="shared" si="52"/>
        <v>0.31</v>
      </c>
      <c r="BL305" s="235">
        <f t="shared" si="55"/>
        <v>3.72</v>
      </c>
      <c r="BM305" s="234"/>
      <c r="BN305" s="234"/>
      <c r="BO305" s="234"/>
      <c r="BP305" s="234"/>
      <c r="BQ305" s="234"/>
      <c r="BS305" s="232"/>
      <c r="BT305" s="232"/>
    </row>
    <row r="306" spans="1:72">
      <c r="A306" s="234" t="s">
        <v>519</v>
      </c>
      <c r="B306" s="231">
        <v>8.6E-3</v>
      </c>
      <c r="C306" s="231">
        <v>8.6E-3</v>
      </c>
      <c r="D306" s="220">
        <v>2241681.4</v>
      </c>
      <c r="E306" s="220">
        <v>2241681.4</v>
      </c>
      <c r="F306" s="220">
        <v>2241681.4</v>
      </c>
      <c r="G306" s="220">
        <v>2241681.4</v>
      </c>
      <c r="H306" s="220">
        <v>2241681.4</v>
      </c>
      <c r="I306" s="220">
        <v>2241681.4</v>
      </c>
      <c r="J306" s="220">
        <v>2241681.4</v>
      </c>
      <c r="K306" s="220">
        <v>2241681.4</v>
      </c>
      <c r="L306" s="220">
        <v>2241681.4</v>
      </c>
      <c r="M306" s="220">
        <v>2241681.4</v>
      </c>
      <c r="N306" s="220">
        <v>2241681.4</v>
      </c>
      <c r="O306" s="220">
        <v>2241681.4</v>
      </c>
      <c r="P306" s="220">
        <f t="shared" si="56"/>
        <v>26900176.799999993</v>
      </c>
      <c r="Q306" s="220">
        <v>2536481.645</v>
      </c>
      <c r="R306" s="220">
        <v>2831281.8899999997</v>
      </c>
      <c r="S306" s="220">
        <v>2831281.8899999997</v>
      </c>
      <c r="T306" s="220">
        <v>2831281.8899999997</v>
      </c>
      <c r="U306" s="220">
        <v>2831281.8899999997</v>
      </c>
      <c r="V306" s="220">
        <v>2831281.8899999997</v>
      </c>
      <c r="W306" s="220">
        <v>2831281.8899999997</v>
      </c>
      <c r="X306" s="220">
        <v>2831281.8899999997</v>
      </c>
      <c r="Y306" s="220">
        <v>2831281.8899999997</v>
      </c>
      <c r="Z306" s="220">
        <v>2831281.8899999997</v>
      </c>
      <c r="AA306" s="220">
        <v>2831281.8899999997</v>
      </c>
      <c r="AB306" s="220">
        <v>2831281.8899999997</v>
      </c>
      <c r="AC306" s="220">
        <v>2831281.8899999997</v>
      </c>
      <c r="AD306" s="220">
        <v>2831281.8899999997</v>
      </c>
      <c r="AE306" s="220">
        <v>2831281.8899999997</v>
      </c>
      <c r="AF306" s="220">
        <v>2831281.8899999997</v>
      </c>
      <c r="AG306" s="220">
        <f t="shared" si="57"/>
        <v>33975382.68</v>
      </c>
      <c r="AH306" s="234"/>
      <c r="AI306" s="235">
        <f t="shared" si="60"/>
        <v>1606.54</v>
      </c>
      <c r="AJ306" s="235">
        <f t="shared" si="60"/>
        <v>1606.54</v>
      </c>
      <c r="AK306" s="235">
        <f t="shared" si="60"/>
        <v>1606.54</v>
      </c>
      <c r="AL306" s="235">
        <f t="shared" si="58"/>
        <v>1606.54</v>
      </c>
      <c r="AM306" s="235">
        <f t="shared" si="58"/>
        <v>1606.54</v>
      </c>
      <c r="AN306" s="235">
        <f t="shared" si="58"/>
        <v>1606.54</v>
      </c>
      <c r="AO306" s="235">
        <f t="shared" si="58"/>
        <v>1606.54</v>
      </c>
      <c r="AP306" s="235">
        <f t="shared" si="58"/>
        <v>1606.54</v>
      </c>
      <c r="AQ306" s="235">
        <f t="shared" si="58"/>
        <v>1606.54</v>
      </c>
      <c r="AR306" s="235">
        <f t="shared" si="51"/>
        <v>1606.54</v>
      </c>
      <c r="AS306" s="235">
        <f t="shared" si="51"/>
        <v>1606.54</v>
      </c>
      <c r="AT306" s="235">
        <f t="shared" si="51"/>
        <v>1606.54</v>
      </c>
      <c r="AU306" s="236">
        <f t="shared" si="53"/>
        <v>19278.480000000003</v>
      </c>
      <c r="AV306" s="236">
        <f t="shared" si="54"/>
        <v>1817.81</v>
      </c>
      <c r="AW306" s="236">
        <f t="shared" si="54"/>
        <v>2029.09</v>
      </c>
      <c r="AX306" s="236">
        <f t="shared" si="54"/>
        <v>2029.09</v>
      </c>
      <c r="AY306" s="236">
        <f t="shared" si="54"/>
        <v>2029.09</v>
      </c>
      <c r="AZ306" s="236">
        <f t="shared" si="61"/>
        <v>2029.09</v>
      </c>
      <c r="BA306" s="236">
        <f t="shared" si="61"/>
        <v>2029.09</v>
      </c>
      <c r="BB306" s="236">
        <f t="shared" si="61"/>
        <v>2029.09</v>
      </c>
      <c r="BC306" s="236">
        <f t="shared" si="59"/>
        <v>2029.09</v>
      </c>
      <c r="BD306" s="236">
        <f t="shared" si="59"/>
        <v>2029.09</v>
      </c>
      <c r="BE306" s="236">
        <f t="shared" si="59"/>
        <v>2029.09</v>
      </c>
      <c r="BF306" s="236">
        <f t="shared" si="59"/>
        <v>2029.09</v>
      </c>
      <c r="BG306" s="236">
        <f t="shared" si="59"/>
        <v>2029.09</v>
      </c>
      <c r="BH306" s="236">
        <f t="shared" si="59"/>
        <v>2029.09</v>
      </c>
      <c r="BI306" s="236">
        <f t="shared" si="52"/>
        <v>2029.09</v>
      </c>
      <c r="BJ306" s="236">
        <f t="shared" si="52"/>
        <v>2029.09</v>
      </c>
      <c r="BK306" s="236">
        <f t="shared" si="52"/>
        <v>2029.09</v>
      </c>
      <c r="BL306" s="235">
        <f t="shared" si="55"/>
        <v>24349.079999999998</v>
      </c>
      <c r="BM306" s="234"/>
      <c r="BN306" s="234"/>
      <c r="BO306" s="234"/>
      <c r="BP306" s="234"/>
      <c r="BQ306" s="234"/>
      <c r="BS306" s="232"/>
      <c r="BT306" s="232"/>
    </row>
    <row r="307" spans="1:72">
      <c r="A307" s="234" t="s">
        <v>520</v>
      </c>
      <c r="B307" s="231">
        <v>0</v>
      </c>
      <c r="C307" s="231">
        <v>0</v>
      </c>
      <c r="D307" s="220">
        <v>2316808.87</v>
      </c>
      <c r="E307" s="220">
        <v>2316808.87</v>
      </c>
      <c r="F307" s="220">
        <v>2316808.87</v>
      </c>
      <c r="G307" s="220">
        <v>2316808.87</v>
      </c>
      <c r="H307" s="220">
        <v>2316808.87</v>
      </c>
      <c r="I307" s="220">
        <v>2316808.87</v>
      </c>
      <c r="J307" s="220">
        <v>2321387.5700000003</v>
      </c>
      <c r="K307" s="220">
        <v>2325966.27</v>
      </c>
      <c r="L307" s="220">
        <v>2325966.27</v>
      </c>
      <c r="M307" s="220">
        <v>2325966.27</v>
      </c>
      <c r="N307" s="220">
        <v>2325966.27</v>
      </c>
      <c r="O307" s="220">
        <v>2325966.27</v>
      </c>
      <c r="P307" s="220">
        <f t="shared" si="56"/>
        <v>27852072.140000001</v>
      </c>
      <c r="Q307" s="220">
        <v>2417825.5950000002</v>
      </c>
      <c r="R307" s="220">
        <v>2509684.92</v>
      </c>
      <c r="S307" s="220">
        <v>2509684.92</v>
      </c>
      <c r="T307" s="220">
        <v>2509684.92</v>
      </c>
      <c r="U307" s="220">
        <v>2509684.92</v>
      </c>
      <c r="V307" s="220">
        <v>2509684.92</v>
      </c>
      <c r="W307" s="220">
        <v>2509684.92</v>
      </c>
      <c r="X307" s="220">
        <v>2509684.92</v>
      </c>
      <c r="Y307" s="220">
        <v>2509684.92</v>
      </c>
      <c r="Z307" s="220">
        <v>2509684.92</v>
      </c>
      <c r="AA307" s="220">
        <v>2509684.92</v>
      </c>
      <c r="AB307" s="220">
        <v>2509684.92</v>
      </c>
      <c r="AC307" s="220">
        <v>2509684.92</v>
      </c>
      <c r="AD307" s="220">
        <v>2509684.92</v>
      </c>
      <c r="AE307" s="220">
        <v>2509684.92</v>
      </c>
      <c r="AF307" s="220">
        <v>2509684.92</v>
      </c>
      <c r="AG307" s="220">
        <f t="shared" si="57"/>
        <v>30116219.040000007</v>
      </c>
      <c r="AH307" s="234"/>
      <c r="AI307" s="235">
        <f t="shared" si="60"/>
        <v>0</v>
      </c>
      <c r="AJ307" s="235">
        <f t="shared" si="60"/>
        <v>0</v>
      </c>
      <c r="AK307" s="235">
        <f t="shared" si="60"/>
        <v>0</v>
      </c>
      <c r="AL307" s="235">
        <f t="shared" si="58"/>
        <v>0</v>
      </c>
      <c r="AM307" s="235">
        <f t="shared" si="58"/>
        <v>0</v>
      </c>
      <c r="AN307" s="235">
        <f t="shared" si="58"/>
        <v>0</v>
      </c>
      <c r="AO307" s="235">
        <f t="shared" si="58"/>
        <v>0</v>
      </c>
      <c r="AP307" s="235">
        <f t="shared" si="58"/>
        <v>0</v>
      </c>
      <c r="AQ307" s="235">
        <f t="shared" si="58"/>
        <v>0</v>
      </c>
      <c r="AR307" s="235">
        <f t="shared" si="51"/>
        <v>0</v>
      </c>
      <c r="AS307" s="235">
        <f t="shared" si="51"/>
        <v>0</v>
      </c>
      <c r="AT307" s="235">
        <f t="shared" si="51"/>
        <v>0</v>
      </c>
      <c r="AU307" s="236">
        <f t="shared" si="53"/>
        <v>0</v>
      </c>
      <c r="AV307" s="236">
        <f t="shared" si="54"/>
        <v>0</v>
      </c>
      <c r="AW307" s="236">
        <f t="shared" si="54"/>
        <v>0</v>
      </c>
      <c r="AX307" s="236">
        <f t="shared" si="54"/>
        <v>0</v>
      </c>
      <c r="AY307" s="236">
        <f t="shared" si="54"/>
        <v>0</v>
      </c>
      <c r="AZ307" s="236">
        <f t="shared" si="61"/>
        <v>0</v>
      </c>
      <c r="BA307" s="236">
        <f t="shared" si="61"/>
        <v>0</v>
      </c>
      <c r="BB307" s="236">
        <f t="shared" si="61"/>
        <v>0</v>
      </c>
      <c r="BC307" s="236">
        <f t="shared" si="59"/>
        <v>0</v>
      </c>
      <c r="BD307" s="236">
        <f t="shared" si="59"/>
        <v>0</v>
      </c>
      <c r="BE307" s="236">
        <f t="shared" si="59"/>
        <v>0</v>
      </c>
      <c r="BF307" s="236">
        <f t="shared" si="59"/>
        <v>0</v>
      </c>
      <c r="BG307" s="236">
        <f t="shared" si="59"/>
        <v>0</v>
      </c>
      <c r="BH307" s="236">
        <f t="shared" si="59"/>
        <v>0</v>
      </c>
      <c r="BI307" s="236">
        <f t="shared" si="52"/>
        <v>0</v>
      </c>
      <c r="BJ307" s="236">
        <f t="shared" si="52"/>
        <v>0</v>
      </c>
      <c r="BK307" s="236">
        <f t="shared" si="52"/>
        <v>0</v>
      </c>
      <c r="BL307" s="235">
        <f t="shared" si="55"/>
        <v>0</v>
      </c>
      <c r="BM307" s="234"/>
      <c r="BN307" s="234"/>
      <c r="BO307" s="234"/>
      <c r="BP307" s="234"/>
      <c r="BQ307" s="234"/>
      <c r="BS307" s="232"/>
      <c r="BT307" s="232"/>
    </row>
    <row r="308" spans="1:72">
      <c r="A308" s="234" t="s">
        <v>521</v>
      </c>
      <c r="B308" s="231">
        <v>0</v>
      </c>
      <c r="C308" s="231">
        <v>0</v>
      </c>
      <c r="D308" s="220">
        <v>45687.83</v>
      </c>
      <c r="E308" s="220">
        <v>45687.83</v>
      </c>
      <c r="F308" s="220">
        <v>45687.83</v>
      </c>
      <c r="G308" s="220">
        <v>45687.83</v>
      </c>
      <c r="H308" s="220">
        <v>45687.83</v>
      </c>
      <c r="I308" s="220">
        <v>45687.83</v>
      </c>
      <c r="J308" s="220">
        <v>49590.395000000004</v>
      </c>
      <c r="K308" s="220">
        <v>53492.959999999999</v>
      </c>
      <c r="L308" s="220">
        <v>53492.959999999999</v>
      </c>
      <c r="M308" s="220">
        <v>173994.68</v>
      </c>
      <c r="N308" s="220">
        <v>294496.40000000002</v>
      </c>
      <c r="O308" s="220">
        <v>294496.40000000002</v>
      </c>
      <c r="P308" s="220">
        <f t="shared" si="56"/>
        <v>1193690.7750000001</v>
      </c>
      <c r="Q308" s="220">
        <v>294496.40000000002</v>
      </c>
      <c r="R308" s="220">
        <v>294496.40000000002</v>
      </c>
      <c r="S308" s="220">
        <v>294496.40000000002</v>
      </c>
      <c r="T308" s="220">
        <v>294496.40000000002</v>
      </c>
      <c r="U308" s="220">
        <v>294496.40000000002</v>
      </c>
      <c r="V308" s="220">
        <v>294496.40000000002</v>
      </c>
      <c r="W308" s="220">
        <v>294496.40000000002</v>
      </c>
      <c r="X308" s="220">
        <v>294496.40000000002</v>
      </c>
      <c r="Y308" s="220">
        <v>294496.40000000002</v>
      </c>
      <c r="Z308" s="220">
        <v>294496.40000000002</v>
      </c>
      <c r="AA308" s="220">
        <v>294496.40000000002</v>
      </c>
      <c r="AB308" s="220">
        <v>294496.40000000002</v>
      </c>
      <c r="AC308" s="220">
        <v>294496.40000000002</v>
      </c>
      <c r="AD308" s="220">
        <v>294496.40000000002</v>
      </c>
      <c r="AE308" s="220">
        <v>294496.40000000002</v>
      </c>
      <c r="AF308" s="220">
        <v>294496.40000000002</v>
      </c>
      <c r="AG308" s="220">
        <f t="shared" si="57"/>
        <v>3533956.7999999993</v>
      </c>
      <c r="AH308" s="234"/>
      <c r="AI308" s="235">
        <f t="shared" si="60"/>
        <v>0</v>
      </c>
      <c r="AJ308" s="235">
        <f t="shared" si="60"/>
        <v>0</v>
      </c>
      <c r="AK308" s="235">
        <f t="shared" si="60"/>
        <v>0</v>
      </c>
      <c r="AL308" s="235">
        <f t="shared" si="58"/>
        <v>0</v>
      </c>
      <c r="AM308" s="235">
        <f t="shared" si="58"/>
        <v>0</v>
      </c>
      <c r="AN308" s="235">
        <f t="shared" si="58"/>
        <v>0</v>
      </c>
      <c r="AO308" s="235">
        <f t="shared" si="58"/>
        <v>0</v>
      </c>
      <c r="AP308" s="235">
        <f t="shared" si="58"/>
        <v>0</v>
      </c>
      <c r="AQ308" s="235">
        <f t="shared" si="58"/>
        <v>0</v>
      </c>
      <c r="AR308" s="235">
        <f t="shared" si="51"/>
        <v>0</v>
      </c>
      <c r="AS308" s="235">
        <f t="shared" si="51"/>
        <v>0</v>
      </c>
      <c r="AT308" s="235">
        <f t="shared" si="51"/>
        <v>0</v>
      </c>
      <c r="AU308" s="236">
        <f t="shared" si="53"/>
        <v>0</v>
      </c>
      <c r="AV308" s="236">
        <f t="shared" si="54"/>
        <v>0</v>
      </c>
      <c r="AW308" s="236">
        <f t="shared" si="54"/>
        <v>0</v>
      </c>
      <c r="AX308" s="236">
        <f t="shared" si="54"/>
        <v>0</v>
      </c>
      <c r="AY308" s="236">
        <f t="shared" si="54"/>
        <v>0</v>
      </c>
      <c r="AZ308" s="236">
        <f t="shared" si="61"/>
        <v>0</v>
      </c>
      <c r="BA308" s="236">
        <f t="shared" si="61"/>
        <v>0</v>
      </c>
      <c r="BB308" s="236">
        <f t="shared" si="61"/>
        <v>0</v>
      </c>
      <c r="BC308" s="236">
        <f t="shared" si="59"/>
        <v>0</v>
      </c>
      <c r="BD308" s="236">
        <f t="shared" si="59"/>
        <v>0</v>
      </c>
      <c r="BE308" s="236">
        <f t="shared" si="59"/>
        <v>0</v>
      </c>
      <c r="BF308" s="236">
        <f t="shared" si="59"/>
        <v>0</v>
      </c>
      <c r="BG308" s="236">
        <f t="shared" si="59"/>
        <v>0</v>
      </c>
      <c r="BH308" s="236">
        <f t="shared" si="59"/>
        <v>0</v>
      </c>
      <c r="BI308" s="236">
        <f t="shared" si="52"/>
        <v>0</v>
      </c>
      <c r="BJ308" s="236">
        <f t="shared" si="52"/>
        <v>0</v>
      </c>
      <c r="BK308" s="236">
        <f t="shared" si="52"/>
        <v>0</v>
      </c>
      <c r="BL308" s="235">
        <f t="shared" si="55"/>
        <v>0</v>
      </c>
      <c r="BM308" s="234"/>
      <c r="BN308" s="234"/>
      <c r="BO308" s="234"/>
      <c r="BP308" s="234"/>
      <c r="BQ308" s="234"/>
      <c r="BS308" s="232"/>
      <c r="BT308" s="232"/>
    </row>
    <row r="309" spans="1:72">
      <c r="A309" s="234" t="s">
        <v>522</v>
      </c>
      <c r="B309" s="231">
        <v>1.66E-2</v>
      </c>
      <c r="C309" s="231">
        <v>1.66E-2</v>
      </c>
      <c r="D309" s="220">
        <v>30930520.120000001</v>
      </c>
      <c r="E309" s="220">
        <v>30780534.16</v>
      </c>
      <c r="F309" s="220">
        <v>30709333.059999999</v>
      </c>
      <c r="G309" s="220">
        <v>30701963.59</v>
      </c>
      <c r="H309" s="220">
        <v>30694594.120000001</v>
      </c>
      <c r="I309" s="220">
        <v>30694594.120000001</v>
      </c>
      <c r="J309" s="220">
        <v>30702542.84</v>
      </c>
      <c r="K309" s="220">
        <v>30710491.560000002</v>
      </c>
      <c r="L309" s="220">
        <v>30710491.560000002</v>
      </c>
      <c r="M309" s="220">
        <v>30710491.560000002</v>
      </c>
      <c r="N309" s="220">
        <v>30710491.560000002</v>
      </c>
      <c r="O309" s="220">
        <v>30710491.560000002</v>
      </c>
      <c r="P309" s="220">
        <f t="shared" si="56"/>
        <v>368766539.81</v>
      </c>
      <c r="Q309" s="220">
        <v>30710491.560000002</v>
      </c>
      <c r="R309" s="220">
        <v>30710491.560000002</v>
      </c>
      <c r="S309" s="220">
        <v>30710491.560000002</v>
      </c>
      <c r="T309" s="220">
        <v>30710491.560000002</v>
      </c>
      <c r="U309" s="220">
        <v>30710491.560000002</v>
      </c>
      <c r="V309" s="220">
        <v>30710491.560000002</v>
      </c>
      <c r="W309" s="220">
        <v>30710491.560000002</v>
      </c>
      <c r="X309" s="220">
        <v>30710491.560000002</v>
      </c>
      <c r="Y309" s="220">
        <v>30710491.560000002</v>
      </c>
      <c r="Z309" s="220">
        <v>30710491.560000002</v>
      </c>
      <c r="AA309" s="220">
        <v>30710491.560000002</v>
      </c>
      <c r="AB309" s="220">
        <v>30710491.560000002</v>
      </c>
      <c r="AC309" s="220">
        <v>30710491.560000002</v>
      </c>
      <c r="AD309" s="220">
        <v>30710491.560000002</v>
      </c>
      <c r="AE309" s="220">
        <v>30710491.560000002</v>
      </c>
      <c r="AF309" s="220">
        <v>30710491.560000002</v>
      </c>
      <c r="AG309" s="220">
        <f t="shared" si="57"/>
        <v>368525898.72000003</v>
      </c>
      <c r="AH309" s="234"/>
      <c r="AI309" s="235">
        <f t="shared" si="60"/>
        <v>42787.22</v>
      </c>
      <c r="AJ309" s="235">
        <f t="shared" si="60"/>
        <v>42579.74</v>
      </c>
      <c r="AK309" s="235">
        <f t="shared" si="60"/>
        <v>42481.24</v>
      </c>
      <c r="AL309" s="235">
        <f t="shared" si="58"/>
        <v>42471.05</v>
      </c>
      <c r="AM309" s="235">
        <f t="shared" si="58"/>
        <v>42460.86</v>
      </c>
      <c r="AN309" s="235">
        <f t="shared" si="58"/>
        <v>42460.86</v>
      </c>
      <c r="AO309" s="235">
        <f t="shared" si="58"/>
        <v>42471.85</v>
      </c>
      <c r="AP309" s="235">
        <f t="shared" si="58"/>
        <v>42482.85</v>
      </c>
      <c r="AQ309" s="235">
        <f t="shared" si="58"/>
        <v>42482.85</v>
      </c>
      <c r="AR309" s="235">
        <f t="shared" si="51"/>
        <v>42482.85</v>
      </c>
      <c r="AS309" s="235">
        <f t="shared" si="51"/>
        <v>42482.85</v>
      </c>
      <c r="AT309" s="235">
        <f t="shared" si="51"/>
        <v>42482.85</v>
      </c>
      <c r="AU309" s="236">
        <f t="shared" si="53"/>
        <v>510127.06999999983</v>
      </c>
      <c r="AV309" s="236">
        <f t="shared" si="54"/>
        <v>42482.85</v>
      </c>
      <c r="AW309" s="236">
        <f t="shared" si="54"/>
        <v>42482.85</v>
      </c>
      <c r="AX309" s="236">
        <f t="shared" si="54"/>
        <v>42482.85</v>
      </c>
      <c r="AY309" s="236">
        <f t="shared" si="54"/>
        <v>42482.85</v>
      </c>
      <c r="AZ309" s="236">
        <f t="shared" si="61"/>
        <v>42482.85</v>
      </c>
      <c r="BA309" s="236">
        <f t="shared" si="61"/>
        <v>42482.85</v>
      </c>
      <c r="BB309" s="236">
        <f t="shared" si="61"/>
        <v>42482.85</v>
      </c>
      <c r="BC309" s="236">
        <f t="shared" si="59"/>
        <v>42482.85</v>
      </c>
      <c r="BD309" s="236">
        <f t="shared" si="59"/>
        <v>42482.85</v>
      </c>
      <c r="BE309" s="236">
        <f t="shared" si="59"/>
        <v>42482.85</v>
      </c>
      <c r="BF309" s="236">
        <f t="shared" si="59"/>
        <v>42482.85</v>
      </c>
      <c r="BG309" s="236">
        <f t="shared" si="59"/>
        <v>42482.85</v>
      </c>
      <c r="BH309" s="236">
        <f t="shared" si="59"/>
        <v>42482.85</v>
      </c>
      <c r="BI309" s="236">
        <f t="shared" si="52"/>
        <v>42482.85</v>
      </c>
      <c r="BJ309" s="236">
        <f t="shared" si="52"/>
        <v>42482.85</v>
      </c>
      <c r="BK309" s="236">
        <f t="shared" si="52"/>
        <v>42482.85</v>
      </c>
      <c r="BL309" s="235">
        <f t="shared" si="55"/>
        <v>509794.1999999999</v>
      </c>
      <c r="BM309" s="234"/>
      <c r="BN309" s="234"/>
      <c r="BO309" s="234"/>
      <c r="BP309" s="234"/>
      <c r="BQ309" s="234"/>
      <c r="BS309" s="232"/>
      <c r="BT309" s="232"/>
    </row>
    <row r="310" spans="1:72">
      <c r="A310" s="234" t="s">
        <v>523</v>
      </c>
      <c r="B310" s="231">
        <v>1.66E-2</v>
      </c>
      <c r="C310" s="231">
        <v>1.66E-2</v>
      </c>
      <c r="D310" s="220">
        <v>1249506.95</v>
      </c>
      <c r="E310" s="220">
        <v>1249506.95</v>
      </c>
      <c r="F310" s="220">
        <v>1249506.95</v>
      </c>
      <c r="G310" s="220">
        <v>1249506.95</v>
      </c>
      <c r="H310" s="220">
        <v>1249506.95</v>
      </c>
      <c r="I310" s="220">
        <v>1249506.95</v>
      </c>
      <c r="J310" s="220">
        <v>1249506.95</v>
      </c>
      <c r="K310" s="220">
        <v>1249506.95</v>
      </c>
      <c r="L310" s="220">
        <v>1249506.95</v>
      </c>
      <c r="M310" s="220">
        <v>1249506.95</v>
      </c>
      <c r="N310" s="220">
        <v>1249506.95</v>
      </c>
      <c r="O310" s="220">
        <v>1249506.95</v>
      </c>
      <c r="P310" s="220">
        <f t="shared" si="56"/>
        <v>14994083.399999997</v>
      </c>
      <c r="Q310" s="220">
        <v>1249506.95</v>
      </c>
      <c r="R310" s="220">
        <v>1249506.95</v>
      </c>
      <c r="S310" s="220">
        <v>1249506.95</v>
      </c>
      <c r="T310" s="220">
        <v>1249506.95</v>
      </c>
      <c r="U310" s="220">
        <v>1249506.95</v>
      </c>
      <c r="V310" s="220">
        <v>1249506.95</v>
      </c>
      <c r="W310" s="220">
        <v>1249506.95</v>
      </c>
      <c r="X310" s="220">
        <v>1249506.95</v>
      </c>
      <c r="Y310" s="220">
        <v>1249506.95</v>
      </c>
      <c r="Z310" s="220">
        <v>1249506.95</v>
      </c>
      <c r="AA310" s="220">
        <v>1249506.95</v>
      </c>
      <c r="AB310" s="220">
        <v>1249506.95</v>
      </c>
      <c r="AC310" s="220">
        <v>1249506.95</v>
      </c>
      <c r="AD310" s="220">
        <v>1249506.95</v>
      </c>
      <c r="AE310" s="220">
        <v>1249506.95</v>
      </c>
      <c r="AF310" s="220">
        <v>1249506.95</v>
      </c>
      <c r="AG310" s="220">
        <f t="shared" si="57"/>
        <v>14994083.399999997</v>
      </c>
      <c r="AH310" s="234"/>
      <c r="AI310" s="235">
        <f t="shared" si="60"/>
        <v>1728.48</v>
      </c>
      <c r="AJ310" s="235">
        <f t="shared" si="60"/>
        <v>1728.48</v>
      </c>
      <c r="AK310" s="235">
        <f t="shared" si="60"/>
        <v>1728.48</v>
      </c>
      <c r="AL310" s="235">
        <f t="shared" si="58"/>
        <v>1728.48</v>
      </c>
      <c r="AM310" s="235">
        <f t="shared" si="58"/>
        <v>1728.48</v>
      </c>
      <c r="AN310" s="235">
        <f t="shared" si="58"/>
        <v>1728.48</v>
      </c>
      <c r="AO310" s="235">
        <f t="shared" si="58"/>
        <v>1728.48</v>
      </c>
      <c r="AP310" s="235">
        <f t="shared" si="58"/>
        <v>1728.48</v>
      </c>
      <c r="AQ310" s="235">
        <f t="shared" si="58"/>
        <v>1728.48</v>
      </c>
      <c r="AR310" s="235">
        <f t="shared" si="51"/>
        <v>1728.48</v>
      </c>
      <c r="AS310" s="235">
        <f t="shared" si="51"/>
        <v>1728.48</v>
      </c>
      <c r="AT310" s="235">
        <f t="shared" si="51"/>
        <v>1728.48</v>
      </c>
      <c r="AU310" s="236">
        <f t="shared" si="53"/>
        <v>20741.759999999998</v>
      </c>
      <c r="AV310" s="236">
        <f t="shared" si="54"/>
        <v>1728.48</v>
      </c>
      <c r="AW310" s="236">
        <f t="shared" si="54"/>
        <v>1728.48</v>
      </c>
      <c r="AX310" s="236">
        <f t="shared" si="54"/>
        <v>1728.48</v>
      </c>
      <c r="AY310" s="236">
        <f t="shared" si="54"/>
        <v>1728.48</v>
      </c>
      <c r="AZ310" s="236">
        <f t="shared" si="61"/>
        <v>1728.48</v>
      </c>
      <c r="BA310" s="236">
        <f t="shared" si="61"/>
        <v>1728.48</v>
      </c>
      <c r="BB310" s="236">
        <f t="shared" si="61"/>
        <v>1728.48</v>
      </c>
      <c r="BC310" s="236">
        <f t="shared" si="59"/>
        <v>1728.48</v>
      </c>
      <c r="BD310" s="236">
        <f t="shared" si="59"/>
        <v>1728.48</v>
      </c>
      <c r="BE310" s="236">
        <f t="shared" si="59"/>
        <v>1728.48</v>
      </c>
      <c r="BF310" s="236">
        <f t="shared" si="59"/>
        <v>1728.48</v>
      </c>
      <c r="BG310" s="236">
        <f t="shared" si="59"/>
        <v>1728.48</v>
      </c>
      <c r="BH310" s="236">
        <f t="shared" si="59"/>
        <v>1728.48</v>
      </c>
      <c r="BI310" s="236">
        <f t="shared" si="52"/>
        <v>1728.48</v>
      </c>
      <c r="BJ310" s="236">
        <f t="shared" si="52"/>
        <v>1728.48</v>
      </c>
      <c r="BK310" s="236">
        <f t="shared" si="52"/>
        <v>1728.48</v>
      </c>
      <c r="BL310" s="235">
        <f t="shared" si="55"/>
        <v>20741.759999999998</v>
      </c>
      <c r="BM310" s="234"/>
      <c r="BN310" s="234"/>
      <c r="BO310" s="234"/>
      <c r="BP310" s="234"/>
      <c r="BQ310" s="234"/>
      <c r="BS310" s="232"/>
      <c r="BT310" s="232"/>
    </row>
    <row r="311" spans="1:72">
      <c r="A311" s="234" t="s">
        <v>524</v>
      </c>
      <c r="B311" s="231">
        <v>1.66E-2</v>
      </c>
      <c r="C311" s="231">
        <v>1.66E-2</v>
      </c>
      <c r="D311" s="220">
        <v>1746483.13</v>
      </c>
      <c r="E311" s="220">
        <v>1746483.13</v>
      </c>
      <c r="F311" s="220">
        <v>1774192.42</v>
      </c>
      <c r="G311" s="220">
        <v>1801901.7000000002</v>
      </c>
      <c r="H311" s="220">
        <v>1801901.7000000002</v>
      </c>
      <c r="I311" s="220">
        <v>1801901.7000000002</v>
      </c>
      <c r="J311" s="220">
        <v>1801901.7000000002</v>
      </c>
      <c r="K311" s="220">
        <v>1801901.7000000002</v>
      </c>
      <c r="L311" s="220">
        <v>1801901.7000000002</v>
      </c>
      <c r="M311" s="220">
        <v>1801901.7000000002</v>
      </c>
      <c r="N311" s="220">
        <v>1801901.7000000002</v>
      </c>
      <c r="O311" s="220">
        <v>1801901.7000000002</v>
      </c>
      <c r="P311" s="220">
        <f t="shared" si="56"/>
        <v>21484273.979999997</v>
      </c>
      <c r="Q311" s="220">
        <v>1801901.7000000002</v>
      </c>
      <c r="R311" s="220">
        <v>1801901.7000000002</v>
      </c>
      <c r="S311" s="220">
        <v>1801901.7000000002</v>
      </c>
      <c r="T311" s="220">
        <v>1801901.7000000002</v>
      </c>
      <c r="U311" s="220">
        <v>1801901.7000000002</v>
      </c>
      <c r="V311" s="220">
        <v>1801901.7000000002</v>
      </c>
      <c r="W311" s="220">
        <v>1801901.7000000002</v>
      </c>
      <c r="X311" s="220">
        <v>1801901.7000000002</v>
      </c>
      <c r="Y311" s="220">
        <v>1801901.7000000002</v>
      </c>
      <c r="Z311" s="220">
        <v>1801901.7000000002</v>
      </c>
      <c r="AA311" s="220">
        <v>1801901.7000000002</v>
      </c>
      <c r="AB311" s="220">
        <v>1801901.7000000002</v>
      </c>
      <c r="AC311" s="220">
        <v>1801901.7000000002</v>
      </c>
      <c r="AD311" s="220">
        <v>1801901.7000000002</v>
      </c>
      <c r="AE311" s="220">
        <v>1801901.7000000002</v>
      </c>
      <c r="AF311" s="220">
        <v>1801901.7000000002</v>
      </c>
      <c r="AG311" s="220">
        <f t="shared" si="57"/>
        <v>21622820.399999995</v>
      </c>
      <c r="AH311" s="234"/>
      <c r="AI311" s="235">
        <f t="shared" si="60"/>
        <v>2415.9699999999998</v>
      </c>
      <c r="AJ311" s="235">
        <f t="shared" si="60"/>
        <v>2415.9699999999998</v>
      </c>
      <c r="AK311" s="235">
        <f t="shared" si="60"/>
        <v>2454.3000000000002</v>
      </c>
      <c r="AL311" s="235">
        <f t="shared" si="58"/>
        <v>2492.63</v>
      </c>
      <c r="AM311" s="235">
        <f t="shared" si="58"/>
        <v>2492.63</v>
      </c>
      <c r="AN311" s="235">
        <f t="shared" si="58"/>
        <v>2492.63</v>
      </c>
      <c r="AO311" s="235">
        <f t="shared" si="58"/>
        <v>2492.63</v>
      </c>
      <c r="AP311" s="235">
        <f t="shared" si="58"/>
        <v>2492.63</v>
      </c>
      <c r="AQ311" s="235">
        <f t="shared" si="58"/>
        <v>2492.63</v>
      </c>
      <c r="AR311" s="235">
        <f t="shared" si="51"/>
        <v>2492.63</v>
      </c>
      <c r="AS311" s="235">
        <f t="shared" si="51"/>
        <v>2492.63</v>
      </c>
      <c r="AT311" s="235">
        <f t="shared" si="51"/>
        <v>2492.63</v>
      </c>
      <c r="AU311" s="236">
        <f t="shared" si="53"/>
        <v>29719.910000000007</v>
      </c>
      <c r="AV311" s="236">
        <f t="shared" si="54"/>
        <v>2492.63</v>
      </c>
      <c r="AW311" s="236">
        <f t="shared" si="54"/>
        <v>2492.63</v>
      </c>
      <c r="AX311" s="236">
        <f t="shared" si="54"/>
        <v>2492.63</v>
      </c>
      <c r="AY311" s="236">
        <f t="shared" si="54"/>
        <v>2492.63</v>
      </c>
      <c r="AZ311" s="236">
        <f t="shared" si="61"/>
        <v>2492.63</v>
      </c>
      <c r="BA311" s="236">
        <f t="shared" si="61"/>
        <v>2492.63</v>
      </c>
      <c r="BB311" s="236">
        <f t="shared" si="61"/>
        <v>2492.63</v>
      </c>
      <c r="BC311" s="236">
        <f t="shared" si="59"/>
        <v>2492.63</v>
      </c>
      <c r="BD311" s="236">
        <f t="shared" si="59"/>
        <v>2492.63</v>
      </c>
      <c r="BE311" s="236">
        <f t="shared" si="59"/>
        <v>2492.63</v>
      </c>
      <c r="BF311" s="236">
        <f t="shared" si="59"/>
        <v>2492.63</v>
      </c>
      <c r="BG311" s="236">
        <f t="shared" si="59"/>
        <v>2492.63</v>
      </c>
      <c r="BH311" s="236">
        <f t="shared" si="59"/>
        <v>2492.63</v>
      </c>
      <c r="BI311" s="236">
        <f t="shared" si="52"/>
        <v>2492.63</v>
      </c>
      <c r="BJ311" s="236">
        <f t="shared" si="52"/>
        <v>2492.63</v>
      </c>
      <c r="BK311" s="236">
        <f t="shared" si="52"/>
        <v>2492.63</v>
      </c>
      <c r="BL311" s="235">
        <f t="shared" si="55"/>
        <v>29911.560000000009</v>
      </c>
      <c r="BM311" s="234"/>
      <c r="BN311" s="234"/>
      <c r="BO311" s="234"/>
      <c r="BP311" s="234"/>
      <c r="BQ311" s="234"/>
      <c r="BS311" s="232"/>
      <c r="BT311" s="232"/>
    </row>
    <row r="312" spans="1:72">
      <c r="A312" s="234" t="s">
        <v>525</v>
      </c>
      <c r="B312" s="231">
        <v>1.83E-2</v>
      </c>
      <c r="C312" s="231">
        <v>1.83E-2</v>
      </c>
      <c r="D312" s="220">
        <v>0</v>
      </c>
      <c r="E312" s="220">
        <v>0</v>
      </c>
      <c r="F312" s="220">
        <v>0</v>
      </c>
      <c r="G312" s="220">
        <v>0</v>
      </c>
      <c r="H312" s="220">
        <v>0</v>
      </c>
      <c r="I312" s="220">
        <v>0</v>
      </c>
      <c r="J312" s="220">
        <v>3738.5050000000001</v>
      </c>
      <c r="K312" s="220">
        <v>7477.01</v>
      </c>
      <c r="L312" s="220">
        <v>7477.01</v>
      </c>
      <c r="M312" s="220">
        <v>7477.01</v>
      </c>
      <c r="N312" s="220">
        <v>7477.01</v>
      </c>
      <c r="O312" s="220">
        <v>7477.01</v>
      </c>
      <c r="P312" s="220">
        <f t="shared" si="56"/>
        <v>41123.555000000008</v>
      </c>
      <c r="Q312" s="220">
        <v>7477.01</v>
      </c>
      <c r="R312" s="220">
        <v>7477.01</v>
      </c>
      <c r="S312" s="220">
        <v>7477.01</v>
      </c>
      <c r="T312" s="220">
        <v>7477.01</v>
      </c>
      <c r="U312" s="220">
        <v>7477.01</v>
      </c>
      <c r="V312" s="220">
        <v>7477.01</v>
      </c>
      <c r="W312" s="220">
        <v>7477.01</v>
      </c>
      <c r="X312" s="220">
        <v>57484.630000000005</v>
      </c>
      <c r="Y312" s="220">
        <v>107492.25</v>
      </c>
      <c r="Z312" s="220">
        <v>107492.25</v>
      </c>
      <c r="AA312" s="220">
        <v>107492.25</v>
      </c>
      <c r="AB312" s="220">
        <v>107492.25</v>
      </c>
      <c r="AC312" s="220">
        <v>107492.25</v>
      </c>
      <c r="AD312" s="220">
        <v>107492.25</v>
      </c>
      <c r="AE312" s="220">
        <v>107492.25</v>
      </c>
      <c r="AF312" s="220">
        <v>107492.25</v>
      </c>
      <c r="AG312" s="220">
        <f t="shared" si="57"/>
        <v>939853.66</v>
      </c>
      <c r="AH312" s="234"/>
      <c r="AI312" s="235">
        <f t="shared" si="60"/>
        <v>0</v>
      </c>
      <c r="AJ312" s="235">
        <f t="shared" si="60"/>
        <v>0</v>
      </c>
      <c r="AK312" s="235">
        <f t="shared" si="60"/>
        <v>0</v>
      </c>
      <c r="AL312" s="235">
        <f t="shared" si="58"/>
        <v>0</v>
      </c>
      <c r="AM312" s="235">
        <f t="shared" si="58"/>
        <v>0</v>
      </c>
      <c r="AN312" s="235">
        <f t="shared" si="58"/>
        <v>0</v>
      </c>
      <c r="AO312" s="235">
        <f t="shared" si="58"/>
        <v>5.7</v>
      </c>
      <c r="AP312" s="235">
        <f t="shared" si="58"/>
        <v>11.4</v>
      </c>
      <c r="AQ312" s="235">
        <f t="shared" si="58"/>
        <v>11.4</v>
      </c>
      <c r="AR312" s="235">
        <f t="shared" si="51"/>
        <v>11.4</v>
      </c>
      <c r="AS312" s="235">
        <f t="shared" si="51"/>
        <v>11.4</v>
      </c>
      <c r="AT312" s="235">
        <f t="shared" si="51"/>
        <v>11.4</v>
      </c>
      <c r="AU312" s="236">
        <f t="shared" si="53"/>
        <v>62.699999999999996</v>
      </c>
      <c r="AV312" s="236">
        <f t="shared" si="54"/>
        <v>11.4</v>
      </c>
      <c r="AW312" s="236">
        <f t="shared" si="54"/>
        <v>11.4</v>
      </c>
      <c r="AX312" s="236">
        <f t="shared" si="54"/>
        <v>11.4</v>
      </c>
      <c r="AY312" s="236">
        <f t="shared" si="54"/>
        <v>11.4</v>
      </c>
      <c r="AZ312" s="236">
        <f t="shared" si="61"/>
        <v>11.4</v>
      </c>
      <c r="BA312" s="236">
        <f t="shared" si="61"/>
        <v>11.4</v>
      </c>
      <c r="BB312" s="236">
        <f t="shared" si="61"/>
        <v>11.4</v>
      </c>
      <c r="BC312" s="236">
        <f t="shared" si="59"/>
        <v>87.66</v>
      </c>
      <c r="BD312" s="236">
        <f t="shared" si="59"/>
        <v>163.93</v>
      </c>
      <c r="BE312" s="236">
        <f t="shared" si="59"/>
        <v>163.93</v>
      </c>
      <c r="BF312" s="236">
        <f t="shared" si="59"/>
        <v>163.93</v>
      </c>
      <c r="BG312" s="236">
        <f t="shared" si="59"/>
        <v>163.93</v>
      </c>
      <c r="BH312" s="236">
        <f t="shared" si="59"/>
        <v>163.93</v>
      </c>
      <c r="BI312" s="236">
        <f t="shared" si="52"/>
        <v>163.93</v>
      </c>
      <c r="BJ312" s="236">
        <f t="shared" si="52"/>
        <v>163.93</v>
      </c>
      <c r="BK312" s="236">
        <f t="shared" si="52"/>
        <v>163.93</v>
      </c>
      <c r="BL312" s="235">
        <f t="shared" si="55"/>
        <v>1433.3000000000004</v>
      </c>
      <c r="BM312" s="234"/>
      <c r="BN312" s="234"/>
      <c r="BO312" s="234"/>
      <c r="BP312" s="234"/>
      <c r="BQ312" s="234"/>
      <c r="BS312" s="232"/>
      <c r="BT312" s="232"/>
    </row>
    <row r="313" spans="1:72">
      <c r="A313" s="234" t="s">
        <v>526</v>
      </c>
      <c r="B313" s="231">
        <v>1.9E-2</v>
      </c>
      <c r="C313" s="231">
        <v>1.9E-2</v>
      </c>
      <c r="D313" s="220">
        <v>336204910.31</v>
      </c>
      <c r="E313" s="220">
        <v>336401646.38</v>
      </c>
      <c r="F313" s="220">
        <v>336436509.95999998</v>
      </c>
      <c r="G313" s="220">
        <v>337237311.50999999</v>
      </c>
      <c r="H313" s="220">
        <v>338725812.87</v>
      </c>
      <c r="I313" s="220">
        <v>342343340.61000001</v>
      </c>
      <c r="J313" s="220">
        <v>345295977.995</v>
      </c>
      <c r="K313" s="220">
        <v>345926639.50000006</v>
      </c>
      <c r="L313" s="220">
        <v>347986070.66500002</v>
      </c>
      <c r="M313" s="220">
        <v>351959266.02499998</v>
      </c>
      <c r="N313" s="220">
        <v>354530404.15999997</v>
      </c>
      <c r="O313" s="220">
        <v>356056656.81</v>
      </c>
      <c r="P313" s="220">
        <f t="shared" si="56"/>
        <v>4129104546.7950001</v>
      </c>
      <c r="Q313" s="220">
        <v>358182341.09499997</v>
      </c>
      <c r="R313" s="220">
        <v>360003647.13</v>
      </c>
      <c r="S313" s="220">
        <v>362181604.53499997</v>
      </c>
      <c r="T313" s="220">
        <v>363084187.62499994</v>
      </c>
      <c r="U313" s="220">
        <v>363479236.14999998</v>
      </c>
      <c r="V313" s="220">
        <v>366999251.84499997</v>
      </c>
      <c r="W313" s="220">
        <v>370443647.99000001</v>
      </c>
      <c r="X313" s="220">
        <v>371037969.42000008</v>
      </c>
      <c r="Y313" s="220">
        <v>371072314.33500004</v>
      </c>
      <c r="Z313" s="220">
        <v>384391663.30499995</v>
      </c>
      <c r="AA313" s="220">
        <v>397985993.23499995</v>
      </c>
      <c r="AB313" s="220">
        <v>398070738.22000003</v>
      </c>
      <c r="AC313" s="220">
        <v>399910254.875</v>
      </c>
      <c r="AD313" s="220">
        <v>402236677.26500005</v>
      </c>
      <c r="AE313" s="220">
        <v>402571324.70000005</v>
      </c>
      <c r="AF313" s="220">
        <v>402432197.76999998</v>
      </c>
      <c r="AG313" s="220">
        <f t="shared" si="57"/>
        <v>4630631269.1100006</v>
      </c>
      <c r="AH313" s="234"/>
      <c r="AI313" s="235">
        <f t="shared" si="60"/>
        <v>532324.43999999994</v>
      </c>
      <c r="AJ313" s="235">
        <f t="shared" si="60"/>
        <v>532635.93999999994</v>
      </c>
      <c r="AK313" s="235">
        <f t="shared" si="60"/>
        <v>532691.14</v>
      </c>
      <c r="AL313" s="235">
        <f t="shared" si="58"/>
        <v>533959.07999999996</v>
      </c>
      <c r="AM313" s="235">
        <f t="shared" si="58"/>
        <v>536315.87</v>
      </c>
      <c r="AN313" s="235">
        <f t="shared" si="58"/>
        <v>542043.62</v>
      </c>
      <c r="AO313" s="235">
        <f t="shared" si="58"/>
        <v>546718.63</v>
      </c>
      <c r="AP313" s="235">
        <f t="shared" si="58"/>
        <v>547717.18000000005</v>
      </c>
      <c r="AQ313" s="235">
        <f t="shared" si="58"/>
        <v>550977.94999999995</v>
      </c>
      <c r="AR313" s="235">
        <f t="shared" si="51"/>
        <v>557268.84</v>
      </c>
      <c r="AS313" s="235">
        <f t="shared" si="51"/>
        <v>561339.81000000006</v>
      </c>
      <c r="AT313" s="235">
        <f t="shared" si="51"/>
        <v>563756.37</v>
      </c>
      <c r="AU313" s="236">
        <f t="shared" si="53"/>
        <v>6537748.8700000001</v>
      </c>
      <c r="AV313" s="236">
        <f t="shared" si="54"/>
        <v>567122.04</v>
      </c>
      <c r="AW313" s="236">
        <f t="shared" si="54"/>
        <v>570005.77</v>
      </c>
      <c r="AX313" s="236">
        <f t="shared" si="54"/>
        <v>573454.21</v>
      </c>
      <c r="AY313" s="236">
        <f t="shared" si="54"/>
        <v>574883.30000000005</v>
      </c>
      <c r="AZ313" s="236">
        <f t="shared" si="61"/>
        <v>575508.79</v>
      </c>
      <c r="BA313" s="236">
        <f t="shared" si="61"/>
        <v>581082.15</v>
      </c>
      <c r="BB313" s="236">
        <f t="shared" si="61"/>
        <v>586535.78</v>
      </c>
      <c r="BC313" s="236">
        <f t="shared" si="59"/>
        <v>587476.78</v>
      </c>
      <c r="BD313" s="236">
        <f t="shared" si="59"/>
        <v>587531.16</v>
      </c>
      <c r="BE313" s="236">
        <f t="shared" si="59"/>
        <v>608620.13</v>
      </c>
      <c r="BF313" s="236">
        <f t="shared" si="59"/>
        <v>630144.49</v>
      </c>
      <c r="BG313" s="236">
        <f t="shared" si="59"/>
        <v>630278.67000000004</v>
      </c>
      <c r="BH313" s="236">
        <f t="shared" si="59"/>
        <v>633191.24</v>
      </c>
      <c r="BI313" s="236">
        <f t="shared" si="52"/>
        <v>636874.74</v>
      </c>
      <c r="BJ313" s="236">
        <f t="shared" si="52"/>
        <v>637404.6</v>
      </c>
      <c r="BK313" s="236">
        <f t="shared" si="52"/>
        <v>637184.31000000006</v>
      </c>
      <c r="BL313" s="235">
        <f t="shared" si="55"/>
        <v>7331832.8399999999</v>
      </c>
      <c r="BM313" s="234"/>
      <c r="BN313" s="234"/>
      <c r="BO313" s="234"/>
      <c r="BP313" s="234"/>
      <c r="BQ313" s="234"/>
      <c r="BS313" s="232"/>
      <c r="BT313" s="232"/>
    </row>
    <row r="314" spans="1:72">
      <c r="A314" s="234" t="s">
        <v>527</v>
      </c>
      <c r="B314" s="231">
        <v>1.9E-2</v>
      </c>
      <c r="C314" s="231">
        <v>1.9E-2</v>
      </c>
      <c r="D314" s="220">
        <v>24149434.98</v>
      </c>
      <c r="E314" s="220">
        <v>24144824.940000001</v>
      </c>
      <c r="F314" s="220">
        <v>24174621.09</v>
      </c>
      <c r="G314" s="220">
        <v>24204980.399999999</v>
      </c>
      <c r="H314" s="220">
        <v>24204980.399999999</v>
      </c>
      <c r="I314" s="220">
        <v>24204980.399999999</v>
      </c>
      <c r="J314" s="220">
        <v>24204980.399999999</v>
      </c>
      <c r="K314" s="220">
        <v>24204980.399999999</v>
      </c>
      <c r="L314" s="220">
        <v>24204980.399999999</v>
      </c>
      <c r="M314" s="220">
        <v>26715231.364999998</v>
      </c>
      <c r="N314" s="220">
        <v>29225482.329999998</v>
      </c>
      <c r="O314" s="220">
        <v>29991062.629999999</v>
      </c>
      <c r="P314" s="220">
        <f t="shared" si="56"/>
        <v>303630539.73500001</v>
      </c>
      <c r="Q314" s="220">
        <v>31853896.190000001</v>
      </c>
      <c r="R314" s="220">
        <v>32951149.449999999</v>
      </c>
      <c r="S314" s="220">
        <v>32951149.449999999</v>
      </c>
      <c r="T314" s="220">
        <v>32951149.449999999</v>
      </c>
      <c r="U314" s="220">
        <v>32951149.449999999</v>
      </c>
      <c r="V314" s="220">
        <v>32951149.449999999</v>
      </c>
      <c r="W314" s="220">
        <v>32951149.449999999</v>
      </c>
      <c r="X314" s="220">
        <v>32951149.449999999</v>
      </c>
      <c r="Y314" s="220">
        <v>32951149.449999999</v>
      </c>
      <c r="Z314" s="220">
        <v>32951149.449999999</v>
      </c>
      <c r="AA314" s="220">
        <v>32951149.449999999</v>
      </c>
      <c r="AB314" s="220">
        <v>32951149.449999999</v>
      </c>
      <c r="AC314" s="220">
        <v>32951149.449999999</v>
      </c>
      <c r="AD314" s="220">
        <v>32951149.449999999</v>
      </c>
      <c r="AE314" s="220">
        <v>34504906.969999999</v>
      </c>
      <c r="AF314" s="220">
        <v>36058664.490000002</v>
      </c>
      <c r="AG314" s="220">
        <f t="shared" si="57"/>
        <v>400075065.95999992</v>
      </c>
      <c r="AH314" s="234"/>
      <c r="AI314" s="235">
        <f t="shared" si="60"/>
        <v>38236.61</v>
      </c>
      <c r="AJ314" s="235">
        <f t="shared" si="60"/>
        <v>38229.31</v>
      </c>
      <c r="AK314" s="235">
        <f t="shared" si="60"/>
        <v>38276.480000000003</v>
      </c>
      <c r="AL314" s="235">
        <f t="shared" si="58"/>
        <v>38324.550000000003</v>
      </c>
      <c r="AM314" s="235">
        <f t="shared" si="58"/>
        <v>38324.550000000003</v>
      </c>
      <c r="AN314" s="235">
        <f t="shared" si="58"/>
        <v>38324.550000000003</v>
      </c>
      <c r="AO314" s="235">
        <f t="shared" si="58"/>
        <v>38324.550000000003</v>
      </c>
      <c r="AP314" s="235">
        <f t="shared" si="58"/>
        <v>38324.550000000003</v>
      </c>
      <c r="AQ314" s="235">
        <f t="shared" si="58"/>
        <v>38324.550000000003</v>
      </c>
      <c r="AR314" s="235">
        <f t="shared" si="51"/>
        <v>42299.12</v>
      </c>
      <c r="AS314" s="235">
        <f t="shared" si="51"/>
        <v>46273.68</v>
      </c>
      <c r="AT314" s="235">
        <f t="shared" si="51"/>
        <v>47485.85</v>
      </c>
      <c r="AU314" s="236">
        <f t="shared" si="53"/>
        <v>480748.34999999992</v>
      </c>
      <c r="AV314" s="236">
        <f t="shared" si="54"/>
        <v>50435.34</v>
      </c>
      <c r="AW314" s="236">
        <f t="shared" si="54"/>
        <v>52172.65</v>
      </c>
      <c r="AX314" s="236">
        <f t="shared" si="54"/>
        <v>52172.65</v>
      </c>
      <c r="AY314" s="236">
        <f t="shared" si="54"/>
        <v>52172.65</v>
      </c>
      <c r="AZ314" s="236">
        <f t="shared" si="61"/>
        <v>52172.65</v>
      </c>
      <c r="BA314" s="236">
        <f t="shared" si="61"/>
        <v>52172.65</v>
      </c>
      <c r="BB314" s="236">
        <f t="shared" si="61"/>
        <v>52172.65</v>
      </c>
      <c r="BC314" s="236">
        <f t="shared" si="59"/>
        <v>52172.65</v>
      </c>
      <c r="BD314" s="236">
        <f t="shared" si="59"/>
        <v>52172.65</v>
      </c>
      <c r="BE314" s="236">
        <f t="shared" si="59"/>
        <v>52172.65</v>
      </c>
      <c r="BF314" s="236">
        <f t="shared" si="59"/>
        <v>52172.65</v>
      </c>
      <c r="BG314" s="236">
        <f t="shared" si="59"/>
        <v>52172.65</v>
      </c>
      <c r="BH314" s="236">
        <f t="shared" si="59"/>
        <v>52172.65</v>
      </c>
      <c r="BI314" s="236">
        <f t="shared" si="52"/>
        <v>52172.65</v>
      </c>
      <c r="BJ314" s="236">
        <f t="shared" si="52"/>
        <v>54632.77</v>
      </c>
      <c r="BK314" s="236">
        <f t="shared" si="52"/>
        <v>57092.89</v>
      </c>
      <c r="BL314" s="235">
        <f t="shared" si="55"/>
        <v>633452.16000000015</v>
      </c>
      <c r="BM314" s="234"/>
      <c r="BN314" s="234"/>
      <c r="BO314" s="234"/>
      <c r="BP314" s="234"/>
      <c r="BQ314" s="234"/>
      <c r="BS314" s="232"/>
      <c r="BT314" s="232"/>
    </row>
    <row r="315" spans="1:72">
      <c r="A315" s="234" t="s">
        <v>528</v>
      </c>
      <c r="B315" s="231">
        <v>0</v>
      </c>
      <c r="C315" s="231">
        <v>0</v>
      </c>
      <c r="D315" s="220">
        <v>1138590.55</v>
      </c>
      <c r="E315" s="220">
        <v>1138590.55</v>
      </c>
      <c r="F315" s="220">
        <v>1138590.55</v>
      </c>
      <c r="G315" s="220">
        <v>1138590.55</v>
      </c>
      <c r="H315" s="220">
        <v>1138590.55</v>
      </c>
      <c r="I315" s="220">
        <v>1138590.55</v>
      </c>
      <c r="J315" s="220">
        <v>1138590.55</v>
      </c>
      <c r="K315" s="220">
        <v>1138911.99</v>
      </c>
      <c r="L315" s="220">
        <v>1141999.93</v>
      </c>
      <c r="M315" s="220">
        <v>1179197.43</v>
      </c>
      <c r="N315" s="220">
        <v>1213628.43</v>
      </c>
      <c r="O315" s="220">
        <v>1213628.43</v>
      </c>
      <c r="P315" s="220">
        <f t="shared" si="56"/>
        <v>13857500.059999999</v>
      </c>
      <c r="Q315" s="220">
        <v>1213628.43</v>
      </c>
      <c r="R315" s="220">
        <v>1213628.43</v>
      </c>
      <c r="S315" s="220">
        <v>1213628.43</v>
      </c>
      <c r="T315" s="220">
        <v>1213628.43</v>
      </c>
      <c r="U315" s="220">
        <v>1213628.43</v>
      </c>
      <c r="V315" s="220">
        <v>1213628.43</v>
      </c>
      <c r="W315" s="220">
        <v>1213628.43</v>
      </c>
      <c r="X315" s="220">
        <v>1213628.43</v>
      </c>
      <c r="Y315" s="220">
        <v>1213628.43</v>
      </c>
      <c r="Z315" s="220">
        <v>1213628.43</v>
      </c>
      <c r="AA315" s="220">
        <v>1213628.43</v>
      </c>
      <c r="AB315" s="220">
        <v>1213628.43</v>
      </c>
      <c r="AC315" s="220">
        <v>1213628.43</v>
      </c>
      <c r="AD315" s="220">
        <v>1213628.43</v>
      </c>
      <c r="AE315" s="220">
        <v>1213628.43</v>
      </c>
      <c r="AF315" s="220">
        <v>1213628.43</v>
      </c>
      <c r="AG315" s="220">
        <f t="shared" si="57"/>
        <v>14563541.159999998</v>
      </c>
      <c r="AH315" s="234"/>
      <c r="AI315" s="235">
        <f t="shared" si="60"/>
        <v>0</v>
      </c>
      <c r="AJ315" s="235">
        <f t="shared" si="60"/>
        <v>0</v>
      </c>
      <c r="AK315" s="235">
        <f t="shared" si="60"/>
        <v>0</v>
      </c>
      <c r="AL315" s="235">
        <f t="shared" si="58"/>
        <v>0</v>
      </c>
      <c r="AM315" s="235">
        <f t="shared" si="58"/>
        <v>0</v>
      </c>
      <c r="AN315" s="235">
        <f t="shared" si="58"/>
        <v>0</v>
      </c>
      <c r="AO315" s="235">
        <f t="shared" ref="AO315:AT360" si="62">ROUND(J315*$B315/12,2)</f>
        <v>0</v>
      </c>
      <c r="AP315" s="235">
        <f t="shared" si="62"/>
        <v>0</v>
      </c>
      <c r="AQ315" s="235">
        <f t="shared" si="62"/>
        <v>0</v>
      </c>
      <c r="AR315" s="235">
        <f t="shared" si="51"/>
        <v>0</v>
      </c>
      <c r="AS315" s="235">
        <f t="shared" si="51"/>
        <v>0</v>
      </c>
      <c r="AT315" s="235">
        <f t="shared" si="51"/>
        <v>0</v>
      </c>
      <c r="AU315" s="236">
        <f t="shared" si="53"/>
        <v>0</v>
      </c>
      <c r="AV315" s="236">
        <f t="shared" si="54"/>
        <v>0</v>
      </c>
      <c r="AW315" s="236">
        <f t="shared" si="54"/>
        <v>0</v>
      </c>
      <c r="AX315" s="236">
        <f t="shared" si="54"/>
        <v>0</v>
      </c>
      <c r="AY315" s="236">
        <f t="shared" si="54"/>
        <v>0</v>
      </c>
      <c r="AZ315" s="236">
        <f t="shared" si="61"/>
        <v>0</v>
      </c>
      <c r="BA315" s="236">
        <f t="shared" si="61"/>
        <v>0</v>
      </c>
      <c r="BB315" s="236">
        <f t="shared" si="61"/>
        <v>0</v>
      </c>
      <c r="BC315" s="236">
        <f t="shared" si="59"/>
        <v>0</v>
      </c>
      <c r="BD315" s="236">
        <f t="shared" si="59"/>
        <v>0</v>
      </c>
      <c r="BE315" s="236">
        <f t="shared" si="59"/>
        <v>0</v>
      </c>
      <c r="BF315" s="236">
        <f t="shared" ref="BF315:BK360" si="63">ROUND(AA315*$C315/12,2)</f>
        <v>0</v>
      </c>
      <c r="BG315" s="236">
        <f t="shared" si="63"/>
        <v>0</v>
      </c>
      <c r="BH315" s="236">
        <f t="shared" si="63"/>
        <v>0</v>
      </c>
      <c r="BI315" s="236">
        <f t="shared" si="52"/>
        <v>0</v>
      </c>
      <c r="BJ315" s="236">
        <f t="shared" si="52"/>
        <v>0</v>
      </c>
      <c r="BK315" s="236">
        <f t="shared" si="52"/>
        <v>0</v>
      </c>
      <c r="BL315" s="235">
        <f t="shared" si="55"/>
        <v>0</v>
      </c>
      <c r="BM315" s="234"/>
      <c r="BN315" s="234"/>
      <c r="BO315" s="234"/>
      <c r="BP315" s="234"/>
      <c r="BQ315" s="234"/>
      <c r="BS315" s="232"/>
      <c r="BT315" s="232"/>
    </row>
    <row r="316" spans="1:72">
      <c r="A316" s="234" t="s">
        <v>529</v>
      </c>
      <c r="B316" s="231">
        <v>1.6900000000000002E-2</v>
      </c>
      <c r="C316" s="231">
        <v>1.6900000000000002E-2</v>
      </c>
      <c r="D316" s="220">
        <v>70786894.579999998</v>
      </c>
      <c r="E316" s="220">
        <v>70786894.579999998</v>
      </c>
      <c r="F316" s="220">
        <v>70786894.579999998</v>
      </c>
      <c r="G316" s="220">
        <v>70786894.579999998</v>
      </c>
      <c r="H316" s="220">
        <v>70786894.579999998</v>
      </c>
      <c r="I316" s="220">
        <v>70786894.579999998</v>
      </c>
      <c r="J316" s="220">
        <v>70786894.579999998</v>
      </c>
      <c r="K316" s="220">
        <v>70786894.579999998</v>
      </c>
      <c r="L316" s="220">
        <v>70786894.579999998</v>
      </c>
      <c r="M316" s="220">
        <v>70786894.579999998</v>
      </c>
      <c r="N316" s="220">
        <v>70786894.579999998</v>
      </c>
      <c r="O316" s="220">
        <v>70786894.579999998</v>
      </c>
      <c r="P316" s="220">
        <f t="shared" si="56"/>
        <v>849442734.96000016</v>
      </c>
      <c r="Q316" s="220">
        <v>70786894.579999998</v>
      </c>
      <c r="R316" s="220">
        <v>70786894.579999998</v>
      </c>
      <c r="S316" s="220">
        <v>70786894.579999998</v>
      </c>
      <c r="T316" s="220">
        <v>70786894.579999998</v>
      </c>
      <c r="U316" s="220">
        <v>70786894.579999998</v>
      </c>
      <c r="V316" s="220">
        <v>70786894.579999998</v>
      </c>
      <c r="W316" s="220">
        <v>70786894.579999998</v>
      </c>
      <c r="X316" s="220">
        <v>70786894.579999998</v>
      </c>
      <c r="Y316" s="220">
        <v>70786894.579999998</v>
      </c>
      <c r="Z316" s="220">
        <v>70786894.579999998</v>
      </c>
      <c r="AA316" s="220">
        <v>70786894.579999998</v>
      </c>
      <c r="AB316" s="220">
        <v>70786894.579999998</v>
      </c>
      <c r="AC316" s="220">
        <v>70786894.579999998</v>
      </c>
      <c r="AD316" s="220">
        <v>70786894.579999998</v>
      </c>
      <c r="AE316" s="220">
        <v>70786894.579999998</v>
      </c>
      <c r="AF316" s="220">
        <v>70786894.579999998</v>
      </c>
      <c r="AG316" s="220">
        <f t="shared" si="57"/>
        <v>849442734.96000016</v>
      </c>
      <c r="AH316" s="234"/>
      <c r="AI316" s="235">
        <f t="shared" si="60"/>
        <v>99691.54</v>
      </c>
      <c r="AJ316" s="235">
        <f t="shared" si="60"/>
        <v>99691.54</v>
      </c>
      <c r="AK316" s="235">
        <f t="shared" si="60"/>
        <v>99691.54</v>
      </c>
      <c r="AL316" s="235">
        <f t="shared" si="60"/>
        <v>99691.54</v>
      </c>
      <c r="AM316" s="235">
        <f t="shared" si="60"/>
        <v>99691.54</v>
      </c>
      <c r="AN316" s="235">
        <f t="shared" si="60"/>
        <v>99691.54</v>
      </c>
      <c r="AO316" s="235">
        <f t="shared" si="62"/>
        <v>99691.54</v>
      </c>
      <c r="AP316" s="235">
        <f t="shared" si="62"/>
        <v>99691.54</v>
      </c>
      <c r="AQ316" s="235">
        <f t="shared" si="62"/>
        <v>99691.54</v>
      </c>
      <c r="AR316" s="235">
        <f t="shared" si="51"/>
        <v>99691.54</v>
      </c>
      <c r="AS316" s="235">
        <f t="shared" si="51"/>
        <v>99691.54</v>
      </c>
      <c r="AT316" s="235">
        <f t="shared" si="51"/>
        <v>99691.54</v>
      </c>
      <c r="AU316" s="236">
        <f t="shared" si="53"/>
        <v>1196298.4800000002</v>
      </c>
      <c r="AV316" s="236">
        <f t="shared" si="54"/>
        <v>99691.54</v>
      </c>
      <c r="AW316" s="236">
        <f t="shared" si="54"/>
        <v>99691.54</v>
      </c>
      <c r="AX316" s="236">
        <f t="shared" si="54"/>
        <v>99691.54</v>
      </c>
      <c r="AY316" s="236">
        <f t="shared" si="54"/>
        <v>99691.54</v>
      </c>
      <c r="AZ316" s="236">
        <f t="shared" si="61"/>
        <v>99691.54</v>
      </c>
      <c r="BA316" s="236">
        <f t="shared" si="61"/>
        <v>99691.54</v>
      </c>
      <c r="BB316" s="236">
        <f t="shared" si="61"/>
        <v>99691.54</v>
      </c>
      <c r="BC316" s="236">
        <f t="shared" si="61"/>
        <v>99691.54</v>
      </c>
      <c r="BD316" s="236">
        <f t="shared" si="61"/>
        <v>99691.54</v>
      </c>
      <c r="BE316" s="236">
        <f t="shared" si="61"/>
        <v>99691.54</v>
      </c>
      <c r="BF316" s="236">
        <f t="shared" si="63"/>
        <v>99691.54</v>
      </c>
      <c r="BG316" s="236">
        <f t="shared" si="63"/>
        <v>99691.54</v>
      </c>
      <c r="BH316" s="236">
        <f t="shared" si="63"/>
        <v>99691.54</v>
      </c>
      <c r="BI316" s="236">
        <f t="shared" si="52"/>
        <v>99691.54</v>
      </c>
      <c r="BJ316" s="236">
        <f t="shared" si="52"/>
        <v>99691.54</v>
      </c>
      <c r="BK316" s="236">
        <f t="shared" si="52"/>
        <v>99691.54</v>
      </c>
      <c r="BL316" s="235">
        <f t="shared" si="55"/>
        <v>1196298.4800000002</v>
      </c>
      <c r="BM316" s="234"/>
      <c r="BN316" s="234"/>
      <c r="BO316" s="234"/>
      <c r="BP316" s="234"/>
      <c r="BQ316" s="234"/>
      <c r="BS316" s="232"/>
      <c r="BT316" s="232"/>
    </row>
    <row r="317" spans="1:72">
      <c r="A317" s="234" t="s">
        <v>530</v>
      </c>
      <c r="B317" s="231">
        <v>1.6900000000000002E-2</v>
      </c>
      <c r="C317" s="231">
        <v>1.6900000000000002E-2</v>
      </c>
      <c r="D317" s="220">
        <v>0</v>
      </c>
      <c r="E317" s="220">
        <v>0</v>
      </c>
      <c r="F317" s="220">
        <v>0</v>
      </c>
      <c r="G317" s="220">
        <v>0</v>
      </c>
      <c r="H317" s="220">
        <v>0</v>
      </c>
      <c r="I317" s="220">
        <v>0</v>
      </c>
      <c r="J317" s="220">
        <v>0</v>
      </c>
      <c r="K317" s="220">
        <v>0</v>
      </c>
      <c r="L317" s="220">
        <v>0</v>
      </c>
      <c r="M317" s="220">
        <v>0</v>
      </c>
      <c r="N317" s="220">
        <v>0</v>
      </c>
      <c r="O317" s="220">
        <v>0</v>
      </c>
      <c r="P317" s="220">
        <f t="shared" si="56"/>
        <v>0</v>
      </c>
      <c r="Q317" s="220">
        <v>0</v>
      </c>
      <c r="R317" s="220">
        <v>0</v>
      </c>
      <c r="S317" s="220">
        <v>0</v>
      </c>
      <c r="T317" s="220">
        <v>0</v>
      </c>
      <c r="U317" s="220">
        <v>0</v>
      </c>
      <c r="V317" s="220">
        <v>0</v>
      </c>
      <c r="W317" s="220">
        <v>0</v>
      </c>
      <c r="X317" s="220">
        <v>0</v>
      </c>
      <c r="Y317" s="220">
        <v>0</v>
      </c>
      <c r="Z317" s="220">
        <v>0</v>
      </c>
      <c r="AA317" s="220">
        <v>0</v>
      </c>
      <c r="AB317" s="220">
        <v>0</v>
      </c>
      <c r="AC317" s="220">
        <v>0</v>
      </c>
      <c r="AD317" s="220">
        <v>0</v>
      </c>
      <c r="AE317" s="220">
        <v>0</v>
      </c>
      <c r="AF317" s="220">
        <v>0</v>
      </c>
      <c r="AG317" s="220">
        <f t="shared" si="57"/>
        <v>0</v>
      </c>
      <c r="AH317" s="234"/>
      <c r="AI317" s="235">
        <f t="shared" si="60"/>
        <v>0</v>
      </c>
      <c r="AJ317" s="235">
        <f t="shared" si="60"/>
        <v>0</v>
      </c>
      <c r="AK317" s="235">
        <f t="shared" si="60"/>
        <v>0</v>
      </c>
      <c r="AL317" s="235">
        <f t="shared" si="60"/>
        <v>0</v>
      </c>
      <c r="AM317" s="235">
        <f t="shared" si="60"/>
        <v>0</v>
      </c>
      <c r="AN317" s="235">
        <f t="shared" si="60"/>
        <v>0</v>
      </c>
      <c r="AO317" s="235">
        <f t="shared" si="62"/>
        <v>0</v>
      </c>
      <c r="AP317" s="235">
        <f t="shared" si="62"/>
        <v>0</v>
      </c>
      <c r="AQ317" s="235">
        <f t="shared" si="62"/>
        <v>0</v>
      </c>
      <c r="AR317" s="235">
        <f t="shared" si="51"/>
        <v>0</v>
      </c>
      <c r="AS317" s="235">
        <f t="shared" si="51"/>
        <v>0</v>
      </c>
      <c r="AT317" s="235">
        <f t="shared" si="51"/>
        <v>0</v>
      </c>
      <c r="AU317" s="236">
        <f t="shared" si="53"/>
        <v>0</v>
      </c>
      <c r="AV317" s="236">
        <f t="shared" si="54"/>
        <v>0</v>
      </c>
      <c r="AW317" s="236">
        <f t="shared" si="54"/>
        <v>0</v>
      </c>
      <c r="AX317" s="236">
        <f t="shared" si="54"/>
        <v>0</v>
      </c>
      <c r="AY317" s="236">
        <f t="shared" si="54"/>
        <v>0</v>
      </c>
      <c r="AZ317" s="236">
        <f t="shared" si="61"/>
        <v>0</v>
      </c>
      <c r="BA317" s="236">
        <f t="shared" si="61"/>
        <v>0</v>
      </c>
      <c r="BB317" s="236">
        <f t="shared" si="61"/>
        <v>0</v>
      </c>
      <c r="BC317" s="236">
        <f t="shared" si="61"/>
        <v>0</v>
      </c>
      <c r="BD317" s="236">
        <f t="shared" si="61"/>
        <v>0</v>
      </c>
      <c r="BE317" s="236">
        <f t="shared" si="61"/>
        <v>0</v>
      </c>
      <c r="BF317" s="236">
        <f t="shared" si="63"/>
        <v>0</v>
      </c>
      <c r="BG317" s="236">
        <f t="shared" si="63"/>
        <v>0</v>
      </c>
      <c r="BH317" s="236">
        <f t="shared" si="63"/>
        <v>0</v>
      </c>
      <c r="BI317" s="236">
        <f t="shared" si="52"/>
        <v>0</v>
      </c>
      <c r="BJ317" s="236">
        <f t="shared" si="52"/>
        <v>0</v>
      </c>
      <c r="BK317" s="236">
        <f t="shared" si="52"/>
        <v>0</v>
      </c>
      <c r="BL317" s="235">
        <f t="shared" si="55"/>
        <v>0</v>
      </c>
      <c r="BM317" s="234"/>
      <c r="BN317" s="234"/>
      <c r="BO317" s="234"/>
      <c r="BP317" s="234"/>
      <c r="BQ317" s="234"/>
      <c r="BS317" s="232"/>
      <c r="BT317" s="232"/>
    </row>
    <row r="318" spans="1:72">
      <c r="A318" s="234" t="s">
        <v>531</v>
      </c>
      <c r="B318" s="231">
        <v>1.6900000000000002E-2</v>
      </c>
      <c r="C318" s="231">
        <v>1.6900000000000002E-2</v>
      </c>
      <c r="D318" s="220">
        <v>7181081.2999999998</v>
      </c>
      <c r="E318" s="220">
        <v>7181081.2999999998</v>
      </c>
      <c r="F318" s="220">
        <v>7181081.2999999998</v>
      </c>
      <c r="G318" s="220">
        <v>7181081.2999999998</v>
      </c>
      <c r="H318" s="220">
        <v>7181081.2999999998</v>
      </c>
      <c r="I318" s="220">
        <v>7181081.2999999998</v>
      </c>
      <c r="J318" s="220">
        <v>7181081.2999999998</v>
      </c>
      <c r="K318" s="220">
        <v>7181081.2999999998</v>
      </c>
      <c r="L318" s="220">
        <v>7181081.2999999998</v>
      </c>
      <c r="M318" s="220">
        <v>7181081.2999999998</v>
      </c>
      <c r="N318" s="220">
        <v>7181081.2999999998</v>
      </c>
      <c r="O318" s="220">
        <v>7181081.2999999998</v>
      </c>
      <c r="P318" s="220">
        <f t="shared" si="56"/>
        <v>86172975.599999979</v>
      </c>
      <c r="Q318" s="220">
        <v>7181081.2999999998</v>
      </c>
      <c r="R318" s="220">
        <v>7181081.2999999998</v>
      </c>
      <c r="S318" s="220">
        <v>7181081.2999999998</v>
      </c>
      <c r="T318" s="220">
        <v>7181081.2999999998</v>
      </c>
      <c r="U318" s="220">
        <v>7181081.2999999998</v>
      </c>
      <c r="V318" s="220">
        <v>7181081.2999999998</v>
      </c>
      <c r="W318" s="220">
        <v>7181081.2999999998</v>
      </c>
      <c r="X318" s="220">
        <v>7181081.2999999998</v>
      </c>
      <c r="Y318" s="220">
        <v>7181081.2999999998</v>
      </c>
      <c r="Z318" s="220">
        <v>7181081.2999999998</v>
      </c>
      <c r="AA318" s="220">
        <v>7181081.2999999998</v>
      </c>
      <c r="AB318" s="220">
        <v>7181081.2999999998</v>
      </c>
      <c r="AC318" s="220">
        <v>7181081.2999999998</v>
      </c>
      <c r="AD318" s="220">
        <v>7181081.2999999998</v>
      </c>
      <c r="AE318" s="220">
        <v>7181081.2999999998</v>
      </c>
      <c r="AF318" s="220">
        <v>7181081.2999999998</v>
      </c>
      <c r="AG318" s="220">
        <f t="shared" si="57"/>
        <v>86172975.599999979</v>
      </c>
      <c r="AH318" s="234"/>
      <c r="AI318" s="235">
        <f t="shared" si="60"/>
        <v>10113.36</v>
      </c>
      <c r="AJ318" s="235">
        <f t="shared" si="60"/>
        <v>10113.36</v>
      </c>
      <c r="AK318" s="235">
        <f t="shared" si="60"/>
        <v>10113.36</v>
      </c>
      <c r="AL318" s="235">
        <f t="shared" si="60"/>
        <v>10113.36</v>
      </c>
      <c r="AM318" s="235">
        <f t="shared" si="60"/>
        <v>10113.36</v>
      </c>
      <c r="AN318" s="235">
        <f t="shared" si="60"/>
        <v>10113.36</v>
      </c>
      <c r="AO318" s="235">
        <f t="shared" si="62"/>
        <v>10113.36</v>
      </c>
      <c r="AP318" s="235">
        <f t="shared" si="62"/>
        <v>10113.36</v>
      </c>
      <c r="AQ318" s="235">
        <f t="shared" si="62"/>
        <v>10113.36</v>
      </c>
      <c r="AR318" s="235">
        <f t="shared" si="51"/>
        <v>10113.36</v>
      </c>
      <c r="AS318" s="235">
        <f t="shared" si="51"/>
        <v>10113.36</v>
      </c>
      <c r="AT318" s="235">
        <f t="shared" si="51"/>
        <v>10113.36</v>
      </c>
      <c r="AU318" s="236">
        <f t="shared" si="53"/>
        <v>121360.32000000001</v>
      </c>
      <c r="AV318" s="236">
        <f t="shared" si="54"/>
        <v>10113.36</v>
      </c>
      <c r="AW318" s="236">
        <f t="shared" si="54"/>
        <v>10113.36</v>
      </c>
      <c r="AX318" s="236">
        <f t="shared" si="54"/>
        <v>10113.36</v>
      </c>
      <c r="AY318" s="236">
        <f t="shared" si="54"/>
        <v>10113.36</v>
      </c>
      <c r="AZ318" s="236">
        <f t="shared" si="61"/>
        <v>10113.36</v>
      </c>
      <c r="BA318" s="236">
        <f t="shared" si="61"/>
        <v>10113.36</v>
      </c>
      <c r="BB318" s="236">
        <f t="shared" si="61"/>
        <v>10113.36</v>
      </c>
      <c r="BC318" s="236">
        <f t="shared" si="61"/>
        <v>10113.36</v>
      </c>
      <c r="BD318" s="236">
        <f t="shared" si="61"/>
        <v>10113.36</v>
      </c>
      <c r="BE318" s="236">
        <f t="shared" si="61"/>
        <v>10113.36</v>
      </c>
      <c r="BF318" s="236">
        <f t="shared" si="63"/>
        <v>10113.36</v>
      </c>
      <c r="BG318" s="236">
        <f t="shared" si="63"/>
        <v>10113.36</v>
      </c>
      <c r="BH318" s="236">
        <f t="shared" si="63"/>
        <v>10113.36</v>
      </c>
      <c r="BI318" s="236">
        <f t="shared" si="52"/>
        <v>10113.36</v>
      </c>
      <c r="BJ318" s="236">
        <f t="shared" si="52"/>
        <v>10113.36</v>
      </c>
      <c r="BK318" s="236">
        <f t="shared" si="52"/>
        <v>10113.36</v>
      </c>
      <c r="BL318" s="235">
        <f t="shared" si="55"/>
        <v>121360.32000000001</v>
      </c>
      <c r="BM318" s="234"/>
      <c r="BN318" s="234"/>
      <c r="BO318" s="234"/>
      <c r="BP318" s="234"/>
      <c r="BQ318" s="234"/>
      <c r="BS318" s="232"/>
      <c r="BT318" s="232"/>
    </row>
    <row r="319" spans="1:72">
      <c r="A319" s="234" t="s">
        <v>532</v>
      </c>
      <c r="B319" s="231">
        <v>2.93E-2</v>
      </c>
      <c r="C319" s="231">
        <v>2.93E-2</v>
      </c>
      <c r="D319" s="220">
        <v>417447324.11000001</v>
      </c>
      <c r="E319" s="220">
        <v>422553400.87</v>
      </c>
      <c r="F319" s="220">
        <v>429761168.19999999</v>
      </c>
      <c r="G319" s="220">
        <v>433150344.01999998</v>
      </c>
      <c r="H319" s="220">
        <v>439401970.41000003</v>
      </c>
      <c r="I319" s="220">
        <v>449358311.38999999</v>
      </c>
      <c r="J319" s="220">
        <v>458650474.13999999</v>
      </c>
      <c r="K319" s="220">
        <v>476240945.38499999</v>
      </c>
      <c r="L319" s="220">
        <v>490480300.07499999</v>
      </c>
      <c r="M319" s="220">
        <v>499792077.96500003</v>
      </c>
      <c r="N319" s="220">
        <v>507445848.815</v>
      </c>
      <c r="O319" s="220">
        <v>508323681.75</v>
      </c>
      <c r="P319" s="220">
        <f t="shared" si="56"/>
        <v>5532605847.1299992</v>
      </c>
      <c r="Q319" s="220">
        <v>509539881.82999998</v>
      </c>
      <c r="R319" s="220">
        <v>510584458.82499999</v>
      </c>
      <c r="S319" s="220">
        <v>511447361.70499998</v>
      </c>
      <c r="T319" s="220">
        <v>521311898.35499996</v>
      </c>
      <c r="U319" s="220">
        <v>531215564.13999993</v>
      </c>
      <c r="V319" s="220">
        <v>531502669.9749999</v>
      </c>
      <c r="W319" s="220">
        <v>533572229.19999987</v>
      </c>
      <c r="X319" s="220">
        <v>536963679.06499994</v>
      </c>
      <c r="Y319" s="220">
        <v>538193385.80499995</v>
      </c>
      <c r="Z319" s="220">
        <v>548391408.16999996</v>
      </c>
      <c r="AA319" s="220">
        <v>559087833.53999996</v>
      </c>
      <c r="AB319" s="220">
        <v>559910630.33000004</v>
      </c>
      <c r="AC319" s="220">
        <v>561105040.6500001</v>
      </c>
      <c r="AD319" s="220">
        <v>564435198.64499986</v>
      </c>
      <c r="AE319" s="220">
        <v>569909489.85500002</v>
      </c>
      <c r="AF319" s="220">
        <v>578404996.10500002</v>
      </c>
      <c r="AG319" s="220">
        <f t="shared" si="57"/>
        <v>6612692125.4799995</v>
      </c>
      <c r="AH319" s="234"/>
      <c r="AI319" s="235">
        <f t="shared" si="60"/>
        <v>1019267.22</v>
      </c>
      <c r="AJ319" s="235">
        <f t="shared" si="60"/>
        <v>1031734.55</v>
      </c>
      <c r="AK319" s="235">
        <f t="shared" si="60"/>
        <v>1049333.52</v>
      </c>
      <c r="AL319" s="235">
        <f t="shared" si="60"/>
        <v>1057608.76</v>
      </c>
      <c r="AM319" s="235">
        <f t="shared" si="60"/>
        <v>1072873.1399999999</v>
      </c>
      <c r="AN319" s="235">
        <f t="shared" si="60"/>
        <v>1097183.21</v>
      </c>
      <c r="AO319" s="235">
        <f t="shared" si="62"/>
        <v>1119871.57</v>
      </c>
      <c r="AP319" s="235">
        <f t="shared" si="62"/>
        <v>1162821.6399999999</v>
      </c>
      <c r="AQ319" s="235">
        <f t="shared" si="62"/>
        <v>1197589.3999999999</v>
      </c>
      <c r="AR319" s="235">
        <f t="shared" si="51"/>
        <v>1220325.6599999999</v>
      </c>
      <c r="AS319" s="235">
        <f t="shared" si="51"/>
        <v>1239013.6100000001</v>
      </c>
      <c r="AT319" s="235">
        <f t="shared" si="51"/>
        <v>1241156.99</v>
      </c>
      <c r="AU319" s="236">
        <f t="shared" si="53"/>
        <v>13508779.27</v>
      </c>
      <c r="AV319" s="236">
        <f t="shared" si="54"/>
        <v>1244126.54</v>
      </c>
      <c r="AW319" s="236">
        <f t="shared" si="54"/>
        <v>1246677.05</v>
      </c>
      <c r="AX319" s="236">
        <f t="shared" si="54"/>
        <v>1248783.97</v>
      </c>
      <c r="AY319" s="236">
        <f t="shared" si="54"/>
        <v>1272869.8899999999</v>
      </c>
      <c r="AZ319" s="236">
        <f t="shared" si="61"/>
        <v>1297051.3400000001</v>
      </c>
      <c r="BA319" s="236">
        <f t="shared" si="61"/>
        <v>1297752.3500000001</v>
      </c>
      <c r="BB319" s="236">
        <f t="shared" si="61"/>
        <v>1302805.53</v>
      </c>
      <c r="BC319" s="236">
        <f t="shared" si="61"/>
        <v>1311086.32</v>
      </c>
      <c r="BD319" s="236">
        <f t="shared" si="61"/>
        <v>1314088.8500000001</v>
      </c>
      <c r="BE319" s="236">
        <f t="shared" si="61"/>
        <v>1338989.02</v>
      </c>
      <c r="BF319" s="236">
        <f t="shared" si="63"/>
        <v>1365106.13</v>
      </c>
      <c r="BG319" s="236">
        <f t="shared" si="63"/>
        <v>1367115.12</v>
      </c>
      <c r="BH319" s="236">
        <f t="shared" si="63"/>
        <v>1370031.47</v>
      </c>
      <c r="BI319" s="236">
        <f t="shared" si="52"/>
        <v>1378162.61</v>
      </c>
      <c r="BJ319" s="236">
        <f t="shared" si="52"/>
        <v>1391529</v>
      </c>
      <c r="BK319" s="236">
        <f t="shared" si="52"/>
        <v>1412272.2</v>
      </c>
      <c r="BL319" s="235">
        <f t="shared" si="55"/>
        <v>16145989.939999999</v>
      </c>
      <c r="BM319" s="234"/>
      <c r="BN319" s="234"/>
      <c r="BO319" s="234"/>
      <c r="BP319" s="234"/>
      <c r="BQ319" s="234"/>
      <c r="BS319" s="232"/>
      <c r="BT319" s="232"/>
    </row>
    <row r="320" spans="1:72">
      <c r="A320" s="234" t="s">
        <v>533</v>
      </c>
      <c r="B320" s="231">
        <v>2.93E-2</v>
      </c>
      <c r="C320" s="231">
        <v>2.93E-2</v>
      </c>
      <c r="D320" s="220">
        <v>0</v>
      </c>
      <c r="E320" s="220">
        <v>0</v>
      </c>
      <c r="F320" s="220">
        <v>0</v>
      </c>
      <c r="G320" s="220">
        <v>0</v>
      </c>
      <c r="H320" s="220">
        <v>0</v>
      </c>
      <c r="I320" s="220">
        <v>0</v>
      </c>
      <c r="J320" s="220">
        <v>0</v>
      </c>
      <c r="K320" s="220">
        <v>0</v>
      </c>
      <c r="L320" s="220">
        <v>0</v>
      </c>
      <c r="M320" s="220">
        <v>0</v>
      </c>
      <c r="N320" s="220">
        <v>0</v>
      </c>
      <c r="O320" s="220">
        <v>0</v>
      </c>
      <c r="P320" s="220">
        <f t="shared" si="56"/>
        <v>0</v>
      </c>
      <c r="Q320" s="220">
        <v>0</v>
      </c>
      <c r="R320" s="220">
        <v>0</v>
      </c>
      <c r="S320" s="220">
        <v>0</v>
      </c>
      <c r="T320" s="220">
        <v>0</v>
      </c>
      <c r="U320" s="220">
        <v>0</v>
      </c>
      <c r="V320" s="220">
        <v>0</v>
      </c>
      <c r="W320" s="220">
        <v>0</v>
      </c>
      <c r="X320" s="220">
        <v>0</v>
      </c>
      <c r="Y320" s="220">
        <v>0</v>
      </c>
      <c r="Z320" s="220">
        <v>0</v>
      </c>
      <c r="AA320" s="220">
        <v>0</v>
      </c>
      <c r="AB320" s="220">
        <v>0</v>
      </c>
      <c r="AC320" s="220">
        <v>0</v>
      </c>
      <c r="AD320" s="220">
        <v>0</v>
      </c>
      <c r="AE320" s="220">
        <v>0</v>
      </c>
      <c r="AF320" s="220">
        <v>0</v>
      </c>
      <c r="AG320" s="220">
        <f t="shared" si="57"/>
        <v>0</v>
      </c>
      <c r="AH320" s="234"/>
      <c r="AI320" s="235">
        <f t="shared" si="60"/>
        <v>0</v>
      </c>
      <c r="AJ320" s="235">
        <f t="shared" si="60"/>
        <v>0</v>
      </c>
      <c r="AK320" s="235">
        <f t="shared" si="60"/>
        <v>0</v>
      </c>
      <c r="AL320" s="235">
        <f t="shared" si="60"/>
        <v>0</v>
      </c>
      <c r="AM320" s="235">
        <f t="shared" si="60"/>
        <v>0</v>
      </c>
      <c r="AN320" s="235">
        <f t="shared" si="60"/>
        <v>0</v>
      </c>
      <c r="AO320" s="235">
        <f t="shared" si="62"/>
        <v>0</v>
      </c>
      <c r="AP320" s="235">
        <f t="shared" si="62"/>
        <v>0</v>
      </c>
      <c r="AQ320" s="235">
        <f t="shared" si="62"/>
        <v>0</v>
      </c>
      <c r="AR320" s="235">
        <f t="shared" si="51"/>
        <v>0</v>
      </c>
      <c r="AS320" s="235">
        <f t="shared" si="51"/>
        <v>0</v>
      </c>
      <c r="AT320" s="235">
        <f t="shared" si="51"/>
        <v>0</v>
      </c>
      <c r="AU320" s="236">
        <f t="shared" si="53"/>
        <v>0</v>
      </c>
      <c r="AV320" s="236">
        <f t="shared" si="54"/>
        <v>0</v>
      </c>
      <c r="AW320" s="236">
        <f t="shared" si="54"/>
        <v>0</v>
      </c>
      <c r="AX320" s="236">
        <f t="shared" si="54"/>
        <v>0</v>
      </c>
      <c r="AY320" s="236">
        <f t="shared" si="54"/>
        <v>0</v>
      </c>
      <c r="AZ320" s="236">
        <f t="shared" si="61"/>
        <v>0</v>
      </c>
      <c r="BA320" s="236">
        <f t="shared" si="61"/>
        <v>0</v>
      </c>
      <c r="BB320" s="236">
        <f t="shared" si="61"/>
        <v>0</v>
      </c>
      <c r="BC320" s="236">
        <f t="shared" si="61"/>
        <v>0</v>
      </c>
      <c r="BD320" s="236">
        <f t="shared" si="61"/>
        <v>0</v>
      </c>
      <c r="BE320" s="236">
        <f t="shared" si="61"/>
        <v>0</v>
      </c>
      <c r="BF320" s="236">
        <f t="shared" si="63"/>
        <v>0</v>
      </c>
      <c r="BG320" s="236">
        <f t="shared" si="63"/>
        <v>0</v>
      </c>
      <c r="BH320" s="236">
        <f t="shared" si="63"/>
        <v>0</v>
      </c>
      <c r="BI320" s="236">
        <f t="shared" si="52"/>
        <v>0</v>
      </c>
      <c r="BJ320" s="236">
        <f t="shared" si="52"/>
        <v>0</v>
      </c>
      <c r="BK320" s="236">
        <f t="shared" si="52"/>
        <v>0</v>
      </c>
      <c r="BL320" s="235">
        <f t="shared" si="55"/>
        <v>0</v>
      </c>
      <c r="BM320" s="234"/>
      <c r="BN320" s="234"/>
      <c r="BO320" s="234"/>
      <c r="BP320" s="234"/>
      <c r="BQ320" s="234"/>
      <c r="BS320" s="232"/>
      <c r="BT320" s="232"/>
    </row>
    <row r="321" spans="1:72">
      <c r="A321" s="234" t="s">
        <v>534</v>
      </c>
      <c r="B321" s="231">
        <v>2.93E-2</v>
      </c>
      <c r="C321" s="231">
        <v>2.93E-2</v>
      </c>
      <c r="D321" s="220">
        <v>128751.53</v>
      </c>
      <c r="E321" s="220">
        <v>128751.53</v>
      </c>
      <c r="F321" s="220">
        <v>128751.53</v>
      </c>
      <c r="G321" s="220">
        <v>128751.53</v>
      </c>
      <c r="H321" s="220">
        <v>128751.53</v>
      </c>
      <c r="I321" s="220">
        <v>128751.53</v>
      </c>
      <c r="J321" s="220">
        <v>128751.53</v>
      </c>
      <c r="K321" s="220">
        <v>128751.53</v>
      </c>
      <c r="L321" s="220">
        <v>128751.53</v>
      </c>
      <c r="M321" s="220">
        <v>128751.53</v>
      </c>
      <c r="N321" s="220">
        <v>128751.53</v>
      </c>
      <c r="O321" s="220">
        <v>128751.53</v>
      </c>
      <c r="P321" s="220">
        <f t="shared" si="56"/>
        <v>1545018.36</v>
      </c>
      <c r="Q321" s="220">
        <v>128751.53</v>
      </c>
      <c r="R321" s="220">
        <v>128751.53</v>
      </c>
      <c r="S321" s="220">
        <v>128751.53</v>
      </c>
      <c r="T321" s="220">
        <v>128751.53</v>
      </c>
      <c r="U321" s="220">
        <v>128751.53</v>
      </c>
      <c r="V321" s="220">
        <v>128751.53</v>
      </c>
      <c r="W321" s="220">
        <v>128751.53</v>
      </c>
      <c r="X321" s="220">
        <v>128751.53</v>
      </c>
      <c r="Y321" s="220">
        <v>128751.53</v>
      </c>
      <c r="Z321" s="220">
        <v>128751.53</v>
      </c>
      <c r="AA321" s="220">
        <v>128751.53</v>
      </c>
      <c r="AB321" s="220">
        <v>128751.53</v>
      </c>
      <c r="AC321" s="220">
        <v>128751.53</v>
      </c>
      <c r="AD321" s="220">
        <v>128751.53</v>
      </c>
      <c r="AE321" s="220">
        <v>128751.53</v>
      </c>
      <c r="AF321" s="220">
        <v>128751.53</v>
      </c>
      <c r="AG321" s="220">
        <f t="shared" si="57"/>
        <v>1545018.36</v>
      </c>
      <c r="AH321" s="234"/>
      <c r="AI321" s="235">
        <f t="shared" si="60"/>
        <v>314.37</v>
      </c>
      <c r="AJ321" s="235">
        <f t="shared" si="60"/>
        <v>314.37</v>
      </c>
      <c r="AK321" s="235">
        <f t="shared" si="60"/>
        <v>314.37</v>
      </c>
      <c r="AL321" s="235">
        <f t="shared" si="60"/>
        <v>314.37</v>
      </c>
      <c r="AM321" s="235">
        <f t="shared" si="60"/>
        <v>314.37</v>
      </c>
      <c r="AN321" s="235">
        <f t="shared" si="60"/>
        <v>314.37</v>
      </c>
      <c r="AO321" s="235">
        <f t="shared" si="62"/>
        <v>314.37</v>
      </c>
      <c r="AP321" s="235">
        <f t="shared" si="62"/>
        <v>314.37</v>
      </c>
      <c r="AQ321" s="235">
        <f t="shared" si="62"/>
        <v>314.37</v>
      </c>
      <c r="AR321" s="235">
        <f t="shared" si="62"/>
        <v>314.37</v>
      </c>
      <c r="AS321" s="235">
        <f t="shared" si="62"/>
        <v>314.37</v>
      </c>
      <c r="AT321" s="235">
        <f t="shared" si="62"/>
        <v>314.37</v>
      </c>
      <c r="AU321" s="236">
        <f t="shared" si="53"/>
        <v>3772.4399999999991</v>
      </c>
      <c r="AV321" s="236">
        <f t="shared" si="54"/>
        <v>314.37</v>
      </c>
      <c r="AW321" s="236">
        <f t="shared" si="54"/>
        <v>314.37</v>
      </c>
      <c r="AX321" s="236">
        <f t="shared" si="54"/>
        <v>314.37</v>
      </c>
      <c r="AY321" s="236">
        <f t="shared" si="54"/>
        <v>314.37</v>
      </c>
      <c r="AZ321" s="236">
        <f t="shared" si="61"/>
        <v>314.37</v>
      </c>
      <c r="BA321" s="236">
        <f t="shared" si="61"/>
        <v>314.37</v>
      </c>
      <c r="BB321" s="236">
        <f t="shared" si="61"/>
        <v>314.37</v>
      </c>
      <c r="BC321" s="236">
        <f t="shared" si="61"/>
        <v>314.37</v>
      </c>
      <c r="BD321" s="236">
        <f t="shared" si="61"/>
        <v>314.37</v>
      </c>
      <c r="BE321" s="236">
        <f t="shared" si="61"/>
        <v>314.37</v>
      </c>
      <c r="BF321" s="236">
        <f t="shared" si="63"/>
        <v>314.37</v>
      </c>
      <c r="BG321" s="236">
        <f t="shared" si="63"/>
        <v>314.37</v>
      </c>
      <c r="BH321" s="236">
        <f t="shared" si="63"/>
        <v>314.37</v>
      </c>
      <c r="BI321" s="236">
        <f t="shared" si="63"/>
        <v>314.37</v>
      </c>
      <c r="BJ321" s="236">
        <f t="shared" si="63"/>
        <v>314.37</v>
      </c>
      <c r="BK321" s="236">
        <f t="shared" si="63"/>
        <v>314.37</v>
      </c>
      <c r="BL321" s="235">
        <f t="shared" si="55"/>
        <v>3772.4399999999991</v>
      </c>
      <c r="BM321" s="234"/>
      <c r="BN321" s="234"/>
      <c r="BO321" s="234"/>
      <c r="BP321" s="234"/>
      <c r="BQ321" s="234"/>
      <c r="BS321" s="232"/>
      <c r="BT321" s="232"/>
    </row>
    <row r="322" spans="1:72">
      <c r="A322" s="234" t="s">
        <v>535</v>
      </c>
      <c r="B322" s="231">
        <v>2.93E-2</v>
      </c>
      <c r="C322" s="231">
        <v>2.93E-2</v>
      </c>
      <c r="D322" s="220">
        <v>15315709.539999999</v>
      </c>
      <c r="E322" s="220">
        <v>15866710.18</v>
      </c>
      <c r="F322" s="220">
        <v>16248987.4</v>
      </c>
      <c r="G322" s="220">
        <v>16587527.33</v>
      </c>
      <c r="H322" s="220">
        <v>17083402.899999999</v>
      </c>
      <c r="I322" s="220">
        <v>18102552.140000001</v>
      </c>
      <c r="J322" s="220">
        <v>18415392.965</v>
      </c>
      <c r="K322" s="220">
        <v>18202097.859999999</v>
      </c>
      <c r="L322" s="220">
        <v>18635934.439999998</v>
      </c>
      <c r="M322" s="220">
        <v>19642254.469999999</v>
      </c>
      <c r="N322" s="220">
        <v>20349105.369999997</v>
      </c>
      <c r="O322" s="220">
        <v>20483472.819999997</v>
      </c>
      <c r="P322" s="220">
        <f t="shared" si="56"/>
        <v>214933147.41499999</v>
      </c>
      <c r="Q322" s="220">
        <v>20483472.819999997</v>
      </c>
      <c r="R322" s="220">
        <v>22246439.829999998</v>
      </c>
      <c r="S322" s="220">
        <v>24009406.839999996</v>
      </c>
      <c r="T322" s="220">
        <v>25559637.759999998</v>
      </c>
      <c r="U322" s="220">
        <v>27109868.679999996</v>
      </c>
      <c r="V322" s="220">
        <v>27109868.679999996</v>
      </c>
      <c r="W322" s="220">
        <v>27109868.679999996</v>
      </c>
      <c r="X322" s="220">
        <v>31225402.814999998</v>
      </c>
      <c r="Y322" s="220">
        <v>35340936.949999996</v>
      </c>
      <c r="Z322" s="220">
        <v>38650249.399999999</v>
      </c>
      <c r="AA322" s="220">
        <v>41959561.849999994</v>
      </c>
      <c r="AB322" s="220">
        <v>41959561.849999994</v>
      </c>
      <c r="AC322" s="220">
        <v>41959561.849999994</v>
      </c>
      <c r="AD322" s="220">
        <v>42202956.88499999</v>
      </c>
      <c r="AE322" s="220">
        <v>42446351.919999994</v>
      </c>
      <c r="AF322" s="220">
        <v>49681411.554999992</v>
      </c>
      <c r="AG322" s="220">
        <f t="shared" si="57"/>
        <v>446755601.11500001</v>
      </c>
      <c r="AH322" s="234"/>
      <c r="AI322" s="235">
        <f t="shared" si="60"/>
        <v>37395.86</v>
      </c>
      <c r="AJ322" s="235">
        <f t="shared" si="60"/>
        <v>38741.22</v>
      </c>
      <c r="AK322" s="235">
        <f t="shared" si="60"/>
        <v>39674.61</v>
      </c>
      <c r="AL322" s="235">
        <f t="shared" si="60"/>
        <v>40501.21</v>
      </c>
      <c r="AM322" s="235">
        <f t="shared" si="60"/>
        <v>41711.980000000003</v>
      </c>
      <c r="AN322" s="235">
        <f t="shared" si="60"/>
        <v>44200.4</v>
      </c>
      <c r="AO322" s="235">
        <f t="shared" si="62"/>
        <v>44964.25</v>
      </c>
      <c r="AP322" s="235">
        <f t="shared" si="62"/>
        <v>44443.46</v>
      </c>
      <c r="AQ322" s="235">
        <f t="shared" si="62"/>
        <v>45502.74</v>
      </c>
      <c r="AR322" s="235">
        <f t="shared" si="62"/>
        <v>47959.839999999997</v>
      </c>
      <c r="AS322" s="235">
        <f t="shared" si="62"/>
        <v>49685.73</v>
      </c>
      <c r="AT322" s="235">
        <f t="shared" si="62"/>
        <v>50013.81</v>
      </c>
      <c r="AU322" s="236">
        <f t="shared" si="53"/>
        <v>524795.1100000001</v>
      </c>
      <c r="AV322" s="236">
        <f t="shared" si="54"/>
        <v>50013.81</v>
      </c>
      <c r="AW322" s="236">
        <f t="shared" si="54"/>
        <v>54318.39</v>
      </c>
      <c r="AX322" s="236">
        <f t="shared" si="54"/>
        <v>58622.97</v>
      </c>
      <c r="AY322" s="236">
        <f t="shared" si="54"/>
        <v>62408.12</v>
      </c>
      <c r="AZ322" s="236">
        <f t="shared" si="61"/>
        <v>66193.259999999995</v>
      </c>
      <c r="BA322" s="236">
        <f t="shared" si="61"/>
        <v>66193.259999999995</v>
      </c>
      <c r="BB322" s="236">
        <f t="shared" si="61"/>
        <v>66193.259999999995</v>
      </c>
      <c r="BC322" s="236">
        <f t="shared" si="61"/>
        <v>76242.03</v>
      </c>
      <c r="BD322" s="236">
        <f t="shared" si="61"/>
        <v>86290.79</v>
      </c>
      <c r="BE322" s="236">
        <f t="shared" si="61"/>
        <v>94371.03</v>
      </c>
      <c r="BF322" s="236">
        <f t="shared" si="63"/>
        <v>102451.26</v>
      </c>
      <c r="BG322" s="236">
        <f t="shared" si="63"/>
        <v>102451.26</v>
      </c>
      <c r="BH322" s="236">
        <f t="shared" si="63"/>
        <v>102451.26</v>
      </c>
      <c r="BI322" s="236">
        <f t="shared" si="63"/>
        <v>103045.55</v>
      </c>
      <c r="BJ322" s="236">
        <f t="shared" si="63"/>
        <v>103639.84</v>
      </c>
      <c r="BK322" s="236">
        <f t="shared" si="63"/>
        <v>121305.45</v>
      </c>
      <c r="BL322" s="235">
        <f t="shared" si="55"/>
        <v>1090828.25</v>
      </c>
      <c r="BM322" s="234"/>
      <c r="BN322" s="234"/>
      <c r="BO322" s="234"/>
      <c r="BP322" s="234"/>
      <c r="BQ322" s="234"/>
      <c r="BS322" s="232"/>
      <c r="BT322" s="232"/>
    </row>
    <row r="323" spans="1:72">
      <c r="A323" s="234" t="s">
        <v>536</v>
      </c>
      <c r="B323" s="231">
        <v>2.5399999999999999E-2</v>
      </c>
      <c r="C323" s="231">
        <v>2.5399999999999999E-2</v>
      </c>
      <c r="D323" s="220">
        <v>80691.33</v>
      </c>
      <c r="E323" s="220">
        <v>80691.33</v>
      </c>
      <c r="F323" s="220">
        <v>80691.33</v>
      </c>
      <c r="G323" s="220">
        <v>80691.33</v>
      </c>
      <c r="H323" s="220">
        <v>80691.33</v>
      </c>
      <c r="I323" s="220">
        <v>80691.33</v>
      </c>
      <c r="J323" s="220">
        <v>80691.33</v>
      </c>
      <c r="K323" s="220">
        <v>80691.33</v>
      </c>
      <c r="L323" s="220">
        <v>80691.33</v>
      </c>
      <c r="M323" s="220">
        <v>80691.33</v>
      </c>
      <c r="N323" s="220">
        <v>80691.33</v>
      </c>
      <c r="O323" s="220">
        <v>80691.33</v>
      </c>
      <c r="P323" s="220">
        <f t="shared" si="56"/>
        <v>968295.95999999985</v>
      </c>
      <c r="Q323" s="220">
        <v>80691.33</v>
      </c>
      <c r="R323" s="220">
        <v>80691.33</v>
      </c>
      <c r="S323" s="220">
        <v>80691.33</v>
      </c>
      <c r="T323" s="220">
        <v>80691.33</v>
      </c>
      <c r="U323" s="220">
        <v>80691.33</v>
      </c>
      <c r="V323" s="220">
        <v>80691.33</v>
      </c>
      <c r="W323" s="220">
        <v>80691.33</v>
      </c>
      <c r="X323" s="220">
        <v>80691.33</v>
      </c>
      <c r="Y323" s="220">
        <v>80691.33</v>
      </c>
      <c r="Z323" s="220">
        <v>80691.33</v>
      </c>
      <c r="AA323" s="220">
        <v>80691.33</v>
      </c>
      <c r="AB323" s="220">
        <v>80691.33</v>
      </c>
      <c r="AC323" s="220">
        <v>80691.33</v>
      </c>
      <c r="AD323" s="220">
        <v>80691.33</v>
      </c>
      <c r="AE323" s="220">
        <v>80691.33</v>
      </c>
      <c r="AF323" s="220">
        <v>80691.33</v>
      </c>
      <c r="AG323" s="220">
        <f t="shared" si="57"/>
        <v>968295.95999999985</v>
      </c>
      <c r="AH323" s="234"/>
      <c r="AI323" s="235">
        <f t="shared" si="60"/>
        <v>170.8</v>
      </c>
      <c r="AJ323" s="235">
        <f t="shared" si="60"/>
        <v>170.8</v>
      </c>
      <c r="AK323" s="235">
        <f t="shared" si="60"/>
        <v>170.8</v>
      </c>
      <c r="AL323" s="235">
        <f t="shared" si="60"/>
        <v>170.8</v>
      </c>
      <c r="AM323" s="235">
        <f t="shared" si="60"/>
        <v>170.8</v>
      </c>
      <c r="AN323" s="235">
        <f t="shared" si="60"/>
        <v>170.8</v>
      </c>
      <c r="AO323" s="235">
        <f t="shared" si="62"/>
        <v>170.8</v>
      </c>
      <c r="AP323" s="235">
        <f t="shared" si="62"/>
        <v>170.8</v>
      </c>
      <c r="AQ323" s="235">
        <f t="shared" si="62"/>
        <v>170.8</v>
      </c>
      <c r="AR323" s="235">
        <f t="shared" si="62"/>
        <v>170.8</v>
      </c>
      <c r="AS323" s="235">
        <f t="shared" si="62"/>
        <v>170.8</v>
      </c>
      <c r="AT323" s="235">
        <f t="shared" si="62"/>
        <v>170.8</v>
      </c>
      <c r="AU323" s="236">
        <f t="shared" si="53"/>
        <v>2049.6</v>
      </c>
      <c r="AV323" s="236">
        <f t="shared" si="54"/>
        <v>170.8</v>
      </c>
      <c r="AW323" s="236">
        <f t="shared" si="54"/>
        <v>170.8</v>
      </c>
      <c r="AX323" s="236">
        <f t="shared" si="54"/>
        <v>170.8</v>
      </c>
      <c r="AY323" s="236">
        <f t="shared" si="54"/>
        <v>170.8</v>
      </c>
      <c r="AZ323" s="236">
        <f t="shared" si="61"/>
        <v>170.8</v>
      </c>
      <c r="BA323" s="236">
        <f t="shared" si="61"/>
        <v>170.8</v>
      </c>
      <c r="BB323" s="236">
        <f t="shared" si="61"/>
        <v>170.8</v>
      </c>
      <c r="BC323" s="236">
        <f t="shared" si="61"/>
        <v>170.8</v>
      </c>
      <c r="BD323" s="236">
        <f t="shared" si="61"/>
        <v>170.8</v>
      </c>
      <c r="BE323" s="236">
        <f t="shared" si="61"/>
        <v>170.8</v>
      </c>
      <c r="BF323" s="236">
        <f t="shared" si="63"/>
        <v>170.8</v>
      </c>
      <c r="BG323" s="236">
        <f t="shared" si="63"/>
        <v>170.8</v>
      </c>
      <c r="BH323" s="236">
        <f t="shared" si="63"/>
        <v>170.8</v>
      </c>
      <c r="BI323" s="236">
        <f t="shared" si="63"/>
        <v>170.8</v>
      </c>
      <c r="BJ323" s="236">
        <f t="shared" si="63"/>
        <v>170.8</v>
      </c>
      <c r="BK323" s="236">
        <f t="shared" si="63"/>
        <v>170.8</v>
      </c>
      <c r="BL323" s="235">
        <f t="shared" si="55"/>
        <v>2049.6</v>
      </c>
      <c r="BM323" s="234"/>
      <c r="BN323" s="234"/>
      <c r="BO323" s="234"/>
      <c r="BP323" s="234"/>
      <c r="BQ323" s="234"/>
      <c r="BS323" s="232"/>
      <c r="BT323" s="232"/>
    </row>
    <row r="324" spans="1:72">
      <c r="A324" s="234" t="s">
        <v>537</v>
      </c>
      <c r="B324" s="231">
        <v>2.5399999999999999E-2</v>
      </c>
      <c r="C324" s="231">
        <v>2.5399999999999999E-2</v>
      </c>
      <c r="D324" s="220">
        <v>19337325.649999999</v>
      </c>
      <c r="E324" s="220">
        <v>19394439.149999999</v>
      </c>
      <c r="F324" s="220">
        <v>19445959.050000001</v>
      </c>
      <c r="G324" s="220">
        <v>19492945.890000001</v>
      </c>
      <c r="H324" s="220">
        <v>19550338.579999998</v>
      </c>
      <c r="I324" s="220">
        <v>19624863.370000001</v>
      </c>
      <c r="J324" s="220">
        <v>19642292.120000001</v>
      </c>
      <c r="K324" s="220">
        <v>19642292.120000001</v>
      </c>
      <c r="L324" s="220">
        <v>19642292.120000001</v>
      </c>
      <c r="M324" s="220">
        <v>19642292.120000001</v>
      </c>
      <c r="N324" s="220">
        <v>19642292.120000001</v>
      </c>
      <c r="O324" s="220">
        <v>19642292.120000001</v>
      </c>
      <c r="P324" s="220">
        <f t="shared" si="56"/>
        <v>234699624.41000003</v>
      </c>
      <c r="Q324" s="220">
        <v>19642292.120000001</v>
      </c>
      <c r="R324" s="220">
        <v>19642292.120000001</v>
      </c>
      <c r="S324" s="220">
        <v>19642292.120000001</v>
      </c>
      <c r="T324" s="220">
        <v>19642292.120000001</v>
      </c>
      <c r="U324" s="220">
        <v>19642292.120000001</v>
      </c>
      <c r="V324" s="220">
        <v>19642292.120000001</v>
      </c>
      <c r="W324" s="220">
        <v>19642292.120000001</v>
      </c>
      <c r="X324" s="220">
        <v>19642292.120000001</v>
      </c>
      <c r="Y324" s="220">
        <v>19642292.120000001</v>
      </c>
      <c r="Z324" s="220">
        <v>19642292.120000001</v>
      </c>
      <c r="AA324" s="220">
        <v>19642292.120000001</v>
      </c>
      <c r="AB324" s="220">
        <v>19642292.120000001</v>
      </c>
      <c r="AC324" s="220">
        <v>19642292.120000001</v>
      </c>
      <c r="AD324" s="220">
        <v>19642292.120000001</v>
      </c>
      <c r="AE324" s="220">
        <v>19642292.120000001</v>
      </c>
      <c r="AF324" s="220">
        <v>19642292.120000001</v>
      </c>
      <c r="AG324" s="220">
        <f t="shared" si="57"/>
        <v>235707505.44000003</v>
      </c>
      <c r="AH324" s="234"/>
      <c r="AI324" s="235">
        <f t="shared" si="60"/>
        <v>40930.67</v>
      </c>
      <c r="AJ324" s="235">
        <f t="shared" si="60"/>
        <v>41051.56</v>
      </c>
      <c r="AK324" s="235">
        <f t="shared" si="60"/>
        <v>41160.61</v>
      </c>
      <c r="AL324" s="235">
        <f t="shared" si="60"/>
        <v>41260.07</v>
      </c>
      <c r="AM324" s="235">
        <f t="shared" si="60"/>
        <v>41381.550000000003</v>
      </c>
      <c r="AN324" s="235">
        <f t="shared" si="60"/>
        <v>41539.29</v>
      </c>
      <c r="AO324" s="235">
        <f t="shared" si="62"/>
        <v>41576.18</v>
      </c>
      <c r="AP324" s="235">
        <f t="shared" si="62"/>
        <v>41576.18</v>
      </c>
      <c r="AQ324" s="235">
        <f t="shared" si="62"/>
        <v>41576.18</v>
      </c>
      <c r="AR324" s="235">
        <f t="shared" si="62"/>
        <v>41576.18</v>
      </c>
      <c r="AS324" s="235">
        <f t="shared" si="62"/>
        <v>41576.18</v>
      </c>
      <c r="AT324" s="235">
        <f t="shared" si="62"/>
        <v>41576.18</v>
      </c>
      <c r="AU324" s="236">
        <f t="shared" si="53"/>
        <v>496780.83</v>
      </c>
      <c r="AV324" s="236">
        <f t="shared" si="54"/>
        <v>41576.18</v>
      </c>
      <c r="AW324" s="236">
        <f t="shared" si="54"/>
        <v>41576.18</v>
      </c>
      <c r="AX324" s="236">
        <f t="shared" si="54"/>
        <v>41576.18</v>
      </c>
      <c r="AY324" s="236">
        <f t="shared" ref="AY324:AY387" si="64">ROUND(T324*$B324/12,2)</f>
        <v>41576.18</v>
      </c>
      <c r="AZ324" s="236">
        <f t="shared" si="61"/>
        <v>41576.18</v>
      </c>
      <c r="BA324" s="236">
        <f t="shared" si="61"/>
        <v>41576.18</v>
      </c>
      <c r="BB324" s="236">
        <f t="shared" si="61"/>
        <v>41576.18</v>
      </c>
      <c r="BC324" s="236">
        <f t="shared" si="61"/>
        <v>41576.18</v>
      </c>
      <c r="BD324" s="236">
        <f t="shared" si="61"/>
        <v>41576.18</v>
      </c>
      <c r="BE324" s="236">
        <f t="shared" si="61"/>
        <v>41576.18</v>
      </c>
      <c r="BF324" s="236">
        <f t="shared" si="63"/>
        <v>41576.18</v>
      </c>
      <c r="BG324" s="236">
        <f t="shared" si="63"/>
        <v>41576.18</v>
      </c>
      <c r="BH324" s="236">
        <f t="shared" si="63"/>
        <v>41576.18</v>
      </c>
      <c r="BI324" s="236">
        <f t="shared" si="63"/>
        <v>41576.18</v>
      </c>
      <c r="BJ324" s="236">
        <f t="shared" si="63"/>
        <v>41576.18</v>
      </c>
      <c r="BK324" s="236">
        <f t="shared" si="63"/>
        <v>41576.18</v>
      </c>
      <c r="BL324" s="235">
        <f t="shared" si="55"/>
        <v>498914.16</v>
      </c>
      <c r="BM324" s="234"/>
      <c r="BN324" s="234"/>
      <c r="BO324" s="234"/>
      <c r="BP324" s="234"/>
      <c r="BQ324" s="234"/>
      <c r="BS324" s="232"/>
      <c r="BT324" s="232"/>
    </row>
    <row r="325" spans="1:72">
      <c r="A325" s="234" t="s">
        <v>538</v>
      </c>
      <c r="B325" s="231">
        <v>2.5399999999999999E-2</v>
      </c>
      <c r="C325" s="231">
        <v>2.5399999999999999E-2</v>
      </c>
      <c r="D325" s="220">
        <v>196896175.31999999</v>
      </c>
      <c r="E325" s="220">
        <v>202859359.91999999</v>
      </c>
      <c r="F325" s="220">
        <v>208772597.65000001</v>
      </c>
      <c r="G325" s="220">
        <v>209266401.91</v>
      </c>
      <c r="H325" s="220">
        <v>212532215.81999999</v>
      </c>
      <c r="I325" s="220">
        <v>218118126.36000001</v>
      </c>
      <c r="J325" s="220">
        <v>220766850.42500001</v>
      </c>
      <c r="K325" s="220">
        <v>221647862.36499998</v>
      </c>
      <c r="L325" s="220">
        <v>222191286.81</v>
      </c>
      <c r="M325" s="220">
        <v>222010313.91499999</v>
      </c>
      <c r="N325" s="220">
        <v>221920512.53999999</v>
      </c>
      <c r="O325" s="220">
        <v>221874287.315</v>
      </c>
      <c r="P325" s="220">
        <f t="shared" si="56"/>
        <v>2578855990.3499999</v>
      </c>
      <c r="Q325" s="220">
        <v>221824220.14500001</v>
      </c>
      <c r="R325" s="220">
        <v>221784929.41500002</v>
      </c>
      <c r="S325" s="220">
        <v>221700850.35500005</v>
      </c>
      <c r="T325" s="220">
        <v>230097597.23500004</v>
      </c>
      <c r="U325" s="220">
        <v>238522039.69500005</v>
      </c>
      <c r="V325" s="220">
        <v>238462594.89500007</v>
      </c>
      <c r="W325" s="220">
        <v>238417840.49500006</v>
      </c>
      <c r="X325" s="220">
        <v>238363878.94500005</v>
      </c>
      <c r="Y325" s="220">
        <v>238254553.48000008</v>
      </c>
      <c r="Z325" s="220">
        <v>239610697.27000007</v>
      </c>
      <c r="AA325" s="220">
        <v>241029188.54000008</v>
      </c>
      <c r="AB325" s="220">
        <v>240984441.81000006</v>
      </c>
      <c r="AC325" s="220">
        <v>240935853.09000006</v>
      </c>
      <c r="AD325" s="220">
        <v>242388427.48000008</v>
      </c>
      <c r="AE325" s="220">
        <v>244117614.9600001</v>
      </c>
      <c r="AF325" s="220">
        <v>246186181.24500009</v>
      </c>
      <c r="AG325" s="220">
        <f t="shared" si="57"/>
        <v>2887273311.9050007</v>
      </c>
      <c r="AH325" s="234"/>
      <c r="AI325" s="235">
        <f t="shared" si="60"/>
        <v>416763.57</v>
      </c>
      <c r="AJ325" s="235">
        <f t="shared" si="60"/>
        <v>429385.65</v>
      </c>
      <c r="AK325" s="235">
        <f t="shared" si="60"/>
        <v>441902</v>
      </c>
      <c r="AL325" s="235">
        <f t="shared" si="60"/>
        <v>442947.22</v>
      </c>
      <c r="AM325" s="235">
        <f t="shared" si="60"/>
        <v>449859.86</v>
      </c>
      <c r="AN325" s="235">
        <f t="shared" si="60"/>
        <v>461683.37</v>
      </c>
      <c r="AO325" s="235">
        <f t="shared" si="62"/>
        <v>467289.83</v>
      </c>
      <c r="AP325" s="235">
        <f t="shared" si="62"/>
        <v>469154.64</v>
      </c>
      <c r="AQ325" s="235">
        <f t="shared" si="62"/>
        <v>470304.89</v>
      </c>
      <c r="AR325" s="235">
        <f t="shared" si="62"/>
        <v>469921.83</v>
      </c>
      <c r="AS325" s="235">
        <f t="shared" si="62"/>
        <v>469731.75</v>
      </c>
      <c r="AT325" s="235">
        <f t="shared" si="62"/>
        <v>469633.91</v>
      </c>
      <c r="AU325" s="236">
        <f t="shared" ref="AU325:AU388" si="65">SUM(AI325:AT325)</f>
        <v>5458578.5200000005</v>
      </c>
      <c r="AV325" s="236">
        <f t="shared" ref="AV325:AY388" si="66">ROUND(Q325*$B325/12,2)</f>
        <v>469527.93</v>
      </c>
      <c r="AW325" s="236">
        <f t="shared" si="66"/>
        <v>469444.77</v>
      </c>
      <c r="AX325" s="236">
        <f t="shared" si="66"/>
        <v>469266.8</v>
      </c>
      <c r="AY325" s="236">
        <f t="shared" si="64"/>
        <v>487039.91</v>
      </c>
      <c r="AZ325" s="236">
        <f t="shared" si="61"/>
        <v>504871.65</v>
      </c>
      <c r="BA325" s="236">
        <f t="shared" si="61"/>
        <v>504745.83</v>
      </c>
      <c r="BB325" s="236">
        <f t="shared" si="61"/>
        <v>504651.1</v>
      </c>
      <c r="BC325" s="236">
        <f t="shared" si="61"/>
        <v>504536.88</v>
      </c>
      <c r="BD325" s="236">
        <f t="shared" si="61"/>
        <v>504305.47</v>
      </c>
      <c r="BE325" s="236">
        <f t="shared" si="61"/>
        <v>507175.98</v>
      </c>
      <c r="BF325" s="236">
        <f t="shared" si="63"/>
        <v>510178.45</v>
      </c>
      <c r="BG325" s="236">
        <f t="shared" si="63"/>
        <v>510083.74</v>
      </c>
      <c r="BH325" s="236">
        <f t="shared" si="63"/>
        <v>509980.89</v>
      </c>
      <c r="BI325" s="236">
        <f t="shared" si="63"/>
        <v>513055.5</v>
      </c>
      <c r="BJ325" s="236">
        <f t="shared" si="63"/>
        <v>516715.62</v>
      </c>
      <c r="BK325" s="236">
        <f t="shared" si="63"/>
        <v>521094.08</v>
      </c>
      <c r="BL325" s="235">
        <f t="shared" ref="BL325:BL388" si="67">SUM(AZ325:BK325)</f>
        <v>6111395.1899999995</v>
      </c>
      <c r="BM325" s="234"/>
      <c r="BN325" s="234"/>
      <c r="BO325" s="234"/>
      <c r="BP325" s="234"/>
      <c r="BQ325" s="234"/>
      <c r="BS325" s="232"/>
      <c r="BT325" s="232"/>
    </row>
    <row r="326" spans="1:72">
      <c r="A326" s="234" t="s">
        <v>539</v>
      </c>
      <c r="B326" s="231">
        <v>2.5399999999999999E-2</v>
      </c>
      <c r="C326" s="231">
        <v>2.5399999999999999E-2</v>
      </c>
      <c r="D326" s="220">
        <v>0</v>
      </c>
      <c r="E326" s="220">
        <v>0</v>
      </c>
      <c r="F326" s="220">
        <v>0</v>
      </c>
      <c r="G326" s="220">
        <v>0</v>
      </c>
      <c r="H326" s="220">
        <v>0</v>
      </c>
      <c r="I326" s="220">
        <v>0</v>
      </c>
      <c r="J326" s="220">
        <v>0</v>
      </c>
      <c r="K326" s="220">
        <v>0</v>
      </c>
      <c r="L326" s="220">
        <v>0</v>
      </c>
      <c r="M326" s="220">
        <v>0</v>
      </c>
      <c r="N326" s="220">
        <v>0</v>
      </c>
      <c r="O326" s="220">
        <v>0</v>
      </c>
      <c r="P326" s="220">
        <f t="shared" ref="P326:P389" si="68">SUM(D326:O326)</f>
        <v>0</v>
      </c>
      <c r="Q326" s="220">
        <v>0</v>
      </c>
      <c r="R326" s="220">
        <v>0</v>
      </c>
      <c r="S326" s="220">
        <v>0</v>
      </c>
      <c r="T326" s="220">
        <v>0</v>
      </c>
      <c r="U326" s="220">
        <v>0</v>
      </c>
      <c r="V326" s="220">
        <v>0</v>
      </c>
      <c r="W326" s="220">
        <v>0</v>
      </c>
      <c r="X326" s="220">
        <v>0</v>
      </c>
      <c r="Y326" s="220">
        <v>0</v>
      </c>
      <c r="Z326" s="220">
        <v>0</v>
      </c>
      <c r="AA326" s="220">
        <v>0</v>
      </c>
      <c r="AB326" s="220">
        <v>0</v>
      </c>
      <c r="AC326" s="220">
        <v>0</v>
      </c>
      <c r="AD326" s="220">
        <v>0</v>
      </c>
      <c r="AE326" s="220">
        <v>0</v>
      </c>
      <c r="AF326" s="220">
        <v>0</v>
      </c>
      <c r="AG326" s="220">
        <f t="shared" ref="AG326:AG389" si="69">SUM(U326:AF326)</f>
        <v>0</v>
      </c>
      <c r="AH326" s="234"/>
      <c r="AI326" s="235">
        <f t="shared" si="60"/>
        <v>0</v>
      </c>
      <c r="AJ326" s="235">
        <f t="shared" si="60"/>
        <v>0</v>
      </c>
      <c r="AK326" s="235">
        <f t="shared" si="60"/>
        <v>0</v>
      </c>
      <c r="AL326" s="235">
        <f t="shared" si="60"/>
        <v>0</v>
      </c>
      <c r="AM326" s="235">
        <f t="shared" si="60"/>
        <v>0</v>
      </c>
      <c r="AN326" s="235">
        <f t="shared" si="60"/>
        <v>0</v>
      </c>
      <c r="AO326" s="235">
        <f t="shared" si="62"/>
        <v>0</v>
      </c>
      <c r="AP326" s="235">
        <f t="shared" si="62"/>
        <v>0</v>
      </c>
      <c r="AQ326" s="235">
        <f t="shared" si="62"/>
        <v>0</v>
      </c>
      <c r="AR326" s="235">
        <f t="shared" si="62"/>
        <v>0</v>
      </c>
      <c r="AS326" s="235">
        <f t="shared" si="62"/>
        <v>0</v>
      </c>
      <c r="AT326" s="235">
        <f t="shared" si="62"/>
        <v>0</v>
      </c>
      <c r="AU326" s="236">
        <f t="shared" si="65"/>
        <v>0</v>
      </c>
      <c r="AV326" s="236">
        <f t="shared" si="66"/>
        <v>0</v>
      </c>
      <c r="AW326" s="236">
        <f t="shared" si="66"/>
        <v>0</v>
      </c>
      <c r="AX326" s="236">
        <f t="shared" si="66"/>
        <v>0</v>
      </c>
      <c r="AY326" s="236">
        <f t="shared" si="64"/>
        <v>0</v>
      </c>
      <c r="AZ326" s="236">
        <f t="shared" si="61"/>
        <v>0</v>
      </c>
      <c r="BA326" s="236">
        <f t="shared" si="61"/>
        <v>0</v>
      </c>
      <c r="BB326" s="236">
        <f t="shared" si="61"/>
        <v>0</v>
      </c>
      <c r="BC326" s="236">
        <f t="shared" si="61"/>
        <v>0</v>
      </c>
      <c r="BD326" s="236">
        <f t="shared" si="61"/>
        <v>0</v>
      </c>
      <c r="BE326" s="236">
        <f t="shared" si="61"/>
        <v>0</v>
      </c>
      <c r="BF326" s="236">
        <f t="shared" si="63"/>
        <v>0</v>
      </c>
      <c r="BG326" s="236">
        <f t="shared" si="63"/>
        <v>0</v>
      </c>
      <c r="BH326" s="236">
        <f t="shared" si="63"/>
        <v>0</v>
      </c>
      <c r="BI326" s="236">
        <f t="shared" si="63"/>
        <v>0</v>
      </c>
      <c r="BJ326" s="236">
        <f t="shared" si="63"/>
        <v>0</v>
      </c>
      <c r="BK326" s="236">
        <f t="shared" si="63"/>
        <v>0</v>
      </c>
      <c r="BL326" s="235">
        <f t="shared" si="67"/>
        <v>0</v>
      </c>
      <c r="BM326" s="234"/>
      <c r="BN326" s="234"/>
      <c r="BO326" s="234"/>
      <c r="BP326" s="234"/>
      <c r="BQ326" s="234"/>
      <c r="BS326" s="232"/>
      <c r="BT326" s="232"/>
    </row>
    <row r="327" spans="1:72">
      <c r="A327" s="234" t="s">
        <v>540</v>
      </c>
      <c r="B327" s="231">
        <v>1.7000000000000001E-2</v>
      </c>
      <c r="C327" s="231">
        <v>1.7000000000000001E-2</v>
      </c>
      <c r="D327" s="220">
        <v>681833.62</v>
      </c>
      <c r="E327" s="220">
        <v>681878.84</v>
      </c>
      <c r="F327" s="220">
        <v>650186.32999999996</v>
      </c>
      <c r="G327" s="220">
        <v>618493.81000000006</v>
      </c>
      <c r="H327" s="220">
        <v>618493.81000000006</v>
      </c>
      <c r="I327" s="220">
        <v>618493.81000000006</v>
      </c>
      <c r="J327" s="220">
        <v>618493.81000000006</v>
      </c>
      <c r="K327" s="220">
        <v>618493.81000000006</v>
      </c>
      <c r="L327" s="220">
        <v>618493.81000000006</v>
      </c>
      <c r="M327" s="220">
        <v>618493.81000000006</v>
      </c>
      <c r="N327" s="220">
        <v>618493.81000000006</v>
      </c>
      <c r="O327" s="220">
        <v>618493.81000000006</v>
      </c>
      <c r="P327" s="220">
        <f t="shared" si="68"/>
        <v>7580343.0800000019</v>
      </c>
      <c r="Q327" s="220">
        <v>618493.81000000006</v>
      </c>
      <c r="R327" s="220">
        <v>618493.81000000006</v>
      </c>
      <c r="S327" s="220">
        <v>618493.81000000006</v>
      </c>
      <c r="T327" s="220">
        <v>618493.81000000006</v>
      </c>
      <c r="U327" s="220">
        <v>618493.81000000006</v>
      </c>
      <c r="V327" s="220">
        <v>618493.81000000006</v>
      </c>
      <c r="W327" s="220">
        <v>618493.81000000006</v>
      </c>
      <c r="X327" s="220">
        <v>618493.81000000006</v>
      </c>
      <c r="Y327" s="220">
        <v>618493.81000000006</v>
      </c>
      <c r="Z327" s="220">
        <v>618493.81000000006</v>
      </c>
      <c r="AA327" s="220">
        <v>618493.81000000006</v>
      </c>
      <c r="AB327" s="220">
        <v>618493.81000000006</v>
      </c>
      <c r="AC327" s="220">
        <v>618493.81000000006</v>
      </c>
      <c r="AD327" s="220">
        <v>618493.81000000006</v>
      </c>
      <c r="AE327" s="220">
        <v>618493.81000000006</v>
      </c>
      <c r="AF327" s="220">
        <v>618493.81000000006</v>
      </c>
      <c r="AG327" s="220">
        <f t="shared" si="69"/>
        <v>7421925.7200000025</v>
      </c>
      <c r="AH327" s="234"/>
      <c r="AI327" s="235">
        <f t="shared" si="60"/>
        <v>965.93</v>
      </c>
      <c r="AJ327" s="235">
        <f t="shared" si="60"/>
        <v>966</v>
      </c>
      <c r="AK327" s="235">
        <f t="shared" si="60"/>
        <v>921.1</v>
      </c>
      <c r="AL327" s="235">
        <f t="shared" si="60"/>
        <v>876.2</v>
      </c>
      <c r="AM327" s="235">
        <f t="shared" si="60"/>
        <v>876.2</v>
      </c>
      <c r="AN327" s="235">
        <f t="shared" si="60"/>
        <v>876.2</v>
      </c>
      <c r="AO327" s="235">
        <f t="shared" si="62"/>
        <v>876.2</v>
      </c>
      <c r="AP327" s="235">
        <f t="shared" si="62"/>
        <v>876.2</v>
      </c>
      <c r="AQ327" s="235">
        <f t="shared" si="62"/>
        <v>876.2</v>
      </c>
      <c r="AR327" s="235">
        <f t="shared" si="62"/>
        <v>876.2</v>
      </c>
      <c r="AS327" s="235">
        <f t="shared" si="62"/>
        <v>876.2</v>
      </c>
      <c r="AT327" s="235">
        <f t="shared" si="62"/>
        <v>876.2</v>
      </c>
      <c r="AU327" s="236">
        <f t="shared" si="65"/>
        <v>10738.83</v>
      </c>
      <c r="AV327" s="236">
        <f t="shared" si="66"/>
        <v>876.2</v>
      </c>
      <c r="AW327" s="236">
        <f t="shared" si="66"/>
        <v>876.2</v>
      </c>
      <c r="AX327" s="236">
        <f t="shared" si="66"/>
        <v>876.2</v>
      </c>
      <c r="AY327" s="236">
        <f t="shared" si="64"/>
        <v>876.2</v>
      </c>
      <c r="AZ327" s="236">
        <f t="shared" si="61"/>
        <v>876.2</v>
      </c>
      <c r="BA327" s="236">
        <f t="shared" si="61"/>
        <v>876.2</v>
      </c>
      <c r="BB327" s="236">
        <f t="shared" si="61"/>
        <v>876.2</v>
      </c>
      <c r="BC327" s="236">
        <f t="shared" si="61"/>
        <v>876.2</v>
      </c>
      <c r="BD327" s="236">
        <f t="shared" si="61"/>
        <v>876.2</v>
      </c>
      <c r="BE327" s="236">
        <f t="shared" si="61"/>
        <v>876.2</v>
      </c>
      <c r="BF327" s="236">
        <f t="shared" si="63"/>
        <v>876.2</v>
      </c>
      <c r="BG327" s="236">
        <f t="shared" si="63"/>
        <v>876.2</v>
      </c>
      <c r="BH327" s="236">
        <f t="shared" si="63"/>
        <v>876.2</v>
      </c>
      <c r="BI327" s="236">
        <f t="shared" si="63"/>
        <v>876.2</v>
      </c>
      <c r="BJ327" s="236">
        <f t="shared" si="63"/>
        <v>876.2</v>
      </c>
      <c r="BK327" s="236">
        <f t="shared" si="63"/>
        <v>876.2</v>
      </c>
      <c r="BL327" s="235">
        <f t="shared" si="67"/>
        <v>10514.400000000001</v>
      </c>
      <c r="BM327" s="234"/>
      <c r="BN327" s="234"/>
      <c r="BO327" s="234"/>
      <c r="BP327" s="234"/>
      <c r="BQ327" s="234"/>
      <c r="BS327" s="232"/>
      <c r="BT327" s="232"/>
    </row>
    <row r="328" spans="1:72">
      <c r="A328" s="234" t="s">
        <v>541</v>
      </c>
      <c r="B328" s="231">
        <v>7.4000000000000003E-3</v>
      </c>
      <c r="C328" s="231">
        <v>7.4000000000000003E-3</v>
      </c>
      <c r="D328" s="220">
        <v>1365326.56</v>
      </c>
      <c r="E328" s="220">
        <v>1365374.31</v>
      </c>
      <c r="F328" s="220">
        <v>1321568.5900000001</v>
      </c>
      <c r="G328" s="220">
        <v>1256359.82</v>
      </c>
      <c r="H328" s="220">
        <v>1234991.72</v>
      </c>
      <c r="I328" s="220">
        <v>1235015.17</v>
      </c>
      <c r="J328" s="220">
        <v>1235015.17</v>
      </c>
      <c r="K328" s="220">
        <v>1235015.17</v>
      </c>
      <c r="L328" s="220">
        <v>1235015.17</v>
      </c>
      <c r="M328" s="220">
        <v>1235015.17</v>
      </c>
      <c r="N328" s="220">
        <v>1235015.17</v>
      </c>
      <c r="O328" s="220">
        <v>1235015.17</v>
      </c>
      <c r="P328" s="220">
        <f t="shared" si="68"/>
        <v>15188727.189999999</v>
      </c>
      <c r="Q328" s="220">
        <v>1235015.17</v>
      </c>
      <c r="R328" s="220">
        <v>1235015.17</v>
      </c>
      <c r="S328" s="220">
        <v>1235015.17</v>
      </c>
      <c r="T328" s="220">
        <v>1235015.17</v>
      </c>
      <c r="U328" s="220">
        <v>1235015.17</v>
      </c>
      <c r="V328" s="220">
        <v>1235015.17</v>
      </c>
      <c r="W328" s="220">
        <v>1235015.17</v>
      </c>
      <c r="X328" s="220">
        <v>1235015.17</v>
      </c>
      <c r="Y328" s="220">
        <v>1235015.17</v>
      </c>
      <c r="Z328" s="220">
        <v>1235015.17</v>
      </c>
      <c r="AA328" s="220">
        <v>1235015.17</v>
      </c>
      <c r="AB328" s="220">
        <v>1235015.17</v>
      </c>
      <c r="AC328" s="220">
        <v>1235015.17</v>
      </c>
      <c r="AD328" s="220">
        <v>1235015.17</v>
      </c>
      <c r="AE328" s="220">
        <v>1235015.17</v>
      </c>
      <c r="AF328" s="220">
        <v>1235015.17</v>
      </c>
      <c r="AG328" s="220">
        <f t="shared" si="69"/>
        <v>14820182.039999999</v>
      </c>
      <c r="AH328" s="234"/>
      <c r="AI328" s="235">
        <f t="shared" si="60"/>
        <v>841.95</v>
      </c>
      <c r="AJ328" s="235">
        <f t="shared" si="60"/>
        <v>841.98</v>
      </c>
      <c r="AK328" s="235">
        <f t="shared" si="60"/>
        <v>814.97</v>
      </c>
      <c r="AL328" s="235">
        <f t="shared" si="60"/>
        <v>774.76</v>
      </c>
      <c r="AM328" s="235">
        <f t="shared" si="60"/>
        <v>761.58</v>
      </c>
      <c r="AN328" s="235">
        <f t="shared" si="60"/>
        <v>761.59</v>
      </c>
      <c r="AO328" s="235">
        <f t="shared" si="62"/>
        <v>761.59</v>
      </c>
      <c r="AP328" s="235">
        <f t="shared" si="62"/>
        <v>761.59</v>
      </c>
      <c r="AQ328" s="235">
        <f t="shared" si="62"/>
        <v>761.59</v>
      </c>
      <c r="AR328" s="235">
        <f t="shared" si="62"/>
        <v>761.59</v>
      </c>
      <c r="AS328" s="235">
        <f t="shared" si="62"/>
        <v>761.59</v>
      </c>
      <c r="AT328" s="235">
        <f t="shared" si="62"/>
        <v>761.59</v>
      </c>
      <c r="AU328" s="236">
        <f t="shared" si="65"/>
        <v>9366.3700000000008</v>
      </c>
      <c r="AV328" s="236">
        <f t="shared" si="66"/>
        <v>761.59</v>
      </c>
      <c r="AW328" s="236">
        <f t="shared" si="66"/>
        <v>761.59</v>
      </c>
      <c r="AX328" s="236">
        <f t="shared" si="66"/>
        <v>761.59</v>
      </c>
      <c r="AY328" s="236">
        <f t="shared" si="64"/>
        <v>761.59</v>
      </c>
      <c r="AZ328" s="236">
        <f t="shared" si="61"/>
        <v>761.59</v>
      </c>
      <c r="BA328" s="236">
        <f t="shared" si="61"/>
        <v>761.59</v>
      </c>
      <c r="BB328" s="236">
        <f t="shared" si="61"/>
        <v>761.59</v>
      </c>
      <c r="BC328" s="236">
        <f t="shared" si="61"/>
        <v>761.59</v>
      </c>
      <c r="BD328" s="236">
        <f t="shared" si="61"/>
        <v>761.59</v>
      </c>
      <c r="BE328" s="236">
        <f t="shared" si="61"/>
        <v>761.59</v>
      </c>
      <c r="BF328" s="236">
        <f t="shared" si="63"/>
        <v>761.59</v>
      </c>
      <c r="BG328" s="236">
        <f t="shared" si="63"/>
        <v>761.59</v>
      </c>
      <c r="BH328" s="236">
        <f t="shared" si="63"/>
        <v>761.59</v>
      </c>
      <c r="BI328" s="236">
        <f t="shared" si="63"/>
        <v>761.59</v>
      </c>
      <c r="BJ328" s="236">
        <f t="shared" si="63"/>
        <v>761.59</v>
      </c>
      <c r="BK328" s="236">
        <f t="shared" si="63"/>
        <v>761.59</v>
      </c>
      <c r="BL328" s="235">
        <f t="shared" si="67"/>
        <v>9139.08</v>
      </c>
      <c r="BM328" s="234"/>
      <c r="BN328" s="234"/>
      <c r="BO328" s="234"/>
      <c r="BP328" s="234"/>
      <c r="BQ328" s="234"/>
      <c r="BS328" s="232"/>
      <c r="BT328" s="232"/>
    </row>
    <row r="329" spans="1:72">
      <c r="A329" s="234" t="s">
        <v>542</v>
      </c>
      <c r="B329" s="231">
        <v>6.4000000000000003E-3</v>
      </c>
      <c r="C329" s="231">
        <v>6.4000000000000003E-3</v>
      </c>
      <c r="D329" s="220">
        <v>2407878.41</v>
      </c>
      <c r="E329" s="220">
        <v>2407878.41</v>
      </c>
      <c r="F329" s="220">
        <v>2407878.41</v>
      </c>
      <c r="G329" s="220">
        <v>2407878.41</v>
      </c>
      <c r="H329" s="220">
        <v>2407878.41</v>
      </c>
      <c r="I329" s="220">
        <v>2407878.41</v>
      </c>
      <c r="J329" s="220">
        <v>2407878.41</v>
      </c>
      <c r="K329" s="220">
        <v>2407878.41</v>
      </c>
      <c r="L329" s="220">
        <v>2407878.41</v>
      </c>
      <c r="M329" s="220">
        <v>2407878.41</v>
      </c>
      <c r="N329" s="220">
        <v>2407878.41</v>
      </c>
      <c r="O329" s="220">
        <v>2407878.41</v>
      </c>
      <c r="P329" s="220">
        <f t="shared" si="68"/>
        <v>28894540.920000002</v>
      </c>
      <c r="Q329" s="220">
        <v>2407878.41</v>
      </c>
      <c r="R329" s="220">
        <v>2407878.41</v>
      </c>
      <c r="S329" s="220">
        <v>2407878.41</v>
      </c>
      <c r="T329" s="220">
        <v>2407878.41</v>
      </c>
      <c r="U329" s="220">
        <v>2407878.41</v>
      </c>
      <c r="V329" s="220">
        <v>2407878.41</v>
      </c>
      <c r="W329" s="220">
        <v>2407878.41</v>
      </c>
      <c r="X329" s="220">
        <v>2407878.41</v>
      </c>
      <c r="Y329" s="220">
        <v>2407878.41</v>
      </c>
      <c r="Z329" s="220">
        <v>2407878.41</v>
      </c>
      <c r="AA329" s="220">
        <v>2407878.41</v>
      </c>
      <c r="AB329" s="220">
        <v>2407878.41</v>
      </c>
      <c r="AC329" s="220">
        <v>2407878.41</v>
      </c>
      <c r="AD329" s="220">
        <v>2407878.41</v>
      </c>
      <c r="AE329" s="220">
        <v>2407878.41</v>
      </c>
      <c r="AF329" s="220">
        <v>2407878.41</v>
      </c>
      <c r="AG329" s="220">
        <f t="shared" si="69"/>
        <v>28894540.920000002</v>
      </c>
      <c r="AH329" s="234"/>
      <c r="AI329" s="235">
        <f t="shared" si="60"/>
        <v>1284.2</v>
      </c>
      <c r="AJ329" s="235">
        <f t="shared" si="60"/>
        <v>1284.2</v>
      </c>
      <c r="AK329" s="235">
        <f t="shared" si="60"/>
        <v>1284.2</v>
      </c>
      <c r="AL329" s="235">
        <f t="shared" si="60"/>
        <v>1284.2</v>
      </c>
      <c r="AM329" s="235">
        <f t="shared" si="60"/>
        <v>1284.2</v>
      </c>
      <c r="AN329" s="235">
        <f t="shared" si="60"/>
        <v>1284.2</v>
      </c>
      <c r="AO329" s="235">
        <f t="shared" si="62"/>
        <v>1284.2</v>
      </c>
      <c r="AP329" s="235">
        <f t="shared" si="62"/>
        <v>1284.2</v>
      </c>
      <c r="AQ329" s="235">
        <f t="shared" si="62"/>
        <v>1284.2</v>
      </c>
      <c r="AR329" s="235">
        <f t="shared" si="62"/>
        <v>1284.2</v>
      </c>
      <c r="AS329" s="235">
        <f t="shared" si="62"/>
        <v>1284.2</v>
      </c>
      <c r="AT329" s="235">
        <f t="shared" si="62"/>
        <v>1284.2</v>
      </c>
      <c r="AU329" s="236">
        <f t="shared" si="65"/>
        <v>15410.400000000003</v>
      </c>
      <c r="AV329" s="236">
        <f t="shared" si="66"/>
        <v>1284.2</v>
      </c>
      <c r="AW329" s="236">
        <f t="shared" si="66"/>
        <v>1284.2</v>
      </c>
      <c r="AX329" s="236">
        <f t="shared" si="66"/>
        <v>1284.2</v>
      </c>
      <c r="AY329" s="236">
        <f t="shared" si="64"/>
        <v>1284.2</v>
      </c>
      <c r="AZ329" s="236">
        <f t="shared" si="61"/>
        <v>1284.2</v>
      </c>
      <c r="BA329" s="236">
        <f t="shared" si="61"/>
        <v>1284.2</v>
      </c>
      <c r="BB329" s="236">
        <f t="shared" si="61"/>
        <v>1284.2</v>
      </c>
      <c r="BC329" s="236">
        <f t="shared" si="61"/>
        <v>1284.2</v>
      </c>
      <c r="BD329" s="236">
        <f t="shared" si="61"/>
        <v>1284.2</v>
      </c>
      <c r="BE329" s="236">
        <f t="shared" si="61"/>
        <v>1284.2</v>
      </c>
      <c r="BF329" s="236">
        <f t="shared" si="63"/>
        <v>1284.2</v>
      </c>
      <c r="BG329" s="236">
        <f t="shared" si="63"/>
        <v>1284.2</v>
      </c>
      <c r="BH329" s="236">
        <f t="shared" si="63"/>
        <v>1284.2</v>
      </c>
      <c r="BI329" s="236">
        <f t="shared" si="63"/>
        <v>1284.2</v>
      </c>
      <c r="BJ329" s="236">
        <f t="shared" si="63"/>
        <v>1284.2</v>
      </c>
      <c r="BK329" s="236">
        <f t="shared" si="63"/>
        <v>1284.2</v>
      </c>
      <c r="BL329" s="235">
        <f t="shared" si="67"/>
        <v>15410.400000000003</v>
      </c>
      <c r="BM329" s="234"/>
      <c r="BN329" s="234"/>
      <c r="BO329" s="234"/>
      <c r="BP329" s="234"/>
      <c r="BQ329" s="234"/>
      <c r="BS329" s="232"/>
      <c r="BT329" s="232"/>
    </row>
    <row r="330" spans="1:72">
      <c r="A330" s="234" t="s">
        <v>543</v>
      </c>
      <c r="B330" s="231">
        <v>6.4000000000000003E-3</v>
      </c>
      <c r="C330" s="231">
        <v>6.4000000000000003E-3</v>
      </c>
      <c r="D330" s="220">
        <v>2627.41</v>
      </c>
      <c r="E330" s="220">
        <v>2627.41</v>
      </c>
      <c r="F330" s="220">
        <v>2627.41</v>
      </c>
      <c r="G330" s="220">
        <v>2627.41</v>
      </c>
      <c r="H330" s="220">
        <v>2627.41</v>
      </c>
      <c r="I330" s="220">
        <v>2627.41</v>
      </c>
      <c r="J330" s="220">
        <v>2627.41</v>
      </c>
      <c r="K330" s="220">
        <v>2627.41</v>
      </c>
      <c r="L330" s="220">
        <v>2627.41</v>
      </c>
      <c r="M330" s="220">
        <v>2627.41</v>
      </c>
      <c r="N330" s="220">
        <v>2627.41</v>
      </c>
      <c r="O330" s="220">
        <v>2627.41</v>
      </c>
      <c r="P330" s="220">
        <f t="shared" si="68"/>
        <v>31528.92</v>
      </c>
      <c r="Q330" s="220">
        <v>2627.41</v>
      </c>
      <c r="R330" s="220">
        <v>2627.41</v>
      </c>
      <c r="S330" s="220">
        <v>2627.41</v>
      </c>
      <c r="T330" s="220">
        <v>2627.41</v>
      </c>
      <c r="U330" s="220">
        <v>2627.41</v>
      </c>
      <c r="V330" s="220">
        <v>2627.41</v>
      </c>
      <c r="W330" s="220">
        <v>2627.41</v>
      </c>
      <c r="X330" s="220">
        <v>2627.41</v>
      </c>
      <c r="Y330" s="220">
        <v>2627.41</v>
      </c>
      <c r="Z330" s="220">
        <v>2627.41</v>
      </c>
      <c r="AA330" s="220">
        <v>2627.41</v>
      </c>
      <c r="AB330" s="220">
        <v>2627.41</v>
      </c>
      <c r="AC330" s="220">
        <v>2627.41</v>
      </c>
      <c r="AD330" s="220">
        <v>2627.41</v>
      </c>
      <c r="AE330" s="220">
        <v>2627.41</v>
      </c>
      <c r="AF330" s="220">
        <v>2627.41</v>
      </c>
      <c r="AG330" s="220">
        <f t="shared" si="69"/>
        <v>31528.92</v>
      </c>
      <c r="AH330" s="234"/>
      <c r="AI330" s="235">
        <f t="shared" si="60"/>
        <v>1.4</v>
      </c>
      <c r="AJ330" s="235">
        <f t="shared" si="60"/>
        <v>1.4</v>
      </c>
      <c r="AK330" s="235">
        <f t="shared" si="60"/>
        <v>1.4</v>
      </c>
      <c r="AL330" s="235">
        <f t="shared" si="60"/>
        <v>1.4</v>
      </c>
      <c r="AM330" s="235">
        <f t="shared" si="60"/>
        <v>1.4</v>
      </c>
      <c r="AN330" s="235">
        <f t="shared" si="60"/>
        <v>1.4</v>
      </c>
      <c r="AO330" s="235">
        <f t="shared" si="62"/>
        <v>1.4</v>
      </c>
      <c r="AP330" s="235">
        <f t="shared" si="62"/>
        <v>1.4</v>
      </c>
      <c r="AQ330" s="235">
        <f t="shared" si="62"/>
        <v>1.4</v>
      </c>
      <c r="AR330" s="235">
        <f t="shared" si="62"/>
        <v>1.4</v>
      </c>
      <c r="AS330" s="235">
        <f t="shared" si="62"/>
        <v>1.4</v>
      </c>
      <c r="AT330" s="235">
        <f t="shared" si="62"/>
        <v>1.4</v>
      </c>
      <c r="AU330" s="236">
        <f t="shared" si="65"/>
        <v>16.8</v>
      </c>
      <c r="AV330" s="236">
        <f t="shared" si="66"/>
        <v>1.4</v>
      </c>
      <c r="AW330" s="236">
        <f t="shared" si="66"/>
        <v>1.4</v>
      </c>
      <c r="AX330" s="236">
        <f t="shared" si="66"/>
        <v>1.4</v>
      </c>
      <c r="AY330" s="236">
        <f t="shared" si="64"/>
        <v>1.4</v>
      </c>
      <c r="AZ330" s="236">
        <f t="shared" si="61"/>
        <v>1.4</v>
      </c>
      <c r="BA330" s="236">
        <f t="shared" si="61"/>
        <v>1.4</v>
      </c>
      <c r="BB330" s="236">
        <f t="shared" si="61"/>
        <v>1.4</v>
      </c>
      <c r="BC330" s="236">
        <f t="shared" si="61"/>
        <v>1.4</v>
      </c>
      <c r="BD330" s="236">
        <f t="shared" si="61"/>
        <v>1.4</v>
      </c>
      <c r="BE330" s="236">
        <f t="shared" si="61"/>
        <v>1.4</v>
      </c>
      <c r="BF330" s="236">
        <f t="shared" si="63"/>
        <v>1.4</v>
      </c>
      <c r="BG330" s="236">
        <f t="shared" si="63"/>
        <v>1.4</v>
      </c>
      <c r="BH330" s="236">
        <f t="shared" si="63"/>
        <v>1.4</v>
      </c>
      <c r="BI330" s="236">
        <f t="shared" si="63"/>
        <v>1.4</v>
      </c>
      <c r="BJ330" s="236">
        <f t="shared" si="63"/>
        <v>1.4</v>
      </c>
      <c r="BK330" s="236">
        <f t="shared" si="63"/>
        <v>1.4</v>
      </c>
      <c r="BL330" s="235">
        <f t="shared" si="67"/>
        <v>16.8</v>
      </c>
      <c r="BM330" s="234"/>
      <c r="BN330" s="234"/>
      <c r="BO330" s="234"/>
      <c r="BP330" s="234"/>
      <c r="BQ330" s="234"/>
      <c r="BS330" s="232"/>
      <c r="BT330" s="232"/>
    </row>
    <row r="331" spans="1:72">
      <c r="A331" s="234" t="s">
        <v>544</v>
      </c>
      <c r="B331" s="231">
        <v>6.4000000000000003E-3</v>
      </c>
      <c r="C331" s="231">
        <v>6.4000000000000003E-3</v>
      </c>
      <c r="D331" s="220">
        <v>203239.29</v>
      </c>
      <c r="E331" s="220">
        <v>203239.29</v>
      </c>
      <c r="F331" s="220">
        <v>203239.29</v>
      </c>
      <c r="G331" s="220">
        <v>203239.29</v>
      </c>
      <c r="H331" s="220">
        <v>203239.29</v>
      </c>
      <c r="I331" s="220">
        <v>203239.29</v>
      </c>
      <c r="J331" s="220">
        <v>203239.29</v>
      </c>
      <c r="K331" s="220">
        <v>203239.29</v>
      </c>
      <c r="L331" s="220">
        <v>203239.29</v>
      </c>
      <c r="M331" s="220">
        <v>203239.29</v>
      </c>
      <c r="N331" s="220">
        <v>203239.29</v>
      </c>
      <c r="O331" s="220">
        <v>203239.29</v>
      </c>
      <c r="P331" s="220">
        <f t="shared" si="68"/>
        <v>2438871.48</v>
      </c>
      <c r="Q331" s="220">
        <v>203239.29</v>
      </c>
      <c r="R331" s="220">
        <v>203239.29</v>
      </c>
      <c r="S331" s="220">
        <v>203239.29</v>
      </c>
      <c r="T331" s="220">
        <v>203239.29</v>
      </c>
      <c r="U331" s="220">
        <v>203239.29</v>
      </c>
      <c r="V331" s="220">
        <v>203239.29</v>
      </c>
      <c r="W331" s="220">
        <v>203239.29</v>
      </c>
      <c r="X331" s="220">
        <v>203239.29</v>
      </c>
      <c r="Y331" s="220">
        <v>203239.29</v>
      </c>
      <c r="Z331" s="220">
        <v>203239.29</v>
      </c>
      <c r="AA331" s="220">
        <v>203239.29</v>
      </c>
      <c r="AB331" s="220">
        <v>203239.29</v>
      </c>
      <c r="AC331" s="220">
        <v>203239.29</v>
      </c>
      <c r="AD331" s="220">
        <v>203239.29</v>
      </c>
      <c r="AE331" s="220">
        <v>203239.29</v>
      </c>
      <c r="AF331" s="220">
        <v>203239.29</v>
      </c>
      <c r="AG331" s="220">
        <f t="shared" si="69"/>
        <v>2438871.48</v>
      </c>
      <c r="AH331" s="234"/>
      <c r="AI331" s="235">
        <f t="shared" si="60"/>
        <v>108.39</v>
      </c>
      <c r="AJ331" s="235">
        <f t="shared" si="60"/>
        <v>108.39</v>
      </c>
      <c r="AK331" s="235">
        <f t="shared" si="60"/>
        <v>108.39</v>
      </c>
      <c r="AL331" s="235">
        <f t="shared" si="60"/>
        <v>108.39</v>
      </c>
      <c r="AM331" s="235">
        <f t="shared" si="60"/>
        <v>108.39</v>
      </c>
      <c r="AN331" s="235">
        <f t="shared" si="60"/>
        <v>108.39</v>
      </c>
      <c r="AO331" s="235">
        <f t="shared" si="62"/>
        <v>108.39</v>
      </c>
      <c r="AP331" s="235">
        <f t="shared" si="62"/>
        <v>108.39</v>
      </c>
      <c r="AQ331" s="235">
        <f t="shared" si="62"/>
        <v>108.39</v>
      </c>
      <c r="AR331" s="235">
        <f t="shared" si="62"/>
        <v>108.39</v>
      </c>
      <c r="AS331" s="235">
        <f t="shared" si="62"/>
        <v>108.39</v>
      </c>
      <c r="AT331" s="235">
        <f t="shared" si="62"/>
        <v>108.39</v>
      </c>
      <c r="AU331" s="236">
        <f t="shared" si="65"/>
        <v>1300.6800000000003</v>
      </c>
      <c r="AV331" s="236">
        <f t="shared" si="66"/>
        <v>108.39</v>
      </c>
      <c r="AW331" s="236">
        <f t="shared" si="66"/>
        <v>108.39</v>
      </c>
      <c r="AX331" s="236">
        <f t="shared" si="66"/>
        <v>108.39</v>
      </c>
      <c r="AY331" s="236">
        <f t="shared" si="64"/>
        <v>108.39</v>
      </c>
      <c r="AZ331" s="236">
        <f t="shared" si="61"/>
        <v>108.39</v>
      </c>
      <c r="BA331" s="236">
        <f t="shared" si="61"/>
        <v>108.39</v>
      </c>
      <c r="BB331" s="236">
        <f t="shared" si="61"/>
        <v>108.39</v>
      </c>
      <c r="BC331" s="236">
        <f t="shared" si="61"/>
        <v>108.39</v>
      </c>
      <c r="BD331" s="236">
        <f t="shared" si="61"/>
        <v>108.39</v>
      </c>
      <c r="BE331" s="236">
        <f t="shared" si="61"/>
        <v>108.39</v>
      </c>
      <c r="BF331" s="236">
        <f t="shared" si="63"/>
        <v>108.39</v>
      </c>
      <c r="BG331" s="236">
        <f t="shared" si="63"/>
        <v>108.39</v>
      </c>
      <c r="BH331" s="236">
        <f t="shared" si="63"/>
        <v>108.39</v>
      </c>
      <c r="BI331" s="236">
        <f t="shared" si="63"/>
        <v>108.39</v>
      </c>
      <c r="BJ331" s="236">
        <f t="shared" si="63"/>
        <v>108.39</v>
      </c>
      <c r="BK331" s="236">
        <f t="shared" si="63"/>
        <v>108.39</v>
      </c>
      <c r="BL331" s="235">
        <f t="shared" si="67"/>
        <v>1300.6800000000003</v>
      </c>
      <c r="BM331" s="234"/>
      <c r="BN331" s="234"/>
      <c r="BO331" s="234"/>
      <c r="BP331" s="234"/>
      <c r="BQ331" s="234"/>
      <c r="BS331" s="232"/>
      <c r="BT331" s="232"/>
    </row>
    <row r="332" spans="1:72">
      <c r="A332" s="234" t="s">
        <v>545</v>
      </c>
      <c r="B332" s="231">
        <v>0</v>
      </c>
      <c r="C332" s="231">
        <v>0</v>
      </c>
      <c r="D332" s="220">
        <v>7112237.2999999998</v>
      </c>
      <c r="E332" s="220">
        <v>7112237.2999999998</v>
      </c>
      <c r="F332" s="220">
        <v>7112237.2999999998</v>
      </c>
      <c r="G332" s="220">
        <v>7154852.1600000001</v>
      </c>
      <c r="H332" s="220">
        <v>7185626.1299999999</v>
      </c>
      <c r="I332" s="220">
        <v>7173785.2400000002</v>
      </c>
      <c r="J332" s="220">
        <v>7296506.9249999998</v>
      </c>
      <c r="K332" s="220">
        <v>7419228.6100000003</v>
      </c>
      <c r="L332" s="220">
        <v>7419228.6100000003</v>
      </c>
      <c r="M332" s="220">
        <v>7421581.1100000003</v>
      </c>
      <c r="N332" s="220">
        <v>7423933.6100000003</v>
      </c>
      <c r="O332" s="220">
        <v>7423933.6100000003</v>
      </c>
      <c r="P332" s="220">
        <f t="shared" si="68"/>
        <v>87255387.905000001</v>
      </c>
      <c r="Q332" s="220">
        <v>7423933.6100000003</v>
      </c>
      <c r="R332" s="220">
        <v>7423933.6100000003</v>
      </c>
      <c r="S332" s="220">
        <v>7423933.6100000003</v>
      </c>
      <c r="T332" s="220">
        <v>7423933.6100000003</v>
      </c>
      <c r="U332" s="220">
        <v>7423933.6100000003</v>
      </c>
      <c r="V332" s="220">
        <v>7423933.6100000003</v>
      </c>
      <c r="W332" s="220">
        <v>7423933.6100000003</v>
      </c>
      <c r="X332" s="220">
        <v>7423933.6100000003</v>
      </c>
      <c r="Y332" s="220">
        <v>7423933.6100000003</v>
      </c>
      <c r="Z332" s="220">
        <v>7673933.6100000003</v>
      </c>
      <c r="AA332" s="220">
        <v>7923933.6100000003</v>
      </c>
      <c r="AB332" s="220">
        <v>7923933.6100000003</v>
      </c>
      <c r="AC332" s="220">
        <v>7923933.6100000003</v>
      </c>
      <c r="AD332" s="220">
        <v>7923933.6100000003</v>
      </c>
      <c r="AE332" s="220">
        <v>7923933.6100000003</v>
      </c>
      <c r="AF332" s="220">
        <v>7923933.6100000003</v>
      </c>
      <c r="AG332" s="220">
        <f t="shared" si="69"/>
        <v>92337203.320000008</v>
      </c>
      <c r="AH332" s="234"/>
      <c r="AI332" s="235">
        <f t="shared" si="60"/>
        <v>0</v>
      </c>
      <c r="AJ332" s="235">
        <f t="shared" si="60"/>
        <v>0</v>
      </c>
      <c r="AK332" s="235">
        <f t="shared" si="60"/>
        <v>0</v>
      </c>
      <c r="AL332" s="235">
        <f t="shared" si="60"/>
        <v>0</v>
      </c>
      <c r="AM332" s="235">
        <f t="shared" si="60"/>
        <v>0</v>
      </c>
      <c r="AN332" s="235">
        <f t="shared" si="60"/>
        <v>0</v>
      </c>
      <c r="AO332" s="235">
        <f t="shared" si="62"/>
        <v>0</v>
      </c>
      <c r="AP332" s="235">
        <f t="shared" si="62"/>
        <v>0</v>
      </c>
      <c r="AQ332" s="235">
        <f t="shared" si="62"/>
        <v>0</v>
      </c>
      <c r="AR332" s="235">
        <f t="shared" si="62"/>
        <v>0</v>
      </c>
      <c r="AS332" s="235">
        <f t="shared" si="62"/>
        <v>0</v>
      </c>
      <c r="AT332" s="235">
        <f t="shared" si="62"/>
        <v>0</v>
      </c>
      <c r="AU332" s="236">
        <f t="shared" si="65"/>
        <v>0</v>
      </c>
      <c r="AV332" s="236">
        <f t="shared" si="66"/>
        <v>0</v>
      </c>
      <c r="AW332" s="236">
        <f t="shared" si="66"/>
        <v>0</v>
      </c>
      <c r="AX332" s="236">
        <f t="shared" si="66"/>
        <v>0</v>
      </c>
      <c r="AY332" s="236">
        <f t="shared" si="64"/>
        <v>0</v>
      </c>
      <c r="AZ332" s="236">
        <f t="shared" si="61"/>
        <v>0</v>
      </c>
      <c r="BA332" s="236">
        <f t="shared" si="61"/>
        <v>0</v>
      </c>
      <c r="BB332" s="236">
        <f t="shared" si="61"/>
        <v>0</v>
      </c>
      <c r="BC332" s="236">
        <f t="shared" si="61"/>
        <v>0</v>
      </c>
      <c r="BD332" s="236">
        <f t="shared" si="61"/>
        <v>0</v>
      </c>
      <c r="BE332" s="236">
        <f t="shared" si="61"/>
        <v>0</v>
      </c>
      <c r="BF332" s="236">
        <f t="shared" si="63"/>
        <v>0</v>
      </c>
      <c r="BG332" s="236">
        <f t="shared" si="63"/>
        <v>0</v>
      </c>
      <c r="BH332" s="236">
        <f t="shared" si="63"/>
        <v>0</v>
      </c>
      <c r="BI332" s="236">
        <f t="shared" si="63"/>
        <v>0</v>
      </c>
      <c r="BJ332" s="236">
        <f t="shared" si="63"/>
        <v>0</v>
      </c>
      <c r="BK332" s="236">
        <f t="shared" si="63"/>
        <v>0</v>
      </c>
      <c r="BL332" s="235">
        <f t="shared" si="67"/>
        <v>0</v>
      </c>
      <c r="BM332" s="234"/>
      <c r="BN332" s="234"/>
      <c r="BO332" s="234"/>
      <c r="BP332" s="234"/>
      <c r="BQ332" s="234"/>
      <c r="BS332" s="232"/>
      <c r="BT332" s="232"/>
    </row>
    <row r="333" spans="1:72">
      <c r="A333" s="234" t="s">
        <v>546</v>
      </c>
      <c r="B333" s="231">
        <v>0</v>
      </c>
      <c r="C333" s="231">
        <v>0</v>
      </c>
      <c r="D333" s="220">
        <v>2412.8200000000002</v>
      </c>
      <c r="E333" s="220">
        <v>2412.8200000000002</v>
      </c>
      <c r="F333" s="220">
        <v>2412.8200000000002</v>
      </c>
      <c r="G333" s="220">
        <v>2412.8200000000002</v>
      </c>
      <c r="H333" s="220">
        <v>2412.8200000000002</v>
      </c>
      <c r="I333" s="220">
        <v>2412.8200000000002</v>
      </c>
      <c r="J333" s="220">
        <v>2412.8200000000002</v>
      </c>
      <c r="K333" s="220">
        <v>2412.8200000000002</v>
      </c>
      <c r="L333" s="220">
        <v>2412.8200000000002</v>
      </c>
      <c r="M333" s="220">
        <v>2412.8200000000002</v>
      </c>
      <c r="N333" s="220">
        <v>2412.8200000000002</v>
      </c>
      <c r="O333" s="220">
        <v>2412.8200000000002</v>
      </c>
      <c r="P333" s="220">
        <f t="shared" si="68"/>
        <v>28953.84</v>
      </c>
      <c r="Q333" s="220">
        <v>2412.8200000000002</v>
      </c>
      <c r="R333" s="220">
        <v>2412.8200000000002</v>
      </c>
      <c r="S333" s="220">
        <v>2412.8200000000002</v>
      </c>
      <c r="T333" s="220">
        <v>2412.8200000000002</v>
      </c>
      <c r="U333" s="220">
        <v>2412.8200000000002</v>
      </c>
      <c r="V333" s="220">
        <v>2412.8200000000002</v>
      </c>
      <c r="W333" s="220">
        <v>2412.8200000000002</v>
      </c>
      <c r="X333" s="220">
        <v>2412.8200000000002</v>
      </c>
      <c r="Y333" s="220">
        <v>2412.8200000000002</v>
      </c>
      <c r="Z333" s="220">
        <v>2412.8200000000002</v>
      </c>
      <c r="AA333" s="220">
        <v>2412.8200000000002</v>
      </c>
      <c r="AB333" s="220">
        <v>2412.8200000000002</v>
      </c>
      <c r="AC333" s="220">
        <v>2412.8200000000002</v>
      </c>
      <c r="AD333" s="220">
        <v>2412.8200000000002</v>
      </c>
      <c r="AE333" s="220">
        <v>2412.8200000000002</v>
      </c>
      <c r="AF333" s="220">
        <v>2412.8200000000002</v>
      </c>
      <c r="AG333" s="220">
        <f t="shared" si="69"/>
        <v>28953.84</v>
      </c>
      <c r="AH333" s="234"/>
      <c r="AI333" s="235">
        <f t="shared" si="60"/>
        <v>0</v>
      </c>
      <c r="AJ333" s="235">
        <f t="shared" si="60"/>
        <v>0</v>
      </c>
      <c r="AK333" s="235">
        <f t="shared" si="60"/>
        <v>0</v>
      </c>
      <c r="AL333" s="235">
        <f t="shared" si="60"/>
        <v>0</v>
      </c>
      <c r="AM333" s="235">
        <f t="shared" si="60"/>
        <v>0</v>
      </c>
      <c r="AN333" s="235">
        <f t="shared" si="60"/>
        <v>0</v>
      </c>
      <c r="AO333" s="235">
        <f t="shared" si="62"/>
        <v>0</v>
      </c>
      <c r="AP333" s="235">
        <f t="shared" si="62"/>
        <v>0</v>
      </c>
      <c r="AQ333" s="235">
        <f t="shared" si="62"/>
        <v>0</v>
      </c>
      <c r="AR333" s="235">
        <f t="shared" si="62"/>
        <v>0</v>
      </c>
      <c r="AS333" s="235">
        <f t="shared" si="62"/>
        <v>0</v>
      </c>
      <c r="AT333" s="235">
        <f t="shared" si="62"/>
        <v>0</v>
      </c>
      <c r="AU333" s="236">
        <f t="shared" si="65"/>
        <v>0</v>
      </c>
      <c r="AV333" s="236">
        <f t="shared" si="66"/>
        <v>0</v>
      </c>
      <c r="AW333" s="236">
        <f t="shared" si="66"/>
        <v>0</v>
      </c>
      <c r="AX333" s="236">
        <f t="shared" si="66"/>
        <v>0</v>
      </c>
      <c r="AY333" s="236">
        <f t="shared" si="64"/>
        <v>0</v>
      </c>
      <c r="AZ333" s="236">
        <f t="shared" si="61"/>
        <v>0</v>
      </c>
      <c r="BA333" s="236">
        <f t="shared" si="61"/>
        <v>0</v>
      </c>
      <c r="BB333" s="236">
        <f t="shared" si="61"/>
        <v>0</v>
      </c>
      <c r="BC333" s="236">
        <f t="shared" si="61"/>
        <v>0</v>
      </c>
      <c r="BD333" s="236">
        <f t="shared" si="61"/>
        <v>0</v>
      </c>
      <c r="BE333" s="236">
        <f t="shared" si="61"/>
        <v>0</v>
      </c>
      <c r="BF333" s="236">
        <f t="shared" si="63"/>
        <v>0</v>
      </c>
      <c r="BG333" s="236">
        <f t="shared" si="63"/>
        <v>0</v>
      </c>
      <c r="BH333" s="236">
        <f t="shared" si="63"/>
        <v>0</v>
      </c>
      <c r="BI333" s="236">
        <f t="shared" si="63"/>
        <v>0</v>
      </c>
      <c r="BJ333" s="236">
        <f t="shared" si="63"/>
        <v>0</v>
      </c>
      <c r="BK333" s="236">
        <f t="shared" si="63"/>
        <v>0</v>
      </c>
      <c r="BL333" s="235">
        <f t="shared" si="67"/>
        <v>0</v>
      </c>
      <c r="BM333" s="234"/>
      <c r="BN333" s="234"/>
      <c r="BO333" s="234"/>
      <c r="BP333" s="234"/>
      <c r="BQ333" s="234"/>
      <c r="BS333" s="232"/>
      <c r="BT333" s="232"/>
    </row>
    <row r="334" spans="1:72">
      <c r="A334" s="234" t="s">
        <v>547</v>
      </c>
      <c r="B334" s="231">
        <v>0</v>
      </c>
      <c r="C334" s="231">
        <v>0</v>
      </c>
      <c r="D334" s="220">
        <v>102248.61</v>
      </c>
      <c r="E334" s="220">
        <v>102248.61</v>
      </c>
      <c r="F334" s="220">
        <v>102248.61</v>
      </c>
      <c r="G334" s="220">
        <v>102248.61</v>
      </c>
      <c r="H334" s="220">
        <v>102248.61</v>
      </c>
      <c r="I334" s="220">
        <v>102248.61</v>
      </c>
      <c r="J334" s="220">
        <v>102248.61</v>
      </c>
      <c r="K334" s="220">
        <v>102248.61</v>
      </c>
      <c r="L334" s="220">
        <v>102248.61</v>
      </c>
      <c r="M334" s="220">
        <v>102248.61</v>
      </c>
      <c r="N334" s="220">
        <v>102248.61</v>
      </c>
      <c r="O334" s="220">
        <v>102248.61</v>
      </c>
      <c r="P334" s="220">
        <f t="shared" si="68"/>
        <v>1226983.32</v>
      </c>
      <c r="Q334" s="220">
        <v>102248.61</v>
      </c>
      <c r="R334" s="220">
        <v>102248.61</v>
      </c>
      <c r="S334" s="220">
        <v>102248.61</v>
      </c>
      <c r="T334" s="220">
        <v>102248.61</v>
      </c>
      <c r="U334" s="220">
        <v>102248.61</v>
      </c>
      <c r="V334" s="220">
        <v>102248.61</v>
      </c>
      <c r="W334" s="220">
        <v>102248.61</v>
      </c>
      <c r="X334" s="220">
        <v>102248.61</v>
      </c>
      <c r="Y334" s="220">
        <v>102248.61</v>
      </c>
      <c r="Z334" s="220">
        <v>102248.61</v>
      </c>
      <c r="AA334" s="220">
        <v>102248.61</v>
      </c>
      <c r="AB334" s="220">
        <v>102248.61</v>
      </c>
      <c r="AC334" s="220">
        <v>102248.61</v>
      </c>
      <c r="AD334" s="220">
        <v>102248.61</v>
      </c>
      <c r="AE334" s="220">
        <v>102248.61</v>
      </c>
      <c r="AF334" s="220">
        <v>102248.61</v>
      </c>
      <c r="AG334" s="220">
        <f t="shared" si="69"/>
        <v>1226983.32</v>
      </c>
      <c r="AH334" s="234"/>
      <c r="AI334" s="235">
        <f t="shared" si="60"/>
        <v>0</v>
      </c>
      <c r="AJ334" s="235">
        <f t="shared" si="60"/>
        <v>0</v>
      </c>
      <c r="AK334" s="235">
        <f t="shared" si="60"/>
        <v>0</v>
      </c>
      <c r="AL334" s="235">
        <f t="shared" si="60"/>
        <v>0</v>
      </c>
      <c r="AM334" s="235">
        <f t="shared" si="60"/>
        <v>0</v>
      </c>
      <c r="AN334" s="235">
        <f t="shared" si="60"/>
        <v>0</v>
      </c>
      <c r="AO334" s="235">
        <f t="shared" si="62"/>
        <v>0</v>
      </c>
      <c r="AP334" s="235">
        <f t="shared" si="62"/>
        <v>0</v>
      </c>
      <c r="AQ334" s="235">
        <f t="shared" si="62"/>
        <v>0</v>
      </c>
      <c r="AR334" s="235">
        <f t="shared" si="62"/>
        <v>0</v>
      </c>
      <c r="AS334" s="235">
        <f t="shared" si="62"/>
        <v>0</v>
      </c>
      <c r="AT334" s="235">
        <f t="shared" si="62"/>
        <v>0</v>
      </c>
      <c r="AU334" s="236">
        <f t="shared" si="65"/>
        <v>0</v>
      </c>
      <c r="AV334" s="236">
        <f t="shared" si="66"/>
        <v>0</v>
      </c>
      <c r="AW334" s="236">
        <f t="shared" si="66"/>
        <v>0</v>
      </c>
      <c r="AX334" s="236">
        <f t="shared" si="66"/>
        <v>0</v>
      </c>
      <c r="AY334" s="236">
        <f t="shared" si="64"/>
        <v>0</v>
      </c>
      <c r="AZ334" s="236">
        <f t="shared" si="61"/>
        <v>0</v>
      </c>
      <c r="BA334" s="236">
        <f t="shared" si="61"/>
        <v>0</v>
      </c>
      <c r="BB334" s="236">
        <f t="shared" si="61"/>
        <v>0</v>
      </c>
      <c r="BC334" s="236">
        <f t="shared" si="61"/>
        <v>0</v>
      </c>
      <c r="BD334" s="236">
        <f t="shared" si="61"/>
        <v>0</v>
      </c>
      <c r="BE334" s="236">
        <f t="shared" si="61"/>
        <v>0</v>
      </c>
      <c r="BF334" s="236">
        <f t="shared" si="63"/>
        <v>0</v>
      </c>
      <c r="BG334" s="236">
        <f t="shared" si="63"/>
        <v>0</v>
      </c>
      <c r="BH334" s="236">
        <f t="shared" si="63"/>
        <v>0</v>
      </c>
      <c r="BI334" s="236">
        <f t="shared" si="63"/>
        <v>0</v>
      </c>
      <c r="BJ334" s="236">
        <f t="shared" si="63"/>
        <v>0</v>
      </c>
      <c r="BK334" s="236">
        <f t="shared" si="63"/>
        <v>0</v>
      </c>
      <c r="BL334" s="235">
        <f t="shared" si="67"/>
        <v>0</v>
      </c>
      <c r="BM334" s="234"/>
      <c r="BN334" s="234"/>
      <c r="BO334" s="234"/>
      <c r="BP334" s="234"/>
      <c r="BQ334" s="234"/>
      <c r="BS334" s="232"/>
      <c r="BT334" s="232"/>
    </row>
    <row r="335" spans="1:72">
      <c r="A335" s="234" t="s">
        <v>548</v>
      </c>
      <c r="B335" s="231">
        <v>0</v>
      </c>
      <c r="C335" s="231">
        <v>0</v>
      </c>
      <c r="D335" s="220">
        <v>564941.13</v>
      </c>
      <c r="E335" s="220">
        <v>564941.13</v>
      </c>
      <c r="F335" s="220">
        <v>564941.13</v>
      </c>
      <c r="G335" s="220">
        <v>564941.13</v>
      </c>
      <c r="H335" s="220">
        <v>564941.13</v>
      </c>
      <c r="I335" s="220">
        <v>564941.13</v>
      </c>
      <c r="J335" s="220">
        <v>564941.13</v>
      </c>
      <c r="K335" s="220">
        <v>564941.13</v>
      </c>
      <c r="L335" s="220">
        <v>564941.13</v>
      </c>
      <c r="M335" s="220">
        <v>564941.13</v>
      </c>
      <c r="N335" s="220">
        <v>564941.13</v>
      </c>
      <c r="O335" s="220">
        <v>564941.13</v>
      </c>
      <c r="P335" s="220">
        <f t="shared" si="68"/>
        <v>6779293.5599999996</v>
      </c>
      <c r="Q335" s="220">
        <v>564941.13</v>
      </c>
      <c r="R335" s="220">
        <v>564941.13</v>
      </c>
      <c r="S335" s="220">
        <v>564941.13</v>
      </c>
      <c r="T335" s="220">
        <v>564941.13</v>
      </c>
      <c r="U335" s="220">
        <v>564941.13</v>
      </c>
      <c r="V335" s="220">
        <v>564941.13</v>
      </c>
      <c r="W335" s="220">
        <v>564941.13</v>
      </c>
      <c r="X335" s="220">
        <v>564941.13</v>
      </c>
      <c r="Y335" s="220">
        <v>564941.13</v>
      </c>
      <c r="Z335" s="220">
        <v>564941.13</v>
      </c>
      <c r="AA335" s="220">
        <v>564941.13</v>
      </c>
      <c r="AB335" s="220">
        <v>564941.13</v>
      </c>
      <c r="AC335" s="220">
        <v>564941.13</v>
      </c>
      <c r="AD335" s="220">
        <v>564941.13</v>
      </c>
      <c r="AE335" s="220">
        <v>564941.13</v>
      </c>
      <c r="AF335" s="220">
        <v>564941.13</v>
      </c>
      <c r="AG335" s="220">
        <f t="shared" si="69"/>
        <v>6779293.5599999996</v>
      </c>
      <c r="AH335" s="234"/>
      <c r="AI335" s="235">
        <f t="shared" si="60"/>
        <v>0</v>
      </c>
      <c r="AJ335" s="235">
        <f t="shared" si="60"/>
        <v>0</v>
      </c>
      <c r="AK335" s="235">
        <f t="shared" si="60"/>
        <v>0</v>
      </c>
      <c r="AL335" s="235">
        <f t="shared" si="60"/>
        <v>0</v>
      </c>
      <c r="AM335" s="235">
        <f t="shared" si="60"/>
        <v>0</v>
      </c>
      <c r="AN335" s="235">
        <f t="shared" si="60"/>
        <v>0</v>
      </c>
      <c r="AO335" s="235">
        <f t="shared" si="62"/>
        <v>0</v>
      </c>
      <c r="AP335" s="235">
        <f t="shared" si="62"/>
        <v>0</v>
      </c>
      <c r="AQ335" s="235">
        <f t="shared" si="62"/>
        <v>0</v>
      </c>
      <c r="AR335" s="235">
        <f t="shared" si="62"/>
        <v>0</v>
      </c>
      <c r="AS335" s="235">
        <f t="shared" si="62"/>
        <v>0</v>
      </c>
      <c r="AT335" s="235">
        <f t="shared" si="62"/>
        <v>0</v>
      </c>
      <c r="AU335" s="236">
        <f t="shared" si="65"/>
        <v>0</v>
      </c>
      <c r="AV335" s="236">
        <f t="shared" si="66"/>
        <v>0</v>
      </c>
      <c r="AW335" s="236">
        <f t="shared" si="66"/>
        <v>0</v>
      </c>
      <c r="AX335" s="236">
        <f t="shared" si="66"/>
        <v>0</v>
      </c>
      <c r="AY335" s="236">
        <f t="shared" si="64"/>
        <v>0</v>
      </c>
      <c r="AZ335" s="236">
        <f t="shared" si="61"/>
        <v>0</v>
      </c>
      <c r="BA335" s="236">
        <f t="shared" si="61"/>
        <v>0</v>
      </c>
      <c r="BB335" s="236">
        <f t="shared" si="61"/>
        <v>0</v>
      </c>
      <c r="BC335" s="236">
        <f t="shared" si="61"/>
        <v>0</v>
      </c>
      <c r="BD335" s="236">
        <f t="shared" si="61"/>
        <v>0</v>
      </c>
      <c r="BE335" s="236">
        <f t="shared" si="61"/>
        <v>0</v>
      </c>
      <c r="BF335" s="236">
        <f t="shared" si="63"/>
        <v>0</v>
      </c>
      <c r="BG335" s="236">
        <f t="shared" si="63"/>
        <v>0</v>
      </c>
      <c r="BH335" s="236">
        <f t="shared" si="63"/>
        <v>0</v>
      </c>
      <c r="BI335" s="236">
        <f t="shared" si="63"/>
        <v>0</v>
      </c>
      <c r="BJ335" s="236">
        <f t="shared" si="63"/>
        <v>0</v>
      </c>
      <c r="BK335" s="236">
        <f t="shared" si="63"/>
        <v>0</v>
      </c>
      <c r="BL335" s="235">
        <f t="shared" si="67"/>
        <v>0</v>
      </c>
      <c r="BM335" s="234"/>
      <c r="BN335" s="234"/>
      <c r="BO335" s="234"/>
      <c r="BP335" s="234"/>
      <c r="BQ335" s="234"/>
      <c r="BS335" s="232"/>
      <c r="BT335" s="232"/>
    </row>
    <row r="336" spans="1:72">
      <c r="A336" s="234" t="s">
        <v>549</v>
      </c>
      <c r="B336" s="231">
        <v>2.1499999999999998E-2</v>
      </c>
      <c r="C336" s="231">
        <v>2.1499999999999998E-2</v>
      </c>
      <c r="D336" s="220">
        <v>23318270.649999999</v>
      </c>
      <c r="E336" s="220">
        <v>23318270.649999999</v>
      </c>
      <c r="F336" s="220">
        <v>23581068.440000001</v>
      </c>
      <c r="G336" s="220">
        <v>23816715.620000001</v>
      </c>
      <c r="H336" s="220">
        <v>23789565</v>
      </c>
      <c r="I336" s="220">
        <v>23789134.109999999</v>
      </c>
      <c r="J336" s="220">
        <v>24439556.215</v>
      </c>
      <c r="K336" s="220">
        <v>25744658.619999997</v>
      </c>
      <c r="L336" s="220">
        <v>26767844.524999999</v>
      </c>
      <c r="M336" s="220">
        <v>27123873.899999995</v>
      </c>
      <c r="N336" s="220">
        <v>27338990.959999997</v>
      </c>
      <c r="O336" s="220">
        <v>27789408.319999997</v>
      </c>
      <c r="P336" s="220">
        <f t="shared" si="68"/>
        <v>300817357.00999999</v>
      </c>
      <c r="Q336" s="220">
        <v>28223132.579999994</v>
      </c>
      <c r="R336" s="220">
        <v>28645594.839999996</v>
      </c>
      <c r="S336" s="220">
        <v>29067857.199999996</v>
      </c>
      <c r="T336" s="220">
        <v>29831619.559999995</v>
      </c>
      <c r="U336" s="220">
        <v>30595382.014999993</v>
      </c>
      <c r="V336" s="220">
        <v>30789843.659999996</v>
      </c>
      <c r="W336" s="220">
        <v>30756504.399999995</v>
      </c>
      <c r="X336" s="220">
        <v>30723165.139999993</v>
      </c>
      <c r="Y336" s="220">
        <v>30689825.879999992</v>
      </c>
      <c r="Z336" s="220">
        <v>30707486.61999999</v>
      </c>
      <c r="AA336" s="220">
        <v>30741816.989999987</v>
      </c>
      <c r="AB336" s="220">
        <v>30741816.989999987</v>
      </c>
      <c r="AC336" s="220">
        <v>30741816.989999987</v>
      </c>
      <c r="AD336" s="220">
        <v>30741816.989999987</v>
      </c>
      <c r="AE336" s="220">
        <v>31091816.989999987</v>
      </c>
      <c r="AF336" s="220">
        <v>31441816.989999987</v>
      </c>
      <c r="AG336" s="220">
        <f t="shared" si="69"/>
        <v>369763109.65499997</v>
      </c>
      <c r="AH336" s="234"/>
      <c r="AI336" s="235">
        <f t="shared" si="60"/>
        <v>41778.57</v>
      </c>
      <c r="AJ336" s="235">
        <f t="shared" si="60"/>
        <v>41778.57</v>
      </c>
      <c r="AK336" s="235">
        <f t="shared" si="60"/>
        <v>42249.41</v>
      </c>
      <c r="AL336" s="235">
        <f t="shared" si="60"/>
        <v>42671.62</v>
      </c>
      <c r="AM336" s="235">
        <f t="shared" si="60"/>
        <v>42622.97</v>
      </c>
      <c r="AN336" s="235">
        <f t="shared" si="60"/>
        <v>42622.2</v>
      </c>
      <c r="AO336" s="235">
        <f t="shared" si="62"/>
        <v>43787.54</v>
      </c>
      <c r="AP336" s="235">
        <f t="shared" si="62"/>
        <v>46125.85</v>
      </c>
      <c r="AQ336" s="235">
        <f t="shared" si="62"/>
        <v>47959.05</v>
      </c>
      <c r="AR336" s="235">
        <f t="shared" si="62"/>
        <v>48596.94</v>
      </c>
      <c r="AS336" s="235">
        <f t="shared" si="62"/>
        <v>48982.36</v>
      </c>
      <c r="AT336" s="235">
        <f t="shared" si="62"/>
        <v>49789.36</v>
      </c>
      <c r="AU336" s="236">
        <f t="shared" si="65"/>
        <v>538964.43999999994</v>
      </c>
      <c r="AV336" s="236">
        <f t="shared" si="66"/>
        <v>50566.45</v>
      </c>
      <c r="AW336" s="236">
        <f t="shared" si="66"/>
        <v>51323.360000000001</v>
      </c>
      <c r="AX336" s="236">
        <f t="shared" si="66"/>
        <v>52079.91</v>
      </c>
      <c r="AY336" s="236">
        <f t="shared" si="64"/>
        <v>53448.32</v>
      </c>
      <c r="AZ336" s="236">
        <f t="shared" si="61"/>
        <v>54816.73</v>
      </c>
      <c r="BA336" s="236">
        <f t="shared" si="61"/>
        <v>55165.14</v>
      </c>
      <c r="BB336" s="236">
        <f t="shared" si="61"/>
        <v>55105.4</v>
      </c>
      <c r="BC336" s="236">
        <f t="shared" si="61"/>
        <v>55045.67</v>
      </c>
      <c r="BD336" s="236">
        <f t="shared" si="61"/>
        <v>54985.94</v>
      </c>
      <c r="BE336" s="236">
        <f t="shared" si="61"/>
        <v>55017.58</v>
      </c>
      <c r="BF336" s="236">
        <f t="shared" si="63"/>
        <v>55079.09</v>
      </c>
      <c r="BG336" s="236">
        <f t="shared" si="63"/>
        <v>55079.09</v>
      </c>
      <c r="BH336" s="236">
        <f t="shared" si="63"/>
        <v>55079.09</v>
      </c>
      <c r="BI336" s="236">
        <f t="shared" si="63"/>
        <v>55079.09</v>
      </c>
      <c r="BJ336" s="236">
        <f t="shared" si="63"/>
        <v>55706.17</v>
      </c>
      <c r="BK336" s="236">
        <f t="shared" si="63"/>
        <v>56333.26</v>
      </c>
      <c r="BL336" s="235">
        <f t="shared" si="67"/>
        <v>662492.25</v>
      </c>
      <c r="BM336" s="234"/>
      <c r="BN336" s="234"/>
      <c r="BO336" s="234"/>
      <c r="BP336" s="234"/>
      <c r="BQ336" s="234"/>
      <c r="BS336" s="232"/>
      <c r="BT336" s="232"/>
    </row>
    <row r="337" spans="1:72">
      <c r="A337" s="234" t="s">
        <v>550</v>
      </c>
      <c r="B337" s="231">
        <v>2.1499999999999998E-2</v>
      </c>
      <c r="C337" s="231">
        <v>2.1499999999999998E-2</v>
      </c>
      <c r="D337" s="220">
        <v>2545.13</v>
      </c>
      <c r="E337" s="220">
        <v>2545.13</v>
      </c>
      <c r="F337" s="220">
        <v>2545.13</v>
      </c>
      <c r="G337" s="220">
        <v>2545.13</v>
      </c>
      <c r="H337" s="220">
        <v>2545.13</v>
      </c>
      <c r="I337" s="220">
        <v>2545.13</v>
      </c>
      <c r="J337" s="220">
        <v>2545.13</v>
      </c>
      <c r="K337" s="220">
        <v>2545.13</v>
      </c>
      <c r="L337" s="220">
        <v>2545.13</v>
      </c>
      <c r="M337" s="220">
        <v>2545.13</v>
      </c>
      <c r="N337" s="220">
        <v>2545.13</v>
      </c>
      <c r="O337" s="220">
        <v>2545.13</v>
      </c>
      <c r="P337" s="220">
        <f t="shared" si="68"/>
        <v>30541.560000000009</v>
      </c>
      <c r="Q337" s="220">
        <v>2545.13</v>
      </c>
      <c r="R337" s="220">
        <v>2545.13</v>
      </c>
      <c r="S337" s="220">
        <v>2545.13</v>
      </c>
      <c r="T337" s="220">
        <v>2545.13</v>
      </c>
      <c r="U337" s="220">
        <v>2545.13</v>
      </c>
      <c r="V337" s="220">
        <v>2545.13</v>
      </c>
      <c r="W337" s="220">
        <v>2545.13</v>
      </c>
      <c r="X337" s="220">
        <v>2545.13</v>
      </c>
      <c r="Y337" s="220">
        <v>2545.13</v>
      </c>
      <c r="Z337" s="220">
        <v>2545.13</v>
      </c>
      <c r="AA337" s="220">
        <v>2545.13</v>
      </c>
      <c r="AB337" s="220">
        <v>2545.13</v>
      </c>
      <c r="AC337" s="220">
        <v>2545.13</v>
      </c>
      <c r="AD337" s="220">
        <v>2545.13</v>
      </c>
      <c r="AE337" s="220">
        <v>2545.13</v>
      </c>
      <c r="AF337" s="220">
        <v>2545.13</v>
      </c>
      <c r="AG337" s="220">
        <f t="shared" si="69"/>
        <v>30541.560000000009</v>
      </c>
      <c r="AH337" s="234"/>
      <c r="AI337" s="235">
        <f t="shared" si="60"/>
        <v>4.5599999999999996</v>
      </c>
      <c r="AJ337" s="235">
        <f t="shared" si="60"/>
        <v>4.5599999999999996</v>
      </c>
      <c r="AK337" s="235">
        <f t="shared" si="60"/>
        <v>4.5599999999999996</v>
      </c>
      <c r="AL337" s="235">
        <f t="shared" ref="AL337:AQ391" si="70">ROUND(G337*$B337/12,2)</f>
        <v>4.5599999999999996</v>
      </c>
      <c r="AM337" s="235">
        <f t="shared" si="70"/>
        <v>4.5599999999999996</v>
      </c>
      <c r="AN337" s="235">
        <f t="shared" si="70"/>
        <v>4.5599999999999996</v>
      </c>
      <c r="AO337" s="235">
        <f t="shared" si="62"/>
        <v>4.5599999999999996</v>
      </c>
      <c r="AP337" s="235">
        <f t="shared" si="62"/>
        <v>4.5599999999999996</v>
      </c>
      <c r="AQ337" s="235">
        <f t="shared" si="62"/>
        <v>4.5599999999999996</v>
      </c>
      <c r="AR337" s="235">
        <f t="shared" si="62"/>
        <v>4.5599999999999996</v>
      </c>
      <c r="AS337" s="235">
        <f t="shared" si="62"/>
        <v>4.5599999999999996</v>
      </c>
      <c r="AT337" s="235">
        <f t="shared" si="62"/>
        <v>4.5599999999999996</v>
      </c>
      <c r="AU337" s="236">
        <f t="shared" si="65"/>
        <v>54.720000000000006</v>
      </c>
      <c r="AV337" s="236">
        <f t="shared" si="66"/>
        <v>4.5599999999999996</v>
      </c>
      <c r="AW337" s="236">
        <f t="shared" si="66"/>
        <v>4.5599999999999996</v>
      </c>
      <c r="AX337" s="236">
        <f t="shared" si="66"/>
        <v>4.5599999999999996</v>
      </c>
      <c r="AY337" s="236">
        <f t="shared" si="64"/>
        <v>4.5599999999999996</v>
      </c>
      <c r="AZ337" s="236">
        <f t="shared" si="61"/>
        <v>4.5599999999999996</v>
      </c>
      <c r="BA337" s="236">
        <f t="shared" si="61"/>
        <v>4.5599999999999996</v>
      </c>
      <c r="BB337" s="236">
        <f t="shared" si="61"/>
        <v>4.5599999999999996</v>
      </c>
      <c r="BC337" s="236">
        <f t="shared" ref="BC337:BH391" si="71">ROUND(X337*$C337/12,2)</f>
        <v>4.5599999999999996</v>
      </c>
      <c r="BD337" s="236">
        <f t="shared" si="71"/>
        <v>4.5599999999999996</v>
      </c>
      <c r="BE337" s="236">
        <f t="shared" si="71"/>
        <v>4.5599999999999996</v>
      </c>
      <c r="BF337" s="236">
        <f t="shared" si="63"/>
        <v>4.5599999999999996</v>
      </c>
      <c r="BG337" s="236">
        <f t="shared" si="63"/>
        <v>4.5599999999999996</v>
      </c>
      <c r="BH337" s="236">
        <f t="shared" si="63"/>
        <v>4.5599999999999996</v>
      </c>
      <c r="BI337" s="236">
        <f t="shared" si="63"/>
        <v>4.5599999999999996</v>
      </c>
      <c r="BJ337" s="236">
        <f t="shared" si="63"/>
        <v>4.5599999999999996</v>
      </c>
      <c r="BK337" s="236">
        <f t="shared" si="63"/>
        <v>4.5599999999999996</v>
      </c>
      <c r="BL337" s="235">
        <f t="shared" si="67"/>
        <v>54.720000000000006</v>
      </c>
      <c r="BM337" s="234"/>
      <c r="BN337" s="234"/>
      <c r="BO337" s="234"/>
      <c r="BP337" s="234"/>
      <c r="BQ337" s="234"/>
      <c r="BS337" s="232"/>
      <c r="BT337" s="232"/>
    </row>
    <row r="338" spans="1:72">
      <c r="A338" s="234" t="s">
        <v>551</v>
      </c>
      <c r="B338" s="231">
        <v>2.1499999999999998E-2</v>
      </c>
      <c r="C338" s="231">
        <v>2.1499999999999998E-2</v>
      </c>
      <c r="D338" s="220">
        <v>661354.46</v>
      </c>
      <c r="E338" s="220">
        <v>661354.46</v>
      </c>
      <c r="F338" s="220">
        <v>661354.46</v>
      </c>
      <c r="G338" s="220">
        <v>661354.46</v>
      </c>
      <c r="H338" s="220">
        <v>661354.46</v>
      </c>
      <c r="I338" s="220">
        <v>661354.46</v>
      </c>
      <c r="J338" s="220">
        <v>661354.46</v>
      </c>
      <c r="K338" s="220">
        <v>661354.46</v>
      </c>
      <c r="L338" s="220">
        <v>661354.46</v>
      </c>
      <c r="M338" s="220">
        <v>656809.96</v>
      </c>
      <c r="N338" s="220">
        <v>652265.46</v>
      </c>
      <c r="O338" s="220">
        <v>652265.46</v>
      </c>
      <c r="P338" s="220">
        <f t="shared" si="68"/>
        <v>7913531.0199999996</v>
      </c>
      <c r="Q338" s="220">
        <v>652265.46</v>
      </c>
      <c r="R338" s="220">
        <v>652265.46</v>
      </c>
      <c r="S338" s="220">
        <v>652265.46</v>
      </c>
      <c r="T338" s="220">
        <v>652265.46</v>
      </c>
      <c r="U338" s="220">
        <v>652265.46</v>
      </c>
      <c r="V338" s="220">
        <v>652265.46</v>
      </c>
      <c r="W338" s="220">
        <v>652265.46</v>
      </c>
      <c r="X338" s="220">
        <v>652265.46</v>
      </c>
      <c r="Y338" s="220">
        <v>652265.46</v>
      </c>
      <c r="Z338" s="220">
        <v>652265.46</v>
      </c>
      <c r="AA338" s="220">
        <v>652265.46</v>
      </c>
      <c r="AB338" s="220">
        <v>652265.46</v>
      </c>
      <c r="AC338" s="220">
        <v>652265.46</v>
      </c>
      <c r="AD338" s="220">
        <v>652265.46</v>
      </c>
      <c r="AE338" s="220">
        <v>652265.46</v>
      </c>
      <c r="AF338" s="220">
        <v>652265.46</v>
      </c>
      <c r="AG338" s="220">
        <f t="shared" si="69"/>
        <v>7827185.5199999996</v>
      </c>
      <c r="AH338" s="234"/>
      <c r="AI338" s="235">
        <f t="shared" ref="AI338:AN401" si="72">ROUND(D338*$B338/12,2)</f>
        <v>1184.93</v>
      </c>
      <c r="AJ338" s="235">
        <f t="shared" si="72"/>
        <v>1184.93</v>
      </c>
      <c r="AK338" s="235">
        <f t="shared" si="72"/>
        <v>1184.93</v>
      </c>
      <c r="AL338" s="235">
        <f t="shared" si="70"/>
        <v>1184.93</v>
      </c>
      <c r="AM338" s="235">
        <f t="shared" si="70"/>
        <v>1184.93</v>
      </c>
      <c r="AN338" s="235">
        <f t="shared" si="70"/>
        <v>1184.93</v>
      </c>
      <c r="AO338" s="235">
        <f t="shared" si="62"/>
        <v>1184.93</v>
      </c>
      <c r="AP338" s="235">
        <f t="shared" si="62"/>
        <v>1184.93</v>
      </c>
      <c r="AQ338" s="235">
        <f t="shared" si="62"/>
        <v>1184.93</v>
      </c>
      <c r="AR338" s="235">
        <f t="shared" si="62"/>
        <v>1176.78</v>
      </c>
      <c r="AS338" s="235">
        <f t="shared" si="62"/>
        <v>1168.6400000000001</v>
      </c>
      <c r="AT338" s="235">
        <f t="shared" si="62"/>
        <v>1168.6400000000001</v>
      </c>
      <c r="AU338" s="236">
        <f t="shared" si="65"/>
        <v>14178.43</v>
      </c>
      <c r="AV338" s="236">
        <f t="shared" si="66"/>
        <v>1168.6400000000001</v>
      </c>
      <c r="AW338" s="236">
        <f t="shared" si="66"/>
        <v>1168.6400000000001</v>
      </c>
      <c r="AX338" s="236">
        <f t="shared" si="66"/>
        <v>1168.6400000000001</v>
      </c>
      <c r="AY338" s="236">
        <f t="shared" si="64"/>
        <v>1168.6400000000001</v>
      </c>
      <c r="AZ338" s="236">
        <f t="shared" ref="AZ338:BE401" si="73">ROUND(U338*$C338/12,2)</f>
        <v>1168.6400000000001</v>
      </c>
      <c r="BA338" s="236">
        <f t="shared" si="73"/>
        <v>1168.6400000000001</v>
      </c>
      <c r="BB338" s="236">
        <f t="shared" si="73"/>
        <v>1168.6400000000001</v>
      </c>
      <c r="BC338" s="236">
        <f t="shared" si="71"/>
        <v>1168.6400000000001</v>
      </c>
      <c r="BD338" s="236">
        <f t="shared" si="71"/>
        <v>1168.6400000000001</v>
      </c>
      <c r="BE338" s="236">
        <f t="shared" si="71"/>
        <v>1168.6400000000001</v>
      </c>
      <c r="BF338" s="236">
        <f t="shared" si="63"/>
        <v>1168.6400000000001</v>
      </c>
      <c r="BG338" s="236">
        <f t="shared" si="63"/>
        <v>1168.6400000000001</v>
      </c>
      <c r="BH338" s="236">
        <f t="shared" si="63"/>
        <v>1168.6400000000001</v>
      </c>
      <c r="BI338" s="236">
        <f t="shared" si="63"/>
        <v>1168.6400000000001</v>
      </c>
      <c r="BJ338" s="236">
        <f t="shared" si="63"/>
        <v>1168.6400000000001</v>
      </c>
      <c r="BK338" s="236">
        <f t="shared" si="63"/>
        <v>1168.6400000000001</v>
      </c>
      <c r="BL338" s="235">
        <f t="shared" si="67"/>
        <v>14023.679999999998</v>
      </c>
      <c r="BM338" s="234"/>
      <c r="BN338" s="234"/>
      <c r="BO338" s="234"/>
      <c r="BP338" s="234"/>
      <c r="BQ338" s="234"/>
      <c r="BS338" s="232"/>
      <c r="BT338" s="232"/>
    </row>
    <row r="339" spans="1:72">
      <c r="A339" s="234" t="s">
        <v>552</v>
      </c>
      <c r="B339" s="231">
        <v>1.5599999999999998E-2</v>
      </c>
      <c r="C339" s="231">
        <v>1.5599999999999998E-2</v>
      </c>
      <c r="D339" s="220">
        <v>244300032.13999999</v>
      </c>
      <c r="E339" s="220">
        <v>247320861.13</v>
      </c>
      <c r="F339" s="220">
        <v>249306134.71000001</v>
      </c>
      <c r="G339" s="220">
        <v>250074307.28</v>
      </c>
      <c r="H339" s="220">
        <v>250756876.25</v>
      </c>
      <c r="I339" s="220">
        <v>252662346.84</v>
      </c>
      <c r="J339" s="220">
        <v>254188855.02499998</v>
      </c>
      <c r="K339" s="220">
        <v>254951554.95999995</v>
      </c>
      <c r="L339" s="220">
        <v>258702564.41499996</v>
      </c>
      <c r="M339" s="220">
        <v>269731916.25</v>
      </c>
      <c r="N339" s="220">
        <v>277704691.20499998</v>
      </c>
      <c r="O339" s="220">
        <v>278013733.23499995</v>
      </c>
      <c r="P339" s="220">
        <f t="shared" si="68"/>
        <v>3087713873.4400001</v>
      </c>
      <c r="Q339" s="220">
        <v>278663108.28999996</v>
      </c>
      <c r="R339" s="220">
        <v>279429488.20499986</v>
      </c>
      <c r="S339" s="220">
        <v>280084947.27499992</v>
      </c>
      <c r="T339" s="220">
        <v>283922703.33499998</v>
      </c>
      <c r="U339" s="220">
        <v>287669715.33000004</v>
      </c>
      <c r="V339" s="220">
        <v>290024802.64000005</v>
      </c>
      <c r="W339" s="220">
        <v>294171622.94999999</v>
      </c>
      <c r="X339" s="220">
        <v>296921094.57499999</v>
      </c>
      <c r="Y339" s="220">
        <v>297837684.05999994</v>
      </c>
      <c r="Z339" s="220">
        <v>305984791.95499998</v>
      </c>
      <c r="AA339" s="220">
        <v>313924129.21999991</v>
      </c>
      <c r="AB339" s="220">
        <v>313995337.93499988</v>
      </c>
      <c r="AC339" s="220">
        <v>314242043.28499991</v>
      </c>
      <c r="AD339" s="220">
        <v>314649646.68499988</v>
      </c>
      <c r="AE339" s="220">
        <v>314917760.3499999</v>
      </c>
      <c r="AF339" s="220">
        <v>318032337.11499995</v>
      </c>
      <c r="AG339" s="220">
        <f t="shared" si="69"/>
        <v>3662370966.0999994</v>
      </c>
      <c r="AH339" s="234"/>
      <c r="AI339" s="235">
        <f t="shared" si="72"/>
        <v>317590.03999999998</v>
      </c>
      <c r="AJ339" s="235">
        <f t="shared" si="72"/>
        <v>321517.12</v>
      </c>
      <c r="AK339" s="235">
        <f t="shared" si="72"/>
        <v>324097.98</v>
      </c>
      <c r="AL339" s="235">
        <f t="shared" si="70"/>
        <v>325096.59999999998</v>
      </c>
      <c r="AM339" s="235">
        <f t="shared" si="70"/>
        <v>325983.94</v>
      </c>
      <c r="AN339" s="235">
        <f t="shared" si="70"/>
        <v>328461.05</v>
      </c>
      <c r="AO339" s="235">
        <f t="shared" si="62"/>
        <v>330445.51</v>
      </c>
      <c r="AP339" s="235">
        <f t="shared" si="62"/>
        <v>331437.02</v>
      </c>
      <c r="AQ339" s="235">
        <f t="shared" si="62"/>
        <v>336313.33</v>
      </c>
      <c r="AR339" s="235">
        <f t="shared" si="62"/>
        <v>350651.49</v>
      </c>
      <c r="AS339" s="235">
        <f t="shared" si="62"/>
        <v>361016.1</v>
      </c>
      <c r="AT339" s="235">
        <f t="shared" si="62"/>
        <v>361417.85</v>
      </c>
      <c r="AU339" s="236">
        <f t="shared" si="65"/>
        <v>4014028.0300000003</v>
      </c>
      <c r="AV339" s="236">
        <f t="shared" si="66"/>
        <v>362262.04</v>
      </c>
      <c r="AW339" s="236">
        <f t="shared" si="66"/>
        <v>363258.33</v>
      </c>
      <c r="AX339" s="236">
        <f t="shared" si="66"/>
        <v>364110.43</v>
      </c>
      <c r="AY339" s="236">
        <f t="shared" si="64"/>
        <v>369099.51</v>
      </c>
      <c r="AZ339" s="236">
        <f t="shared" si="73"/>
        <v>373970.63</v>
      </c>
      <c r="BA339" s="236">
        <f t="shared" si="73"/>
        <v>377032.24</v>
      </c>
      <c r="BB339" s="236">
        <f t="shared" si="73"/>
        <v>382423.11</v>
      </c>
      <c r="BC339" s="236">
        <f t="shared" si="71"/>
        <v>385997.42</v>
      </c>
      <c r="BD339" s="236">
        <f t="shared" si="71"/>
        <v>387188.99</v>
      </c>
      <c r="BE339" s="236">
        <f t="shared" si="71"/>
        <v>397780.23</v>
      </c>
      <c r="BF339" s="236">
        <f t="shared" si="63"/>
        <v>408101.37</v>
      </c>
      <c r="BG339" s="236">
        <f t="shared" si="63"/>
        <v>408193.94</v>
      </c>
      <c r="BH339" s="236">
        <f t="shared" si="63"/>
        <v>408514.66</v>
      </c>
      <c r="BI339" s="236">
        <f t="shared" si="63"/>
        <v>409044.54</v>
      </c>
      <c r="BJ339" s="236">
        <f t="shared" si="63"/>
        <v>409393.09</v>
      </c>
      <c r="BK339" s="236">
        <f t="shared" si="63"/>
        <v>413442.04</v>
      </c>
      <c r="BL339" s="235">
        <f t="shared" si="67"/>
        <v>4761082.2600000007</v>
      </c>
      <c r="BM339" s="234"/>
      <c r="BN339" s="234"/>
      <c r="BO339" s="234"/>
      <c r="BP339" s="234"/>
      <c r="BQ339" s="234"/>
      <c r="BS339" s="232"/>
      <c r="BT339" s="232"/>
    </row>
    <row r="340" spans="1:72">
      <c r="A340" s="234" t="s">
        <v>553</v>
      </c>
      <c r="B340" s="231">
        <v>1.5599999999999998E-2</v>
      </c>
      <c r="C340" s="231">
        <v>1.5599999999999998E-2</v>
      </c>
      <c r="D340" s="220">
        <v>66853.42</v>
      </c>
      <c r="E340" s="220">
        <v>66853.42</v>
      </c>
      <c r="F340" s="220">
        <v>66853.42</v>
      </c>
      <c r="G340" s="220">
        <v>66853.42</v>
      </c>
      <c r="H340" s="220">
        <v>66853.42</v>
      </c>
      <c r="I340" s="220">
        <v>66853.42</v>
      </c>
      <c r="J340" s="220">
        <v>66853.42</v>
      </c>
      <c r="K340" s="220">
        <v>66853.42</v>
      </c>
      <c r="L340" s="220">
        <v>66853.42</v>
      </c>
      <c r="M340" s="220">
        <v>66853.42</v>
      </c>
      <c r="N340" s="220">
        <v>66853.42</v>
      </c>
      <c r="O340" s="220">
        <v>66853.42</v>
      </c>
      <c r="P340" s="220">
        <f t="shared" si="68"/>
        <v>802241.04000000015</v>
      </c>
      <c r="Q340" s="220">
        <v>66853.42</v>
      </c>
      <c r="R340" s="220">
        <v>66853.42</v>
      </c>
      <c r="S340" s="220">
        <v>66853.42</v>
      </c>
      <c r="T340" s="220">
        <v>66853.42</v>
      </c>
      <c r="U340" s="220">
        <v>66853.42</v>
      </c>
      <c r="V340" s="220">
        <v>66853.42</v>
      </c>
      <c r="W340" s="220">
        <v>66853.42</v>
      </c>
      <c r="X340" s="220">
        <v>66853.42</v>
      </c>
      <c r="Y340" s="220">
        <v>66853.42</v>
      </c>
      <c r="Z340" s="220">
        <v>66853.42</v>
      </c>
      <c r="AA340" s="220">
        <v>66853.42</v>
      </c>
      <c r="AB340" s="220">
        <v>66853.42</v>
      </c>
      <c r="AC340" s="220">
        <v>66853.42</v>
      </c>
      <c r="AD340" s="220">
        <v>66853.42</v>
      </c>
      <c r="AE340" s="220">
        <v>66853.42</v>
      </c>
      <c r="AF340" s="220">
        <v>66853.42</v>
      </c>
      <c r="AG340" s="220">
        <f t="shared" si="69"/>
        <v>802241.04000000015</v>
      </c>
      <c r="AH340" s="234"/>
      <c r="AI340" s="235">
        <f t="shared" si="72"/>
        <v>86.91</v>
      </c>
      <c r="AJ340" s="235">
        <f t="shared" si="72"/>
        <v>86.91</v>
      </c>
      <c r="AK340" s="235">
        <f t="shared" si="72"/>
        <v>86.91</v>
      </c>
      <c r="AL340" s="235">
        <f t="shared" si="70"/>
        <v>86.91</v>
      </c>
      <c r="AM340" s="235">
        <f t="shared" si="70"/>
        <v>86.91</v>
      </c>
      <c r="AN340" s="235">
        <f t="shared" si="70"/>
        <v>86.91</v>
      </c>
      <c r="AO340" s="235">
        <f t="shared" si="62"/>
        <v>86.91</v>
      </c>
      <c r="AP340" s="235">
        <f t="shared" si="62"/>
        <v>86.91</v>
      </c>
      <c r="AQ340" s="235">
        <f t="shared" si="62"/>
        <v>86.91</v>
      </c>
      <c r="AR340" s="235">
        <f t="shared" si="62"/>
        <v>86.91</v>
      </c>
      <c r="AS340" s="235">
        <f t="shared" si="62"/>
        <v>86.91</v>
      </c>
      <c r="AT340" s="235">
        <f t="shared" si="62"/>
        <v>86.91</v>
      </c>
      <c r="AU340" s="236">
        <f t="shared" si="65"/>
        <v>1042.9199999999998</v>
      </c>
      <c r="AV340" s="236">
        <f t="shared" si="66"/>
        <v>86.91</v>
      </c>
      <c r="AW340" s="236">
        <f t="shared" si="66"/>
        <v>86.91</v>
      </c>
      <c r="AX340" s="236">
        <f t="shared" si="66"/>
        <v>86.91</v>
      </c>
      <c r="AY340" s="236">
        <f t="shared" si="64"/>
        <v>86.91</v>
      </c>
      <c r="AZ340" s="236">
        <f t="shared" si="73"/>
        <v>86.91</v>
      </c>
      <c r="BA340" s="236">
        <f t="shared" si="73"/>
        <v>86.91</v>
      </c>
      <c r="BB340" s="236">
        <f t="shared" si="73"/>
        <v>86.91</v>
      </c>
      <c r="BC340" s="236">
        <f t="shared" si="71"/>
        <v>86.91</v>
      </c>
      <c r="BD340" s="236">
        <f t="shared" si="71"/>
        <v>86.91</v>
      </c>
      <c r="BE340" s="236">
        <f t="shared" si="71"/>
        <v>86.91</v>
      </c>
      <c r="BF340" s="236">
        <f t="shared" si="63"/>
        <v>86.91</v>
      </c>
      <c r="BG340" s="236">
        <f t="shared" si="63"/>
        <v>86.91</v>
      </c>
      <c r="BH340" s="236">
        <f t="shared" si="63"/>
        <v>86.91</v>
      </c>
      <c r="BI340" s="236">
        <f t="shared" si="63"/>
        <v>86.91</v>
      </c>
      <c r="BJ340" s="236">
        <f t="shared" si="63"/>
        <v>86.91</v>
      </c>
      <c r="BK340" s="236">
        <f t="shared" si="63"/>
        <v>86.91</v>
      </c>
      <c r="BL340" s="235">
        <f t="shared" si="67"/>
        <v>1042.9199999999998</v>
      </c>
      <c r="BM340" s="234"/>
      <c r="BN340" s="234"/>
      <c r="BO340" s="234"/>
      <c r="BP340" s="234"/>
      <c r="BQ340" s="234"/>
      <c r="BS340" s="232"/>
      <c r="BT340" s="232"/>
    </row>
    <row r="341" spans="1:72">
      <c r="A341" s="234" t="s">
        <v>554</v>
      </c>
      <c r="B341" s="231">
        <v>1.5599999999999998E-2</v>
      </c>
      <c r="C341" s="231">
        <v>1.5599999999999998E-2</v>
      </c>
      <c r="D341" s="220">
        <v>8780326.1099999994</v>
      </c>
      <c r="E341" s="220">
        <v>8780326.1099999994</v>
      </c>
      <c r="F341" s="220">
        <v>8962460.8699999992</v>
      </c>
      <c r="G341" s="220">
        <v>9158084.2300000004</v>
      </c>
      <c r="H341" s="220">
        <v>9174120.0399999991</v>
      </c>
      <c r="I341" s="220">
        <v>9181077.5899999999</v>
      </c>
      <c r="J341" s="220">
        <v>9182880.5800000001</v>
      </c>
      <c r="K341" s="220">
        <v>9180273.2300000004</v>
      </c>
      <c r="L341" s="220">
        <v>9180273.2300000004</v>
      </c>
      <c r="M341" s="220">
        <v>9199478.9299999997</v>
      </c>
      <c r="N341" s="220">
        <v>9218684.6300000008</v>
      </c>
      <c r="O341" s="220">
        <v>9218684.6300000008</v>
      </c>
      <c r="P341" s="220">
        <f t="shared" si="68"/>
        <v>109216670.17999998</v>
      </c>
      <c r="Q341" s="220">
        <v>9218684.6300000008</v>
      </c>
      <c r="R341" s="220">
        <v>9218684.6300000008</v>
      </c>
      <c r="S341" s="220">
        <v>9218684.6300000008</v>
      </c>
      <c r="T341" s="220">
        <v>9218684.6300000008</v>
      </c>
      <c r="U341" s="220">
        <v>9218684.6300000008</v>
      </c>
      <c r="V341" s="220">
        <v>9218684.6300000008</v>
      </c>
      <c r="W341" s="220">
        <v>9218684.6300000008</v>
      </c>
      <c r="X341" s="220">
        <v>9218684.6300000008</v>
      </c>
      <c r="Y341" s="220">
        <v>9218684.6300000008</v>
      </c>
      <c r="Z341" s="220">
        <v>9218684.6300000008</v>
      </c>
      <c r="AA341" s="220">
        <v>9218684.6300000008</v>
      </c>
      <c r="AB341" s="220">
        <v>9218684.6300000008</v>
      </c>
      <c r="AC341" s="220">
        <v>9218684.6300000008</v>
      </c>
      <c r="AD341" s="220">
        <v>9218684.6300000008</v>
      </c>
      <c r="AE341" s="220">
        <v>9218684.6300000008</v>
      </c>
      <c r="AF341" s="220">
        <v>9218684.6300000008</v>
      </c>
      <c r="AG341" s="220">
        <f t="shared" si="69"/>
        <v>110624215.55999999</v>
      </c>
      <c r="AH341" s="234"/>
      <c r="AI341" s="235">
        <f t="shared" si="72"/>
        <v>11414.42</v>
      </c>
      <c r="AJ341" s="235">
        <f t="shared" si="72"/>
        <v>11414.42</v>
      </c>
      <c r="AK341" s="235">
        <f t="shared" si="72"/>
        <v>11651.2</v>
      </c>
      <c r="AL341" s="235">
        <f t="shared" si="70"/>
        <v>11905.51</v>
      </c>
      <c r="AM341" s="235">
        <f t="shared" si="70"/>
        <v>11926.36</v>
      </c>
      <c r="AN341" s="235">
        <f t="shared" si="70"/>
        <v>11935.4</v>
      </c>
      <c r="AO341" s="235">
        <f t="shared" si="62"/>
        <v>11937.74</v>
      </c>
      <c r="AP341" s="235">
        <f t="shared" si="62"/>
        <v>11934.36</v>
      </c>
      <c r="AQ341" s="235">
        <f t="shared" si="62"/>
        <v>11934.36</v>
      </c>
      <c r="AR341" s="235">
        <f t="shared" si="62"/>
        <v>11959.32</v>
      </c>
      <c r="AS341" s="235">
        <f t="shared" si="62"/>
        <v>11984.29</v>
      </c>
      <c r="AT341" s="235">
        <f t="shared" si="62"/>
        <v>11984.29</v>
      </c>
      <c r="AU341" s="236">
        <f t="shared" si="65"/>
        <v>141981.67000000001</v>
      </c>
      <c r="AV341" s="236">
        <f t="shared" si="66"/>
        <v>11984.29</v>
      </c>
      <c r="AW341" s="236">
        <f t="shared" si="66"/>
        <v>11984.29</v>
      </c>
      <c r="AX341" s="236">
        <f t="shared" si="66"/>
        <v>11984.29</v>
      </c>
      <c r="AY341" s="236">
        <f t="shared" si="64"/>
        <v>11984.29</v>
      </c>
      <c r="AZ341" s="236">
        <f t="shared" si="73"/>
        <v>11984.29</v>
      </c>
      <c r="BA341" s="236">
        <f t="shared" si="73"/>
        <v>11984.29</v>
      </c>
      <c r="BB341" s="236">
        <f t="shared" si="73"/>
        <v>11984.29</v>
      </c>
      <c r="BC341" s="236">
        <f t="shared" si="71"/>
        <v>11984.29</v>
      </c>
      <c r="BD341" s="236">
        <f t="shared" si="71"/>
        <v>11984.29</v>
      </c>
      <c r="BE341" s="236">
        <f t="shared" si="71"/>
        <v>11984.29</v>
      </c>
      <c r="BF341" s="236">
        <f t="shared" si="63"/>
        <v>11984.29</v>
      </c>
      <c r="BG341" s="236">
        <f t="shared" si="63"/>
        <v>11984.29</v>
      </c>
      <c r="BH341" s="236">
        <f t="shared" si="63"/>
        <v>11984.29</v>
      </c>
      <c r="BI341" s="236">
        <f t="shared" si="63"/>
        <v>11984.29</v>
      </c>
      <c r="BJ341" s="236">
        <f t="shared" si="63"/>
        <v>11984.29</v>
      </c>
      <c r="BK341" s="236">
        <f t="shared" si="63"/>
        <v>11984.29</v>
      </c>
      <c r="BL341" s="235">
        <f t="shared" si="67"/>
        <v>143811.48000000004</v>
      </c>
      <c r="BM341" s="234"/>
      <c r="BN341" s="234"/>
      <c r="BO341" s="234"/>
      <c r="BP341" s="234"/>
      <c r="BQ341" s="234"/>
      <c r="BS341" s="232"/>
      <c r="BT341" s="232"/>
    </row>
    <row r="342" spans="1:72">
      <c r="A342" s="234" t="s">
        <v>555</v>
      </c>
      <c r="B342" s="231">
        <v>1.5599999999999999E-2</v>
      </c>
      <c r="C342" s="231">
        <v>1.5599999999999999E-2</v>
      </c>
      <c r="D342" s="220">
        <v>103641.14</v>
      </c>
      <c r="E342" s="220">
        <v>103641.14</v>
      </c>
      <c r="F342" s="220">
        <v>103641.14</v>
      </c>
      <c r="G342" s="220">
        <v>103641.14</v>
      </c>
      <c r="H342" s="220">
        <v>103641.14</v>
      </c>
      <c r="I342" s="220">
        <v>103641.14</v>
      </c>
      <c r="J342" s="220">
        <v>103641.14</v>
      </c>
      <c r="K342" s="220">
        <v>103641.14</v>
      </c>
      <c r="L342" s="220">
        <v>103641.14</v>
      </c>
      <c r="M342" s="220">
        <v>103641.14</v>
      </c>
      <c r="N342" s="220">
        <v>103641.14</v>
      </c>
      <c r="O342" s="220">
        <v>103641.14</v>
      </c>
      <c r="P342" s="220">
        <f t="shared" si="68"/>
        <v>1243693.68</v>
      </c>
      <c r="Q342" s="220">
        <v>103641.14</v>
      </c>
      <c r="R342" s="220">
        <v>103641.14</v>
      </c>
      <c r="S342" s="220">
        <v>103641.14</v>
      </c>
      <c r="T342" s="220">
        <v>103641.14</v>
      </c>
      <c r="U342" s="220">
        <v>0</v>
      </c>
      <c r="V342" s="220">
        <v>0</v>
      </c>
      <c r="W342" s="220">
        <v>0</v>
      </c>
      <c r="X342" s="220">
        <v>0</v>
      </c>
      <c r="Y342" s="220">
        <v>0</v>
      </c>
      <c r="Z342" s="220">
        <v>0</v>
      </c>
      <c r="AA342" s="220">
        <v>0</v>
      </c>
      <c r="AB342" s="220">
        <v>0</v>
      </c>
      <c r="AC342" s="220">
        <v>0</v>
      </c>
      <c r="AD342" s="220">
        <v>0</v>
      </c>
      <c r="AE342" s="220">
        <v>0</v>
      </c>
      <c r="AF342" s="220">
        <v>0</v>
      </c>
      <c r="AG342" s="220">
        <f t="shared" si="69"/>
        <v>0</v>
      </c>
      <c r="AH342" s="234"/>
      <c r="AI342" s="235">
        <f t="shared" si="72"/>
        <v>134.72999999999999</v>
      </c>
      <c r="AJ342" s="235">
        <f t="shared" si="72"/>
        <v>134.72999999999999</v>
      </c>
      <c r="AK342" s="235">
        <f t="shared" si="72"/>
        <v>134.72999999999999</v>
      </c>
      <c r="AL342" s="235">
        <f t="shared" si="70"/>
        <v>134.72999999999999</v>
      </c>
      <c r="AM342" s="235">
        <f t="shared" si="70"/>
        <v>134.72999999999999</v>
      </c>
      <c r="AN342" s="235">
        <f t="shared" si="70"/>
        <v>134.72999999999999</v>
      </c>
      <c r="AO342" s="235">
        <f t="shared" si="62"/>
        <v>134.72999999999999</v>
      </c>
      <c r="AP342" s="235">
        <f t="shared" si="62"/>
        <v>134.72999999999999</v>
      </c>
      <c r="AQ342" s="235">
        <f t="shared" si="62"/>
        <v>134.72999999999999</v>
      </c>
      <c r="AR342" s="235">
        <f t="shared" si="62"/>
        <v>134.72999999999999</v>
      </c>
      <c r="AS342" s="235">
        <f t="shared" si="62"/>
        <v>134.72999999999999</v>
      </c>
      <c r="AT342" s="235">
        <f t="shared" si="62"/>
        <v>134.72999999999999</v>
      </c>
      <c r="AU342" s="236">
        <f t="shared" si="65"/>
        <v>1616.76</v>
      </c>
      <c r="AV342" s="236">
        <f t="shared" si="66"/>
        <v>134.72999999999999</v>
      </c>
      <c r="AW342" s="236">
        <f t="shared" si="66"/>
        <v>134.72999999999999</v>
      </c>
      <c r="AX342" s="236">
        <f t="shared" si="66"/>
        <v>134.72999999999999</v>
      </c>
      <c r="AY342" s="236">
        <f t="shared" si="64"/>
        <v>134.72999999999999</v>
      </c>
      <c r="AZ342" s="236">
        <f t="shared" si="73"/>
        <v>0</v>
      </c>
      <c r="BA342" s="236">
        <f t="shared" si="73"/>
        <v>0</v>
      </c>
      <c r="BB342" s="236">
        <f t="shared" si="73"/>
        <v>0</v>
      </c>
      <c r="BC342" s="236">
        <f t="shared" si="71"/>
        <v>0</v>
      </c>
      <c r="BD342" s="236">
        <f t="shared" si="71"/>
        <v>0</v>
      </c>
      <c r="BE342" s="236">
        <f t="shared" si="71"/>
        <v>0</v>
      </c>
      <c r="BF342" s="236">
        <f t="shared" si="63"/>
        <v>0</v>
      </c>
      <c r="BG342" s="236">
        <f t="shared" si="63"/>
        <v>0</v>
      </c>
      <c r="BH342" s="236">
        <f t="shared" si="63"/>
        <v>0</v>
      </c>
      <c r="BI342" s="236">
        <f t="shared" si="63"/>
        <v>0</v>
      </c>
      <c r="BJ342" s="236">
        <f t="shared" si="63"/>
        <v>0</v>
      </c>
      <c r="BK342" s="236">
        <f t="shared" si="63"/>
        <v>0</v>
      </c>
      <c r="BL342" s="235">
        <f t="shared" si="67"/>
        <v>0</v>
      </c>
      <c r="BM342" s="234"/>
      <c r="BN342" s="234"/>
      <c r="BO342" s="234"/>
      <c r="BP342" s="234"/>
      <c r="BQ342" s="234"/>
      <c r="BS342" s="232"/>
      <c r="BT342" s="232"/>
    </row>
    <row r="343" spans="1:72">
      <c r="A343" s="234" t="s">
        <v>556</v>
      </c>
      <c r="B343" s="231">
        <v>2.6699999999999998E-2</v>
      </c>
      <c r="C343" s="231">
        <v>2.6699999999999998E-2</v>
      </c>
      <c r="D343" s="220">
        <v>0</v>
      </c>
      <c r="E343" s="220">
        <v>0</v>
      </c>
      <c r="F343" s="220">
        <v>0</v>
      </c>
      <c r="G343" s="220">
        <v>0</v>
      </c>
      <c r="H343" s="220">
        <v>0</v>
      </c>
      <c r="I343" s="220">
        <v>0</v>
      </c>
      <c r="J343" s="220">
        <v>0</v>
      </c>
      <c r="K343" s="220">
        <v>0</v>
      </c>
      <c r="L343" s="220">
        <v>0</v>
      </c>
      <c r="M343" s="220">
        <v>0</v>
      </c>
      <c r="N343" s="220">
        <v>0</v>
      </c>
      <c r="O343" s="220">
        <v>0</v>
      </c>
      <c r="P343" s="220">
        <f t="shared" si="68"/>
        <v>0</v>
      </c>
      <c r="Q343" s="220">
        <v>0</v>
      </c>
      <c r="R343" s="220">
        <v>0</v>
      </c>
      <c r="S343" s="220">
        <v>0</v>
      </c>
      <c r="T343" s="220">
        <v>0</v>
      </c>
      <c r="U343" s="220">
        <v>0</v>
      </c>
      <c r="V343" s="220">
        <v>0</v>
      </c>
      <c r="W343" s="220">
        <v>0</v>
      </c>
      <c r="X343" s="220">
        <v>0</v>
      </c>
      <c r="Y343" s="220">
        <v>0</v>
      </c>
      <c r="Z343" s="220">
        <v>0</v>
      </c>
      <c r="AA343" s="220">
        <v>0</v>
      </c>
      <c r="AB343" s="220">
        <v>0</v>
      </c>
      <c r="AC343" s="220">
        <v>0</v>
      </c>
      <c r="AD343" s="220">
        <v>0</v>
      </c>
      <c r="AE343" s="220">
        <v>0</v>
      </c>
      <c r="AF343" s="220">
        <v>0</v>
      </c>
      <c r="AG343" s="220">
        <f t="shared" si="69"/>
        <v>0</v>
      </c>
      <c r="AH343" s="234"/>
      <c r="AI343" s="235">
        <f t="shared" si="72"/>
        <v>0</v>
      </c>
      <c r="AJ343" s="235">
        <f t="shared" si="72"/>
        <v>0</v>
      </c>
      <c r="AK343" s="235">
        <f t="shared" si="72"/>
        <v>0</v>
      </c>
      <c r="AL343" s="235">
        <f t="shared" si="70"/>
        <v>0</v>
      </c>
      <c r="AM343" s="235">
        <f t="shared" si="70"/>
        <v>0</v>
      </c>
      <c r="AN343" s="235">
        <f t="shared" si="70"/>
        <v>0</v>
      </c>
      <c r="AO343" s="235">
        <f t="shared" si="62"/>
        <v>0</v>
      </c>
      <c r="AP343" s="235">
        <f t="shared" si="62"/>
        <v>0</v>
      </c>
      <c r="AQ343" s="235">
        <f t="shared" si="62"/>
        <v>0</v>
      </c>
      <c r="AR343" s="235">
        <f t="shared" si="62"/>
        <v>0</v>
      </c>
      <c r="AS343" s="235">
        <f t="shared" si="62"/>
        <v>0</v>
      </c>
      <c r="AT343" s="235">
        <f t="shared" si="62"/>
        <v>0</v>
      </c>
      <c r="AU343" s="236">
        <f t="shared" si="65"/>
        <v>0</v>
      </c>
      <c r="AV343" s="236">
        <f t="shared" si="66"/>
        <v>0</v>
      </c>
      <c r="AW343" s="236">
        <f t="shared" si="66"/>
        <v>0</v>
      </c>
      <c r="AX343" s="236">
        <f t="shared" si="66"/>
        <v>0</v>
      </c>
      <c r="AY343" s="236">
        <f t="shared" si="64"/>
        <v>0</v>
      </c>
      <c r="AZ343" s="236">
        <f t="shared" si="73"/>
        <v>0</v>
      </c>
      <c r="BA343" s="236">
        <f t="shared" si="73"/>
        <v>0</v>
      </c>
      <c r="BB343" s="236">
        <f t="shared" si="73"/>
        <v>0</v>
      </c>
      <c r="BC343" s="236">
        <f t="shared" si="71"/>
        <v>0</v>
      </c>
      <c r="BD343" s="236">
        <f t="shared" si="71"/>
        <v>0</v>
      </c>
      <c r="BE343" s="236">
        <f t="shared" si="71"/>
        <v>0</v>
      </c>
      <c r="BF343" s="236">
        <f t="shared" si="63"/>
        <v>0</v>
      </c>
      <c r="BG343" s="236">
        <f t="shared" si="63"/>
        <v>0</v>
      </c>
      <c r="BH343" s="236">
        <f t="shared" si="63"/>
        <v>0</v>
      </c>
      <c r="BI343" s="236">
        <f t="shared" si="63"/>
        <v>0</v>
      </c>
      <c r="BJ343" s="236">
        <f t="shared" si="63"/>
        <v>0</v>
      </c>
      <c r="BK343" s="236">
        <f t="shared" si="63"/>
        <v>0</v>
      </c>
      <c r="BL343" s="235">
        <f t="shared" si="67"/>
        <v>0</v>
      </c>
      <c r="BM343" s="234"/>
      <c r="BN343" s="234"/>
      <c r="BO343" s="234"/>
      <c r="BP343" s="234"/>
      <c r="BQ343" s="234"/>
      <c r="BS343" s="232"/>
      <c r="BT343" s="232"/>
    </row>
    <row r="344" spans="1:72">
      <c r="A344" s="234" t="s">
        <v>557</v>
      </c>
      <c r="B344" s="231">
        <v>1.5599999999999999E-2</v>
      </c>
      <c r="C344" s="231">
        <v>1.5599999999999999E-2</v>
      </c>
      <c r="D344" s="220">
        <v>412472641.06</v>
      </c>
      <c r="E344" s="220">
        <v>414607371.67000002</v>
      </c>
      <c r="F344" s="220">
        <v>418098509.52999997</v>
      </c>
      <c r="G344" s="220">
        <v>419210946.67000002</v>
      </c>
      <c r="H344" s="220">
        <v>421080623.29000002</v>
      </c>
      <c r="I344" s="220">
        <v>423575791.19</v>
      </c>
      <c r="J344" s="220">
        <v>425205616.21999997</v>
      </c>
      <c r="K344" s="220">
        <v>426482712.09500003</v>
      </c>
      <c r="L344" s="220">
        <v>427121182.28000003</v>
      </c>
      <c r="M344" s="220">
        <v>430402690.60500002</v>
      </c>
      <c r="N344" s="220">
        <v>434299462.04000002</v>
      </c>
      <c r="O344" s="220">
        <v>435697001.24000001</v>
      </c>
      <c r="P344" s="220">
        <f t="shared" si="68"/>
        <v>5088254547.8899994</v>
      </c>
      <c r="Q344" s="220">
        <v>437072480.86500001</v>
      </c>
      <c r="R344" s="220">
        <v>438425943.63499999</v>
      </c>
      <c r="S344" s="220">
        <v>439707160.19500005</v>
      </c>
      <c r="T344" s="220">
        <v>441003932.01500005</v>
      </c>
      <c r="U344" s="220">
        <v>442378081.36000001</v>
      </c>
      <c r="V344" s="220">
        <v>443541003.97499996</v>
      </c>
      <c r="W344" s="220">
        <v>444779975.12999994</v>
      </c>
      <c r="X344" s="220">
        <v>446083900.19</v>
      </c>
      <c r="Y344" s="220">
        <v>447338654.66999996</v>
      </c>
      <c r="Z344" s="220">
        <v>448563660.77499998</v>
      </c>
      <c r="AA344" s="220">
        <v>449963703.91999996</v>
      </c>
      <c r="AB344" s="220">
        <v>451522929.97999996</v>
      </c>
      <c r="AC344" s="220">
        <v>453070236.8549999</v>
      </c>
      <c r="AD344" s="220">
        <v>454589990.03499985</v>
      </c>
      <c r="AE344" s="220">
        <v>456041215.52499986</v>
      </c>
      <c r="AF344" s="220">
        <v>457506792.46999991</v>
      </c>
      <c r="AG344" s="220">
        <f t="shared" si="69"/>
        <v>5395380144.8849993</v>
      </c>
      <c r="AH344" s="234"/>
      <c r="AI344" s="235">
        <f t="shared" si="72"/>
        <v>536214.43000000005</v>
      </c>
      <c r="AJ344" s="235">
        <f t="shared" si="72"/>
        <v>538989.57999999996</v>
      </c>
      <c r="AK344" s="235">
        <f t="shared" si="72"/>
        <v>543528.06000000006</v>
      </c>
      <c r="AL344" s="235">
        <f t="shared" si="70"/>
        <v>544974.23</v>
      </c>
      <c r="AM344" s="235">
        <f t="shared" si="70"/>
        <v>547404.81000000006</v>
      </c>
      <c r="AN344" s="235">
        <f t="shared" si="70"/>
        <v>550648.53</v>
      </c>
      <c r="AO344" s="235">
        <f t="shared" si="62"/>
        <v>552767.30000000005</v>
      </c>
      <c r="AP344" s="235">
        <f t="shared" si="62"/>
        <v>554427.53</v>
      </c>
      <c r="AQ344" s="235">
        <f t="shared" si="62"/>
        <v>555257.54</v>
      </c>
      <c r="AR344" s="235">
        <f t="shared" si="62"/>
        <v>559523.5</v>
      </c>
      <c r="AS344" s="235">
        <f t="shared" si="62"/>
        <v>564589.30000000005</v>
      </c>
      <c r="AT344" s="235">
        <f t="shared" si="62"/>
        <v>566406.1</v>
      </c>
      <c r="AU344" s="236">
        <f t="shared" si="65"/>
        <v>6614730.9099999992</v>
      </c>
      <c r="AV344" s="236">
        <f t="shared" si="66"/>
        <v>568194.23</v>
      </c>
      <c r="AW344" s="236">
        <f t="shared" si="66"/>
        <v>569953.73</v>
      </c>
      <c r="AX344" s="236">
        <f t="shared" si="66"/>
        <v>571619.31000000006</v>
      </c>
      <c r="AY344" s="236">
        <f t="shared" si="64"/>
        <v>573305.11</v>
      </c>
      <c r="AZ344" s="236">
        <f t="shared" si="73"/>
        <v>575091.51</v>
      </c>
      <c r="BA344" s="236">
        <f t="shared" si="73"/>
        <v>576603.31000000006</v>
      </c>
      <c r="BB344" s="236">
        <f t="shared" si="73"/>
        <v>578213.97</v>
      </c>
      <c r="BC344" s="236">
        <f t="shared" si="71"/>
        <v>579909.06999999995</v>
      </c>
      <c r="BD344" s="236">
        <f t="shared" si="71"/>
        <v>581540.25</v>
      </c>
      <c r="BE344" s="236">
        <f t="shared" si="71"/>
        <v>583132.76</v>
      </c>
      <c r="BF344" s="236">
        <f t="shared" si="63"/>
        <v>584952.81999999995</v>
      </c>
      <c r="BG344" s="236">
        <f t="shared" si="63"/>
        <v>586979.81000000006</v>
      </c>
      <c r="BH344" s="236">
        <f t="shared" si="63"/>
        <v>588991.31000000006</v>
      </c>
      <c r="BI344" s="236">
        <f t="shared" si="63"/>
        <v>590966.99</v>
      </c>
      <c r="BJ344" s="236">
        <f t="shared" si="63"/>
        <v>592853.57999999996</v>
      </c>
      <c r="BK344" s="236">
        <f t="shared" si="63"/>
        <v>594758.82999999996</v>
      </c>
      <c r="BL344" s="235">
        <f t="shared" si="67"/>
        <v>7013994.2100000009</v>
      </c>
      <c r="BM344" s="234"/>
      <c r="BN344" s="234"/>
      <c r="BO344" s="234"/>
      <c r="BP344" s="234"/>
      <c r="BQ344" s="234"/>
      <c r="BS344" s="232"/>
      <c r="BT344" s="232"/>
    </row>
    <row r="345" spans="1:72">
      <c r="A345" s="234" t="s">
        <v>558</v>
      </c>
      <c r="B345" s="231">
        <v>1.5599999999999999E-2</v>
      </c>
      <c r="C345" s="231">
        <v>1.5599999999999999E-2</v>
      </c>
      <c r="D345" s="220">
        <v>15954.52</v>
      </c>
      <c r="E345" s="220">
        <v>15954.52</v>
      </c>
      <c r="F345" s="220">
        <v>15954.52</v>
      </c>
      <c r="G345" s="220">
        <v>15954.52</v>
      </c>
      <c r="H345" s="220">
        <v>15954.52</v>
      </c>
      <c r="I345" s="220">
        <v>15954.52</v>
      </c>
      <c r="J345" s="220">
        <v>15954.52</v>
      </c>
      <c r="K345" s="220">
        <v>15954.52</v>
      </c>
      <c r="L345" s="220">
        <v>15954.52</v>
      </c>
      <c r="M345" s="220">
        <v>15954.52</v>
      </c>
      <c r="N345" s="220">
        <v>15954.52</v>
      </c>
      <c r="O345" s="220">
        <v>15954.52</v>
      </c>
      <c r="P345" s="220">
        <f t="shared" si="68"/>
        <v>191454.24</v>
      </c>
      <c r="Q345" s="220">
        <v>15954.52</v>
      </c>
      <c r="R345" s="220">
        <v>15954.52</v>
      </c>
      <c r="S345" s="220">
        <v>15954.52</v>
      </c>
      <c r="T345" s="220">
        <v>15954.52</v>
      </c>
      <c r="U345" s="220">
        <v>15954.52</v>
      </c>
      <c r="V345" s="220">
        <v>15954.52</v>
      </c>
      <c r="W345" s="220">
        <v>15954.52</v>
      </c>
      <c r="X345" s="220">
        <v>15954.52</v>
      </c>
      <c r="Y345" s="220">
        <v>15954.52</v>
      </c>
      <c r="Z345" s="220">
        <v>15954.52</v>
      </c>
      <c r="AA345" s="220">
        <v>15954.52</v>
      </c>
      <c r="AB345" s="220">
        <v>15954.52</v>
      </c>
      <c r="AC345" s="220">
        <v>15954.52</v>
      </c>
      <c r="AD345" s="220">
        <v>15954.52</v>
      </c>
      <c r="AE345" s="220">
        <v>15954.52</v>
      </c>
      <c r="AF345" s="220">
        <v>15954.52</v>
      </c>
      <c r="AG345" s="220">
        <f t="shared" si="69"/>
        <v>191454.24</v>
      </c>
      <c r="AH345" s="234"/>
      <c r="AI345" s="235">
        <f t="shared" si="72"/>
        <v>20.74</v>
      </c>
      <c r="AJ345" s="235">
        <f t="shared" si="72"/>
        <v>20.74</v>
      </c>
      <c r="AK345" s="235">
        <f t="shared" si="72"/>
        <v>20.74</v>
      </c>
      <c r="AL345" s="235">
        <f t="shared" si="70"/>
        <v>20.74</v>
      </c>
      <c r="AM345" s="235">
        <f t="shared" si="70"/>
        <v>20.74</v>
      </c>
      <c r="AN345" s="235">
        <f t="shared" si="70"/>
        <v>20.74</v>
      </c>
      <c r="AO345" s="235">
        <f t="shared" si="62"/>
        <v>20.74</v>
      </c>
      <c r="AP345" s="235">
        <f t="shared" si="62"/>
        <v>20.74</v>
      </c>
      <c r="AQ345" s="235">
        <f t="shared" si="62"/>
        <v>20.74</v>
      </c>
      <c r="AR345" s="235">
        <f t="shared" si="62"/>
        <v>20.74</v>
      </c>
      <c r="AS345" s="235">
        <f t="shared" si="62"/>
        <v>20.74</v>
      </c>
      <c r="AT345" s="235">
        <f t="shared" si="62"/>
        <v>20.74</v>
      </c>
      <c r="AU345" s="236">
        <f t="shared" si="65"/>
        <v>248.88000000000002</v>
      </c>
      <c r="AV345" s="236">
        <f t="shared" si="66"/>
        <v>20.74</v>
      </c>
      <c r="AW345" s="236">
        <f t="shared" si="66"/>
        <v>20.74</v>
      </c>
      <c r="AX345" s="236">
        <f t="shared" si="66"/>
        <v>20.74</v>
      </c>
      <c r="AY345" s="236">
        <f t="shared" si="64"/>
        <v>20.74</v>
      </c>
      <c r="AZ345" s="236">
        <f t="shared" si="73"/>
        <v>20.74</v>
      </c>
      <c r="BA345" s="236">
        <f t="shared" si="73"/>
        <v>20.74</v>
      </c>
      <c r="BB345" s="236">
        <f t="shared" si="73"/>
        <v>20.74</v>
      </c>
      <c r="BC345" s="236">
        <f t="shared" si="71"/>
        <v>20.74</v>
      </c>
      <c r="BD345" s="236">
        <f t="shared" si="71"/>
        <v>20.74</v>
      </c>
      <c r="BE345" s="236">
        <f t="shared" si="71"/>
        <v>20.74</v>
      </c>
      <c r="BF345" s="236">
        <f t="shared" si="63"/>
        <v>20.74</v>
      </c>
      <c r="BG345" s="236">
        <f t="shared" si="63"/>
        <v>20.74</v>
      </c>
      <c r="BH345" s="236">
        <f t="shared" si="63"/>
        <v>20.74</v>
      </c>
      <c r="BI345" s="236">
        <f t="shared" si="63"/>
        <v>20.74</v>
      </c>
      <c r="BJ345" s="236">
        <f t="shared" si="63"/>
        <v>20.74</v>
      </c>
      <c r="BK345" s="236">
        <f t="shared" si="63"/>
        <v>20.74</v>
      </c>
      <c r="BL345" s="235">
        <f t="shared" si="67"/>
        <v>248.88000000000002</v>
      </c>
      <c r="BM345" s="234"/>
      <c r="BN345" s="234"/>
      <c r="BO345" s="234"/>
      <c r="BP345" s="234"/>
      <c r="BQ345" s="234"/>
      <c r="BS345" s="232"/>
      <c r="BT345" s="232"/>
    </row>
    <row r="346" spans="1:72">
      <c r="A346" s="234" t="s">
        <v>559</v>
      </c>
      <c r="B346" s="231">
        <v>1.5599999999999999E-2</v>
      </c>
      <c r="C346" s="231">
        <v>1.5599999999999999E-2</v>
      </c>
      <c r="D346" s="220">
        <v>32501555.48</v>
      </c>
      <c r="E346" s="220">
        <v>32189429.050000001</v>
      </c>
      <c r="F346" s="220">
        <v>31929034.050000001</v>
      </c>
      <c r="G346" s="220">
        <v>31980021.18</v>
      </c>
      <c r="H346" s="220">
        <v>32013623.07</v>
      </c>
      <c r="I346" s="220">
        <v>32061694.5</v>
      </c>
      <c r="J346" s="220">
        <v>32112311.240000002</v>
      </c>
      <c r="K346" s="220">
        <v>32205701.565000001</v>
      </c>
      <c r="L346" s="220">
        <v>32299241.02</v>
      </c>
      <c r="M346" s="220">
        <v>32710745.785</v>
      </c>
      <c r="N346" s="220">
        <v>33099508.004999999</v>
      </c>
      <c r="O346" s="220">
        <v>33125408.060000002</v>
      </c>
      <c r="P346" s="220">
        <f t="shared" si="68"/>
        <v>388228273.005</v>
      </c>
      <c r="Q346" s="220">
        <v>33149310.170000002</v>
      </c>
      <c r="R346" s="220">
        <v>33176756.270000003</v>
      </c>
      <c r="S346" s="220">
        <v>33201658.380000003</v>
      </c>
      <c r="T346" s="220">
        <v>33222273.085000005</v>
      </c>
      <c r="U346" s="220">
        <v>33246628.030000001</v>
      </c>
      <c r="V346" s="220">
        <v>33274603.925000004</v>
      </c>
      <c r="W346" s="220">
        <v>33303462.965000004</v>
      </c>
      <c r="X346" s="220">
        <v>33331523.305000003</v>
      </c>
      <c r="Y346" s="220">
        <v>33359045.800000001</v>
      </c>
      <c r="Z346" s="220">
        <v>33388793.739999998</v>
      </c>
      <c r="AA346" s="220">
        <v>33417844.34</v>
      </c>
      <c r="AB346" s="220">
        <v>33442711.634999998</v>
      </c>
      <c r="AC346" s="220">
        <v>33471352.460000001</v>
      </c>
      <c r="AD346" s="220">
        <v>33499110.245000001</v>
      </c>
      <c r="AE346" s="220">
        <v>33526084.045000002</v>
      </c>
      <c r="AF346" s="220">
        <v>33556685.880000003</v>
      </c>
      <c r="AG346" s="220">
        <f t="shared" si="69"/>
        <v>400817846.37000006</v>
      </c>
      <c r="AH346" s="234"/>
      <c r="AI346" s="235">
        <f t="shared" si="72"/>
        <v>42252.02</v>
      </c>
      <c r="AJ346" s="235">
        <f t="shared" si="72"/>
        <v>41846.26</v>
      </c>
      <c r="AK346" s="235">
        <f t="shared" si="72"/>
        <v>41507.74</v>
      </c>
      <c r="AL346" s="235">
        <f t="shared" si="70"/>
        <v>41574.03</v>
      </c>
      <c r="AM346" s="235">
        <f t="shared" si="70"/>
        <v>41617.71</v>
      </c>
      <c r="AN346" s="235">
        <f t="shared" si="70"/>
        <v>41680.199999999997</v>
      </c>
      <c r="AO346" s="235">
        <f t="shared" si="62"/>
        <v>41746</v>
      </c>
      <c r="AP346" s="235">
        <f t="shared" si="62"/>
        <v>41867.410000000003</v>
      </c>
      <c r="AQ346" s="235">
        <f t="shared" si="62"/>
        <v>41989.01</v>
      </c>
      <c r="AR346" s="235">
        <f t="shared" si="62"/>
        <v>42523.97</v>
      </c>
      <c r="AS346" s="235">
        <f t="shared" si="62"/>
        <v>43029.36</v>
      </c>
      <c r="AT346" s="235">
        <f t="shared" si="62"/>
        <v>43063.03</v>
      </c>
      <c r="AU346" s="236">
        <f t="shared" si="65"/>
        <v>504696.74</v>
      </c>
      <c r="AV346" s="236">
        <f t="shared" si="66"/>
        <v>43094.1</v>
      </c>
      <c r="AW346" s="236">
        <f t="shared" si="66"/>
        <v>43129.78</v>
      </c>
      <c r="AX346" s="236">
        <f t="shared" si="66"/>
        <v>43162.16</v>
      </c>
      <c r="AY346" s="236">
        <f t="shared" si="64"/>
        <v>43188.959999999999</v>
      </c>
      <c r="AZ346" s="236">
        <f t="shared" si="73"/>
        <v>43220.62</v>
      </c>
      <c r="BA346" s="236">
        <f t="shared" si="73"/>
        <v>43256.99</v>
      </c>
      <c r="BB346" s="236">
        <f t="shared" si="73"/>
        <v>43294.5</v>
      </c>
      <c r="BC346" s="236">
        <f t="shared" si="71"/>
        <v>43330.98</v>
      </c>
      <c r="BD346" s="236">
        <f t="shared" si="71"/>
        <v>43366.76</v>
      </c>
      <c r="BE346" s="236">
        <f t="shared" si="71"/>
        <v>43405.43</v>
      </c>
      <c r="BF346" s="236">
        <f t="shared" si="63"/>
        <v>43443.199999999997</v>
      </c>
      <c r="BG346" s="236">
        <f t="shared" si="63"/>
        <v>43475.53</v>
      </c>
      <c r="BH346" s="236">
        <f t="shared" si="63"/>
        <v>43512.76</v>
      </c>
      <c r="BI346" s="236">
        <f t="shared" si="63"/>
        <v>43548.84</v>
      </c>
      <c r="BJ346" s="236">
        <f t="shared" si="63"/>
        <v>43583.91</v>
      </c>
      <c r="BK346" s="236">
        <f t="shared" si="63"/>
        <v>43623.69</v>
      </c>
      <c r="BL346" s="235">
        <f t="shared" si="67"/>
        <v>521063.21</v>
      </c>
      <c r="BM346" s="234"/>
      <c r="BN346" s="234"/>
      <c r="BO346" s="234"/>
      <c r="BP346" s="234"/>
      <c r="BQ346" s="234"/>
      <c r="BS346" s="232"/>
      <c r="BT346" s="232"/>
    </row>
    <row r="347" spans="1:72">
      <c r="A347" s="234" t="s">
        <v>560</v>
      </c>
      <c r="B347" s="231">
        <v>1.5599999999999999E-2</v>
      </c>
      <c r="C347" s="231">
        <v>1.5599999999999999E-2</v>
      </c>
      <c r="D347" s="220">
        <v>416958013.88</v>
      </c>
      <c r="E347" s="220">
        <v>419045172.43000001</v>
      </c>
      <c r="F347" s="220">
        <v>423164104.81</v>
      </c>
      <c r="G347" s="220">
        <v>422603855.66000003</v>
      </c>
      <c r="H347" s="220">
        <v>422189559.31</v>
      </c>
      <c r="I347" s="220">
        <v>424969966.36000001</v>
      </c>
      <c r="J347" s="220">
        <v>431254353.51000005</v>
      </c>
      <c r="K347" s="220">
        <v>437220492</v>
      </c>
      <c r="L347" s="220">
        <v>439333958.71000004</v>
      </c>
      <c r="M347" s="220">
        <v>443939936.05500001</v>
      </c>
      <c r="N347" s="220">
        <v>448182905.82999998</v>
      </c>
      <c r="O347" s="220">
        <v>450107851.13000005</v>
      </c>
      <c r="P347" s="220">
        <f t="shared" si="68"/>
        <v>5178970169.6850004</v>
      </c>
      <c r="Q347" s="220">
        <v>452029292.505</v>
      </c>
      <c r="R347" s="220">
        <v>454001053.67000002</v>
      </c>
      <c r="S347" s="220">
        <v>456262834.16999996</v>
      </c>
      <c r="T347" s="220">
        <v>458693829.51499993</v>
      </c>
      <c r="U347" s="220">
        <v>460365911.50499988</v>
      </c>
      <c r="V347" s="220">
        <v>461878610.31999987</v>
      </c>
      <c r="W347" s="220">
        <v>463699016.37999994</v>
      </c>
      <c r="X347" s="220">
        <v>465159785.73999989</v>
      </c>
      <c r="Y347" s="220">
        <v>466419399.13999993</v>
      </c>
      <c r="Z347" s="220">
        <v>470331375.92999989</v>
      </c>
      <c r="AA347" s="220">
        <v>474564268.18499988</v>
      </c>
      <c r="AB347" s="220">
        <v>476338715.23999995</v>
      </c>
      <c r="AC347" s="220">
        <v>478364624.42499989</v>
      </c>
      <c r="AD347" s="220">
        <v>480548865.15499985</v>
      </c>
      <c r="AE347" s="220">
        <v>482450108.10499984</v>
      </c>
      <c r="AF347" s="220">
        <v>484558381.08999985</v>
      </c>
      <c r="AG347" s="220">
        <f t="shared" si="69"/>
        <v>5664679061.2149982</v>
      </c>
      <c r="AH347" s="234"/>
      <c r="AI347" s="235">
        <f t="shared" si="72"/>
        <v>542045.42000000004</v>
      </c>
      <c r="AJ347" s="235">
        <f t="shared" si="72"/>
        <v>544758.72</v>
      </c>
      <c r="AK347" s="235">
        <f t="shared" si="72"/>
        <v>550113.34</v>
      </c>
      <c r="AL347" s="235">
        <f t="shared" si="70"/>
        <v>549385.01</v>
      </c>
      <c r="AM347" s="235">
        <f t="shared" si="70"/>
        <v>548846.43000000005</v>
      </c>
      <c r="AN347" s="235">
        <f t="shared" si="70"/>
        <v>552460.96</v>
      </c>
      <c r="AO347" s="235">
        <f t="shared" si="62"/>
        <v>560630.66</v>
      </c>
      <c r="AP347" s="235">
        <f t="shared" si="62"/>
        <v>568386.64</v>
      </c>
      <c r="AQ347" s="235">
        <f t="shared" si="62"/>
        <v>571134.15</v>
      </c>
      <c r="AR347" s="235">
        <f t="shared" si="62"/>
        <v>577121.92000000004</v>
      </c>
      <c r="AS347" s="235">
        <f t="shared" si="62"/>
        <v>582637.78</v>
      </c>
      <c r="AT347" s="235">
        <f t="shared" si="62"/>
        <v>585140.21</v>
      </c>
      <c r="AU347" s="236">
        <f t="shared" si="65"/>
        <v>6732661.2400000012</v>
      </c>
      <c r="AV347" s="236">
        <f t="shared" si="66"/>
        <v>587638.07999999996</v>
      </c>
      <c r="AW347" s="236">
        <f t="shared" si="66"/>
        <v>590201.37</v>
      </c>
      <c r="AX347" s="236">
        <f t="shared" si="66"/>
        <v>593141.68000000005</v>
      </c>
      <c r="AY347" s="236">
        <f t="shared" si="64"/>
        <v>596301.98</v>
      </c>
      <c r="AZ347" s="236">
        <f t="shared" si="73"/>
        <v>598475.68000000005</v>
      </c>
      <c r="BA347" s="236">
        <f t="shared" si="73"/>
        <v>600442.18999999994</v>
      </c>
      <c r="BB347" s="236">
        <f t="shared" si="73"/>
        <v>602808.72</v>
      </c>
      <c r="BC347" s="236">
        <f t="shared" si="71"/>
        <v>604707.72</v>
      </c>
      <c r="BD347" s="236">
        <f t="shared" si="71"/>
        <v>606345.22</v>
      </c>
      <c r="BE347" s="236">
        <f t="shared" si="71"/>
        <v>611430.79</v>
      </c>
      <c r="BF347" s="236">
        <f t="shared" si="63"/>
        <v>616933.55000000005</v>
      </c>
      <c r="BG347" s="236">
        <f t="shared" si="63"/>
        <v>619240.32999999996</v>
      </c>
      <c r="BH347" s="236">
        <f t="shared" si="63"/>
        <v>621874.01</v>
      </c>
      <c r="BI347" s="236">
        <f t="shared" si="63"/>
        <v>624713.52</v>
      </c>
      <c r="BJ347" s="236">
        <f t="shared" si="63"/>
        <v>627185.14</v>
      </c>
      <c r="BK347" s="236">
        <f t="shared" si="63"/>
        <v>629925.9</v>
      </c>
      <c r="BL347" s="235">
        <f t="shared" si="67"/>
        <v>7364082.7700000005</v>
      </c>
      <c r="BM347" s="234"/>
      <c r="BN347" s="234"/>
      <c r="BO347" s="234"/>
      <c r="BP347" s="234"/>
      <c r="BQ347" s="234"/>
      <c r="BS347" s="232"/>
      <c r="BT347" s="232"/>
    </row>
    <row r="348" spans="1:72">
      <c r="A348" s="234" t="s">
        <v>561</v>
      </c>
      <c r="B348" s="231">
        <v>1.5599999999999999E-2</v>
      </c>
      <c r="C348" s="231">
        <v>1.5599999999999999E-2</v>
      </c>
      <c r="D348" s="220">
        <v>17140.310000000001</v>
      </c>
      <c r="E348" s="220">
        <v>17140.310000000001</v>
      </c>
      <c r="F348" s="220">
        <v>17140.310000000001</v>
      </c>
      <c r="G348" s="220">
        <v>17140.310000000001</v>
      </c>
      <c r="H348" s="220">
        <v>17140.310000000001</v>
      </c>
      <c r="I348" s="220">
        <v>17140.310000000001</v>
      </c>
      <c r="J348" s="220">
        <v>17140.310000000001</v>
      </c>
      <c r="K348" s="220">
        <v>17140.310000000001</v>
      </c>
      <c r="L348" s="220">
        <v>17140.310000000001</v>
      </c>
      <c r="M348" s="220">
        <v>17140.310000000001</v>
      </c>
      <c r="N348" s="220">
        <v>17140.310000000001</v>
      </c>
      <c r="O348" s="220">
        <v>17140.310000000001</v>
      </c>
      <c r="P348" s="220">
        <f t="shared" si="68"/>
        <v>205683.72</v>
      </c>
      <c r="Q348" s="220">
        <v>17140.310000000001</v>
      </c>
      <c r="R348" s="220">
        <v>17140.310000000001</v>
      </c>
      <c r="S348" s="220">
        <v>17140.310000000001</v>
      </c>
      <c r="T348" s="220">
        <v>17140.310000000001</v>
      </c>
      <c r="U348" s="220">
        <v>17140.310000000001</v>
      </c>
      <c r="V348" s="220">
        <v>17140.310000000001</v>
      </c>
      <c r="W348" s="220">
        <v>17140.310000000001</v>
      </c>
      <c r="X348" s="220">
        <v>17140.310000000001</v>
      </c>
      <c r="Y348" s="220">
        <v>17140.310000000001</v>
      </c>
      <c r="Z348" s="220">
        <v>17140.310000000001</v>
      </c>
      <c r="AA348" s="220">
        <v>17140.310000000001</v>
      </c>
      <c r="AB348" s="220">
        <v>17140.310000000001</v>
      </c>
      <c r="AC348" s="220">
        <v>17140.310000000001</v>
      </c>
      <c r="AD348" s="220">
        <v>17140.310000000001</v>
      </c>
      <c r="AE348" s="220">
        <v>17140.310000000001</v>
      </c>
      <c r="AF348" s="220">
        <v>17140.310000000001</v>
      </c>
      <c r="AG348" s="220">
        <f t="shared" si="69"/>
        <v>205683.72</v>
      </c>
      <c r="AH348" s="234"/>
      <c r="AI348" s="235">
        <f t="shared" si="72"/>
        <v>22.28</v>
      </c>
      <c r="AJ348" s="235">
        <f t="shared" si="72"/>
        <v>22.28</v>
      </c>
      <c r="AK348" s="235">
        <f t="shared" si="72"/>
        <v>22.28</v>
      </c>
      <c r="AL348" s="235">
        <f t="shared" si="70"/>
        <v>22.28</v>
      </c>
      <c r="AM348" s="235">
        <f t="shared" si="70"/>
        <v>22.28</v>
      </c>
      <c r="AN348" s="235">
        <f t="shared" si="70"/>
        <v>22.28</v>
      </c>
      <c r="AO348" s="235">
        <f t="shared" si="62"/>
        <v>22.28</v>
      </c>
      <c r="AP348" s="235">
        <f t="shared" si="62"/>
        <v>22.28</v>
      </c>
      <c r="AQ348" s="235">
        <f t="shared" si="62"/>
        <v>22.28</v>
      </c>
      <c r="AR348" s="235">
        <f t="shared" si="62"/>
        <v>22.28</v>
      </c>
      <c r="AS348" s="235">
        <f t="shared" si="62"/>
        <v>22.28</v>
      </c>
      <c r="AT348" s="235">
        <f t="shared" si="62"/>
        <v>22.28</v>
      </c>
      <c r="AU348" s="236">
        <f t="shared" si="65"/>
        <v>267.36</v>
      </c>
      <c r="AV348" s="236">
        <f t="shared" si="66"/>
        <v>22.28</v>
      </c>
      <c r="AW348" s="236">
        <f t="shared" si="66"/>
        <v>22.28</v>
      </c>
      <c r="AX348" s="236">
        <f t="shared" si="66"/>
        <v>22.28</v>
      </c>
      <c r="AY348" s="236">
        <f t="shared" si="64"/>
        <v>22.28</v>
      </c>
      <c r="AZ348" s="236">
        <f t="shared" si="73"/>
        <v>22.28</v>
      </c>
      <c r="BA348" s="236">
        <f t="shared" si="73"/>
        <v>22.28</v>
      </c>
      <c r="BB348" s="236">
        <f t="shared" si="73"/>
        <v>22.28</v>
      </c>
      <c r="BC348" s="236">
        <f t="shared" si="71"/>
        <v>22.28</v>
      </c>
      <c r="BD348" s="236">
        <f t="shared" si="71"/>
        <v>22.28</v>
      </c>
      <c r="BE348" s="236">
        <f t="shared" si="71"/>
        <v>22.28</v>
      </c>
      <c r="BF348" s="236">
        <f t="shared" si="63"/>
        <v>22.28</v>
      </c>
      <c r="BG348" s="236">
        <f t="shared" si="63"/>
        <v>22.28</v>
      </c>
      <c r="BH348" s="236">
        <f t="shared" si="63"/>
        <v>22.28</v>
      </c>
      <c r="BI348" s="236">
        <f t="shared" si="63"/>
        <v>22.28</v>
      </c>
      <c r="BJ348" s="236">
        <f t="shared" si="63"/>
        <v>22.28</v>
      </c>
      <c r="BK348" s="236">
        <f t="shared" si="63"/>
        <v>22.28</v>
      </c>
      <c r="BL348" s="235">
        <f t="shared" si="67"/>
        <v>267.36</v>
      </c>
      <c r="BM348" s="234"/>
      <c r="BN348" s="234"/>
      <c r="BO348" s="234"/>
      <c r="BP348" s="234"/>
      <c r="BQ348" s="234"/>
      <c r="BS348" s="232"/>
      <c r="BT348" s="232"/>
    </row>
    <row r="349" spans="1:72">
      <c r="A349" s="234" t="s">
        <v>562</v>
      </c>
      <c r="B349" s="231">
        <v>1.5599999999999999E-2</v>
      </c>
      <c r="C349" s="231">
        <v>1.5599999999999999E-2</v>
      </c>
      <c r="D349" s="220">
        <v>28710605.82</v>
      </c>
      <c r="E349" s="220">
        <v>28620549.129999999</v>
      </c>
      <c r="F349" s="220">
        <v>28570996.940000001</v>
      </c>
      <c r="G349" s="220">
        <v>28599682.079999998</v>
      </c>
      <c r="H349" s="220">
        <v>28633826.449999999</v>
      </c>
      <c r="I349" s="220">
        <v>28707191.57</v>
      </c>
      <c r="J349" s="220">
        <v>28966690.43</v>
      </c>
      <c r="K349" s="220">
        <v>29266131.719999999</v>
      </c>
      <c r="L349" s="220">
        <v>29435801.419999998</v>
      </c>
      <c r="M349" s="220">
        <v>29705986.989999995</v>
      </c>
      <c r="N349" s="220">
        <v>29934276.534999993</v>
      </c>
      <c r="O349" s="220">
        <v>30037392.904999994</v>
      </c>
      <c r="P349" s="220">
        <f t="shared" si="68"/>
        <v>349189131.98999989</v>
      </c>
      <c r="Q349" s="220">
        <v>30148518.709999997</v>
      </c>
      <c r="R349" s="220">
        <v>30264804.624999996</v>
      </c>
      <c r="S349" s="220">
        <v>30373999.799999993</v>
      </c>
      <c r="T349" s="220">
        <v>30482116.099999994</v>
      </c>
      <c r="U349" s="220">
        <v>30596582.299999993</v>
      </c>
      <c r="V349" s="220">
        <v>30711446.659999993</v>
      </c>
      <c r="W349" s="220">
        <v>30829145.179999992</v>
      </c>
      <c r="X349" s="220">
        <v>30941947.014999989</v>
      </c>
      <c r="Y349" s="220">
        <v>31045476.544999987</v>
      </c>
      <c r="Z349" s="220">
        <v>31825610.514999989</v>
      </c>
      <c r="AA349" s="220">
        <v>32607472.504999992</v>
      </c>
      <c r="AB349" s="220">
        <v>32712061.339999989</v>
      </c>
      <c r="AC349" s="220">
        <v>32827718.614999987</v>
      </c>
      <c r="AD349" s="220">
        <v>32945392.009999987</v>
      </c>
      <c r="AE349" s="220">
        <v>33059817.414999988</v>
      </c>
      <c r="AF349" s="220">
        <v>33179595.694999989</v>
      </c>
      <c r="AG349" s="220">
        <f t="shared" si="69"/>
        <v>383282265.7949999</v>
      </c>
      <c r="AH349" s="234"/>
      <c r="AI349" s="235">
        <f t="shared" si="72"/>
        <v>37323.79</v>
      </c>
      <c r="AJ349" s="235">
        <f t="shared" si="72"/>
        <v>37206.71</v>
      </c>
      <c r="AK349" s="235">
        <f t="shared" si="72"/>
        <v>37142.300000000003</v>
      </c>
      <c r="AL349" s="235">
        <f t="shared" si="70"/>
        <v>37179.589999999997</v>
      </c>
      <c r="AM349" s="235">
        <f t="shared" si="70"/>
        <v>37223.97</v>
      </c>
      <c r="AN349" s="235">
        <f t="shared" si="70"/>
        <v>37319.35</v>
      </c>
      <c r="AO349" s="235">
        <f t="shared" si="62"/>
        <v>37656.699999999997</v>
      </c>
      <c r="AP349" s="235">
        <f t="shared" si="62"/>
        <v>38045.97</v>
      </c>
      <c r="AQ349" s="235">
        <f t="shared" si="62"/>
        <v>38266.54</v>
      </c>
      <c r="AR349" s="235">
        <f t="shared" si="62"/>
        <v>38617.78</v>
      </c>
      <c r="AS349" s="235">
        <f t="shared" si="62"/>
        <v>38914.559999999998</v>
      </c>
      <c r="AT349" s="235">
        <f t="shared" si="62"/>
        <v>39048.61</v>
      </c>
      <c r="AU349" s="236">
        <f t="shared" si="65"/>
        <v>453945.86999999994</v>
      </c>
      <c r="AV349" s="236">
        <f t="shared" si="66"/>
        <v>39193.07</v>
      </c>
      <c r="AW349" s="236">
        <f t="shared" si="66"/>
        <v>39344.25</v>
      </c>
      <c r="AX349" s="236">
        <f t="shared" si="66"/>
        <v>39486.199999999997</v>
      </c>
      <c r="AY349" s="236">
        <f t="shared" si="64"/>
        <v>39626.75</v>
      </c>
      <c r="AZ349" s="236">
        <f t="shared" si="73"/>
        <v>39775.56</v>
      </c>
      <c r="BA349" s="236">
        <f t="shared" si="73"/>
        <v>39924.879999999997</v>
      </c>
      <c r="BB349" s="236">
        <f t="shared" si="73"/>
        <v>40077.89</v>
      </c>
      <c r="BC349" s="236">
        <f t="shared" si="71"/>
        <v>40224.53</v>
      </c>
      <c r="BD349" s="236">
        <f t="shared" si="71"/>
        <v>40359.120000000003</v>
      </c>
      <c r="BE349" s="236">
        <f t="shared" si="71"/>
        <v>41373.29</v>
      </c>
      <c r="BF349" s="236">
        <f t="shared" si="63"/>
        <v>42389.71</v>
      </c>
      <c r="BG349" s="236">
        <f t="shared" si="63"/>
        <v>42525.68</v>
      </c>
      <c r="BH349" s="236">
        <f t="shared" si="63"/>
        <v>42676.03</v>
      </c>
      <c r="BI349" s="236">
        <f t="shared" si="63"/>
        <v>42829.01</v>
      </c>
      <c r="BJ349" s="236">
        <f t="shared" si="63"/>
        <v>42977.760000000002</v>
      </c>
      <c r="BK349" s="236">
        <f t="shared" si="63"/>
        <v>43133.47</v>
      </c>
      <c r="BL349" s="235">
        <f t="shared" si="67"/>
        <v>498266.92999999993</v>
      </c>
      <c r="BM349" s="234"/>
      <c r="BN349" s="234"/>
      <c r="BO349" s="234"/>
      <c r="BP349" s="234"/>
      <c r="BQ349" s="234"/>
      <c r="BS349" s="232"/>
      <c r="BT349" s="232"/>
    </row>
    <row r="350" spans="1:72">
      <c r="A350" s="234" t="s">
        <v>563</v>
      </c>
      <c r="B350" s="231">
        <v>1.5599999999999999E-2</v>
      </c>
      <c r="C350" s="231">
        <v>1.5599999999999999E-2</v>
      </c>
      <c r="D350" s="220">
        <v>89787.7</v>
      </c>
      <c r="E350" s="220">
        <v>89787.7</v>
      </c>
      <c r="F350" s="220">
        <v>89787.7</v>
      </c>
      <c r="G350" s="220">
        <v>89787.7</v>
      </c>
      <c r="H350" s="220">
        <v>89787.7</v>
      </c>
      <c r="I350" s="220">
        <v>89787.7</v>
      </c>
      <c r="J350" s="220">
        <v>89787.7</v>
      </c>
      <c r="K350" s="220">
        <v>89787.7</v>
      </c>
      <c r="L350" s="220">
        <v>89787.7</v>
      </c>
      <c r="M350" s="220">
        <v>89787.7</v>
      </c>
      <c r="N350" s="220">
        <v>89787.7</v>
      </c>
      <c r="O350" s="220">
        <v>89787.7</v>
      </c>
      <c r="P350" s="220">
        <f t="shared" si="68"/>
        <v>1077452.3999999997</v>
      </c>
      <c r="Q350" s="220">
        <v>89787.7</v>
      </c>
      <c r="R350" s="220">
        <v>89787.7</v>
      </c>
      <c r="S350" s="220">
        <v>89787.7</v>
      </c>
      <c r="T350" s="220">
        <v>89787.7</v>
      </c>
      <c r="U350" s="220">
        <v>0</v>
      </c>
      <c r="V350" s="220">
        <v>0</v>
      </c>
      <c r="W350" s="220">
        <v>0</v>
      </c>
      <c r="X350" s="220">
        <v>0</v>
      </c>
      <c r="Y350" s="220">
        <v>0</v>
      </c>
      <c r="Z350" s="220">
        <v>0</v>
      </c>
      <c r="AA350" s="220">
        <v>0</v>
      </c>
      <c r="AB350" s="220">
        <v>0</v>
      </c>
      <c r="AC350" s="220">
        <v>0</v>
      </c>
      <c r="AD350" s="220">
        <v>0</v>
      </c>
      <c r="AE350" s="220">
        <v>0</v>
      </c>
      <c r="AF350" s="220">
        <v>0</v>
      </c>
      <c r="AG350" s="220">
        <f t="shared" si="69"/>
        <v>0</v>
      </c>
      <c r="AH350" s="234"/>
      <c r="AI350" s="235">
        <f t="shared" si="72"/>
        <v>116.72</v>
      </c>
      <c r="AJ350" s="235">
        <f t="shared" si="72"/>
        <v>116.72</v>
      </c>
      <c r="AK350" s="235">
        <f t="shared" si="72"/>
        <v>116.72</v>
      </c>
      <c r="AL350" s="235">
        <f t="shared" si="70"/>
        <v>116.72</v>
      </c>
      <c r="AM350" s="235">
        <f t="shared" si="70"/>
        <v>116.72</v>
      </c>
      <c r="AN350" s="235">
        <f t="shared" si="70"/>
        <v>116.72</v>
      </c>
      <c r="AO350" s="235">
        <f t="shared" si="62"/>
        <v>116.72</v>
      </c>
      <c r="AP350" s="235">
        <f t="shared" si="62"/>
        <v>116.72</v>
      </c>
      <c r="AQ350" s="235">
        <f t="shared" si="62"/>
        <v>116.72</v>
      </c>
      <c r="AR350" s="235">
        <f t="shared" si="62"/>
        <v>116.72</v>
      </c>
      <c r="AS350" s="235">
        <f t="shared" si="62"/>
        <v>116.72</v>
      </c>
      <c r="AT350" s="235">
        <f t="shared" si="62"/>
        <v>116.72</v>
      </c>
      <c r="AU350" s="236">
        <f t="shared" si="65"/>
        <v>1400.64</v>
      </c>
      <c r="AV350" s="236">
        <f t="shared" si="66"/>
        <v>116.72</v>
      </c>
      <c r="AW350" s="236">
        <f t="shared" si="66"/>
        <v>116.72</v>
      </c>
      <c r="AX350" s="236">
        <f t="shared" si="66"/>
        <v>116.72</v>
      </c>
      <c r="AY350" s="236">
        <f t="shared" si="64"/>
        <v>116.72</v>
      </c>
      <c r="AZ350" s="236">
        <f t="shared" si="73"/>
        <v>0</v>
      </c>
      <c r="BA350" s="236">
        <f t="shared" si="73"/>
        <v>0</v>
      </c>
      <c r="BB350" s="236">
        <f t="shared" si="73"/>
        <v>0</v>
      </c>
      <c r="BC350" s="236">
        <f t="shared" si="71"/>
        <v>0</v>
      </c>
      <c r="BD350" s="236">
        <f t="shared" si="71"/>
        <v>0</v>
      </c>
      <c r="BE350" s="236">
        <f t="shared" si="71"/>
        <v>0</v>
      </c>
      <c r="BF350" s="236">
        <f t="shared" si="63"/>
        <v>0</v>
      </c>
      <c r="BG350" s="236">
        <f t="shared" si="63"/>
        <v>0</v>
      </c>
      <c r="BH350" s="236">
        <f t="shared" si="63"/>
        <v>0</v>
      </c>
      <c r="BI350" s="236">
        <f t="shared" si="63"/>
        <v>0</v>
      </c>
      <c r="BJ350" s="236">
        <f t="shared" si="63"/>
        <v>0</v>
      </c>
      <c r="BK350" s="236">
        <f t="shared" si="63"/>
        <v>0</v>
      </c>
      <c r="BL350" s="235">
        <f t="shared" si="67"/>
        <v>0</v>
      </c>
      <c r="BM350" s="234"/>
      <c r="BN350" s="234"/>
      <c r="BO350" s="234"/>
      <c r="BP350" s="234"/>
      <c r="BQ350" s="234"/>
      <c r="BS350" s="232"/>
      <c r="BT350" s="232"/>
    </row>
    <row r="351" spans="1:72">
      <c r="A351" s="234" t="s">
        <v>564</v>
      </c>
      <c r="B351" s="231">
        <v>2.3199999999999998E-2</v>
      </c>
      <c r="C351" s="231">
        <v>2.3199999999999998E-2</v>
      </c>
      <c r="D351" s="220">
        <v>2307041.48</v>
      </c>
      <c r="E351" s="220">
        <v>2307060.91</v>
      </c>
      <c r="F351" s="220">
        <v>2307133.0300000003</v>
      </c>
      <c r="G351" s="220">
        <v>2307185.73</v>
      </c>
      <c r="H351" s="220">
        <v>2307212.84</v>
      </c>
      <c r="I351" s="220">
        <v>2307257.1800000002</v>
      </c>
      <c r="J351" s="220">
        <v>2307274.41</v>
      </c>
      <c r="K351" s="220">
        <v>2307274.41</v>
      </c>
      <c r="L351" s="220">
        <v>2307274.41</v>
      </c>
      <c r="M351" s="220">
        <v>2307274.41</v>
      </c>
      <c r="N351" s="220">
        <v>2307274.41</v>
      </c>
      <c r="O351" s="220">
        <v>2307274.41</v>
      </c>
      <c r="P351" s="220">
        <f t="shared" si="68"/>
        <v>27686537.630000003</v>
      </c>
      <c r="Q351" s="220">
        <v>2307274.41</v>
      </c>
      <c r="R351" s="220">
        <v>2307274.41</v>
      </c>
      <c r="S351" s="220">
        <v>2307274.41</v>
      </c>
      <c r="T351" s="220">
        <v>2307274.41</v>
      </c>
      <c r="U351" s="220">
        <v>2524144.52</v>
      </c>
      <c r="V351" s="220">
        <v>2524144.52</v>
      </c>
      <c r="W351" s="220">
        <v>2524144.52</v>
      </c>
      <c r="X351" s="220">
        <v>2524144.52</v>
      </c>
      <c r="Y351" s="220">
        <v>2524144.52</v>
      </c>
      <c r="Z351" s="220">
        <v>2524144.52</v>
      </c>
      <c r="AA351" s="220">
        <v>2524144.52</v>
      </c>
      <c r="AB351" s="220">
        <v>2524144.52</v>
      </c>
      <c r="AC351" s="220">
        <v>2524144.52</v>
      </c>
      <c r="AD351" s="220">
        <v>2524144.52</v>
      </c>
      <c r="AE351" s="220">
        <v>2524144.52</v>
      </c>
      <c r="AF351" s="220">
        <v>2524144.52</v>
      </c>
      <c r="AG351" s="220">
        <f t="shared" si="69"/>
        <v>30289734.239999998</v>
      </c>
      <c r="AH351" s="234"/>
      <c r="AI351" s="235">
        <f t="shared" si="72"/>
        <v>4460.28</v>
      </c>
      <c r="AJ351" s="235">
        <f t="shared" si="72"/>
        <v>4460.32</v>
      </c>
      <c r="AK351" s="235">
        <f t="shared" si="72"/>
        <v>4460.46</v>
      </c>
      <c r="AL351" s="235">
        <f t="shared" si="70"/>
        <v>4460.5600000000004</v>
      </c>
      <c r="AM351" s="235">
        <f t="shared" si="70"/>
        <v>4460.6099999999997</v>
      </c>
      <c r="AN351" s="235">
        <f t="shared" si="70"/>
        <v>4460.7</v>
      </c>
      <c r="AO351" s="235">
        <f t="shared" si="62"/>
        <v>4460.7299999999996</v>
      </c>
      <c r="AP351" s="235">
        <f t="shared" si="62"/>
        <v>4460.7299999999996</v>
      </c>
      <c r="AQ351" s="235">
        <f t="shared" si="62"/>
        <v>4460.7299999999996</v>
      </c>
      <c r="AR351" s="235">
        <f t="shared" si="62"/>
        <v>4460.7299999999996</v>
      </c>
      <c r="AS351" s="235">
        <f t="shared" si="62"/>
        <v>4460.7299999999996</v>
      </c>
      <c r="AT351" s="235">
        <f t="shared" si="62"/>
        <v>4460.7299999999996</v>
      </c>
      <c r="AU351" s="236">
        <f t="shared" si="65"/>
        <v>53527.309999999983</v>
      </c>
      <c r="AV351" s="236">
        <f t="shared" si="66"/>
        <v>4460.7299999999996</v>
      </c>
      <c r="AW351" s="236">
        <f t="shared" si="66"/>
        <v>4460.7299999999996</v>
      </c>
      <c r="AX351" s="236">
        <f t="shared" si="66"/>
        <v>4460.7299999999996</v>
      </c>
      <c r="AY351" s="236">
        <f t="shared" si="64"/>
        <v>4460.7299999999996</v>
      </c>
      <c r="AZ351" s="236">
        <f t="shared" si="73"/>
        <v>4880.01</v>
      </c>
      <c r="BA351" s="236">
        <f t="shared" si="73"/>
        <v>4880.01</v>
      </c>
      <c r="BB351" s="236">
        <f t="shared" si="73"/>
        <v>4880.01</v>
      </c>
      <c r="BC351" s="236">
        <f t="shared" si="71"/>
        <v>4880.01</v>
      </c>
      <c r="BD351" s="236">
        <f t="shared" si="71"/>
        <v>4880.01</v>
      </c>
      <c r="BE351" s="236">
        <f t="shared" si="71"/>
        <v>4880.01</v>
      </c>
      <c r="BF351" s="236">
        <f t="shared" si="63"/>
        <v>4880.01</v>
      </c>
      <c r="BG351" s="236">
        <f t="shared" si="63"/>
        <v>4880.01</v>
      </c>
      <c r="BH351" s="236">
        <f t="shared" si="63"/>
        <v>4880.01</v>
      </c>
      <c r="BI351" s="236">
        <f t="shared" si="63"/>
        <v>4880.01</v>
      </c>
      <c r="BJ351" s="236">
        <f t="shared" si="63"/>
        <v>4880.01</v>
      </c>
      <c r="BK351" s="236">
        <f t="shared" si="63"/>
        <v>4880.01</v>
      </c>
      <c r="BL351" s="235">
        <f t="shared" si="67"/>
        <v>58560.120000000017</v>
      </c>
      <c r="BM351" s="234"/>
      <c r="BN351" s="234"/>
      <c r="BO351" s="234"/>
      <c r="BP351" s="234"/>
      <c r="BQ351" s="234"/>
      <c r="BS351" s="232"/>
      <c r="BT351" s="232"/>
    </row>
    <row r="352" spans="1:72">
      <c r="A352" s="234" t="s">
        <v>565</v>
      </c>
      <c r="B352" s="231">
        <v>2.3199999999999998E-2</v>
      </c>
      <c r="C352" s="231">
        <v>2.3199999999999998E-2</v>
      </c>
      <c r="D352" s="220">
        <v>0</v>
      </c>
      <c r="E352" s="220">
        <v>0</v>
      </c>
      <c r="F352" s="220">
        <v>0</v>
      </c>
      <c r="G352" s="220">
        <v>0</v>
      </c>
      <c r="H352" s="220">
        <v>0</v>
      </c>
      <c r="I352" s="220">
        <v>0</v>
      </c>
      <c r="J352" s="220">
        <v>0</v>
      </c>
      <c r="K352" s="220">
        <v>0</v>
      </c>
      <c r="L352" s="220">
        <v>0</v>
      </c>
      <c r="M352" s="220">
        <v>0</v>
      </c>
      <c r="N352" s="220">
        <v>0</v>
      </c>
      <c r="O352" s="220">
        <v>0</v>
      </c>
      <c r="P352" s="220">
        <f t="shared" si="68"/>
        <v>0</v>
      </c>
      <c r="Q352" s="220">
        <v>0</v>
      </c>
      <c r="R352" s="220">
        <v>0</v>
      </c>
      <c r="S352" s="220">
        <v>0</v>
      </c>
      <c r="T352" s="220">
        <v>0</v>
      </c>
      <c r="U352" s="220">
        <v>0</v>
      </c>
      <c r="V352" s="220">
        <v>0</v>
      </c>
      <c r="W352" s="220">
        <v>0</v>
      </c>
      <c r="X352" s="220">
        <v>0</v>
      </c>
      <c r="Y352" s="220">
        <v>0</v>
      </c>
      <c r="Z352" s="220">
        <v>0</v>
      </c>
      <c r="AA352" s="220">
        <v>0</v>
      </c>
      <c r="AB352" s="220">
        <v>0</v>
      </c>
      <c r="AC352" s="220">
        <v>0</v>
      </c>
      <c r="AD352" s="220">
        <v>0</v>
      </c>
      <c r="AE352" s="220">
        <v>0</v>
      </c>
      <c r="AF352" s="220">
        <v>0</v>
      </c>
      <c r="AG352" s="220">
        <f t="shared" si="69"/>
        <v>0</v>
      </c>
      <c r="AH352" s="234"/>
      <c r="AI352" s="235">
        <f t="shared" si="72"/>
        <v>0</v>
      </c>
      <c r="AJ352" s="235">
        <f t="shared" si="72"/>
        <v>0</v>
      </c>
      <c r="AK352" s="235">
        <f t="shared" si="72"/>
        <v>0</v>
      </c>
      <c r="AL352" s="235">
        <f t="shared" si="70"/>
        <v>0</v>
      </c>
      <c r="AM352" s="235">
        <f t="shared" si="70"/>
        <v>0</v>
      </c>
      <c r="AN352" s="235">
        <f t="shared" si="70"/>
        <v>0</v>
      </c>
      <c r="AO352" s="235">
        <f t="shared" si="62"/>
        <v>0</v>
      </c>
      <c r="AP352" s="235">
        <f t="shared" si="62"/>
        <v>0</v>
      </c>
      <c r="AQ352" s="235">
        <f t="shared" si="62"/>
        <v>0</v>
      </c>
      <c r="AR352" s="235">
        <f t="shared" si="62"/>
        <v>0</v>
      </c>
      <c r="AS352" s="235">
        <f t="shared" si="62"/>
        <v>0</v>
      </c>
      <c r="AT352" s="235">
        <f t="shared" si="62"/>
        <v>0</v>
      </c>
      <c r="AU352" s="236">
        <f t="shared" si="65"/>
        <v>0</v>
      </c>
      <c r="AV352" s="236">
        <f t="shared" si="66"/>
        <v>0</v>
      </c>
      <c r="AW352" s="236">
        <f t="shared" si="66"/>
        <v>0</v>
      </c>
      <c r="AX352" s="236">
        <f t="shared" si="66"/>
        <v>0</v>
      </c>
      <c r="AY352" s="236">
        <f t="shared" si="64"/>
        <v>0</v>
      </c>
      <c r="AZ352" s="236">
        <f t="shared" si="73"/>
        <v>0</v>
      </c>
      <c r="BA352" s="236">
        <f t="shared" si="73"/>
        <v>0</v>
      </c>
      <c r="BB352" s="236">
        <f t="shared" si="73"/>
        <v>0</v>
      </c>
      <c r="BC352" s="236">
        <f t="shared" si="71"/>
        <v>0</v>
      </c>
      <c r="BD352" s="236">
        <f t="shared" si="71"/>
        <v>0</v>
      </c>
      <c r="BE352" s="236">
        <f t="shared" si="71"/>
        <v>0</v>
      </c>
      <c r="BF352" s="236">
        <f t="shared" si="63"/>
        <v>0</v>
      </c>
      <c r="BG352" s="236">
        <f t="shared" si="63"/>
        <v>0</v>
      </c>
      <c r="BH352" s="236">
        <f t="shared" si="63"/>
        <v>0</v>
      </c>
      <c r="BI352" s="236">
        <f t="shared" si="63"/>
        <v>0</v>
      </c>
      <c r="BJ352" s="236">
        <f t="shared" si="63"/>
        <v>0</v>
      </c>
      <c r="BK352" s="236">
        <f t="shared" si="63"/>
        <v>0</v>
      </c>
      <c r="BL352" s="235">
        <f t="shared" si="67"/>
        <v>0</v>
      </c>
      <c r="BM352" s="234"/>
      <c r="BN352" s="234"/>
      <c r="BO352" s="234"/>
      <c r="BP352" s="234"/>
      <c r="BQ352" s="234"/>
      <c r="BS352" s="232"/>
      <c r="BT352" s="232"/>
    </row>
    <row r="353" spans="1:72">
      <c r="A353" s="234" t="s">
        <v>566</v>
      </c>
      <c r="B353" s="231">
        <v>2.3199999999999998E-2</v>
      </c>
      <c r="C353" s="231">
        <v>2.3199999999999998E-2</v>
      </c>
      <c r="D353" s="220">
        <v>0</v>
      </c>
      <c r="E353" s="220">
        <v>0</v>
      </c>
      <c r="F353" s="220">
        <v>0</v>
      </c>
      <c r="G353" s="220">
        <v>0</v>
      </c>
      <c r="H353" s="220">
        <v>0</v>
      </c>
      <c r="I353" s="220">
        <v>0</v>
      </c>
      <c r="J353" s="220">
        <v>0</v>
      </c>
      <c r="K353" s="220">
        <v>0</v>
      </c>
      <c r="L353" s="220">
        <v>0</v>
      </c>
      <c r="M353" s="220">
        <v>0</v>
      </c>
      <c r="N353" s="220">
        <v>0</v>
      </c>
      <c r="O353" s="220">
        <v>0</v>
      </c>
      <c r="P353" s="220">
        <f t="shared" si="68"/>
        <v>0</v>
      </c>
      <c r="Q353" s="220">
        <v>0</v>
      </c>
      <c r="R353" s="220">
        <v>0</v>
      </c>
      <c r="S353" s="220">
        <v>0</v>
      </c>
      <c r="T353" s="220">
        <v>0</v>
      </c>
      <c r="U353" s="220">
        <v>0</v>
      </c>
      <c r="V353" s="220">
        <v>0</v>
      </c>
      <c r="W353" s="220">
        <v>0</v>
      </c>
      <c r="X353" s="220">
        <v>0</v>
      </c>
      <c r="Y353" s="220">
        <v>0</v>
      </c>
      <c r="Z353" s="220">
        <v>0</v>
      </c>
      <c r="AA353" s="220">
        <v>0</v>
      </c>
      <c r="AB353" s="220">
        <v>0</v>
      </c>
      <c r="AC353" s="220">
        <v>0</v>
      </c>
      <c r="AD353" s="220">
        <v>0</v>
      </c>
      <c r="AE353" s="220">
        <v>0</v>
      </c>
      <c r="AF353" s="220">
        <v>0</v>
      </c>
      <c r="AG353" s="220">
        <f t="shared" si="69"/>
        <v>0</v>
      </c>
      <c r="AH353" s="234"/>
      <c r="AI353" s="235">
        <f t="shared" si="72"/>
        <v>0</v>
      </c>
      <c r="AJ353" s="235">
        <f t="shared" si="72"/>
        <v>0</v>
      </c>
      <c r="AK353" s="235">
        <f t="shared" si="72"/>
        <v>0</v>
      </c>
      <c r="AL353" s="235">
        <f t="shared" si="70"/>
        <v>0</v>
      </c>
      <c r="AM353" s="235">
        <f t="shared" si="70"/>
        <v>0</v>
      </c>
      <c r="AN353" s="235">
        <f t="shared" si="70"/>
        <v>0</v>
      </c>
      <c r="AO353" s="235">
        <f t="shared" si="62"/>
        <v>0</v>
      </c>
      <c r="AP353" s="235">
        <f t="shared" si="62"/>
        <v>0</v>
      </c>
      <c r="AQ353" s="235">
        <f t="shared" si="62"/>
        <v>0</v>
      </c>
      <c r="AR353" s="235">
        <f t="shared" si="62"/>
        <v>0</v>
      </c>
      <c r="AS353" s="235">
        <f t="shared" si="62"/>
        <v>0</v>
      </c>
      <c r="AT353" s="235">
        <f t="shared" si="62"/>
        <v>0</v>
      </c>
      <c r="AU353" s="236">
        <f t="shared" si="65"/>
        <v>0</v>
      </c>
      <c r="AV353" s="236">
        <f t="shared" si="66"/>
        <v>0</v>
      </c>
      <c r="AW353" s="236">
        <f t="shared" si="66"/>
        <v>0</v>
      </c>
      <c r="AX353" s="236">
        <f t="shared" si="66"/>
        <v>0</v>
      </c>
      <c r="AY353" s="236">
        <f t="shared" si="64"/>
        <v>0</v>
      </c>
      <c r="AZ353" s="236">
        <f t="shared" si="73"/>
        <v>0</v>
      </c>
      <c r="BA353" s="236">
        <f t="shared" si="73"/>
        <v>0</v>
      </c>
      <c r="BB353" s="236">
        <f t="shared" si="73"/>
        <v>0</v>
      </c>
      <c r="BC353" s="236">
        <f t="shared" si="71"/>
        <v>0</v>
      </c>
      <c r="BD353" s="236">
        <f t="shared" si="71"/>
        <v>0</v>
      </c>
      <c r="BE353" s="236">
        <f t="shared" si="71"/>
        <v>0</v>
      </c>
      <c r="BF353" s="236">
        <f t="shared" si="63"/>
        <v>0</v>
      </c>
      <c r="BG353" s="236">
        <f t="shared" si="63"/>
        <v>0</v>
      </c>
      <c r="BH353" s="236">
        <f t="shared" si="63"/>
        <v>0</v>
      </c>
      <c r="BI353" s="236">
        <f t="shared" si="63"/>
        <v>0</v>
      </c>
      <c r="BJ353" s="236">
        <f t="shared" si="63"/>
        <v>0</v>
      </c>
      <c r="BK353" s="236">
        <f t="shared" si="63"/>
        <v>0</v>
      </c>
      <c r="BL353" s="235">
        <f t="shared" si="67"/>
        <v>0</v>
      </c>
      <c r="BM353" s="234"/>
      <c r="BN353" s="234"/>
      <c r="BO353" s="234"/>
      <c r="BP353" s="234"/>
      <c r="BQ353" s="234"/>
      <c r="BS353" s="232"/>
      <c r="BT353" s="232"/>
    </row>
    <row r="354" spans="1:72">
      <c r="A354" s="234" t="s">
        <v>567</v>
      </c>
      <c r="B354" s="231">
        <v>2.3199999999999998E-2</v>
      </c>
      <c r="C354" s="231">
        <v>2.3199999999999998E-2</v>
      </c>
      <c r="D354" s="220">
        <v>216870.11000000002</v>
      </c>
      <c r="E354" s="220">
        <v>216870.11000000002</v>
      </c>
      <c r="F354" s="220">
        <v>216870.11000000002</v>
      </c>
      <c r="G354" s="220">
        <v>216870.11000000002</v>
      </c>
      <c r="H354" s="220">
        <v>216870.11000000002</v>
      </c>
      <c r="I354" s="220">
        <v>216870.11000000002</v>
      </c>
      <c r="J354" s="220">
        <v>216870.11000000002</v>
      </c>
      <c r="K354" s="220">
        <v>216870.11000000002</v>
      </c>
      <c r="L354" s="220">
        <v>216870.11000000002</v>
      </c>
      <c r="M354" s="220">
        <v>216870.11000000002</v>
      </c>
      <c r="N354" s="220">
        <v>216870.11000000002</v>
      </c>
      <c r="O354" s="220">
        <v>216870.11000000002</v>
      </c>
      <c r="P354" s="220">
        <f t="shared" si="68"/>
        <v>2602441.3200000003</v>
      </c>
      <c r="Q354" s="220">
        <v>216870.11000000002</v>
      </c>
      <c r="R354" s="220">
        <v>216870.11000000002</v>
      </c>
      <c r="S354" s="220">
        <v>216870.11000000002</v>
      </c>
      <c r="T354" s="220">
        <v>216870.11000000002</v>
      </c>
      <c r="U354" s="220">
        <v>0</v>
      </c>
      <c r="V354" s="220">
        <v>0</v>
      </c>
      <c r="W354" s="220">
        <v>0</v>
      </c>
      <c r="X354" s="220">
        <v>0</v>
      </c>
      <c r="Y354" s="220">
        <v>0</v>
      </c>
      <c r="Z354" s="220">
        <v>0</v>
      </c>
      <c r="AA354" s="220">
        <v>0</v>
      </c>
      <c r="AB354" s="220">
        <v>0</v>
      </c>
      <c r="AC354" s="220">
        <v>0</v>
      </c>
      <c r="AD354" s="220">
        <v>0</v>
      </c>
      <c r="AE354" s="220">
        <v>0</v>
      </c>
      <c r="AF354" s="220">
        <v>0</v>
      </c>
      <c r="AG354" s="220">
        <f t="shared" si="69"/>
        <v>0</v>
      </c>
      <c r="AH354" s="234"/>
      <c r="AI354" s="235">
        <f t="shared" si="72"/>
        <v>419.28</v>
      </c>
      <c r="AJ354" s="235">
        <f t="shared" si="72"/>
        <v>419.28</v>
      </c>
      <c r="AK354" s="235">
        <f t="shared" si="72"/>
        <v>419.28</v>
      </c>
      <c r="AL354" s="235">
        <f t="shared" si="70"/>
        <v>419.28</v>
      </c>
      <c r="AM354" s="235">
        <f t="shared" si="70"/>
        <v>419.28</v>
      </c>
      <c r="AN354" s="235">
        <f t="shared" si="70"/>
        <v>419.28</v>
      </c>
      <c r="AO354" s="235">
        <f t="shared" si="62"/>
        <v>419.28</v>
      </c>
      <c r="AP354" s="235">
        <f t="shared" si="62"/>
        <v>419.28</v>
      </c>
      <c r="AQ354" s="235">
        <f t="shared" si="62"/>
        <v>419.28</v>
      </c>
      <c r="AR354" s="235">
        <f t="shared" si="62"/>
        <v>419.28</v>
      </c>
      <c r="AS354" s="235">
        <f t="shared" si="62"/>
        <v>419.28</v>
      </c>
      <c r="AT354" s="235">
        <f t="shared" si="62"/>
        <v>419.28</v>
      </c>
      <c r="AU354" s="236">
        <f t="shared" si="65"/>
        <v>5031.3599999999979</v>
      </c>
      <c r="AV354" s="236">
        <f t="shared" si="66"/>
        <v>419.28</v>
      </c>
      <c r="AW354" s="236">
        <f t="shared" si="66"/>
        <v>419.28</v>
      </c>
      <c r="AX354" s="236">
        <f t="shared" si="66"/>
        <v>419.28</v>
      </c>
      <c r="AY354" s="236">
        <f t="shared" si="64"/>
        <v>419.28</v>
      </c>
      <c r="AZ354" s="236">
        <f t="shared" si="73"/>
        <v>0</v>
      </c>
      <c r="BA354" s="236">
        <f t="shared" si="73"/>
        <v>0</v>
      </c>
      <c r="BB354" s="236">
        <f t="shared" si="73"/>
        <v>0</v>
      </c>
      <c r="BC354" s="236">
        <f t="shared" si="71"/>
        <v>0</v>
      </c>
      <c r="BD354" s="236">
        <f t="shared" si="71"/>
        <v>0</v>
      </c>
      <c r="BE354" s="236">
        <f t="shared" si="71"/>
        <v>0</v>
      </c>
      <c r="BF354" s="236">
        <f t="shared" si="63"/>
        <v>0</v>
      </c>
      <c r="BG354" s="236">
        <f t="shared" si="63"/>
        <v>0</v>
      </c>
      <c r="BH354" s="236">
        <f t="shared" si="63"/>
        <v>0</v>
      </c>
      <c r="BI354" s="236">
        <f t="shared" si="63"/>
        <v>0</v>
      </c>
      <c r="BJ354" s="236">
        <f t="shared" si="63"/>
        <v>0</v>
      </c>
      <c r="BK354" s="236">
        <f t="shared" si="63"/>
        <v>0</v>
      </c>
      <c r="BL354" s="235">
        <f t="shared" si="67"/>
        <v>0</v>
      </c>
      <c r="BM354" s="234"/>
      <c r="BN354" s="234"/>
      <c r="BO354" s="234"/>
      <c r="BP354" s="234"/>
      <c r="BQ354" s="234"/>
      <c r="BS354" s="232"/>
      <c r="BT354" s="232"/>
    </row>
    <row r="355" spans="1:72">
      <c r="A355" s="234" t="s">
        <v>568</v>
      </c>
      <c r="B355" s="231">
        <v>1.5599999999999999E-2</v>
      </c>
      <c r="C355" s="231">
        <v>1.5599999999999999E-2</v>
      </c>
      <c r="D355" s="220">
        <v>209994316.06</v>
      </c>
      <c r="E355" s="220">
        <v>210627481.36000001</v>
      </c>
      <c r="F355" s="220">
        <v>212374738.40000001</v>
      </c>
      <c r="G355" s="220">
        <v>213094884.16</v>
      </c>
      <c r="H355" s="220">
        <v>214446101.93000001</v>
      </c>
      <c r="I355" s="220">
        <v>216280459.55000001</v>
      </c>
      <c r="J355" s="220">
        <v>218529210.72999999</v>
      </c>
      <c r="K355" s="220">
        <v>221003398.28</v>
      </c>
      <c r="L355" s="220">
        <v>222487224.84999999</v>
      </c>
      <c r="M355" s="220">
        <v>223967078.85499999</v>
      </c>
      <c r="N355" s="220">
        <v>225561478.59999996</v>
      </c>
      <c r="O355" s="220">
        <v>227157442.02499998</v>
      </c>
      <c r="P355" s="220">
        <f t="shared" si="68"/>
        <v>2615523814.7999997</v>
      </c>
      <c r="Q355" s="220">
        <v>228834927.24000001</v>
      </c>
      <c r="R355" s="220">
        <v>230552355.81999999</v>
      </c>
      <c r="S355" s="220">
        <v>232165398.38499999</v>
      </c>
      <c r="T355" s="220">
        <v>233775222.10999998</v>
      </c>
      <c r="U355" s="220">
        <v>236590538.39499998</v>
      </c>
      <c r="V355" s="220">
        <v>238238176.13999999</v>
      </c>
      <c r="W355" s="220">
        <v>239884930.255</v>
      </c>
      <c r="X355" s="220">
        <v>241494961.92500001</v>
      </c>
      <c r="Y355" s="220">
        <v>243069055.13499999</v>
      </c>
      <c r="Z355" s="220">
        <v>244597559.255</v>
      </c>
      <c r="AA355" s="220">
        <v>246057028.83499998</v>
      </c>
      <c r="AB355" s="220">
        <v>247464101.05499998</v>
      </c>
      <c r="AC355" s="220">
        <v>248964293.67499998</v>
      </c>
      <c r="AD355" s="220">
        <v>250481587.22499996</v>
      </c>
      <c r="AE355" s="220">
        <v>251929045.54499996</v>
      </c>
      <c r="AF355" s="220">
        <v>253384924.25499997</v>
      </c>
      <c r="AG355" s="220">
        <f t="shared" si="69"/>
        <v>2942156201.6950002</v>
      </c>
      <c r="AH355" s="234"/>
      <c r="AI355" s="235">
        <f t="shared" si="72"/>
        <v>272992.61</v>
      </c>
      <c r="AJ355" s="235">
        <f t="shared" si="72"/>
        <v>273815.73</v>
      </c>
      <c r="AK355" s="235">
        <f t="shared" si="72"/>
        <v>276087.15999999997</v>
      </c>
      <c r="AL355" s="235">
        <f t="shared" si="70"/>
        <v>277023.34999999998</v>
      </c>
      <c r="AM355" s="235">
        <f t="shared" si="70"/>
        <v>278779.93</v>
      </c>
      <c r="AN355" s="235">
        <f t="shared" si="70"/>
        <v>281164.59999999998</v>
      </c>
      <c r="AO355" s="235">
        <f t="shared" si="62"/>
        <v>284087.96999999997</v>
      </c>
      <c r="AP355" s="235">
        <f t="shared" si="62"/>
        <v>287304.42</v>
      </c>
      <c r="AQ355" s="235">
        <f t="shared" si="62"/>
        <v>289233.39</v>
      </c>
      <c r="AR355" s="235">
        <f t="shared" si="62"/>
        <v>291157.2</v>
      </c>
      <c r="AS355" s="235">
        <f t="shared" si="62"/>
        <v>293229.92</v>
      </c>
      <c r="AT355" s="235">
        <f t="shared" si="62"/>
        <v>295304.67</v>
      </c>
      <c r="AU355" s="236">
        <f t="shared" si="65"/>
        <v>3400180.95</v>
      </c>
      <c r="AV355" s="236">
        <f t="shared" si="66"/>
        <v>297485.40999999997</v>
      </c>
      <c r="AW355" s="236">
        <f t="shared" si="66"/>
        <v>299718.06</v>
      </c>
      <c r="AX355" s="236">
        <f t="shared" si="66"/>
        <v>301815.02</v>
      </c>
      <c r="AY355" s="236">
        <f t="shared" si="64"/>
        <v>303907.78999999998</v>
      </c>
      <c r="AZ355" s="236">
        <f t="shared" si="73"/>
        <v>307567.7</v>
      </c>
      <c r="BA355" s="236">
        <f t="shared" si="73"/>
        <v>309709.63</v>
      </c>
      <c r="BB355" s="236">
        <f t="shared" si="73"/>
        <v>311850.40999999997</v>
      </c>
      <c r="BC355" s="236">
        <f t="shared" si="71"/>
        <v>313943.45</v>
      </c>
      <c r="BD355" s="236">
        <f t="shared" si="71"/>
        <v>315989.77</v>
      </c>
      <c r="BE355" s="236">
        <f t="shared" si="71"/>
        <v>317976.83</v>
      </c>
      <c r="BF355" s="236">
        <f t="shared" si="63"/>
        <v>319874.14</v>
      </c>
      <c r="BG355" s="236">
        <f t="shared" si="63"/>
        <v>321703.33</v>
      </c>
      <c r="BH355" s="236">
        <f t="shared" si="63"/>
        <v>323653.58</v>
      </c>
      <c r="BI355" s="236">
        <f t="shared" si="63"/>
        <v>325626.06</v>
      </c>
      <c r="BJ355" s="236">
        <f t="shared" si="63"/>
        <v>327507.76</v>
      </c>
      <c r="BK355" s="236">
        <f t="shared" si="63"/>
        <v>329400.40000000002</v>
      </c>
      <c r="BL355" s="235">
        <f t="shared" si="67"/>
        <v>3824803.06</v>
      </c>
      <c r="BM355" s="234"/>
      <c r="BN355" s="234"/>
      <c r="BO355" s="234"/>
      <c r="BP355" s="234"/>
      <c r="BQ355" s="234"/>
      <c r="BS355" s="232"/>
      <c r="BT355" s="232"/>
    </row>
    <row r="356" spans="1:72">
      <c r="A356" s="234" t="s">
        <v>569</v>
      </c>
      <c r="B356" s="231">
        <v>1.5599999999999999E-2</v>
      </c>
      <c r="C356" s="231">
        <v>1.5599999999999999E-2</v>
      </c>
      <c r="D356" s="220">
        <v>4580661.82</v>
      </c>
      <c r="E356" s="220">
        <v>4591593.9000000004</v>
      </c>
      <c r="F356" s="220">
        <v>4617401.92</v>
      </c>
      <c r="G356" s="220">
        <v>4636041.62</v>
      </c>
      <c r="H356" s="220">
        <v>4644395.16</v>
      </c>
      <c r="I356" s="220">
        <v>4652475.66</v>
      </c>
      <c r="J356" s="220">
        <v>4672713.8849999998</v>
      </c>
      <c r="K356" s="220">
        <v>4717056.32</v>
      </c>
      <c r="L356" s="220">
        <v>4779421.2299999995</v>
      </c>
      <c r="M356" s="220">
        <v>4852170.4849999994</v>
      </c>
      <c r="N356" s="220">
        <v>4907827.7399999993</v>
      </c>
      <c r="O356" s="220">
        <v>4945898.4099999992</v>
      </c>
      <c r="P356" s="220">
        <f t="shared" si="68"/>
        <v>56597658.149999999</v>
      </c>
      <c r="Q356" s="220">
        <v>4993740.1149999993</v>
      </c>
      <c r="R356" s="220">
        <v>5044582.1999999993</v>
      </c>
      <c r="S356" s="220">
        <v>5083450.294999999</v>
      </c>
      <c r="T356" s="220">
        <v>5120721.71</v>
      </c>
      <c r="U356" s="220">
        <v>5156089.9899999993</v>
      </c>
      <c r="V356" s="220">
        <v>5198502.3099999996</v>
      </c>
      <c r="W356" s="220">
        <v>5245339.2699999986</v>
      </c>
      <c r="X356" s="220">
        <v>5286036.4449999994</v>
      </c>
      <c r="Y356" s="220">
        <v>5326087.0599999996</v>
      </c>
      <c r="Z356" s="220">
        <v>5362080.1499999994</v>
      </c>
      <c r="AA356" s="220">
        <v>5401923.794999999</v>
      </c>
      <c r="AB356" s="220">
        <v>5446301.9399999995</v>
      </c>
      <c r="AC356" s="220">
        <v>5493350.1499999994</v>
      </c>
      <c r="AD356" s="220">
        <v>5536384.8699999992</v>
      </c>
      <c r="AE356" s="220">
        <v>5577595.0999999996</v>
      </c>
      <c r="AF356" s="220">
        <v>5623518.8599999994</v>
      </c>
      <c r="AG356" s="220">
        <f t="shared" si="69"/>
        <v>64653209.93999999</v>
      </c>
      <c r="AH356" s="234"/>
      <c r="AI356" s="235">
        <f t="shared" si="72"/>
        <v>5954.86</v>
      </c>
      <c r="AJ356" s="235">
        <f t="shared" si="72"/>
        <v>5969.07</v>
      </c>
      <c r="AK356" s="235">
        <f t="shared" si="72"/>
        <v>6002.62</v>
      </c>
      <c r="AL356" s="235">
        <f t="shared" si="70"/>
        <v>6026.85</v>
      </c>
      <c r="AM356" s="235">
        <f t="shared" si="70"/>
        <v>6037.71</v>
      </c>
      <c r="AN356" s="235">
        <f t="shared" si="70"/>
        <v>6048.22</v>
      </c>
      <c r="AO356" s="235">
        <f t="shared" si="62"/>
        <v>6074.53</v>
      </c>
      <c r="AP356" s="235">
        <f t="shared" si="62"/>
        <v>6132.17</v>
      </c>
      <c r="AQ356" s="235">
        <f t="shared" si="62"/>
        <v>6213.25</v>
      </c>
      <c r="AR356" s="235">
        <f t="shared" si="62"/>
        <v>6307.82</v>
      </c>
      <c r="AS356" s="235">
        <f t="shared" si="62"/>
        <v>6380.18</v>
      </c>
      <c r="AT356" s="235">
        <f t="shared" si="62"/>
        <v>6429.67</v>
      </c>
      <c r="AU356" s="236">
        <f t="shared" si="65"/>
        <v>73576.95</v>
      </c>
      <c r="AV356" s="236">
        <f t="shared" si="66"/>
        <v>6491.86</v>
      </c>
      <c r="AW356" s="236">
        <f t="shared" si="66"/>
        <v>6557.96</v>
      </c>
      <c r="AX356" s="236">
        <f t="shared" si="66"/>
        <v>6608.49</v>
      </c>
      <c r="AY356" s="236">
        <f t="shared" si="64"/>
        <v>6656.94</v>
      </c>
      <c r="AZ356" s="236">
        <f t="shared" si="73"/>
        <v>6702.92</v>
      </c>
      <c r="BA356" s="236">
        <f t="shared" si="73"/>
        <v>6758.05</v>
      </c>
      <c r="BB356" s="236">
        <f t="shared" si="73"/>
        <v>6818.94</v>
      </c>
      <c r="BC356" s="236">
        <f t="shared" si="71"/>
        <v>6871.85</v>
      </c>
      <c r="BD356" s="236">
        <f t="shared" si="71"/>
        <v>6923.91</v>
      </c>
      <c r="BE356" s="236">
        <f t="shared" si="71"/>
        <v>6970.7</v>
      </c>
      <c r="BF356" s="236">
        <f t="shared" si="63"/>
        <v>7022.5</v>
      </c>
      <c r="BG356" s="236">
        <f t="shared" si="63"/>
        <v>7080.19</v>
      </c>
      <c r="BH356" s="236">
        <f t="shared" si="63"/>
        <v>7141.36</v>
      </c>
      <c r="BI356" s="236">
        <f t="shared" si="63"/>
        <v>7197.3</v>
      </c>
      <c r="BJ356" s="236">
        <f t="shared" si="63"/>
        <v>7250.87</v>
      </c>
      <c r="BK356" s="236">
        <f t="shared" si="63"/>
        <v>7310.57</v>
      </c>
      <c r="BL356" s="235">
        <f t="shared" si="67"/>
        <v>84049.16</v>
      </c>
      <c r="BM356" s="234"/>
      <c r="BN356" s="234"/>
      <c r="BO356" s="234"/>
      <c r="BP356" s="234"/>
      <c r="BQ356" s="234"/>
      <c r="BS356" s="232"/>
      <c r="BT356" s="232"/>
    </row>
    <row r="357" spans="1:72">
      <c r="A357" s="234" t="s">
        <v>570</v>
      </c>
      <c r="B357" s="231">
        <v>1.5599999999999999E-2</v>
      </c>
      <c r="C357" s="231">
        <v>1.5599999999999999E-2</v>
      </c>
      <c r="D357" s="220">
        <v>1176771.97</v>
      </c>
      <c r="E357" s="220">
        <v>1176771.97</v>
      </c>
      <c r="F357" s="220">
        <v>1176771.97</v>
      </c>
      <c r="G357" s="220">
        <v>1176771.97</v>
      </c>
      <c r="H357" s="220">
        <v>1176771.97</v>
      </c>
      <c r="I357" s="220">
        <v>1176771.97</v>
      </c>
      <c r="J357" s="220">
        <v>1176771.97</v>
      </c>
      <c r="K357" s="220">
        <v>1176771.97</v>
      </c>
      <c r="L357" s="220">
        <v>1176771.97</v>
      </c>
      <c r="M357" s="220">
        <v>1176771.97</v>
      </c>
      <c r="N357" s="220">
        <v>1176771.97</v>
      </c>
      <c r="O357" s="220">
        <v>1176771.97</v>
      </c>
      <c r="P357" s="220">
        <f t="shared" si="68"/>
        <v>14121263.640000002</v>
      </c>
      <c r="Q357" s="220">
        <v>1176771.97</v>
      </c>
      <c r="R357" s="220">
        <v>1176771.97</v>
      </c>
      <c r="S357" s="220">
        <v>1176771.97</v>
      </c>
      <c r="T357" s="220">
        <v>1176771.97</v>
      </c>
      <c r="U357" s="220">
        <v>0</v>
      </c>
      <c r="V357" s="220">
        <v>0</v>
      </c>
      <c r="W357" s="220">
        <v>0</v>
      </c>
      <c r="X357" s="220">
        <v>0</v>
      </c>
      <c r="Y357" s="220">
        <v>0</v>
      </c>
      <c r="Z357" s="220">
        <v>0</v>
      </c>
      <c r="AA357" s="220">
        <v>0</v>
      </c>
      <c r="AB357" s="220">
        <v>0</v>
      </c>
      <c r="AC357" s="220">
        <v>0</v>
      </c>
      <c r="AD357" s="220">
        <v>0</v>
      </c>
      <c r="AE357" s="220">
        <v>0</v>
      </c>
      <c r="AF357" s="220">
        <v>0</v>
      </c>
      <c r="AG357" s="220">
        <f t="shared" si="69"/>
        <v>0</v>
      </c>
      <c r="AH357" s="234"/>
      <c r="AI357" s="235">
        <f t="shared" si="72"/>
        <v>1529.8</v>
      </c>
      <c r="AJ357" s="235">
        <f t="shared" si="72"/>
        <v>1529.8</v>
      </c>
      <c r="AK357" s="235">
        <f t="shared" si="72"/>
        <v>1529.8</v>
      </c>
      <c r="AL357" s="235">
        <f t="shared" si="70"/>
        <v>1529.8</v>
      </c>
      <c r="AM357" s="235">
        <f t="shared" si="70"/>
        <v>1529.8</v>
      </c>
      <c r="AN357" s="235">
        <f t="shared" si="70"/>
        <v>1529.8</v>
      </c>
      <c r="AO357" s="235">
        <f t="shared" si="62"/>
        <v>1529.8</v>
      </c>
      <c r="AP357" s="235">
        <f t="shared" si="62"/>
        <v>1529.8</v>
      </c>
      <c r="AQ357" s="235">
        <f t="shared" si="62"/>
        <v>1529.8</v>
      </c>
      <c r="AR357" s="235">
        <f t="shared" si="62"/>
        <v>1529.8</v>
      </c>
      <c r="AS357" s="235">
        <f t="shared" si="62"/>
        <v>1529.8</v>
      </c>
      <c r="AT357" s="235">
        <f t="shared" si="62"/>
        <v>1529.8</v>
      </c>
      <c r="AU357" s="236">
        <f t="shared" si="65"/>
        <v>18357.599999999995</v>
      </c>
      <c r="AV357" s="236">
        <f t="shared" si="66"/>
        <v>1529.8</v>
      </c>
      <c r="AW357" s="236">
        <f t="shared" si="66"/>
        <v>1529.8</v>
      </c>
      <c r="AX357" s="236">
        <f t="shared" si="66"/>
        <v>1529.8</v>
      </c>
      <c r="AY357" s="236">
        <f t="shared" si="64"/>
        <v>1529.8</v>
      </c>
      <c r="AZ357" s="236">
        <f t="shared" si="73"/>
        <v>0</v>
      </c>
      <c r="BA357" s="236">
        <f t="shared" si="73"/>
        <v>0</v>
      </c>
      <c r="BB357" s="236">
        <f t="shared" si="73"/>
        <v>0</v>
      </c>
      <c r="BC357" s="236">
        <f t="shared" si="71"/>
        <v>0</v>
      </c>
      <c r="BD357" s="236">
        <f t="shared" si="71"/>
        <v>0</v>
      </c>
      <c r="BE357" s="236">
        <f t="shared" si="71"/>
        <v>0</v>
      </c>
      <c r="BF357" s="236">
        <f t="shared" si="63"/>
        <v>0</v>
      </c>
      <c r="BG357" s="236">
        <f t="shared" si="63"/>
        <v>0</v>
      </c>
      <c r="BH357" s="236">
        <f t="shared" si="63"/>
        <v>0</v>
      </c>
      <c r="BI357" s="236">
        <f t="shared" si="63"/>
        <v>0</v>
      </c>
      <c r="BJ357" s="236">
        <f t="shared" si="63"/>
        <v>0</v>
      </c>
      <c r="BK357" s="236">
        <f t="shared" si="63"/>
        <v>0</v>
      </c>
      <c r="BL357" s="235">
        <f t="shared" si="67"/>
        <v>0</v>
      </c>
      <c r="BM357" s="234"/>
      <c r="BN357" s="234"/>
      <c r="BO357" s="234"/>
      <c r="BP357" s="234"/>
      <c r="BQ357" s="234"/>
      <c r="BS357" s="232"/>
      <c r="BT357" s="232"/>
    </row>
    <row r="358" spans="1:72">
      <c r="A358" s="234" t="s">
        <v>571</v>
      </c>
      <c r="B358" s="231">
        <v>1.7899999999999999E-2</v>
      </c>
      <c r="C358" s="231">
        <v>1.7899999999999999E-2</v>
      </c>
      <c r="D358" s="220">
        <v>315724671.31999999</v>
      </c>
      <c r="E358" s="220">
        <v>316380783.45999998</v>
      </c>
      <c r="F358" s="220">
        <v>317507769.52999997</v>
      </c>
      <c r="G358" s="220">
        <v>317980456.29000002</v>
      </c>
      <c r="H358" s="220">
        <v>318972619.14999998</v>
      </c>
      <c r="I358" s="220">
        <v>320261758.02999997</v>
      </c>
      <c r="J358" s="220">
        <v>320767014.27499998</v>
      </c>
      <c r="K358" s="220">
        <v>320986693.62</v>
      </c>
      <c r="L358" s="220">
        <v>320967797.23500001</v>
      </c>
      <c r="M358" s="220">
        <v>320895276.86999995</v>
      </c>
      <c r="N358" s="220">
        <v>321043769.77499992</v>
      </c>
      <c r="O358" s="220">
        <v>321456980.28499991</v>
      </c>
      <c r="P358" s="220">
        <f t="shared" si="68"/>
        <v>3832945589.8399997</v>
      </c>
      <c r="Q358" s="220">
        <v>321946667.74999994</v>
      </c>
      <c r="R358" s="220">
        <v>322473324.63999999</v>
      </c>
      <c r="S358" s="220">
        <v>322985582.93000001</v>
      </c>
      <c r="T358" s="220">
        <v>323567682.875</v>
      </c>
      <c r="U358" s="220">
        <v>324088504.20499998</v>
      </c>
      <c r="V358" s="220">
        <v>324417893.69000006</v>
      </c>
      <c r="W358" s="220">
        <v>324920456.13999999</v>
      </c>
      <c r="X358" s="220">
        <v>325535872.31000006</v>
      </c>
      <c r="Y358" s="220">
        <v>325965034.54499996</v>
      </c>
      <c r="Z358" s="220">
        <v>326269673.71499991</v>
      </c>
      <c r="AA358" s="220">
        <v>326589009.2949999</v>
      </c>
      <c r="AB358" s="220">
        <v>327023170.10999984</v>
      </c>
      <c r="AC358" s="220">
        <v>327551114.17499989</v>
      </c>
      <c r="AD358" s="220">
        <v>328127138.24499995</v>
      </c>
      <c r="AE358" s="220">
        <v>328688936.57999986</v>
      </c>
      <c r="AF358" s="220">
        <v>329308165.12999982</v>
      </c>
      <c r="AG358" s="220">
        <f t="shared" si="69"/>
        <v>3918484968.1399984</v>
      </c>
      <c r="AH358" s="234"/>
      <c r="AI358" s="235">
        <f t="shared" si="72"/>
        <v>470955.97</v>
      </c>
      <c r="AJ358" s="235">
        <f t="shared" si="72"/>
        <v>471934.67</v>
      </c>
      <c r="AK358" s="235">
        <f t="shared" si="72"/>
        <v>473615.76</v>
      </c>
      <c r="AL358" s="235">
        <f t="shared" si="70"/>
        <v>474320.85</v>
      </c>
      <c r="AM358" s="235">
        <f t="shared" si="70"/>
        <v>475800.82</v>
      </c>
      <c r="AN358" s="235">
        <f t="shared" si="70"/>
        <v>477723.79</v>
      </c>
      <c r="AO358" s="235">
        <f t="shared" si="62"/>
        <v>478477.46</v>
      </c>
      <c r="AP358" s="235">
        <f t="shared" si="62"/>
        <v>478805.15</v>
      </c>
      <c r="AQ358" s="235">
        <f t="shared" si="62"/>
        <v>478776.96</v>
      </c>
      <c r="AR358" s="235">
        <f t="shared" si="62"/>
        <v>478668.79</v>
      </c>
      <c r="AS358" s="235">
        <f t="shared" si="62"/>
        <v>478890.29</v>
      </c>
      <c r="AT358" s="235">
        <f t="shared" si="62"/>
        <v>479506.66</v>
      </c>
      <c r="AU358" s="236">
        <f t="shared" si="65"/>
        <v>5717477.1699999999</v>
      </c>
      <c r="AV358" s="236">
        <f t="shared" si="66"/>
        <v>480237.11</v>
      </c>
      <c r="AW358" s="236">
        <f t="shared" si="66"/>
        <v>481022.71</v>
      </c>
      <c r="AX358" s="236">
        <f t="shared" si="66"/>
        <v>481786.83</v>
      </c>
      <c r="AY358" s="236">
        <f t="shared" si="64"/>
        <v>482655.13</v>
      </c>
      <c r="AZ358" s="236">
        <f t="shared" si="73"/>
        <v>483432.02</v>
      </c>
      <c r="BA358" s="236">
        <f t="shared" si="73"/>
        <v>483923.36</v>
      </c>
      <c r="BB358" s="236">
        <f t="shared" si="73"/>
        <v>484673.01</v>
      </c>
      <c r="BC358" s="236">
        <f t="shared" si="71"/>
        <v>485591.01</v>
      </c>
      <c r="BD358" s="236">
        <f t="shared" si="71"/>
        <v>486231.18</v>
      </c>
      <c r="BE358" s="236">
        <f t="shared" si="71"/>
        <v>486685.6</v>
      </c>
      <c r="BF358" s="236">
        <f t="shared" si="63"/>
        <v>487161.94</v>
      </c>
      <c r="BG358" s="236">
        <f t="shared" si="63"/>
        <v>487809.56</v>
      </c>
      <c r="BH358" s="236">
        <f t="shared" si="63"/>
        <v>488597.08</v>
      </c>
      <c r="BI358" s="236">
        <f t="shared" si="63"/>
        <v>489456.31</v>
      </c>
      <c r="BJ358" s="236">
        <f t="shared" si="63"/>
        <v>490294.33</v>
      </c>
      <c r="BK358" s="236">
        <f t="shared" si="63"/>
        <v>491218.01</v>
      </c>
      <c r="BL358" s="235">
        <f t="shared" si="67"/>
        <v>5845073.4099999992</v>
      </c>
      <c r="BM358" s="234"/>
      <c r="BN358" s="234"/>
      <c r="BO358" s="234"/>
      <c r="BP358" s="234"/>
      <c r="BQ358" s="234"/>
      <c r="BS358" s="232"/>
      <c r="BT358" s="232"/>
    </row>
    <row r="359" spans="1:72">
      <c r="A359" s="234" t="s">
        <v>572</v>
      </c>
      <c r="B359" s="231">
        <v>1.7899999999999999E-2</v>
      </c>
      <c r="C359" s="231">
        <v>1.7899999999999999E-2</v>
      </c>
      <c r="D359" s="220">
        <v>0</v>
      </c>
      <c r="E359" s="220">
        <v>0</v>
      </c>
      <c r="F359" s="220">
        <v>0</v>
      </c>
      <c r="G359" s="220">
        <v>0</v>
      </c>
      <c r="H359" s="220">
        <v>0</v>
      </c>
      <c r="I359" s="220">
        <v>0</v>
      </c>
      <c r="J359" s="220">
        <v>0</v>
      </c>
      <c r="K359" s="220">
        <v>0</v>
      </c>
      <c r="L359" s="220">
        <v>0</v>
      </c>
      <c r="M359" s="220">
        <v>0</v>
      </c>
      <c r="N359" s="220">
        <v>0</v>
      </c>
      <c r="O359" s="220">
        <v>0</v>
      </c>
      <c r="P359" s="220">
        <f t="shared" si="68"/>
        <v>0</v>
      </c>
      <c r="Q359" s="220">
        <v>0</v>
      </c>
      <c r="R359" s="220">
        <v>0</v>
      </c>
      <c r="S359" s="220">
        <v>0</v>
      </c>
      <c r="T359" s="220">
        <v>0</v>
      </c>
      <c r="U359" s="220">
        <v>0</v>
      </c>
      <c r="V359" s="220">
        <v>0</v>
      </c>
      <c r="W359" s="220">
        <v>0</v>
      </c>
      <c r="X359" s="220">
        <v>0</v>
      </c>
      <c r="Y359" s="220">
        <v>0</v>
      </c>
      <c r="Z359" s="220">
        <v>0</v>
      </c>
      <c r="AA359" s="220">
        <v>0</v>
      </c>
      <c r="AB359" s="220">
        <v>0</v>
      </c>
      <c r="AC359" s="220">
        <v>0</v>
      </c>
      <c r="AD359" s="220">
        <v>0</v>
      </c>
      <c r="AE359" s="220">
        <v>0</v>
      </c>
      <c r="AF359" s="220">
        <v>0</v>
      </c>
      <c r="AG359" s="220">
        <f t="shared" si="69"/>
        <v>0</v>
      </c>
      <c r="AH359" s="234"/>
      <c r="AI359" s="235">
        <f t="shared" si="72"/>
        <v>0</v>
      </c>
      <c r="AJ359" s="235">
        <f t="shared" si="72"/>
        <v>0</v>
      </c>
      <c r="AK359" s="235">
        <f t="shared" si="72"/>
        <v>0</v>
      </c>
      <c r="AL359" s="235">
        <f t="shared" si="70"/>
        <v>0</v>
      </c>
      <c r="AM359" s="235">
        <f t="shared" si="70"/>
        <v>0</v>
      </c>
      <c r="AN359" s="235">
        <f t="shared" si="70"/>
        <v>0</v>
      </c>
      <c r="AO359" s="235">
        <f t="shared" si="62"/>
        <v>0</v>
      </c>
      <c r="AP359" s="235">
        <f t="shared" si="62"/>
        <v>0</v>
      </c>
      <c r="AQ359" s="235">
        <f t="shared" si="62"/>
        <v>0</v>
      </c>
      <c r="AR359" s="235">
        <f t="shared" si="62"/>
        <v>0</v>
      </c>
      <c r="AS359" s="235">
        <f t="shared" si="62"/>
        <v>0</v>
      </c>
      <c r="AT359" s="235">
        <f t="shared" si="62"/>
        <v>0</v>
      </c>
      <c r="AU359" s="236">
        <f t="shared" si="65"/>
        <v>0</v>
      </c>
      <c r="AV359" s="236">
        <f t="shared" si="66"/>
        <v>0</v>
      </c>
      <c r="AW359" s="236">
        <f t="shared" si="66"/>
        <v>0</v>
      </c>
      <c r="AX359" s="236">
        <f t="shared" si="66"/>
        <v>0</v>
      </c>
      <c r="AY359" s="236">
        <f t="shared" si="64"/>
        <v>0</v>
      </c>
      <c r="AZ359" s="236">
        <f t="shared" si="73"/>
        <v>0</v>
      </c>
      <c r="BA359" s="236">
        <f t="shared" si="73"/>
        <v>0</v>
      </c>
      <c r="BB359" s="236">
        <f t="shared" si="73"/>
        <v>0</v>
      </c>
      <c r="BC359" s="236">
        <f t="shared" si="71"/>
        <v>0</v>
      </c>
      <c r="BD359" s="236">
        <f t="shared" si="71"/>
        <v>0</v>
      </c>
      <c r="BE359" s="236">
        <f t="shared" si="71"/>
        <v>0</v>
      </c>
      <c r="BF359" s="236">
        <f t="shared" si="63"/>
        <v>0</v>
      </c>
      <c r="BG359" s="236">
        <f t="shared" si="63"/>
        <v>0</v>
      </c>
      <c r="BH359" s="236">
        <f t="shared" si="63"/>
        <v>0</v>
      </c>
      <c r="BI359" s="236">
        <f t="shared" si="63"/>
        <v>0</v>
      </c>
      <c r="BJ359" s="236">
        <f t="shared" si="63"/>
        <v>0</v>
      </c>
      <c r="BK359" s="236">
        <f t="shared" si="63"/>
        <v>0</v>
      </c>
      <c r="BL359" s="235">
        <f t="shared" si="67"/>
        <v>0</v>
      </c>
      <c r="BM359" s="234"/>
      <c r="BN359" s="234"/>
      <c r="BO359" s="234"/>
      <c r="BP359" s="234"/>
      <c r="BQ359" s="234"/>
      <c r="BS359" s="232"/>
      <c r="BT359" s="232"/>
    </row>
    <row r="360" spans="1:72">
      <c r="A360" s="234" t="s">
        <v>573</v>
      </c>
      <c r="B360" s="231">
        <v>1.7899999999999999E-2</v>
      </c>
      <c r="C360" s="231">
        <v>1.7899999999999999E-2</v>
      </c>
      <c r="D360" s="220">
        <v>11017690.640000001</v>
      </c>
      <c r="E360" s="220">
        <v>11019085.66</v>
      </c>
      <c r="F360" s="220">
        <v>11020789.359999999</v>
      </c>
      <c r="G360" s="220">
        <v>11021098.050000001</v>
      </c>
      <c r="H360" s="220">
        <v>11021098.050000001</v>
      </c>
      <c r="I360" s="220">
        <v>11021174.9</v>
      </c>
      <c r="J360" s="220">
        <v>11024726.619999999</v>
      </c>
      <c r="K360" s="220">
        <v>11031102.615</v>
      </c>
      <c r="L360" s="220">
        <v>11034003.74</v>
      </c>
      <c r="M360" s="220">
        <v>11032594.74</v>
      </c>
      <c r="N360" s="220">
        <v>11031185.74</v>
      </c>
      <c r="O360" s="220">
        <v>11031185.74</v>
      </c>
      <c r="P360" s="220">
        <f t="shared" si="68"/>
        <v>132305735.85499997</v>
      </c>
      <c r="Q360" s="220">
        <v>11034130.99</v>
      </c>
      <c r="R360" s="220">
        <v>11037076.24</v>
      </c>
      <c r="S360" s="220">
        <v>11038860.645</v>
      </c>
      <c r="T360" s="220">
        <v>11040645.050000001</v>
      </c>
      <c r="U360" s="220">
        <v>11042429.455</v>
      </c>
      <c r="V360" s="220">
        <v>11045998.265000001</v>
      </c>
      <c r="W360" s="220">
        <v>11050727.920000002</v>
      </c>
      <c r="X360" s="220">
        <v>11055457.575000001</v>
      </c>
      <c r="Y360" s="220">
        <v>11060187.230000002</v>
      </c>
      <c r="Z360" s="220">
        <v>11064916.885000002</v>
      </c>
      <c r="AA360" s="220">
        <v>11066701.290000003</v>
      </c>
      <c r="AB360" s="220">
        <v>11066701.290000003</v>
      </c>
      <c r="AC360" s="220">
        <v>11066701.290000003</v>
      </c>
      <c r="AD360" s="220">
        <v>11068487.755000003</v>
      </c>
      <c r="AE360" s="220">
        <v>11073224.710000003</v>
      </c>
      <c r="AF360" s="220">
        <v>11077961.665000003</v>
      </c>
      <c r="AG360" s="220">
        <f t="shared" si="69"/>
        <v>132739495.33000006</v>
      </c>
      <c r="AH360" s="234"/>
      <c r="AI360" s="235">
        <f t="shared" si="72"/>
        <v>16434.72</v>
      </c>
      <c r="AJ360" s="235">
        <f t="shared" si="72"/>
        <v>16436.8</v>
      </c>
      <c r="AK360" s="235">
        <f t="shared" si="72"/>
        <v>16439.34</v>
      </c>
      <c r="AL360" s="235">
        <f t="shared" si="70"/>
        <v>16439.8</v>
      </c>
      <c r="AM360" s="235">
        <f t="shared" si="70"/>
        <v>16439.8</v>
      </c>
      <c r="AN360" s="235">
        <f t="shared" si="70"/>
        <v>16439.919999999998</v>
      </c>
      <c r="AO360" s="235">
        <f t="shared" si="62"/>
        <v>16445.22</v>
      </c>
      <c r="AP360" s="235">
        <f t="shared" si="62"/>
        <v>16454.73</v>
      </c>
      <c r="AQ360" s="235">
        <f t="shared" si="62"/>
        <v>16459.060000000001</v>
      </c>
      <c r="AR360" s="235">
        <f t="shared" ref="AR360:AT423" si="74">ROUND(M360*$B360/12,2)</f>
        <v>16456.95</v>
      </c>
      <c r="AS360" s="235">
        <f t="shared" si="74"/>
        <v>16454.849999999999</v>
      </c>
      <c r="AT360" s="235">
        <f t="shared" si="74"/>
        <v>16454.849999999999</v>
      </c>
      <c r="AU360" s="236">
        <f t="shared" si="65"/>
        <v>197356.04000000004</v>
      </c>
      <c r="AV360" s="236">
        <f t="shared" si="66"/>
        <v>16459.25</v>
      </c>
      <c r="AW360" s="236">
        <f t="shared" si="66"/>
        <v>16463.64</v>
      </c>
      <c r="AX360" s="236">
        <f t="shared" si="66"/>
        <v>16466.3</v>
      </c>
      <c r="AY360" s="236">
        <f t="shared" si="64"/>
        <v>16468.96</v>
      </c>
      <c r="AZ360" s="236">
        <f t="shared" si="73"/>
        <v>16471.62</v>
      </c>
      <c r="BA360" s="236">
        <f t="shared" si="73"/>
        <v>16476.95</v>
      </c>
      <c r="BB360" s="236">
        <f t="shared" si="73"/>
        <v>16484</v>
      </c>
      <c r="BC360" s="236">
        <f t="shared" si="71"/>
        <v>16491.060000000001</v>
      </c>
      <c r="BD360" s="236">
        <f t="shared" si="71"/>
        <v>16498.11</v>
      </c>
      <c r="BE360" s="236">
        <f t="shared" si="71"/>
        <v>16505.169999999998</v>
      </c>
      <c r="BF360" s="236">
        <f t="shared" si="63"/>
        <v>16507.830000000002</v>
      </c>
      <c r="BG360" s="236">
        <f t="shared" si="63"/>
        <v>16507.830000000002</v>
      </c>
      <c r="BH360" s="236">
        <f t="shared" si="63"/>
        <v>16507.830000000002</v>
      </c>
      <c r="BI360" s="236">
        <f t="shared" ref="BI360:BK423" si="75">ROUND(AD360*$C360/12,2)</f>
        <v>16510.490000000002</v>
      </c>
      <c r="BJ360" s="236">
        <f t="shared" si="75"/>
        <v>16517.560000000001</v>
      </c>
      <c r="BK360" s="236">
        <f t="shared" si="75"/>
        <v>16524.63</v>
      </c>
      <c r="BL360" s="235">
        <f t="shared" si="67"/>
        <v>198003.08000000002</v>
      </c>
      <c r="BM360" s="234"/>
      <c r="BN360" s="234"/>
      <c r="BO360" s="234"/>
      <c r="BP360" s="234"/>
      <c r="BQ360" s="234"/>
      <c r="BS360" s="232"/>
      <c r="BT360" s="232"/>
    </row>
    <row r="361" spans="1:72">
      <c r="A361" s="234" t="s">
        <v>574</v>
      </c>
      <c r="B361" s="231">
        <v>1.6299999999999999E-2</v>
      </c>
      <c r="C361" s="231">
        <v>1.6299999999999999E-2</v>
      </c>
      <c r="D361" s="220">
        <v>124882293.53</v>
      </c>
      <c r="E361" s="220">
        <v>124884083.73</v>
      </c>
      <c r="F361" s="220">
        <v>124887148.94</v>
      </c>
      <c r="G361" s="220">
        <v>124888423.95</v>
      </c>
      <c r="H361" s="220">
        <v>124889706.09</v>
      </c>
      <c r="I361" s="220">
        <v>124894703.33</v>
      </c>
      <c r="J361" s="220">
        <v>124898418.43000001</v>
      </c>
      <c r="K361" s="220">
        <v>124898418.43000001</v>
      </c>
      <c r="L361" s="220">
        <v>124898418.43000001</v>
      </c>
      <c r="M361" s="220">
        <v>124898418.43000001</v>
      </c>
      <c r="N361" s="220">
        <v>124898418.43000001</v>
      </c>
      <c r="O361" s="220">
        <v>124898418.43000001</v>
      </c>
      <c r="P361" s="220">
        <f t="shared" si="68"/>
        <v>1498716870.1500003</v>
      </c>
      <c r="Q361" s="220">
        <v>124898418.43000001</v>
      </c>
      <c r="R361" s="220">
        <v>124898418.43000001</v>
      </c>
      <c r="S361" s="220">
        <v>124898418.43000001</v>
      </c>
      <c r="T361" s="220">
        <v>124898418.43000001</v>
      </c>
      <c r="U361" s="220">
        <v>124923418.43000001</v>
      </c>
      <c r="V361" s="220">
        <v>124948418.43000001</v>
      </c>
      <c r="W361" s="220">
        <v>124948418.43000001</v>
      </c>
      <c r="X361" s="220">
        <v>124948418.43000001</v>
      </c>
      <c r="Y361" s="220">
        <v>124948418.43000001</v>
      </c>
      <c r="Z361" s="220">
        <v>124948418.43000001</v>
      </c>
      <c r="AA361" s="220">
        <v>124948418.43000001</v>
      </c>
      <c r="AB361" s="220">
        <v>124948418.43000001</v>
      </c>
      <c r="AC361" s="220">
        <v>124948418.43000001</v>
      </c>
      <c r="AD361" s="220">
        <v>124948418.43000001</v>
      </c>
      <c r="AE361" s="220">
        <v>124948418.43000001</v>
      </c>
      <c r="AF361" s="220">
        <v>124948418.43000001</v>
      </c>
      <c r="AG361" s="220">
        <f t="shared" si="69"/>
        <v>1499356021.1600006</v>
      </c>
      <c r="AH361" s="234"/>
      <c r="AI361" s="235">
        <f t="shared" si="72"/>
        <v>169631.78</v>
      </c>
      <c r="AJ361" s="235">
        <f t="shared" si="72"/>
        <v>169634.21</v>
      </c>
      <c r="AK361" s="235">
        <f t="shared" si="72"/>
        <v>169638.38</v>
      </c>
      <c r="AL361" s="235">
        <f t="shared" si="70"/>
        <v>169640.11</v>
      </c>
      <c r="AM361" s="235">
        <f t="shared" si="70"/>
        <v>169641.85</v>
      </c>
      <c r="AN361" s="235">
        <f t="shared" si="70"/>
        <v>169648.64000000001</v>
      </c>
      <c r="AO361" s="235">
        <f t="shared" si="70"/>
        <v>169653.69</v>
      </c>
      <c r="AP361" s="235">
        <f t="shared" si="70"/>
        <v>169653.69</v>
      </c>
      <c r="AQ361" s="235">
        <f t="shared" si="70"/>
        <v>169653.69</v>
      </c>
      <c r="AR361" s="235">
        <f t="shared" si="74"/>
        <v>169653.69</v>
      </c>
      <c r="AS361" s="235">
        <f t="shared" si="74"/>
        <v>169653.69</v>
      </c>
      <c r="AT361" s="235">
        <f t="shared" si="74"/>
        <v>169653.69</v>
      </c>
      <c r="AU361" s="236">
        <f t="shared" si="65"/>
        <v>2035757.1099999996</v>
      </c>
      <c r="AV361" s="236">
        <f t="shared" si="66"/>
        <v>169653.69</v>
      </c>
      <c r="AW361" s="236">
        <f t="shared" si="66"/>
        <v>169653.69</v>
      </c>
      <c r="AX361" s="236">
        <f t="shared" si="66"/>
        <v>169653.69</v>
      </c>
      <c r="AY361" s="236">
        <f t="shared" si="64"/>
        <v>169653.69</v>
      </c>
      <c r="AZ361" s="236">
        <f t="shared" si="73"/>
        <v>169687.64</v>
      </c>
      <c r="BA361" s="236">
        <f t="shared" si="73"/>
        <v>169721.60000000001</v>
      </c>
      <c r="BB361" s="236">
        <f t="shared" si="73"/>
        <v>169721.60000000001</v>
      </c>
      <c r="BC361" s="236">
        <f t="shared" si="71"/>
        <v>169721.60000000001</v>
      </c>
      <c r="BD361" s="236">
        <f t="shared" si="71"/>
        <v>169721.60000000001</v>
      </c>
      <c r="BE361" s="236">
        <f t="shared" si="71"/>
        <v>169721.60000000001</v>
      </c>
      <c r="BF361" s="236">
        <f t="shared" si="71"/>
        <v>169721.60000000001</v>
      </c>
      <c r="BG361" s="236">
        <f t="shared" si="71"/>
        <v>169721.60000000001</v>
      </c>
      <c r="BH361" s="236">
        <f t="shared" si="71"/>
        <v>169721.60000000001</v>
      </c>
      <c r="BI361" s="236">
        <f t="shared" si="75"/>
        <v>169721.60000000001</v>
      </c>
      <c r="BJ361" s="236">
        <f t="shared" si="75"/>
        <v>169721.60000000001</v>
      </c>
      <c r="BK361" s="236">
        <f t="shared" si="75"/>
        <v>169721.60000000001</v>
      </c>
      <c r="BL361" s="235">
        <f t="shared" si="67"/>
        <v>2036625.2400000005</v>
      </c>
      <c r="BM361" s="234"/>
      <c r="BN361" s="234"/>
      <c r="BO361" s="234"/>
      <c r="BP361" s="234"/>
      <c r="BQ361" s="234"/>
      <c r="BS361" s="232"/>
      <c r="BT361" s="232"/>
    </row>
    <row r="362" spans="1:72">
      <c r="A362" s="234" t="s">
        <v>575</v>
      </c>
      <c r="B362" s="231">
        <v>1.6299999999999999E-2</v>
      </c>
      <c r="C362" s="231">
        <v>1.6299999999999999E-2</v>
      </c>
      <c r="D362" s="220">
        <v>0</v>
      </c>
      <c r="E362" s="220">
        <v>0</v>
      </c>
      <c r="F362" s="220">
        <v>0</v>
      </c>
      <c r="G362" s="220">
        <v>0</v>
      </c>
      <c r="H362" s="220">
        <v>0</v>
      </c>
      <c r="I362" s="220">
        <v>0</v>
      </c>
      <c r="J362" s="220">
        <v>0</v>
      </c>
      <c r="K362" s="220">
        <v>0</v>
      </c>
      <c r="L362" s="220">
        <v>0</v>
      </c>
      <c r="M362" s="220">
        <v>0</v>
      </c>
      <c r="N362" s="220">
        <v>0</v>
      </c>
      <c r="O362" s="220">
        <v>0</v>
      </c>
      <c r="P362" s="220">
        <f t="shared" si="68"/>
        <v>0</v>
      </c>
      <c r="Q362" s="220">
        <v>0</v>
      </c>
      <c r="R362" s="220">
        <v>0</v>
      </c>
      <c r="S362" s="220">
        <v>0</v>
      </c>
      <c r="T362" s="220">
        <v>0</v>
      </c>
      <c r="U362" s="220">
        <v>0</v>
      </c>
      <c r="V362" s="220">
        <v>0</v>
      </c>
      <c r="W362" s="220">
        <v>0</v>
      </c>
      <c r="X362" s="220">
        <v>0</v>
      </c>
      <c r="Y362" s="220">
        <v>0</v>
      </c>
      <c r="Z362" s="220">
        <v>0</v>
      </c>
      <c r="AA362" s="220">
        <v>0</v>
      </c>
      <c r="AB362" s="220">
        <v>0</v>
      </c>
      <c r="AC362" s="220">
        <v>0</v>
      </c>
      <c r="AD362" s="220">
        <v>0</v>
      </c>
      <c r="AE362" s="220">
        <v>0</v>
      </c>
      <c r="AF362" s="220">
        <v>0</v>
      </c>
      <c r="AG362" s="220">
        <f t="shared" si="69"/>
        <v>0</v>
      </c>
      <c r="AH362" s="234"/>
      <c r="AI362" s="235">
        <f t="shared" si="72"/>
        <v>0</v>
      </c>
      <c r="AJ362" s="235">
        <f t="shared" si="72"/>
        <v>0</v>
      </c>
      <c r="AK362" s="235">
        <f t="shared" si="72"/>
        <v>0</v>
      </c>
      <c r="AL362" s="235">
        <f t="shared" si="70"/>
        <v>0</v>
      </c>
      <c r="AM362" s="235">
        <f t="shared" si="70"/>
        <v>0</v>
      </c>
      <c r="AN362" s="235">
        <f t="shared" si="70"/>
        <v>0</v>
      </c>
      <c r="AO362" s="235">
        <f t="shared" si="70"/>
        <v>0</v>
      </c>
      <c r="AP362" s="235">
        <f t="shared" si="70"/>
        <v>0</v>
      </c>
      <c r="AQ362" s="235">
        <f t="shared" si="70"/>
        <v>0</v>
      </c>
      <c r="AR362" s="235">
        <f t="shared" si="74"/>
        <v>0</v>
      </c>
      <c r="AS362" s="235">
        <f t="shared" si="74"/>
        <v>0</v>
      </c>
      <c r="AT362" s="235">
        <f t="shared" si="74"/>
        <v>0</v>
      </c>
      <c r="AU362" s="236">
        <f t="shared" si="65"/>
        <v>0</v>
      </c>
      <c r="AV362" s="236">
        <f t="shared" si="66"/>
        <v>0</v>
      </c>
      <c r="AW362" s="236">
        <f t="shared" si="66"/>
        <v>0</v>
      </c>
      <c r="AX362" s="236">
        <f t="shared" si="66"/>
        <v>0</v>
      </c>
      <c r="AY362" s="236">
        <f t="shared" si="64"/>
        <v>0</v>
      </c>
      <c r="AZ362" s="236">
        <f t="shared" si="73"/>
        <v>0</v>
      </c>
      <c r="BA362" s="236">
        <f t="shared" si="73"/>
        <v>0</v>
      </c>
      <c r="BB362" s="236">
        <f t="shared" si="73"/>
        <v>0</v>
      </c>
      <c r="BC362" s="236">
        <f t="shared" si="71"/>
        <v>0</v>
      </c>
      <c r="BD362" s="236">
        <f t="shared" si="71"/>
        <v>0</v>
      </c>
      <c r="BE362" s="236">
        <f t="shared" si="71"/>
        <v>0</v>
      </c>
      <c r="BF362" s="236">
        <f t="shared" si="71"/>
        <v>0</v>
      </c>
      <c r="BG362" s="236">
        <f t="shared" si="71"/>
        <v>0</v>
      </c>
      <c r="BH362" s="236">
        <f t="shared" si="71"/>
        <v>0</v>
      </c>
      <c r="BI362" s="236">
        <f t="shared" si="75"/>
        <v>0</v>
      </c>
      <c r="BJ362" s="236">
        <f t="shared" si="75"/>
        <v>0</v>
      </c>
      <c r="BK362" s="236">
        <f t="shared" si="75"/>
        <v>0</v>
      </c>
      <c r="BL362" s="235">
        <f t="shared" si="67"/>
        <v>0</v>
      </c>
      <c r="BM362" s="234"/>
      <c r="BN362" s="234"/>
      <c r="BO362" s="234"/>
      <c r="BP362" s="234"/>
      <c r="BQ362" s="234"/>
      <c r="BS362" s="232"/>
      <c r="BT362" s="232"/>
    </row>
    <row r="363" spans="1:72">
      <c r="A363" s="234" t="s">
        <v>576</v>
      </c>
      <c r="B363" s="231">
        <v>1.6299999999999999E-2</v>
      </c>
      <c r="C363" s="231">
        <v>1.6299999999999999E-2</v>
      </c>
      <c r="D363" s="220">
        <v>6306473.2199999997</v>
      </c>
      <c r="E363" s="220">
        <v>6306473.2199999997</v>
      </c>
      <c r="F363" s="220">
        <v>6306473.2199999997</v>
      </c>
      <c r="G363" s="220">
        <v>6306473.2199999997</v>
      </c>
      <c r="H363" s="220">
        <v>6306473.2199999997</v>
      </c>
      <c r="I363" s="220">
        <v>6306473.2199999997</v>
      </c>
      <c r="J363" s="220">
        <v>6306473.2199999997</v>
      </c>
      <c r="K363" s="220">
        <v>6306473.2199999997</v>
      </c>
      <c r="L363" s="220">
        <v>6306473.2199999997</v>
      </c>
      <c r="M363" s="220">
        <v>6306473.2199999997</v>
      </c>
      <c r="N363" s="220">
        <v>6306473.2199999997</v>
      </c>
      <c r="O363" s="220">
        <v>6306473.2199999997</v>
      </c>
      <c r="P363" s="220">
        <f t="shared" si="68"/>
        <v>75677678.640000001</v>
      </c>
      <c r="Q363" s="220">
        <v>6306473.2199999997</v>
      </c>
      <c r="R363" s="220">
        <v>6306473.2199999997</v>
      </c>
      <c r="S363" s="220">
        <v>6306473.2199999997</v>
      </c>
      <c r="T363" s="220">
        <v>6306473.2199999997</v>
      </c>
      <c r="U363" s="220">
        <v>6306473.2199999997</v>
      </c>
      <c r="V363" s="220">
        <v>6306473.2199999997</v>
      </c>
      <c r="W363" s="220">
        <v>6306473.2199999997</v>
      </c>
      <c r="X363" s="220">
        <v>6306473.2199999997</v>
      </c>
      <c r="Y363" s="220">
        <v>6306473.2199999997</v>
      </c>
      <c r="Z363" s="220">
        <v>6306473.2199999997</v>
      </c>
      <c r="AA363" s="220">
        <v>6306473.2199999997</v>
      </c>
      <c r="AB363" s="220">
        <v>6306473.2199999997</v>
      </c>
      <c r="AC363" s="220">
        <v>6306473.2199999997</v>
      </c>
      <c r="AD363" s="220">
        <v>6306473.2199999997</v>
      </c>
      <c r="AE363" s="220">
        <v>6306473.2199999997</v>
      </c>
      <c r="AF363" s="220">
        <v>6306473.2199999997</v>
      </c>
      <c r="AG363" s="220">
        <f t="shared" si="69"/>
        <v>75677678.640000001</v>
      </c>
      <c r="AH363" s="234"/>
      <c r="AI363" s="235">
        <f t="shared" si="72"/>
        <v>8566.2900000000009</v>
      </c>
      <c r="AJ363" s="235">
        <f t="shared" si="72"/>
        <v>8566.2900000000009</v>
      </c>
      <c r="AK363" s="235">
        <f t="shared" si="72"/>
        <v>8566.2900000000009</v>
      </c>
      <c r="AL363" s="235">
        <f t="shared" si="70"/>
        <v>8566.2900000000009</v>
      </c>
      <c r="AM363" s="235">
        <f t="shared" si="70"/>
        <v>8566.2900000000009</v>
      </c>
      <c r="AN363" s="235">
        <f t="shared" si="70"/>
        <v>8566.2900000000009</v>
      </c>
      <c r="AO363" s="235">
        <f t="shared" si="70"/>
        <v>8566.2900000000009</v>
      </c>
      <c r="AP363" s="235">
        <f t="shared" si="70"/>
        <v>8566.2900000000009</v>
      </c>
      <c r="AQ363" s="235">
        <f t="shared" si="70"/>
        <v>8566.2900000000009</v>
      </c>
      <c r="AR363" s="235">
        <f t="shared" si="74"/>
        <v>8566.2900000000009</v>
      </c>
      <c r="AS363" s="235">
        <f t="shared" si="74"/>
        <v>8566.2900000000009</v>
      </c>
      <c r="AT363" s="235">
        <f t="shared" si="74"/>
        <v>8566.2900000000009</v>
      </c>
      <c r="AU363" s="236">
        <f t="shared" si="65"/>
        <v>102795.48000000004</v>
      </c>
      <c r="AV363" s="236">
        <f t="shared" si="66"/>
        <v>8566.2900000000009</v>
      </c>
      <c r="AW363" s="236">
        <f t="shared" si="66"/>
        <v>8566.2900000000009</v>
      </c>
      <c r="AX363" s="236">
        <f t="shared" si="66"/>
        <v>8566.2900000000009</v>
      </c>
      <c r="AY363" s="236">
        <f t="shared" si="64"/>
        <v>8566.2900000000009</v>
      </c>
      <c r="AZ363" s="236">
        <f t="shared" si="73"/>
        <v>8566.2900000000009</v>
      </c>
      <c r="BA363" s="236">
        <f t="shared" si="73"/>
        <v>8566.2900000000009</v>
      </c>
      <c r="BB363" s="236">
        <f t="shared" si="73"/>
        <v>8566.2900000000009</v>
      </c>
      <c r="BC363" s="236">
        <f t="shared" si="71"/>
        <v>8566.2900000000009</v>
      </c>
      <c r="BD363" s="236">
        <f t="shared" si="71"/>
        <v>8566.2900000000009</v>
      </c>
      <c r="BE363" s="236">
        <f t="shared" si="71"/>
        <v>8566.2900000000009</v>
      </c>
      <c r="BF363" s="236">
        <f t="shared" si="71"/>
        <v>8566.2900000000009</v>
      </c>
      <c r="BG363" s="236">
        <f t="shared" si="71"/>
        <v>8566.2900000000009</v>
      </c>
      <c r="BH363" s="236">
        <f t="shared" si="71"/>
        <v>8566.2900000000009</v>
      </c>
      <c r="BI363" s="236">
        <f t="shared" si="75"/>
        <v>8566.2900000000009</v>
      </c>
      <c r="BJ363" s="236">
        <f t="shared" si="75"/>
        <v>8566.2900000000009</v>
      </c>
      <c r="BK363" s="236">
        <f t="shared" si="75"/>
        <v>8566.2900000000009</v>
      </c>
      <c r="BL363" s="235">
        <f t="shared" si="67"/>
        <v>102795.48000000004</v>
      </c>
      <c r="BM363" s="234"/>
      <c r="BN363" s="234"/>
      <c r="BO363" s="234"/>
      <c r="BP363" s="234"/>
      <c r="BQ363" s="234"/>
      <c r="BS363" s="232"/>
      <c r="BT363" s="232"/>
    </row>
    <row r="364" spans="1:72">
      <c r="A364" s="234" t="s">
        <v>577</v>
      </c>
      <c r="B364" s="231">
        <v>3.5099999999999999E-2</v>
      </c>
      <c r="C364" s="231">
        <v>3.5099999999999999E-2</v>
      </c>
      <c r="D364" s="220">
        <v>61182429.189999998</v>
      </c>
      <c r="E364" s="220">
        <v>61236266.719999999</v>
      </c>
      <c r="F364" s="220">
        <v>61329052.5</v>
      </c>
      <c r="G364" s="220">
        <v>61368000.759999998</v>
      </c>
      <c r="H364" s="220">
        <v>61534312.710000001</v>
      </c>
      <c r="I364" s="220">
        <v>61746642.369999997</v>
      </c>
      <c r="J364" s="220">
        <v>61747152.984999999</v>
      </c>
      <c r="K364" s="220">
        <v>62138687.17499999</v>
      </c>
      <c r="L364" s="220">
        <v>62512929.749999993</v>
      </c>
      <c r="M364" s="220">
        <v>62344227.649999991</v>
      </c>
      <c r="N364" s="220">
        <v>62267845.144999988</v>
      </c>
      <c r="O364" s="220">
        <v>62402397.419999994</v>
      </c>
      <c r="P364" s="220">
        <f t="shared" si="68"/>
        <v>741809944.37499988</v>
      </c>
      <c r="Q364" s="220">
        <v>62621627.301321194</v>
      </c>
      <c r="R364" s="220">
        <v>62788774.121783353</v>
      </c>
      <c r="S364" s="220">
        <v>62968711.444976337</v>
      </c>
      <c r="T364" s="220">
        <v>63181343.234028377</v>
      </c>
      <c r="U364" s="220">
        <v>63318469.50402838</v>
      </c>
      <c r="V364" s="220">
        <v>63388510.30902838</v>
      </c>
      <c r="W364" s="220">
        <v>63435002.334028378</v>
      </c>
      <c r="X364" s="220">
        <v>63496724.864028379</v>
      </c>
      <c r="Y364" s="220">
        <v>63550747.649028383</v>
      </c>
      <c r="Z364" s="220">
        <v>63491197.575144611</v>
      </c>
      <c r="AA364" s="220">
        <v>63357411.316759624</v>
      </c>
      <c r="AB364" s="220">
        <v>63341780.011828743</v>
      </c>
      <c r="AC364" s="220">
        <v>63453317.89423652</v>
      </c>
      <c r="AD364" s="220">
        <v>63491972.890099578</v>
      </c>
      <c r="AE364" s="220">
        <v>63554386.335787348</v>
      </c>
      <c r="AF364" s="220">
        <v>63678300.809786044</v>
      </c>
      <c r="AG364" s="220">
        <f t="shared" si="69"/>
        <v>761557821.49378431</v>
      </c>
      <c r="AH364" s="234"/>
      <c r="AI364" s="235">
        <f t="shared" si="72"/>
        <v>178958.61</v>
      </c>
      <c r="AJ364" s="235">
        <f t="shared" si="72"/>
        <v>179116.08</v>
      </c>
      <c r="AK364" s="235">
        <f t="shared" si="72"/>
        <v>179387.48</v>
      </c>
      <c r="AL364" s="235">
        <f t="shared" si="70"/>
        <v>179501.4</v>
      </c>
      <c r="AM364" s="235">
        <f t="shared" si="70"/>
        <v>179987.86</v>
      </c>
      <c r="AN364" s="235">
        <f t="shared" si="70"/>
        <v>180608.93</v>
      </c>
      <c r="AO364" s="235">
        <f t="shared" si="70"/>
        <v>180610.42</v>
      </c>
      <c r="AP364" s="235">
        <f t="shared" si="70"/>
        <v>181755.66</v>
      </c>
      <c r="AQ364" s="235">
        <f t="shared" si="70"/>
        <v>182850.32</v>
      </c>
      <c r="AR364" s="235">
        <f t="shared" si="74"/>
        <v>182356.87</v>
      </c>
      <c r="AS364" s="235">
        <f t="shared" si="74"/>
        <v>182133.45</v>
      </c>
      <c r="AT364" s="235">
        <f t="shared" si="74"/>
        <v>182527.01</v>
      </c>
      <c r="AU364" s="236">
        <f t="shared" si="65"/>
        <v>2169794.09</v>
      </c>
      <c r="AV364" s="236">
        <f t="shared" si="66"/>
        <v>183168.26</v>
      </c>
      <c r="AW364" s="236">
        <f t="shared" si="66"/>
        <v>183657.16</v>
      </c>
      <c r="AX364" s="236">
        <f t="shared" si="66"/>
        <v>184183.48</v>
      </c>
      <c r="AY364" s="236">
        <f t="shared" si="64"/>
        <v>184805.43</v>
      </c>
      <c r="AZ364" s="236">
        <f t="shared" si="73"/>
        <v>185206.52</v>
      </c>
      <c r="BA364" s="236">
        <f t="shared" si="73"/>
        <v>185411.39</v>
      </c>
      <c r="BB364" s="236">
        <f t="shared" si="73"/>
        <v>185547.38</v>
      </c>
      <c r="BC364" s="236">
        <f t="shared" si="71"/>
        <v>185727.92</v>
      </c>
      <c r="BD364" s="236">
        <f t="shared" si="71"/>
        <v>185885.94</v>
      </c>
      <c r="BE364" s="236">
        <f t="shared" si="71"/>
        <v>185711.75</v>
      </c>
      <c r="BF364" s="236">
        <f t="shared" si="71"/>
        <v>185320.43</v>
      </c>
      <c r="BG364" s="236">
        <f t="shared" si="71"/>
        <v>185274.71</v>
      </c>
      <c r="BH364" s="236">
        <f t="shared" si="71"/>
        <v>185600.95</v>
      </c>
      <c r="BI364" s="236">
        <f t="shared" si="75"/>
        <v>185714.02</v>
      </c>
      <c r="BJ364" s="236">
        <f t="shared" si="75"/>
        <v>185896.58</v>
      </c>
      <c r="BK364" s="236">
        <f t="shared" si="75"/>
        <v>186259.03</v>
      </c>
      <c r="BL364" s="235">
        <f t="shared" si="67"/>
        <v>2227556.62</v>
      </c>
      <c r="BM364" s="234"/>
      <c r="BN364" s="234"/>
      <c r="BO364" s="234"/>
      <c r="BP364" s="234"/>
      <c r="BQ364" s="234"/>
      <c r="BS364" s="232"/>
      <c r="BT364" s="232"/>
    </row>
    <row r="365" spans="1:72">
      <c r="A365" s="234" t="s">
        <v>578</v>
      </c>
      <c r="B365" s="231">
        <v>3.5099999999999999E-2</v>
      </c>
      <c r="C365" s="231">
        <v>3.5099999999999999E-2</v>
      </c>
      <c r="D365" s="220">
        <v>0</v>
      </c>
      <c r="E365" s="220">
        <v>0</v>
      </c>
      <c r="F365" s="220">
        <v>0</v>
      </c>
      <c r="G365" s="220">
        <v>0</v>
      </c>
      <c r="H365" s="220">
        <v>0</v>
      </c>
      <c r="I365" s="220">
        <v>0</v>
      </c>
      <c r="J365" s="220">
        <v>0</v>
      </c>
      <c r="K365" s="220">
        <v>0</v>
      </c>
      <c r="L365" s="220">
        <v>0</v>
      </c>
      <c r="M365" s="220">
        <v>0</v>
      </c>
      <c r="N365" s="220">
        <v>0</v>
      </c>
      <c r="O365" s="220">
        <v>0</v>
      </c>
      <c r="P365" s="220">
        <f t="shared" si="68"/>
        <v>0</v>
      </c>
      <c r="Q365" s="220">
        <v>0</v>
      </c>
      <c r="R365" s="220">
        <v>0</v>
      </c>
      <c r="S365" s="220">
        <v>0</v>
      </c>
      <c r="T365" s="220">
        <v>0</v>
      </c>
      <c r="U365" s="220">
        <v>0</v>
      </c>
      <c r="V365" s="220">
        <v>0</v>
      </c>
      <c r="W365" s="220">
        <v>0</v>
      </c>
      <c r="X365" s="220">
        <v>0</v>
      </c>
      <c r="Y365" s="220">
        <v>0</v>
      </c>
      <c r="Z365" s="220">
        <v>0</v>
      </c>
      <c r="AA365" s="220">
        <v>0</v>
      </c>
      <c r="AB365" s="220">
        <v>0</v>
      </c>
      <c r="AC365" s="220">
        <v>0</v>
      </c>
      <c r="AD365" s="220">
        <v>0</v>
      </c>
      <c r="AE365" s="220">
        <v>0</v>
      </c>
      <c r="AF365" s="220">
        <v>0</v>
      </c>
      <c r="AG365" s="220">
        <f t="shared" si="69"/>
        <v>0</v>
      </c>
      <c r="AH365" s="234"/>
      <c r="AI365" s="235">
        <f t="shared" si="72"/>
        <v>0</v>
      </c>
      <c r="AJ365" s="235">
        <f t="shared" si="72"/>
        <v>0</v>
      </c>
      <c r="AK365" s="235">
        <f t="shared" si="72"/>
        <v>0</v>
      </c>
      <c r="AL365" s="235">
        <f t="shared" si="70"/>
        <v>0</v>
      </c>
      <c r="AM365" s="235">
        <f t="shared" si="70"/>
        <v>0</v>
      </c>
      <c r="AN365" s="235">
        <f t="shared" si="70"/>
        <v>0</v>
      </c>
      <c r="AO365" s="235">
        <f t="shared" si="70"/>
        <v>0</v>
      </c>
      <c r="AP365" s="235">
        <f t="shared" si="70"/>
        <v>0</v>
      </c>
      <c r="AQ365" s="235">
        <f t="shared" si="70"/>
        <v>0</v>
      </c>
      <c r="AR365" s="235">
        <f t="shared" si="74"/>
        <v>0</v>
      </c>
      <c r="AS365" s="235">
        <f t="shared" si="74"/>
        <v>0</v>
      </c>
      <c r="AT365" s="235">
        <f t="shared" si="74"/>
        <v>0</v>
      </c>
      <c r="AU365" s="236">
        <f t="shared" si="65"/>
        <v>0</v>
      </c>
      <c r="AV365" s="236">
        <f t="shared" si="66"/>
        <v>0</v>
      </c>
      <c r="AW365" s="236">
        <f t="shared" si="66"/>
        <v>0</v>
      </c>
      <c r="AX365" s="236">
        <f t="shared" si="66"/>
        <v>0</v>
      </c>
      <c r="AY365" s="236">
        <f t="shared" si="64"/>
        <v>0</v>
      </c>
      <c r="AZ365" s="236">
        <f t="shared" si="73"/>
        <v>0</v>
      </c>
      <c r="BA365" s="236">
        <f t="shared" si="73"/>
        <v>0</v>
      </c>
      <c r="BB365" s="236">
        <f t="shared" si="73"/>
        <v>0</v>
      </c>
      <c r="BC365" s="236">
        <f t="shared" si="71"/>
        <v>0</v>
      </c>
      <c r="BD365" s="236">
        <f t="shared" si="71"/>
        <v>0</v>
      </c>
      <c r="BE365" s="236">
        <f t="shared" si="71"/>
        <v>0</v>
      </c>
      <c r="BF365" s="236">
        <f t="shared" si="71"/>
        <v>0</v>
      </c>
      <c r="BG365" s="236">
        <f t="shared" si="71"/>
        <v>0</v>
      </c>
      <c r="BH365" s="236">
        <f t="shared" si="71"/>
        <v>0</v>
      </c>
      <c r="BI365" s="236">
        <f t="shared" si="75"/>
        <v>0</v>
      </c>
      <c r="BJ365" s="236">
        <f t="shared" si="75"/>
        <v>0</v>
      </c>
      <c r="BK365" s="236">
        <f t="shared" si="75"/>
        <v>0</v>
      </c>
      <c r="BL365" s="235">
        <f t="shared" si="67"/>
        <v>0</v>
      </c>
      <c r="BM365" s="234"/>
      <c r="BN365" s="234"/>
      <c r="BO365" s="234"/>
      <c r="BP365" s="234"/>
      <c r="BQ365" s="234"/>
      <c r="BS365" s="232"/>
      <c r="BT365" s="232"/>
    </row>
    <row r="366" spans="1:72">
      <c r="A366" s="234" t="s">
        <v>579</v>
      </c>
      <c r="B366" s="231">
        <v>3.5099999999999999E-2</v>
      </c>
      <c r="C366" s="231">
        <v>3.5099999999999999E-2</v>
      </c>
      <c r="D366" s="220">
        <v>3064560.71</v>
      </c>
      <c r="E366" s="220">
        <v>3091479.46</v>
      </c>
      <c r="F366" s="220">
        <v>3137872.31</v>
      </c>
      <c r="G366" s="220">
        <v>3157346.42</v>
      </c>
      <c r="H366" s="220">
        <v>3240502.34</v>
      </c>
      <c r="I366" s="220">
        <v>3346667.09</v>
      </c>
      <c r="J366" s="220">
        <v>3369675.92</v>
      </c>
      <c r="K366" s="220">
        <v>3369675.92</v>
      </c>
      <c r="L366" s="220">
        <v>3369675.92</v>
      </c>
      <c r="M366" s="220">
        <v>3369675.92</v>
      </c>
      <c r="N366" s="220">
        <v>3369675.92</v>
      </c>
      <c r="O366" s="220">
        <v>3369675.92</v>
      </c>
      <c r="P366" s="220">
        <f t="shared" si="68"/>
        <v>39256483.850000009</v>
      </c>
      <c r="Q366" s="220">
        <v>3369675.92</v>
      </c>
      <c r="R366" s="220">
        <v>3369675.92</v>
      </c>
      <c r="S366" s="220">
        <v>3369675.92</v>
      </c>
      <c r="T366" s="220">
        <v>3369675.92</v>
      </c>
      <c r="U366" s="220">
        <v>3369675.92</v>
      </c>
      <c r="V366" s="220">
        <v>3369675.92</v>
      </c>
      <c r="W366" s="220">
        <v>3369675.92</v>
      </c>
      <c r="X366" s="220">
        <v>3369675.92</v>
      </c>
      <c r="Y366" s="220">
        <v>3369675.92</v>
      </c>
      <c r="Z366" s="220">
        <v>3369675.92</v>
      </c>
      <c r="AA366" s="220">
        <v>3369675.92</v>
      </c>
      <c r="AB366" s="220">
        <v>3369675.92</v>
      </c>
      <c r="AC366" s="220">
        <v>3369675.92</v>
      </c>
      <c r="AD366" s="220">
        <v>3369675.92</v>
      </c>
      <c r="AE366" s="220">
        <v>3369675.92</v>
      </c>
      <c r="AF366" s="220">
        <v>3369675.92</v>
      </c>
      <c r="AG366" s="220">
        <f t="shared" si="69"/>
        <v>40436111.040000014</v>
      </c>
      <c r="AH366" s="234"/>
      <c r="AI366" s="235">
        <f t="shared" si="72"/>
        <v>8963.84</v>
      </c>
      <c r="AJ366" s="235">
        <f t="shared" si="72"/>
        <v>9042.58</v>
      </c>
      <c r="AK366" s="235">
        <f t="shared" si="72"/>
        <v>9178.2800000000007</v>
      </c>
      <c r="AL366" s="235">
        <f t="shared" si="70"/>
        <v>9235.24</v>
      </c>
      <c r="AM366" s="235">
        <f t="shared" si="70"/>
        <v>9478.4699999999993</v>
      </c>
      <c r="AN366" s="235">
        <f t="shared" si="70"/>
        <v>9789</v>
      </c>
      <c r="AO366" s="235">
        <f t="shared" si="70"/>
        <v>9856.2999999999993</v>
      </c>
      <c r="AP366" s="235">
        <f t="shared" si="70"/>
        <v>9856.2999999999993</v>
      </c>
      <c r="AQ366" s="235">
        <f t="shared" si="70"/>
        <v>9856.2999999999993</v>
      </c>
      <c r="AR366" s="235">
        <f t="shared" si="74"/>
        <v>9856.2999999999993</v>
      </c>
      <c r="AS366" s="235">
        <f t="shared" si="74"/>
        <v>9856.2999999999993</v>
      </c>
      <c r="AT366" s="235">
        <f t="shared" si="74"/>
        <v>9856.2999999999993</v>
      </c>
      <c r="AU366" s="236">
        <f t="shared" si="65"/>
        <v>114825.21</v>
      </c>
      <c r="AV366" s="236">
        <f t="shared" si="66"/>
        <v>9856.2999999999993</v>
      </c>
      <c r="AW366" s="236">
        <f t="shared" si="66"/>
        <v>9856.2999999999993</v>
      </c>
      <c r="AX366" s="236">
        <f t="shared" si="66"/>
        <v>9856.2999999999993</v>
      </c>
      <c r="AY366" s="236">
        <f t="shared" si="64"/>
        <v>9856.2999999999993</v>
      </c>
      <c r="AZ366" s="236">
        <f t="shared" si="73"/>
        <v>9856.2999999999993</v>
      </c>
      <c r="BA366" s="236">
        <f t="shared" si="73"/>
        <v>9856.2999999999993</v>
      </c>
      <c r="BB366" s="236">
        <f t="shared" si="73"/>
        <v>9856.2999999999993</v>
      </c>
      <c r="BC366" s="236">
        <f t="shared" si="71"/>
        <v>9856.2999999999993</v>
      </c>
      <c r="BD366" s="236">
        <f t="shared" si="71"/>
        <v>9856.2999999999993</v>
      </c>
      <c r="BE366" s="236">
        <f t="shared" si="71"/>
        <v>9856.2999999999993</v>
      </c>
      <c r="BF366" s="236">
        <f t="shared" si="71"/>
        <v>9856.2999999999993</v>
      </c>
      <c r="BG366" s="236">
        <f t="shared" si="71"/>
        <v>9856.2999999999993</v>
      </c>
      <c r="BH366" s="236">
        <f t="shared" si="71"/>
        <v>9856.2999999999993</v>
      </c>
      <c r="BI366" s="236">
        <f t="shared" si="75"/>
        <v>9856.2999999999993</v>
      </c>
      <c r="BJ366" s="236">
        <f t="shared" si="75"/>
        <v>9856.2999999999993</v>
      </c>
      <c r="BK366" s="236">
        <f t="shared" si="75"/>
        <v>9856.2999999999993</v>
      </c>
      <c r="BL366" s="235">
        <f t="shared" si="67"/>
        <v>118275.60000000002</v>
      </c>
      <c r="BM366" s="234"/>
      <c r="BN366" s="234"/>
      <c r="BO366" s="234"/>
      <c r="BP366" s="234"/>
      <c r="BQ366" s="234"/>
      <c r="BS366" s="232"/>
      <c r="BT366" s="232"/>
    </row>
    <row r="367" spans="1:72">
      <c r="A367" s="234" t="s">
        <v>580</v>
      </c>
      <c r="B367" s="231">
        <v>6.8500000000000005E-2</v>
      </c>
      <c r="C367" s="231">
        <v>6.8500000000000005E-2</v>
      </c>
      <c r="D367" s="220">
        <v>2920671.73</v>
      </c>
      <c r="E367" s="220">
        <v>2922173.92</v>
      </c>
      <c r="F367" s="220">
        <v>2923869.43</v>
      </c>
      <c r="G367" s="220">
        <v>2926598.08</v>
      </c>
      <c r="H367" s="220">
        <v>2929096.67</v>
      </c>
      <c r="I367" s="220">
        <v>2966379.52</v>
      </c>
      <c r="J367" s="220">
        <v>3003280.6799999997</v>
      </c>
      <c r="K367" s="220">
        <v>3003280.6799999997</v>
      </c>
      <c r="L367" s="220">
        <v>3003280.6799999997</v>
      </c>
      <c r="M367" s="220">
        <v>3003280.6799999997</v>
      </c>
      <c r="N367" s="220">
        <v>3003280.6799999997</v>
      </c>
      <c r="O367" s="220">
        <v>3003280.6799999997</v>
      </c>
      <c r="P367" s="220">
        <f t="shared" si="68"/>
        <v>35608473.43</v>
      </c>
      <c r="Q367" s="220">
        <v>3003280.6799999997</v>
      </c>
      <c r="R367" s="220">
        <v>3003280.6799999997</v>
      </c>
      <c r="S367" s="220">
        <v>3003280.6799999997</v>
      </c>
      <c r="T367" s="220">
        <v>3003280.6799999997</v>
      </c>
      <c r="U367" s="220">
        <v>3003280.6799999997</v>
      </c>
      <c r="V367" s="220">
        <v>3003280.6799999997</v>
      </c>
      <c r="W367" s="220">
        <v>3003280.6799999997</v>
      </c>
      <c r="X367" s="220">
        <v>3003280.6799999997</v>
      </c>
      <c r="Y367" s="220">
        <v>3003280.6799999997</v>
      </c>
      <c r="Z367" s="220">
        <v>3003280.6799999997</v>
      </c>
      <c r="AA367" s="220">
        <v>3003280.6799999997</v>
      </c>
      <c r="AB367" s="220">
        <v>3003280.6799999997</v>
      </c>
      <c r="AC367" s="220">
        <v>3003280.6799999997</v>
      </c>
      <c r="AD367" s="220">
        <v>3003280.6799999997</v>
      </c>
      <c r="AE367" s="220">
        <v>3003280.6799999997</v>
      </c>
      <c r="AF367" s="220">
        <v>3003280.6799999997</v>
      </c>
      <c r="AG367" s="220">
        <f t="shared" si="69"/>
        <v>36039368.159999996</v>
      </c>
      <c r="AH367" s="234"/>
      <c r="AI367" s="235">
        <f t="shared" si="72"/>
        <v>16672.169999999998</v>
      </c>
      <c r="AJ367" s="235">
        <f t="shared" si="72"/>
        <v>16680.740000000002</v>
      </c>
      <c r="AK367" s="235">
        <f t="shared" si="72"/>
        <v>16690.419999999998</v>
      </c>
      <c r="AL367" s="235">
        <f t="shared" si="70"/>
        <v>16706</v>
      </c>
      <c r="AM367" s="235">
        <f t="shared" si="70"/>
        <v>16720.259999999998</v>
      </c>
      <c r="AN367" s="235">
        <f t="shared" si="70"/>
        <v>16933.080000000002</v>
      </c>
      <c r="AO367" s="235">
        <f t="shared" si="70"/>
        <v>17143.73</v>
      </c>
      <c r="AP367" s="235">
        <f t="shared" si="70"/>
        <v>17143.73</v>
      </c>
      <c r="AQ367" s="235">
        <f t="shared" si="70"/>
        <v>17143.73</v>
      </c>
      <c r="AR367" s="235">
        <f t="shared" si="74"/>
        <v>17143.73</v>
      </c>
      <c r="AS367" s="235">
        <f t="shared" si="74"/>
        <v>17143.73</v>
      </c>
      <c r="AT367" s="235">
        <f t="shared" si="74"/>
        <v>17143.73</v>
      </c>
      <c r="AU367" s="236">
        <f t="shared" si="65"/>
        <v>203265.05000000005</v>
      </c>
      <c r="AV367" s="236">
        <f t="shared" si="66"/>
        <v>17143.73</v>
      </c>
      <c r="AW367" s="236">
        <f t="shared" si="66"/>
        <v>17143.73</v>
      </c>
      <c r="AX367" s="236">
        <f t="shared" si="66"/>
        <v>17143.73</v>
      </c>
      <c r="AY367" s="236">
        <f t="shared" si="64"/>
        <v>17143.73</v>
      </c>
      <c r="AZ367" s="236">
        <f t="shared" si="73"/>
        <v>17143.73</v>
      </c>
      <c r="BA367" s="236">
        <f t="shared" si="73"/>
        <v>17143.73</v>
      </c>
      <c r="BB367" s="236">
        <f t="shared" si="73"/>
        <v>17143.73</v>
      </c>
      <c r="BC367" s="236">
        <f t="shared" si="71"/>
        <v>17143.73</v>
      </c>
      <c r="BD367" s="236">
        <f t="shared" si="71"/>
        <v>17143.73</v>
      </c>
      <c r="BE367" s="236">
        <f t="shared" si="71"/>
        <v>17143.73</v>
      </c>
      <c r="BF367" s="236">
        <f t="shared" si="71"/>
        <v>17143.73</v>
      </c>
      <c r="BG367" s="236">
        <f t="shared" si="71"/>
        <v>17143.73</v>
      </c>
      <c r="BH367" s="236">
        <f t="shared" si="71"/>
        <v>17143.73</v>
      </c>
      <c r="BI367" s="236">
        <f t="shared" si="75"/>
        <v>17143.73</v>
      </c>
      <c r="BJ367" s="236">
        <f t="shared" si="75"/>
        <v>17143.73</v>
      </c>
      <c r="BK367" s="236">
        <f t="shared" si="75"/>
        <v>17143.73</v>
      </c>
      <c r="BL367" s="235">
        <f t="shared" si="67"/>
        <v>205724.76000000004</v>
      </c>
      <c r="BM367" s="234"/>
      <c r="BN367" s="234"/>
      <c r="BO367" s="234"/>
      <c r="BP367" s="235">
        <f>BL367</f>
        <v>205724.76000000004</v>
      </c>
      <c r="BQ367" s="234"/>
      <c r="BS367" s="232"/>
      <c r="BT367" s="232"/>
    </row>
    <row r="368" spans="1:72">
      <c r="A368" s="234" t="s">
        <v>581</v>
      </c>
      <c r="B368" s="231">
        <v>4.2900000000000001E-2</v>
      </c>
      <c r="C368" s="231">
        <v>4.2900000000000001E-2</v>
      </c>
      <c r="D368" s="220">
        <v>10731769.470000001</v>
      </c>
      <c r="E368" s="220">
        <v>10731769.470000001</v>
      </c>
      <c r="F368" s="220">
        <v>10731769.470000001</v>
      </c>
      <c r="G368" s="220">
        <v>10731769.470000001</v>
      </c>
      <c r="H368" s="220">
        <v>10731769.470000001</v>
      </c>
      <c r="I368" s="220">
        <v>10731769.470000001</v>
      </c>
      <c r="J368" s="220">
        <v>10731769.470000001</v>
      </c>
      <c r="K368" s="220">
        <v>10731769.470000001</v>
      </c>
      <c r="L368" s="220">
        <v>10731769.470000001</v>
      </c>
      <c r="M368" s="220">
        <v>10731769.470000001</v>
      </c>
      <c r="N368" s="220">
        <v>10731769.470000001</v>
      </c>
      <c r="O368" s="220">
        <v>10731769.470000001</v>
      </c>
      <c r="P368" s="220">
        <f t="shared" si="68"/>
        <v>128781233.64</v>
      </c>
      <c r="Q368" s="220">
        <v>10731769.470000001</v>
      </c>
      <c r="R368" s="220">
        <v>10731769.470000001</v>
      </c>
      <c r="S368" s="220">
        <v>10731769.470000001</v>
      </c>
      <c r="T368" s="220">
        <v>10731769.470000001</v>
      </c>
      <c r="U368" s="220">
        <v>10731769.470000001</v>
      </c>
      <c r="V368" s="220">
        <v>10731769.470000001</v>
      </c>
      <c r="W368" s="220">
        <v>10731769.470000001</v>
      </c>
      <c r="X368" s="220">
        <v>10731769.470000001</v>
      </c>
      <c r="Y368" s="220">
        <v>10731769.470000001</v>
      </c>
      <c r="Z368" s="220">
        <v>10731769.470000001</v>
      </c>
      <c r="AA368" s="220">
        <v>10731769.470000001</v>
      </c>
      <c r="AB368" s="220">
        <v>10731769.470000001</v>
      </c>
      <c r="AC368" s="220">
        <v>10731769.470000001</v>
      </c>
      <c r="AD368" s="220">
        <v>10731769.470000001</v>
      </c>
      <c r="AE368" s="220">
        <v>10731769.470000001</v>
      </c>
      <c r="AF368" s="220">
        <v>10731769.470000001</v>
      </c>
      <c r="AG368" s="220">
        <f t="shared" si="69"/>
        <v>128781233.64</v>
      </c>
      <c r="AH368" s="234"/>
      <c r="AI368" s="235">
        <f t="shared" si="72"/>
        <v>38366.080000000002</v>
      </c>
      <c r="AJ368" s="235">
        <f t="shared" si="72"/>
        <v>38366.080000000002</v>
      </c>
      <c r="AK368" s="235">
        <f t="shared" si="72"/>
        <v>38366.080000000002</v>
      </c>
      <c r="AL368" s="235">
        <f t="shared" si="70"/>
        <v>38366.080000000002</v>
      </c>
      <c r="AM368" s="235">
        <f t="shared" si="70"/>
        <v>38366.080000000002</v>
      </c>
      <c r="AN368" s="235">
        <f t="shared" si="70"/>
        <v>38366.080000000002</v>
      </c>
      <c r="AO368" s="235">
        <f t="shared" si="70"/>
        <v>38366.080000000002</v>
      </c>
      <c r="AP368" s="235">
        <f t="shared" si="70"/>
        <v>38366.080000000002</v>
      </c>
      <c r="AQ368" s="235">
        <f t="shared" si="70"/>
        <v>38366.080000000002</v>
      </c>
      <c r="AR368" s="235">
        <f t="shared" si="74"/>
        <v>38366.080000000002</v>
      </c>
      <c r="AS368" s="235">
        <f t="shared" si="74"/>
        <v>38366.080000000002</v>
      </c>
      <c r="AT368" s="235">
        <f t="shared" si="74"/>
        <v>38366.080000000002</v>
      </c>
      <c r="AU368" s="236">
        <f t="shared" si="65"/>
        <v>460392.96000000014</v>
      </c>
      <c r="AV368" s="236">
        <f t="shared" si="66"/>
        <v>38366.080000000002</v>
      </c>
      <c r="AW368" s="236">
        <f t="shared" si="66"/>
        <v>38366.080000000002</v>
      </c>
      <c r="AX368" s="236">
        <f t="shared" si="66"/>
        <v>38366.080000000002</v>
      </c>
      <c r="AY368" s="236">
        <f t="shared" si="64"/>
        <v>38366.080000000002</v>
      </c>
      <c r="AZ368" s="236">
        <f t="shared" si="73"/>
        <v>38366.080000000002</v>
      </c>
      <c r="BA368" s="236">
        <f t="shared" si="73"/>
        <v>38366.080000000002</v>
      </c>
      <c r="BB368" s="236">
        <f t="shared" si="73"/>
        <v>38366.080000000002</v>
      </c>
      <c r="BC368" s="236">
        <f t="shared" si="71"/>
        <v>38366.080000000002</v>
      </c>
      <c r="BD368" s="236">
        <f t="shared" si="71"/>
        <v>38366.080000000002</v>
      </c>
      <c r="BE368" s="236">
        <f t="shared" si="71"/>
        <v>38366.080000000002</v>
      </c>
      <c r="BF368" s="236">
        <f t="shared" si="71"/>
        <v>38366.080000000002</v>
      </c>
      <c r="BG368" s="236">
        <f t="shared" si="71"/>
        <v>38366.080000000002</v>
      </c>
      <c r="BH368" s="236">
        <f t="shared" si="71"/>
        <v>38366.080000000002</v>
      </c>
      <c r="BI368" s="236">
        <f t="shared" si="75"/>
        <v>38366.080000000002</v>
      </c>
      <c r="BJ368" s="236">
        <f t="shared" si="75"/>
        <v>38366.080000000002</v>
      </c>
      <c r="BK368" s="236">
        <f t="shared" si="75"/>
        <v>38366.080000000002</v>
      </c>
      <c r="BL368" s="235">
        <f t="shared" si="67"/>
        <v>460392.96000000014</v>
      </c>
      <c r="BM368" s="234"/>
      <c r="BN368" s="234"/>
      <c r="BO368" s="234"/>
      <c r="BP368" s="234"/>
      <c r="BQ368" s="234"/>
      <c r="BS368" s="232"/>
      <c r="BT368" s="232"/>
    </row>
    <row r="369" spans="1:72">
      <c r="A369" s="234" t="s">
        <v>582</v>
      </c>
      <c r="B369" s="231">
        <v>4.2900000000000001E-2</v>
      </c>
      <c r="C369" s="231">
        <v>4.2900000000000001E-2</v>
      </c>
      <c r="D369" s="220">
        <v>0</v>
      </c>
      <c r="E369" s="220">
        <v>0</v>
      </c>
      <c r="F369" s="220">
        <v>0</v>
      </c>
      <c r="G369" s="220">
        <v>0</v>
      </c>
      <c r="H369" s="220">
        <v>0</v>
      </c>
      <c r="I369" s="220">
        <v>0</v>
      </c>
      <c r="J369" s="220">
        <v>0</v>
      </c>
      <c r="K369" s="220">
        <v>0</v>
      </c>
      <c r="L369" s="220">
        <v>0</v>
      </c>
      <c r="M369" s="220">
        <v>0</v>
      </c>
      <c r="N369" s="220">
        <v>0</v>
      </c>
      <c r="O369" s="220">
        <v>0</v>
      </c>
      <c r="P369" s="220">
        <f t="shared" si="68"/>
        <v>0</v>
      </c>
      <c r="Q369" s="220">
        <v>0</v>
      </c>
      <c r="R369" s="220">
        <v>0</v>
      </c>
      <c r="S369" s="220">
        <v>0</v>
      </c>
      <c r="T369" s="220">
        <v>0</v>
      </c>
      <c r="U369" s="220">
        <v>0</v>
      </c>
      <c r="V369" s="220">
        <v>0</v>
      </c>
      <c r="W369" s="220">
        <v>0</v>
      </c>
      <c r="X369" s="220">
        <v>0</v>
      </c>
      <c r="Y369" s="220">
        <v>0</v>
      </c>
      <c r="Z369" s="220">
        <v>0</v>
      </c>
      <c r="AA369" s="220">
        <v>0</v>
      </c>
      <c r="AB369" s="220">
        <v>0</v>
      </c>
      <c r="AC369" s="220">
        <v>0</v>
      </c>
      <c r="AD369" s="220">
        <v>0</v>
      </c>
      <c r="AE369" s="220">
        <v>0</v>
      </c>
      <c r="AF369" s="220">
        <v>0</v>
      </c>
      <c r="AG369" s="220">
        <f t="shared" si="69"/>
        <v>0</v>
      </c>
      <c r="AH369" s="234"/>
      <c r="AI369" s="235">
        <f t="shared" si="72"/>
        <v>0</v>
      </c>
      <c r="AJ369" s="235">
        <f t="shared" si="72"/>
        <v>0</v>
      </c>
      <c r="AK369" s="235">
        <f t="shared" si="72"/>
        <v>0</v>
      </c>
      <c r="AL369" s="235">
        <f t="shared" si="70"/>
        <v>0</v>
      </c>
      <c r="AM369" s="235">
        <f t="shared" si="70"/>
        <v>0</v>
      </c>
      <c r="AN369" s="235">
        <f t="shared" si="70"/>
        <v>0</v>
      </c>
      <c r="AO369" s="235">
        <f t="shared" si="70"/>
        <v>0</v>
      </c>
      <c r="AP369" s="235">
        <f t="shared" si="70"/>
        <v>0</v>
      </c>
      <c r="AQ369" s="235">
        <f t="shared" si="70"/>
        <v>0</v>
      </c>
      <c r="AR369" s="235">
        <f t="shared" si="74"/>
        <v>0</v>
      </c>
      <c r="AS369" s="235">
        <f t="shared" si="74"/>
        <v>0</v>
      </c>
      <c r="AT369" s="235">
        <f t="shared" si="74"/>
        <v>0</v>
      </c>
      <c r="AU369" s="236">
        <f t="shared" si="65"/>
        <v>0</v>
      </c>
      <c r="AV369" s="236">
        <f t="shared" si="66"/>
        <v>0</v>
      </c>
      <c r="AW369" s="236">
        <f t="shared" si="66"/>
        <v>0</v>
      </c>
      <c r="AX369" s="236">
        <f t="shared" si="66"/>
        <v>0</v>
      </c>
      <c r="AY369" s="236">
        <f t="shared" si="64"/>
        <v>0</v>
      </c>
      <c r="AZ369" s="236">
        <f t="shared" si="73"/>
        <v>0</v>
      </c>
      <c r="BA369" s="236">
        <f t="shared" si="73"/>
        <v>0</v>
      </c>
      <c r="BB369" s="236">
        <f t="shared" si="73"/>
        <v>0</v>
      </c>
      <c r="BC369" s="236">
        <f t="shared" si="71"/>
        <v>0</v>
      </c>
      <c r="BD369" s="236">
        <f t="shared" si="71"/>
        <v>0</v>
      </c>
      <c r="BE369" s="236">
        <f t="shared" si="71"/>
        <v>0</v>
      </c>
      <c r="BF369" s="236">
        <f t="shared" si="71"/>
        <v>0</v>
      </c>
      <c r="BG369" s="236">
        <f t="shared" si="71"/>
        <v>0</v>
      </c>
      <c r="BH369" s="236">
        <f t="shared" si="71"/>
        <v>0</v>
      </c>
      <c r="BI369" s="236">
        <f t="shared" si="75"/>
        <v>0</v>
      </c>
      <c r="BJ369" s="236">
        <f t="shared" si="75"/>
        <v>0</v>
      </c>
      <c r="BK369" s="236">
        <f t="shared" si="75"/>
        <v>0</v>
      </c>
      <c r="BL369" s="235">
        <f t="shared" si="67"/>
        <v>0</v>
      </c>
      <c r="BM369" s="234"/>
      <c r="BN369" s="234"/>
      <c r="BO369" s="234"/>
      <c r="BP369" s="234"/>
      <c r="BQ369" s="234"/>
      <c r="BS369" s="232"/>
      <c r="BT369" s="232"/>
    </row>
    <row r="370" spans="1:72">
      <c r="A370" s="234" t="s">
        <v>583</v>
      </c>
      <c r="B370" s="231">
        <v>4.2900000000000001E-2</v>
      </c>
      <c r="C370" s="231">
        <v>4.2900000000000001E-2</v>
      </c>
      <c r="D370" s="220">
        <v>817804.93</v>
      </c>
      <c r="E370" s="220">
        <v>817804.93</v>
      </c>
      <c r="F370" s="220">
        <v>817804.93</v>
      </c>
      <c r="G370" s="220">
        <v>817804.93</v>
      </c>
      <c r="H370" s="220">
        <v>817804.93</v>
      </c>
      <c r="I370" s="220">
        <v>817804.93</v>
      </c>
      <c r="J370" s="220">
        <v>817804.93</v>
      </c>
      <c r="K370" s="220">
        <v>817804.93</v>
      </c>
      <c r="L370" s="220">
        <v>817804.93</v>
      </c>
      <c r="M370" s="220">
        <v>817804.93</v>
      </c>
      <c r="N370" s="220">
        <v>817804.93</v>
      </c>
      <c r="O370" s="220">
        <v>817804.93</v>
      </c>
      <c r="P370" s="220">
        <f t="shared" si="68"/>
        <v>9813659.1599999983</v>
      </c>
      <c r="Q370" s="220">
        <v>817804.93</v>
      </c>
      <c r="R370" s="220">
        <v>817804.93</v>
      </c>
      <c r="S370" s="220">
        <v>817804.93</v>
      </c>
      <c r="T370" s="220">
        <v>817804.93</v>
      </c>
      <c r="U370" s="220">
        <v>817804.93</v>
      </c>
      <c r="V370" s="220">
        <v>817804.93</v>
      </c>
      <c r="W370" s="220">
        <v>817804.93</v>
      </c>
      <c r="X370" s="220">
        <v>817804.93</v>
      </c>
      <c r="Y370" s="220">
        <v>817804.93</v>
      </c>
      <c r="Z370" s="220">
        <v>817804.93</v>
      </c>
      <c r="AA370" s="220">
        <v>817804.93</v>
      </c>
      <c r="AB370" s="220">
        <v>817804.93</v>
      </c>
      <c r="AC370" s="220">
        <v>817804.93</v>
      </c>
      <c r="AD370" s="220">
        <v>817804.93</v>
      </c>
      <c r="AE370" s="220">
        <v>817804.93</v>
      </c>
      <c r="AF370" s="220">
        <v>817804.93</v>
      </c>
      <c r="AG370" s="220">
        <f t="shared" si="69"/>
        <v>9813659.1599999983</v>
      </c>
      <c r="AH370" s="234"/>
      <c r="AI370" s="235">
        <f t="shared" si="72"/>
        <v>2923.65</v>
      </c>
      <c r="AJ370" s="235">
        <f t="shared" si="72"/>
        <v>2923.65</v>
      </c>
      <c r="AK370" s="235">
        <f t="shared" si="72"/>
        <v>2923.65</v>
      </c>
      <c r="AL370" s="235">
        <f t="shared" si="70"/>
        <v>2923.65</v>
      </c>
      <c r="AM370" s="235">
        <f t="shared" si="70"/>
        <v>2923.65</v>
      </c>
      <c r="AN370" s="235">
        <f t="shared" si="70"/>
        <v>2923.65</v>
      </c>
      <c r="AO370" s="235">
        <f t="shared" si="70"/>
        <v>2923.65</v>
      </c>
      <c r="AP370" s="235">
        <f t="shared" si="70"/>
        <v>2923.65</v>
      </c>
      <c r="AQ370" s="235">
        <f t="shared" si="70"/>
        <v>2923.65</v>
      </c>
      <c r="AR370" s="235">
        <f t="shared" si="74"/>
        <v>2923.65</v>
      </c>
      <c r="AS370" s="235">
        <f t="shared" si="74"/>
        <v>2923.65</v>
      </c>
      <c r="AT370" s="235">
        <f t="shared" si="74"/>
        <v>2923.65</v>
      </c>
      <c r="AU370" s="236">
        <f t="shared" si="65"/>
        <v>35083.80000000001</v>
      </c>
      <c r="AV370" s="236">
        <f t="shared" si="66"/>
        <v>2923.65</v>
      </c>
      <c r="AW370" s="236">
        <f t="shared" si="66"/>
        <v>2923.65</v>
      </c>
      <c r="AX370" s="236">
        <f t="shared" si="66"/>
        <v>2923.65</v>
      </c>
      <c r="AY370" s="236">
        <f t="shared" si="64"/>
        <v>2923.65</v>
      </c>
      <c r="AZ370" s="236">
        <f t="shared" si="73"/>
        <v>2923.65</v>
      </c>
      <c r="BA370" s="236">
        <f t="shared" si="73"/>
        <v>2923.65</v>
      </c>
      <c r="BB370" s="236">
        <f t="shared" si="73"/>
        <v>2923.65</v>
      </c>
      <c r="BC370" s="236">
        <f t="shared" si="71"/>
        <v>2923.65</v>
      </c>
      <c r="BD370" s="236">
        <f t="shared" si="71"/>
        <v>2923.65</v>
      </c>
      <c r="BE370" s="236">
        <f t="shared" si="71"/>
        <v>2923.65</v>
      </c>
      <c r="BF370" s="236">
        <f t="shared" si="71"/>
        <v>2923.65</v>
      </c>
      <c r="BG370" s="236">
        <f t="shared" si="71"/>
        <v>2923.65</v>
      </c>
      <c r="BH370" s="236">
        <f t="shared" si="71"/>
        <v>2923.65</v>
      </c>
      <c r="BI370" s="236">
        <f t="shared" si="75"/>
        <v>2923.65</v>
      </c>
      <c r="BJ370" s="236">
        <f t="shared" si="75"/>
        <v>2923.65</v>
      </c>
      <c r="BK370" s="236">
        <f t="shared" si="75"/>
        <v>2923.65</v>
      </c>
      <c r="BL370" s="235">
        <f t="shared" si="67"/>
        <v>35083.80000000001</v>
      </c>
      <c r="BM370" s="234"/>
      <c r="BN370" s="234"/>
      <c r="BO370" s="234"/>
      <c r="BP370" s="234"/>
      <c r="BQ370" s="234"/>
      <c r="BS370" s="232"/>
      <c r="BT370" s="232"/>
    </row>
    <row r="371" spans="1:72">
      <c r="A371" s="234" t="s">
        <v>584</v>
      </c>
      <c r="B371" s="231">
        <v>5.2999999999999992E-3</v>
      </c>
      <c r="C371" s="231">
        <v>5.2999999999999992E-3</v>
      </c>
      <c r="D371" s="220">
        <v>0</v>
      </c>
      <c r="E371" s="220">
        <v>0</v>
      </c>
      <c r="F371" s="220">
        <v>0</v>
      </c>
      <c r="G371" s="220">
        <v>0</v>
      </c>
      <c r="H371" s="220">
        <v>0</v>
      </c>
      <c r="I371" s="220">
        <v>0</v>
      </c>
      <c r="J371" s="220">
        <v>0</v>
      </c>
      <c r="K371" s="220">
        <v>0</v>
      </c>
      <c r="L371" s="220">
        <v>0</v>
      </c>
      <c r="M371" s="220">
        <v>0</v>
      </c>
      <c r="N371" s="220">
        <v>0</v>
      </c>
      <c r="O371" s="220">
        <v>0</v>
      </c>
      <c r="P371" s="220">
        <f t="shared" si="68"/>
        <v>0</v>
      </c>
      <c r="Q371" s="220">
        <v>0</v>
      </c>
      <c r="R371" s="220">
        <v>0</v>
      </c>
      <c r="S371" s="220">
        <v>0</v>
      </c>
      <c r="T371" s="220">
        <v>0</v>
      </c>
      <c r="U371" s="220">
        <v>0</v>
      </c>
      <c r="V371" s="220">
        <v>0</v>
      </c>
      <c r="W371" s="220">
        <v>0</v>
      </c>
      <c r="X371" s="220">
        <v>0</v>
      </c>
      <c r="Y371" s="220">
        <v>0</v>
      </c>
      <c r="Z371" s="220">
        <v>0</v>
      </c>
      <c r="AA371" s="220">
        <v>0</v>
      </c>
      <c r="AB371" s="220">
        <v>0</v>
      </c>
      <c r="AC371" s="220">
        <v>0</v>
      </c>
      <c r="AD371" s="220">
        <v>0</v>
      </c>
      <c r="AE371" s="220">
        <v>0</v>
      </c>
      <c r="AF371" s="220">
        <v>0</v>
      </c>
      <c r="AG371" s="220">
        <f t="shared" si="69"/>
        <v>0</v>
      </c>
      <c r="AH371" s="234"/>
      <c r="AI371" s="235">
        <f t="shared" si="72"/>
        <v>0</v>
      </c>
      <c r="AJ371" s="235">
        <f t="shared" si="72"/>
        <v>0</v>
      </c>
      <c r="AK371" s="235">
        <f t="shared" si="72"/>
        <v>0</v>
      </c>
      <c r="AL371" s="235">
        <f t="shared" si="70"/>
        <v>0</v>
      </c>
      <c r="AM371" s="235">
        <f t="shared" si="70"/>
        <v>0</v>
      </c>
      <c r="AN371" s="235">
        <f t="shared" si="70"/>
        <v>0</v>
      </c>
      <c r="AO371" s="235">
        <f t="shared" si="70"/>
        <v>0</v>
      </c>
      <c r="AP371" s="235">
        <f t="shared" si="70"/>
        <v>0</v>
      </c>
      <c r="AQ371" s="235">
        <f t="shared" si="70"/>
        <v>0</v>
      </c>
      <c r="AR371" s="235">
        <f t="shared" si="74"/>
        <v>0</v>
      </c>
      <c r="AS371" s="235">
        <f t="shared" si="74"/>
        <v>0</v>
      </c>
      <c r="AT371" s="235">
        <f t="shared" si="74"/>
        <v>0</v>
      </c>
      <c r="AU371" s="236">
        <f t="shared" si="65"/>
        <v>0</v>
      </c>
      <c r="AV371" s="236">
        <f t="shared" si="66"/>
        <v>0</v>
      </c>
      <c r="AW371" s="236">
        <f t="shared" si="66"/>
        <v>0</v>
      </c>
      <c r="AX371" s="236">
        <f t="shared" si="66"/>
        <v>0</v>
      </c>
      <c r="AY371" s="236">
        <f t="shared" si="64"/>
        <v>0</v>
      </c>
      <c r="AZ371" s="236">
        <f t="shared" si="73"/>
        <v>0</v>
      </c>
      <c r="BA371" s="236">
        <f t="shared" si="73"/>
        <v>0</v>
      </c>
      <c r="BB371" s="236">
        <f t="shared" si="73"/>
        <v>0</v>
      </c>
      <c r="BC371" s="236">
        <f t="shared" si="71"/>
        <v>0</v>
      </c>
      <c r="BD371" s="236">
        <f t="shared" si="71"/>
        <v>0</v>
      </c>
      <c r="BE371" s="236">
        <f t="shared" si="71"/>
        <v>0</v>
      </c>
      <c r="BF371" s="236">
        <f t="shared" si="71"/>
        <v>0</v>
      </c>
      <c r="BG371" s="236">
        <f t="shared" si="71"/>
        <v>0</v>
      </c>
      <c r="BH371" s="236">
        <f t="shared" si="71"/>
        <v>0</v>
      </c>
      <c r="BI371" s="236">
        <f t="shared" si="75"/>
        <v>0</v>
      </c>
      <c r="BJ371" s="236">
        <f t="shared" si="75"/>
        <v>0</v>
      </c>
      <c r="BK371" s="236">
        <f t="shared" si="75"/>
        <v>0</v>
      </c>
      <c r="BL371" s="235">
        <f t="shared" si="67"/>
        <v>0</v>
      </c>
      <c r="BM371" s="234"/>
      <c r="BN371" s="234"/>
      <c r="BO371" s="234"/>
      <c r="BP371" s="234"/>
      <c r="BQ371" s="234"/>
      <c r="BS371" s="232"/>
      <c r="BT371" s="232"/>
    </row>
    <row r="372" spans="1:72">
      <c r="A372" s="234" t="s">
        <v>585</v>
      </c>
      <c r="B372" s="231">
        <v>5.2999999999999992E-3</v>
      </c>
      <c r="C372" s="231">
        <v>5.2999999999999992E-3</v>
      </c>
      <c r="D372" s="220">
        <v>0</v>
      </c>
      <c r="E372" s="220">
        <v>0</v>
      </c>
      <c r="F372" s="220">
        <v>0</v>
      </c>
      <c r="G372" s="220">
        <v>0</v>
      </c>
      <c r="H372" s="220">
        <v>0</v>
      </c>
      <c r="I372" s="220">
        <v>0</v>
      </c>
      <c r="J372" s="220">
        <v>0</v>
      </c>
      <c r="K372" s="220">
        <v>0</v>
      </c>
      <c r="L372" s="220">
        <v>0</v>
      </c>
      <c r="M372" s="220">
        <v>0</v>
      </c>
      <c r="N372" s="220">
        <v>0</v>
      </c>
      <c r="O372" s="220">
        <v>0</v>
      </c>
      <c r="P372" s="220">
        <f t="shared" si="68"/>
        <v>0</v>
      </c>
      <c r="Q372" s="220">
        <v>0</v>
      </c>
      <c r="R372" s="220">
        <v>0</v>
      </c>
      <c r="S372" s="220">
        <v>0</v>
      </c>
      <c r="T372" s="220">
        <v>0</v>
      </c>
      <c r="U372" s="220">
        <v>0</v>
      </c>
      <c r="V372" s="220">
        <v>0</v>
      </c>
      <c r="W372" s="220">
        <v>0</v>
      </c>
      <c r="X372" s="220">
        <v>0</v>
      </c>
      <c r="Y372" s="220">
        <v>0</v>
      </c>
      <c r="Z372" s="220">
        <v>0</v>
      </c>
      <c r="AA372" s="220">
        <v>0</v>
      </c>
      <c r="AB372" s="220">
        <v>0</v>
      </c>
      <c r="AC372" s="220">
        <v>0</v>
      </c>
      <c r="AD372" s="220">
        <v>0</v>
      </c>
      <c r="AE372" s="220">
        <v>0</v>
      </c>
      <c r="AF372" s="220">
        <v>0</v>
      </c>
      <c r="AG372" s="220">
        <f t="shared" si="69"/>
        <v>0</v>
      </c>
      <c r="AH372" s="234"/>
      <c r="AI372" s="235">
        <f t="shared" si="72"/>
        <v>0</v>
      </c>
      <c r="AJ372" s="235">
        <f t="shared" si="72"/>
        <v>0</v>
      </c>
      <c r="AK372" s="235">
        <f t="shared" si="72"/>
        <v>0</v>
      </c>
      <c r="AL372" s="235">
        <f t="shared" si="70"/>
        <v>0</v>
      </c>
      <c r="AM372" s="235">
        <f t="shared" si="70"/>
        <v>0</v>
      </c>
      <c r="AN372" s="235">
        <f t="shared" si="70"/>
        <v>0</v>
      </c>
      <c r="AO372" s="235">
        <f t="shared" si="70"/>
        <v>0</v>
      </c>
      <c r="AP372" s="235">
        <f t="shared" si="70"/>
        <v>0</v>
      </c>
      <c r="AQ372" s="235">
        <f t="shared" si="70"/>
        <v>0</v>
      </c>
      <c r="AR372" s="235">
        <f t="shared" si="74"/>
        <v>0</v>
      </c>
      <c r="AS372" s="235">
        <f t="shared" si="74"/>
        <v>0</v>
      </c>
      <c r="AT372" s="235">
        <f t="shared" si="74"/>
        <v>0</v>
      </c>
      <c r="AU372" s="236">
        <f t="shared" si="65"/>
        <v>0</v>
      </c>
      <c r="AV372" s="236">
        <f t="shared" si="66"/>
        <v>0</v>
      </c>
      <c r="AW372" s="236">
        <f t="shared" si="66"/>
        <v>0</v>
      </c>
      <c r="AX372" s="236">
        <f t="shared" si="66"/>
        <v>0</v>
      </c>
      <c r="AY372" s="236">
        <f t="shared" si="64"/>
        <v>0</v>
      </c>
      <c r="AZ372" s="236">
        <f t="shared" si="73"/>
        <v>0</v>
      </c>
      <c r="BA372" s="236">
        <f t="shared" si="73"/>
        <v>0</v>
      </c>
      <c r="BB372" s="236">
        <f t="shared" si="73"/>
        <v>0</v>
      </c>
      <c r="BC372" s="236">
        <f t="shared" si="71"/>
        <v>0</v>
      </c>
      <c r="BD372" s="236">
        <f t="shared" si="71"/>
        <v>0</v>
      </c>
      <c r="BE372" s="236">
        <f t="shared" si="71"/>
        <v>0</v>
      </c>
      <c r="BF372" s="236">
        <f t="shared" si="71"/>
        <v>0</v>
      </c>
      <c r="BG372" s="236">
        <f t="shared" si="71"/>
        <v>0</v>
      </c>
      <c r="BH372" s="236">
        <f t="shared" si="71"/>
        <v>0</v>
      </c>
      <c r="BI372" s="236">
        <f t="shared" si="75"/>
        <v>0</v>
      </c>
      <c r="BJ372" s="236">
        <f t="shared" si="75"/>
        <v>0</v>
      </c>
      <c r="BK372" s="236">
        <f t="shared" si="75"/>
        <v>0</v>
      </c>
      <c r="BL372" s="235">
        <f t="shared" si="67"/>
        <v>0</v>
      </c>
      <c r="BM372" s="234"/>
      <c r="BN372" s="234"/>
      <c r="BO372" s="234"/>
      <c r="BP372" s="234"/>
      <c r="BQ372" s="234"/>
      <c r="BS372" s="232"/>
      <c r="BT372" s="232"/>
    </row>
    <row r="373" spans="1:72">
      <c r="A373" s="234" t="s">
        <v>586</v>
      </c>
      <c r="B373" s="231">
        <v>5.2999999999999992E-3</v>
      </c>
      <c r="C373" s="231">
        <v>5.2999999999999992E-3</v>
      </c>
      <c r="D373" s="220">
        <v>0</v>
      </c>
      <c r="E373" s="220">
        <v>0</v>
      </c>
      <c r="F373" s="220">
        <v>0</v>
      </c>
      <c r="G373" s="220">
        <v>0</v>
      </c>
      <c r="H373" s="220">
        <v>0</v>
      </c>
      <c r="I373" s="220">
        <v>0</v>
      </c>
      <c r="J373" s="220">
        <v>0</v>
      </c>
      <c r="K373" s="220">
        <v>0</v>
      </c>
      <c r="L373" s="220">
        <v>0</v>
      </c>
      <c r="M373" s="220">
        <v>0</v>
      </c>
      <c r="N373" s="220">
        <v>0</v>
      </c>
      <c r="O373" s="220">
        <v>0</v>
      </c>
      <c r="P373" s="220">
        <f t="shared" si="68"/>
        <v>0</v>
      </c>
      <c r="Q373" s="220">
        <v>0</v>
      </c>
      <c r="R373" s="220">
        <v>0</v>
      </c>
      <c r="S373" s="220">
        <v>0</v>
      </c>
      <c r="T373" s="220">
        <v>0</v>
      </c>
      <c r="U373" s="220">
        <v>0</v>
      </c>
      <c r="V373" s="220">
        <v>0</v>
      </c>
      <c r="W373" s="220">
        <v>0</v>
      </c>
      <c r="X373" s="220">
        <v>0</v>
      </c>
      <c r="Y373" s="220">
        <v>0</v>
      </c>
      <c r="Z373" s="220">
        <v>0</v>
      </c>
      <c r="AA373" s="220">
        <v>0</v>
      </c>
      <c r="AB373" s="220">
        <v>0</v>
      </c>
      <c r="AC373" s="220">
        <v>0</v>
      </c>
      <c r="AD373" s="220">
        <v>0</v>
      </c>
      <c r="AE373" s="220">
        <v>0</v>
      </c>
      <c r="AF373" s="220">
        <v>0</v>
      </c>
      <c r="AG373" s="220">
        <f t="shared" si="69"/>
        <v>0</v>
      </c>
      <c r="AH373" s="234"/>
      <c r="AI373" s="235">
        <f t="shared" si="72"/>
        <v>0</v>
      </c>
      <c r="AJ373" s="235">
        <f t="shared" si="72"/>
        <v>0</v>
      </c>
      <c r="AK373" s="235">
        <f t="shared" si="72"/>
        <v>0</v>
      </c>
      <c r="AL373" s="235">
        <f t="shared" si="70"/>
        <v>0</v>
      </c>
      <c r="AM373" s="235">
        <f t="shared" si="70"/>
        <v>0</v>
      </c>
      <c r="AN373" s="235">
        <f t="shared" si="70"/>
        <v>0</v>
      </c>
      <c r="AO373" s="235">
        <f t="shared" si="70"/>
        <v>0</v>
      </c>
      <c r="AP373" s="235">
        <f t="shared" si="70"/>
        <v>0</v>
      </c>
      <c r="AQ373" s="235">
        <f t="shared" si="70"/>
        <v>0</v>
      </c>
      <c r="AR373" s="235">
        <f t="shared" si="74"/>
        <v>0</v>
      </c>
      <c r="AS373" s="235">
        <f t="shared" si="74"/>
        <v>0</v>
      </c>
      <c r="AT373" s="235">
        <f t="shared" si="74"/>
        <v>0</v>
      </c>
      <c r="AU373" s="236">
        <f t="shared" si="65"/>
        <v>0</v>
      </c>
      <c r="AV373" s="236">
        <f t="shared" si="66"/>
        <v>0</v>
      </c>
      <c r="AW373" s="236">
        <f t="shared" si="66"/>
        <v>0</v>
      </c>
      <c r="AX373" s="236">
        <f t="shared" si="66"/>
        <v>0</v>
      </c>
      <c r="AY373" s="236">
        <f t="shared" si="64"/>
        <v>0</v>
      </c>
      <c r="AZ373" s="236">
        <f t="shared" si="73"/>
        <v>0</v>
      </c>
      <c r="BA373" s="236">
        <f t="shared" si="73"/>
        <v>0</v>
      </c>
      <c r="BB373" s="236">
        <f t="shared" si="73"/>
        <v>0</v>
      </c>
      <c r="BC373" s="236">
        <f t="shared" si="71"/>
        <v>0</v>
      </c>
      <c r="BD373" s="236">
        <f t="shared" si="71"/>
        <v>0</v>
      </c>
      <c r="BE373" s="236">
        <f t="shared" si="71"/>
        <v>0</v>
      </c>
      <c r="BF373" s="236">
        <f t="shared" si="71"/>
        <v>0</v>
      </c>
      <c r="BG373" s="236">
        <f t="shared" si="71"/>
        <v>0</v>
      </c>
      <c r="BH373" s="236">
        <f t="shared" si="71"/>
        <v>0</v>
      </c>
      <c r="BI373" s="236">
        <f t="shared" si="75"/>
        <v>0</v>
      </c>
      <c r="BJ373" s="236">
        <f t="shared" si="75"/>
        <v>0</v>
      </c>
      <c r="BK373" s="236">
        <f t="shared" si="75"/>
        <v>0</v>
      </c>
      <c r="BL373" s="235">
        <f t="shared" si="67"/>
        <v>0</v>
      </c>
      <c r="BM373" s="234"/>
      <c r="BN373" s="234"/>
      <c r="BO373" s="234"/>
      <c r="BP373" s="234"/>
      <c r="BQ373" s="234"/>
      <c r="BS373" s="232"/>
      <c r="BT373" s="232"/>
    </row>
    <row r="374" spans="1:72">
      <c r="A374" s="234" t="s">
        <v>587</v>
      </c>
      <c r="B374" s="231">
        <v>0.1</v>
      </c>
      <c r="C374" s="231">
        <v>0.1</v>
      </c>
      <c r="D374" s="220">
        <v>159233.81</v>
      </c>
      <c r="E374" s="220">
        <v>159233.81</v>
      </c>
      <c r="F374" s="220">
        <v>159233.81</v>
      </c>
      <c r="G374" s="220">
        <v>159233.81</v>
      </c>
      <c r="H374" s="220">
        <v>159233.81</v>
      </c>
      <c r="I374" s="220">
        <v>159233.81</v>
      </c>
      <c r="J374" s="220">
        <v>159233.81</v>
      </c>
      <c r="K374" s="220">
        <v>159233.81</v>
      </c>
      <c r="L374" s="220">
        <v>159233.81</v>
      </c>
      <c r="M374" s="220">
        <v>159233.81</v>
      </c>
      <c r="N374" s="220">
        <v>159233.81</v>
      </c>
      <c r="O374" s="220">
        <v>159233.81</v>
      </c>
      <c r="P374" s="220">
        <f t="shared" si="68"/>
        <v>1910805.7200000004</v>
      </c>
      <c r="Q374" s="220">
        <v>159233.81</v>
      </c>
      <c r="R374" s="220">
        <v>159233.81</v>
      </c>
      <c r="S374" s="220">
        <v>159233.81</v>
      </c>
      <c r="T374" s="220">
        <v>159233.81</v>
      </c>
      <c r="U374" s="220">
        <v>159233.81</v>
      </c>
      <c r="V374" s="220">
        <v>159233.81</v>
      </c>
      <c r="W374" s="220">
        <v>159233.81</v>
      </c>
      <c r="X374" s="220">
        <v>159233.81</v>
      </c>
      <c r="Y374" s="220">
        <v>159233.81</v>
      </c>
      <c r="Z374" s="220">
        <v>159233.81</v>
      </c>
      <c r="AA374" s="220">
        <v>159233.81</v>
      </c>
      <c r="AB374" s="220">
        <v>159233.81</v>
      </c>
      <c r="AC374" s="220">
        <v>159233.81</v>
      </c>
      <c r="AD374" s="220">
        <v>159233.81</v>
      </c>
      <c r="AE374" s="220">
        <v>159233.81</v>
      </c>
      <c r="AF374" s="220">
        <v>159233.81</v>
      </c>
      <c r="AG374" s="220">
        <f t="shared" si="69"/>
        <v>1910805.7200000004</v>
      </c>
      <c r="AH374" s="234"/>
      <c r="AI374" s="235">
        <f t="shared" si="72"/>
        <v>1326.95</v>
      </c>
      <c r="AJ374" s="235">
        <f t="shared" si="72"/>
        <v>1326.95</v>
      </c>
      <c r="AK374" s="235">
        <f t="shared" si="72"/>
        <v>1326.95</v>
      </c>
      <c r="AL374" s="235">
        <f t="shared" si="70"/>
        <v>1326.95</v>
      </c>
      <c r="AM374" s="235">
        <f t="shared" si="70"/>
        <v>1326.95</v>
      </c>
      <c r="AN374" s="235">
        <f t="shared" si="70"/>
        <v>1326.95</v>
      </c>
      <c r="AO374" s="235">
        <f t="shared" si="70"/>
        <v>1326.95</v>
      </c>
      <c r="AP374" s="235">
        <f t="shared" si="70"/>
        <v>1326.95</v>
      </c>
      <c r="AQ374" s="235">
        <f t="shared" si="70"/>
        <v>1326.95</v>
      </c>
      <c r="AR374" s="235">
        <f t="shared" si="74"/>
        <v>1326.95</v>
      </c>
      <c r="AS374" s="235">
        <f t="shared" si="74"/>
        <v>1326.95</v>
      </c>
      <c r="AT374" s="235">
        <f t="shared" si="74"/>
        <v>1326.95</v>
      </c>
      <c r="AU374" s="236">
        <f t="shared" si="65"/>
        <v>15923.400000000003</v>
      </c>
      <c r="AV374" s="236">
        <f t="shared" si="66"/>
        <v>1326.95</v>
      </c>
      <c r="AW374" s="236">
        <f t="shared" si="66"/>
        <v>1326.95</v>
      </c>
      <c r="AX374" s="236">
        <f t="shared" si="66"/>
        <v>1326.95</v>
      </c>
      <c r="AY374" s="236">
        <f t="shared" si="64"/>
        <v>1326.95</v>
      </c>
      <c r="AZ374" s="236">
        <f t="shared" si="73"/>
        <v>1326.95</v>
      </c>
      <c r="BA374" s="236">
        <f t="shared" si="73"/>
        <v>1326.95</v>
      </c>
      <c r="BB374" s="236">
        <f t="shared" si="73"/>
        <v>1326.95</v>
      </c>
      <c r="BC374" s="236">
        <f t="shared" si="71"/>
        <v>1326.95</v>
      </c>
      <c r="BD374" s="236">
        <f t="shared" si="71"/>
        <v>1326.95</v>
      </c>
      <c r="BE374" s="236">
        <f t="shared" si="71"/>
        <v>1326.95</v>
      </c>
      <c r="BF374" s="236">
        <f t="shared" si="71"/>
        <v>1326.95</v>
      </c>
      <c r="BG374" s="236">
        <f t="shared" si="71"/>
        <v>1326.95</v>
      </c>
      <c r="BH374" s="236">
        <f t="shared" si="71"/>
        <v>1326.95</v>
      </c>
      <c r="BI374" s="236">
        <f t="shared" si="75"/>
        <v>1326.95</v>
      </c>
      <c r="BJ374" s="236">
        <f t="shared" si="75"/>
        <v>1326.95</v>
      </c>
      <c r="BK374" s="236">
        <f t="shared" si="75"/>
        <v>1326.95</v>
      </c>
      <c r="BL374" s="235">
        <f t="shared" si="67"/>
        <v>15923.400000000003</v>
      </c>
      <c r="BM374" s="234"/>
      <c r="BN374" s="234"/>
      <c r="BO374" s="234"/>
      <c r="BP374" s="234"/>
      <c r="BQ374" s="234"/>
      <c r="BS374" s="232"/>
      <c r="BT374" s="232"/>
    </row>
    <row r="375" spans="1:72">
      <c r="A375" s="234" t="s">
        <v>588</v>
      </c>
      <c r="B375" s="231">
        <v>4.0000000000000008E-2</v>
      </c>
      <c r="C375" s="231">
        <v>4.0000000000000008E-2</v>
      </c>
      <c r="D375" s="220">
        <v>127883756.40000001</v>
      </c>
      <c r="E375" s="220">
        <v>129964227.04000001</v>
      </c>
      <c r="F375" s="220">
        <v>130944651.7</v>
      </c>
      <c r="G375" s="220">
        <v>131273823.48999999</v>
      </c>
      <c r="H375" s="220">
        <v>131977831.18000001</v>
      </c>
      <c r="I375" s="220">
        <v>132861924.76000001</v>
      </c>
      <c r="J375" s="220">
        <v>133329626.68999998</v>
      </c>
      <c r="K375" s="220">
        <v>133880739.79499999</v>
      </c>
      <c r="L375" s="220">
        <v>134444557.595</v>
      </c>
      <c r="M375" s="220">
        <v>135069548.56000003</v>
      </c>
      <c r="N375" s="220">
        <v>135818190.62500003</v>
      </c>
      <c r="O375" s="220">
        <v>136539167.05500001</v>
      </c>
      <c r="P375" s="220">
        <f t="shared" si="68"/>
        <v>1593988044.8899999</v>
      </c>
      <c r="Q375" s="220">
        <v>137231663.87</v>
      </c>
      <c r="R375" s="220">
        <v>137924447.17500001</v>
      </c>
      <c r="S375" s="220">
        <v>138532725.495</v>
      </c>
      <c r="T375" s="220">
        <v>139125376.79000002</v>
      </c>
      <c r="U375" s="220">
        <v>139696916.59500003</v>
      </c>
      <c r="V375" s="220">
        <v>140171610.86000004</v>
      </c>
      <c r="W375" s="220">
        <v>140737012.34000003</v>
      </c>
      <c r="X375" s="220">
        <v>141373149.14500001</v>
      </c>
      <c r="Y375" s="220">
        <v>141949046.70499998</v>
      </c>
      <c r="Z375" s="220">
        <v>142492413.26000002</v>
      </c>
      <c r="AA375" s="220">
        <v>143178371.95000002</v>
      </c>
      <c r="AB375" s="220">
        <v>143976601.98000002</v>
      </c>
      <c r="AC375" s="220">
        <v>144743442.89000005</v>
      </c>
      <c r="AD375" s="220">
        <v>145494713.56999999</v>
      </c>
      <c r="AE375" s="220">
        <v>146167077.69499999</v>
      </c>
      <c r="AF375" s="220">
        <v>146832924.88999999</v>
      </c>
      <c r="AG375" s="220">
        <f t="shared" si="69"/>
        <v>1716813281.8800001</v>
      </c>
      <c r="AH375" s="234"/>
      <c r="AI375" s="235">
        <f t="shared" si="72"/>
        <v>426279.19</v>
      </c>
      <c r="AJ375" s="235">
        <f t="shared" si="72"/>
        <v>433214.09</v>
      </c>
      <c r="AK375" s="235">
        <f t="shared" si="72"/>
        <v>436482.17</v>
      </c>
      <c r="AL375" s="235">
        <f t="shared" si="70"/>
        <v>437579.41</v>
      </c>
      <c r="AM375" s="235">
        <f t="shared" si="70"/>
        <v>439926.1</v>
      </c>
      <c r="AN375" s="235">
        <f t="shared" si="70"/>
        <v>442873.08</v>
      </c>
      <c r="AO375" s="235">
        <f t="shared" si="70"/>
        <v>444432.09</v>
      </c>
      <c r="AP375" s="235">
        <f t="shared" si="70"/>
        <v>446269.13</v>
      </c>
      <c r="AQ375" s="235">
        <f t="shared" si="70"/>
        <v>448148.53</v>
      </c>
      <c r="AR375" s="235">
        <f t="shared" si="74"/>
        <v>450231.83</v>
      </c>
      <c r="AS375" s="235">
        <f t="shared" si="74"/>
        <v>452727.3</v>
      </c>
      <c r="AT375" s="235">
        <f t="shared" si="74"/>
        <v>455130.56</v>
      </c>
      <c r="AU375" s="236">
        <f t="shared" si="65"/>
        <v>5313293.4799999995</v>
      </c>
      <c r="AV375" s="236">
        <f t="shared" si="66"/>
        <v>457438.88</v>
      </c>
      <c r="AW375" s="236">
        <f t="shared" si="66"/>
        <v>459748.16</v>
      </c>
      <c r="AX375" s="236">
        <f t="shared" si="66"/>
        <v>461775.75</v>
      </c>
      <c r="AY375" s="236">
        <f t="shared" si="64"/>
        <v>463751.26</v>
      </c>
      <c r="AZ375" s="236">
        <f t="shared" si="73"/>
        <v>465656.39</v>
      </c>
      <c r="BA375" s="236">
        <f t="shared" si="73"/>
        <v>467238.7</v>
      </c>
      <c r="BB375" s="236">
        <f t="shared" si="73"/>
        <v>469123.37</v>
      </c>
      <c r="BC375" s="236">
        <f t="shared" si="71"/>
        <v>471243.83</v>
      </c>
      <c r="BD375" s="236">
        <f t="shared" si="71"/>
        <v>473163.49</v>
      </c>
      <c r="BE375" s="236">
        <f t="shared" si="71"/>
        <v>474974.71</v>
      </c>
      <c r="BF375" s="236">
        <f t="shared" si="71"/>
        <v>477261.24</v>
      </c>
      <c r="BG375" s="236">
        <f t="shared" si="71"/>
        <v>479922.01</v>
      </c>
      <c r="BH375" s="236">
        <f t="shared" si="71"/>
        <v>482478.14</v>
      </c>
      <c r="BI375" s="236">
        <f t="shared" si="75"/>
        <v>484982.38</v>
      </c>
      <c r="BJ375" s="236">
        <f t="shared" si="75"/>
        <v>487223.59</v>
      </c>
      <c r="BK375" s="236">
        <f t="shared" si="75"/>
        <v>489443.08</v>
      </c>
      <c r="BL375" s="235">
        <f t="shared" si="67"/>
        <v>5722710.9299999997</v>
      </c>
      <c r="BM375" s="234"/>
      <c r="BN375" s="234"/>
      <c r="BO375" s="234"/>
      <c r="BP375" s="234"/>
      <c r="BQ375" s="234"/>
      <c r="BS375" s="232"/>
      <c r="BT375" s="232"/>
    </row>
    <row r="376" spans="1:72">
      <c r="A376" s="234" t="s">
        <v>589</v>
      </c>
      <c r="B376" s="231">
        <v>4.0000000000000008E-2</v>
      </c>
      <c r="C376" s="231">
        <v>4.0000000000000008E-2</v>
      </c>
      <c r="D376" s="220">
        <v>3929229.23</v>
      </c>
      <c r="E376" s="220">
        <v>3920528.6</v>
      </c>
      <c r="F376" s="220">
        <v>3918625.84</v>
      </c>
      <c r="G376" s="220">
        <v>3926625.41</v>
      </c>
      <c r="H376" s="220">
        <v>3936676.52</v>
      </c>
      <c r="I376" s="220">
        <v>3955741.0300000003</v>
      </c>
      <c r="J376" s="220">
        <v>3971570.4049999998</v>
      </c>
      <c r="K376" s="220">
        <v>3988548.98</v>
      </c>
      <c r="L376" s="220">
        <v>4011853.7850000001</v>
      </c>
      <c r="M376" s="220">
        <v>4038376.7250000001</v>
      </c>
      <c r="N376" s="220">
        <v>4061216.7800000003</v>
      </c>
      <c r="O376" s="220">
        <v>4077728.0100000007</v>
      </c>
      <c r="P376" s="220">
        <f t="shared" si="68"/>
        <v>47736721.315000005</v>
      </c>
      <c r="Q376" s="220">
        <v>4094238.6700000004</v>
      </c>
      <c r="R376" s="220">
        <v>4113156.1700000004</v>
      </c>
      <c r="S376" s="220">
        <v>4131830.8150000004</v>
      </c>
      <c r="T376" s="220">
        <v>4149883.0300000003</v>
      </c>
      <c r="U376" s="220">
        <v>4164990.5600000005</v>
      </c>
      <c r="V376" s="220">
        <v>4177775.2700000005</v>
      </c>
      <c r="W376" s="220">
        <v>4191425.2700000005</v>
      </c>
      <c r="X376" s="220">
        <v>4205698.2700000005</v>
      </c>
      <c r="Y376" s="220">
        <v>4220266.8250000002</v>
      </c>
      <c r="Z376" s="220">
        <v>4233051.5350000011</v>
      </c>
      <c r="AA376" s="220">
        <v>4247277.6300000008</v>
      </c>
      <c r="AB376" s="220">
        <v>4262615.0500000007</v>
      </c>
      <c r="AC376" s="220">
        <v>4278812.9750000006</v>
      </c>
      <c r="AD376" s="220">
        <v>4296797.3600000003</v>
      </c>
      <c r="AE376" s="220">
        <v>4313861.24</v>
      </c>
      <c r="AF376" s="220">
        <v>4330925.12</v>
      </c>
      <c r="AG376" s="220">
        <f t="shared" si="69"/>
        <v>50923497.104999997</v>
      </c>
      <c r="AH376" s="234"/>
      <c r="AI376" s="235">
        <f t="shared" si="72"/>
        <v>13097.43</v>
      </c>
      <c r="AJ376" s="235">
        <f t="shared" si="72"/>
        <v>13068.43</v>
      </c>
      <c r="AK376" s="235">
        <f t="shared" si="72"/>
        <v>13062.09</v>
      </c>
      <c r="AL376" s="235">
        <f t="shared" si="70"/>
        <v>13088.75</v>
      </c>
      <c r="AM376" s="235">
        <f t="shared" si="70"/>
        <v>13122.26</v>
      </c>
      <c r="AN376" s="235">
        <f t="shared" si="70"/>
        <v>13185.8</v>
      </c>
      <c r="AO376" s="235">
        <f t="shared" si="70"/>
        <v>13238.57</v>
      </c>
      <c r="AP376" s="235">
        <f t="shared" si="70"/>
        <v>13295.16</v>
      </c>
      <c r="AQ376" s="235">
        <f t="shared" si="70"/>
        <v>13372.85</v>
      </c>
      <c r="AR376" s="235">
        <f t="shared" si="74"/>
        <v>13461.26</v>
      </c>
      <c r="AS376" s="235">
        <f t="shared" si="74"/>
        <v>13537.39</v>
      </c>
      <c r="AT376" s="235">
        <f t="shared" si="74"/>
        <v>13592.43</v>
      </c>
      <c r="AU376" s="236">
        <f t="shared" si="65"/>
        <v>159122.41999999998</v>
      </c>
      <c r="AV376" s="236">
        <f t="shared" si="66"/>
        <v>13647.46</v>
      </c>
      <c r="AW376" s="236">
        <f t="shared" si="66"/>
        <v>13710.52</v>
      </c>
      <c r="AX376" s="236">
        <f t="shared" si="66"/>
        <v>13772.77</v>
      </c>
      <c r="AY376" s="236">
        <f t="shared" si="64"/>
        <v>13832.94</v>
      </c>
      <c r="AZ376" s="236">
        <f t="shared" si="73"/>
        <v>13883.3</v>
      </c>
      <c r="BA376" s="236">
        <f t="shared" si="73"/>
        <v>13925.92</v>
      </c>
      <c r="BB376" s="236">
        <f t="shared" si="73"/>
        <v>13971.42</v>
      </c>
      <c r="BC376" s="236">
        <f t="shared" si="71"/>
        <v>14018.99</v>
      </c>
      <c r="BD376" s="236">
        <f t="shared" si="71"/>
        <v>14067.56</v>
      </c>
      <c r="BE376" s="236">
        <f t="shared" si="71"/>
        <v>14110.17</v>
      </c>
      <c r="BF376" s="236">
        <f t="shared" si="71"/>
        <v>14157.59</v>
      </c>
      <c r="BG376" s="236">
        <f t="shared" si="71"/>
        <v>14208.72</v>
      </c>
      <c r="BH376" s="236">
        <f t="shared" si="71"/>
        <v>14262.71</v>
      </c>
      <c r="BI376" s="236">
        <f t="shared" si="75"/>
        <v>14322.66</v>
      </c>
      <c r="BJ376" s="236">
        <f t="shared" si="75"/>
        <v>14379.54</v>
      </c>
      <c r="BK376" s="236">
        <f t="shared" si="75"/>
        <v>14436.42</v>
      </c>
      <c r="BL376" s="235">
        <f t="shared" si="67"/>
        <v>169745.00000000003</v>
      </c>
      <c r="BM376" s="234"/>
      <c r="BN376" s="234"/>
      <c r="BO376" s="234"/>
      <c r="BP376" s="234"/>
      <c r="BQ376" s="234"/>
      <c r="BS376" s="232"/>
      <c r="BT376" s="232"/>
    </row>
    <row r="377" spans="1:72">
      <c r="A377" s="234" t="s">
        <v>590</v>
      </c>
      <c r="B377" s="231">
        <v>0</v>
      </c>
      <c r="C377" s="231">
        <v>0</v>
      </c>
      <c r="D377" s="220">
        <v>3048452.29</v>
      </c>
      <c r="E377" s="220">
        <v>3048452.29</v>
      </c>
      <c r="F377" s="220">
        <v>3048251.04</v>
      </c>
      <c r="G377" s="220">
        <v>3048049.79</v>
      </c>
      <c r="H377" s="220">
        <v>3048049.79</v>
      </c>
      <c r="I377" s="220">
        <v>3048049.79</v>
      </c>
      <c r="J377" s="220">
        <v>3049410.8</v>
      </c>
      <c r="K377" s="220">
        <v>3050771.81</v>
      </c>
      <c r="L377" s="220">
        <v>3050771.81</v>
      </c>
      <c r="M377" s="220">
        <v>3050771.81</v>
      </c>
      <c r="N377" s="220">
        <v>3050771.81</v>
      </c>
      <c r="O377" s="220">
        <v>3050771.81</v>
      </c>
      <c r="P377" s="220">
        <f t="shared" si="68"/>
        <v>36592574.839999996</v>
      </c>
      <c r="Q377" s="220">
        <v>3050771.81</v>
      </c>
      <c r="R377" s="220">
        <v>3050771.81</v>
      </c>
      <c r="S377" s="220">
        <v>3050771.81</v>
      </c>
      <c r="T377" s="220">
        <v>3050771.81</v>
      </c>
      <c r="U377" s="220">
        <v>3050771.81</v>
      </c>
      <c r="V377" s="220">
        <v>3050771.81</v>
      </c>
      <c r="W377" s="220">
        <v>3050771.81</v>
      </c>
      <c r="X377" s="220">
        <v>3050771.81</v>
      </c>
      <c r="Y377" s="220">
        <v>3050771.81</v>
      </c>
      <c r="Z377" s="220">
        <v>3588748.9950000001</v>
      </c>
      <c r="AA377" s="220">
        <v>4126726.18</v>
      </c>
      <c r="AB377" s="220">
        <v>4126726.18</v>
      </c>
      <c r="AC377" s="220">
        <v>4126726.18</v>
      </c>
      <c r="AD377" s="220">
        <v>4126726.18</v>
      </c>
      <c r="AE377" s="220">
        <v>4126726.18</v>
      </c>
      <c r="AF377" s="220">
        <v>4126726.18</v>
      </c>
      <c r="AG377" s="220">
        <f t="shared" si="69"/>
        <v>43602965.125</v>
      </c>
      <c r="AH377" s="234"/>
      <c r="AI377" s="235">
        <f t="shared" si="72"/>
        <v>0</v>
      </c>
      <c r="AJ377" s="235">
        <f t="shared" si="72"/>
        <v>0</v>
      </c>
      <c r="AK377" s="235">
        <f t="shared" si="72"/>
        <v>0</v>
      </c>
      <c r="AL377" s="235">
        <f t="shared" si="70"/>
        <v>0</v>
      </c>
      <c r="AM377" s="235">
        <f t="shared" si="70"/>
        <v>0</v>
      </c>
      <c r="AN377" s="235">
        <f t="shared" si="70"/>
        <v>0</v>
      </c>
      <c r="AO377" s="235">
        <f t="shared" si="70"/>
        <v>0</v>
      </c>
      <c r="AP377" s="235">
        <f t="shared" si="70"/>
        <v>0</v>
      </c>
      <c r="AQ377" s="235">
        <f t="shared" si="70"/>
        <v>0</v>
      </c>
      <c r="AR377" s="235">
        <f t="shared" si="74"/>
        <v>0</v>
      </c>
      <c r="AS377" s="235">
        <f t="shared" si="74"/>
        <v>0</v>
      </c>
      <c r="AT377" s="235">
        <f t="shared" si="74"/>
        <v>0</v>
      </c>
      <c r="AU377" s="236">
        <f t="shared" si="65"/>
        <v>0</v>
      </c>
      <c r="AV377" s="236">
        <f t="shared" si="66"/>
        <v>0</v>
      </c>
      <c r="AW377" s="236">
        <f t="shared" si="66"/>
        <v>0</v>
      </c>
      <c r="AX377" s="236">
        <f t="shared" si="66"/>
        <v>0</v>
      </c>
      <c r="AY377" s="236">
        <f t="shared" si="64"/>
        <v>0</v>
      </c>
      <c r="AZ377" s="236">
        <f t="shared" si="73"/>
        <v>0</v>
      </c>
      <c r="BA377" s="236">
        <f t="shared" si="73"/>
        <v>0</v>
      </c>
      <c r="BB377" s="236">
        <f t="shared" si="73"/>
        <v>0</v>
      </c>
      <c r="BC377" s="236">
        <f t="shared" si="71"/>
        <v>0</v>
      </c>
      <c r="BD377" s="236">
        <f t="shared" si="71"/>
        <v>0</v>
      </c>
      <c r="BE377" s="236">
        <f t="shared" si="71"/>
        <v>0</v>
      </c>
      <c r="BF377" s="236">
        <f t="shared" si="71"/>
        <v>0</v>
      </c>
      <c r="BG377" s="236">
        <f t="shared" si="71"/>
        <v>0</v>
      </c>
      <c r="BH377" s="236">
        <f t="shared" si="71"/>
        <v>0</v>
      </c>
      <c r="BI377" s="236">
        <f t="shared" si="75"/>
        <v>0</v>
      </c>
      <c r="BJ377" s="236">
        <f t="shared" si="75"/>
        <v>0</v>
      </c>
      <c r="BK377" s="236">
        <f t="shared" si="75"/>
        <v>0</v>
      </c>
      <c r="BL377" s="235">
        <f t="shared" si="67"/>
        <v>0</v>
      </c>
      <c r="BM377" s="234"/>
      <c r="BN377" s="234"/>
      <c r="BO377" s="234"/>
      <c r="BP377" s="234"/>
      <c r="BQ377" s="234"/>
      <c r="BS377" s="232"/>
      <c r="BT377" s="232"/>
    </row>
    <row r="378" spans="1:72">
      <c r="A378" s="234" t="s">
        <v>591</v>
      </c>
      <c r="B378" s="231">
        <v>0</v>
      </c>
      <c r="C378" s="231">
        <v>0</v>
      </c>
      <c r="D378" s="220">
        <v>529735.6</v>
      </c>
      <c r="E378" s="220">
        <v>529735.6</v>
      </c>
      <c r="F378" s="220">
        <v>529735.6</v>
      </c>
      <c r="G378" s="220">
        <v>533050.15</v>
      </c>
      <c r="H378" s="220">
        <v>536364.69000000006</v>
      </c>
      <c r="I378" s="220">
        <v>536364.69000000006</v>
      </c>
      <c r="J378" s="220">
        <v>536364.69000000006</v>
      </c>
      <c r="K378" s="220">
        <v>536364.69000000006</v>
      </c>
      <c r="L378" s="220">
        <v>536364.69000000006</v>
      </c>
      <c r="M378" s="220">
        <v>536364.69000000006</v>
      </c>
      <c r="N378" s="220">
        <v>536364.69000000006</v>
      </c>
      <c r="O378" s="220">
        <v>536364.69000000006</v>
      </c>
      <c r="P378" s="220">
        <f t="shared" si="68"/>
        <v>6413174.4700000016</v>
      </c>
      <c r="Q378" s="220">
        <v>536364.69000000006</v>
      </c>
      <c r="R378" s="220">
        <v>536364.69000000006</v>
      </c>
      <c r="S378" s="220">
        <v>536364.69000000006</v>
      </c>
      <c r="T378" s="220">
        <v>536364.69000000006</v>
      </c>
      <c r="U378" s="220">
        <v>536364.69000000006</v>
      </c>
      <c r="V378" s="220">
        <v>536364.69000000006</v>
      </c>
      <c r="W378" s="220">
        <v>536364.69000000006</v>
      </c>
      <c r="X378" s="220">
        <v>536364.69000000006</v>
      </c>
      <c r="Y378" s="220">
        <v>536364.69000000006</v>
      </c>
      <c r="Z378" s="220">
        <v>536364.69000000006</v>
      </c>
      <c r="AA378" s="220">
        <v>536364.69000000006</v>
      </c>
      <c r="AB378" s="220">
        <v>536364.69000000006</v>
      </c>
      <c r="AC378" s="220">
        <v>536364.69000000006</v>
      </c>
      <c r="AD378" s="220">
        <v>536364.69000000006</v>
      </c>
      <c r="AE378" s="220">
        <v>536364.69000000006</v>
      </c>
      <c r="AF378" s="220">
        <v>536364.69000000006</v>
      </c>
      <c r="AG378" s="220">
        <f t="shared" si="69"/>
        <v>6436376.2800000021</v>
      </c>
      <c r="AH378" s="234"/>
      <c r="AI378" s="235">
        <f t="shared" si="72"/>
        <v>0</v>
      </c>
      <c r="AJ378" s="235">
        <f t="shared" si="72"/>
        <v>0</v>
      </c>
      <c r="AK378" s="235">
        <f t="shared" si="72"/>
        <v>0</v>
      </c>
      <c r="AL378" s="235">
        <f t="shared" si="70"/>
        <v>0</v>
      </c>
      <c r="AM378" s="235">
        <f t="shared" si="70"/>
        <v>0</v>
      </c>
      <c r="AN378" s="235">
        <f t="shared" si="70"/>
        <v>0</v>
      </c>
      <c r="AO378" s="235">
        <f t="shared" si="70"/>
        <v>0</v>
      </c>
      <c r="AP378" s="235">
        <f t="shared" si="70"/>
        <v>0</v>
      </c>
      <c r="AQ378" s="235">
        <f t="shared" si="70"/>
        <v>0</v>
      </c>
      <c r="AR378" s="235">
        <f t="shared" si="74"/>
        <v>0</v>
      </c>
      <c r="AS378" s="235">
        <f t="shared" si="74"/>
        <v>0</v>
      </c>
      <c r="AT378" s="235">
        <f t="shared" si="74"/>
        <v>0</v>
      </c>
      <c r="AU378" s="236">
        <f t="shared" si="65"/>
        <v>0</v>
      </c>
      <c r="AV378" s="236">
        <f t="shared" si="66"/>
        <v>0</v>
      </c>
      <c r="AW378" s="236">
        <f t="shared" si="66"/>
        <v>0</v>
      </c>
      <c r="AX378" s="236">
        <f t="shared" si="66"/>
        <v>0</v>
      </c>
      <c r="AY378" s="236">
        <f t="shared" si="64"/>
        <v>0</v>
      </c>
      <c r="AZ378" s="236">
        <f t="shared" si="73"/>
        <v>0</v>
      </c>
      <c r="BA378" s="236">
        <f t="shared" si="73"/>
        <v>0</v>
      </c>
      <c r="BB378" s="236">
        <f t="shared" si="73"/>
        <v>0</v>
      </c>
      <c r="BC378" s="236">
        <f t="shared" si="71"/>
        <v>0</v>
      </c>
      <c r="BD378" s="236">
        <f t="shared" si="71"/>
        <v>0</v>
      </c>
      <c r="BE378" s="236">
        <f t="shared" si="71"/>
        <v>0</v>
      </c>
      <c r="BF378" s="236">
        <f t="shared" si="71"/>
        <v>0</v>
      </c>
      <c r="BG378" s="236">
        <f t="shared" si="71"/>
        <v>0</v>
      </c>
      <c r="BH378" s="236">
        <f t="shared" si="71"/>
        <v>0</v>
      </c>
      <c r="BI378" s="236">
        <f t="shared" si="75"/>
        <v>0</v>
      </c>
      <c r="BJ378" s="236">
        <f t="shared" si="75"/>
        <v>0</v>
      </c>
      <c r="BK378" s="236">
        <f t="shared" si="75"/>
        <v>0</v>
      </c>
      <c r="BL378" s="235">
        <f t="shared" si="67"/>
        <v>0</v>
      </c>
      <c r="BM378" s="234"/>
      <c r="BN378" s="234"/>
      <c r="BO378" s="234"/>
      <c r="BP378" s="234"/>
      <c r="BQ378" s="234"/>
    </row>
    <row r="379" spans="1:72">
      <c r="A379" s="234" t="s">
        <v>592</v>
      </c>
      <c r="B379" s="231">
        <v>2.4300000000000002E-2</v>
      </c>
      <c r="C379" s="231">
        <v>2.4300000000000002E-2</v>
      </c>
      <c r="D379" s="220">
        <v>53272199.57</v>
      </c>
      <c r="E379" s="220">
        <v>53598308.670000002</v>
      </c>
      <c r="F379" s="220">
        <v>54528364.840000004</v>
      </c>
      <c r="G379" s="220">
        <v>55304198.359999999</v>
      </c>
      <c r="H379" s="220">
        <v>55498167.810000002</v>
      </c>
      <c r="I379" s="220">
        <v>55517517.140000001</v>
      </c>
      <c r="J379" s="220">
        <v>57045212.995000005</v>
      </c>
      <c r="K379" s="220">
        <v>59519914.185000002</v>
      </c>
      <c r="L379" s="220">
        <v>61734602.589999996</v>
      </c>
      <c r="M379" s="220">
        <v>66178447.520000003</v>
      </c>
      <c r="N379" s="220">
        <v>69522113.179999992</v>
      </c>
      <c r="O379" s="220">
        <v>69848128.605000004</v>
      </c>
      <c r="P379" s="220">
        <f t="shared" si="68"/>
        <v>711567175.46499991</v>
      </c>
      <c r="Q379" s="220">
        <v>70284934.280000001</v>
      </c>
      <c r="R379" s="220">
        <v>70732255.825000018</v>
      </c>
      <c r="S379" s="220">
        <v>71015056.045000017</v>
      </c>
      <c r="T379" s="220">
        <v>71379395.415000007</v>
      </c>
      <c r="U379" s="220">
        <v>71802153.675000012</v>
      </c>
      <c r="V379" s="220">
        <v>72446307.480000004</v>
      </c>
      <c r="W379" s="220">
        <v>73565503.954999998</v>
      </c>
      <c r="X379" s="220">
        <v>74683078.655000001</v>
      </c>
      <c r="Y379" s="220">
        <v>75551895.385000005</v>
      </c>
      <c r="Z379" s="220">
        <v>79264410.680000022</v>
      </c>
      <c r="AA379" s="220">
        <v>82562991.795000017</v>
      </c>
      <c r="AB379" s="220">
        <v>82589060.545000017</v>
      </c>
      <c r="AC379" s="220">
        <v>82657237.445000008</v>
      </c>
      <c r="AD379" s="220">
        <v>82725414.345000014</v>
      </c>
      <c r="AE379" s="220">
        <v>82758569.195000008</v>
      </c>
      <c r="AF379" s="220">
        <v>82845729.25</v>
      </c>
      <c r="AG379" s="220">
        <f t="shared" si="69"/>
        <v>943452352.40500021</v>
      </c>
      <c r="AH379" s="234"/>
      <c r="AI379" s="235">
        <f t="shared" si="72"/>
        <v>107876.2</v>
      </c>
      <c r="AJ379" s="235">
        <f t="shared" si="72"/>
        <v>108536.58</v>
      </c>
      <c r="AK379" s="235">
        <f t="shared" si="72"/>
        <v>110419.94</v>
      </c>
      <c r="AL379" s="235">
        <f t="shared" si="70"/>
        <v>111991</v>
      </c>
      <c r="AM379" s="235">
        <f t="shared" si="70"/>
        <v>112383.79</v>
      </c>
      <c r="AN379" s="235">
        <f t="shared" si="70"/>
        <v>112422.97</v>
      </c>
      <c r="AO379" s="235">
        <f t="shared" si="70"/>
        <v>115516.56</v>
      </c>
      <c r="AP379" s="235">
        <f t="shared" si="70"/>
        <v>120527.83</v>
      </c>
      <c r="AQ379" s="235">
        <f t="shared" si="70"/>
        <v>125012.57</v>
      </c>
      <c r="AR379" s="235">
        <f t="shared" si="74"/>
        <v>134011.35999999999</v>
      </c>
      <c r="AS379" s="235">
        <f t="shared" si="74"/>
        <v>140782.28</v>
      </c>
      <c r="AT379" s="235">
        <f t="shared" si="74"/>
        <v>141442.46</v>
      </c>
      <c r="AU379" s="236">
        <f t="shared" si="65"/>
        <v>1440923.5399999998</v>
      </c>
      <c r="AV379" s="236">
        <f t="shared" si="66"/>
        <v>142326.99</v>
      </c>
      <c r="AW379" s="236">
        <f t="shared" si="66"/>
        <v>143232.82</v>
      </c>
      <c r="AX379" s="236">
        <f t="shared" si="66"/>
        <v>143805.49</v>
      </c>
      <c r="AY379" s="236">
        <f t="shared" si="64"/>
        <v>144543.28</v>
      </c>
      <c r="AZ379" s="236">
        <f t="shared" si="73"/>
        <v>145399.35999999999</v>
      </c>
      <c r="BA379" s="236">
        <f t="shared" si="73"/>
        <v>146703.76999999999</v>
      </c>
      <c r="BB379" s="236">
        <f t="shared" si="73"/>
        <v>148970.15</v>
      </c>
      <c r="BC379" s="236">
        <f t="shared" si="71"/>
        <v>151233.23000000001</v>
      </c>
      <c r="BD379" s="236">
        <f t="shared" si="71"/>
        <v>152992.59</v>
      </c>
      <c r="BE379" s="236">
        <f t="shared" si="71"/>
        <v>160510.43</v>
      </c>
      <c r="BF379" s="236">
        <f t="shared" si="71"/>
        <v>167190.06</v>
      </c>
      <c r="BG379" s="236">
        <f t="shared" si="71"/>
        <v>167242.85</v>
      </c>
      <c r="BH379" s="236">
        <f t="shared" si="71"/>
        <v>167380.91</v>
      </c>
      <c r="BI379" s="236">
        <f t="shared" si="75"/>
        <v>167518.96</v>
      </c>
      <c r="BJ379" s="236">
        <f t="shared" si="75"/>
        <v>167586.1</v>
      </c>
      <c r="BK379" s="236">
        <f t="shared" si="75"/>
        <v>167762.6</v>
      </c>
      <c r="BL379" s="235">
        <f t="shared" si="67"/>
        <v>1910491.0100000002</v>
      </c>
      <c r="BM379" s="234"/>
      <c r="BN379" s="234"/>
      <c r="BO379" s="234"/>
      <c r="BP379" s="234"/>
      <c r="BQ379" s="234"/>
    </row>
    <row r="380" spans="1:72">
      <c r="A380" s="234" t="s">
        <v>593</v>
      </c>
      <c r="B380" s="231">
        <v>2.4300000000000002E-2</v>
      </c>
      <c r="C380" s="231">
        <v>2.4300000000000002E-2</v>
      </c>
      <c r="D380" s="220">
        <v>6493349.9100000001</v>
      </c>
      <c r="E380" s="220">
        <v>6493349.9100000001</v>
      </c>
      <c r="F380" s="220">
        <v>6493349.9100000001</v>
      </c>
      <c r="G380" s="220">
        <v>6186170.4400000004</v>
      </c>
      <c r="H380" s="220">
        <v>5908728.3300000001</v>
      </c>
      <c r="I380" s="220">
        <v>5938465.7000000002</v>
      </c>
      <c r="J380" s="220">
        <v>6021467.0449999999</v>
      </c>
      <c r="K380" s="220">
        <v>6104468.3900000006</v>
      </c>
      <c r="L380" s="220">
        <v>6104468.3900000006</v>
      </c>
      <c r="M380" s="220">
        <v>6104468.3900000006</v>
      </c>
      <c r="N380" s="220">
        <v>6104468.3900000006</v>
      </c>
      <c r="O380" s="220">
        <v>6104468.3900000006</v>
      </c>
      <c r="P380" s="220">
        <f t="shared" si="68"/>
        <v>74057223.195000008</v>
      </c>
      <c r="Q380" s="220">
        <v>6104468.3900000006</v>
      </c>
      <c r="R380" s="220">
        <v>6104468.3900000006</v>
      </c>
      <c r="S380" s="220">
        <v>6104468.3900000006</v>
      </c>
      <c r="T380" s="220">
        <v>6104468.3900000006</v>
      </c>
      <c r="U380" s="220">
        <v>6104468.3900000006</v>
      </c>
      <c r="V380" s="220">
        <v>6104468.3900000006</v>
      </c>
      <c r="W380" s="220">
        <v>6112060.6400000006</v>
      </c>
      <c r="X380" s="220">
        <v>6180390.8900000006</v>
      </c>
      <c r="Y380" s="220">
        <v>6247711.8250000002</v>
      </c>
      <c r="Z380" s="220">
        <v>6904249.495000001</v>
      </c>
      <c r="AA380" s="220">
        <v>7554204.2300000004</v>
      </c>
      <c r="AB380" s="220">
        <v>7554204.2300000004</v>
      </c>
      <c r="AC380" s="220">
        <v>7554204.2300000004</v>
      </c>
      <c r="AD380" s="220">
        <v>7554204.2300000004</v>
      </c>
      <c r="AE380" s="220">
        <v>7554204.2300000004</v>
      </c>
      <c r="AF380" s="220">
        <v>7554204.2300000004</v>
      </c>
      <c r="AG380" s="220">
        <f t="shared" si="69"/>
        <v>82978575.01000002</v>
      </c>
      <c r="AH380" s="234"/>
      <c r="AI380" s="235">
        <f t="shared" si="72"/>
        <v>13149.03</v>
      </c>
      <c r="AJ380" s="235">
        <f t="shared" si="72"/>
        <v>13149.03</v>
      </c>
      <c r="AK380" s="235">
        <f t="shared" si="72"/>
        <v>13149.03</v>
      </c>
      <c r="AL380" s="235">
        <f t="shared" si="70"/>
        <v>12527</v>
      </c>
      <c r="AM380" s="235">
        <f t="shared" si="70"/>
        <v>11965.17</v>
      </c>
      <c r="AN380" s="235">
        <f t="shared" si="70"/>
        <v>12025.39</v>
      </c>
      <c r="AO380" s="235">
        <f t="shared" si="70"/>
        <v>12193.47</v>
      </c>
      <c r="AP380" s="235">
        <f t="shared" si="70"/>
        <v>12361.55</v>
      </c>
      <c r="AQ380" s="235">
        <f t="shared" si="70"/>
        <v>12361.55</v>
      </c>
      <c r="AR380" s="235">
        <f t="shared" si="74"/>
        <v>12361.55</v>
      </c>
      <c r="AS380" s="235">
        <f t="shared" si="74"/>
        <v>12361.55</v>
      </c>
      <c r="AT380" s="235">
        <f t="shared" si="74"/>
        <v>12361.55</v>
      </c>
      <c r="AU380" s="236">
        <f t="shared" si="65"/>
        <v>149965.87</v>
      </c>
      <c r="AV380" s="236">
        <f t="shared" si="66"/>
        <v>12361.55</v>
      </c>
      <c r="AW380" s="236">
        <f t="shared" si="66"/>
        <v>12361.55</v>
      </c>
      <c r="AX380" s="236">
        <f t="shared" si="66"/>
        <v>12361.55</v>
      </c>
      <c r="AY380" s="236">
        <f t="shared" si="64"/>
        <v>12361.55</v>
      </c>
      <c r="AZ380" s="236">
        <f t="shared" si="73"/>
        <v>12361.55</v>
      </c>
      <c r="BA380" s="236">
        <f t="shared" si="73"/>
        <v>12361.55</v>
      </c>
      <c r="BB380" s="236">
        <f t="shared" si="73"/>
        <v>12376.92</v>
      </c>
      <c r="BC380" s="236">
        <f t="shared" si="71"/>
        <v>12515.29</v>
      </c>
      <c r="BD380" s="236">
        <f t="shared" si="71"/>
        <v>12651.62</v>
      </c>
      <c r="BE380" s="236">
        <f t="shared" si="71"/>
        <v>13981.11</v>
      </c>
      <c r="BF380" s="236">
        <f t="shared" si="71"/>
        <v>15297.26</v>
      </c>
      <c r="BG380" s="236">
        <f t="shared" si="71"/>
        <v>15297.26</v>
      </c>
      <c r="BH380" s="236">
        <f t="shared" si="71"/>
        <v>15297.26</v>
      </c>
      <c r="BI380" s="236">
        <f t="shared" si="75"/>
        <v>15297.26</v>
      </c>
      <c r="BJ380" s="236">
        <f t="shared" si="75"/>
        <v>15297.26</v>
      </c>
      <c r="BK380" s="236">
        <f t="shared" si="75"/>
        <v>15297.26</v>
      </c>
      <c r="BL380" s="235">
        <f t="shared" si="67"/>
        <v>168031.6</v>
      </c>
      <c r="BM380" s="234"/>
      <c r="BN380" s="234"/>
      <c r="BO380" s="234"/>
      <c r="BP380" s="234"/>
      <c r="BQ380" s="234"/>
    </row>
    <row r="381" spans="1:72">
      <c r="A381" s="234" t="s">
        <v>594</v>
      </c>
      <c r="B381" s="231">
        <v>2.4300000000000002E-2</v>
      </c>
      <c r="C381" s="231">
        <v>2.4300000000000002E-2</v>
      </c>
      <c r="D381" s="220">
        <v>55125.86</v>
      </c>
      <c r="E381" s="220">
        <v>55125.86</v>
      </c>
      <c r="F381" s="220">
        <v>55125.86</v>
      </c>
      <c r="G381" s="220">
        <v>55125.86</v>
      </c>
      <c r="H381" s="220">
        <v>55125.86</v>
      </c>
      <c r="I381" s="220">
        <v>55125.86</v>
      </c>
      <c r="J381" s="220">
        <v>55125.86</v>
      </c>
      <c r="K381" s="220">
        <v>55125.86</v>
      </c>
      <c r="L381" s="220">
        <v>55125.86</v>
      </c>
      <c r="M381" s="220">
        <v>55125.86</v>
      </c>
      <c r="N381" s="220">
        <v>55125.86</v>
      </c>
      <c r="O381" s="220">
        <v>55125.86</v>
      </c>
      <c r="P381" s="220">
        <f t="shared" si="68"/>
        <v>661510.31999999995</v>
      </c>
      <c r="Q381" s="220">
        <v>55125.86</v>
      </c>
      <c r="R381" s="220">
        <v>55125.86</v>
      </c>
      <c r="S381" s="220">
        <v>55125.86</v>
      </c>
      <c r="T381" s="220">
        <v>55125.86</v>
      </c>
      <c r="U381" s="220">
        <v>55125.86</v>
      </c>
      <c r="V381" s="220">
        <v>55125.86</v>
      </c>
      <c r="W381" s="220">
        <v>55125.86</v>
      </c>
      <c r="X381" s="220">
        <v>55125.86</v>
      </c>
      <c r="Y381" s="220">
        <v>55125.86</v>
      </c>
      <c r="Z381" s="220">
        <v>55125.86</v>
      </c>
      <c r="AA381" s="220">
        <v>55125.86</v>
      </c>
      <c r="AB381" s="220">
        <v>55125.86</v>
      </c>
      <c r="AC381" s="220">
        <v>55125.86</v>
      </c>
      <c r="AD381" s="220">
        <v>55125.86</v>
      </c>
      <c r="AE381" s="220">
        <v>55125.86</v>
      </c>
      <c r="AF381" s="220">
        <v>55125.86</v>
      </c>
      <c r="AG381" s="220">
        <f t="shared" si="69"/>
        <v>661510.31999999995</v>
      </c>
      <c r="AH381" s="234"/>
      <c r="AI381" s="235">
        <f t="shared" si="72"/>
        <v>111.63</v>
      </c>
      <c r="AJ381" s="235">
        <f t="shared" si="72"/>
        <v>111.63</v>
      </c>
      <c r="AK381" s="235">
        <f t="shared" si="72"/>
        <v>111.63</v>
      </c>
      <c r="AL381" s="235">
        <f t="shared" si="70"/>
        <v>111.63</v>
      </c>
      <c r="AM381" s="235">
        <f t="shared" si="70"/>
        <v>111.63</v>
      </c>
      <c r="AN381" s="235">
        <f t="shared" si="70"/>
        <v>111.63</v>
      </c>
      <c r="AO381" s="235">
        <f t="shared" si="70"/>
        <v>111.63</v>
      </c>
      <c r="AP381" s="235">
        <f t="shared" si="70"/>
        <v>111.63</v>
      </c>
      <c r="AQ381" s="235">
        <f t="shared" si="70"/>
        <v>111.63</v>
      </c>
      <c r="AR381" s="235">
        <f t="shared" si="74"/>
        <v>111.63</v>
      </c>
      <c r="AS381" s="235">
        <f t="shared" si="74"/>
        <v>111.63</v>
      </c>
      <c r="AT381" s="235">
        <f t="shared" si="74"/>
        <v>111.63</v>
      </c>
      <c r="AU381" s="236">
        <f t="shared" si="65"/>
        <v>1339.56</v>
      </c>
      <c r="AV381" s="236">
        <f t="shared" si="66"/>
        <v>111.63</v>
      </c>
      <c r="AW381" s="236">
        <f t="shared" si="66"/>
        <v>111.63</v>
      </c>
      <c r="AX381" s="236">
        <f t="shared" si="66"/>
        <v>111.63</v>
      </c>
      <c r="AY381" s="236">
        <f t="shared" si="64"/>
        <v>111.63</v>
      </c>
      <c r="AZ381" s="236">
        <f t="shared" si="73"/>
        <v>111.63</v>
      </c>
      <c r="BA381" s="236">
        <f t="shared" si="73"/>
        <v>111.63</v>
      </c>
      <c r="BB381" s="236">
        <f t="shared" si="73"/>
        <v>111.63</v>
      </c>
      <c r="BC381" s="236">
        <f t="shared" si="71"/>
        <v>111.63</v>
      </c>
      <c r="BD381" s="236">
        <f t="shared" si="71"/>
        <v>111.63</v>
      </c>
      <c r="BE381" s="236">
        <f t="shared" si="71"/>
        <v>111.63</v>
      </c>
      <c r="BF381" s="236">
        <f t="shared" si="71"/>
        <v>111.63</v>
      </c>
      <c r="BG381" s="236">
        <f t="shared" si="71"/>
        <v>111.63</v>
      </c>
      <c r="BH381" s="236">
        <f t="shared" si="71"/>
        <v>111.63</v>
      </c>
      <c r="BI381" s="236">
        <f t="shared" si="75"/>
        <v>111.63</v>
      </c>
      <c r="BJ381" s="236">
        <f t="shared" si="75"/>
        <v>111.63</v>
      </c>
      <c r="BK381" s="236">
        <f t="shared" si="75"/>
        <v>111.63</v>
      </c>
      <c r="BL381" s="235">
        <f t="shared" si="67"/>
        <v>1339.56</v>
      </c>
      <c r="BM381" s="234"/>
      <c r="BN381" s="234"/>
      <c r="BO381" s="234"/>
      <c r="BP381" s="234"/>
      <c r="BQ381" s="234"/>
    </row>
    <row r="382" spans="1:72">
      <c r="A382" s="234" t="s">
        <v>595</v>
      </c>
      <c r="B382" s="231">
        <v>2.4300000000000002E-2</v>
      </c>
      <c r="C382" s="231">
        <v>2.4300000000000002E-2</v>
      </c>
      <c r="D382" s="220">
        <v>4927267.08</v>
      </c>
      <c r="E382" s="220">
        <v>4927267.08</v>
      </c>
      <c r="F382" s="220">
        <v>4927267.08</v>
      </c>
      <c r="G382" s="220">
        <v>4927267.08</v>
      </c>
      <c r="H382" s="220">
        <v>4927267.08</v>
      </c>
      <c r="I382" s="220">
        <v>4927267.08</v>
      </c>
      <c r="J382" s="220">
        <v>4927267.08</v>
      </c>
      <c r="K382" s="220">
        <v>4927267.08</v>
      </c>
      <c r="L382" s="220">
        <v>4927267.08</v>
      </c>
      <c r="M382" s="220">
        <v>4927267.08</v>
      </c>
      <c r="N382" s="220">
        <v>4927267.08</v>
      </c>
      <c r="O382" s="220">
        <v>4927267.08</v>
      </c>
      <c r="P382" s="220">
        <f t="shared" si="68"/>
        <v>59127204.959999986</v>
      </c>
      <c r="Q382" s="220">
        <v>4927267.08</v>
      </c>
      <c r="R382" s="220">
        <v>4927267.08</v>
      </c>
      <c r="S382" s="220">
        <v>4927267.08</v>
      </c>
      <c r="T382" s="220">
        <v>4927267.08</v>
      </c>
      <c r="U382" s="220">
        <v>4927267.08</v>
      </c>
      <c r="V382" s="220">
        <v>4927267.08</v>
      </c>
      <c r="W382" s="220">
        <v>4927267.08</v>
      </c>
      <c r="X382" s="220">
        <v>4927267.08</v>
      </c>
      <c r="Y382" s="220">
        <v>4927267.08</v>
      </c>
      <c r="Z382" s="220">
        <v>4927267.08</v>
      </c>
      <c r="AA382" s="220">
        <v>4927267.08</v>
      </c>
      <c r="AB382" s="220">
        <v>4927267.08</v>
      </c>
      <c r="AC382" s="220">
        <v>4927267.08</v>
      </c>
      <c r="AD382" s="220">
        <v>4927267.08</v>
      </c>
      <c r="AE382" s="220">
        <v>4927267.08</v>
      </c>
      <c r="AF382" s="220">
        <v>4927267.08</v>
      </c>
      <c r="AG382" s="220">
        <f t="shared" si="69"/>
        <v>59127204.959999986</v>
      </c>
      <c r="AH382" s="234"/>
      <c r="AI382" s="235">
        <f t="shared" si="72"/>
        <v>9977.7199999999993</v>
      </c>
      <c r="AJ382" s="235">
        <f t="shared" si="72"/>
        <v>9977.7199999999993</v>
      </c>
      <c r="AK382" s="235">
        <f t="shared" si="72"/>
        <v>9977.7199999999993</v>
      </c>
      <c r="AL382" s="235">
        <f t="shared" si="70"/>
        <v>9977.7199999999993</v>
      </c>
      <c r="AM382" s="235">
        <f t="shared" si="70"/>
        <v>9977.7199999999993</v>
      </c>
      <c r="AN382" s="235">
        <f t="shared" si="70"/>
        <v>9977.7199999999993</v>
      </c>
      <c r="AO382" s="235">
        <f t="shared" si="70"/>
        <v>9977.7199999999993</v>
      </c>
      <c r="AP382" s="235">
        <f t="shared" si="70"/>
        <v>9977.7199999999993</v>
      </c>
      <c r="AQ382" s="235">
        <f t="shared" si="70"/>
        <v>9977.7199999999993</v>
      </c>
      <c r="AR382" s="235">
        <f t="shared" si="74"/>
        <v>9977.7199999999993</v>
      </c>
      <c r="AS382" s="235">
        <f t="shared" si="74"/>
        <v>9977.7199999999993</v>
      </c>
      <c r="AT382" s="235">
        <f t="shared" si="74"/>
        <v>9977.7199999999993</v>
      </c>
      <c r="AU382" s="236">
        <f t="shared" si="65"/>
        <v>119732.64</v>
      </c>
      <c r="AV382" s="236">
        <f t="shared" si="66"/>
        <v>9977.7199999999993</v>
      </c>
      <c r="AW382" s="236">
        <f t="shared" si="66"/>
        <v>9977.7199999999993</v>
      </c>
      <c r="AX382" s="236">
        <f t="shared" si="66"/>
        <v>9977.7199999999993</v>
      </c>
      <c r="AY382" s="236">
        <f t="shared" si="64"/>
        <v>9977.7199999999993</v>
      </c>
      <c r="AZ382" s="236">
        <f t="shared" si="73"/>
        <v>9977.7199999999993</v>
      </c>
      <c r="BA382" s="236">
        <f t="shared" si="73"/>
        <v>9977.7199999999993</v>
      </c>
      <c r="BB382" s="236">
        <f t="shared" si="73"/>
        <v>9977.7199999999993</v>
      </c>
      <c r="BC382" s="236">
        <f t="shared" si="71"/>
        <v>9977.7199999999993</v>
      </c>
      <c r="BD382" s="236">
        <f t="shared" si="71"/>
        <v>9977.7199999999993</v>
      </c>
      <c r="BE382" s="236">
        <f t="shared" si="71"/>
        <v>9977.7199999999993</v>
      </c>
      <c r="BF382" s="236">
        <f t="shared" si="71"/>
        <v>9977.7199999999993</v>
      </c>
      <c r="BG382" s="236">
        <f t="shared" si="71"/>
        <v>9977.7199999999993</v>
      </c>
      <c r="BH382" s="236">
        <f t="shared" si="71"/>
        <v>9977.7199999999993</v>
      </c>
      <c r="BI382" s="236">
        <f t="shared" si="75"/>
        <v>9977.7199999999993</v>
      </c>
      <c r="BJ382" s="236">
        <f t="shared" si="75"/>
        <v>9977.7199999999993</v>
      </c>
      <c r="BK382" s="236">
        <f t="shared" si="75"/>
        <v>9977.7199999999993</v>
      </c>
      <c r="BL382" s="235">
        <f t="shared" si="67"/>
        <v>119732.64</v>
      </c>
      <c r="BM382" s="234"/>
      <c r="BN382" s="234"/>
      <c r="BO382" s="234"/>
      <c r="BP382" s="234"/>
      <c r="BQ382" s="234"/>
    </row>
    <row r="383" spans="1:72">
      <c r="A383" s="234" t="s">
        <v>596</v>
      </c>
      <c r="B383" s="231">
        <v>2.4300000000000002E-2</v>
      </c>
      <c r="C383" s="231">
        <v>2.4300000000000002E-2</v>
      </c>
      <c r="D383" s="220">
        <v>10865641.02</v>
      </c>
      <c r="E383" s="220">
        <v>10865641.02</v>
      </c>
      <c r="F383" s="220">
        <v>10865641.02</v>
      </c>
      <c r="G383" s="220">
        <v>10865641.02</v>
      </c>
      <c r="H383" s="220">
        <v>10865641.02</v>
      </c>
      <c r="I383" s="220">
        <v>10865641.02</v>
      </c>
      <c r="J383" s="220">
        <v>11706100.189999999</v>
      </c>
      <c r="K383" s="220">
        <v>13477460.664999999</v>
      </c>
      <c r="L383" s="220">
        <v>14408361.969999999</v>
      </c>
      <c r="M383" s="220">
        <v>14408361.969999999</v>
      </c>
      <c r="N383" s="220">
        <v>14408361.969999999</v>
      </c>
      <c r="O383" s="220">
        <v>14408361.969999999</v>
      </c>
      <c r="P383" s="220">
        <f t="shared" si="68"/>
        <v>148010854.85499999</v>
      </c>
      <c r="Q383" s="220">
        <v>14408361.969999999</v>
      </c>
      <c r="R383" s="220">
        <v>14408361.969999999</v>
      </c>
      <c r="S383" s="220">
        <v>14408361.969999999</v>
      </c>
      <c r="T383" s="220">
        <v>14408361.969999999</v>
      </c>
      <c r="U383" s="220">
        <v>14408361.969999999</v>
      </c>
      <c r="V383" s="220">
        <v>14408361.969999999</v>
      </c>
      <c r="W383" s="220">
        <v>14408361.969999999</v>
      </c>
      <c r="X383" s="220">
        <v>14520361.829999998</v>
      </c>
      <c r="Y383" s="220">
        <v>14632361.689999999</v>
      </c>
      <c r="Z383" s="220">
        <v>14632361.689999999</v>
      </c>
      <c r="AA383" s="220">
        <v>14632361.689999999</v>
      </c>
      <c r="AB383" s="220">
        <v>14632361.689999999</v>
      </c>
      <c r="AC383" s="220">
        <v>14632361.689999999</v>
      </c>
      <c r="AD383" s="220">
        <v>14632361.689999999</v>
      </c>
      <c r="AE383" s="220">
        <v>14632361.689999999</v>
      </c>
      <c r="AF383" s="220">
        <v>14632361.689999999</v>
      </c>
      <c r="AG383" s="220">
        <f t="shared" si="69"/>
        <v>174804341.25999999</v>
      </c>
      <c r="AH383" s="234"/>
      <c r="AI383" s="235">
        <f t="shared" si="72"/>
        <v>22002.92</v>
      </c>
      <c r="AJ383" s="235">
        <f t="shared" si="72"/>
        <v>22002.92</v>
      </c>
      <c r="AK383" s="235">
        <f t="shared" si="72"/>
        <v>22002.92</v>
      </c>
      <c r="AL383" s="235">
        <f t="shared" si="70"/>
        <v>22002.92</v>
      </c>
      <c r="AM383" s="235">
        <f t="shared" si="70"/>
        <v>22002.92</v>
      </c>
      <c r="AN383" s="235">
        <f t="shared" si="70"/>
        <v>22002.92</v>
      </c>
      <c r="AO383" s="235">
        <f t="shared" si="70"/>
        <v>23704.85</v>
      </c>
      <c r="AP383" s="235">
        <f t="shared" si="70"/>
        <v>27291.86</v>
      </c>
      <c r="AQ383" s="235">
        <f t="shared" si="70"/>
        <v>29176.93</v>
      </c>
      <c r="AR383" s="235">
        <f t="shared" si="74"/>
        <v>29176.93</v>
      </c>
      <c r="AS383" s="235">
        <f t="shared" si="74"/>
        <v>29176.93</v>
      </c>
      <c r="AT383" s="235">
        <f t="shared" si="74"/>
        <v>29176.93</v>
      </c>
      <c r="AU383" s="236">
        <f t="shared" si="65"/>
        <v>299721.94999999995</v>
      </c>
      <c r="AV383" s="236">
        <f t="shared" si="66"/>
        <v>29176.93</v>
      </c>
      <c r="AW383" s="236">
        <f t="shared" si="66"/>
        <v>29176.93</v>
      </c>
      <c r="AX383" s="236">
        <f t="shared" si="66"/>
        <v>29176.93</v>
      </c>
      <c r="AY383" s="236">
        <f t="shared" si="64"/>
        <v>29176.93</v>
      </c>
      <c r="AZ383" s="236">
        <f t="shared" si="73"/>
        <v>29176.93</v>
      </c>
      <c r="BA383" s="236">
        <f t="shared" si="73"/>
        <v>29176.93</v>
      </c>
      <c r="BB383" s="236">
        <f t="shared" si="73"/>
        <v>29176.93</v>
      </c>
      <c r="BC383" s="236">
        <f t="shared" si="71"/>
        <v>29403.73</v>
      </c>
      <c r="BD383" s="236">
        <f t="shared" si="71"/>
        <v>29630.53</v>
      </c>
      <c r="BE383" s="236">
        <f t="shared" si="71"/>
        <v>29630.53</v>
      </c>
      <c r="BF383" s="236">
        <f t="shared" si="71"/>
        <v>29630.53</v>
      </c>
      <c r="BG383" s="236">
        <f t="shared" si="71"/>
        <v>29630.53</v>
      </c>
      <c r="BH383" s="236">
        <f t="shared" si="71"/>
        <v>29630.53</v>
      </c>
      <c r="BI383" s="236">
        <f t="shared" si="75"/>
        <v>29630.53</v>
      </c>
      <c r="BJ383" s="236">
        <f t="shared" si="75"/>
        <v>29630.53</v>
      </c>
      <c r="BK383" s="236">
        <f t="shared" si="75"/>
        <v>29630.53</v>
      </c>
      <c r="BL383" s="235">
        <f t="shared" si="67"/>
        <v>353978.76</v>
      </c>
      <c r="BM383" s="234"/>
      <c r="BN383" s="234"/>
      <c r="BO383" s="234"/>
      <c r="BP383" s="234"/>
      <c r="BQ383" s="234"/>
    </row>
    <row r="384" spans="1:72">
      <c r="A384" s="234" t="s">
        <v>597</v>
      </c>
      <c r="B384" s="231">
        <v>2.4300000000000002E-2</v>
      </c>
      <c r="C384" s="231">
        <v>2.4300000000000002E-2</v>
      </c>
      <c r="D384" s="220">
        <v>2772002.85</v>
      </c>
      <c r="E384" s="220">
        <v>2772002.85</v>
      </c>
      <c r="F384" s="220">
        <v>2772002.85</v>
      </c>
      <c r="G384" s="220">
        <v>2772002.85</v>
      </c>
      <c r="H384" s="220">
        <v>2772002.85</v>
      </c>
      <c r="I384" s="220">
        <v>2772002.85</v>
      </c>
      <c r="J384" s="220">
        <v>2772002.85</v>
      </c>
      <c r="K384" s="220">
        <v>2772002.85</v>
      </c>
      <c r="L384" s="220">
        <v>2772002.85</v>
      </c>
      <c r="M384" s="220">
        <v>2772002.85</v>
      </c>
      <c r="N384" s="220">
        <v>2772002.85</v>
      </c>
      <c r="O384" s="220">
        <v>2772002.85</v>
      </c>
      <c r="P384" s="220">
        <f t="shared" si="68"/>
        <v>33264034.200000007</v>
      </c>
      <c r="Q384" s="220">
        <v>2772002.85</v>
      </c>
      <c r="R384" s="220">
        <v>2772002.85</v>
      </c>
      <c r="S384" s="220">
        <v>2772002.85</v>
      </c>
      <c r="T384" s="220">
        <v>2772002.85</v>
      </c>
      <c r="U384" s="220">
        <v>2772002.85</v>
      </c>
      <c r="V384" s="220">
        <v>2772002.85</v>
      </c>
      <c r="W384" s="220">
        <v>2772002.85</v>
      </c>
      <c r="X384" s="220">
        <v>2772002.85</v>
      </c>
      <c r="Y384" s="220">
        <v>2772002.85</v>
      </c>
      <c r="Z384" s="220">
        <v>2772002.85</v>
      </c>
      <c r="AA384" s="220">
        <v>2772002.85</v>
      </c>
      <c r="AB384" s="220">
        <v>2772002.85</v>
      </c>
      <c r="AC384" s="220">
        <v>2772002.85</v>
      </c>
      <c r="AD384" s="220">
        <v>2772002.85</v>
      </c>
      <c r="AE384" s="220">
        <v>2772002.85</v>
      </c>
      <c r="AF384" s="220">
        <v>2772002.85</v>
      </c>
      <c r="AG384" s="220">
        <f t="shared" si="69"/>
        <v>33264034.200000007</v>
      </c>
      <c r="AH384" s="234"/>
      <c r="AI384" s="235">
        <f t="shared" si="72"/>
        <v>5613.31</v>
      </c>
      <c r="AJ384" s="235">
        <f t="shared" si="72"/>
        <v>5613.31</v>
      </c>
      <c r="AK384" s="235">
        <f t="shared" si="72"/>
        <v>5613.31</v>
      </c>
      <c r="AL384" s="235">
        <f t="shared" si="70"/>
        <v>5613.31</v>
      </c>
      <c r="AM384" s="235">
        <f t="shared" si="70"/>
        <v>5613.31</v>
      </c>
      <c r="AN384" s="235">
        <f t="shared" si="70"/>
        <v>5613.31</v>
      </c>
      <c r="AO384" s="235">
        <f t="shared" si="70"/>
        <v>5613.31</v>
      </c>
      <c r="AP384" s="235">
        <f t="shared" si="70"/>
        <v>5613.31</v>
      </c>
      <c r="AQ384" s="235">
        <f t="shared" si="70"/>
        <v>5613.31</v>
      </c>
      <c r="AR384" s="235">
        <f t="shared" si="74"/>
        <v>5613.31</v>
      </c>
      <c r="AS384" s="235">
        <f t="shared" si="74"/>
        <v>5613.31</v>
      </c>
      <c r="AT384" s="235">
        <f t="shared" si="74"/>
        <v>5613.31</v>
      </c>
      <c r="AU384" s="236">
        <f t="shared" si="65"/>
        <v>67359.719999999987</v>
      </c>
      <c r="AV384" s="236">
        <f t="shared" si="66"/>
        <v>5613.31</v>
      </c>
      <c r="AW384" s="236">
        <f t="shared" si="66"/>
        <v>5613.31</v>
      </c>
      <c r="AX384" s="236">
        <f t="shared" si="66"/>
        <v>5613.31</v>
      </c>
      <c r="AY384" s="236">
        <f t="shared" si="64"/>
        <v>5613.31</v>
      </c>
      <c r="AZ384" s="236">
        <f t="shared" si="73"/>
        <v>5613.31</v>
      </c>
      <c r="BA384" s="236">
        <f t="shared" si="73"/>
        <v>5613.31</v>
      </c>
      <c r="BB384" s="236">
        <f t="shared" si="73"/>
        <v>5613.31</v>
      </c>
      <c r="BC384" s="236">
        <f t="shared" si="71"/>
        <v>5613.31</v>
      </c>
      <c r="BD384" s="236">
        <f t="shared" si="71"/>
        <v>5613.31</v>
      </c>
      <c r="BE384" s="236">
        <f t="shared" si="71"/>
        <v>5613.31</v>
      </c>
      <c r="BF384" s="236">
        <f t="shared" si="71"/>
        <v>5613.31</v>
      </c>
      <c r="BG384" s="236">
        <f t="shared" si="71"/>
        <v>5613.31</v>
      </c>
      <c r="BH384" s="236">
        <f t="shared" si="71"/>
        <v>5613.31</v>
      </c>
      <c r="BI384" s="236">
        <f t="shared" si="75"/>
        <v>5613.31</v>
      </c>
      <c r="BJ384" s="236">
        <f t="shared" si="75"/>
        <v>5613.31</v>
      </c>
      <c r="BK384" s="236">
        <f t="shared" si="75"/>
        <v>5613.31</v>
      </c>
      <c r="BL384" s="235">
        <f t="shared" si="67"/>
        <v>67359.719999999987</v>
      </c>
      <c r="BM384" s="234"/>
      <c r="BN384" s="234"/>
      <c r="BO384" s="234"/>
      <c r="BP384" s="234"/>
      <c r="BQ384" s="234"/>
    </row>
    <row r="385" spans="1:69">
      <c r="A385" s="234" t="s">
        <v>598</v>
      </c>
      <c r="B385" s="231">
        <v>1.43E-2</v>
      </c>
      <c r="C385" s="231">
        <v>1.43E-2</v>
      </c>
      <c r="D385" s="220">
        <v>0</v>
      </c>
      <c r="E385" s="220">
        <v>0</v>
      </c>
      <c r="F385" s="220">
        <v>0</v>
      </c>
      <c r="G385" s="220">
        <v>0</v>
      </c>
      <c r="H385" s="220">
        <v>0</v>
      </c>
      <c r="I385" s="220">
        <v>0</v>
      </c>
      <c r="J385" s="220">
        <v>0</v>
      </c>
      <c r="K385" s="220">
        <v>0</v>
      </c>
      <c r="L385" s="220">
        <v>0</v>
      </c>
      <c r="M385" s="220">
        <v>0</v>
      </c>
      <c r="N385" s="220">
        <v>0</v>
      </c>
      <c r="O385" s="220">
        <v>0</v>
      </c>
      <c r="P385" s="220">
        <f t="shared" si="68"/>
        <v>0</v>
      </c>
      <c r="Q385" s="220">
        <v>0</v>
      </c>
      <c r="R385" s="220">
        <v>0</v>
      </c>
      <c r="S385" s="220">
        <v>0</v>
      </c>
      <c r="T385" s="220">
        <v>0</v>
      </c>
      <c r="U385" s="220">
        <v>0</v>
      </c>
      <c r="V385" s="220">
        <v>0</v>
      </c>
      <c r="W385" s="220">
        <v>0</v>
      </c>
      <c r="X385" s="220">
        <v>0</v>
      </c>
      <c r="Y385" s="220">
        <v>0</v>
      </c>
      <c r="Z385" s="220">
        <v>0</v>
      </c>
      <c r="AA385" s="220">
        <v>0</v>
      </c>
      <c r="AB385" s="220">
        <v>0</v>
      </c>
      <c r="AC385" s="220">
        <v>0</v>
      </c>
      <c r="AD385" s="220">
        <v>0</v>
      </c>
      <c r="AE385" s="220">
        <v>0</v>
      </c>
      <c r="AF385" s="220">
        <v>0</v>
      </c>
      <c r="AG385" s="220">
        <f t="shared" si="69"/>
        <v>0</v>
      </c>
      <c r="AH385" s="234"/>
      <c r="AI385" s="235">
        <f t="shared" si="72"/>
        <v>0</v>
      </c>
      <c r="AJ385" s="235">
        <f t="shared" si="72"/>
        <v>0</v>
      </c>
      <c r="AK385" s="235">
        <f t="shared" si="72"/>
        <v>0</v>
      </c>
      <c r="AL385" s="235">
        <f t="shared" si="70"/>
        <v>0</v>
      </c>
      <c r="AM385" s="235">
        <f t="shared" si="70"/>
        <v>0</v>
      </c>
      <c r="AN385" s="235">
        <f t="shared" si="70"/>
        <v>0</v>
      </c>
      <c r="AO385" s="235">
        <f t="shared" si="70"/>
        <v>0</v>
      </c>
      <c r="AP385" s="235">
        <f t="shared" si="70"/>
        <v>0</v>
      </c>
      <c r="AQ385" s="235">
        <f t="shared" si="70"/>
        <v>0</v>
      </c>
      <c r="AR385" s="235">
        <f t="shared" si="74"/>
        <v>0</v>
      </c>
      <c r="AS385" s="235">
        <f t="shared" si="74"/>
        <v>0</v>
      </c>
      <c r="AT385" s="235">
        <f t="shared" si="74"/>
        <v>0</v>
      </c>
      <c r="AU385" s="236">
        <f t="shared" si="65"/>
        <v>0</v>
      </c>
      <c r="AV385" s="236">
        <f t="shared" si="66"/>
        <v>0</v>
      </c>
      <c r="AW385" s="236">
        <f t="shared" si="66"/>
        <v>0</v>
      </c>
      <c r="AX385" s="236">
        <f t="shared" si="66"/>
        <v>0</v>
      </c>
      <c r="AY385" s="236">
        <f t="shared" si="64"/>
        <v>0</v>
      </c>
      <c r="AZ385" s="236">
        <f t="shared" si="73"/>
        <v>0</v>
      </c>
      <c r="BA385" s="236">
        <f t="shared" si="73"/>
        <v>0</v>
      </c>
      <c r="BB385" s="236">
        <f t="shared" si="73"/>
        <v>0</v>
      </c>
      <c r="BC385" s="236">
        <f t="shared" si="71"/>
        <v>0</v>
      </c>
      <c r="BD385" s="236">
        <f t="shared" si="71"/>
        <v>0</v>
      </c>
      <c r="BE385" s="236">
        <f t="shared" si="71"/>
        <v>0</v>
      </c>
      <c r="BF385" s="236">
        <f t="shared" si="71"/>
        <v>0</v>
      </c>
      <c r="BG385" s="236">
        <f t="shared" si="71"/>
        <v>0</v>
      </c>
      <c r="BH385" s="236">
        <f t="shared" si="71"/>
        <v>0</v>
      </c>
      <c r="BI385" s="236">
        <f t="shared" si="75"/>
        <v>0</v>
      </c>
      <c r="BJ385" s="236">
        <f t="shared" si="75"/>
        <v>0</v>
      </c>
      <c r="BK385" s="236">
        <f t="shared" si="75"/>
        <v>0</v>
      </c>
      <c r="BL385" s="235">
        <f t="shared" si="67"/>
        <v>0</v>
      </c>
      <c r="BM385" s="234"/>
      <c r="BN385" s="234"/>
      <c r="BO385" s="234"/>
      <c r="BP385" s="234"/>
      <c r="BQ385" s="234"/>
    </row>
    <row r="386" spans="1:69">
      <c r="A386" s="234" t="s">
        <v>599</v>
      </c>
      <c r="B386" s="231">
        <v>1.43E-2</v>
      </c>
      <c r="C386" s="231">
        <v>1.43E-2</v>
      </c>
      <c r="D386" s="220">
        <v>12390.23</v>
      </c>
      <c r="E386" s="220">
        <v>12390.23</v>
      </c>
      <c r="F386" s="220">
        <v>12390.23</v>
      </c>
      <c r="G386" s="220">
        <v>6195.12</v>
      </c>
      <c r="H386" s="220">
        <v>0</v>
      </c>
      <c r="I386" s="220">
        <v>0</v>
      </c>
      <c r="J386" s="220">
        <v>0</v>
      </c>
      <c r="K386" s="220">
        <v>0</v>
      </c>
      <c r="L386" s="220">
        <v>0</v>
      </c>
      <c r="M386" s="220">
        <v>0</v>
      </c>
      <c r="N386" s="220">
        <v>0</v>
      </c>
      <c r="O386" s="220">
        <v>0</v>
      </c>
      <c r="P386" s="220">
        <f t="shared" si="68"/>
        <v>43365.810000000005</v>
      </c>
      <c r="Q386" s="220">
        <v>0</v>
      </c>
      <c r="R386" s="220">
        <v>0</v>
      </c>
      <c r="S386" s="220">
        <v>0</v>
      </c>
      <c r="T386" s="220">
        <v>0</v>
      </c>
      <c r="U386" s="220">
        <v>0</v>
      </c>
      <c r="V386" s="220">
        <v>0</v>
      </c>
      <c r="W386" s="220">
        <v>0</v>
      </c>
      <c r="X386" s="220">
        <v>0</v>
      </c>
      <c r="Y386" s="220">
        <v>0</v>
      </c>
      <c r="Z386" s="220">
        <v>0</v>
      </c>
      <c r="AA386" s="220">
        <v>0</v>
      </c>
      <c r="AB386" s="220">
        <v>0</v>
      </c>
      <c r="AC386" s="220">
        <v>0</v>
      </c>
      <c r="AD386" s="220">
        <v>0</v>
      </c>
      <c r="AE386" s="220">
        <v>0</v>
      </c>
      <c r="AF386" s="220">
        <v>0</v>
      </c>
      <c r="AG386" s="220">
        <f t="shared" si="69"/>
        <v>0</v>
      </c>
      <c r="AH386" s="234"/>
      <c r="AI386" s="235">
        <f t="shared" si="72"/>
        <v>14.77</v>
      </c>
      <c r="AJ386" s="235">
        <f t="shared" si="72"/>
        <v>14.77</v>
      </c>
      <c r="AK386" s="235">
        <f t="shared" si="72"/>
        <v>14.77</v>
      </c>
      <c r="AL386" s="235">
        <f t="shared" si="70"/>
        <v>7.38</v>
      </c>
      <c r="AM386" s="235">
        <f t="shared" si="70"/>
        <v>0</v>
      </c>
      <c r="AN386" s="235">
        <f t="shared" si="70"/>
        <v>0</v>
      </c>
      <c r="AO386" s="235">
        <f t="shared" si="70"/>
        <v>0</v>
      </c>
      <c r="AP386" s="235">
        <f t="shared" si="70"/>
        <v>0</v>
      </c>
      <c r="AQ386" s="235">
        <f t="shared" si="70"/>
        <v>0</v>
      </c>
      <c r="AR386" s="235">
        <f t="shared" si="74"/>
        <v>0</v>
      </c>
      <c r="AS386" s="235">
        <f t="shared" si="74"/>
        <v>0</v>
      </c>
      <c r="AT386" s="235">
        <f t="shared" si="74"/>
        <v>0</v>
      </c>
      <c r="AU386" s="236">
        <f t="shared" si="65"/>
        <v>51.690000000000005</v>
      </c>
      <c r="AV386" s="236">
        <f t="shared" si="66"/>
        <v>0</v>
      </c>
      <c r="AW386" s="236">
        <f t="shared" si="66"/>
        <v>0</v>
      </c>
      <c r="AX386" s="236">
        <f t="shared" si="66"/>
        <v>0</v>
      </c>
      <c r="AY386" s="236">
        <f t="shared" si="64"/>
        <v>0</v>
      </c>
      <c r="AZ386" s="236">
        <f t="shared" si="73"/>
        <v>0</v>
      </c>
      <c r="BA386" s="236">
        <f t="shared" si="73"/>
        <v>0</v>
      </c>
      <c r="BB386" s="236">
        <f t="shared" si="73"/>
        <v>0</v>
      </c>
      <c r="BC386" s="236">
        <f t="shared" si="71"/>
        <v>0</v>
      </c>
      <c r="BD386" s="236">
        <f t="shared" si="71"/>
        <v>0</v>
      </c>
      <c r="BE386" s="236">
        <f t="shared" si="71"/>
        <v>0</v>
      </c>
      <c r="BF386" s="236">
        <f t="shared" si="71"/>
        <v>0</v>
      </c>
      <c r="BG386" s="236">
        <f t="shared" si="71"/>
        <v>0</v>
      </c>
      <c r="BH386" s="236">
        <f t="shared" si="71"/>
        <v>0</v>
      </c>
      <c r="BI386" s="236">
        <f t="shared" si="75"/>
        <v>0</v>
      </c>
      <c r="BJ386" s="236">
        <f t="shared" si="75"/>
        <v>0</v>
      </c>
      <c r="BK386" s="236">
        <f t="shared" si="75"/>
        <v>0</v>
      </c>
      <c r="BL386" s="235">
        <f t="shared" si="67"/>
        <v>0</v>
      </c>
      <c r="BM386" s="234"/>
      <c r="BN386" s="234"/>
      <c r="BO386" s="234"/>
      <c r="BP386" s="234"/>
      <c r="BQ386" s="234"/>
    </row>
    <row r="387" spans="1:69">
      <c r="A387" s="234" t="s">
        <v>600</v>
      </c>
      <c r="B387" s="231">
        <v>1.43E-2</v>
      </c>
      <c r="C387" s="231">
        <v>1.43E-2</v>
      </c>
      <c r="D387" s="220">
        <v>0</v>
      </c>
      <c r="E387" s="220">
        <v>0</v>
      </c>
      <c r="F387" s="220">
        <v>0</v>
      </c>
      <c r="G387" s="220">
        <v>0</v>
      </c>
      <c r="H387" s="220">
        <v>0</v>
      </c>
      <c r="I387" s="220">
        <v>0</v>
      </c>
      <c r="J387" s="220">
        <v>0</v>
      </c>
      <c r="K387" s="220">
        <v>0</v>
      </c>
      <c r="L387" s="220">
        <v>0</v>
      </c>
      <c r="M387" s="220">
        <v>0</v>
      </c>
      <c r="N387" s="220">
        <v>0</v>
      </c>
      <c r="O387" s="220">
        <v>0</v>
      </c>
      <c r="P387" s="220">
        <f t="shared" si="68"/>
        <v>0</v>
      </c>
      <c r="Q387" s="220">
        <v>0</v>
      </c>
      <c r="R387" s="220">
        <v>0</v>
      </c>
      <c r="S387" s="220">
        <v>0</v>
      </c>
      <c r="T387" s="220">
        <v>0</v>
      </c>
      <c r="U387" s="220">
        <v>0</v>
      </c>
      <c r="V387" s="220">
        <v>0</v>
      </c>
      <c r="W387" s="220">
        <v>0</v>
      </c>
      <c r="X387" s="220">
        <v>0</v>
      </c>
      <c r="Y387" s="220">
        <v>0</v>
      </c>
      <c r="Z387" s="220">
        <v>0</v>
      </c>
      <c r="AA387" s="220">
        <v>0</v>
      </c>
      <c r="AB387" s="220">
        <v>0</v>
      </c>
      <c r="AC387" s="220">
        <v>0</v>
      </c>
      <c r="AD387" s="220">
        <v>0</v>
      </c>
      <c r="AE387" s="220">
        <v>0</v>
      </c>
      <c r="AF387" s="220">
        <v>0</v>
      </c>
      <c r="AG387" s="220">
        <f t="shared" si="69"/>
        <v>0</v>
      </c>
      <c r="AH387" s="234"/>
      <c r="AI387" s="235">
        <f t="shared" si="72"/>
        <v>0</v>
      </c>
      <c r="AJ387" s="235">
        <f t="shared" si="72"/>
        <v>0</v>
      </c>
      <c r="AK387" s="235">
        <f t="shared" si="72"/>
        <v>0</v>
      </c>
      <c r="AL387" s="235">
        <f t="shared" si="70"/>
        <v>0</v>
      </c>
      <c r="AM387" s="235">
        <f t="shared" si="70"/>
        <v>0</v>
      </c>
      <c r="AN387" s="235">
        <f t="shared" si="70"/>
        <v>0</v>
      </c>
      <c r="AO387" s="235">
        <f t="shared" si="70"/>
        <v>0</v>
      </c>
      <c r="AP387" s="235">
        <f t="shared" si="70"/>
        <v>0</v>
      </c>
      <c r="AQ387" s="235">
        <f t="shared" si="70"/>
        <v>0</v>
      </c>
      <c r="AR387" s="235">
        <f t="shared" si="74"/>
        <v>0</v>
      </c>
      <c r="AS387" s="235">
        <f t="shared" si="74"/>
        <v>0</v>
      </c>
      <c r="AT387" s="235">
        <f t="shared" si="74"/>
        <v>0</v>
      </c>
      <c r="AU387" s="236">
        <f t="shared" si="65"/>
        <v>0</v>
      </c>
      <c r="AV387" s="236">
        <f t="shared" si="66"/>
        <v>0</v>
      </c>
      <c r="AW387" s="236">
        <f t="shared" si="66"/>
        <v>0</v>
      </c>
      <c r="AX387" s="236">
        <f t="shared" si="66"/>
        <v>0</v>
      </c>
      <c r="AY387" s="236">
        <f t="shared" si="64"/>
        <v>0</v>
      </c>
      <c r="AZ387" s="236">
        <f t="shared" si="73"/>
        <v>0</v>
      </c>
      <c r="BA387" s="236">
        <f t="shared" si="73"/>
        <v>0</v>
      </c>
      <c r="BB387" s="236">
        <f t="shared" si="73"/>
        <v>0</v>
      </c>
      <c r="BC387" s="236">
        <f t="shared" si="71"/>
        <v>0</v>
      </c>
      <c r="BD387" s="236">
        <f t="shared" si="71"/>
        <v>0</v>
      </c>
      <c r="BE387" s="236">
        <f t="shared" si="71"/>
        <v>0</v>
      </c>
      <c r="BF387" s="236">
        <f t="shared" si="71"/>
        <v>0</v>
      </c>
      <c r="BG387" s="236">
        <f t="shared" si="71"/>
        <v>0</v>
      </c>
      <c r="BH387" s="236">
        <f t="shared" si="71"/>
        <v>0</v>
      </c>
      <c r="BI387" s="236">
        <f t="shared" si="75"/>
        <v>0</v>
      </c>
      <c r="BJ387" s="236">
        <f t="shared" si="75"/>
        <v>0</v>
      </c>
      <c r="BK387" s="236">
        <f t="shared" si="75"/>
        <v>0</v>
      </c>
      <c r="BL387" s="235">
        <f t="shared" si="67"/>
        <v>0</v>
      </c>
      <c r="BM387" s="234"/>
      <c r="BN387" s="234"/>
      <c r="BO387" s="234"/>
      <c r="BP387" s="234"/>
      <c r="BQ387" s="234"/>
    </row>
    <row r="388" spans="1:69">
      <c r="A388" s="234" t="s">
        <v>601</v>
      </c>
      <c r="B388" s="231">
        <v>1.43E-2</v>
      </c>
      <c r="C388" s="231">
        <v>1.43E-2</v>
      </c>
      <c r="D388" s="220">
        <v>0</v>
      </c>
      <c r="E388" s="220">
        <v>0</v>
      </c>
      <c r="F388" s="220">
        <v>0</v>
      </c>
      <c r="G388" s="220">
        <v>0</v>
      </c>
      <c r="H388" s="220">
        <v>0</v>
      </c>
      <c r="I388" s="220">
        <v>0</v>
      </c>
      <c r="J388" s="220">
        <v>0</v>
      </c>
      <c r="K388" s="220">
        <v>0</v>
      </c>
      <c r="L388" s="220">
        <v>0</v>
      </c>
      <c r="M388" s="220">
        <v>0</v>
      </c>
      <c r="N388" s="220">
        <v>0</v>
      </c>
      <c r="O388" s="220">
        <v>0</v>
      </c>
      <c r="P388" s="220">
        <f t="shared" si="68"/>
        <v>0</v>
      </c>
      <c r="Q388" s="220">
        <v>0</v>
      </c>
      <c r="R388" s="220">
        <v>0</v>
      </c>
      <c r="S388" s="220">
        <v>0</v>
      </c>
      <c r="T388" s="220">
        <v>0</v>
      </c>
      <c r="U388" s="220">
        <v>0</v>
      </c>
      <c r="V388" s="220">
        <v>0</v>
      </c>
      <c r="W388" s="220">
        <v>0</v>
      </c>
      <c r="X388" s="220">
        <v>0</v>
      </c>
      <c r="Y388" s="220">
        <v>0</v>
      </c>
      <c r="Z388" s="220">
        <v>0</v>
      </c>
      <c r="AA388" s="220">
        <v>0</v>
      </c>
      <c r="AB388" s="220">
        <v>0</v>
      </c>
      <c r="AC388" s="220">
        <v>0</v>
      </c>
      <c r="AD388" s="220">
        <v>0</v>
      </c>
      <c r="AE388" s="220">
        <v>0</v>
      </c>
      <c r="AF388" s="220">
        <v>0</v>
      </c>
      <c r="AG388" s="220">
        <f t="shared" si="69"/>
        <v>0</v>
      </c>
      <c r="AH388" s="234"/>
      <c r="AI388" s="235">
        <f t="shared" si="72"/>
        <v>0</v>
      </c>
      <c r="AJ388" s="235">
        <f t="shared" si="72"/>
        <v>0</v>
      </c>
      <c r="AK388" s="235">
        <f t="shared" si="72"/>
        <v>0</v>
      </c>
      <c r="AL388" s="235">
        <f t="shared" si="70"/>
        <v>0</v>
      </c>
      <c r="AM388" s="235">
        <f t="shared" si="70"/>
        <v>0</v>
      </c>
      <c r="AN388" s="235">
        <f t="shared" si="70"/>
        <v>0</v>
      </c>
      <c r="AO388" s="235">
        <f t="shared" si="70"/>
        <v>0</v>
      </c>
      <c r="AP388" s="235">
        <f t="shared" si="70"/>
        <v>0</v>
      </c>
      <c r="AQ388" s="235">
        <f t="shared" si="70"/>
        <v>0</v>
      </c>
      <c r="AR388" s="235">
        <f t="shared" si="74"/>
        <v>0</v>
      </c>
      <c r="AS388" s="235">
        <f t="shared" si="74"/>
        <v>0</v>
      </c>
      <c r="AT388" s="235">
        <f t="shared" si="74"/>
        <v>0</v>
      </c>
      <c r="AU388" s="236">
        <f t="shared" si="65"/>
        <v>0</v>
      </c>
      <c r="AV388" s="236">
        <f t="shared" si="66"/>
        <v>0</v>
      </c>
      <c r="AW388" s="236">
        <f t="shared" si="66"/>
        <v>0</v>
      </c>
      <c r="AX388" s="236">
        <f t="shared" si="66"/>
        <v>0</v>
      </c>
      <c r="AY388" s="236">
        <f t="shared" si="66"/>
        <v>0</v>
      </c>
      <c r="AZ388" s="236">
        <f t="shared" si="73"/>
        <v>0</v>
      </c>
      <c r="BA388" s="236">
        <f t="shared" si="73"/>
        <v>0</v>
      </c>
      <c r="BB388" s="236">
        <f t="shared" si="73"/>
        <v>0</v>
      </c>
      <c r="BC388" s="236">
        <f t="shared" si="71"/>
        <v>0</v>
      </c>
      <c r="BD388" s="236">
        <f t="shared" si="71"/>
        <v>0</v>
      </c>
      <c r="BE388" s="236">
        <f t="shared" si="71"/>
        <v>0</v>
      </c>
      <c r="BF388" s="236">
        <f t="shared" si="71"/>
        <v>0</v>
      </c>
      <c r="BG388" s="236">
        <f t="shared" si="71"/>
        <v>0</v>
      </c>
      <c r="BH388" s="236">
        <f t="shared" si="71"/>
        <v>0</v>
      </c>
      <c r="BI388" s="236">
        <f t="shared" si="75"/>
        <v>0</v>
      </c>
      <c r="BJ388" s="236">
        <f t="shared" si="75"/>
        <v>0</v>
      </c>
      <c r="BK388" s="236">
        <f t="shared" si="75"/>
        <v>0</v>
      </c>
      <c r="BL388" s="235">
        <f t="shared" si="67"/>
        <v>0</v>
      </c>
      <c r="BM388" s="234"/>
      <c r="BN388" s="234"/>
      <c r="BO388" s="234"/>
      <c r="BP388" s="234"/>
      <c r="BQ388" s="234"/>
    </row>
    <row r="389" spans="1:69">
      <c r="A389" s="234" t="s">
        <v>602</v>
      </c>
      <c r="B389" s="231">
        <v>1.43E-2</v>
      </c>
      <c r="C389" s="231">
        <v>1.43E-2</v>
      </c>
      <c r="D389" s="220">
        <v>0</v>
      </c>
      <c r="E389" s="220">
        <v>0</v>
      </c>
      <c r="F389" s="220">
        <v>0</v>
      </c>
      <c r="G389" s="220">
        <v>0</v>
      </c>
      <c r="H389" s="220">
        <v>0</v>
      </c>
      <c r="I389" s="220">
        <v>0</v>
      </c>
      <c r="J389" s="220">
        <v>0</v>
      </c>
      <c r="K389" s="220">
        <v>0</v>
      </c>
      <c r="L389" s="220">
        <v>0</v>
      </c>
      <c r="M389" s="220">
        <v>0</v>
      </c>
      <c r="N389" s="220">
        <v>0</v>
      </c>
      <c r="O389" s="220">
        <v>0</v>
      </c>
      <c r="P389" s="220">
        <f t="shared" si="68"/>
        <v>0</v>
      </c>
      <c r="Q389" s="220">
        <v>0</v>
      </c>
      <c r="R389" s="220">
        <v>0</v>
      </c>
      <c r="S389" s="220">
        <v>0</v>
      </c>
      <c r="T389" s="220">
        <v>0</v>
      </c>
      <c r="U389" s="220">
        <v>0</v>
      </c>
      <c r="V389" s="220">
        <v>0</v>
      </c>
      <c r="W389" s="220">
        <v>0</v>
      </c>
      <c r="X389" s="220">
        <v>0</v>
      </c>
      <c r="Y389" s="220">
        <v>0</v>
      </c>
      <c r="Z389" s="220">
        <v>0</v>
      </c>
      <c r="AA389" s="220">
        <v>0</v>
      </c>
      <c r="AB389" s="220">
        <v>0</v>
      </c>
      <c r="AC389" s="220">
        <v>0</v>
      </c>
      <c r="AD389" s="220">
        <v>0</v>
      </c>
      <c r="AE389" s="220">
        <v>0</v>
      </c>
      <c r="AF389" s="220">
        <v>0</v>
      </c>
      <c r="AG389" s="220">
        <f t="shared" si="69"/>
        <v>0</v>
      </c>
      <c r="AH389" s="234"/>
      <c r="AI389" s="235">
        <f t="shared" si="72"/>
        <v>0</v>
      </c>
      <c r="AJ389" s="235">
        <f t="shared" si="72"/>
        <v>0</v>
      </c>
      <c r="AK389" s="235">
        <f t="shared" si="72"/>
        <v>0</v>
      </c>
      <c r="AL389" s="235">
        <f t="shared" si="70"/>
        <v>0</v>
      </c>
      <c r="AM389" s="235">
        <f t="shared" si="70"/>
        <v>0</v>
      </c>
      <c r="AN389" s="235">
        <f t="shared" si="70"/>
        <v>0</v>
      </c>
      <c r="AO389" s="235">
        <f t="shared" si="70"/>
        <v>0</v>
      </c>
      <c r="AP389" s="235">
        <f t="shared" si="70"/>
        <v>0</v>
      </c>
      <c r="AQ389" s="235">
        <f t="shared" si="70"/>
        <v>0</v>
      </c>
      <c r="AR389" s="235">
        <f t="shared" si="74"/>
        <v>0</v>
      </c>
      <c r="AS389" s="235">
        <f t="shared" si="74"/>
        <v>0</v>
      </c>
      <c r="AT389" s="235">
        <f t="shared" si="74"/>
        <v>0</v>
      </c>
      <c r="AU389" s="236">
        <f t="shared" ref="AU389:AU452" si="76">SUM(AI389:AT389)</f>
        <v>0</v>
      </c>
      <c r="AV389" s="236">
        <f t="shared" ref="AV389:AY452" si="77">ROUND(Q389*$B389/12,2)</f>
        <v>0</v>
      </c>
      <c r="AW389" s="236">
        <f t="shared" si="77"/>
        <v>0</v>
      </c>
      <c r="AX389" s="236">
        <f t="shared" si="77"/>
        <v>0</v>
      </c>
      <c r="AY389" s="236">
        <f t="shared" si="77"/>
        <v>0</v>
      </c>
      <c r="AZ389" s="236">
        <f t="shared" si="73"/>
        <v>0</v>
      </c>
      <c r="BA389" s="236">
        <f t="shared" si="73"/>
        <v>0</v>
      </c>
      <c r="BB389" s="236">
        <f t="shared" si="73"/>
        <v>0</v>
      </c>
      <c r="BC389" s="236">
        <f t="shared" si="71"/>
        <v>0</v>
      </c>
      <c r="BD389" s="236">
        <f t="shared" si="71"/>
        <v>0</v>
      </c>
      <c r="BE389" s="236">
        <f t="shared" si="71"/>
        <v>0</v>
      </c>
      <c r="BF389" s="236">
        <f t="shared" si="71"/>
        <v>0</v>
      </c>
      <c r="BG389" s="236">
        <f t="shared" si="71"/>
        <v>0</v>
      </c>
      <c r="BH389" s="236">
        <f t="shared" si="71"/>
        <v>0</v>
      </c>
      <c r="BI389" s="236">
        <f t="shared" si="75"/>
        <v>0</v>
      </c>
      <c r="BJ389" s="236">
        <f t="shared" si="75"/>
        <v>0</v>
      </c>
      <c r="BK389" s="236">
        <f t="shared" si="75"/>
        <v>0</v>
      </c>
      <c r="BL389" s="235">
        <f t="shared" ref="BL389:BL452" si="78">SUM(AZ389:BK389)</f>
        <v>0</v>
      </c>
      <c r="BM389" s="234"/>
      <c r="BN389" s="234"/>
      <c r="BO389" s="234"/>
      <c r="BP389" s="234"/>
      <c r="BQ389" s="234"/>
    </row>
    <row r="390" spans="1:69">
      <c r="A390" s="234" t="s">
        <v>603</v>
      </c>
      <c r="B390" s="231">
        <v>1.43E-2</v>
      </c>
      <c r="C390" s="231">
        <v>1.43E-2</v>
      </c>
      <c r="D390" s="220">
        <v>0</v>
      </c>
      <c r="E390" s="220">
        <v>0</v>
      </c>
      <c r="F390" s="220">
        <v>0</v>
      </c>
      <c r="G390" s="220">
        <v>0</v>
      </c>
      <c r="H390" s="220">
        <v>0</v>
      </c>
      <c r="I390" s="220">
        <v>0</v>
      </c>
      <c r="J390" s="220">
        <v>0</v>
      </c>
      <c r="K390" s="220">
        <v>0</v>
      </c>
      <c r="L390" s="220">
        <v>0</v>
      </c>
      <c r="M390" s="220">
        <v>0</v>
      </c>
      <c r="N390" s="220">
        <v>0</v>
      </c>
      <c r="O390" s="220">
        <v>0</v>
      </c>
      <c r="P390" s="220">
        <f t="shared" ref="P390:P453" si="79">SUM(D390:O390)</f>
        <v>0</v>
      </c>
      <c r="Q390" s="220">
        <v>0</v>
      </c>
      <c r="R390" s="220">
        <v>0</v>
      </c>
      <c r="S390" s="220">
        <v>0</v>
      </c>
      <c r="T390" s="220">
        <v>0</v>
      </c>
      <c r="U390" s="220">
        <v>0</v>
      </c>
      <c r="V390" s="220">
        <v>0</v>
      </c>
      <c r="W390" s="220">
        <v>0</v>
      </c>
      <c r="X390" s="220">
        <v>0</v>
      </c>
      <c r="Y390" s="220">
        <v>0</v>
      </c>
      <c r="Z390" s="220">
        <v>0</v>
      </c>
      <c r="AA390" s="220">
        <v>0</v>
      </c>
      <c r="AB390" s="220">
        <v>0</v>
      </c>
      <c r="AC390" s="220">
        <v>0</v>
      </c>
      <c r="AD390" s="220">
        <v>0</v>
      </c>
      <c r="AE390" s="220">
        <v>0</v>
      </c>
      <c r="AF390" s="220">
        <v>0</v>
      </c>
      <c r="AG390" s="220">
        <f t="shared" ref="AG390:AG453" si="80">SUM(U390:AF390)</f>
        <v>0</v>
      </c>
      <c r="AH390" s="234"/>
      <c r="AI390" s="235">
        <f t="shared" si="72"/>
        <v>0</v>
      </c>
      <c r="AJ390" s="235">
        <f t="shared" si="72"/>
        <v>0</v>
      </c>
      <c r="AK390" s="235">
        <f t="shared" si="72"/>
        <v>0</v>
      </c>
      <c r="AL390" s="235">
        <f t="shared" si="70"/>
        <v>0</v>
      </c>
      <c r="AM390" s="235">
        <f t="shared" si="70"/>
        <v>0</v>
      </c>
      <c r="AN390" s="235">
        <f t="shared" si="70"/>
        <v>0</v>
      </c>
      <c r="AO390" s="235">
        <f t="shared" si="70"/>
        <v>0</v>
      </c>
      <c r="AP390" s="235">
        <f t="shared" si="70"/>
        <v>0</v>
      </c>
      <c r="AQ390" s="235">
        <f t="shared" si="70"/>
        <v>0</v>
      </c>
      <c r="AR390" s="235">
        <f t="shared" si="74"/>
        <v>0</v>
      </c>
      <c r="AS390" s="235">
        <f t="shared" si="74"/>
        <v>0</v>
      </c>
      <c r="AT390" s="235">
        <f t="shared" si="74"/>
        <v>0</v>
      </c>
      <c r="AU390" s="236">
        <f t="shared" si="76"/>
        <v>0</v>
      </c>
      <c r="AV390" s="236">
        <f t="shared" si="77"/>
        <v>0</v>
      </c>
      <c r="AW390" s="236">
        <f t="shared" si="77"/>
        <v>0</v>
      </c>
      <c r="AX390" s="236">
        <f t="shared" si="77"/>
        <v>0</v>
      </c>
      <c r="AY390" s="236">
        <f t="shared" si="77"/>
        <v>0</v>
      </c>
      <c r="AZ390" s="236">
        <f t="shared" si="73"/>
        <v>0</v>
      </c>
      <c r="BA390" s="236">
        <f t="shared" si="73"/>
        <v>0</v>
      </c>
      <c r="BB390" s="236">
        <f t="shared" si="73"/>
        <v>0</v>
      </c>
      <c r="BC390" s="236">
        <f t="shared" si="71"/>
        <v>0</v>
      </c>
      <c r="BD390" s="236">
        <f t="shared" si="71"/>
        <v>0</v>
      </c>
      <c r="BE390" s="236">
        <f t="shared" si="71"/>
        <v>0</v>
      </c>
      <c r="BF390" s="236">
        <f t="shared" si="71"/>
        <v>0</v>
      </c>
      <c r="BG390" s="236">
        <f t="shared" si="71"/>
        <v>0</v>
      </c>
      <c r="BH390" s="236">
        <f t="shared" si="71"/>
        <v>0</v>
      </c>
      <c r="BI390" s="236">
        <f t="shared" si="75"/>
        <v>0</v>
      </c>
      <c r="BJ390" s="236">
        <f t="shared" si="75"/>
        <v>0</v>
      </c>
      <c r="BK390" s="236">
        <f t="shared" si="75"/>
        <v>0</v>
      </c>
      <c r="BL390" s="235">
        <f t="shared" si="78"/>
        <v>0</v>
      </c>
      <c r="BM390" s="234"/>
      <c r="BN390" s="234"/>
      <c r="BO390" s="234"/>
      <c r="BP390" s="234"/>
      <c r="BQ390" s="234"/>
    </row>
    <row r="391" spans="1:69">
      <c r="A391" s="234" t="s">
        <v>604</v>
      </c>
      <c r="B391" s="231">
        <v>1.43E-2</v>
      </c>
      <c r="C391" s="231">
        <v>1.43E-2</v>
      </c>
      <c r="D391" s="220">
        <v>0</v>
      </c>
      <c r="E391" s="220">
        <v>0</v>
      </c>
      <c r="F391" s="220">
        <v>0</v>
      </c>
      <c r="G391" s="220">
        <v>0</v>
      </c>
      <c r="H391" s="220">
        <v>0</v>
      </c>
      <c r="I391" s="220">
        <v>0</v>
      </c>
      <c r="J391" s="220">
        <v>0</v>
      </c>
      <c r="K391" s="220">
        <v>0</v>
      </c>
      <c r="L391" s="220">
        <v>0</v>
      </c>
      <c r="M391" s="220">
        <v>0</v>
      </c>
      <c r="N391" s="220">
        <v>0</v>
      </c>
      <c r="O391" s="220">
        <v>0</v>
      </c>
      <c r="P391" s="220">
        <f t="shared" si="79"/>
        <v>0</v>
      </c>
      <c r="Q391" s="220">
        <v>0</v>
      </c>
      <c r="R391" s="220">
        <v>0</v>
      </c>
      <c r="S391" s="220">
        <v>0</v>
      </c>
      <c r="T391" s="220">
        <v>0</v>
      </c>
      <c r="U391" s="220">
        <v>0</v>
      </c>
      <c r="V391" s="220">
        <v>0</v>
      </c>
      <c r="W391" s="220">
        <v>0</v>
      </c>
      <c r="X391" s="220">
        <v>0</v>
      </c>
      <c r="Y391" s="220">
        <v>0</v>
      </c>
      <c r="Z391" s="220">
        <v>0</v>
      </c>
      <c r="AA391" s="220">
        <v>0</v>
      </c>
      <c r="AB391" s="220">
        <v>0</v>
      </c>
      <c r="AC391" s="220">
        <v>0</v>
      </c>
      <c r="AD391" s="220">
        <v>0</v>
      </c>
      <c r="AE391" s="220">
        <v>0</v>
      </c>
      <c r="AF391" s="220">
        <v>0</v>
      </c>
      <c r="AG391" s="220">
        <f t="shared" si="80"/>
        <v>0</v>
      </c>
      <c r="AH391" s="234"/>
      <c r="AI391" s="235">
        <f t="shared" si="72"/>
        <v>0</v>
      </c>
      <c r="AJ391" s="235">
        <f t="shared" si="72"/>
        <v>0</v>
      </c>
      <c r="AK391" s="235">
        <f t="shared" si="72"/>
        <v>0</v>
      </c>
      <c r="AL391" s="235">
        <f t="shared" si="70"/>
        <v>0</v>
      </c>
      <c r="AM391" s="235">
        <f t="shared" si="70"/>
        <v>0</v>
      </c>
      <c r="AN391" s="235">
        <f t="shared" si="70"/>
        <v>0</v>
      </c>
      <c r="AO391" s="235">
        <f t="shared" ref="AO391:AT449" si="81">ROUND(J391*$B391/12,2)</f>
        <v>0</v>
      </c>
      <c r="AP391" s="235">
        <f t="shared" si="81"/>
        <v>0</v>
      </c>
      <c r="AQ391" s="235">
        <f t="shared" si="81"/>
        <v>0</v>
      </c>
      <c r="AR391" s="235">
        <f t="shared" si="74"/>
        <v>0</v>
      </c>
      <c r="AS391" s="235">
        <f t="shared" si="74"/>
        <v>0</v>
      </c>
      <c r="AT391" s="235">
        <f t="shared" si="74"/>
        <v>0</v>
      </c>
      <c r="AU391" s="236">
        <f t="shared" si="76"/>
        <v>0</v>
      </c>
      <c r="AV391" s="236">
        <f t="shared" si="77"/>
        <v>0</v>
      </c>
      <c r="AW391" s="236">
        <f t="shared" si="77"/>
        <v>0</v>
      </c>
      <c r="AX391" s="236">
        <f t="shared" si="77"/>
        <v>0</v>
      </c>
      <c r="AY391" s="236">
        <f t="shared" si="77"/>
        <v>0</v>
      </c>
      <c r="AZ391" s="236">
        <f t="shared" si="73"/>
        <v>0</v>
      </c>
      <c r="BA391" s="236">
        <f t="shared" si="73"/>
        <v>0</v>
      </c>
      <c r="BB391" s="236">
        <f t="shared" si="73"/>
        <v>0</v>
      </c>
      <c r="BC391" s="236">
        <f t="shared" si="71"/>
        <v>0</v>
      </c>
      <c r="BD391" s="236">
        <f t="shared" si="71"/>
        <v>0</v>
      </c>
      <c r="BE391" s="236">
        <f t="shared" si="71"/>
        <v>0</v>
      </c>
      <c r="BF391" s="236">
        <f t="shared" ref="BF391:BK449" si="82">ROUND(AA391*$C391/12,2)</f>
        <v>0</v>
      </c>
      <c r="BG391" s="236">
        <f t="shared" si="82"/>
        <v>0</v>
      </c>
      <c r="BH391" s="236">
        <f t="shared" si="82"/>
        <v>0</v>
      </c>
      <c r="BI391" s="236">
        <f t="shared" si="75"/>
        <v>0</v>
      </c>
      <c r="BJ391" s="236">
        <f t="shared" si="75"/>
        <v>0</v>
      </c>
      <c r="BK391" s="236">
        <f t="shared" si="75"/>
        <v>0</v>
      </c>
      <c r="BL391" s="235">
        <f t="shared" si="78"/>
        <v>0</v>
      </c>
      <c r="BM391" s="234"/>
      <c r="BN391" s="234"/>
      <c r="BO391" s="234"/>
      <c r="BP391" s="234"/>
      <c r="BQ391" s="234"/>
    </row>
    <row r="392" spans="1:69">
      <c r="A392" s="234" t="s">
        <v>605</v>
      </c>
      <c r="B392" s="231">
        <v>1.43E-2</v>
      </c>
      <c r="C392" s="231">
        <v>1.43E-2</v>
      </c>
      <c r="D392" s="220">
        <v>16671.73</v>
      </c>
      <c r="E392" s="220">
        <v>16671.73</v>
      </c>
      <c r="F392" s="220">
        <v>16671.73</v>
      </c>
      <c r="G392" s="220">
        <v>16671.73</v>
      </c>
      <c r="H392" s="220">
        <v>16671.73</v>
      </c>
      <c r="I392" s="220">
        <v>16671.73</v>
      </c>
      <c r="J392" s="220">
        <v>16671.73</v>
      </c>
      <c r="K392" s="220">
        <v>16671.73</v>
      </c>
      <c r="L392" s="220">
        <v>16671.73</v>
      </c>
      <c r="M392" s="220">
        <v>16671.73</v>
      </c>
      <c r="N392" s="220">
        <v>16671.73</v>
      </c>
      <c r="O392" s="220">
        <v>16671.73</v>
      </c>
      <c r="P392" s="220">
        <f t="shared" si="79"/>
        <v>200060.76000000004</v>
      </c>
      <c r="Q392" s="220">
        <v>16671.73</v>
      </c>
      <c r="R392" s="220">
        <v>16671.73</v>
      </c>
      <c r="S392" s="220">
        <v>16671.73</v>
      </c>
      <c r="T392" s="220">
        <v>16671.73</v>
      </c>
      <c r="U392" s="220">
        <v>16671.73</v>
      </c>
      <c r="V392" s="220">
        <v>16671.73</v>
      </c>
      <c r="W392" s="220">
        <v>16671.73</v>
      </c>
      <c r="X392" s="220">
        <v>16671.73</v>
      </c>
      <c r="Y392" s="220">
        <v>16671.73</v>
      </c>
      <c r="Z392" s="220">
        <v>16671.73</v>
      </c>
      <c r="AA392" s="220">
        <v>16671.73</v>
      </c>
      <c r="AB392" s="220">
        <v>16671.73</v>
      </c>
      <c r="AC392" s="220">
        <v>16671.73</v>
      </c>
      <c r="AD392" s="220">
        <v>16671.73</v>
      </c>
      <c r="AE392" s="220">
        <v>16671.73</v>
      </c>
      <c r="AF392" s="220">
        <v>16671.73</v>
      </c>
      <c r="AG392" s="220">
        <f t="shared" si="80"/>
        <v>200060.76000000004</v>
      </c>
      <c r="AH392" s="234"/>
      <c r="AI392" s="235">
        <f t="shared" si="72"/>
        <v>19.87</v>
      </c>
      <c r="AJ392" s="235">
        <f t="shared" si="72"/>
        <v>19.87</v>
      </c>
      <c r="AK392" s="235">
        <f t="shared" si="72"/>
        <v>19.87</v>
      </c>
      <c r="AL392" s="235">
        <f t="shared" si="72"/>
        <v>19.87</v>
      </c>
      <c r="AM392" s="235">
        <f t="shared" si="72"/>
        <v>19.87</v>
      </c>
      <c r="AN392" s="235">
        <f t="shared" si="72"/>
        <v>19.87</v>
      </c>
      <c r="AO392" s="235">
        <f t="shared" si="81"/>
        <v>19.87</v>
      </c>
      <c r="AP392" s="235">
        <f t="shared" si="81"/>
        <v>19.87</v>
      </c>
      <c r="AQ392" s="235">
        <f t="shared" si="81"/>
        <v>19.87</v>
      </c>
      <c r="AR392" s="235">
        <f t="shared" si="74"/>
        <v>19.87</v>
      </c>
      <c r="AS392" s="235">
        <f t="shared" si="74"/>
        <v>19.87</v>
      </c>
      <c r="AT392" s="235">
        <f t="shared" si="74"/>
        <v>19.87</v>
      </c>
      <c r="AU392" s="236">
        <f t="shared" si="76"/>
        <v>238.44000000000003</v>
      </c>
      <c r="AV392" s="236">
        <f t="shared" si="77"/>
        <v>19.87</v>
      </c>
      <c r="AW392" s="236">
        <f t="shared" si="77"/>
        <v>19.87</v>
      </c>
      <c r="AX392" s="236">
        <f t="shared" si="77"/>
        <v>19.87</v>
      </c>
      <c r="AY392" s="236">
        <f t="shared" si="77"/>
        <v>19.87</v>
      </c>
      <c r="AZ392" s="236">
        <f t="shared" si="73"/>
        <v>19.87</v>
      </c>
      <c r="BA392" s="236">
        <f t="shared" si="73"/>
        <v>19.87</v>
      </c>
      <c r="BB392" s="236">
        <f t="shared" si="73"/>
        <v>19.87</v>
      </c>
      <c r="BC392" s="236">
        <f t="shared" si="73"/>
        <v>19.87</v>
      </c>
      <c r="BD392" s="236">
        <f t="shared" si="73"/>
        <v>19.87</v>
      </c>
      <c r="BE392" s="236">
        <f t="shared" si="73"/>
        <v>19.87</v>
      </c>
      <c r="BF392" s="236">
        <f t="shared" si="82"/>
        <v>19.87</v>
      </c>
      <c r="BG392" s="236">
        <f t="shared" si="82"/>
        <v>19.87</v>
      </c>
      <c r="BH392" s="236">
        <f t="shared" si="82"/>
        <v>19.87</v>
      </c>
      <c r="BI392" s="236">
        <f t="shared" si="75"/>
        <v>19.87</v>
      </c>
      <c r="BJ392" s="236">
        <f t="shared" si="75"/>
        <v>19.87</v>
      </c>
      <c r="BK392" s="236">
        <f t="shared" si="75"/>
        <v>19.87</v>
      </c>
      <c r="BL392" s="235">
        <f t="shared" si="78"/>
        <v>238.44000000000003</v>
      </c>
      <c r="BM392" s="234"/>
      <c r="BN392" s="234"/>
      <c r="BO392" s="234"/>
      <c r="BP392" s="234"/>
      <c r="BQ392" s="234"/>
    </row>
    <row r="393" spans="1:69">
      <c r="A393" s="234" t="s">
        <v>606</v>
      </c>
      <c r="B393" s="231">
        <v>1.43E-2</v>
      </c>
      <c r="C393" s="231">
        <v>1.43E-2</v>
      </c>
      <c r="D393" s="220">
        <v>0</v>
      </c>
      <c r="E393" s="220">
        <v>0</v>
      </c>
      <c r="F393" s="220">
        <v>0</v>
      </c>
      <c r="G393" s="220">
        <v>0</v>
      </c>
      <c r="H393" s="220">
        <v>0</v>
      </c>
      <c r="I393" s="220">
        <v>0</v>
      </c>
      <c r="J393" s="220">
        <v>0</v>
      </c>
      <c r="K393" s="220">
        <v>0</v>
      </c>
      <c r="L393" s="220">
        <v>0</v>
      </c>
      <c r="M393" s="220">
        <v>0</v>
      </c>
      <c r="N393" s="220">
        <v>0</v>
      </c>
      <c r="O393" s="220">
        <v>0</v>
      </c>
      <c r="P393" s="220">
        <f t="shared" si="79"/>
        <v>0</v>
      </c>
      <c r="Q393" s="220">
        <v>0</v>
      </c>
      <c r="R393" s="220">
        <v>0</v>
      </c>
      <c r="S393" s="220">
        <v>0</v>
      </c>
      <c r="T393" s="220">
        <v>0</v>
      </c>
      <c r="U393" s="220">
        <v>0</v>
      </c>
      <c r="V393" s="220">
        <v>0</v>
      </c>
      <c r="W393" s="220">
        <v>0</v>
      </c>
      <c r="X393" s="220">
        <v>0</v>
      </c>
      <c r="Y393" s="220">
        <v>0</v>
      </c>
      <c r="Z393" s="220">
        <v>0</v>
      </c>
      <c r="AA393" s="220">
        <v>0</v>
      </c>
      <c r="AB393" s="220">
        <v>0</v>
      </c>
      <c r="AC393" s="220">
        <v>0</v>
      </c>
      <c r="AD393" s="220">
        <v>0</v>
      </c>
      <c r="AE393" s="220">
        <v>0</v>
      </c>
      <c r="AF393" s="220">
        <v>0</v>
      </c>
      <c r="AG393" s="220">
        <f t="shared" si="80"/>
        <v>0</v>
      </c>
      <c r="AH393" s="234"/>
      <c r="AI393" s="235">
        <f t="shared" si="72"/>
        <v>0</v>
      </c>
      <c r="AJ393" s="235">
        <f t="shared" si="72"/>
        <v>0</v>
      </c>
      <c r="AK393" s="235">
        <f t="shared" si="72"/>
        <v>0</v>
      </c>
      <c r="AL393" s="235">
        <f t="shared" si="72"/>
        <v>0</v>
      </c>
      <c r="AM393" s="235">
        <f t="shared" si="72"/>
        <v>0</v>
      </c>
      <c r="AN393" s="235">
        <f t="shared" si="72"/>
        <v>0</v>
      </c>
      <c r="AO393" s="235">
        <f t="shared" si="81"/>
        <v>0</v>
      </c>
      <c r="AP393" s="235">
        <f t="shared" si="81"/>
        <v>0</v>
      </c>
      <c r="AQ393" s="235">
        <f t="shared" si="81"/>
        <v>0</v>
      </c>
      <c r="AR393" s="235">
        <f t="shared" si="74"/>
        <v>0</v>
      </c>
      <c r="AS393" s="235">
        <f t="shared" si="74"/>
        <v>0</v>
      </c>
      <c r="AT393" s="235">
        <f t="shared" si="74"/>
        <v>0</v>
      </c>
      <c r="AU393" s="236">
        <f t="shared" si="76"/>
        <v>0</v>
      </c>
      <c r="AV393" s="236">
        <f t="shared" si="77"/>
        <v>0</v>
      </c>
      <c r="AW393" s="236">
        <f t="shared" si="77"/>
        <v>0</v>
      </c>
      <c r="AX393" s="236">
        <f t="shared" si="77"/>
        <v>0</v>
      </c>
      <c r="AY393" s="236">
        <f t="shared" si="77"/>
        <v>0</v>
      </c>
      <c r="AZ393" s="236">
        <f t="shared" si="73"/>
        <v>0</v>
      </c>
      <c r="BA393" s="236">
        <f t="shared" si="73"/>
        <v>0</v>
      </c>
      <c r="BB393" s="236">
        <f t="shared" si="73"/>
        <v>0</v>
      </c>
      <c r="BC393" s="236">
        <f t="shared" si="73"/>
        <v>0</v>
      </c>
      <c r="BD393" s="236">
        <f t="shared" si="73"/>
        <v>0</v>
      </c>
      <c r="BE393" s="236">
        <f t="shared" si="73"/>
        <v>0</v>
      </c>
      <c r="BF393" s="236">
        <f t="shared" si="82"/>
        <v>0</v>
      </c>
      <c r="BG393" s="236">
        <f t="shared" si="82"/>
        <v>0</v>
      </c>
      <c r="BH393" s="236">
        <f t="shared" si="82"/>
        <v>0</v>
      </c>
      <c r="BI393" s="236">
        <f t="shared" si="75"/>
        <v>0</v>
      </c>
      <c r="BJ393" s="236">
        <f t="shared" si="75"/>
        <v>0</v>
      </c>
      <c r="BK393" s="236">
        <f t="shared" si="75"/>
        <v>0</v>
      </c>
      <c r="BL393" s="235">
        <f t="shared" si="78"/>
        <v>0</v>
      </c>
      <c r="BM393" s="234"/>
      <c r="BN393" s="234"/>
      <c r="BO393" s="234"/>
      <c r="BP393" s="234"/>
      <c r="BQ393" s="234"/>
    </row>
    <row r="394" spans="1:69">
      <c r="A394" s="234" t="s">
        <v>607</v>
      </c>
      <c r="B394" s="231">
        <v>1.43E-2</v>
      </c>
      <c r="C394" s="231">
        <v>1.43E-2</v>
      </c>
      <c r="D394" s="220">
        <v>1038.6100000000001</v>
      </c>
      <c r="E394" s="220">
        <v>1038.6100000000001</v>
      </c>
      <c r="F394" s="220">
        <v>1038.6100000000001</v>
      </c>
      <c r="G394" s="220">
        <v>519.31000000000006</v>
      </c>
      <c r="H394" s="220">
        <v>0</v>
      </c>
      <c r="I394" s="220">
        <v>0</v>
      </c>
      <c r="J394" s="220">
        <v>0</v>
      </c>
      <c r="K394" s="220">
        <v>0</v>
      </c>
      <c r="L394" s="220">
        <v>0</v>
      </c>
      <c r="M394" s="220">
        <v>0</v>
      </c>
      <c r="N394" s="220">
        <v>0</v>
      </c>
      <c r="O394" s="220">
        <v>0</v>
      </c>
      <c r="P394" s="220">
        <f t="shared" si="79"/>
        <v>3635.1400000000003</v>
      </c>
      <c r="Q394" s="220">
        <v>0</v>
      </c>
      <c r="R394" s="220">
        <v>0</v>
      </c>
      <c r="S394" s="220">
        <v>0</v>
      </c>
      <c r="T394" s="220">
        <v>0</v>
      </c>
      <c r="U394" s="220">
        <v>0</v>
      </c>
      <c r="V394" s="220">
        <v>0</v>
      </c>
      <c r="W394" s="220">
        <v>0</v>
      </c>
      <c r="X394" s="220">
        <v>0</v>
      </c>
      <c r="Y394" s="220">
        <v>0</v>
      </c>
      <c r="Z394" s="220">
        <v>0</v>
      </c>
      <c r="AA394" s="220">
        <v>0</v>
      </c>
      <c r="AB394" s="220">
        <v>0</v>
      </c>
      <c r="AC394" s="220">
        <v>0</v>
      </c>
      <c r="AD394" s="220">
        <v>0</v>
      </c>
      <c r="AE394" s="220">
        <v>0</v>
      </c>
      <c r="AF394" s="220">
        <v>0</v>
      </c>
      <c r="AG394" s="220">
        <f t="shared" si="80"/>
        <v>0</v>
      </c>
      <c r="AH394" s="234"/>
      <c r="AI394" s="235">
        <f t="shared" si="72"/>
        <v>1.24</v>
      </c>
      <c r="AJ394" s="235">
        <f t="shared" si="72"/>
        <v>1.24</v>
      </c>
      <c r="AK394" s="235">
        <f t="shared" si="72"/>
        <v>1.24</v>
      </c>
      <c r="AL394" s="235">
        <f t="shared" si="72"/>
        <v>0.62</v>
      </c>
      <c r="AM394" s="235">
        <f t="shared" si="72"/>
        <v>0</v>
      </c>
      <c r="AN394" s="235">
        <f t="shared" si="72"/>
        <v>0</v>
      </c>
      <c r="AO394" s="235">
        <f t="shared" si="81"/>
        <v>0</v>
      </c>
      <c r="AP394" s="235">
        <f t="shared" si="81"/>
        <v>0</v>
      </c>
      <c r="AQ394" s="235">
        <f t="shared" si="81"/>
        <v>0</v>
      </c>
      <c r="AR394" s="235">
        <f t="shared" si="74"/>
        <v>0</v>
      </c>
      <c r="AS394" s="235">
        <f t="shared" si="74"/>
        <v>0</v>
      </c>
      <c r="AT394" s="235">
        <f t="shared" si="74"/>
        <v>0</v>
      </c>
      <c r="AU394" s="236">
        <f t="shared" si="76"/>
        <v>4.34</v>
      </c>
      <c r="AV394" s="236">
        <f t="shared" si="77"/>
        <v>0</v>
      </c>
      <c r="AW394" s="236">
        <f t="shared" si="77"/>
        <v>0</v>
      </c>
      <c r="AX394" s="236">
        <f t="shared" si="77"/>
        <v>0</v>
      </c>
      <c r="AY394" s="236">
        <f t="shared" si="77"/>
        <v>0</v>
      </c>
      <c r="AZ394" s="236">
        <f t="shared" si="73"/>
        <v>0</v>
      </c>
      <c r="BA394" s="236">
        <f t="shared" si="73"/>
        <v>0</v>
      </c>
      <c r="BB394" s="236">
        <f t="shared" si="73"/>
        <v>0</v>
      </c>
      <c r="BC394" s="236">
        <f t="shared" si="73"/>
        <v>0</v>
      </c>
      <c r="BD394" s="236">
        <f t="shared" si="73"/>
        <v>0</v>
      </c>
      <c r="BE394" s="236">
        <f t="shared" si="73"/>
        <v>0</v>
      </c>
      <c r="BF394" s="236">
        <f t="shared" si="82"/>
        <v>0</v>
      </c>
      <c r="BG394" s="236">
        <f t="shared" si="82"/>
        <v>0</v>
      </c>
      <c r="BH394" s="236">
        <f t="shared" si="82"/>
        <v>0</v>
      </c>
      <c r="BI394" s="236">
        <f t="shared" si="75"/>
        <v>0</v>
      </c>
      <c r="BJ394" s="236">
        <f t="shared" si="75"/>
        <v>0</v>
      </c>
      <c r="BK394" s="236">
        <f t="shared" si="75"/>
        <v>0</v>
      </c>
      <c r="BL394" s="235">
        <f t="shared" si="78"/>
        <v>0</v>
      </c>
      <c r="BM394" s="234"/>
      <c r="BN394" s="234"/>
      <c r="BO394" s="234"/>
      <c r="BP394" s="234"/>
      <c r="BQ394" s="234"/>
    </row>
    <row r="395" spans="1:69">
      <c r="A395" s="234" t="s">
        <v>608</v>
      </c>
      <c r="B395" s="231">
        <v>1.43E-2</v>
      </c>
      <c r="C395" s="231">
        <v>1.43E-2</v>
      </c>
      <c r="D395" s="220">
        <v>0</v>
      </c>
      <c r="E395" s="220">
        <v>0</v>
      </c>
      <c r="F395" s="220">
        <v>0</v>
      </c>
      <c r="G395" s="220">
        <v>0</v>
      </c>
      <c r="H395" s="220">
        <v>0</v>
      </c>
      <c r="I395" s="220">
        <v>0</v>
      </c>
      <c r="J395" s="220">
        <v>0</v>
      </c>
      <c r="K395" s="220">
        <v>0</v>
      </c>
      <c r="L395" s="220">
        <v>0</v>
      </c>
      <c r="M395" s="220">
        <v>0</v>
      </c>
      <c r="N395" s="220">
        <v>0</v>
      </c>
      <c r="O395" s="220">
        <v>0</v>
      </c>
      <c r="P395" s="220">
        <f t="shared" si="79"/>
        <v>0</v>
      </c>
      <c r="Q395" s="220">
        <v>0</v>
      </c>
      <c r="R395" s="220">
        <v>0</v>
      </c>
      <c r="S395" s="220">
        <v>0</v>
      </c>
      <c r="T395" s="220">
        <v>0</v>
      </c>
      <c r="U395" s="220">
        <v>0</v>
      </c>
      <c r="V395" s="220">
        <v>0</v>
      </c>
      <c r="W395" s="220">
        <v>0</v>
      </c>
      <c r="X395" s="220">
        <v>0</v>
      </c>
      <c r="Y395" s="220">
        <v>0</v>
      </c>
      <c r="Z395" s="220">
        <v>0</v>
      </c>
      <c r="AA395" s="220">
        <v>0</v>
      </c>
      <c r="AB395" s="220">
        <v>0</v>
      </c>
      <c r="AC395" s="220">
        <v>0</v>
      </c>
      <c r="AD395" s="220">
        <v>0</v>
      </c>
      <c r="AE395" s="220">
        <v>0</v>
      </c>
      <c r="AF395" s="220">
        <v>0</v>
      </c>
      <c r="AG395" s="220">
        <f t="shared" si="80"/>
        <v>0</v>
      </c>
      <c r="AH395" s="234"/>
      <c r="AI395" s="235">
        <f t="shared" si="72"/>
        <v>0</v>
      </c>
      <c r="AJ395" s="235">
        <f t="shared" si="72"/>
        <v>0</v>
      </c>
      <c r="AK395" s="235">
        <f t="shared" si="72"/>
        <v>0</v>
      </c>
      <c r="AL395" s="235">
        <f t="shared" si="72"/>
        <v>0</v>
      </c>
      <c r="AM395" s="235">
        <f t="shared" si="72"/>
        <v>0</v>
      </c>
      <c r="AN395" s="235">
        <f t="shared" si="72"/>
        <v>0</v>
      </c>
      <c r="AO395" s="235">
        <f t="shared" si="81"/>
        <v>0</v>
      </c>
      <c r="AP395" s="235">
        <f t="shared" si="81"/>
        <v>0</v>
      </c>
      <c r="AQ395" s="235">
        <f t="shared" si="81"/>
        <v>0</v>
      </c>
      <c r="AR395" s="235">
        <f t="shared" si="74"/>
        <v>0</v>
      </c>
      <c r="AS395" s="235">
        <f t="shared" si="74"/>
        <v>0</v>
      </c>
      <c r="AT395" s="235">
        <f t="shared" si="74"/>
        <v>0</v>
      </c>
      <c r="AU395" s="236">
        <f t="shared" si="76"/>
        <v>0</v>
      </c>
      <c r="AV395" s="236">
        <f t="shared" si="77"/>
        <v>0</v>
      </c>
      <c r="AW395" s="236">
        <f t="shared" si="77"/>
        <v>0</v>
      </c>
      <c r="AX395" s="236">
        <f t="shared" si="77"/>
        <v>0</v>
      </c>
      <c r="AY395" s="236">
        <f t="shared" si="77"/>
        <v>0</v>
      </c>
      <c r="AZ395" s="236">
        <f t="shared" si="73"/>
        <v>0</v>
      </c>
      <c r="BA395" s="236">
        <f t="shared" si="73"/>
        <v>0</v>
      </c>
      <c r="BB395" s="236">
        <f t="shared" si="73"/>
        <v>0</v>
      </c>
      <c r="BC395" s="236">
        <f t="shared" si="73"/>
        <v>0</v>
      </c>
      <c r="BD395" s="236">
        <f t="shared" si="73"/>
        <v>0</v>
      </c>
      <c r="BE395" s="236">
        <f t="shared" si="73"/>
        <v>0</v>
      </c>
      <c r="BF395" s="236">
        <f t="shared" si="82"/>
        <v>0</v>
      </c>
      <c r="BG395" s="236">
        <f t="shared" si="82"/>
        <v>0</v>
      </c>
      <c r="BH395" s="236">
        <f t="shared" si="82"/>
        <v>0</v>
      </c>
      <c r="BI395" s="236">
        <f t="shared" si="75"/>
        <v>0</v>
      </c>
      <c r="BJ395" s="236">
        <f t="shared" si="75"/>
        <v>0</v>
      </c>
      <c r="BK395" s="236">
        <f t="shared" si="75"/>
        <v>0</v>
      </c>
      <c r="BL395" s="235">
        <f t="shared" si="78"/>
        <v>0</v>
      </c>
      <c r="BM395" s="234"/>
      <c r="BN395" s="234"/>
      <c r="BO395" s="234"/>
      <c r="BP395" s="234"/>
      <c r="BQ395" s="234"/>
    </row>
    <row r="396" spans="1:69">
      <c r="A396" s="234" t="s">
        <v>609</v>
      </c>
      <c r="B396" s="231">
        <v>1.43E-2</v>
      </c>
      <c r="C396" s="231">
        <v>1.43E-2</v>
      </c>
      <c r="D396" s="220">
        <v>0</v>
      </c>
      <c r="E396" s="220">
        <v>0</v>
      </c>
      <c r="F396" s="220">
        <v>0</v>
      </c>
      <c r="G396" s="220">
        <v>0</v>
      </c>
      <c r="H396" s="220">
        <v>0</v>
      </c>
      <c r="I396" s="220">
        <v>0</v>
      </c>
      <c r="J396" s="220">
        <v>0</v>
      </c>
      <c r="K396" s="220">
        <v>0</v>
      </c>
      <c r="L396" s="220">
        <v>0</v>
      </c>
      <c r="M396" s="220">
        <v>0</v>
      </c>
      <c r="N396" s="220">
        <v>0</v>
      </c>
      <c r="O396" s="220">
        <v>0</v>
      </c>
      <c r="P396" s="220">
        <f t="shared" si="79"/>
        <v>0</v>
      </c>
      <c r="Q396" s="220">
        <v>0</v>
      </c>
      <c r="R396" s="220">
        <v>0</v>
      </c>
      <c r="S396" s="220">
        <v>0</v>
      </c>
      <c r="T396" s="220">
        <v>0</v>
      </c>
      <c r="U396" s="220">
        <v>0</v>
      </c>
      <c r="V396" s="220">
        <v>0</v>
      </c>
      <c r="W396" s="220">
        <v>0</v>
      </c>
      <c r="X396" s="220">
        <v>0</v>
      </c>
      <c r="Y396" s="220">
        <v>0</v>
      </c>
      <c r="Z396" s="220">
        <v>0</v>
      </c>
      <c r="AA396" s="220">
        <v>0</v>
      </c>
      <c r="AB396" s="220">
        <v>0</v>
      </c>
      <c r="AC396" s="220">
        <v>0</v>
      </c>
      <c r="AD396" s="220">
        <v>0</v>
      </c>
      <c r="AE396" s="220">
        <v>0</v>
      </c>
      <c r="AF396" s="220">
        <v>0</v>
      </c>
      <c r="AG396" s="220">
        <f t="shared" si="80"/>
        <v>0</v>
      </c>
      <c r="AH396" s="234"/>
      <c r="AI396" s="235">
        <f t="shared" si="72"/>
        <v>0</v>
      </c>
      <c r="AJ396" s="235">
        <f t="shared" si="72"/>
        <v>0</v>
      </c>
      <c r="AK396" s="235">
        <f t="shared" si="72"/>
        <v>0</v>
      </c>
      <c r="AL396" s="235">
        <f t="shared" si="72"/>
        <v>0</v>
      </c>
      <c r="AM396" s="235">
        <f t="shared" si="72"/>
        <v>0</v>
      </c>
      <c r="AN396" s="235">
        <f t="shared" si="72"/>
        <v>0</v>
      </c>
      <c r="AO396" s="235">
        <f t="shared" si="81"/>
        <v>0</v>
      </c>
      <c r="AP396" s="235">
        <f t="shared" si="81"/>
        <v>0</v>
      </c>
      <c r="AQ396" s="235">
        <f t="shared" si="81"/>
        <v>0</v>
      </c>
      <c r="AR396" s="235">
        <f t="shared" si="74"/>
        <v>0</v>
      </c>
      <c r="AS396" s="235">
        <f t="shared" si="74"/>
        <v>0</v>
      </c>
      <c r="AT396" s="235">
        <f t="shared" si="74"/>
        <v>0</v>
      </c>
      <c r="AU396" s="236">
        <f t="shared" si="76"/>
        <v>0</v>
      </c>
      <c r="AV396" s="236">
        <f t="shared" si="77"/>
        <v>0</v>
      </c>
      <c r="AW396" s="236">
        <f t="shared" si="77"/>
        <v>0</v>
      </c>
      <c r="AX396" s="236">
        <f t="shared" si="77"/>
        <v>0</v>
      </c>
      <c r="AY396" s="236">
        <f t="shared" si="77"/>
        <v>0</v>
      </c>
      <c r="AZ396" s="236">
        <f t="shared" si="73"/>
        <v>0</v>
      </c>
      <c r="BA396" s="236">
        <f t="shared" si="73"/>
        <v>0</v>
      </c>
      <c r="BB396" s="236">
        <f t="shared" si="73"/>
        <v>0</v>
      </c>
      <c r="BC396" s="236">
        <f t="shared" si="73"/>
        <v>0</v>
      </c>
      <c r="BD396" s="236">
        <f t="shared" si="73"/>
        <v>0</v>
      </c>
      <c r="BE396" s="236">
        <f t="shared" si="73"/>
        <v>0</v>
      </c>
      <c r="BF396" s="236">
        <f t="shared" si="82"/>
        <v>0</v>
      </c>
      <c r="BG396" s="236">
        <f t="shared" si="82"/>
        <v>0</v>
      </c>
      <c r="BH396" s="236">
        <f t="shared" si="82"/>
        <v>0</v>
      </c>
      <c r="BI396" s="236">
        <f t="shared" si="75"/>
        <v>0</v>
      </c>
      <c r="BJ396" s="236">
        <f t="shared" si="75"/>
        <v>0</v>
      </c>
      <c r="BK396" s="236">
        <f t="shared" si="75"/>
        <v>0</v>
      </c>
      <c r="BL396" s="235">
        <f t="shared" si="78"/>
        <v>0</v>
      </c>
      <c r="BM396" s="234"/>
      <c r="BN396" s="234"/>
      <c r="BO396" s="234"/>
      <c r="BP396" s="234"/>
      <c r="BQ396" s="234"/>
    </row>
    <row r="397" spans="1:69">
      <c r="A397" s="234" t="s">
        <v>610</v>
      </c>
      <c r="B397" s="231">
        <v>1.43E-2</v>
      </c>
      <c r="C397" s="231">
        <v>1.43E-2</v>
      </c>
      <c r="D397" s="220">
        <v>0</v>
      </c>
      <c r="E397" s="220">
        <v>0</v>
      </c>
      <c r="F397" s="220">
        <v>0</v>
      </c>
      <c r="G397" s="220">
        <v>0</v>
      </c>
      <c r="H397" s="220">
        <v>0</v>
      </c>
      <c r="I397" s="220">
        <v>0</v>
      </c>
      <c r="J397" s="220">
        <v>0</v>
      </c>
      <c r="K397" s="220">
        <v>0</v>
      </c>
      <c r="L397" s="220">
        <v>0</v>
      </c>
      <c r="M397" s="220">
        <v>0</v>
      </c>
      <c r="N397" s="220">
        <v>0</v>
      </c>
      <c r="O397" s="220">
        <v>0</v>
      </c>
      <c r="P397" s="220">
        <f t="shared" si="79"/>
        <v>0</v>
      </c>
      <c r="Q397" s="220">
        <v>0</v>
      </c>
      <c r="R397" s="220">
        <v>0</v>
      </c>
      <c r="S397" s="220">
        <v>0</v>
      </c>
      <c r="T397" s="220">
        <v>0</v>
      </c>
      <c r="U397" s="220">
        <v>0</v>
      </c>
      <c r="V397" s="220">
        <v>0</v>
      </c>
      <c r="W397" s="220">
        <v>0</v>
      </c>
      <c r="X397" s="220">
        <v>0</v>
      </c>
      <c r="Y397" s="220">
        <v>0</v>
      </c>
      <c r="Z397" s="220">
        <v>0</v>
      </c>
      <c r="AA397" s="220">
        <v>0</v>
      </c>
      <c r="AB397" s="220">
        <v>0</v>
      </c>
      <c r="AC397" s="220">
        <v>0</v>
      </c>
      <c r="AD397" s="220">
        <v>0</v>
      </c>
      <c r="AE397" s="220">
        <v>0</v>
      </c>
      <c r="AF397" s="220">
        <v>0</v>
      </c>
      <c r="AG397" s="220">
        <f t="shared" si="80"/>
        <v>0</v>
      </c>
      <c r="AH397" s="234"/>
      <c r="AI397" s="235">
        <f t="shared" si="72"/>
        <v>0</v>
      </c>
      <c r="AJ397" s="235">
        <f t="shared" si="72"/>
        <v>0</v>
      </c>
      <c r="AK397" s="235">
        <f t="shared" si="72"/>
        <v>0</v>
      </c>
      <c r="AL397" s="235">
        <f t="shared" si="72"/>
        <v>0</v>
      </c>
      <c r="AM397" s="235">
        <f t="shared" si="72"/>
        <v>0</v>
      </c>
      <c r="AN397" s="235">
        <f t="shared" si="72"/>
        <v>0</v>
      </c>
      <c r="AO397" s="235">
        <f t="shared" si="81"/>
        <v>0</v>
      </c>
      <c r="AP397" s="235">
        <f t="shared" si="81"/>
        <v>0</v>
      </c>
      <c r="AQ397" s="235">
        <f t="shared" si="81"/>
        <v>0</v>
      </c>
      <c r="AR397" s="235">
        <f t="shared" si="74"/>
        <v>0</v>
      </c>
      <c r="AS397" s="235">
        <f t="shared" si="74"/>
        <v>0</v>
      </c>
      <c r="AT397" s="235">
        <f t="shared" si="74"/>
        <v>0</v>
      </c>
      <c r="AU397" s="236">
        <f t="shared" si="76"/>
        <v>0</v>
      </c>
      <c r="AV397" s="236">
        <f t="shared" si="77"/>
        <v>0</v>
      </c>
      <c r="AW397" s="236">
        <f t="shared" si="77"/>
        <v>0</v>
      </c>
      <c r="AX397" s="236">
        <f t="shared" si="77"/>
        <v>0</v>
      </c>
      <c r="AY397" s="236">
        <f t="shared" si="77"/>
        <v>0</v>
      </c>
      <c r="AZ397" s="236">
        <f t="shared" si="73"/>
        <v>0</v>
      </c>
      <c r="BA397" s="236">
        <f t="shared" si="73"/>
        <v>0</v>
      </c>
      <c r="BB397" s="236">
        <f t="shared" si="73"/>
        <v>0</v>
      </c>
      <c r="BC397" s="236">
        <f t="shared" si="73"/>
        <v>0</v>
      </c>
      <c r="BD397" s="236">
        <f t="shared" si="73"/>
        <v>0</v>
      </c>
      <c r="BE397" s="236">
        <f t="shared" si="73"/>
        <v>0</v>
      </c>
      <c r="BF397" s="236">
        <f t="shared" si="82"/>
        <v>0</v>
      </c>
      <c r="BG397" s="236">
        <f t="shared" si="82"/>
        <v>0</v>
      </c>
      <c r="BH397" s="236">
        <f t="shared" si="82"/>
        <v>0</v>
      </c>
      <c r="BI397" s="236">
        <f t="shared" si="75"/>
        <v>0</v>
      </c>
      <c r="BJ397" s="236">
        <f t="shared" si="75"/>
        <v>0</v>
      </c>
      <c r="BK397" s="236">
        <f t="shared" si="75"/>
        <v>0</v>
      </c>
      <c r="BL397" s="235">
        <f t="shared" si="78"/>
        <v>0</v>
      </c>
      <c r="BM397" s="234"/>
      <c r="BN397" s="234"/>
      <c r="BO397" s="234"/>
      <c r="BP397" s="234"/>
      <c r="BQ397" s="234"/>
    </row>
    <row r="398" spans="1:69">
      <c r="A398" s="234" t="s">
        <v>611</v>
      </c>
      <c r="B398" s="231">
        <v>1.43E-2</v>
      </c>
      <c r="C398" s="231">
        <v>1.43E-2</v>
      </c>
      <c r="D398" s="220">
        <v>5420.61</v>
      </c>
      <c r="E398" s="220">
        <v>5420.61</v>
      </c>
      <c r="F398" s="220">
        <v>5420.61</v>
      </c>
      <c r="G398" s="220">
        <v>5420.61</v>
      </c>
      <c r="H398" s="220">
        <v>5420.61</v>
      </c>
      <c r="I398" s="220">
        <v>5420.61</v>
      </c>
      <c r="J398" s="220">
        <v>5420.61</v>
      </c>
      <c r="K398" s="220">
        <v>5420.61</v>
      </c>
      <c r="L398" s="220">
        <v>5420.61</v>
      </c>
      <c r="M398" s="220">
        <v>5420.61</v>
      </c>
      <c r="N398" s="220">
        <v>5420.61</v>
      </c>
      <c r="O398" s="220">
        <v>5420.61</v>
      </c>
      <c r="P398" s="220">
        <f t="shared" si="79"/>
        <v>65047.32</v>
      </c>
      <c r="Q398" s="220">
        <v>5420.61</v>
      </c>
      <c r="R398" s="220">
        <v>5420.61</v>
      </c>
      <c r="S398" s="220">
        <v>5420.61</v>
      </c>
      <c r="T398" s="220">
        <v>5420.61</v>
      </c>
      <c r="U398" s="220">
        <v>5420.61</v>
      </c>
      <c r="V398" s="220">
        <v>5420.61</v>
      </c>
      <c r="W398" s="220">
        <v>5420.61</v>
      </c>
      <c r="X398" s="220">
        <v>5420.61</v>
      </c>
      <c r="Y398" s="220">
        <v>5420.61</v>
      </c>
      <c r="Z398" s="220">
        <v>5420.61</v>
      </c>
      <c r="AA398" s="220">
        <v>5420.61</v>
      </c>
      <c r="AB398" s="220">
        <v>5420.61</v>
      </c>
      <c r="AC398" s="220">
        <v>5420.61</v>
      </c>
      <c r="AD398" s="220">
        <v>5420.61</v>
      </c>
      <c r="AE398" s="220">
        <v>5420.61</v>
      </c>
      <c r="AF398" s="220">
        <v>5420.61</v>
      </c>
      <c r="AG398" s="220">
        <f t="shared" si="80"/>
        <v>65047.32</v>
      </c>
      <c r="AH398" s="234"/>
      <c r="AI398" s="235">
        <f t="shared" si="72"/>
        <v>6.46</v>
      </c>
      <c r="AJ398" s="235">
        <f t="shared" si="72"/>
        <v>6.46</v>
      </c>
      <c r="AK398" s="235">
        <f t="shared" si="72"/>
        <v>6.46</v>
      </c>
      <c r="AL398" s="235">
        <f t="shared" si="72"/>
        <v>6.46</v>
      </c>
      <c r="AM398" s="235">
        <f t="shared" si="72"/>
        <v>6.46</v>
      </c>
      <c r="AN398" s="235">
        <f t="shared" si="72"/>
        <v>6.46</v>
      </c>
      <c r="AO398" s="235">
        <f t="shared" si="81"/>
        <v>6.46</v>
      </c>
      <c r="AP398" s="235">
        <f t="shared" si="81"/>
        <v>6.46</v>
      </c>
      <c r="AQ398" s="235">
        <f t="shared" si="81"/>
        <v>6.46</v>
      </c>
      <c r="AR398" s="235">
        <f t="shared" si="74"/>
        <v>6.46</v>
      </c>
      <c r="AS398" s="235">
        <f t="shared" si="74"/>
        <v>6.46</v>
      </c>
      <c r="AT398" s="235">
        <f t="shared" si="74"/>
        <v>6.46</v>
      </c>
      <c r="AU398" s="236">
        <f t="shared" si="76"/>
        <v>77.519999999999982</v>
      </c>
      <c r="AV398" s="236">
        <f t="shared" si="77"/>
        <v>6.46</v>
      </c>
      <c r="AW398" s="236">
        <f t="shared" si="77"/>
        <v>6.46</v>
      </c>
      <c r="AX398" s="236">
        <f t="shared" si="77"/>
        <v>6.46</v>
      </c>
      <c r="AY398" s="236">
        <f t="shared" si="77"/>
        <v>6.46</v>
      </c>
      <c r="AZ398" s="236">
        <f t="shared" si="73"/>
        <v>6.46</v>
      </c>
      <c r="BA398" s="236">
        <f t="shared" si="73"/>
        <v>6.46</v>
      </c>
      <c r="BB398" s="236">
        <f t="shared" si="73"/>
        <v>6.46</v>
      </c>
      <c r="BC398" s="236">
        <f t="shared" si="73"/>
        <v>6.46</v>
      </c>
      <c r="BD398" s="236">
        <f t="shared" si="73"/>
        <v>6.46</v>
      </c>
      <c r="BE398" s="236">
        <f t="shared" si="73"/>
        <v>6.46</v>
      </c>
      <c r="BF398" s="236">
        <f t="shared" si="82"/>
        <v>6.46</v>
      </c>
      <c r="BG398" s="236">
        <f t="shared" si="82"/>
        <v>6.46</v>
      </c>
      <c r="BH398" s="236">
        <f t="shared" si="82"/>
        <v>6.46</v>
      </c>
      <c r="BI398" s="236">
        <f t="shared" si="75"/>
        <v>6.46</v>
      </c>
      <c r="BJ398" s="236">
        <f t="shared" si="75"/>
        <v>6.46</v>
      </c>
      <c r="BK398" s="236">
        <f t="shared" si="75"/>
        <v>6.46</v>
      </c>
      <c r="BL398" s="235">
        <f t="shared" si="78"/>
        <v>77.519999999999982</v>
      </c>
      <c r="BM398" s="234"/>
      <c r="BN398" s="234"/>
      <c r="BO398" s="234"/>
      <c r="BP398" s="234"/>
      <c r="BQ398" s="234"/>
    </row>
    <row r="399" spans="1:69">
      <c r="A399" s="234" t="s">
        <v>612</v>
      </c>
      <c r="B399" s="231">
        <v>1.43E-2</v>
      </c>
      <c r="C399" s="231">
        <v>1.43E-2</v>
      </c>
      <c r="D399" s="220">
        <v>32616.02</v>
      </c>
      <c r="E399" s="220">
        <v>32616.02</v>
      </c>
      <c r="F399" s="220">
        <v>32616.02</v>
      </c>
      <c r="G399" s="220">
        <v>16308.01</v>
      </c>
      <c r="H399" s="220">
        <v>0</v>
      </c>
      <c r="I399" s="220">
        <v>0</v>
      </c>
      <c r="J399" s="220">
        <v>0</v>
      </c>
      <c r="K399" s="220">
        <v>0</v>
      </c>
      <c r="L399" s="220">
        <v>0</v>
      </c>
      <c r="M399" s="220">
        <v>0</v>
      </c>
      <c r="N399" s="220">
        <v>0</v>
      </c>
      <c r="O399" s="220">
        <v>0</v>
      </c>
      <c r="P399" s="220">
        <f t="shared" si="79"/>
        <v>114156.06999999999</v>
      </c>
      <c r="Q399" s="220">
        <v>0</v>
      </c>
      <c r="R399" s="220">
        <v>0</v>
      </c>
      <c r="S399" s="220">
        <v>0</v>
      </c>
      <c r="T399" s="220">
        <v>0</v>
      </c>
      <c r="U399" s="220">
        <v>0</v>
      </c>
      <c r="V399" s="220">
        <v>0</v>
      </c>
      <c r="W399" s="220">
        <v>0</v>
      </c>
      <c r="X399" s="220">
        <v>0</v>
      </c>
      <c r="Y399" s="220">
        <v>0</v>
      </c>
      <c r="Z399" s="220">
        <v>0</v>
      </c>
      <c r="AA399" s="220">
        <v>0</v>
      </c>
      <c r="AB399" s="220">
        <v>0</v>
      </c>
      <c r="AC399" s="220">
        <v>0</v>
      </c>
      <c r="AD399" s="220">
        <v>0</v>
      </c>
      <c r="AE399" s="220">
        <v>0</v>
      </c>
      <c r="AF399" s="220">
        <v>0</v>
      </c>
      <c r="AG399" s="220">
        <f t="shared" si="80"/>
        <v>0</v>
      </c>
      <c r="AH399" s="234"/>
      <c r="AI399" s="235">
        <f t="shared" si="72"/>
        <v>38.869999999999997</v>
      </c>
      <c r="AJ399" s="235">
        <f t="shared" si="72"/>
        <v>38.869999999999997</v>
      </c>
      <c r="AK399" s="235">
        <f t="shared" si="72"/>
        <v>38.869999999999997</v>
      </c>
      <c r="AL399" s="235">
        <f t="shared" si="72"/>
        <v>19.43</v>
      </c>
      <c r="AM399" s="235">
        <f t="shared" si="72"/>
        <v>0</v>
      </c>
      <c r="AN399" s="235">
        <f t="shared" si="72"/>
        <v>0</v>
      </c>
      <c r="AO399" s="235">
        <f t="shared" si="81"/>
        <v>0</v>
      </c>
      <c r="AP399" s="235">
        <f t="shared" si="81"/>
        <v>0</v>
      </c>
      <c r="AQ399" s="235">
        <f t="shared" si="81"/>
        <v>0</v>
      </c>
      <c r="AR399" s="235">
        <f t="shared" si="74"/>
        <v>0</v>
      </c>
      <c r="AS399" s="235">
        <f t="shared" si="74"/>
        <v>0</v>
      </c>
      <c r="AT399" s="235">
        <f t="shared" si="74"/>
        <v>0</v>
      </c>
      <c r="AU399" s="236">
        <f t="shared" si="76"/>
        <v>136.04</v>
      </c>
      <c r="AV399" s="236">
        <f t="shared" si="77"/>
        <v>0</v>
      </c>
      <c r="AW399" s="236">
        <f t="shared" si="77"/>
        <v>0</v>
      </c>
      <c r="AX399" s="236">
        <f t="shared" si="77"/>
        <v>0</v>
      </c>
      <c r="AY399" s="236">
        <f t="shared" si="77"/>
        <v>0</v>
      </c>
      <c r="AZ399" s="236">
        <f t="shared" si="73"/>
        <v>0</v>
      </c>
      <c r="BA399" s="236">
        <f t="shared" si="73"/>
        <v>0</v>
      </c>
      <c r="BB399" s="236">
        <f t="shared" si="73"/>
        <v>0</v>
      </c>
      <c r="BC399" s="236">
        <f t="shared" si="73"/>
        <v>0</v>
      </c>
      <c r="BD399" s="236">
        <f t="shared" si="73"/>
        <v>0</v>
      </c>
      <c r="BE399" s="236">
        <f t="shared" si="73"/>
        <v>0</v>
      </c>
      <c r="BF399" s="236">
        <f t="shared" si="82"/>
        <v>0</v>
      </c>
      <c r="BG399" s="236">
        <f t="shared" si="82"/>
        <v>0</v>
      </c>
      <c r="BH399" s="236">
        <f t="shared" si="82"/>
        <v>0</v>
      </c>
      <c r="BI399" s="236">
        <f t="shared" si="75"/>
        <v>0</v>
      </c>
      <c r="BJ399" s="236">
        <f t="shared" si="75"/>
        <v>0</v>
      </c>
      <c r="BK399" s="236">
        <f t="shared" si="75"/>
        <v>0</v>
      </c>
      <c r="BL399" s="235">
        <f t="shared" si="78"/>
        <v>0</v>
      </c>
      <c r="BM399" s="234"/>
      <c r="BN399" s="234"/>
      <c r="BO399" s="234"/>
      <c r="BP399" s="234"/>
      <c r="BQ399" s="234"/>
    </row>
    <row r="400" spans="1:69">
      <c r="A400" s="234" t="s">
        <v>613</v>
      </c>
      <c r="B400" s="231">
        <v>1.43E-2</v>
      </c>
      <c r="C400" s="231">
        <v>1.43E-2</v>
      </c>
      <c r="D400" s="220">
        <v>0</v>
      </c>
      <c r="E400" s="220">
        <v>0</v>
      </c>
      <c r="F400" s="220">
        <v>0</v>
      </c>
      <c r="G400" s="220">
        <v>0</v>
      </c>
      <c r="H400" s="220">
        <v>0</v>
      </c>
      <c r="I400" s="220">
        <v>0</v>
      </c>
      <c r="J400" s="220">
        <v>0</v>
      </c>
      <c r="K400" s="220">
        <v>0</v>
      </c>
      <c r="L400" s="220">
        <v>0</v>
      </c>
      <c r="M400" s="220">
        <v>0</v>
      </c>
      <c r="N400" s="220">
        <v>0</v>
      </c>
      <c r="O400" s="220">
        <v>0</v>
      </c>
      <c r="P400" s="220">
        <f t="shared" si="79"/>
        <v>0</v>
      </c>
      <c r="Q400" s="220">
        <v>0</v>
      </c>
      <c r="R400" s="220">
        <v>0</v>
      </c>
      <c r="S400" s="220">
        <v>0</v>
      </c>
      <c r="T400" s="220">
        <v>0</v>
      </c>
      <c r="U400" s="220">
        <v>0</v>
      </c>
      <c r="V400" s="220">
        <v>0</v>
      </c>
      <c r="W400" s="220">
        <v>0</v>
      </c>
      <c r="X400" s="220">
        <v>0</v>
      </c>
      <c r="Y400" s="220">
        <v>0</v>
      </c>
      <c r="Z400" s="220">
        <v>0</v>
      </c>
      <c r="AA400" s="220">
        <v>0</v>
      </c>
      <c r="AB400" s="220">
        <v>0</v>
      </c>
      <c r="AC400" s="220">
        <v>0</v>
      </c>
      <c r="AD400" s="220">
        <v>0</v>
      </c>
      <c r="AE400" s="220">
        <v>0</v>
      </c>
      <c r="AF400" s="220">
        <v>0</v>
      </c>
      <c r="AG400" s="220">
        <f t="shared" si="80"/>
        <v>0</v>
      </c>
      <c r="AH400" s="234"/>
      <c r="AI400" s="235">
        <f t="shared" si="72"/>
        <v>0</v>
      </c>
      <c r="AJ400" s="235">
        <f t="shared" si="72"/>
        <v>0</v>
      </c>
      <c r="AK400" s="235">
        <f t="shared" si="72"/>
        <v>0</v>
      </c>
      <c r="AL400" s="235">
        <f t="shared" si="72"/>
        <v>0</v>
      </c>
      <c r="AM400" s="235">
        <f t="shared" si="72"/>
        <v>0</v>
      </c>
      <c r="AN400" s="235">
        <f t="shared" si="72"/>
        <v>0</v>
      </c>
      <c r="AO400" s="235">
        <f t="shared" si="81"/>
        <v>0</v>
      </c>
      <c r="AP400" s="235">
        <f t="shared" si="81"/>
        <v>0</v>
      </c>
      <c r="AQ400" s="235">
        <f t="shared" si="81"/>
        <v>0</v>
      </c>
      <c r="AR400" s="235">
        <f t="shared" si="74"/>
        <v>0</v>
      </c>
      <c r="AS400" s="235">
        <f t="shared" si="74"/>
        <v>0</v>
      </c>
      <c r="AT400" s="235">
        <f t="shared" si="74"/>
        <v>0</v>
      </c>
      <c r="AU400" s="236">
        <f t="shared" si="76"/>
        <v>0</v>
      </c>
      <c r="AV400" s="236">
        <f t="shared" si="77"/>
        <v>0</v>
      </c>
      <c r="AW400" s="236">
        <f t="shared" si="77"/>
        <v>0</v>
      </c>
      <c r="AX400" s="236">
        <f t="shared" si="77"/>
        <v>0</v>
      </c>
      <c r="AY400" s="236">
        <f t="shared" si="77"/>
        <v>0</v>
      </c>
      <c r="AZ400" s="236">
        <f t="shared" si="73"/>
        <v>0</v>
      </c>
      <c r="BA400" s="236">
        <f t="shared" si="73"/>
        <v>0</v>
      </c>
      <c r="BB400" s="236">
        <f t="shared" si="73"/>
        <v>0</v>
      </c>
      <c r="BC400" s="236">
        <f t="shared" si="73"/>
        <v>0</v>
      </c>
      <c r="BD400" s="236">
        <f t="shared" si="73"/>
        <v>0</v>
      </c>
      <c r="BE400" s="236">
        <f t="shared" si="73"/>
        <v>0</v>
      </c>
      <c r="BF400" s="236">
        <f t="shared" si="82"/>
        <v>0</v>
      </c>
      <c r="BG400" s="236">
        <f t="shared" si="82"/>
        <v>0</v>
      </c>
      <c r="BH400" s="236">
        <f t="shared" si="82"/>
        <v>0</v>
      </c>
      <c r="BI400" s="236">
        <f t="shared" si="75"/>
        <v>0</v>
      </c>
      <c r="BJ400" s="236">
        <f t="shared" si="75"/>
        <v>0</v>
      </c>
      <c r="BK400" s="236">
        <f t="shared" si="75"/>
        <v>0</v>
      </c>
      <c r="BL400" s="235">
        <f t="shared" si="78"/>
        <v>0</v>
      </c>
      <c r="BM400" s="234"/>
      <c r="BN400" s="234"/>
      <c r="BO400" s="234"/>
      <c r="BP400" s="234"/>
      <c r="BQ400" s="234"/>
    </row>
    <row r="401" spans="1:69">
      <c r="A401" s="234" t="s">
        <v>614</v>
      </c>
      <c r="B401" s="231">
        <v>1.43E-2</v>
      </c>
      <c r="C401" s="231">
        <v>1.43E-2</v>
      </c>
      <c r="D401" s="220">
        <v>2953.75</v>
      </c>
      <c r="E401" s="220">
        <v>2953.75</v>
      </c>
      <c r="F401" s="220">
        <v>2953.75</v>
      </c>
      <c r="G401" s="220">
        <v>2953.75</v>
      </c>
      <c r="H401" s="220">
        <v>2953.75</v>
      </c>
      <c r="I401" s="220">
        <v>2953.75</v>
      </c>
      <c r="J401" s="220">
        <v>2953.75</v>
      </c>
      <c r="K401" s="220">
        <v>2953.75</v>
      </c>
      <c r="L401" s="220">
        <v>2953.75</v>
      </c>
      <c r="M401" s="220">
        <v>2953.75</v>
      </c>
      <c r="N401" s="220">
        <v>2953.75</v>
      </c>
      <c r="O401" s="220">
        <v>2953.75</v>
      </c>
      <c r="P401" s="220">
        <f t="shared" si="79"/>
        <v>35445</v>
      </c>
      <c r="Q401" s="220">
        <v>2953.75</v>
      </c>
      <c r="R401" s="220">
        <v>2953.75</v>
      </c>
      <c r="S401" s="220">
        <v>2953.75</v>
      </c>
      <c r="T401" s="220">
        <v>2953.75</v>
      </c>
      <c r="U401" s="220">
        <v>2953.75</v>
      </c>
      <c r="V401" s="220">
        <v>2953.75</v>
      </c>
      <c r="W401" s="220">
        <v>2953.75</v>
      </c>
      <c r="X401" s="220">
        <v>2953.75</v>
      </c>
      <c r="Y401" s="220">
        <v>2953.75</v>
      </c>
      <c r="Z401" s="220">
        <v>2953.75</v>
      </c>
      <c r="AA401" s="220">
        <v>2953.75</v>
      </c>
      <c r="AB401" s="220">
        <v>2953.75</v>
      </c>
      <c r="AC401" s="220">
        <v>2953.75</v>
      </c>
      <c r="AD401" s="220">
        <v>2953.75</v>
      </c>
      <c r="AE401" s="220">
        <v>2953.75</v>
      </c>
      <c r="AF401" s="220">
        <v>2953.75</v>
      </c>
      <c r="AG401" s="220">
        <f t="shared" si="80"/>
        <v>35445</v>
      </c>
      <c r="AH401" s="234"/>
      <c r="AI401" s="235">
        <f t="shared" si="72"/>
        <v>3.52</v>
      </c>
      <c r="AJ401" s="235">
        <f t="shared" si="72"/>
        <v>3.52</v>
      </c>
      <c r="AK401" s="235">
        <f t="shared" si="72"/>
        <v>3.52</v>
      </c>
      <c r="AL401" s="235">
        <f t="shared" si="72"/>
        <v>3.52</v>
      </c>
      <c r="AM401" s="235">
        <f t="shared" si="72"/>
        <v>3.52</v>
      </c>
      <c r="AN401" s="235">
        <f t="shared" si="72"/>
        <v>3.52</v>
      </c>
      <c r="AO401" s="235">
        <f t="shared" si="81"/>
        <v>3.52</v>
      </c>
      <c r="AP401" s="235">
        <f t="shared" si="81"/>
        <v>3.52</v>
      </c>
      <c r="AQ401" s="235">
        <f t="shared" si="81"/>
        <v>3.52</v>
      </c>
      <c r="AR401" s="235">
        <f t="shared" si="74"/>
        <v>3.52</v>
      </c>
      <c r="AS401" s="235">
        <f t="shared" si="74"/>
        <v>3.52</v>
      </c>
      <c r="AT401" s="235">
        <f t="shared" si="74"/>
        <v>3.52</v>
      </c>
      <c r="AU401" s="236">
        <f t="shared" si="76"/>
        <v>42.240000000000009</v>
      </c>
      <c r="AV401" s="236">
        <f t="shared" si="77"/>
        <v>3.52</v>
      </c>
      <c r="AW401" s="236">
        <f t="shared" si="77"/>
        <v>3.52</v>
      </c>
      <c r="AX401" s="236">
        <f t="shared" si="77"/>
        <v>3.52</v>
      </c>
      <c r="AY401" s="236">
        <f t="shared" si="77"/>
        <v>3.52</v>
      </c>
      <c r="AZ401" s="236">
        <f t="shared" si="73"/>
        <v>3.52</v>
      </c>
      <c r="BA401" s="236">
        <f t="shared" si="73"/>
        <v>3.52</v>
      </c>
      <c r="BB401" s="236">
        <f t="shared" si="73"/>
        <v>3.52</v>
      </c>
      <c r="BC401" s="236">
        <f t="shared" si="73"/>
        <v>3.52</v>
      </c>
      <c r="BD401" s="236">
        <f t="shared" si="73"/>
        <v>3.52</v>
      </c>
      <c r="BE401" s="236">
        <f t="shared" si="73"/>
        <v>3.52</v>
      </c>
      <c r="BF401" s="236">
        <f t="shared" si="82"/>
        <v>3.52</v>
      </c>
      <c r="BG401" s="236">
        <f t="shared" si="82"/>
        <v>3.52</v>
      </c>
      <c r="BH401" s="236">
        <f t="shared" si="82"/>
        <v>3.52</v>
      </c>
      <c r="BI401" s="236">
        <f t="shared" si="75"/>
        <v>3.52</v>
      </c>
      <c r="BJ401" s="236">
        <f t="shared" si="75"/>
        <v>3.52</v>
      </c>
      <c r="BK401" s="236">
        <f t="shared" si="75"/>
        <v>3.52</v>
      </c>
      <c r="BL401" s="235">
        <f t="shared" si="78"/>
        <v>42.240000000000009</v>
      </c>
      <c r="BM401" s="234"/>
      <c r="BN401" s="234"/>
      <c r="BO401" s="234"/>
      <c r="BP401" s="234"/>
      <c r="BQ401" s="234"/>
    </row>
    <row r="402" spans="1:69">
      <c r="A402" s="234" t="s">
        <v>615</v>
      </c>
      <c r="B402" s="231">
        <v>1.43E-2</v>
      </c>
      <c r="C402" s="231">
        <v>1.43E-2</v>
      </c>
      <c r="D402" s="220">
        <v>268400.36</v>
      </c>
      <c r="E402" s="220">
        <v>268400.36</v>
      </c>
      <c r="F402" s="220">
        <v>268400.36</v>
      </c>
      <c r="G402" s="220">
        <v>134200.18</v>
      </c>
      <c r="H402" s="220">
        <v>0</v>
      </c>
      <c r="I402" s="220">
        <v>0</v>
      </c>
      <c r="J402" s="220">
        <v>0</v>
      </c>
      <c r="K402" s="220">
        <v>0</v>
      </c>
      <c r="L402" s="220">
        <v>0</v>
      </c>
      <c r="M402" s="220">
        <v>0</v>
      </c>
      <c r="N402" s="220">
        <v>0</v>
      </c>
      <c r="O402" s="220">
        <v>0</v>
      </c>
      <c r="P402" s="220">
        <f t="shared" si="79"/>
        <v>939401.26</v>
      </c>
      <c r="Q402" s="220">
        <v>0</v>
      </c>
      <c r="R402" s="220">
        <v>0</v>
      </c>
      <c r="S402" s="220">
        <v>0</v>
      </c>
      <c r="T402" s="220">
        <v>0</v>
      </c>
      <c r="U402" s="220">
        <v>0</v>
      </c>
      <c r="V402" s="220">
        <v>0</v>
      </c>
      <c r="W402" s="220">
        <v>0</v>
      </c>
      <c r="X402" s="220">
        <v>0</v>
      </c>
      <c r="Y402" s="220">
        <v>0</v>
      </c>
      <c r="Z402" s="220">
        <v>0</v>
      </c>
      <c r="AA402" s="220">
        <v>0</v>
      </c>
      <c r="AB402" s="220">
        <v>0</v>
      </c>
      <c r="AC402" s="220">
        <v>0</v>
      </c>
      <c r="AD402" s="220">
        <v>0</v>
      </c>
      <c r="AE402" s="220">
        <v>0</v>
      </c>
      <c r="AF402" s="220">
        <v>0</v>
      </c>
      <c r="AG402" s="220">
        <f t="shared" si="80"/>
        <v>0</v>
      </c>
      <c r="AH402" s="234"/>
      <c r="AI402" s="235">
        <f t="shared" ref="AI402:AN444" si="83">ROUND(D402*$B402/12,2)</f>
        <v>319.83999999999997</v>
      </c>
      <c r="AJ402" s="235">
        <f t="shared" si="83"/>
        <v>319.83999999999997</v>
      </c>
      <c r="AK402" s="235">
        <f t="shared" si="83"/>
        <v>319.83999999999997</v>
      </c>
      <c r="AL402" s="235">
        <f t="shared" si="83"/>
        <v>159.91999999999999</v>
      </c>
      <c r="AM402" s="235">
        <f t="shared" si="83"/>
        <v>0</v>
      </c>
      <c r="AN402" s="235">
        <f t="shared" si="83"/>
        <v>0</v>
      </c>
      <c r="AO402" s="235">
        <f t="shared" si="81"/>
        <v>0</v>
      </c>
      <c r="AP402" s="235">
        <f t="shared" si="81"/>
        <v>0</v>
      </c>
      <c r="AQ402" s="235">
        <f t="shared" si="81"/>
        <v>0</v>
      </c>
      <c r="AR402" s="235">
        <f t="shared" si="74"/>
        <v>0</v>
      </c>
      <c r="AS402" s="235">
        <f t="shared" si="74"/>
        <v>0</v>
      </c>
      <c r="AT402" s="235">
        <f t="shared" si="74"/>
        <v>0</v>
      </c>
      <c r="AU402" s="236">
        <f t="shared" si="76"/>
        <v>1119.44</v>
      </c>
      <c r="AV402" s="236">
        <f t="shared" si="77"/>
        <v>0</v>
      </c>
      <c r="AW402" s="236">
        <f t="shared" si="77"/>
        <v>0</v>
      </c>
      <c r="AX402" s="236">
        <f t="shared" si="77"/>
        <v>0</v>
      </c>
      <c r="AY402" s="236">
        <f t="shared" si="77"/>
        <v>0</v>
      </c>
      <c r="AZ402" s="236">
        <f t="shared" ref="AZ402:BE444" si="84">ROUND(U402*$C402/12,2)</f>
        <v>0</v>
      </c>
      <c r="BA402" s="236">
        <f t="shared" si="84"/>
        <v>0</v>
      </c>
      <c r="BB402" s="236">
        <f t="shared" si="84"/>
        <v>0</v>
      </c>
      <c r="BC402" s="236">
        <f t="shared" si="84"/>
        <v>0</v>
      </c>
      <c r="BD402" s="236">
        <f t="shared" si="84"/>
        <v>0</v>
      </c>
      <c r="BE402" s="236">
        <f t="shared" si="84"/>
        <v>0</v>
      </c>
      <c r="BF402" s="236">
        <f t="shared" si="82"/>
        <v>0</v>
      </c>
      <c r="BG402" s="236">
        <f t="shared" si="82"/>
        <v>0</v>
      </c>
      <c r="BH402" s="236">
        <f t="shared" si="82"/>
        <v>0</v>
      </c>
      <c r="BI402" s="236">
        <f t="shared" si="75"/>
        <v>0</v>
      </c>
      <c r="BJ402" s="236">
        <f t="shared" si="75"/>
        <v>0</v>
      </c>
      <c r="BK402" s="236">
        <f t="shared" si="75"/>
        <v>0</v>
      </c>
      <c r="BL402" s="235">
        <f t="shared" si="78"/>
        <v>0</v>
      </c>
      <c r="BM402" s="234"/>
      <c r="BN402" s="234"/>
      <c r="BO402" s="234"/>
      <c r="BP402" s="234"/>
      <c r="BQ402" s="234"/>
    </row>
    <row r="403" spans="1:69">
      <c r="A403" s="234" t="s">
        <v>616</v>
      </c>
      <c r="B403" s="231">
        <v>1.43E-2</v>
      </c>
      <c r="C403" s="231">
        <v>1.43E-2</v>
      </c>
      <c r="D403" s="220">
        <v>0</v>
      </c>
      <c r="E403" s="220">
        <v>0</v>
      </c>
      <c r="F403" s="220">
        <v>0</v>
      </c>
      <c r="G403" s="220">
        <v>0</v>
      </c>
      <c r="H403" s="220">
        <v>0</v>
      </c>
      <c r="I403" s="220">
        <v>0</v>
      </c>
      <c r="J403" s="220">
        <v>0</v>
      </c>
      <c r="K403" s="220">
        <v>0</v>
      </c>
      <c r="L403" s="220">
        <v>0</v>
      </c>
      <c r="M403" s="220">
        <v>0</v>
      </c>
      <c r="N403" s="220">
        <v>0</v>
      </c>
      <c r="O403" s="220">
        <v>0</v>
      </c>
      <c r="P403" s="220">
        <f t="shared" si="79"/>
        <v>0</v>
      </c>
      <c r="Q403" s="220">
        <v>0</v>
      </c>
      <c r="R403" s="220">
        <v>0</v>
      </c>
      <c r="S403" s="220">
        <v>0</v>
      </c>
      <c r="T403" s="220">
        <v>0</v>
      </c>
      <c r="U403" s="220">
        <v>0</v>
      </c>
      <c r="V403" s="220">
        <v>0</v>
      </c>
      <c r="W403" s="220">
        <v>0</v>
      </c>
      <c r="X403" s="220">
        <v>0</v>
      </c>
      <c r="Y403" s="220">
        <v>0</v>
      </c>
      <c r="Z403" s="220">
        <v>0</v>
      </c>
      <c r="AA403" s="220">
        <v>0</v>
      </c>
      <c r="AB403" s="220">
        <v>0</v>
      </c>
      <c r="AC403" s="220">
        <v>0</v>
      </c>
      <c r="AD403" s="220">
        <v>0</v>
      </c>
      <c r="AE403" s="220">
        <v>0</v>
      </c>
      <c r="AF403" s="220">
        <v>0</v>
      </c>
      <c r="AG403" s="220">
        <f t="shared" si="80"/>
        <v>0</v>
      </c>
      <c r="AH403" s="234"/>
      <c r="AI403" s="235">
        <f t="shared" si="83"/>
        <v>0</v>
      </c>
      <c r="AJ403" s="235">
        <f t="shared" si="83"/>
        <v>0</v>
      </c>
      <c r="AK403" s="235">
        <f t="shared" si="83"/>
        <v>0</v>
      </c>
      <c r="AL403" s="235">
        <f t="shared" si="83"/>
        <v>0</v>
      </c>
      <c r="AM403" s="235">
        <f t="shared" si="83"/>
        <v>0</v>
      </c>
      <c r="AN403" s="235">
        <f t="shared" si="83"/>
        <v>0</v>
      </c>
      <c r="AO403" s="235">
        <f t="shared" si="81"/>
        <v>0</v>
      </c>
      <c r="AP403" s="235">
        <f t="shared" si="81"/>
        <v>0</v>
      </c>
      <c r="AQ403" s="235">
        <f t="shared" si="81"/>
        <v>0</v>
      </c>
      <c r="AR403" s="235">
        <f t="shared" si="74"/>
        <v>0</v>
      </c>
      <c r="AS403" s="235">
        <f t="shared" si="74"/>
        <v>0</v>
      </c>
      <c r="AT403" s="235">
        <f t="shared" si="74"/>
        <v>0</v>
      </c>
      <c r="AU403" s="236">
        <f t="shared" si="76"/>
        <v>0</v>
      </c>
      <c r="AV403" s="236">
        <f t="shared" si="77"/>
        <v>0</v>
      </c>
      <c r="AW403" s="236">
        <f t="shared" si="77"/>
        <v>0</v>
      </c>
      <c r="AX403" s="236">
        <f t="shared" si="77"/>
        <v>0</v>
      </c>
      <c r="AY403" s="236">
        <f t="shared" si="77"/>
        <v>0</v>
      </c>
      <c r="AZ403" s="236">
        <f t="shared" si="84"/>
        <v>0</v>
      </c>
      <c r="BA403" s="236">
        <f t="shared" si="84"/>
        <v>0</v>
      </c>
      <c r="BB403" s="236">
        <f t="shared" si="84"/>
        <v>0</v>
      </c>
      <c r="BC403" s="236">
        <f t="shared" si="84"/>
        <v>0</v>
      </c>
      <c r="BD403" s="236">
        <f t="shared" si="84"/>
        <v>0</v>
      </c>
      <c r="BE403" s="236">
        <f t="shared" si="84"/>
        <v>0</v>
      </c>
      <c r="BF403" s="236">
        <f t="shared" si="82"/>
        <v>0</v>
      </c>
      <c r="BG403" s="236">
        <f t="shared" si="82"/>
        <v>0</v>
      </c>
      <c r="BH403" s="236">
        <f t="shared" si="82"/>
        <v>0</v>
      </c>
      <c r="BI403" s="236">
        <f t="shared" si="75"/>
        <v>0</v>
      </c>
      <c r="BJ403" s="236">
        <f t="shared" si="75"/>
        <v>0</v>
      </c>
      <c r="BK403" s="236">
        <f t="shared" si="75"/>
        <v>0</v>
      </c>
      <c r="BL403" s="235">
        <f t="shared" si="78"/>
        <v>0</v>
      </c>
      <c r="BM403" s="234"/>
      <c r="BN403" s="234"/>
      <c r="BO403" s="234"/>
      <c r="BP403" s="234"/>
      <c r="BQ403" s="234"/>
    </row>
    <row r="404" spans="1:69">
      <c r="A404" s="234" t="s">
        <v>617</v>
      </c>
      <c r="B404" s="231">
        <v>1.43E-2</v>
      </c>
      <c r="C404" s="231">
        <v>1.43E-2</v>
      </c>
      <c r="D404" s="220">
        <v>0</v>
      </c>
      <c r="E404" s="220">
        <v>0</v>
      </c>
      <c r="F404" s="220">
        <v>0</v>
      </c>
      <c r="G404" s="220">
        <v>0</v>
      </c>
      <c r="H404" s="220">
        <v>0</v>
      </c>
      <c r="I404" s="220">
        <v>0</v>
      </c>
      <c r="J404" s="220">
        <v>0</v>
      </c>
      <c r="K404" s="220">
        <v>0</v>
      </c>
      <c r="L404" s="220">
        <v>0</v>
      </c>
      <c r="M404" s="220">
        <v>0</v>
      </c>
      <c r="N404" s="220">
        <v>0</v>
      </c>
      <c r="O404" s="220">
        <v>0</v>
      </c>
      <c r="P404" s="220">
        <f t="shared" si="79"/>
        <v>0</v>
      </c>
      <c r="Q404" s="220">
        <v>0</v>
      </c>
      <c r="R404" s="220">
        <v>0</v>
      </c>
      <c r="S404" s="220">
        <v>0</v>
      </c>
      <c r="T404" s="220">
        <v>0</v>
      </c>
      <c r="U404" s="220">
        <v>0</v>
      </c>
      <c r="V404" s="220">
        <v>0</v>
      </c>
      <c r="W404" s="220">
        <v>0</v>
      </c>
      <c r="X404" s="220">
        <v>0</v>
      </c>
      <c r="Y404" s="220">
        <v>0</v>
      </c>
      <c r="Z404" s="220">
        <v>0</v>
      </c>
      <c r="AA404" s="220">
        <v>0</v>
      </c>
      <c r="AB404" s="220">
        <v>0</v>
      </c>
      <c r="AC404" s="220">
        <v>0</v>
      </c>
      <c r="AD404" s="220">
        <v>0</v>
      </c>
      <c r="AE404" s="220">
        <v>0</v>
      </c>
      <c r="AF404" s="220">
        <v>0</v>
      </c>
      <c r="AG404" s="220">
        <f t="shared" si="80"/>
        <v>0</v>
      </c>
      <c r="AH404" s="234"/>
      <c r="AI404" s="235">
        <f t="shared" si="83"/>
        <v>0</v>
      </c>
      <c r="AJ404" s="235">
        <f t="shared" si="83"/>
        <v>0</v>
      </c>
      <c r="AK404" s="235">
        <f t="shared" si="83"/>
        <v>0</v>
      </c>
      <c r="AL404" s="235">
        <f t="shared" si="83"/>
        <v>0</v>
      </c>
      <c r="AM404" s="235">
        <f t="shared" si="83"/>
        <v>0</v>
      </c>
      <c r="AN404" s="235">
        <f t="shared" si="83"/>
        <v>0</v>
      </c>
      <c r="AO404" s="235">
        <f t="shared" si="81"/>
        <v>0</v>
      </c>
      <c r="AP404" s="235">
        <f t="shared" si="81"/>
        <v>0</v>
      </c>
      <c r="AQ404" s="235">
        <f t="shared" si="81"/>
        <v>0</v>
      </c>
      <c r="AR404" s="235">
        <f t="shared" si="74"/>
        <v>0</v>
      </c>
      <c r="AS404" s="235">
        <f t="shared" si="74"/>
        <v>0</v>
      </c>
      <c r="AT404" s="235">
        <f t="shared" si="74"/>
        <v>0</v>
      </c>
      <c r="AU404" s="236">
        <f t="shared" si="76"/>
        <v>0</v>
      </c>
      <c r="AV404" s="236">
        <f t="shared" si="77"/>
        <v>0</v>
      </c>
      <c r="AW404" s="236">
        <f t="shared" si="77"/>
        <v>0</v>
      </c>
      <c r="AX404" s="236">
        <f t="shared" si="77"/>
        <v>0</v>
      </c>
      <c r="AY404" s="236">
        <f t="shared" si="77"/>
        <v>0</v>
      </c>
      <c r="AZ404" s="236">
        <f t="shared" si="84"/>
        <v>0</v>
      </c>
      <c r="BA404" s="236">
        <f t="shared" si="84"/>
        <v>0</v>
      </c>
      <c r="BB404" s="236">
        <f t="shared" si="84"/>
        <v>0</v>
      </c>
      <c r="BC404" s="236">
        <f t="shared" si="84"/>
        <v>0</v>
      </c>
      <c r="BD404" s="236">
        <f t="shared" si="84"/>
        <v>0</v>
      </c>
      <c r="BE404" s="236">
        <f t="shared" si="84"/>
        <v>0</v>
      </c>
      <c r="BF404" s="236">
        <f t="shared" si="82"/>
        <v>0</v>
      </c>
      <c r="BG404" s="236">
        <f t="shared" si="82"/>
        <v>0</v>
      </c>
      <c r="BH404" s="236">
        <f t="shared" si="82"/>
        <v>0</v>
      </c>
      <c r="BI404" s="236">
        <f t="shared" si="75"/>
        <v>0</v>
      </c>
      <c r="BJ404" s="236">
        <f t="shared" si="75"/>
        <v>0</v>
      </c>
      <c r="BK404" s="236">
        <f t="shared" si="75"/>
        <v>0</v>
      </c>
      <c r="BL404" s="235">
        <f t="shared" si="78"/>
        <v>0</v>
      </c>
      <c r="BM404" s="234"/>
      <c r="BN404" s="234"/>
      <c r="BO404" s="234"/>
      <c r="BP404" s="234"/>
      <c r="BQ404" s="234"/>
    </row>
    <row r="405" spans="1:69">
      <c r="A405" s="234" t="s">
        <v>618</v>
      </c>
      <c r="B405" s="231">
        <v>1.43E-2</v>
      </c>
      <c r="C405" s="231">
        <v>1.43E-2</v>
      </c>
      <c r="D405" s="220">
        <v>0</v>
      </c>
      <c r="E405" s="220">
        <v>0</v>
      </c>
      <c r="F405" s="220">
        <v>0</v>
      </c>
      <c r="G405" s="220">
        <v>0</v>
      </c>
      <c r="H405" s="220">
        <v>0</v>
      </c>
      <c r="I405" s="220">
        <v>0</v>
      </c>
      <c r="J405" s="220">
        <v>0</v>
      </c>
      <c r="K405" s="220">
        <v>0</v>
      </c>
      <c r="L405" s="220">
        <v>0</v>
      </c>
      <c r="M405" s="220">
        <v>0</v>
      </c>
      <c r="N405" s="220">
        <v>0</v>
      </c>
      <c r="O405" s="220">
        <v>0</v>
      </c>
      <c r="P405" s="220">
        <f t="shared" si="79"/>
        <v>0</v>
      </c>
      <c r="Q405" s="220">
        <v>0</v>
      </c>
      <c r="R405" s="220">
        <v>0</v>
      </c>
      <c r="S405" s="220">
        <v>0</v>
      </c>
      <c r="T405" s="220">
        <v>0</v>
      </c>
      <c r="U405" s="220">
        <v>0</v>
      </c>
      <c r="V405" s="220">
        <v>0</v>
      </c>
      <c r="W405" s="220">
        <v>0</v>
      </c>
      <c r="X405" s="220">
        <v>0</v>
      </c>
      <c r="Y405" s="220">
        <v>0</v>
      </c>
      <c r="Z405" s="220">
        <v>0</v>
      </c>
      <c r="AA405" s="220">
        <v>0</v>
      </c>
      <c r="AB405" s="220">
        <v>0</v>
      </c>
      <c r="AC405" s="220">
        <v>0</v>
      </c>
      <c r="AD405" s="220">
        <v>0</v>
      </c>
      <c r="AE405" s="220">
        <v>0</v>
      </c>
      <c r="AF405" s="220">
        <v>0</v>
      </c>
      <c r="AG405" s="220">
        <f t="shared" si="80"/>
        <v>0</v>
      </c>
      <c r="AH405" s="234"/>
      <c r="AI405" s="235">
        <f t="shared" si="83"/>
        <v>0</v>
      </c>
      <c r="AJ405" s="235">
        <f t="shared" si="83"/>
        <v>0</v>
      </c>
      <c r="AK405" s="235">
        <f t="shared" si="83"/>
        <v>0</v>
      </c>
      <c r="AL405" s="235">
        <f t="shared" si="83"/>
        <v>0</v>
      </c>
      <c r="AM405" s="235">
        <f t="shared" si="83"/>
        <v>0</v>
      </c>
      <c r="AN405" s="235">
        <f t="shared" si="83"/>
        <v>0</v>
      </c>
      <c r="AO405" s="235">
        <f t="shared" si="81"/>
        <v>0</v>
      </c>
      <c r="AP405" s="235">
        <f t="shared" si="81"/>
        <v>0</v>
      </c>
      <c r="AQ405" s="235">
        <f t="shared" si="81"/>
        <v>0</v>
      </c>
      <c r="AR405" s="235">
        <f t="shared" si="74"/>
        <v>0</v>
      </c>
      <c r="AS405" s="235">
        <f t="shared" si="74"/>
        <v>0</v>
      </c>
      <c r="AT405" s="235">
        <f t="shared" si="74"/>
        <v>0</v>
      </c>
      <c r="AU405" s="236">
        <f t="shared" si="76"/>
        <v>0</v>
      </c>
      <c r="AV405" s="236">
        <f t="shared" si="77"/>
        <v>0</v>
      </c>
      <c r="AW405" s="236">
        <f t="shared" si="77"/>
        <v>0</v>
      </c>
      <c r="AX405" s="236">
        <f t="shared" si="77"/>
        <v>0</v>
      </c>
      <c r="AY405" s="236">
        <f t="shared" si="77"/>
        <v>0</v>
      </c>
      <c r="AZ405" s="236">
        <f t="shared" si="84"/>
        <v>0</v>
      </c>
      <c r="BA405" s="236">
        <f t="shared" si="84"/>
        <v>0</v>
      </c>
      <c r="BB405" s="236">
        <f t="shared" si="84"/>
        <v>0</v>
      </c>
      <c r="BC405" s="236">
        <f t="shared" si="84"/>
        <v>0</v>
      </c>
      <c r="BD405" s="236">
        <f t="shared" si="84"/>
        <v>0</v>
      </c>
      <c r="BE405" s="236">
        <f t="shared" si="84"/>
        <v>0</v>
      </c>
      <c r="BF405" s="236">
        <f t="shared" si="82"/>
        <v>0</v>
      </c>
      <c r="BG405" s="236">
        <f t="shared" si="82"/>
        <v>0</v>
      </c>
      <c r="BH405" s="236">
        <f t="shared" si="82"/>
        <v>0</v>
      </c>
      <c r="BI405" s="236">
        <f t="shared" si="75"/>
        <v>0</v>
      </c>
      <c r="BJ405" s="236">
        <f t="shared" si="75"/>
        <v>0</v>
      </c>
      <c r="BK405" s="236">
        <f t="shared" si="75"/>
        <v>0</v>
      </c>
      <c r="BL405" s="235">
        <f t="shared" si="78"/>
        <v>0</v>
      </c>
      <c r="BM405" s="234"/>
      <c r="BN405" s="234"/>
      <c r="BO405" s="234"/>
      <c r="BP405" s="234"/>
      <c r="BQ405" s="234"/>
    </row>
    <row r="406" spans="1:69">
      <c r="A406" s="234" t="s">
        <v>619</v>
      </c>
      <c r="B406" s="231">
        <v>1.43E-2</v>
      </c>
      <c r="C406" s="231">
        <v>1.43E-2</v>
      </c>
      <c r="D406" s="220">
        <v>8072.06</v>
      </c>
      <c r="E406" s="220">
        <v>8072.06</v>
      </c>
      <c r="F406" s="220">
        <v>8072.06</v>
      </c>
      <c r="G406" s="220">
        <v>4036.03</v>
      </c>
      <c r="H406" s="220">
        <v>0</v>
      </c>
      <c r="I406" s="220">
        <v>0</v>
      </c>
      <c r="J406" s="220">
        <v>0</v>
      </c>
      <c r="K406" s="220">
        <v>0</v>
      </c>
      <c r="L406" s="220">
        <v>0</v>
      </c>
      <c r="M406" s="220">
        <v>0</v>
      </c>
      <c r="N406" s="220">
        <v>0</v>
      </c>
      <c r="O406" s="220">
        <v>0</v>
      </c>
      <c r="P406" s="220">
        <f t="shared" si="79"/>
        <v>28252.21</v>
      </c>
      <c r="Q406" s="220">
        <v>0</v>
      </c>
      <c r="R406" s="220">
        <v>0</v>
      </c>
      <c r="S406" s="220">
        <v>0</v>
      </c>
      <c r="T406" s="220">
        <v>0</v>
      </c>
      <c r="U406" s="220">
        <v>0</v>
      </c>
      <c r="V406" s="220">
        <v>0</v>
      </c>
      <c r="W406" s="220">
        <v>0</v>
      </c>
      <c r="X406" s="220">
        <v>0</v>
      </c>
      <c r="Y406" s="220">
        <v>0</v>
      </c>
      <c r="Z406" s="220">
        <v>0</v>
      </c>
      <c r="AA406" s="220">
        <v>0</v>
      </c>
      <c r="AB406" s="220">
        <v>0</v>
      </c>
      <c r="AC406" s="220">
        <v>0</v>
      </c>
      <c r="AD406" s="220">
        <v>0</v>
      </c>
      <c r="AE406" s="220">
        <v>0</v>
      </c>
      <c r="AF406" s="220">
        <v>0</v>
      </c>
      <c r="AG406" s="220">
        <f t="shared" si="80"/>
        <v>0</v>
      </c>
      <c r="AH406" s="234"/>
      <c r="AI406" s="235">
        <f t="shared" si="83"/>
        <v>9.6199999999999992</v>
      </c>
      <c r="AJ406" s="235">
        <f t="shared" si="83"/>
        <v>9.6199999999999992</v>
      </c>
      <c r="AK406" s="235">
        <f t="shared" si="83"/>
        <v>9.6199999999999992</v>
      </c>
      <c r="AL406" s="235">
        <f t="shared" si="83"/>
        <v>4.8099999999999996</v>
      </c>
      <c r="AM406" s="235">
        <f t="shared" si="83"/>
        <v>0</v>
      </c>
      <c r="AN406" s="235">
        <f t="shared" si="83"/>
        <v>0</v>
      </c>
      <c r="AO406" s="235">
        <f t="shared" si="81"/>
        <v>0</v>
      </c>
      <c r="AP406" s="235">
        <f t="shared" si="81"/>
        <v>0</v>
      </c>
      <c r="AQ406" s="235">
        <f t="shared" si="81"/>
        <v>0</v>
      </c>
      <c r="AR406" s="235">
        <f t="shared" si="74"/>
        <v>0</v>
      </c>
      <c r="AS406" s="235">
        <f t="shared" si="74"/>
        <v>0</v>
      </c>
      <c r="AT406" s="235">
        <f t="shared" si="74"/>
        <v>0</v>
      </c>
      <c r="AU406" s="236">
        <f t="shared" si="76"/>
        <v>33.67</v>
      </c>
      <c r="AV406" s="236">
        <f t="shared" si="77"/>
        <v>0</v>
      </c>
      <c r="AW406" s="236">
        <f t="shared" si="77"/>
        <v>0</v>
      </c>
      <c r="AX406" s="236">
        <f t="shared" si="77"/>
        <v>0</v>
      </c>
      <c r="AY406" s="236">
        <f t="shared" si="77"/>
        <v>0</v>
      </c>
      <c r="AZ406" s="236">
        <f t="shared" si="84"/>
        <v>0</v>
      </c>
      <c r="BA406" s="236">
        <f t="shared" si="84"/>
        <v>0</v>
      </c>
      <c r="BB406" s="236">
        <f t="shared" si="84"/>
        <v>0</v>
      </c>
      <c r="BC406" s="236">
        <f t="shared" si="84"/>
        <v>0</v>
      </c>
      <c r="BD406" s="236">
        <f t="shared" si="84"/>
        <v>0</v>
      </c>
      <c r="BE406" s="236">
        <f t="shared" si="84"/>
        <v>0</v>
      </c>
      <c r="BF406" s="236">
        <f t="shared" si="82"/>
        <v>0</v>
      </c>
      <c r="BG406" s="236">
        <f t="shared" si="82"/>
        <v>0</v>
      </c>
      <c r="BH406" s="236">
        <f t="shared" si="82"/>
        <v>0</v>
      </c>
      <c r="BI406" s="236">
        <f t="shared" si="75"/>
        <v>0</v>
      </c>
      <c r="BJ406" s="236">
        <f t="shared" si="75"/>
        <v>0</v>
      </c>
      <c r="BK406" s="236">
        <f t="shared" si="75"/>
        <v>0</v>
      </c>
      <c r="BL406" s="235">
        <f t="shared" si="78"/>
        <v>0</v>
      </c>
      <c r="BM406" s="234"/>
      <c r="BN406" s="234"/>
      <c r="BO406" s="234"/>
      <c r="BP406" s="234"/>
      <c r="BQ406" s="234"/>
    </row>
    <row r="407" spans="1:69">
      <c r="A407" s="234" t="s">
        <v>620</v>
      </c>
      <c r="B407" s="231">
        <v>1.43E-2</v>
      </c>
      <c r="C407" s="231">
        <v>1.43E-2</v>
      </c>
      <c r="D407" s="220">
        <v>58257.06</v>
      </c>
      <c r="E407" s="220">
        <v>58257.06</v>
      </c>
      <c r="F407" s="220">
        <v>58257.06</v>
      </c>
      <c r="G407" s="220">
        <v>29128.53</v>
      </c>
      <c r="H407" s="220">
        <v>0</v>
      </c>
      <c r="I407" s="220">
        <v>0</v>
      </c>
      <c r="J407" s="220">
        <v>0</v>
      </c>
      <c r="K407" s="220">
        <v>0</v>
      </c>
      <c r="L407" s="220">
        <v>0</v>
      </c>
      <c r="M407" s="220">
        <v>0</v>
      </c>
      <c r="N407" s="220">
        <v>0</v>
      </c>
      <c r="O407" s="220">
        <v>0</v>
      </c>
      <c r="P407" s="220">
        <f t="shared" si="79"/>
        <v>203899.71</v>
      </c>
      <c r="Q407" s="220">
        <v>0</v>
      </c>
      <c r="R407" s="220">
        <v>0</v>
      </c>
      <c r="S407" s="220">
        <v>0</v>
      </c>
      <c r="T407" s="220">
        <v>0</v>
      </c>
      <c r="U407" s="220">
        <v>0</v>
      </c>
      <c r="V407" s="220">
        <v>0</v>
      </c>
      <c r="W407" s="220">
        <v>0</v>
      </c>
      <c r="X407" s="220">
        <v>0</v>
      </c>
      <c r="Y407" s="220">
        <v>0</v>
      </c>
      <c r="Z407" s="220">
        <v>0</v>
      </c>
      <c r="AA407" s="220">
        <v>0</v>
      </c>
      <c r="AB407" s="220">
        <v>0</v>
      </c>
      <c r="AC407" s="220">
        <v>0</v>
      </c>
      <c r="AD407" s="220">
        <v>0</v>
      </c>
      <c r="AE407" s="220">
        <v>0</v>
      </c>
      <c r="AF407" s="220">
        <v>0</v>
      </c>
      <c r="AG407" s="220">
        <f t="shared" si="80"/>
        <v>0</v>
      </c>
      <c r="AH407" s="234"/>
      <c r="AI407" s="235">
        <f t="shared" si="83"/>
        <v>69.42</v>
      </c>
      <c r="AJ407" s="235">
        <f t="shared" si="83"/>
        <v>69.42</v>
      </c>
      <c r="AK407" s="235">
        <f t="shared" si="83"/>
        <v>69.42</v>
      </c>
      <c r="AL407" s="235">
        <f t="shared" si="83"/>
        <v>34.71</v>
      </c>
      <c r="AM407" s="235">
        <f t="shared" si="83"/>
        <v>0</v>
      </c>
      <c r="AN407" s="235">
        <f t="shared" si="83"/>
        <v>0</v>
      </c>
      <c r="AO407" s="235">
        <f t="shared" si="81"/>
        <v>0</v>
      </c>
      <c r="AP407" s="235">
        <f t="shared" si="81"/>
        <v>0</v>
      </c>
      <c r="AQ407" s="235">
        <f t="shared" si="81"/>
        <v>0</v>
      </c>
      <c r="AR407" s="235">
        <f t="shared" si="74"/>
        <v>0</v>
      </c>
      <c r="AS407" s="235">
        <f t="shared" si="74"/>
        <v>0</v>
      </c>
      <c r="AT407" s="235">
        <f t="shared" si="74"/>
        <v>0</v>
      </c>
      <c r="AU407" s="236">
        <f t="shared" si="76"/>
        <v>242.97</v>
      </c>
      <c r="AV407" s="236">
        <f t="shared" si="77"/>
        <v>0</v>
      </c>
      <c r="AW407" s="236">
        <f t="shared" si="77"/>
        <v>0</v>
      </c>
      <c r="AX407" s="236">
        <f t="shared" si="77"/>
        <v>0</v>
      </c>
      <c r="AY407" s="236">
        <f t="shared" si="77"/>
        <v>0</v>
      </c>
      <c r="AZ407" s="236">
        <f t="shared" si="84"/>
        <v>0</v>
      </c>
      <c r="BA407" s="236">
        <f t="shared" si="84"/>
        <v>0</v>
      </c>
      <c r="BB407" s="236">
        <f t="shared" si="84"/>
        <v>0</v>
      </c>
      <c r="BC407" s="236">
        <f t="shared" si="84"/>
        <v>0</v>
      </c>
      <c r="BD407" s="236">
        <f t="shared" si="84"/>
        <v>0</v>
      </c>
      <c r="BE407" s="236">
        <f t="shared" si="84"/>
        <v>0</v>
      </c>
      <c r="BF407" s="236">
        <f t="shared" si="82"/>
        <v>0</v>
      </c>
      <c r="BG407" s="236">
        <f t="shared" si="82"/>
        <v>0</v>
      </c>
      <c r="BH407" s="236">
        <f t="shared" si="82"/>
        <v>0</v>
      </c>
      <c r="BI407" s="236">
        <f t="shared" si="75"/>
        <v>0</v>
      </c>
      <c r="BJ407" s="236">
        <f t="shared" si="75"/>
        <v>0</v>
      </c>
      <c r="BK407" s="236">
        <f t="shared" si="75"/>
        <v>0</v>
      </c>
      <c r="BL407" s="235">
        <f t="shared" si="78"/>
        <v>0</v>
      </c>
      <c r="BM407" s="234"/>
      <c r="BN407" s="234"/>
      <c r="BO407" s="234"/>
      <c r="BP407" s="234"/>
      <c r="BQ407" s="234"/>
    </row>
    <row r="408" spans="1:69">
      <c r="A408" s="234" t="s">
        <v>621</v>
      </c>
      <c r="B408" s="231">
        <v>1.43E-2</v>
      </c>
      <c r="C408" s="231">
        <v>1.43E-2</v>
      </c>
      <c r="D408" s="220">
        <v>0</v>
      </c>
      <c r="E408" s="220">
        <v>0</v>
      </c>
      <c r="F408" s="220">
        <v>0</v>
      </c>
      <c r="G408" s="220">
        <v>0</v>
      </c>
      <c r="H408" s="220">
        <v>0</v>
      </c>
      <c r="I408" s="220">
        <v>0</v>
      </c>
      <c r="J408" s="220">
        <v>0</v>
      </c>
      <c r="K408" s="220">
        <v>0</v>
      </c>
      <c r="L408" s="220">
        <v>0</v>
      </c>
      <c r="M408" s="220">
        <v>0</v>
      </c>
      <c r="N408" s="220">
        <v>0</v>
      </c>
      <c r="O408" s="220">
        <v>0</v>
      </c>
      <c r="P408" s="220">
        <f t="shared" si="79"/>
        <v>0</v>
      </c>
      <c r="Q408" s="220">
        <v>0</v>
      </c>
      <c r="R408" s="220">
        <v>0</v>
      </c>
      <c r="S408" s="220">
        <v>0</v>
      </c>
      <c r="T408" s="220">
        <v>0</v>
      </c>
      <c r="U408" s="220">
        <v>0</v>
      </c>
      <c r="V408" s="220">
        <v>0</v>
      </c>
      <c r="W408" s="220">
        <v>0</v>
      </c>
      <c r="X408" s="220">
        <v>0</v>
      </c>
      <c r="Y408" s="220">
        <v>0</v>
      </c>
      <c r="Z408" s="220">
        <v>0</v>
      </c>
      <c r="AA408" s="220">
        <v>0</v>
      </c>
      <c r="AB408" s="220">
        <v>0</v>
      </c>
      <c r="AC408" s="220">
        <v>0</v>
      </c>
      <c r="AD408" s="220">
        <v>0</v>
      </c>
      <c r="AE408" s="220">
        <v>0</v>
      </c>
      <c r="AF408" s="220">
        <v>0</v>
      </c>
      <c r="AG408" s="220">
        <f t="shared" si="80"/>
        <v>0</v>
      </c>
      <c r="AH408" s="234"/>
      <c r="AI408" s="235">
        <f t="shared" si="83"/>
        <v>0</v>
      </c>
      <c r="AJ408" s="235">
        <f t="shared" si="83"/>
        <v>0</v>
      </c>
      <c r="AK408" s="235">
        <f t="shared" si="83"/>
        <v>0</v>
      </c>
      <c r="AL408" s="235">
        <f t="shared" si="83"/>
        <v>0</v>
      </c>
      <c r="AM408" s="235">
        <f t="shared" si="83"/>
        <v>0</v>
      </c>
      <c r="AN408" s="235">
        <f t="shared" si="83"/>
        <v>0</v>
      </c>
      <c r="AO408" s="235">
        <f t="shared" si="81"/>
        <v>0</v>
      </c>
      <c r="AP408" s="235">
        <f t="shared" si="81"/>
        <v>0</v>
      </c>
      <c r="AQ408" s="235">
        <f t="shared" si="81"/>
        <v>0</v>
      </c>
      <c r="AR408" s="235">
        <f t="shared" si="74"/>
        <v>0</v>
      </c>
      <c r="AS408" s="235">
        <f t="shared" si="74"/>
        <v>0</v>
      </c>
      <c r="AT408" s="235">
        <f t="shared" si="74"/>
        <v>0</v>
      </c>
      <c r="AU408" s="236">
        <f t="shared" si="76"/>
        <v>0</v>
      </c>
      <c r="AV408" s="236">
        <f t="shared" si="77"/>
        <v>0</v>
      </c>
      <c r="AW408" s="236">
        <f t="shared" si="77"/>
        <v>0</v>
      </c>
      <c r="AX408" s="236">
        <f t="shared" si="77"/>
        <v>0</v>
      </c>
      <c r="AY408" s="236">
        <f t="shared" si="77"/>
        <v>0</v>
      </c>
      <c r="AZ408" s="236">
        <f t="shared" si="84"/>
        <v>0</v>
      </c>
      <c r="BA408" s="236">
        <f t="shared" si="84"/>
        <v>0</v>
      </c>
      <c r="BB408" s="236">
        <f t="shared" si="84"/>
        <v>0</v>
      </c>
      <c r="BC408" s="236">
        <f t="shared" si="84"/>
        <v>0</v>
      </c>
      <c r="BD408" s="236">
        <f t="shared" si="84"/>
        <v>0</v>
      </c>
      <c r="BE408" s="236">
        <f t="shared" si="84"/>
        <v>0</v>
      </c>
      <c r="BF408" s="236">
        <f t="shared" si="82"/>
        <v>0</v>
      </c>
      <c r="BG408" s="236">
        <f t="shared" si="82"/>
        <v>0</v>
      </c>
      <c r="BH408" s="236">
        <f t="shared" si="82"/>
        <v>0</v>
      </c>
      <c r="BI408" s="236">
        <f t="shared" si="75"/>
        <v>0</v>
      </c>
      <c r="BJ408" s="236">
        <f t="shared" si="75"/>
        <v>0</v>
      </c>
      <c r="BK408" s="236">
        <f t="shared" si="75"/>
        <v>0</v>
      </c>
      <c r="BL408" s="235">
        <f t="shared" si="78"/>
        <v>0</v>
      </c>
      <c r="BM408" s="234"/>
      <c r="BN408" s="234"/>
      <c r="BO408" s="234"/>
      <c r="BP408" s="234"/>
      <c r="BQ408" s="234"/>
    </row>
    <row r="409" spans="1:69">
      <c r="A409" s="234" t="s">
        <v>622</v>
      </c>
      <c r="B409" s="231">
        <v>4.36E-2</v>
      </c>
      <c r="C409" s="231">
        <v>4.36E-2</v>
      </c>
      <c r="D409" s="220">
        <v>12499800.15</v>
      </c>
      <c r="E409" s="220">
        <v>12505303.869999999</v>
      </c>
      <c r="F409" s="220">
        <v>12541044.65</v>
      </c>
      <c r="G409" s="220">
        <v>12632614.17</v>
      </c>
      <c r="H409" s="220">
        <v>12711367.66</v>
      </c>
      <c r="I409" s="220">
        <v>12789817.699999999</v>
      </c>
      <c r="J409" s="220">
        <v>13212027.984999999</v>
      </c>
      <c r="K409" s="220">
        <v>13587715.299999999</v>
      </c>
      <c r="L409" s="220">
        <v>13639887.93</v>
      </c>
      <c r="M409" s="220">
        <v>12015534.929999998</v>
      </c>
      <c r="N409" s="220">
        <v>10379165.374999998</v>
      </c>
      <c r="O409" s="220">
        <v>10441472.864999998</v>
      </c>
      <c r="P409" s="220">
        <f t="shared" si="79"/>
        <v>148955752.58499998</v>
      </c>
      <c r="Q409" s="220">
        <v>10490968.819999998</v>
      </c>
      <c r="R409" s="220">
        <v>10540464.774999999</v>
      </c>
      <c r="S409" s="220">
        <v>10521406.789999999</v>
      </c>
      <c r="T409" s="220">
        <v>10475566.965</v>
      </c>
      <c r="U409" s="220">
        <v>10511092.615</v>
      </c>
      <c r="V409" s="220">
        <v>10573400.105</v>
      </c>
      <c r="W409" s="220">
        <v>10635707.595000001</v>
      </c>
      <c r="X409" s="220">
        <v>10688760.615</v>
      </c>
      <c r="Y409" s="220">
        <v>10660861.180000002</v>
      </c>
      <c r="Z409" s="220">
        <v>10642216.215000002</v>
      </c>
      <c r="AA409" s="220">
        <v>10720787.240000002</v>
      </c>
      <c r="AB409" s="220">
        <v>10815621.800000003</v>
      </c>
      <c r="AC409" s="220">
        <v>10897327.675000003</v>
      </c>
      <c r="AD409" s="220">
        <v>10979033.550000004</v>
      </c>
      <c r="AE409" s="220">
        <v>11073009.955000006</v>
      </c>
      <c r="AF409" s="220">
        <v>11166986.360000005</v>
      </c>
      <c r="AG409" s="220">
        <f t="shared" si="80"/>
        <v>129364804.90500002</v>
      </c>
      <c r="AH409" s="234"/>
      <c r="AI409" s="235">
        <f t="shared" si="83"/>
        <v>45415.94</v>
      </c>
      <c r="AJ409" s="235">
        <f t="shared" si="83"/>
        <v>45435.94</v>
      </c>
      <c r="AK409" s="235">
        <f t="shared" si="83"/>
        <v>45565.8</v>
      </c>
      <c r="AL409" s="235">
        <f t="shared" si="83"/>
        <v>45898.5</v>
      </c>
      <c r="AM409" s="235">
        <f t="shared" si="83"/>
        <v>46184.639999999999</v>
      </c>
      <c r="AN409" s="235">
        <f t="shared" si="83"/>
        <v>46469.67</v>
      </c>
      <c r="AO409" s="235">
        <f t="shared" si="81"/>
        <v>48003.7</v>
      </c>
      <c r="AP409" s="235">
        <f t="shared" si="81"/>
        <v>49368.7</v>
      </c>
      <c r="AQ409" s="235">
        <f t="shared" si="81"/>
        <v>49558.26</v>
      </c>
      <c r="AR409" s="235">
        <f t="shared" si="74"/>
        <v>43656.44</v>
      </c>
      <c r="AS409" s="235">
        <f t="shared" si="74"/>
        <v>37710.97</v>
      </c>
      <c r="AT409" s="235">
        <f t="shared" si="74"/>
        <v>37937.35</v>
      </c>
      <c r="AU409" s="236">
        <f t="shared" si="76"/>
        <v>541205.91</v>
      </c>
      <c r="AV409" s="236">
        <f t="shared" si="77"/>
        <v>38117.19</v>
      </c>
      <c r="AW409" s="236">
        <f t="shared" si="77"/>
        <v>38297.019999999997</v>
      </c>
      <c r="AX409" s="236">
        <f t="shared" si="77"/>
        <v>38227.78</v>
      </c>
      <c r="AY409" s="236">
        <f t="shared" si="77"/>
        <v>38061.230000000003</v>
      </c>
      <c r="AZ409" s="236">
        <f t="shared" si="84"/>
        <v>38190.300000000003</v>
      </c>
      <c r="BA409" s="236">
        <f t="shared" si="84"/>
        <v>38416.69</v>
      </c>
      <c r="BB409" s="236">
        <f t="shared" si="84"/>
        <v>38643.07</v>
      </c>
      <c r="BC409" s="236">
        <f t="shared" si="84"/>
        <v>38835.83</v>
      </c>
      <c r="BD409" s="236">
        <f t="shared" si="84"/>
        <v>38734.46</v>
      </c>
      <c r="BE409" s="236">
        <f t="shared" si="84"/>
        <v>38666.720000000001</v>
      </c>
      <c r="BF409" s="236">
        <f t="shared" si="82"/>
        <v>38952.19</v>
      </c>
      <c r="BG409" s="236">
        <f t="shared" si="82"/>
        <v>39296.76</v>
      </c>
      <c r="BH409" s="236">
        <f t="shared" si="82"/>
        <v>39593.620000000003</v>
      </c>
      <c r="BI409" s="236">
        <f t="shared" si="75"/>
        <v>39890.49</v>
      </c>
      <c r="BJ409" s="236">
        <f t="shared" si="75"/>
        <v>40231.94</v>
      </c>
      <c r="BK409" s="236">
        <f t="shared" si="75"/>
        <v>40573.379999999997</v>
      </c>
      <c r="BL409" s="235">
        <f t="shared" si="78"/>
        <v>470025.45</v>
      </c>
      <c r="BM409" s="234"/>
      <c r="BN409" s="234"/>
      <c r="BO409" s="234"/>
      <c r="BP409" s="234"/>
      <c r="BQ409" s="234"/>
    </row>
    <row r="410" spans="1:69">
      <c r="A410" s="234" t="s">
        <v>623</v>
      </c>
      <c r="B410" s="231">
        <v>4.36E-2</v>
      </c>
      <c r="C410" s="231">
        <v>4.36E-2</v>
      </c>
      <c r="D410" s="220">
        <v>1074.0999999999999</v>
      </c>
      <c r="E410" s="220">
        <v>1074.0999999999999</v>
      </c>
      <c r="F410" s="220">
        <v>4571.9800000000005</v>
      </c>
      <c r="G410" s="220">
        <v>162499.55000000002</v>
      </c>
      <c r="H410" s="220">
        <v>316929.23</v>
      </c>
      <c r="I410" s="220">
        <v>316929.23</v>
      </c>
      <c r="J410" s="220">
        <v>316929.23</v>
      </c>
      <c r="K410" s="220">
        <v>316929.23</v>
      </c>
      <c r="L410" s="220">
        <v>316929.23</v>
      </c>
      <c r="M410" s="220">
        <v>316929.23</v>
      </c>
      <c r="N410" s="220">
        <v>316929.23</v>
      </c>
      <c r="O410" s="220">
        <v>316929.23</v>
      </c>
      <c r="P410" s="220">
        <f t="shared" si="79"/>
        <v>2704653.57</v>
      </c>
      <c r="Q410" s="220">
        <v>316929.23</v>
      </c>
      <c r="R410" s="220">
        <v>316929.23</v>
      </c>
      <c r="S410" s="220">
        <v>316929.23</v>
      </c>
      <c r="T410" s="220">
        <v>316929.23</v>
      </c>
      <c r="U410" s="220">
        <v>316929.23</v>
      </c>
      <c r="V410" s="220">
        <v>316929.23</v>
      </c>
      <c r="W410" s="220">
        <v>316929.23</v>
      </c>
      <c r="X410" s="220">
        <v>316929.23</v>
      </c>
      <c r="Y410" s="220">
        <v>316929.23</v>
      </c>
      <c r="Z410" s="220">
        <v>316929.23</v>
      </c>
      <c r="AA410" s="220">
        <v>316929.23</v>
      </c>
      <c r="AB410" s="220">
        <v>316929.23</v>
      </c>
      <c r="AC410" s="220">
        <v>316929.23</v>
      </c>
      <c r="AD410" s="220">
        <v>316929.23</v>
      </c>
      <c r="AE410" s="220">
        <v>316929.23</v>
      </c>
      <c r="AF410" s="220">
        <v>316929.23</v>
      </c>
      <c r="AG410" s="220">
        <f t="shared" si="80"/>
        <v>3803150.76</v>
      </c>
      <c r="AH410" s="234"/>
      <c r="AI410" s="235">
        <f t="shared" si="83"/>
        <v>3.9</v>
      </c>
      <c r="AJ410" s="235">
        <f t="shared" si="83"/>
        <v>3.9</v>
      </c>
      <c r="AK410" s="235">
        <f t="shared" si="83"/>
        <v>16.61</v>
      </c>
      <c r="AL410" s="235">
        <f t="shared" si="83"/>
        <v>590.41999999999996</v>
      </c>
      <c r="AM410" s="235">
        <f t="shared" si="83"/>
        <v>1151.51</v>
      </c>
      <c r="AN410" s="235">
        <f t="shared" si="83"/>
        <v>1151.51</v>
      </c>
      <c r="AO410" s="235">
        <f t="shared" si="81"/>
        <v>1151.51</v>
      </c>
      <c r="AP410" s="235">
        <f t="shared" si="81"/>
        <v>1151.51</v>
      </c>
      <c r="AQ410" s="235">
        <f t="shared" si="81"/>
        <v>1151.51</v>
      </c>
      <c r="AR410" s="235">
        <f t="shared" si="74"/>
        <v>1151.51</v>
      </c>
      <c r="AS410" s="235">
        <f t="shared" si="74"/>
        <v>1151.51</v>
      </c>
      <c r="AT410" s="235">
        <f t="shared" si="74"/>
        <v>1151.51</v>
      </c>
      <c r="AU410" s="236">
        <f t="shared" si="76"/>
        <v>9826.91</v>
      </c>
      <c r="AV410" s="236">
        <f t="shared" si="77"/>
        <v>1151.51</v>
      </c>
      <c r="AW410" s="236">
        <f t="shared" si="77"/>
        <v>1151.51</v>
      </c>
      <c r="AX410" s="236">
        <f t="shared" si="77"/>
        <v>1151.51</v>
      </c>
      <c r="AY410" s="236">
        <f t="shared" si="77"/>
        <v>1151.51</v>
      </c>
      <c r="AZ410" s="236">
        <f t="shared" si="84"/>
        <v>1151.51</v>
      </c>
      <c r="BA410" s="236">
        <f t="shared" si="84"/>
        <v>1151.51</v>
      </c>
      <c r="BB410" s="236">
        <f t="shared" si="84"/>
        <v>1151.51</v>
      </c>
      <c r="BC410" s="236">
        <f t="shared" si="84"/>
        <v>1151.51</v>
      </c>
      <c r="BD410" s="236">
        <f t="shared" si="84"/>
        <v>1151.51</v>
      </c>
      <c r="BE410" s="236">
        <f t="shared" si="84"/>
        <v>1151.51</v>
      </c>
      <c r="BF410" s="236">
        <f t="shared" si="82"/>
        <v>1151.51</v>
      </c>
      <c r="BG410" s="236">
        <f t="shared" si="82"/>
        <v>1151.51</v>
      </c>
      <c r="BH410" s="236">
        <f t="shared" si="82"/>
        <v>1151.51</v>
      </c>
      <c r="BI410" s="236">
        <f t="shared" si="75"/>
        <v>1151.51</v>
      </c>
      <c r="BJ410" s="236">
        <f t="shared" si="75"/>
        <v>1151.51</v>
      </c>
      <c r="BK410" s="236">
        <f t="shared" si="75"/>
        <v>1151.51</v>
      </c>
      <c r="BL410" s="235">
        <f t="shared" si="78"/>
        <v>13818.12</v>
      </c>
      <c r="BM410" s="234"/>
      <c r="BN410" s="234"/>
      <c r="BO410" s="234"/>
      <c r="BP410" s="234"/>
      <c r="BQ410" s="234"/>
    </row>
    <row r="411" spans="1:69">
      <c r="A411" s="234" t="s">
        <v>624</v>
      </c>
      <c r="B411" s="231">
        <v>0.1169</v>
      </c>
      <c r="C411" s="231">
        <v>0.1169</v>
      </c>
      <c r="D411" s="220">
        <v>27894967.43</v>
      </c>
      <c r="E411" s="220">
        <v>28180015.93</v>
      </c>
      <c r="F411" s="220">
        <v>28259450.420000002</v>
      </c>
      <c r="G411" s="220">
        <v>27608901.260000002</v>
      </c>
      <c r="H411" s="220">
        <v>26861311.350000001</v>
      </c>
      <c r="I411" s="220">
        <v>26712259.899999999</v>
      </c>
      <c r="J411" s="220">
        <v>26164477.380000003</v>
      </c>
      <c r="K411" s="220">
        <v>25960999.720000003</v>
      </c>
      <c r="L411" s="220">
        <v>26333534.390000004</v>
      </c>
      <c r="M411" s="220">
        <v>26681029.510000002</v>
      </c>
      <c r="N411" s="220">
        <v>26896608.865000002</v>
      </c>
      <c r="O411" s="220">
        <v>26851299.93</v>
      </c>
      <c r="P411" s="220">
        <f t="shared" si="79"/>
        <v>324404856.08500004</v>
      </c>
      <c r="Q411" s="220">
        <v>26993713.149999999</v>
      </c>
      <c r="R411" s="220">
        <v>27099825.545000002</v>
      </c>
      <c r="S411" s="220">
        <v>26677392.745000001</v>
      </c>
      <c r="T411" s="220">
        <v>26389047.195000004</v>
      </c>
      <c r="U411" s="220">
        <v>26452180.935000006</v>
      </c>
      <c r="V411" s="220">
        <v>26274726.230000004</v>
      </c>
      <c r="W411" s="220">
        <v>26080327.920000006</v>
      </c>
      <c r="X411" s="220">
        <v>25727752.425000001</v>
      </c>
      <c r="Y411" s="220">
        <v>25911238.705000002</v>
      </c>
      <c r="Z411" s="220">
        <v>27656898.57</v>
      </c>
      <c r="AA411" s="220">
        <v>28895869.590000004</v>
      </c>
      <c r="AB411" s="220">
        <v>28543040.240000006</v>
      </c>
      <c r="AC411" s="220">
        <v>27997893.780000005</v>
      </c>
      <c r="AD411" s="220">
        <v>27620925.380000003</v>
      </c>
      <c r="AE411" s="220">
        <v>27368807.945000004</v>
      </c>
      <c r="AF411" s="220">
        <v>27123243.085000001</v>
      </c>
      <c r="AG411" s="220">
        <f t="shared" si="80"/>
        <v>325652904.80500001</v>
      </c>
      <c r="AH411" s="234"/>
      <c r="AI411" s="235">
        <f t="shared" si="83"/>
        <v>271743.46999999997</v>
      </c>
      <c r="AJ411" s="235">
        <f t="shared" si="83"/>
        <v>274520.32000000001</v>
      </c>
      <c r="AK411" s="235">
        <f t="shared" si="83"/>
        <v>275294.15000000002</v>
      </c>
      <c r="AL411" s="235">
        <f t="shared" si="83"/>
        <v>268956.71000000002</v>
      </c>
      <c r="AM411" s="235">
        <f t="shared" si="83"/>
        <v>261673.94</v>
      </c>
      <c r="AN411" s="235">
        <f t="shared" si="83"/>
        <v>260221.93</v>
      </c>
      <c r="AO411" s="235">
        <f t="shared" si="81"/>
        <v>254885.62</v>
      </c>
      <c r="AP411" s="235">
        <f t="shared" si="81"/>
        <v>252903.41</v>
      </c>
      <c r="AQ411" s="235">
        <f t="shared" si="81"/>
        <v>256532.51</v>
      </c>
      <c r="AR411" s="235">
        <f t="shared" si="74"/>
        <v>259917.7</v>
      </c>
      <c r="AS411" s="235">
        <f t="shared" si="74"/>
        <v>262017.8</v>
      </c>
      <c r="AT411" s="235">
        <f t="shared" si="74"/>
        <v>261576.41</v>
      </c>
      <c r="AU411" s="236">
        <f t="shared" si="76"/>
        <v>3160243.9700000007</v>
      </c>
      <c r="AV411" s="236">
        <f t="shared" si="77"/>
        <v>262963.76</v>
      </c>
      <c r="AW411" s="236">
        <f t="shared" si="77"/>
        <v>263997.46999999997</v>
      </c>
      <c r="AX411" s="236">
        <f t="shared" si="77"/>
        <v>259882.27</v>
      </c>
      <c r="AY411" s="236">
        <f t="shared" si="77"/>
        <v>257073.3</v>
      </c>
      <c r="AZ411" s="236">
        <f t="shared" si="84"/>
        <v>257688.33</v>
      </c>
      <c r="BA411" s="236">
        <f t="shared" si="84"/>
        <v>255959.62</v>
      </c>
      <c r="BB411" s="236">
        <f t="shared" si="84"/>
        <v>254065.86</v>
      </c>
      <c r="BC411" s="236">
        <f t="shared" si="84"/>
        <v>250631.19</v>
      </c>
      <c r="BD411" s="236">
        <f t="shared" si="84"/>
        <v>252418.65</v>
      </c>
      <c r="BE411" s="236">
        <f t="shared" si="84"/>
        <v>269424.28999999998</v>
      </c>
      <c r="BF411" s="236">
        <f t="shared" si="82"/>
        <v>281493.93</v>
      </c>
      <c r="BG411" s="236">
        <f t="shared" si="82"/>
        <v>278056.78000000003</v>
      </c>
      <c r="BH411" s="236">
        <f t="shared" si="82"/>
        <v>272746.15000000002</v>
      </c>
      <c r="BI411" s="236">
        <f t="shared" si="75"/>
        <v>269073.84999999998</v>
      </c>
      <c r="BJ411" s="236">
        <f t="shared" si="75"/>
        <v>266617.8</v>
      </c>
      <c r="BK411" s="236">
        <f t="shared" si="75"/>
        <v>264225.59000000003</v>
      </c>
      <c r="BL411" s="235">
        <f t="shared" si="78"/>
        <v>3172402.0399999996</v>
      </c>
      <c r="BM411" s="234"/>
      <c r="BN411" s="234"/>
      <c r="BO411" s="234"/>
      <c r="BP411" s="234"/>
      <c r="BQ411" s="234"/>
    </row>
    <row r="412" spans="1:69">
      <c r="A412" s="234" t="s">
        <v>625</v>
      </c>
      <c r="B412" s="231">
        <v>0.1169</v>
      </c>
      <c r="C412" s="231">
        <v>0.1169</v>
      </c>
      <c r="D412" s="220">
        <v>0</v>
      </c>
      <c r="E412" s="220">
        <v>0</v>
      </c>
      <c r="F412" s="220">
        <v>0</v>
      </c>
      <c r="G412" s="220">
        <v>0</v>
      </c>
      <c r="H412" s="220">
        <v>0</v>
      </c>
      <c r="I412" s="220">
        <v>0</v>
      </c>
      <c r="J412" s="220">
        <v>0</v>
      </c>
      <c r="K412" s="220">
        <v>0</v>
      </c>
      <c r="L412" s="220">
        <v>0</v>
      </c>
      <c r="M412" s="220">
        <v>0</v>
      </c>
      <c r="N412" s="220">
        <v>0</v>
      </c>
      <c r="O412" s="220">
        <v>0</v>
      </c>
      <c r="P412" s="220">
        <f t="shared" si="79"/>
        <v>0</v>
      </c>
      <c r="Q412" s="220">
        <v>0</v>
      </c>
      <c r="R412" s="220">
        <v>0</v>
      </c>
      <c r="S412" s="220">
        <v>0</v>
      </c>
      <c r="T412" s="220">
        <v>0</v>
      </c>
      <c r="U412" s="220">
        <v>0</v>
      </c>
      <c r="V412" s="220">
        <v>0</v>
      </c>
      <c r="W412" s="220">
        <v>0</v>
      </c>
      <c r="X412" s="220">
        <v>0</v>
      </c>
      <c r="Y412" s="220">
        <v>0</v>
      </c>
      <c r="Z412" s="220">
        <v>0</v>
      </c>
      <c r="AA412" s="220">
        <v>0</v>
      </c>
      <c r="AB412" s="220">
        <v>0</v>
      </c>
      <c r="AC412" s="220">
        <v>0</v>
      </c>
      <c r="AD412" s="220">
        <v>0</v>
      </c>
      <c r="AE412" s="220">
        <v>0</v>
      </c>
      <c r="AF412" s="220">
        <v>0</v>
      </c>
      <c r="AG412" s="220">
        <f t="shared" si="80"/>
        <v>0</v>
      </c>
      <c r="AH412" s="234"/>
      <c r="AI412" s="235">
        <f t="shared" si="83"/>
        <v>0</v>
      </c>
      <c r="AJ412" s="235">
        <f t="shared" si="83"/>
        <v>0</v>
      </c>
      <c r="AK412" s="235">
        <f t="shared" si="83"/>
        <v>0</v>
      </c>
      <c r="AL412" s="235">
        <f t="shared" si="83"/>
        <v>0</v>
      </c>
      <c r="AM412" s="235">
        <f t="shared" si="83"/>
        <v>0</v>
      </c>
      <c r="AN412" s="235">
        <f t="shared" si="83"/>
        <v>0</v>
      </c>
      <c r="AO412" s="235">
        <f t="shared" si="81"/>
        <v>0</v>
      </c>
      <c r="AP412" s="235">
        <f t="shared" si="81"/>
        <v>0</v>
      </c>
      <c r="AQ412" s="235">
        <f t="shared" si="81"/>
        <v>0</v>
      </c>
      <c r="AR412" s="235">
        <f t="shared" si="74"/>
        <v>0</v>
      </c>
      <c r="AS412" s="235">
        <f t="shared" si="74"/>
        <v>0</v>
      </c>
      <c r="AT412" s="235">
        <f t="shared" si="74"/>
        <v>0</v>
      </c>
      <c r="AU412" s="236">
        <f t="shared" si="76"/>
        <v>0</v>
      </c>
      <c r="AV412" s="236">
        <f t="shared" si="77"/>
        <v>0</v>
      </c>
      <c r="AW412" s="236">
        <f t="shared" si="77"/>
        <v>0</v>
      </c>
      <c r="AX412" s="236">
        <f t="shared" si="77"/>
        <v>0</v>
      </c>
      <c r="AY412" s="236">
        <f t="shared" si="77"/>
        <v>0</v>
      </c>
      <c r="AZ412" s="236">
        <f t="shared" si="84"/>
        <v>0</v>
      </c>
      <c r="BA412" s="236">
        <f t="shared" si="84"/>
        <v>0</v>
      </c>
      <c r="BB412" s="236">
        <f t="shared" si="84"/>
        <v>0</v>
      </c>
      <c r="BC412" s="236">
        <f t="shared" si="84"/>
        <v>0</v>
      </c>
      <c r="BD412" s="236">
        <f t="shared" si="84"/>
        <v>0</v>
      </c>
      <c r="BE412" s="236">
        <f t="shared" si="84"/>
        <v>0</v>
      </c>
      <c r="BF412" s="236">
        <f t="shared" si="82"/>
        <v>0</v>
      </c>
      <c r="BG412" s="236">
        <f t="shared" si="82"/>
        <v>0</v>
      </c>
      <c r="BH412" s="236">
        <f t="shared" si="82"/>
        <v>0</v>
      </c>
      <c r="BI412" s="236">
        <f t="shared" si="75"/>
        <v>0</v>
      </c>
      <c r="BJ412" s="236">
        <f t="shared" si="75"/>
        <v>0</v>
      </c>
      <c r="BK412" s="236">
        <f t="shared" si="75"/>
        <v>0</v>
      </c>
      <c r="BL412" s="235">
        <f t="shared" si="78"/>
        <v>0</v>
      </c>
      <c r="BM412" s="234"/>
      <c r="BN412" s="234"/>
      <c r="BO412" s="234"/>
      <c r="BP412" s="234"/>
      <c r="BQ412" s="234"/>
    </row>
    <row r="413" spans="1:69">
      <c r="A413" s="234" t="s">
        <v>626</v>
      </c>
      <c r="B413" s="231">
        <v>0</v>
      </c>
      <c r="C413" s="231">
        <v>0</v>
      </c>
      <c r="D413" s="220">
        <v>0</v>
      </c>
      <c r="E413" s="220">
        <v>0</v>
      </c>
      <c r="F413" s="220">
        <v>0</v>
      </c>
      <c r="G413" s="220">
        <v>0</v>
      </c>
      <c r="H413" s="220">
        <v>0</v>
      </c>
      <c r="I413" s="220">
        <v>0</v>
      </c>
      <c r="J413" s="220">
        <v>0</v>
      </c>
      <c r="K413" s="220">
        <v>0</v>
      </c>
      <c r="L413" s="220">
        <v>0</v>
      </c>
      <c r="M413" s="220">
        <v>0</v>
      </c>
      <c r="N413" s="220">
        <v>0</v>
      </c>
      <c r="O413" s="220">
        <v>0</v>
      </c>
      <c r="P413" s="220">
        <f t="shared" si="79"/>
        <v>0</v>
      </c>
      <c r="Q413" s="220">
        <v>0</v>
      </c>
      <c r="R413" s="220">
        <v>0</v>
      </c>
      <c r="S413" s="220">
        <v>0</v>
      </c>
      <c r="T413" s="220">
        <v>0</v>
      </c>
      <c r="U413" s="220">
        <v>0</v>
      </c>
      <c r="V413" s="220">
        <v>0</v>
      </c>
      <c r="W413" s="220">
        <v>0</v>
      </c>
      <c r="X413" s="220">
        <v>0</v>
      </c>
      <c r="Y413" s="220">
        <v>0</v>
      </c>
      <c r="Z413" s="220">
        <v>0</v>
      </c>
      <c r="AA413" s="220">
        <v>0</v>
      </c>
      <c r="AB413" s="220">
        <v>0</v>
      </c>
      <c r="AC413" s="220">
        <v>0</v>
      </c>
      <c r="AD413" s="220">
        <v>0</v>
      </c>
      <c r="AE413" s="220">
        <v>0</v>
      </c>
      <c r="AF413" s="220">
        <v>0</v>
      </c>
      <c r="AG413" s="220">
        <f t="shared" si="80"/>
        <v>0</v>
      </c>
      <c r="AH413" s="234"/>
      <c r="AI413" s="235">
        <f t="shared" si="83"/>
        <v>0</v>
      </c>
      <c r="AJ413" s="235">
        <f t="shared" si="83"/>
        <v>0</v>
      </c>
      <c r="AK413" s="235">
        <f t="shared" si="83"/>
        <v>0</v>
      </c>
      <c r="AL413" s="235">
        <f t="shared" si="83"/>
        <v>0</v>
      </c>
      <c r="AM413" s="235">
        <f t="shared" si="83"/>
        <v>0</v>
      </c>
      <c r="AN413" s="235">
        <f t="shared" si="83"/>
        <v>0</v>
      </c>
      <c r="AO413" s="235">
        <f t="shared" si="81"/>
        <v>0</v>
      </c>
      <c r="AP413" s="235">
        <f t="shared" si="81"/>
        <v>0</v>
      </c>
      <c r="AQ413" s="235">
        <f t="shared" si="81"/>
        <v>0</v>
      </c>
      <c r="AR413" s="235">
        <f t="shared" si="74"/>
        <v>0</v>
      </c>
      <c r="AS413" s="235">
        <f t="shared" si="74"/>
        <v>0</v>
      </c>
      <c r="AT413" s="235">
        <f t="shared" si="74"/>
        <v>0</v>
      </c>
      <c r="AU413" s="236">
        <f t="shared" si="76"/>
        <v>0</v>
      </c>
      <c r="AV413" s="236">
        <f t="shared" si="77"/>
        <v>0</v>
      </c>
      <c r="AW413" s="236">
        <f t="shared" si="77"/>
        <v>0</v>
      </c>
      <c r="AX413" s="236">
        <f t="shared" si="77"/>
        <v>0</v>
      </c>
      <c r="AY413" s="236">
        <f t="shared" si="77"/>
        <v>0</v>
      </c>
      <c r="AZ413" s="236">
        <f t="shared" si="84"/>
        <v>0</v>
      </c>
      <c r="BA413" s="236">
        <f t="shared" si="84"/>
        <v>0</v>
      </c>
      <c r="BB413" s="236">
        <f t="shared" si="84"/>
        <v>0</v>
      </c>
      <c r="BC413" s="236">
        <f t="shared" si="84"/>
        <v>0</v>
      </c>
      <c r="BD413" s="236">
        <f t="shared" si="84"/>
        <v>0</v>
      </c>
      <c r="BE413" s="236">
        <f t="shared" si="84"/>
        <v>0</v>
      </c>
      <c r="BF413" s="236">
        <f t="shared" si="82"/>
        <v>0</v>
      </c>
      <c r="BG413" s="236">
        <f t="shared" si="82"/>
        <v>0</v>
      </c>
      <c r="BH413" s="236">
        <f t="shared" si="82"/>
        <v>0</v>
      </c>
      <c r="BI413" s="236">
        <f t="shared" si="75"/>
        <v>0</v>
      </c>
      <c r="BJ413" s="236">
        <f t="shared" si="75"/>
        <v>0</v>
      </c>
      <c r="BK413" s="236">
        <f t="shared" si="75"/>
        <v>0</v>
      </c>
      <c r="BL413" s="235">
        <f t="shared" si="78"/>
        <v>0</v>
      </c>
      <c r="BM413" s="234"/>
      <c r="BN413" s="234"/>
      <c r="BO413" s="234"/>
      <c r="BP413" s="234"/>
      <c r="BQ413" s="234"/>
    </row>
    <row r="414" spans="1:69">
      <c r="A414" s="234" t="s">
        <v>627</v>
      </c>
      <c r="B414" s="231">
        <v>0.25019999999999998</v>
      </c>
      <c r="C414" s="231">
        <v>0.25019999999999998</v>
      </c>
      <c r="D414" s="220">
        <v>5157770.8499999996</v>
      </c>
      <c r="E414" s="220">
        <v>5197100.37</v>
      </c>
      <c r="F414" s="220">
        <v>5214220.04</v>
      </c>
      <c r="G414" s="220">
        <v>5867940.5499999998</v>
      </c>
      <c r="H414" s="220">
        <v>6502565.3899999997</v>
      </c>
      <c r="I414" s="220">
        <v>6001367.7199999997</v>
      </c>
      <c r="J414" s="220">
        <v>5518421.8650000002</v>
      </c>
      <c r="K414" s="220">
        <v>5479087.8549999995</v>
      </c>
      <c r="L414" s="220">
        <v>5877218.3999999994</v>
      </c>
      <c r="M414" s="220">
        <v>6391073.8599999994</v>
      </c>
      <c r="N414" s="220">
        <v>6469554.6099999994</v>
      </c>
      <c r="O414" s="220">
        <v>6462442.1349999998</v>
      </c>
      <c r="P414" s="220">
        <f t="shared" si="79"/>
        <v>70138763.644999996</v>
      </c>
      <c r="Q414" s="220">
        <v>6457946.084999999</v>
      </c>
      <c r="R414" s="220">
        <v>6468038.5099999988</v>
      </c>
      <c r="S414" s="220">
        <v>6479397.3899999987</v>
      </c>
      <c r="T414" s="220">
        <v>6028571.7649999987</v>
      </c>
      <c r="U414" s="220">
        <v>5544746.9699999988</v>
      </c>
      <c r="V414" s="220">
        <v>5523106.6799999988</v>
      </c>
      <c r="W414" s="220">
        <v>5535566.6799999988</v>
      </c>
      <c r="X414" s="220">
        <v>5514843.7299999986</v>
      </c>
      <c r="Y414" s="220">
        <v>5494120.7799999984</v>
      </c>
      <c r="Z414" s="220">
        <v>6279260.4799999986</v>
      </c>
      <c r="AA414" s="220">
        <v>7059416.1799999988</v>
      </c>
      <c r="AB414" s="220">
        <v>7066892.1799999988</v>
      </c>
      <c r="AC414" s="220">
        <v>7078035.2149999989</v>
      </c>
      <c r="AD414" s="220">
        <v>7108918.0999999987</v>
      </c>
      <c r="AE414" s="220">
        <v>7141117.9499999993</v>
      </c>
      <c r="AF414" s="220">
        <v>7148939.0649999995</v>
      </c>
      <c r="AG414" s="220">
        <f t="shared" si="80"/>
        <v>76494964.00999999</v>
      </c>
      <c r="AH414" s="234"/>
      <c r="AI414" s="235">
        <f t="shared" si="83"/>
        <v>107539.52</v>
      </c>
      <c r="AJ414" s="235">
        <f t="shared" si="83"/>
        <v>108359.54</v>
      </c>
      <c r="AK414" s="235">
        <f t="shared" si="83"/>
        <v>108716.49</v>
      </c>
      <c r="AL414" s="235">
        <f t="shared" si="83"/>
        <v>122346.56</v>
      </c>
      <c r="AM414" s="235">
        <f t="shared" si="83"/>
        <v>135578.49</v>
      </c>
      <c r="AN414" s="235">
        <f t="shared" si="83"/>
        <v>125128.52</v>
      </c>
      <c r="AO414" s="235">
        <f t="shared" si="81"/>
        <v>115059.1</v>
      </c>
      <c r="AP414" s="235">
        <f t="shared" si="81"/>
        <v>114238.98</v>
      </c>
      <c r="AQ414" s="235">
        <f t="shared" si="81"/>
        <v>122540</v>
      </c>
      <c r="AR414" s="235">
        <f t="shared" si="74"/>
        <v>133253.89000000001</v>
      </c>
      <c r="AS414" s="235">
        <f t="shared" si="74"/>
        <v>134890.21</v>
      </c>
      <c r="AT414" s="235">
        <f t="shared" si="74"/>
        <v>134741.92000000001</v>
      </c>
      <c r="AU414" s="236">
        <f t="shared" si="76"/>
        <v>1462393.2199999997</v>
      </c>
      <c r="AV414" s="236">
        <f t="shared" si="77"/>
        <v>134648.18</v>
      </c>
      <c r="AW414" s="236">
        <f t="shared" si="77"/>
        <v>134858.6</v>
      </c>
      <c r="AX414" s="236">
        <f t="shared" si="77"/>
        <v>135095.44</v>
      </c>
      <c r="AY414" s="236">
        <f t="shared" si="77"/>
        <v>125695.72</v>
      </c>
      <c r="AZ414" s="236">
        <f t="shared" si="84"/>
        <v>115607.97</v>
      </c>
      <c r="BA414" s="236">
        <f t="shared" si="84"/>
        <v>115156.77</v>
      </c>
      <c r="BB414" s="236">
        <f t="shared" si="84"/>
        <v>115416.57</v>
      </c>
      <c r="BC414" s="236">
        <f t="shared" si="84"/>
        <v>114984.49</v>
      </c>
      <c r="BD414" s="236">
        <f t="shared" si="84"/>
        <v>114552.42</v>
      </c>
      <c r="BE414" s="236">
        <f t="shared" si="84"/>
        <v>130922.58</v>
      </c>
      <c r="BF414" s="236">
        <f t="shared" si="82"/>
        <v>147188.82999999999</v>
      </c>
      <c r="BG414" s="236">
        <f t="shared" si="82"/>
        <v>147344.70000000001</v>
      </c>
      <c r="BH414" s="236">
        <f t="shared" si="82"/>
        <v>147577.03</v>
      </c>
      <c r="BI414" s="236">
        <f t="shared" si="75"/>
        <v>148220.94</v>
      </c>
      <c r="BJ414" s="236">
        <f t="shared" si="75"/>
        <v>148892.31</v>
      </c>
      <c r="BK414" s="236">
        <f t="shared" si="75"/>
        <v>149055.38</v>
      </c>
      <c r="BL414" s="235">
        <f t="shared" si="78"/>
        <v>1594919.9899999998</v>
      </c>
      <c r="BM414" s="234"/>
      <c r="BN414" s="234"/>
      <c r="BO414" s="234"/>
      <c r="BP414" s="234"/>
      <c r="BQ414" s="234"/>
    </row>
    <row r="415" spans="1:69">
      <c r="A415" s="234" t="s">
        <v>628</v>
      </c>
      <c r="B415" s="231">
        <v>1.9699999999999999E-2</v>
      </c>
      <c r="C415" s="231">
        <v>1.9699999999999999E-2</v>
      </c>
      <c r="D415" s="220">
        <v>0</v>
      </c>
      <c r="E415" s="220">
        <v>0</v>
      </c>
      <c r="F415" s="220">
        <v>0</v>
      </c>
      <c r="G415" s="220">
        <v>0</v>
      </c>
      <c r="H415" s="220">
        <v>0</v>
      </c>
      <c r="I415" s="220">
        <v>0</v>
      </c>
      <c r="J415" s="220">
        <v>0</v>
      </c>
      <c r="K415" s="220">
        <v>0</v>
      </c>
      <c r="L415" s="220">
        <v>0</v>
      </c>
      <c r="M415" s="220">
        <v>0</v>
      </c>
      <c r="N415" s="220">
        <v>0</v>
      </c>
      <c r="O415" s="220">
        <v>0</v>
      </c>
      <c r="P415" s="220">
        <f t="shared" si="79"/>
        <v>0</v>
      </c>
      <c r="Q415" s="220">
        <v>0</v>
      </c>
      <c r="R415" s="220">
        <v>0</v>
      </c>
      <c r="S415" s="220">
        <v>0</v>
      </c>
      <c r="T415" s="220">
        <v>0</v>
      </c>
      <c r="U415" s="220">
        <v>0</v>
      </c>
      <c r="V415" s="220">
        <v>0</v>
      </c>
      <c r="W415" s="220">
        <v>0</v>
      </c>
      <c r="X415" s="220">
        <v>0</v>
      </c>
      <c r="Y415" s="220">
        <v>0</v>
      </c>
      <c r="Z415" s="220">
        <v>0</v>
      </c>
      <c r="AA415" s="220">
        <v>0</v>
      </c>
      <c r="AB415" s="220">
        <v>0</v>
      </c>
      <c r="AC415" s="220">
        <v>0</v>
      </c>
      <c r="AD415" s="220">
        <v>0</v>
      </c>
      <c r="AE415" s="220">
        <v>0</v>
      </c>
      <c r="AF415" s="220">
        <v>0</v>
      </c>
      <c r="AG415" s="220">
        <f t="shared" si="80"/>
        <v>0</v>
      </c>
      <c r="AH415" s="234"/>
      <c r="AI415" s="235">
        <f t="shared" si="83"/>
        <v>0</v>
      </c>
      <c r="AJ415" s="235">
        <f t="shared" si="83"/>
        <v>0</v>
      </c>
      <c r="AK415" s="235">
        <f t="shared" si="83"/>
        <v>0</v>
      </c>
      <c r="AL415" s="235">
        <f t="shared" si="83"/>
        <v>0</v>
      </c>
      <c r="AM415" s="235">
        <f t="shared" si="83"/>
        <v>0</v>
      </c>
      <c r="AN415" s="235">
        <f t="shared" si="83"/>
        <v>0</v>
      </c>
      <c r="AO415" s="235">
        <f t="shared" si="81"/>
        <v>0</v>
      </c>
      <c r="AP415" s="235">
        <f t="shared" si="81"/>
        <v>0</v>
      </c>
      <c r="AQ415" s="235">
        <f t="shared" si="81"/>
        <v>0</v>
      </c>
      <c r="AR415" s="235">
        <f t="shared" si="74"/>
        <v>0</v>
      </c>
      <c r="AS415" s="235">
        <f t="shared" si="74"/>
        <v>0</v>
      </c>
      <c r="AT415" s="235">
        <f t="shared" si="74"/>
        <v>0</v>
      </c>
      <c r="AU415" s="236">
        <f t="shared" si="76"/>
        <v>0</v>
      </c>
      <c r="AV415" s="236">
        <f t="shared" si="77"/>
        <v>0</v>
      </c>
      <c r="AW415" s="236">
        <f t="shared" si="77"/>
        <v>0</v>
      </c>
      <c r="AX415" s="236">
        <f t="shared" si="77"/>
        <v>0</v>
      </c>
      <c r="AY415" s="236">
        <f t="shared" si="77"/>
        <v>0</v>
      </c>
      <c r="AZ415" s="236">
        <f t="shared" si="84"/>
        <v>0</v>
      </c>
      <c r="BA415" s="236">
        <f t="shared" si="84"/>
        <v>0</v>
      </c>
      <c r="BB415" s="236">
        <f t="shared" si="84"/>
        <v>0</v>
      </c>
      <c r="BC415" s="236">
        <f t="shared" si="84"/>
        <v>0</v>
      </c>
      <c r="BD415" s="236">
        <f t="shared" si="84"/>
        <v>0</v>
      </c>
      <c r="BE415" s="236">
        <f t="shared" si="84"/>
        <v>0</v>
      </c>
      <c r="BF415" s="236">
        <f t="shared" si="82"/>
        <v>0</v>
      </c>
      <c r="BG415" s="236">
        <f t="shared" si="82"/>
        <v>0</v>
      </c>
      <c r="BH415" s="236">
        <f t="shared" si="82"/>
        <v>0</v>
      </c>
      <c r="BI415" s="236">
        <f t="shared" si="75"/>
        <v>0</v>
      </c>
      <c r="BJ415" s="236">
        <f t="shared" si="75"/>
        <v>0</v>
      </c>
      <c r="BK415" s="236">
        <f t="shared" si="75"/>
        <v>0</v>
      </c>
      <c r="BL415" s="235">
        <f t="shared" si="78"/>
        <v>0</v>
      </c>
      <c r="BM415" s="234"/>
      <c r="BN415" s="234"/>
      <c r="BO415" s="234"/>
      <c r="BP415" s="234"/>
      <c r="BQ415" s="234"/>
    </row>
    <row r="416" spans="1:69">
      <c r="A416" s="234" t="s">
        <v>629</v>
      </c>
      <c r="B416" s="231">
        <v>4.3999999999999997E-2</v>
      </c>
      <c r="C416" s="231">
        <v>4.3999999999999997E-2</v>
      </c>
      <c r="D416" s="220">
        <v>869715.39</v>
      </c>
      <c r="E416" s="220">
        <v>900373.04</v>
      </c>
      <c r="F416" s="220">
        <v>900373.04</v>
      </c>
      <c r="G416" s="220">
        <v>896034.13</v>
      </c>
      <c r="H416" s="220">
        <v>949189.04</v>
      </c>
      <c r="I416" s="220">
        <v>1000273.1</v>
      </c>
      <c r="J416" s="220">
        <v>993863.34</v>
      </c>
      <c r="K416" s="220">
        <v>993863.34</v>
      </c>
      <c r="L416" s="220">
        <v>1043863.34</v>
      </c>
      <c r="M416" s="220">
        <v>1105451.19</v>
      </c>
      <c r="N416" s="220">
        <v>1117039.0399999998</v>
      </c>
      <c r="O416" s="220">
        <v>1093499.0299999998</v>
      </c>
      <c r="P416" s="220">
        <f t="shared" si="79"/>
        <v>11863537.019999998</v>
      </c>
      <c r="Q416" s="220">
        <v>1056661.0799999998</v>
      </c>
      <c r="R416" s="220">
        <v>1042668.2999999998</v>
      </c>
      <c r="S416" s="220">
        <v>1041973.4599999997</v>
      </c>
      <c r="T416" s="220">
        <v>1040773.1099999998</v>
      </c>
      <c r="U416" s="220">
        <v>1039165.2599999998</v>
      </c>
      <c r="V416" s="220">
        <v>1034693.3599999998</v>
      </c>
      <c r="W416" s="220">
        <v>1028499.3599999998</v>
      </c>
      <c r="X416" s="220">
        <v>1026369.7599999998</v>
      </c>
      <c r="Y416" s="220">
        <v>1026369.7599999998</v>
      </c>
      <c r="Z416" s="220">
        <v>1026369.7599999998</v>
      </c>
      <c r="AA416" s="220">
        <v>1026369.7599999998</v>
      </c>
      <c r="AB416" s="220">
        <v>1026369.7599999998</v>
      </c>
      <c r="AC416" s="220">
        <v>1026369.7599999998</v>
      </c>
      <c r="AD416" s="220">
        <v>1026369.7599999998</v>
      </c>
      <c r="AE416" s="220">
        <v>1026369.7599999998</v>
      </c>
      <c r="AF416" s="220">
        <v>1026369.7599999998</v>
      </c>
      <c r="AG416" s="220">
        <f t="shared" si="80"/>
        <v>12339685.819999998</v>
      </c>
      <c r="AH416" s="234"/>
      <c r="AI416" s="235">
        <f t="shared" si="83"/>
        <v>3188.96</v>
      </c>
      <c r="AJ416" s="235">
        <f t="shared" si="83"/>
        <v>3301.37</v>
      </c>
      <c r="AK416" s="235">
        <f t="shared" si="83"/>
        <v>3301.37</v>
      </c>
      <c r="AL416" s="235">
        <f t="shared" si="83"/>
        <v>3285.46</v>
      </c>
      <c r="AM416" s="235">
        <f t="shared" si="83"/>
        <v>3480.36</v>
      </c>
      <c r="AN416" s="235">
        <f t="shared" si="83"/>
        <v>3667.67</v>
      </c>
      <c r="AO416" s="235">
        <f t="shared" si="81"/>
        <v>3644.17</v>
      </c>
      <c r="AP416" s="235">
        <f t="shared" si="81"/>
        <v>3644.17</v>
      </c>
      <c r="AQ416" s="235">
        <f t="shared" si="81"/>
        <v>3827.5</v>
      </c>
      <c r="AR416" s="235">
        <f t="shared" si="74"/>
        <v>4053.32</v>
      </c>
      <c r="AS416" s="235">
        <f t="shared" si="74"/>
        <v>4095.81</v>
      </c>
      <c r="AT416" s="235">
        <f t="shared" si="74"/>
        <v>4009.5</v>
      </c>
      <c r="AU416" s="236">
        <f t="shared" si="76"/>
        <v>43499.659999999996</v>
      </c>
      <c r="AV416" s="236">
        <f t="shared" si="77"/>
        <v>3874.42</v>
      </c>
      <c r="AW416" s="236">
        <f t="shared" si="77"/>
        <v>3823.12</v>
      </c>
      <c r="AX416" s="236">
        <f t="shared" si="77"/>
        <v>3820.57</v>
      </c>
      <c r="AY416" s="236">
        <f t="shared" si="77"/>
        <v>3816.17</v>
      </c>
      <c r="AZ416" s="236">
        <f t="shared" si="84"/>
        <v>3810.27</v>
      </c>
      <c r="BA416" s="236">
        <f t="shared" si="84"/>
        <v>3793.88</v>
      </c>
      <c r="BB416" s="236">
        <f t="shared" si="84"/>
        <v>3771.16</v>
      </c>
      <c r="BC416" s="236">
        <f t="shared" si="84"/>
        <v>3763.36</v>
      </c>
      <c r="BD416" s="236">
        <f t="shared" si="84"/>
        <v>3763.36</v>
      </c>
      <c r="BE416" s="236">
        <f t="shared" si="84"/>
        <v>3763.36</v>
      </c>
      <c r="BF416" s="236">
        <f t="shared" si="82"/>
        <v>3763.36</v>
      </c>
      <c r="BG416" s="236">
        <f t="shared" si="82"/>
        <v>3763.36</v>
      </c>
      <c r="BH416" s="236">
        <f t="shared" si="82"/>
        <v>3763.36</v>
      </c>
      <c r="BI416" s="236">
        <f t="shared" si="75"/>
        <v>3763.36</v>
      </c>
      <c r="BJ416" s="236">
        <f t="shared" si="75"/>
        <v>3763.36</v>
      </c>
      <c r="BK416" s="236">
        <f t="shared" si="75"/>
        <v>3763.36</v>
      </c>
      <c r="BL416" s="235">
        <f t="shared" si="78"/>
        <v>45245.55</v>
      </c>
      <c r="BM416" s="234"/>
      <c r="BN416" s="234"/>
      <c r="BO416" s="234"/>
      <c r="BP416" s="234"/>
      <c r="BQ416" s="234"/>
    </row>
    <row r="417" spans="1:69">
      <c r="A417" s="234" t="s">
        <v>630</v>
      </c>
      <c r="B417" s="231">
        <v>4.3999999999999997E-2</v>
      </c>
      <c r="C417" s="231">
        <v>4.3999999999999997E-2</v>
      </c>
      <c r="D417" s="239">
        <v>876.55000000000007</v>
      </c>
      <c r="E417" s="239">
        <v>876.55000000000007</v>
      </c>
      <c r="F417" s="239">
        <v>876.55000000000007</v>
      </c>
      <c r="G417" s="239">
        <v>876.55000000000007</v>
      </c>
      <c r="H417" s="239">
        <v>876.55000000000007</v>
      </c>
      <c r="I417" s="239">
        <v>876.55000000000007</v>
      </c>
      <c r="J417" s="239">
        <v>876.55000000000007</v>
      </c>
      <c r="K417" s="239">
        <v>876.55000000000007</v>
      </c>
      <c r="L417" s="239">
        <v>876.55000000000007</v>
      </c>
      <c r="M417" s="239">
        <v>438.27500000000003</v>
      </c>
      <c r="N417" s="220">
        <v>0</v>
      </c>
      <c r="O417" s="239">
        <v>0</v>
      </c>
      <c r="P417" s="220">
        <f t="shared" si="79"/>
        <v>8327.2250000000004</v>
      </c>
      <c r="Q417" s="239">
        <v>0</v>
      </c>
      <c r="R417" s="239">
        <v>0</v>
      </c>
      <c r="S417" s="239">
        <v>0</v>
      </c>
      <c r="T417" s="239">
        <v>0</v>
      </c>
      <c r="U417" s="239">
        <v>0</v>
      </c>
      <c r="V417" s="239">
        <v>0</v>
      </c>
      <c r="W417" s="239">
        <v>0</v>
      </c>
      <c r="X417" s="239">
        <v>0</v>
      </c>
      <c r="Y417" s="239">
        <v>0</v>
      </c>
      <c r="Z417" s="239">
        <v>0</v>
      </c>
      <c r="AA417" s="220">
        <v>0</v>
      </c>
      <c r="AB417" s="239">
        <v>0</v>
      </c>
      <c r="AC417" s="239">
        <v>0</v>
      </c>
      <c r="AD417" s="239">
        <v>0</v>
      </c>
      <c r="AE417" s="239">
        <v>0</v>
      </c>
      <c r="AF417" s="239">
        <v>0</v>
      </c>
      <c r="AG417" s="220">
        <f t="shared" si="80"/>
        <v>0</v>
      </c>
      <c r="AH417" s="234"/>
      <c r="AI417" s="235">
        <f t="shared" si="83"/>
        <v>3.21</v>
      </c>
      <c r="AJ417" s="235">
        <f t="shared" si="83"/>
        <v>3.21</v>
      </c>
      <c r="AK417" s="235">
        <f t="shared" si="83"/>
        <v>3.21</v>
      </c>
      <c r="AL417" s="235">
        <f t="shared" si="83"/>
        <v>3.21</v>
      </c>
      <c r="AM417" s="235">
        <f t="shared" si="83"/>
        <v>3.21</v>
      </c>
      <c r="AN417" s="235">
        <f t="shared" si="83"/>
        <v>3.21</v>
      </c>
      <c r="AO417" s="235">
        <f t="shared" si="81"/>
        <v>3.21</v>
      </c>
      <c r="AP417" s="235">
        <f t="shared" si="81"/>
        <v>3.21</v>
      </c>
      <c r="AQ417" s="235">
        <f t="shared" si="81"/>
        <v>3.21</v>
      </c>
      <c r="AR417" s="235">
        <f t="shared" si="74"/>
        <v>1.61</v>
      </c>
      <c r="AS417" s="235">
        <f t="shared" si="74"/>
        <v>0</v>
      </c>
      <c r="AT417" s="235">
        <f t="shared" si="74"/>
        <v>0</v>
      </c>
      <c r="AU417" s="236">
        <f t="shared" si="76"/>
        <v>30.500000000000004</v>
      </c>
      <c r="AV417" s="236">
        <f t="shared" si="77"/>
        <v>0</v>
      </c>
      <c r="AW417" s="236">
        <f t="shared" si="77"/>
        <v>0</v>
      </c>
      <c r="AX417" s="236">
        <f t="shared" si="77"/>
        <v>0</v>
      </c>
      <c r="AY417" s="236">
        <f t="shared" si="77"/>
        <v>0</v>
      </c>
      <c r="AZ417" s="236">
        <f t="shared" si="84"/>
        <v>0</v>
      </c>
      <c r="BA417" s="236">
        <f t="shared" si="84"/>
        <v>0</v>
      </c>
      <c r="BB417" s="236">
        <f t="shared" si="84"/>
        <v>0</v>
      </c>
      <c r="BC417" s="236">
        <f t="shared" si="84"/>
        <v>0</v>
      </c>
      <c r="BD417" s="236">
        <f t="shared" si="84"/>
        <v>0</v>
      </c>
      <c r="BE417" s="236">
        <f t="shared" si="84"/>
        <v>0</v>
      </c>
      <c r="BF417" s="236">
        <f t="shared" si="82"/>
        <v>0</v>
      </c>
      <c r="BG417" s="236">
        <f t="shared" si="82"/>
        <v>0</v>
      </c>
      <c r="BH417" s="236">
        <f t="shared" si="82"/>
        <v>0</v>
      </c>
      <c r="BI417" s="236">
        <f t="shared" si="75"/>
        <v>0</v>
      </c>
      <c r="BJ417" s="236">
        <f t="shared" si="75"/>
        <v>0</v>
      </c>
      <c r="BK417" s="236">
        <f t="shared" si="75"/>
        <v>0</v>
      </c>
      <c r="BL417" s="235">
        <f t="shared" si="78"/>
        <v>0</v>
      </c>
      <c r="BM417" s="234"/>
      <c r="BN417" s="234"/>
      <c r="BO417" s="234"/>
      <c r="BP417" s="234"/>
      <c r="BQ417" s="234"/>
    </row>
    <row r="418" spans="1:69">
      <c r="A418" s="234" t="s">
        <v>631</v>
      </c>
      <c r="B418" s="231">
        <v>4.02E-2</v>
      </c>
      <c r="C418" s="231">
        <v>4.02E-2</v>
      </c>
      <c r="D418" s="239">
        <v>14619959.470000001</v>
      </c>
      <c r="E418" s="239">
        <v>14795834.32</v>
      </c>
      <c r="F418" s="239">
        <v>14945708.449999999</v>
      </c>
      <c r="G418" s="239">
        <v>15061646.4</v>
      </c>
      <c r="H418" s="239">
        <v>15144308.42</v>
      </c>
      <c r="I418" s="239">
        <v>15140945.59</v>
      </c>
      <c r="J418" s="239">
        <v>15532314.865000002</v>
      </c>
      <c r="K418" s="239">
        <v>15993783.890000001</v>
      </c>
      <c r="L418" s="239">
        <v>16094099.01</v>
      </c>
      <c r="M418" s="239">
        <v>16143912.560000001</v>
      </c>
      <c r="N418" s="220">
        <v>16174005.450000001</v>
      </c>
      <c r="O418" s="239">
        <v>16175732.505000001</v>
      </c>
      <c r="P418" s="220">
        <f t="shared" si="79"/>
        <v>185822250.92999998</v>
      </c>
      <c r="Q418" s="239">
        <v>16196094.75</v>
      </c>
      <c r="R418" s="239">
        <v>16489362.075000001</v>
      </c>
      <c r="S418" s="239">
        <v>16756718.905000001</v>
      </c>
      <c r="T418" s="239">
        <v>16867671.605</v>
      </c>
      <c r="U418" s="239">
        <v>17032370.825000003</v>
      </c>
      <c r="V418" s="239">
        <v>17250776.720000006</v>
      </c>
      <c r="W418" s="239">
        <v>17454235.065000009</v>
      </c>
      <c r="X418" s="239">
        <v>17604881.230000004</v>
      </c>
      <c r="Y418" s="239">
        <v>17690473.280000005</v>
      </c>
      <c r="Z418" s="239">
        <v>18067380.900000006</v>
      </c>
      <c r="AA418" s="220">
        <v>18497124.970000006</v>
      </c>
      <c r="AB418" s="239">
        <v>18530424.825000007</v>
      </c>
      <c r="AC418" s="239">
        <v>18586742.895000007</v>
      </c>
      <c r="AD418" s="239">
        <v>18650371.260000005</v>
      </c>
      <c r="AE418" s="239">
        <v>18706460.810000006</v>
      </c>
      <c r="AF418" s="239">
        <v>18814786.565000009</v>
      </c>
      <c r="AG418" s="220">
        <f t="shared" si="80"/>
        <v>216886029.34500009</v>
      </c>
      <c r="AH418" s="234"/>
      <c r="AI418" s="235">
        <f t="shared" si="83"/>
        <v>48976.86</v>
      </c>
      <c r="AJ418" s="235">
        <f t="shared" si="83"/>
        <v>49566.04</v>
      </c>
      <c r="AK418" s="235">
        <f t="shared" si="83"/>
        <v>50068.12</v>
      </c>
      <c r="AL418" s="235">
        <f t="shared" si="83"/>
        <v>50456.52</v>
      </c>
      <c r="AM418" s="235">
        <f t="shared" si="83"/>
        <v>50733.43</v>
      </c>
      <c r="AN418" s="235">
        <f t="shared" si="83"/>
        <v>50722.17</v>
      </c>
      <c r="AO418" s="235">
        <f t="shared" si="81"/>
        <v>52033.25</v>
      </c>
      <c r="AP418" s="235">
        <f t="shared" si="81"/>
        <v>53579.18</v>
      </c>
      <c r="AQ418" s="235">
        <f t="shared" si="81"/>
        <v>53915.23</v>
      </c>
      <c r="AR418" s="235">
        <f t="shared" si="74"/>
        <v>54082.11</v>
      </c>
      <c r="AS418" s="235">
        <f t="shared" si="74"/>
        <v>54182.92</v>
      </c>
      <c r="AT418" s="235">
        <f t="shared" si="74"/>
        <v>54188.7</v>
      </c>
      <c r="AU418" s="236">
        <f t="shared" si="76"/>
        <v>622504.52999999991</v>
      </c>
      <c r="AV418" s="236">
        <f t="shared" si="77"/>
        <v>54256.92</v>
      </c>
      <c r="AW418" s="236">
        <f t="shared" si="77"/>
        <v>55239.360000000001</v>
      </c>
      <c r="AX418" s="236">
        <f t="shared" si="77"/>
        <v>56135.01</v>
      </c>
      <c r="AY418" s="236">
        <f t="shared" si="77"/>
        <v>56506.7</v>
      </c>
      <c r="AZ418" s="236">
        <f t="shared" si="84"/>
        <v>57058.44</v>
      </c>
      <c r="BA418" s="236">
        <f t="shared" si="84"/>
        <v>57790.1</v>
      </c>
      <c r="BB418" s="236">
        <f t="shared" si="84"/>
        <v>58471.69</v>
      </c>
      <c r="BC418" s="236">
        <f t="shared" si="84"/>
        <v>58976.35</v>
      </c>
      <c r="BD418" s="236">
        <f t="shared" si="84"/>
        <v>59263.09</v>
      </c>
      <c r="BE418" s="236">
        <f t="shared" si="84"/>
        <v>60525.73</v>
      </c>
      <c r="BF418" s="236">
        <f t="shared" si="82"/>
        <v>61965.37</v>
      </c>
      <c r="BG418" s="236">
        <f t="shared" si="82"/>
        <v>62076.92</v>
      </c>
      <c r="BH418" s="236">
        <f t="shared" si="82"/>
        <v>62265.59</v>
      </c>
      <c r="BI418" s="236">
        <f t="shared" si="75"/>
        <v>62478.74</v>
      </c>
      <c r="BJ418" s="236">
        <f t="shared" si="75"/>
        <v>62666.64</v>
      </c>
      <c r="BK418" s="236">
        <f t="shared" si="75"/>
        <v>63029.53</v>
      </c>
      <c r="BL418" s="235">
        <f t="shared" si="78"/>
        <v>726568.19000000006</v>
      </c>
      <c r="BM418" s="234"/>
      <c r="BN418" s="234"/>
      <c r="BO418" s="234"/>
      <c r="BP418" s="234"/>
      <c r="BQ418" s="234"/>
    </row>
    <row r="419" spans="1:69">
      <c r="A419" s="234" t="s">
        <v>632</v>
      </c>
      <c r="B419" s="231">
        <v>4.02E-2</v>
      </c>
      <c r="C419" s="231">
        <v>4.02E-2</v>
      </c>
      <c r="D419" s="239">
        <v>474777.34</v>
      </c>
      <c r="E419" s="239">
        <v>474777.34</v>
      </c>
      <c r="F419" s="239">
        <v>471729.87</v>
      </c>
      <c r="G419" s="239">
        <v>487265.28000000003</v>
      </c>
      <c r="H419" s="239">
        <v>505848.15</v>
      </c>
      <c r="I419" s="239">
        <v>505848.15</v>
      </c>
      <c r="J419" s="239">
        <v>548314.91500000004</v>
      </c>
      <c r="K419" s="239">
        <v>590781.68000000005</v>
      </c>
      <c r="L419" s="239">
        <v>595742.60000000009</v>
      </c>
      <c r="M419" s="239">
        <v>595990.1</v>
      </c>
      <c r="N419" s="220">
        <v>591276.68000000005</v>
      </c>
      <c r="O419" s="239">
        <v>591276.68000000005</v>
      </c>
      <c r="P419" s="220">
        <f t="shared" si="79"/>
        <v>6433628.7849999992</v>
      </c>
      <c r="Q419" s="239">
        <v>590188.18000000005</v>
      </c>
      <c r="R419" s="239">
        <v>595329.68000000005</v>
      </c>
      <c r="S419" s="239">
        <v>600286.02</v>
      </c>
      <c r="T419" s="239">
        <v>604619.3600000001</v>
      </c>
      <c r="U419" s="239">
        <v>610226.3600000001</v>
      </c>
      <c r="V419" s="239">
        <v>615210.3600000001</v>
      </c>
      <c r="W419" s="239">
        <v>620194.3600000001</v>
      </c>
      <c r="X419" s="239">
        <v>620194.3600000001</v>
      </c>
      <c r="Y419" s="239">
        <v>625801.3600000001</v>
      </c>
      <c r="Z419" s="239">
        <v>630904.94500000007</v>
      </c>
      <c r="AA419" s="220">
        <v>630401.53000000014</v>
      </c>
      <c r="AB419" s="239">
        <v>630401.53000000014</v>
      </c>
      <c r="AC419" s="239">
        <v>630401.53000000014</v>
      </c>
      <c r="AD419" s="239">
        <v>636631.53000000014</v>
      </c>
      <c r="AE419" s="239">
        <v>642861.53000000014</v>
      </c>
      <c r="AF419" s="239">
        <v>648468.53000000014</v>
      </c>
      <c r="AG419" s="220">
        <f t="shared" si="80"/>
        <v>7541697.9250000026</v>
      </c>
      <c r="AH419" s="235"/>
      <c r="AI419" s="235">
        <f t="shared" si="83"/>
        <v>1590.5</v>
      </c>
      <c r="AJ419" s="235">
        <f t="shared" si="83"/>
        <v>1590.5</v>
      </c>
      <c r="AK419" s="235">
        <f t="shared" si="83"/>
        <v>1580.3</v>
      </c>
      <c r="AL419" s="235">
        <f t="shared" si="83"/>
        <v>1632.34</v>
      </c>
      <c r="AM419" s="235">
        <f t="shared" si="83"/>
        <v>1694.59</v>
      </c>
      <c r="AN419" s="235">
        <f t="shared" si="83"/>
        <v>1694.59</v>
      </c>
      <c r="AO419" s="235">
        <f t="shared" si="81"/>
        <v>1836.85</v>
      </c>
      <c r="AP419" s="235">
        <f t="shared" si="81"/>
        <v>1979.12</v>
      </c>
      <c r="AQ419" s="235">
        <f t="shared" si="81"/>
        <v>1995.74</v>
      </c>
      <c r="AR419" s="235">
        <f t="shared" si="74"/>
        <v>1996.57</v>
      </c>
      <c r="AS419" s="235">
        <f t="shared" si="74"/>
        <v>1980.78</v>
      </c>
      <c r="AT419" s="235">
        <f t="shared" si="74"/>
        <v>1980.78</v>
      </c>
      <c r="AU419" s="236">
        <f t="shared" si="76"/>
        <v>21552.66</v>
      </c>
      <c r="AV419" s="236">
        <f t="shared" si="77"/>
        <v>1977.13</v>
      </c>
      <c r="AW419" s="236">
        <f t="shared" si="77"/>
        <v>1994.35</v>
      </c>
      <c r="AX419" s="236">
        <f t="shared" si="77"/>
        <v>2010.96</v>
      </c>
      <c r="AY419" s="236">
        <f t="shared" si="77"/>
        <v>2025.47</v>
      </c>
      <c r="AZ419" s="236">
        <f t="shared" si="84"/>
        <v>2044.26</v>
      </c>
      <c r="BA419" s="236">
        <f t="shared" si="84"/>
        <v>2060.9499999999998</v>
      </c>
      <c r="BB419" s="236">
        <f t="shared" si="84"/>
        <v>2077.65</v>
      </c>
      <c r="BC419" s="236">
        <f t="shared" si="84"/>
        <v>2077.65</v>
      </c>
      <c r="BD419" s="236">
        <f t="shared" si="84"/>
        <v>2096.4299999999998</v>
      </c>
      <c r="BE419" s="236">
        <f t="shared" si="84"/>
        <v>2113.5300000000002</v>
      </c>
      <c r="BF419" s="236">
        <f t="shared" si="82"/>
        <v>2111.85</v>
      </c>
      <c r="BG419" s="236">
        <f t="shared" si="82"/>
        <v>2111.85</v>
      </c>
      <c r="BH419" s="236">
        <f t="shared" si="82"/>
        <v>2111.85</v>
      </c>
      <c r="BI419" s="236">
        <f t="shared" si="75"/>
        <v>2132.7199999999998</v>
      </c>
      <c r="BJ419" s="236">
        <f t="shared" si="75"/>
        <v>2153.59</v>
      </c>
      <c r="BK419" s="236">
        <f t="shared" si="75"/>
        <v>2172.37</v>
      </c>
      <c r="BL419" s="235">
        <f t="shared" si="78"/>
        <v>25264.7</v>
      </c>
      <c r="BM419" s="234"/>
      <c r="BN419" s="234"/>
      <c r="BO419" s="234"/>
      <c r="BP419" s="234"/>
      <c r="BQ419" s="234"/>
    </row>
    <row r="420" spans="1:69">
      <c r="A420" s="234" t="s">
        <v>633</v>
      </c>
      <c r="B420" s="231">
        <v>0</v>
      </c>
      <c r="C420" s="231">
        <v>0</v>
      </c>
      <c r="D420" s="239">
        <v>0</v>
      </c>
      <c r="E420" s="239">
        <v>0</v>
      </c>
      <c r="F420" s="239">
        <v>0</v>
      </c>
      <c r="G420" s="239">
        <v>0</v>
      </c>
      <c r="H420" s="239">
        <v>0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20">
        <v>0</v>
      </c>
      <c r="O420" s="239">
        <v>0</v>
      </c>
      <c r="P420" s="220">
        <f t="shared" si="79"/>
        <v>0</v>
      </c>
      <c r="Q420" s="239">
        <v>0</v>
      </c>
      <c r="R420" s="239">
        <v>0</v>
      </c>
      <c r="S420" s="239">
        <v>0</v>
      </c>
      <c r="T420" s="239">
        <v>0</v>
      </c>
      <c r="U420" s="239">
        <v>0</v>
      </c>
      <c r="V420" s="239">
        <v>0</v>
      </c>
      <c r="W420" s="239">
        <v>0</v>
      </c>
      <c r="X420" s="239">
        <v>0</v>
      </c>
      <c r="Y420" s="239">
        <v>0</v>
      </c>
      <c r="Z420" s="239">
        <v>0</v>
      </c>
      <c r="AA420" s="220">
        <v>0</v>
      </c>
      <c r="AB420" s="239">
        <v>0</v>
      </c>
      <c r="AC420" s="239">
        <v>0</v>
      </c>
      <c r="AD420" s="239">
        <v>0</v>
      </c>
      <c r="AE420" s="239">
        <v>0</v>
      </c>
      <c r="AF420" s="239">
        <v>0</v>
      </c>
      <c r="AG420" s="220">
        <f t="shared" si="80"/>
        <v>0</v>
      </c>
      <c r="AH420" s="234"/>
      <c r="AI420" s="235">
        <f t="shared" si="83"/>
        <v>0</v>
      </c>
      <c r="AJ420" s="235">
        <f t="shared" si="83"/>
        <v>0</v>
      </c>
      <c r="AK420" s="235">
        <f t="shared" si="83"/>
        <v>0</v>
      </c>
      <c r="AL420" s="235">
        <f t="shared" si="83"/>
        <v>0</v>
      </c>
      <c r="AM420" s="235">
        <f t="shared" si="83"/>
        <v>0</v>
      </c>
      <c r="AN420" s="235">
        <f t="shared" si="83"/>
        <v>0</v>
      </c>
      <c r="AO420" s="235">
        <f t="shared" si="81"/>
        <v>0</v>
      </c>
      <c r="AP420" s="235">
        <f t="shared" si="81"/>
        <v>0</v>
      </c>
      <c r="AQ420" s="235">
        <f t="shared" si="81"/>
        <v>0</v>
      </c>
      <c r="AR420" s="235">
        <f t="shared" si="74"/>
        <v>0</v>
      </c>
      <c r="AS420" s="235">
        <f t="shared" si="74"/>
        <v>0</v>
      </c>
      <c r="AT420" s="235">
        <f t="shared" si="74"/>
        <v>0</v>
      </c>
      <c r="AU420" s="236">
        <f t="shared" si="76"/>
        <v>0</v>
      </c>
      <c r="AV420" s="236">
        <f t="shared" si="77"/>
        <v>0</v>
      </c>
      <c r="AW420" s="236">
        <f t="shared" si="77"/>
        <v>0</v>
      </c>
      <c r="AX420" s="236">
        <f t="shared" si="77"/>
        <v>0</v>
      </c>
      <c r="AY420" s="236">
        <f t="shared" si="77"/>
        <v>0</v>
      </c>
      <c r="AZ420" s="236">
        <f t="shared" si="84"/>
        <v>0</v>
      </c>
      <c r="BA420" s="236">
        <f t="shared" si="84"/>
        <v>0</v>
      </c>
      <c r="BB420" s="236">
        <f t="shared" si="84"/>
        <v>0</v>
      </c>
      <c r="BC420" s="236">
        <f t="shared" si="84"/>
        <v>0</v>
      </c>
      <c r="BD420" s="236">
        <f t="shared" si="84"/>
        <v>0</v>
      </c>
      <c r="BE420" s="236">
        <f t="shared" si="84"/>
        <v>0</v>
      </c>
      <c r="BF420" s="236">
        <f t="shared" si="82"/>
        <v>0</v>
      </c>
      <c r="BG420" s="236">
        <f t="shared" si="82"/>
        <v>0</v>
      </c>
      <c r="BH420" s="236">
        <f t="shared" si="82"/>
        <v>0</v>
      </c>
      <c r="BI420" s="236">
        <f t="shared" si="75"/>
        <v>0</v>
      </c>
      <c r="BJ420" s="236">
        <f t="shared" si="75"/>
        <v>0</v>
      </c>
      <c r="BK420" s="236">
        <f t="shared" si="75"/>
        <v>0</v>
      </c>
      <c r="BL420" s="235">
        <f t="shared" si="78"/>
        <v>0</v>
      </c>
      <c r="BM420" s="234"/>
      <c r="BN420" s="234"/>
      <c r="BO420" s="234"/>
      <c r="BP420" s="234"/>
      <c r="BQ420" s="234"/>
    </row>
    <row r="421" spans="1:69">
      <c r="A421" s="234" t="s">
        <v>634</v>
      </c>
      <c r="B421" s="231">
        <v>0</v>
      </c>
      <c r="C421" s="231">
        <v>0</v>
      </c>
      <c r="D421" s="220">
        <v>0</v>
      </c>
      <c r="E421" s="220">
        <v>0</v>
      </c>
      <c r="F421" s="220">
        <v>0</v>
      </c>
      <c r="G421" s="220">
        <v>0</v>
      </c>
      <c r="H421" s="220">
        <v>0</v>
      </c>
      <c r="I421" s="220">
        <v>0</v>
      </c>
      <c r="J421" s="220">
        <v>0</v>
      </c>
      <c r="K421" s="220">
        <v>0</v>
      </c>
      <c r="L421" s="220">
        <v>0</v>
      </c>
      <c r="M421" s="220">
        <v>0</v>
      </c>
      <c r="N421" s="220">
        <v>0</v>
      </c>
      <c r="O421" s="220">
        <v>0</v>
      </c>
      <c r="P421" s="220">
        <f t="shared" si="79"/>
        <v>0</v>
      </c>
      <c r="Q421" s="220">
        <v>0</v>
      </c>
      <c r="R421" s="220">
        <v>0</v>
      </c>
      <c r="S421" s="220">
        <v>0</v>
      </c>
      <c r="T421" s="220">
        <v>0</v>
      </c>
      <c r="U421" s="220">
        <v>0</v>
      </c>
      <c r="V421" s="220">
        <v>0</v>
      </c>
      <c r="W421" s="220">
        <v>0</v>
      </c>
      <c r="X421" s="220">
        <v>0</v>
      </c>
      <c r="Y421" s="220">
        <v>0</v>
      </c>
      <c r="Z421" s="220">
        <v>0</v>
      </c>
      <c r="AA421" s="220">
        <v>0</v>
      </c>
      <c r="AB421" s="220">
        <v>0</v>
      </c>
      <c r="AC421" s="220">
        <v>0</v>
      </c>
      <c r="AD421" s="220">
        <v>0</v>
      </c>
      <c r="AE421" s="220">
        <v>0</v>
      </c>
      <c r="AF421" s="220">
        <v>0</v>
      </c>
      <c r="AG421" s="220">
        <f t="shared" si="80"/>
        <v>0</v>
      </c>
      <c r="AH421" s="234"/>
      <c r="AI421" s="235">
        <f t="shared" si="83"/>
        <v>0</v>
      </c>
      <c r="AJ421" s="235">
        <f t="shared" si="83"/>
        <v>0</v>
      </c>
      <c r="AK421" s="235">
        <f t="shared" si="83"/>
        <v>0</v>
      </c>
      <c r="AL421" s="235">
        <f t="shared" si="83"/>
        <v>0</v>
      </c>
      <c r="AM421" s="235">
        <f t="shared" si="83"/>
        <v>0</v>
      </c>
      <c r="AN421" s="235">
        <f t="shared" si="83"/>
        <v>0</v>
      </c>
      <c r="AO421" s="235">
        <f t="shared" si="81"/>
        <v>0</v>
      </c>
      <c r="AP421" s="235">
        <f t="shared" si="81"/>
        <v>0</v>
      </c>
      <c r="AQ421" s="235">
        <f t="shared" si="81"/>
        <v>0</v>
      </c>
      <c r="AR421" s="235">
        <f t="shared" si="74"/>
        <v>0</v>
      </c>
      <c r="AS421" s="235">
        <f t="shared" si="74"/>
        <v>0</v>
      </c>
      <c r="AT421" s="235">
        <f t="shared" si="74"/>
        <v>0</v>
      </c>
      <c r="AU421" s="236">
        <f t="shared" si="76"/>
        <v>0</v>
      </c>
      <c r="AV421" s="236">
        <f t="shared" si="77"/>
        <v>0</v>
      </c>
      <c r="AW421" s="236">
        <f t="shared" si="77"/>
        <v>0</v>
      </c>
      <c r="AX421" s="236">
        <f t="shared" si="77"/>
        <v>0</v>
      </c>
      <c r="AY421" s="236">
        <f t="shared" si="77"/>
        <v>0</v>
      </c>
      <c r="AZ421" s="236">
        <f t="shared" si="84"/>
        <v>0</v>
      </c>
      <c r="BA421" s="236">
        <f t="shared" si="84"/>
        <v>0</v>
      </c>
      <c r="BB421" s="236">
        <f t="shared" si="84"/>
        <v>0</v>
      </c>
      <c r="BC421" s="236">
        <f t="shared" si="84"/>
        <v>0</v>
      </c>
      <c r="BD421" s="236">
        <f t="shared" si="84"/>
        <v>0</v>
      </c>
      <c r="BE421" s="236">
        <f t="shared" si="84"/>
        <v>0</v>
      </c>
      <c r="BF421" s="236">
        <f t="shared" si="82"/>
        <v>0</v>
      </c>
      <c r="BG421" s="236">
        <f t="shared" si="82"/>
        <v>0</v>
      </c>
      <c r="BH421" s="236">
        <f t="shared" si="82"/>
        <v>0</v>
      </c>
      <c r="BI421" s="236">
        <f t="shared" si="75"/>
        <v>0</v>
      </c>
      <c r="BJ421" s="236">
        <f t="shared" si="75"/>
        <v>0</v>
      </c>
      <c r="BK421" s="236">
        <f t="shared" si="75"/>
        <v>0</v>
      </c>
      <c r="BL421" s="235">
        <f t="shared" si="78"/>
        <v>0</v>
      </c>
      <c r="BM421" s="234"/>
      <c r="BN421" s="234"/>
      <c r="BO421" s="234"/>
      <c r="BP421" s="234"/>
      <c r="BQ421" s="234"/>
    </row>
    <row r="422" spans="1:69">
      <c r="A422" s="234" t="s">
        <v>635</v>
      </c>
      <c r="B422" s="231">
        <v>4.9000000000000002E-2</v>
      </c>
      <c r="C422" s="231">
        <v>4.9000000000000002E-2</v>
      </c>
      <c r="D422" s="220">
        <v>34408930.950000003</v>
      </c>
      <c r="E422" s="220">
        <v>34489624.399999999</v>
      </c>
      <c r="F422" s="220">
        <v>34570317.850000001</v>
      </c>
      <c r="G422" s="220">
        <v>34570317.850000001</v>
      </c>
      <c r="H422" s="220">
        <v>34614916.140000001</v>
      </c>
      <c r="I422" s="220">
        <v>34651220.75</v>
      </c>
      <c r="J422" s="220">
        <v>35290178.350000001</v>
      </c>
      <c r="K422" s="220">
        <v>35992959.350000001</v>
      </c>
      <c r="L422" s="220">
        <v>36310560.094999999</v>
      </c>
      <c r="M422" s="220">
        <v>37109065.265000001</v>
      </c>
      <c r="N422" s="220">
        <v>37645499.409999996</v>
      </c>
      <c r="O422" s="220">
        <v>37645499.409999996</v>
      </c>
      <c r="P422" s="220">
        <f t="shared" si="79"/>
        <v>427299089.81999993</v>
      </c>
      <c r="Q422" s="220">
        <v>39423917.144999996</v>
      </c>
      <c r="R422" s="220">
        <v>41277503.694999993</v>
      </c>
      <c r="S422" s="220">
        <v>41427841.324999996</v>
      </c>
      <c r="T422" s="220">
        <v>41578178.954999998</v>
      </c>
      <c r="U422" s="220">
        <v>41728516.585000001</v>
      </c>
      <c r="V422" s="220">
        <v>41984312.380000003</v>
      </c>
      <c r="W422" s="220">
        <v>42240108.175000004</v>
      </c>
      <c r="X422" s="220">
        <v>42430921.32500001</v>
      </c>
      <c r="Y422" s="220">
        <v>42627516.690000013</v>
      </c>
      <c r="Z422" s="220">
        <v>43581449.870000012</v>
      </c>
      <c r="AA422" s="220">
        <v>44454432.020000011</v>
      </c>
      <c r="AB422" s="220">
        <v>44454432.020000011</v>
      </c>
      <c r="AC422" s="220">
        <v>44454432.020000011</v>
      </c>
      <c r="AD422" s="220">
        <v>45854432.020000011</v>
      </c>
      <c r="AE422" s="220">
        <v>47254432.020000011</v>
      </c>
      <c r="AF422" s="220">
        <v>47254432.020000011</v>
      </c>
      <c r="AG422" s="220">
        <f t="shared" si="80"/>
        <v>528319417.14499998</v>
      </c>
      <c r="AH422" s="234"/>
      <c r="AI422" s="235">
        <f t="shared" si="83"/>
        <v>140503.13</v>
      </c>
      <c r="AJ422" s="235">
        <f t="shared" si="83"/>
        <v>140832.63</v>
      </c>
      <c r="AK422" s="235">
        <f t="shared" si="83"/>
        <v>141162.13</v>
      </c>
      <c r="AL422" s="235">
        <f t="shared" si="83"/>
        <v>141162.13</v>
      </c>
      <c r="AM422" s="235">
        <f t="shared" si="83"/>
        <v>141344.24</v>
      </c>
      <c r="AN422" s="235">
        <f t="shared" si="83"/>
        <v>141492.48000000001</v>
      </c>
      <c r="AO422" s="235">
        <f t="shared" si="81"/>
        <v>144101.56</v>
      </c>
      <c r="AP422" s="235">
        <f t="shared" si="81"/>
        <v>146971.25</v>
      </c>
      <c r="AQ422" s="235">
        <f t="shared" si="81"/>
        <v>148268.12</v>
      </c>
      <c r="AR422" s="235">
        <f t="shared" si="74"/>
        <v>151528.68</v>
      </c>
      <c r="AS422" s="235">
        <f t="shared" si="74"/>
        <v>153719.12</v>
      </c>
      <c r="AT422" s="235">
        <f t="shared" si="74"/>
        <v>153719.12</v>
      </c>
      <c r="AU422" s="236">
        <f t="shared" si="76"/>
        <v>1744804.5899999999</v>
      </c>
      <c r="AV422" s="236">
        <f t="shared" si="77"/>
        <v>160981</v>
      </c>
      <c r="AW422" s="236">
        <f t="shared" si="77"/>
        <v>168549.81</v>
      </c>
      <c r="AX422" s="236">
        <f t="shared" si="77"/>
        <v>169163.69</v>
      </c>
      <c r="AY422" s="236">
        <f t="shared" si="77"/>
        <v>169777.56</v>
      </c>
      <c r="AZ422" s="236">
        <f t="shared" si="84"/>
        <v>170391.44</v>
      </c>
      <c r="BA422" s="236">
        <f t="shared" si="84"/>
        <v>171435.94</v>
      </c>
      <c r="BB422" s="236">
        <f t="shared" si="84"/>
        <v>172480.44</v>
      </c>
      <c r="BC422" s="236">
        <f t="shared" si="84"/>
        <v>173259.6</v>
      </c>
      <c r="BD422" s="236">
        <f t="shared" si="84"/>
        <v>174062.36</v>
      </c>
      <c r="BE422" s="236">
        <f t="shared" si="84"/>
        <v>177957.59</v>
      </c>
      <c r="BF422" s="236">
        <f t="shared" si="82"/>
        <v>181522.26</v>
      </c>
      <c r="BG422" s="236">
        <f t="shared" si="82"/>
        <v>181522.26</v>
      </c>
      <c r="BH422" s="236">
        <f t="shared" si="82"/>
        <v>181522.26</v>
      </c>
      <c r="BI422" s="236">
        <f t="shared" si="75"/>
        <v>187238.93</v>
      </c>
      <c r="BJ422" s="236">
        <f t="shared" si="75"/>
        <v>192955.6</v>
      </c>
      <c r="BK422" s="236">
        <f t="shared" si="75"/>
        <v>192955.6</v>
      </c>
      <c r="BL422" s="235">
        <f t="shared" si="78"/>
        <v>2157304.2799999998</v>
      </c>
      <c r="BM422" s="234"/>
      <c r="BN422" s="234"/>
      <c r="BO422" s="234"/>
      <c r="BP422" s="234"/>
      <c r="BQ422" s="234"/>
    </row>
    <row r="423" spans="1:69">
      <c r="A423" s="234" t="s">
        <v>636</v>
      </c>
      <c r="B423" s="231">
        <v>4.9000000000000002E-2</v>
      </c>
      <c r="C423" s="231">
        <v>4.9000000000000002E-2</v>
      </c>
      <c r="D423" s="220">
        <v>1255080.6400000001</v>
      </c>
      <c r="E423" s="220">
        <v>1255080.6400000001</v>
      </c>
      <c r="F423" s="220">
        <v>1255080.6400000001</v>
      </c>
      <c r="G423" s="220">
        <v>1255080.6400000001</v>
      </c>
      <c r="H423" s="220">
        <v>1255080.6400000001</v>
      </c>
      <c r="I423" s="220">
        <v>1255080.6400000001</v>
      </c>
      <c r="J423" s="220">
        <v>1255080.6400000001</v>
      </c>
      <c r="K423" s="220">
        <v>1255080.6400000001</v>
      </c>
      <c r="L423" s="220">
        <v>1255080.6400000001</v>
      </c>
      <c r="M423" s="220">
        <v>1255080.6400000001</v>
      </c>
      <c r="N423" s="220">
        <v>1255080.6400000001</v>
      </c>
      <c r="O423" s="220">
        <v>1255080.6400000001</v>
      </c>
      <c r="P423" s="220">
        <f t="shared" si="79"/>
        <v>15060967.680000005</v>
      </c>
      <c r="Q423" s="220">
        <v>1255080.6400000001</v>
      </c>
      <c r="R423" s="220">
        <v>1255080.6400000001</v>
      </c>
      <c r="S423" s="220">
        <v>1255080.6400000001</v>
      </c>
      <c r="T423" s="220">
        <v>1255080.6400000001</v>
      </c>
      <c r="U423" s="220">
        <v>1255080.6400000001</v>
      </c>
      <c r="V423" s="220">
        <v>1255080.6400000001</v>
      </c>
      <c r="W423" s="220">
        <v>1255080.6400000001</v>
      </c>
      <c r="X423" s="220">
        <v>1255080.6400000001</v>
      </c>
      <c r="Y423" s="220">
        <v>1255080.6400000001</v>
      </c>
      <c r="Z423" s="220">
        <v>1255080.6400000001</v>
      </c>
      <c r="AA423" s="220">
        <v>1255080.6400000001</v>
      </c>
      <c r="AB423" s="220">
        <v>1255080.6400000001</v>
      </c>
      <c r="AC423" s="220">
        <v>1255080.6400000001</v>
      </c>
      <c r="AD423" s="220">
        <v>1255080.6400000001</v>
      </c>
      <c r="AE423" s="220">
        <v>1255080.6400000001</v>
      </c>
      <c r="AF423" s="220">
        <v>1255080.6400000001</v>
      </c>
      <c r="AG423" s="220">
        <f t="shared" si="80"/>
        <v>15060967.680000005</v>
      </c>
      <c r="AH423" s="234"/>
      <c r="AI423" s="235">
        <f t="shared" si="83"/>
        <v>5124.91</v>
      </c>
      <c r="AJ423" s="235">
        <f t="shared" si="83"/>
        <v>5124.91</v>
      </c>
      <c r="AK423" s="235">
        <f t="shared" si="83"/>
        <v>5124.91</v>
      </c>
      <c r="AL423" s="235">
        <f t="shared" si="83"/>
        <v>5124.91</v>
      </c>
      <c r="AM423" s="235">
        <f t="shared" si="83"/>
        <v>5124.91</v>
      </c>
      <c r="AN423" s="235">
        <f t="shared" si="83"/>
        <v>5124.91</v>
      </c>
      <c r="AO423" s="235">
        <f t="shared" si="81"/>
        <v>5124.91</v>
      </c>
      <c r="AP423" s="235">
        <f t="shared" si="81"/>
        <v>5124.91</v>
      </c>
      <c r="AQ423" s="235">
        <f t="shared" si="81"/>
        <v>5124.91</v>
      </c>
      <c r="AR423" s="235">
        <f t="shared" si="74"/>
        <v>5124.91</v>
      </c>
      <c r="AS423" s="235">
        <f t="shared" si="74"/>
        <v>5124.91</v>
      </c>
      <c r="AT423" s="235">
        <f t="shared" si="74"/>
        <v>5124.91</v>
      </c>
      <c r="AU423" s="236">
        <f t="shared" si="76"/>
        <v>61498.920000000013</v>
      </c>
      <c r="AV423" s="236">
        <f t="shared" si="77"/>
        <v>5124.91</v>
      </c>
      <c r="AW423" s="236">
        <f t="shared" si="77"/>
        <v>5124.91</v>
      </c>
      <c r="AX423" s="236">
        <f t="shared" si="77"/>
        <v>5124.91</v>
      </c>
      <c r="AY423" s="236">
        <f t="shared" si="77"/>
        <v>5124.91</v>
      </c>
      <c r="AZ423" s="236">
        <f t="shared" si="84"/>
        <v>5124.91</v>
      </c>
      <c r="BA423" s="236">
        <f t="shared" si="84"/>
        <v>5124.91</v>
      </c>
      <c r="BB423" s="236">
        <f t="shared" si="84"/>
        <v>5124.91</v>
      </c>
      <c r="BC423" s="236">
        <f t="shared" si="84"/>
        <v>5124.91</v>
      </c>
      <c r="BD423" s="236">
        <f t="shared" si="84"/>
        <v>5124.91</v>
      </c>
      <c r="BE423" s="236">
        <f t="shared" si="84"/>
        <v>5124.91</v>
      </c>
      <c r="BF423" s="236">
        <f t="shared" si="82"/>
        <v>5124.91</v>
      </c>
      <c r="BG423" s="236">
        <f t="shared" si="82"/>
        <v>5124.91</v>
      </c>
      <c r="BH423" s="236">
        <f t="shared" si="82"/>
        <v>5124.91</v>
      </c>
      <c r="BI423" s="236">
        <f t="shared" si="75"/>
        <v>5124.91</v>
      </c>
      <c r="BJ423" s="236">
        <f t="shared" si="75"/>
        <v>5124.91</v>
      </c>
      <c r="BK423" s="236">
        <f t="shared" si="75"/>
        <v>5124.91</v>
      </c>
      <c r="BL423" s="235">
        <f t="shared" si="78"/>
        <v>61498.920000000013</v>
      </c>
      <c r="BM423" s="234"/>
      <c r="BN423" s="234"/>
      <c r="BO423" s="234"/>
      <c r="BP423" s="234"/>
      <c r="BQ423" s="234"/>
    </row>
    <row r="424" spans="1:69">
      <c r="A424" s="234" t="s">
        <v>637</v>
      </c>
      <c r="B424" s="231">
        <v>0.1084</v>
      </c>
      <c r="C424" s="231">
        <v>0.1084</v>
      </c>
      <c r="D424" s="220">
        <v>24084552.829999998</v>
      </c>
      <c r="E424" s="220">
        <v>24087317.530000001</v>
      </c>
      <c r="F424" s="220">
        <v>24063864.620000001</v>
      </c>
      <c r="G424" s="220">
        <v>24040667.199999999</v>
      </c>
      <c r="H424" s="220">
        <v>23996585.190000001</v>
      </c>
      <c r="I424" s="220">
        <v>23952479.129999999</v>
      </c>
      <c r="J424" s="220">
        <v>23952710.560000002</v>
      </c>
      <c r="K424" s="220">
        <v>23952710.560000002</v>
      </c>
      <c r="L424" s="220">
        <v>23952710.560000002</v>
      </c>
      <c r="M424" s="220">
        <v>23952710.560000002</v>
      </c>
      <c r="N424" s="220">
        <v>23952710.560000002</v>
      </c>
      <c r="O424" s="220">
        <v>23952710.560000002</v>
      </c>
      <c r="P424" s="220">
        <f t="shared" si="79"/>
        <v>287941729.86000001</v>
      </c>
      <c r="Q424" s="220">
        <v>23952710.560000002</v>
      </c>
      <c r="R424" s="220">
        <v>23952710.560000002</v>
      </c>
      <c r="S424" s="220">
        <v>23952710.560000002</v>
      </c>
      <c r="T424" s="220">
        <v>23952710.560000002</v>
      </c>
      <c r="U424" s="220">
        <v>23952710.560000002</v>
      </c>
      <c r="V424" s="220">
        <v>23952710.560000002</v>
      </c>
      <c r="W424" s="220">
        <v>23952710.560000002</v>
      </c>
      <c r="X424" s="220">
        <v>23952710.560000002</v>
      </c>
      <c r="Y424" s="220">
        <v>23952710.560000002</v>
      </c>
      <c r="Z424" s="220">
        <v>23952710.560000002</v>
      </c>
      <c r="AA424" s="220">
        <v>23952710.560000002</v>
      </c>
      <c r="AB424" s="220">
        <v>23952710.560000002</v>
      </c>
      <c r="AC424" s="220">
        <v>23952710.560000002</v>
      </c>
      <c r="AD424" s="220">
        <v>23952710.560000002</v>
      </c>
      <c r="AE424" s="220">
        <v>23952710.560000002</v>
      </c>
      <c r="AF424" s="220">
        <v>23952710.560000002</v>
      </c>
      <c r="AG424" s="220">
        <f t="shared" si="80"/>
        <v>287432526.72000003</v>
      </c>
      <c r="AH424" s="234"/>
      <c r="AI424" s="235">
        <f t="shared" si="83"/>
        <v>217563.79</v>
      </c>
      <c r="AJ424" s="235">
        <f t="shared" si="83"/>
        <v>217588.77</v>
      </c>
      <c r="AK424" s="235">
        <f t="shared" si="83"/>
        <v>217376.91</v>
      </c>
      <c r="AL424" s="235">
        <f t="shared" si="83"/>
        <v>217167.35999999999</v>
      </c>
      <c r="AM424" s="235">
        <f t="shared" si="83"/>
        <v>216769.15</v>
      </c>
      <c r="AN424" s="235">
        <f t="shared" si="83"/>
        <v>216370.73</v>
      </c>
      <c r="AO424" s="235">
        <f t="shared" si="81"/>
        <v>216372.82</v>
      </c>
      <c r="AP424" s="235">
        <f t="shared" si="81"/>
        <v>216372.82</v>
      </c>
      <c r="AQ424" s="235">
        <f t="shared" si="81"/>
        <v>216372.82</v>
      </c>
      <c r="AR424" s="235">
        <f t="shared" si="81"/>
        <v>216372.82</v>
      </c>
      <c r="AS424" s="235">
        <f t="shared" si="81"/>
        <v>216372.82</v>
      </c>
      <c r="AT424" s="235">
        <f t="shared" si="81"/>
        <v>216372.82</v>
      </c>
      <c r="AU424" s="236">
        <f t="shared" si="76"/>
        <v>2601073.63</v>
      </c>
      <c r="AV424" s="236">
        <f t="shared" si="77"/>
        <v>216372.82</v>
      </c>
      <c r="AW424" s="236">
        <f t="shared" si="77"/>
        <v>216372.82</v>
      </c>
      <c r="AX424" s="236">
        <f t="shared" si="77"/>
        <v>216372.82</v>
      </c>
      <c r="AY424" s="236">
        <f t="shared" si="77"/>
        <v>216372.82</v>
      </c>
      <c r="AZ424" s="236">
        <f t="shared" si="84"/>
        <v>216372.82</v>
      </c>
      <c r="BA424" s="236">
        <f t="shared" si="84"/>
        <v>216372.82</v>
      </c>
      <c r="BB424" s="236">
        <f t="shared" si="84"/>
        <v>216372.82</v>
      </c>
      <c r="BC424" s="236">
        <f t="shared" si="84"/>
        <v>216372.82</v>
      </c>
      <c r="BD424" s="236">
        <f t="shared" si="84"/>
        <v>216372.82</v>
      </c>
      <c r="BE424" s="236">
        <f t="shared" si="84"/>
        <v>216372.82</v>
      </c>
      <c r="BF424" s="236">
        <f t="shared" si="82"/>
        <v>216372.82</v>
      </c>
      <c r="BG424" s="236">
        <f t="shared" si="82"/>
        <v>216372.82</v>
      </c>
      <c r="BH424" s="236">
        <f t="shared" si="82"/>
        <v>216372.82</v>
      </c>
      <c r="BI424" s="236">
        <f t="shared" si="82"/>
        <v>216372.82</v>
      </c>
      <c r="BJ424" s="236">
        <f t="shared" si="82"/>
        <v>216372.82</v>
      </c>
      <c r="BK424" s="236">
        <f t="shared" si="82"/>
        <v>216372.82</v>
      </c>
      <c r="BL424" s="235">
        <f t="shared" si="78"/>
        <v>2596473.84</v>
      </c>
      <c r="BM424" s="234"/>
      <c r="BN424" s="234"/>
      <c r="BO424" s="234"/>
      <c r="BP424" s="234"/>
      <c r="BQ424" s="234"/>
    </row>
    <row r="425" spans="1:69">
      <c r="A425" s="234" t="s">
        <v>638</v>
      </c>
      <c r="B425" s="231">
        <v>0.1084</v>
      </c>
      <c r="C425" s="231">
        <v>0.1084</v>
      </c>
      <c r="D425" s="220">
        <v>0</v>
      </c>
      <c r="E425" s="220">
        <v>0</v>
      </c>
      <c r="F425" s="220">
        <v>0</v>
      </c>
      <c r="G425" s="220">
        <v>141623.33000000002</v>
      </c>
      <c r="H425" s="220">
        <v>283246.65000000002</v>
      </c>
      <c r="I425" s="220">
        <v>283246.65000000002</v>
      </c>
      <c r="J425" s="220">
        <v>283246.65000000002</v>
      </c>
      <c r="K425" s="220">
        <v>283246.65000000002</v>
      </c>
      <c r="L425" s="220">
        <v>283246.65000000002</v>
      </c>
      <c r="M425" s="220">
        <v>283246.65000000002</v>
      </c>
      <c r="N425" s="220">
        <v>283246.65000000002</v>
      </c>
      <c r="O425" s="220">
        <v>283246.65000000002</v>
      </c>
      <c r="P425" s="220">
        <f t="shared" si="79"/>
        <v>2407596.5299999998</v>
      </c>
      <c r="Q425" s="220">
        <v>283246.65000000002</v>
      </c>
      <c r="R425" s="220">
        <v>283246.65000000002</v>
      </c>
      <c r="S425" s="220">
        <v>283246.65000000002</v>
      </c>
      <c r="T425" s="220">
        <v>283246.65000000002</v>
      </c>
      <c r="U425" s="220">
        <v>283246.65000000002</v>
      </c>
      <c r="V425" s="220">
        <v>283246.65000000002</v>
      </c>
      <c r="W425" s="220">
        <v>283246.65000000002</v>
      </c>
      <c r="X425" s="220">
        <v>283246.65000000002</v>
      </c>
      <c r="Y425" s="220">
        <v>283246.65000000002</v>
      </c>
      <c r="Z425" s="220">
        <v>283246.65000000002</v>
      </c>
      <c r="AA425" s="220">
        <v>283246.65000000002</v>
      </c>
      <c r="AB425" s="220">
        <v>283246.65000000002</v>
      </c>
      <c r="AC425" s="220">
        <v>283246.65000000002</v>
      </c>
      <c r="AD425" s="220">
        <v>283246.65000000002</v>
      </c>
      <c r="AE425" s="220">
        <v>283246.65000000002</v>
      </c>
      <c r="AF425" s="220">
        <v>283246.65000000002</v>
      </c>
      <c r="AG425" s="220">
        <f t="shared" si="80"/>
        <v>3398959.7999999993</v>
      </c>
      <c r="AH425" s="234"/>
      <c r="AI425" s="235">
        <f t="shared" si="83"/>
        <v>0</v>
      </c>
      <c r="AJ425" s="235">
        <f t="shared" si="83"/>
        <v>0</v>
      </c>
      <c r="AK425" s="235">
        <f t="shared" si="83"/>
        <v>0</v>
      </c>
      <c r="AL425" s="235">
        <f t="shared" si="83"/>
        <v>1279.33</v>
      </c>
      <c r="AM425" s="235">
        <f t="shared" si="83"/>
        <v>2558.66</v>
      </c>
      <c r="AN425" s="235">
        <f t="shared" si="83"/>
        <v>2558.66</v>
      </c>
      <c r="AO425" s="235">
        <f t="shared" si="81"/>
        <v>2558.66</v>
      </c>
      <c r="AP425" s="235">
        <f t="shared" si="81"/>
        <v>2558.66</v>
      </c>
      <c r="AQ425" s="235">
        <f t="shared" si="81"/>
        <v>2558.66</v>
      </c>
      <c r="AR425" s="235">
        <f t="shared" si="81"/>
        <v>2558.66</v>
      </c>
      <c r="AS425" s="235">
        <f t="shared" si="81"/>
        <v>2558.66</v>
      </c>
      <c r="AT425" s="235">
        <f t="shared" si="81"/>
        <v>2558.66</v>
      </c>
      <c r="AU425" s="236">
        <f t="shared" si="76"/>
        <v>21748.61</v>
      </c>
      <c r="AV425" s="236">
        <f t="shared" si="77"/>
        <v>2558.66</v>
      </c>
      <c r="AW425" s="236">
        <f t="shared" si="77"/>
        <v>2558.66</v>
      </c>
      <c r="AX425" s="236">
        <f t="shared" si="77"/>
        <v>2558.66</v>
      </c>
      <c r="AY425" s="236">
        <f t="shared" si="77"/>
        <v>2558.66</v>
      </c>
      <c r="AZ425" s="236">
        <f t="shared" si="84"/>
        <v>2558.66</v>
      </c>
      <c r="BA425" s="236">
        <f t="shared" si="84"/>
        <v>2558.66</v>
      </c>
      <c r="BB425" s="236">
        <f t="shared" si="84"/>
        <v>2558.66</v>
      </c>
      <c r="BC425" s="236">
        <f t="shared" si="84"/>
        <v>2558.66</v>
      </c>
      <c r="BD425" s="236">
        <f t="shared" si="84"/>
        <v>2558.66</v>
      </c>
      <c r="BE425" s="236">
        <f t="shared" si="84"/>
        <v>2558.66</v>
      </c>
      <c r="BF425" s="236">
        <f t="shared" si="82"/>
        <v>2558.66</v>
      </c>
      <c r="BG425" s="236">
        <f t="shared" si="82"/>
        <v>2558.66</v>
      </c>
      <c r="BH425" s="236">
        <f t="shared" si="82"/>
        <v>2558.66</v>
      </c>
      <c r="BI425" s="236">
        <f t="shared" si="82"/>
        <v>2558.66</v>
      </c>
      <c r="BJ425" s="236">
        <f t="shared" si="82"/>
        <v>2558.66</v>
      </c>
      <c r="BK425" s="236">
        <f t="shared" si="82"/>
        <v>2558.66</v>
      </c>
      <c r="BL425" s="235">
        <f t="shared" si="78"/>
        <v>30703.919999999998</v>
      </c>
      <c r="BM425" s="234"/>
      <c r="BN425" s="234"/>
      <c r="BO425" s="234"/>
      <c r="BP425" s="234"/>
      <c r="BQ425" s="234"/>
    </row>
    <row r="426" spans="1:69">
      <c r="A426" s="234" t="s">
        <v>639</v>
      </c>
      <c r="B426" s="231">
        <v>0.14080000000000001</v>
      </c>
      <c r="C426" s="231">
        <v>0.14080000000000001</v>
      </c>
      <c r="D426" s="220">
        <v>7606535.4199999999</v>
      </c>
      <c r="E426" s="220">
        <v>7606691.4100000001</v>
      </c>
      <c r="F426" s="220">
        <v>7606691.1100000003</v>
      </c>
      <c r="G426" s="220">
        <v>7606691.1100000003</v>
      </c>
      <c r="H426" s="220">
        <v>7606691.1100000003</v>
      </c>
      <c r="I426" s="220">
        <v>7607252.4199999999</v>
      </c>
      <c r="J426" s="220">
        <v>7588102.0100000007</v>
      </c>
      <c r="K426" s="220">
        <v>7569291.9200000009</v>
      </c>
      <c r="L426" s="220">
        <v>7571547.2550000008</v>
      </c>
      <c r="M426" s="220">
        <v>7573446.5500000007</v>
      </c>
      <c r="N426" s="220">
        <v>7576637.9450000012</v>
      </c>
      <c r="O426" s="220">
        <v>7581929.5950000007</v>
      </c>
      <c r="P426" s="220">
        <f t="shared" si="79"/>
        <v>91101507.855000004</v>
      </c>
      <c r="Q426" s="220">
        <v>7587221.2650000006</v>
      </c>
      <c r="R426" s="220">
        <v>7592512.9350000005</v>
      </c>
      <c r="S426" s="220">
        <v>7597804.6050000004</v>
      </c>
      <c r="T426" s="220">
        <v>7603096.2750000004</v>
      </c>
      <c r="U426" s="220">
        <v>7608387.9450000003</v>
      </c>
      <c r="V426" s="220">
        <v>7613679.6150000002</v>
      </c>
      <c r="W426" s="220">
        <v>7618971.2850000001</v>
      </c>
      <c r="X426" s="220">
        <v>7624262.9550000001</v>
      </c>
      <c r="Y426" s="220">
        <v>7629554.625</v>
      </c>
      <c r="Z426" s="220">
        <v>7634846.2949999999</v>
      </c>
      <c r="AA426" s="220">
        <v>7640283.8149999995</v>
      </c>
      <c r="AB426" s="220">
        <v>7645867.165</v>
      </c>
      <c r="AC426" s="220">
        <v>7651450.4950000001</v>
      </c>
      <c r="AD426" s="220">
        <v>7657033.8250000002</v>
      </c>
      <c r="AE426" s="220">
        <v>7662617.1550000003</v>
      </c>
      <c r="AF426" s="220">
        <v>7668200.4850000003</v>
      </c>
      <c r="AG426" s="220">
        <f t="shared" si="80"/>
        <v>91655155.659999996</v>
      </c>
      <c r="AH426" s="234"/>
      <c r="AI426" s="235">
        <f t="shared" si="83"/>
        <v>89250.02</v>
      </c>
      <c r="AJ426" s="235">
        <f t="shared" si="83"/>
        <v>89251.85</v>
      </c>
      <c r="AK426" s="235">
        <f t="shared" si="83"/>
        <v>89251.839999999997</v>
      </c>
      <c r="AL426" s="235">
        <f t="shared" si="83"/>
        <v>89251.839999999997</v>
      </c>
      <c r="AM426" s="235">
        <f t="shared" si="83"/>
        <v>89251.839999999997</v>
      </c>
      <c r="AN426" s="235">
        <f t="shared" si="83"/>
        <v>89258.43</v>
      </c>
      <c r="AO426" s="235">
        <f t="shared" si="81"/>
        <v>89033.73</v>
      </c>
      <c r="AP426" s="235">
        <f t="shared" si="81"/>
        <v>88813.03</v>
      </c>
      <c r="AQ426" s="235">
        <f t="shared" si="81"/>
        <v>88839.49</v>
      </c>
      <c r="AR426" s="235">
        <f t="shared" si="81"/>
        <v>88861.77</v>
      </c>
      <c r="AS426" s="235">
        <f t="shared" si="81"/>
        <v>88899.22</v>
      </c>
      <c r="AT426" s="235">
        <f t="shared" si="81"/>
        <v>88961.31</v>
      </c>
      <c r="AU426" s="236">
        <f t="shared" si="76"/>
        <v>1068924.3699999999</v>
      </c>
      <c r="AV426" s="236">
        <f t="shared" si="77"/>
        <v>89023.4</v>
      </c>
      <c r="AW426" s="236">
        <f t="shared" si="77"/>
        <v>89085.49</v>
      </c>
      <c r="AX426" s="236">
        <f t="shared" si="77"/>
        <v>89147.57</v>
      </c>
      <c r="AY426" s="236">
        <f t="shared" si="77"/>
        <v>89209.66</v>
      </c>
      <c r="AZ426" s="236">
        <f t="shared" si="84"/>
        <v>89271.75</v>
      </c>
      <c r="BA426" s="236">
        <f t="shared" si="84"/>
        <v>89333.84</v>
      </c>
      <c r="BB426" s="236">
        <f t="shared" si="84"/>
        <v>89395.93</v>
      </c>
      <c r="BC426" s="236">
        <f t="shared" si="84"/>
        <v>89458.02</v>
      </c>
      <c r="BD426" s="236">
        <f t="shared" si="84"/>
        <v>89520.11</v>
      </c>
      <c r="BE426" s="236">
        <f t="shared" si="84"/>
        <v>89582.2</v>
      </c>
      <c r="BF426" s="236">
        <f t="shared" si="82"/>
        <v>89646</v>
      </c>
      <c r="BG426" s="236">
        <f t="shared" si="82"/>
        <v>89711.51</v>
      </c>
      <c r="BH426" s="236">
        <f t="shared" si="82"/>
        <v>89777.02</v>
      </c>
      <c r="BI426" s="236">
        <f t="shared" si="82"/>
        <v>89842.53</v>
      </c>
      <c r="BJ426" s="236">
        <f t="shared" si="82"/>
        <v>89908.04</v>
      </c>
      <c r="BK426" s="236">
        <f t="shared" si="82"/>
        <v>89973.55</v>
      </c>
      <c r="BL426" s="235">
        <f t="shared" si="78"/>
        <v>1075420.5</v>
      </c>
      <c r="BM426" s="234"/>
      <c r="BN426" s="234"/>
      <c r="BO426" s="234"/>
      <c r="BP426" s="235">
        <f>BL426</f>
        <v>1075420.5</v>
      </c>
      <c r="BQ426" s="234"/>
    </row>
    <row r="427" spans="1:69">
      <c r="A427" s="234" t="s">
        <v>640</v>
      </c>
      <c r="B427" s="231">
        <v>0</v>
      </c>
      <c r="C427" s="231">
        <v>0</v>
      </c>
      <c r="D427" s="220">
        <v>649719.77</v>
      </c>
      <c r="E427" s="220">
        <v>649719.77</v>
      </c>
      <c r="F427" s="220">
        <v>649921.02</v>
      </c>
      <c r="G427" s="220">
        <v>650122.27</v>
      </c>
      <c r="H427" s="220">
        <v>661963.16</v>
      </c>
      <c r="I427" s="220">
        <v>673804.04</v>
      </c>
      <c r="J427" s="220">
        <v>673804.04</v>
      </c>
      <c r="K427" s="220">
        <v>673804.04</v>
      </c>
      <c r="L427" s="220">
        <v>673804.04</v>
      </c>
      <c r="M427" s="220">
        <v>673804.04</v>
      </c>
      <c r="N427" s="220">
        <v>673804.04</v>
      </c>
      <c r="O427" s="220">
        <v>673804.04</v>
      </c>
      <c r="P427" s="220">
        <f t="shared" si="79"/>
        <v>7978074.2700000005</v>
      </c>
      <c r="Q427" s="220">
        <v>673804.04</v>
      </c>
      <c r="R427" s="220">
        <v>673804.04</v>
      </c>
      <c r="S427" s="220">
        <v>673804.04</v>
      </c>
      <c r="T427" s="220">
        <v>673804.04</v>
      </c>
      <c r="U427" s="220">
        <v>673804.04</v>
      </c>
      <c r="V427" s="220">
        <v>673804.04</v>
      </c>
      <c r="W427" s="220">
        <v>673804.04</v>
      </c>
      <c r="X427" s="220">
        <v>673804.04</v>
      </c>
      <c r="Y427" s="220">
        <v>673804.04</v>
      </c>
      <c r="Z427" s="220">
        <v>673804.04</v>
      </c>
      <c r="AA427" s="220">
        <v>673804.04</v>
      </c>
      <c r="AB427" s="220">
        <v>673804.04</v>
      </c>
      <c r="AC427" s="220">
        <v>673804.04</v>
      </c>
      <c r="AD427" s="220">
        <v>673804.04</v>
      </c>
      <c r="AE427" s="220">
        <v>673804.04</v>
      </c>
      <c r="AF427" s="220">
        <v>673804.04</v>
      </c>
      <c r="AG427" s="220">
        <f t="shared" si="80"/>
        <v>8085648.4800000004</v>
      </c>
      <c r="AH427" s="234"/>
      <c r="AI427" s="235">
        <f t="shared" si="83"/>
        <v>0</v>
      </c>
      <c r="AJ427" s="235">
        <f t="shared" si="83"/>
        <v>0</v>
      </c>
      <c r="AK427" s="235">
        <f t="shared" si="83"/>
        <v>0</v>
      </c>
      <c r="AL427" s="235">
        <f t="shared" si="83"/>
        <v>0</v>
      </c>
      <c r="AM427" s="235">
        <f t="shared" si="83"/>
        <v>0</v>
      </c>
      <c r="AN427" s="235">
        <f t="shared" si="83"/>
        <v>0</v>
      </c>
      <c r="AO427" s="235">
        <f t="shared" si="81"/>
        <v>0</v>
      </c>
      <c r="AP427" s="235">
        <f t="shared" si="81"/>
        <v>0</v>
      </c>
      <c r="AQ427" s="235">
        <f t="shared" si="81"/>
        <v>0</v>
      </c>
      <c r="AR427" s="235">
        <f t="shared" si="81"/>
        <v>0</v>
      </c>
      <c r="AS427" s="235">
        <f t="shared" si="81"/>
        <v>0</v>
      </c>
      <c r="AT427" s="235">
        <f t="shared" si="81"/>
        <v>0</v>
      </c>
      <c r="AU427" s="236">
        <f t="shared" si="76"/>
        <v>0</v>
      </c>
      <c r="AV427" s="236">
        <f t="shared" si="77"/>
        <v>0</v>
      </c>
      <c r="AW427" s="236">
        <f t="shared" si="77"/>
        <v>0</v>
      </c>
      <c r="AX427" s="236">
        <f t="shared" si="77"/>
        <v>0</v>
      </c>
      <c r="AY427" s="236">
        <f t="shared" si="77"/>
        <v>0</v>
      </c>
      <c r="AZ427" s="236">
        <f t="shared" si="84"/>
        <v>0</v>
      </c>
      <c r="BA427" s="236">
        <f t="shared" si="84"/>
        <v>0</v>
      </c>
      <c r="BB427" s="236">
        <f t="shared" si="84"/>
        <v>0</v>
      </c>
      <c r="BC427" s="236">
        <f t="shared" si="84"/>
        <v>0</v>
      </c>
      <c r="BD427" s="236">
        <f t="shared" si="84"/>
        <v>0</v>
      </c>
      <c r="BE427" s="236">
        <f t="shared" si="84"/>
        <v>0</v>
      </c>
      <c r="BF427" s="236">
        <f t="shared" si="82"/>
        <v>0</v>
      </c>
      <c r="BG427" s="236">
        <f t="shared" si="82"/>
        <v>0</v>
      </c>
      <c r="BH427" s="236">
        <f t="shared" si="82"/>
        <v>0</v>
      </c>
      <c r="BI427" s="236">
        <f t="shared" si="82"/>
        <v>0</v>
      </c>
      <c r="BJ427" s="236">
        <f t="shared" si="82"/>
        <v>0</v>
      </c>
      <c r="BK427" s="236">
        <f t="shared" si="82"/>
        <v>0</v>
      </c>
      <c r="BL427" s="235">
        <f t="shared" si="78"/>
        <v>0</v>
      </c>
      <c r="BM427" s="234"/>
      <c r="BN427" s="234"/>
      <c r="BO427" s="234"/>
      <c r="BP427" s="234"/>
      <c r="BQ427" s="234"/>
    </row>
    <row r="428" spans="1:69">
      <c r="A428" s="234" t="s">
        <v>641</v>
      </c>
      <c r="B428" s="231">
        <v>0</v>
      </c>
      <c r="C428" s="231">
        <v>0</v>
      </c>
      <c r="D428" s="220">
        <v>7844.4400000000005</v>
      </c>
      <c r="E428" s="220">
        <v>7844.4400000000005</v>
      </c>
      <c r="F428" s="220">
        <v>7844.4400000000005</v>
      </c>
      <c r="G428" s="220">
        <v>7844.4400000000005</v>
      </c>
      <c r="H428" s="220">
        <v>7844.4400000000005</v>
      </c>
      <c r="I428" s="220">
        <v>7844.4400000000005</v>
      </c>
      <c r="J428" s="220">
        <v>7844.4400000000005</v>
      </c>
      <c r="K428" s="220">
        <v>7844.4400000000005</v>
      </c>
      <c r="L428" s="220">
        <v>7844.4400000000005</v>
      </c>
      <c r="M428" s="220">
        <v>7844.4400000000005</v>
      </c>
      <c r="N428" s="220">
        <v>7844.4400000000005</v>
      </c>
      <c r="O428" s="220">
        <v>7844.4400000000005</v>
      </c>
      <c r="P428" s="220">
        <f t="shared" si="79"/>
        <v>94133.280000000013</v>
      </c>
      <c r="Q428" s="220">
        <v>7844.4400000000005</v>
      </c>
      <c r="R428" s="220">
        <v>7844.4400000000005</v>
      </c>
      <c r="S428" s="220">
        <v>7844.4400000000005</v>
      </c>
      <c r="T428" s="220">
        <v>7844.4400000000005</v>
      </c>
      <c r="U428" s="220">
        <v>7844.4400000000005</v>
      </c>
      <c r="V428" s="220">
        <v>7844.4400000000005</v>
      </c>
      <c r="W428" s="220">
        <v>7844.4400000000005</v>
      </c>
      <c r="X428" s="220">
        <v>7844.4400000000005</v>
      </c>
      <c r="Y428" s="220">
        <v>7844.4400000000005</v>
      </c>
      <c r="Z428" s="220">
        <v>7844.4400000000005</v>
      </c>
      <c r="AA428" s="220">
        <v>7844.4400000000005</v>
      </c>
      <c r="AB428" s="220">
        <v>7844.4400000000005</v>
      </c>
      <c r="AC428" s="220">
        <v>7844.4400000000005</v>
      </c>
      <c r="AD428" s="220">
        <v>7844.4400000000005</v>
      </c>
      <c r="AE428" s="220">
        <v>7844.4400000000005</v>
      </c>
      <c r="AF428" s="220">
        <v>7844.4400000000005</v>
      </c>
      <c r="AG428" s="220">
        <f t="shared" si="80"/>
        <v>94133.280000000013</v>
      </c>
      <c r="AH428" s="234"/>
      <c r="AI428" s="235">
        <f t="shared" si="83"/>
        <v>0</v>
      </c>
      <c r="AJ428" s="235">
        <f t="shared" si="83"/>
        <v>0</v>
      </c>
      <c r="AK428" s="235">
        <f t="shared" si="83"/>
        <v>0</v>
      </c>
      <c r="AL428" s="235">
        <f t="shared" si="83"/>
        <v>0</v>
      </c>
      <c r="AM428" s="235">
        <f t="shared" si="83"/>
        <v>0</v>
      </c>
      <c r="AN428" s="235">
        <f t="shared" si="83"/>
        <v>0</v>
      </c>
      <c r="AO428" s="235">
        <f t="shared" si="81"/>
        <v>0</v>
      </c>
      <c r="AP428" s="235">
        <f t="shared" si="81"/>
        <v>0</v>
      </c>
      <c r="AQ428" s="235">
        <f t="shared" si="81"/>
        <v>0</v>
      </c>
      <c r="AR428" s="235">
        <f t="shared" si="81"/>
        <v>0</v>
      </c>
      <c r="AS428" s="235">
        <f t="shared" si="81"/>
        <v>0</v>
      </c>
      <c r="AT428" s="235">
        <f t="shared" si="81"/>
        <v>0</v>
      </c>
      <c r="AU428" s="236">
        <f t="shared" si="76"/>
        <v>0</v>
      </c>
      <c r="AV428" s="236">
        <f t="shared" si="77"/>
        <v>0</v>
      </c>
      <c r="AW428" s="236">
        <f t="shared" si="77"/>
        <v>0</v>
      </c>
      <c r="AX428" s="236">
        <f t="shared" si="77"/>
        <v>0</v>
      </c>
      <c r="AY428" s="236">
        <f t="shared" si="77"/>
        <v>0</v>
      </c>
      <c r="AZ428" s="236">
        <f t="shared" si="84"/>
        <v>0</v>
      </c>
      <c r="BA428" s="236">
        <f t="shared" si="84"/>
        <v>0</v>
      </c>
      <c r="BB428" s="236">
        <f t="shared" si="84"/>
        <v>0</v>
      </c>
      <c r="BC428" s="236">
        <f t="shared" si="84"/>
        <v>0</v>
      </c>
      <c r="BD428" s="236">
        <f t="shared" si="84"/>
        <v>0</v>
      </c>
      <c r="BE428" s="236">
        <f t="shared" si="84"/>
        <v>0</v>
      </c>
      <c r="BF428" s="236">
        <f t="shared" si="82"/>
        <v>0</v>
      </c>
      <c r="BG428" s="236">
        <f t="shared" si="82"/>
        <v>0</v>
      </c>
      <c r="BH428" s="236">
        <f t="shared" si="82"/>
        <v>0</v>
      </c>
      <c r="BI428" s="236">
        <f t="shared" si="82"/>
        <v>0</v>
      </c>
      <c r="BJ428" s="236">
        <f t="shared" si="82"/>
        <v>0</v>
      </c>
      <c r="BK428" s="236">
        <f t="shared" si="82"/>
        <v>0</v>
      </c>
      <c r="BL428" s="235">
        <f t="shared" si="78"/>
        <v>0</v>
      </c>
      <c r="BM428" s="234"/>
      <c r="BN428" s="234"/>
      <c r="BO428" s="234"/>
      <c r="BP428" s="234"/>
      <c r="BQ428" s="234"/>
    </row>
    <row r="429" spans="1:69">
      <c r="A429" s="234" t="s">
        <v>642</v>
      </c>
      <c r="B429" s="231">
        <v>5.6500000000000002E-2</v>
      </c>
      <c r="C429" s="231">
        <v>5.6500000000000002E-2</v>
      </c>
      <c r="D429" s="220">
        <v>1044051.11</v>
      </c>
      <c r="E429" s="220">
        <v>1044051.11</v>
      </c>
      <c r="F429" s="220">
        <v>1044051.11</v>
      </c>
      <c r="G429" s="220">
        <v>1044051.11</v>
      </c>
      <c r="H429" s="220">
        <v>1044051.11</v>
      </c>
      <c r="I429" s="220">
        <v>1044051.11</v>
      </c>
      <c r="J429" s="220">
        <v>1044051.11</v>
      </c>
      <c r="K429" s="220">
        <v>1044051.11</v>
      </c>
      <c r="L429" s="220">
        <v>1044051.11</v>
      </c>
      <c r="M429" s="220">
        <v>1044051.11</v>
      </c>
      <c r="N429" s="220">
        <v>1044051.11</v>
      </c>
      <c r="O429" s="220">
        <v>1044051.11</v>
      </c>
      <c r="P429" s="220">
        <f t="shared" si="79"/>
        <v>12528613.319999998</v>
      </c>
      <c r="Q429" s="220">
        <v>1044051.11</v>
      </c>
      <c r="R429" s="220">
        <v>1044051.11</v>
      </c>
      <c r="S429" s="220">
        <v>1044051.11</v>
      </c>
      <c r="T429" s="220">
        <v>1044051.11</v>
      </c>
      <c r="U429" s="220">
        <v>1044051.11</v>
      </c>
      <c r="V429" s="220">
        <v>1044051.11</v>
      </c>
      <c r="W429" s="220">
        <v>1044051.11</v>
      </c>
      <c r="X429" s="220">
        <v>1044051.11</v>
      </c>
      <c r="Y429" s="220">
        <v>1044051.11</v>
      </c>
      <c r="Z429" s="220">
        <v>1044051.11</v>
      </c>
      <c r="AA429" s="220">
        <v>1044051.11</v>
      </c>
      <c r="AB429" s="220">
        <v>1044051.11</v>
      </c>
      <c r="AC429" s="220">
        <v>1044051.11</v>
      </c>
      <c r="AD429" s="220">
        <v>1044051.11</v>
      </c>
      <c r="AE429" s="220">
        <v>1044051.11</v>
      </c>
      <c r="AF429" s="220">
        <v>1044051.11</v>
      </c>
      <c r="AG429" s="220">
        <f t="shared" si="80"/>
        <v>12528613.319999998</v>
      </c>
      <c r="AH429" s="234"/>
      <c r="AI429" s="235">
        <f t="shared" si="83"/>
        <v>4915.74</v>
      </c>
      <c r="AJ429" s="235">
        <f t="shared" si="83"/>
        <v>4915.74</v>
      </c>
      <c r="AK429" s="235">
        <f t="shared" si="83"/>
        <v>4915.74</v>
      </c>
      <c r="AL429" s="235">
        <f t="shared" si="83"/>
        <v>4915.74</v>
      </c>
      <c r="AM429" s="235">
        <f t="shared" si="83"/>
        <v>4915.74</v>
      </c>
      <c r="AN429" s="235">
        <f t="shared" si="83"/>
        <v>4915.74</v>
      </c>
      <c r="AO429" s="235">
        <f t="shared" si="81"/>
        <v>4915.74</v>
      </c>
      <c r="AP429" s="235">
        <f t="shared" si="81"/>
        <v>4915.74</v>
      </c>
      <c r="AQ429" s="235">
        <f t="shared" si="81"/>
        <v>4915.74</v>
      </c>
      <c r="AR429" s="235">
        <f t="shared" si="81"/>
        <v>4915.74</v>
      </c>
      <c r="AS429" s="235">
        <f t="shared" si="81"/>
        <v>4915.74</v>
      </c>
      <c r="AT429" s="235">
        <f t="shared" si="81"/>
        <v>4915.74</v>
      </c>
      <c r="AU429" s="236">
        <f t="shared" si="76"/>
        <v>58988.879999999983</v>
      </c>
      <c r="AV429" s="236">
        <f t="shared" si="77"/>
        <v>4915.74</v>
      </c>
      <c r="AW429" s="236">
        <f t="shared" si="77"/>
        <v>4915.74</v>
      </c>
      <c r="AX429" s="236">
        <f t="shared" si="77"/>
        <v>4915.74</v>
      </c>
      <c r="AY429" s="236">
        <f t="shared" si="77"/>
        <v>4915.74</v>
      </c>
      <c r="AZ429" s="236">
        <f t="shared" si="84"/>
        <v>4915.74</v>
      </c>
      <c r="BA429" s="236">
        <f t="shared" si="84"/>
        <v>4915.74</v>
      </c>
      <c r="BB429" s="236">
        <f t="shared" si="84"/>
        <v>4915.74</v>
      </c>
      <c r="BC429" s="236">
        <f t="shared" si="84"/>
        <v>4915.74</v>
      </c>
      <c r="BD429" s="236">
        <f t="shared" si="84"/>
        <v>4915.74</v>
      </c>
      <c r="BE429" s="236">
        <f t="shared" si="84"/>
        <v>4915.74</v>
      </c>
      <c r="BF429" s="236">
        <f t="shared" si="82"/>
        <v>4915.74</v>
      </c>
      <c r="BG429" s="236">
        <f t="shared" si="82"/>
        <v>4915.74</v>
      </c>
      <c r="BH429" s="236">
        <f t="shared" si="82"/>
        <v>4915.74</v>
      </c>
      <c r="BI429" s="236">
        <f t="shared" si="82"/>
        <v>4915.74</v>
      </c>
      <c r="BJ429" s="236">
        <f t="shared" si="82"/>
        <v>4915.74</v>
      </c>
      <c r="BK429" s="236">
        <f t="shared" si="82"/>
        <v>4915.74</v>
      </c>
      <c r="BL429" s="235">
        <f t="shared" si="78"/>
        <v>58988.879999999983</v>
      </c>
      <c r="BM429" s="234"/>
      <c r="BN429" s="234"/>
      <c r="BO429" s="234"/>
      <c r="BP429" s="234"/>
      <c r="BQ429" s="234"/>
    </row>
    <row r="430" spans="1:69">
      <c r="A430" s="234" t="s">
        <v>643</v>
      </c>
      <c r="B430" s="231">
        <v>0</v>
      </c>
      <c r="C430" s="231">
        <v>0</v>
      </c>
      <c r="D430" s="220">
        <v>360611.73</v>
      </c>
      <c r="E430" s="220">
        <v>360611.73</v>
      </c>
      <c r="F430" s="220">
        <v>360611.73</v>
      </c>
      <c r="G430" s="220">
        <v>360611.73</v>
      </c>
      <c r="H430" s="220">
        <v>360611.73</v>
      </c>
      <c r="I430" s="220">
        <v>360611.73</v>
      </c>
      <c r="J430" s="220">
        <v>360611.73</v>
      </c>
      <c r="K430" s="220">
        <v>360611.73</v>
      </c>
      <c r="L430" s="220">
        <v>360611.73</v>
      </c>
      <c r="M430" s="220">
        <v>360611.73</v>
      </c>
      <c r="N430" s="220">
        <v>360611.73</v>
      </c>
      <c r="O430" s="220">
        <v>360611.73</v>
      </c>
      <c r="P430" s="220">
        <f t="shared" si="79"/>
        <v>4327340.76</v>
      </c>
      <c r="Q430" s="220">
        <v>360611.73</v>
      </c>
      <c r="R430" s="220">
        <v>360611.73</v>
      </c>
      <c r="S430" s="220">
        <v>360611.73</v>
      </c>
      <c r="T430" s="220">
        <v>360611.73</v>
      </c>
      <c r="U430" s="220">
        <v>360611.73</v>
      </c>
      <c r="V430" s="220">
        <v>360611.73</v>
      </c>
      <c r="W430" s="220">
        <v>360611.73</v>
      </c>
      <c r="X430" s="220">
        <v>360611.73</v>
      </c>
      <c r="Y430" s="220">
        <v>360611.73</v>
      </c>
      <c r="Z430" s="220">
        <v>360611.73</v>
      </c>
      <c r="AA430" s="220">
        <v>360611.73</v>
      </c>
      <c r="AB430" s="220">
        <v>360611.73</v>
      </c>
      <c r="AC430" s="220">
        <v>360611.73</v>
      </c>
      <c r="AD430" s="220">
        <v>360611.73</v>
      </c>
      <c r="AE430" s="220">
        <v>360611.73</v>
      </c>
      <c r="AF430" s="220">
        <v>360611.73</v>
      </c>
      <c r="AG430" s="220">
        <f t="shared" si="80"/>
        <v>4327340.76</v>
      </c>
      <c r="AH430" s="234"/>
      <c r="AI430" s="235">
        <f t="shared" si="83"/>
        <v>0</v>
      </c>
      <c r="AJ430" s="235">
        <f t="shared" si="83"/>
        <v>0</v>
      </c>
      <c r="AK430" s="235">
        <f t="shared" si="83"/>
        <v>0</v>
      </c>
      <c r="AL430" s="235">
        <f t="shared" si="83"/>
        <v>0</v>
      </c>
      <c r="AM430" s="235">
        <f t="shared" si="83"/>
        <v>0</v>
      </c>
      <c r="AN430" s="235">
        <f t="shared" si="83"/>
        <v>0</v>
      </c>
      <c r="AO430" s="235">
        <f t="shared" si="81"/>
        <v>0</v>
      </c>
      <c r="AP430" s="235">
        <f t="shared" si="81"/>
        <v>0</v>
      </c>
      <c r="AQ430" s="235">
        <f t="shared" si="81"/>
        <v>0</v>
      </c>
      <c r="AR430" s="235">
        <f t="shared" si="81"/>
        <v>0</v>
      </c>
      <c r="AS430" s="235">
        <f t="shared" si="81"/>
        <v>0</v>
      </c>
      <c r="AT430" s="235">
        <f t="shared" si="81"/>
        <v>0</v>
      </c>
      <c r="AU430" s="236">
        <f t="shared" si="76"/>
        <v>0</v>
      </c>
      <c r="AV430" s="236">
        <f t="shared" si="77"/>
        <v>0</v>
      </c>
      <c r="AW430" s="236">
        <f t="shared" si="77"/>
        <v>0</v>
      </c>
      <c r="AX430" s="236">
        <f t="shared" si="77"/>
        <v>0</v>
      </c>
      <c r="AY430" s="236">
        <f t="shared" si="77"/>
        <v>0</v>
      </c>
      <c r="AZ430" s="236">
        <f t="shared" si="84"/>
        <v>0</v>
      </c>
      <c r="BA430" s="236">
        <f t="shared" si="84"/>
        <v>0</v>
      </c>
      <c r="BB430" s="236">
        <f t="shared" si="84"/>
        <v>0</v>
      </c>
      <c r="BC430" s="236">
        <f t="shared" si="84"/>
        <v>0</v>
      </c>
      <c r="BD430" s="236">
        <f t="shared" si="84"/>
        <v>0</v>
      </c>
      <c r="BE430" s="236">
        <f t="shared" si="84"/>
        <v>0</v>
      </c>
      <c r="BF430" s="236">
        <f t="shared" si="82"/>
        <v>0</v>
      </c>
      <c r="BG430" s="236">
        <f t="shared" si="82"/>
        <v>0</v>
      </c>
      <c r="BH430" s="236">
        <f t="shared" si="82"/>
        <v>0</v>
      </c>
      <c r="BI430" s="236">
        <f t="shared" si="82"/>
        <v>0</v>
      </c>
      <c r="BJ430" s="236">
        <f t="shared" si="82"/>
        <v>0</v>
      </c>
      <c r="BK430" s="236">
        <f t="shared" si="82"/>
        <v>0</v>
      </c>
      <c r="BL430" s="235">
        <f t="shared" si="78"/>
        <v>0</v>
      </c>
      <c r="BM430" s="234"/>
      <c r="BN430" s="234"/>
      <c r="BO430" s="234"/>
      <c r="BP430" s="234"/>
      <c r="BQ430" s="234"/>
    </row>
    <row r="431" spans="1:69">
      <c r="A431" s="234" t="s">
        <v>644</v>
      </c>
      <c r="B431" s="231">
        <v>4.24E-2</v>
      </c>
      <c r="C431" s="231">
        <v>4.0999999999999995E-2</v>
      </c>
      <c r="D431" s="220">
        <v>800780.88</v>
      </c>
      <c r="E431" s="220">
        <v>800780.88</v>
      </c>
      <c r="F431" s="220">
        <v>800780.88</v>
      </c>
      <c r="G431" s="220">
        <v>800780.88</v>
      </c>
      <c r="H431" s="220">
        <v>800780.88</v>
      </c>
      <c r="I431" s="220">
        <v>800780.88</v>
      </c>
      <c r="J431" s="220">
        <v>807229.54</v>
      </c>
      <c r="K431" s="220">
        <v>813678.2</v>
      </c>
      <c r="L431" s="220">
        <v>813678.2</v>
      </c>
      <c r="M431" s="220">
        <v>813678.2</v>
      </c>
      <c r="N431" s="220">
        <v>813678.2</v>
      </c>
      <c r="O431" s="220">
        <v>813678.2</v>
      </c>
      <c r="P431" s="220">
        <f t="shared" si="79"/>
        <v>9680305.8200000003</v>
      </c>
      <c r="Q431" s="220">
        <v>813678.2</v>
      </c>
      <c r="R431" s="220">
        <v>813678.2</v>
      </c>
      <c r="S431" s="220">
        <v>813678.2</v>
      </c>
      <c r="T431" s="220">
        <v>813678.2</v>
      </c>
      <c r="U431" s="220">
        <v>813678.2</v>
      </c>
      <c r="V431" s="220">
        <v>813678.2</v>
      </c>
      <c r="W431" s="220">
        <v>813678.2</v>
      </c>
      <c r="X431" s="220">
        <v>813678.2</v>
      </c>
      <c r="Y431" s="220">
        <v>813678.2</v>
      </c>
      <c r="Z431" s="220">
        <v>813678.2</v>
      </c>
      <c r="AA431" s="220">
        <v>813678.2</v>
      </c>
      <c r="AB431" s="220">
        <v>813678.2</v>
      </c>
      <c r="AC431" s="220">
        <v>813678.2</v>
      </c>
      <c r="AD431" s="220">
        <v>813678.2</v>
      </c>
      <c r="AE431" s="220">
        <v>813678.2</v>
      </c>
      <c r="AF431" s="220">
        <v>813678.2</v>
      </c>
      <c r="AG431" s="220">
        <f t="shared" si="80"/>
        <v>9764138.4000000004</v>
      </c>
      <c r="AH431" s="234"/>
      <c r="AI431" s="235">
        <f t="shared" si="83"/>
        <v>2829.43</v>
      </c>
      <c r="AJ431" s="235">
        <f t="shared" si="83"/>
        <v>2829.43</v>
      </c>
      <c r="AK431" s="235">
        <f t="shared" si="83"/>
        <v>2829.43</v>
      </c>
      <c r="AL431" s="235">
        <f t="shared" si="83"/>
        <v>2829.43</v>
      </c>
      <c r="AM431" s="235">
        <f t="shared" si="83"/>
        <v>2829.43</v>
      </c>
      <c r="AN431" s="235">
        <f t="shared" si="83"/>
        <v>2829.43</v>
      </c>
      <c r="AO431" s="235">
        <f t="shared" si="81"/>
        <v>2852.21</v>
      </c>
      <c r="AP431" s="235">
        <f t="shared" si="81"/>
        <v>2875</v>
      </c>
      <c r="AQ431" s="235">
        <f t="shared" si="81"/>
        <v>2875</v>
      </c>
      <c r="AR431" s="235">
        <f t="shared" si="81"/>
        <v>2875</v>
      </c>
      <c r="AS431" s="235">
        <f t="shared" si="81"/>
        <v>2875</v>
      </c>
      <c r="AT431" s="235">
        <f t="shared" si="81"/>
        <v>2875</v>
      </c>
      <c r="AU431" s="236">
        <f t="shared" si="76"/>
        <v>34203.789999999994</v>
      </c>
      <c r="AV431" s="236">
        <f t="shared" si="77"/>
        <v>2875</v>
      </c>
      <c r="AW431" s="236">
        <f t="shared" si="77"/>
        <v>2875</v>
      </c>
      <c r="AX431" s="236">
        <f t="shared" si="77"/>
        <v>2875</v>
      </c>
      <c r="AY431" s="236">
        <f t="shared" si="77"/>
        <v>2875</v>
      </c>
      <c r="AZ431" s="236">
        <f t="shared" si="84"/>
        <v>2780.07</v>
      </c>
      <c r="BA431" s="236">
        <f t="shared" si="84"/>
        <v>2780.07</v>
      </c>
      <c r="BB431" s="236">
        <f t="shared" si="84"/>
        <v>2780.07</v>
      </c>
      <c r="BC431" s="236">
        <f t="shared" si="84"/>
        <v>2780.07</v>
      </c>
      <c r="BD431" s="236">
        <f t="shared" si="84"/>
        <v>2780.07</v>
      </c>
      <c r="BE431" s="236">
        <f t="shared" si="84"/>
        <v>2780.07</v>
      </c>
      <c r="BF431" s="236">
        <f t="shared" si="82"/>
        <v>2780.07</v>
      </c>
      <c r="BG431" s="236">
        <f t="shared" si="82"/>
        <v>2780.07</v>
      </c>
      <c r="BH431" s="236">
        <f t="shared" si="82"/>
        <v>2780.07</v>
      </c>
      <c r="BI431" s="236">
        <f t="shared" si="82"/>
        <v>2780.07</v>
      </c>
      <c r="BJ431" s="236">
        <f t="shared" si="82"/>
        <v>2780.07</v>
      </c>
      <c r="BK431" s="236">
        <f t="shared" si="82"/>
        <v>2780.07</v>
      </c>
      <c r="BL431" s="235">
        <f t="shared" si="78"/>
        <v>33360.840000000004</v>
      </c>
      <c r="BM431" s="234"/>
      <c r="BN431" s="234"/>
      <c r="BO431" s="234"/>
      <c r="BP431" s="234"/>
      <c r="BQ431" s="234"/>
    </row>
    <row r="432" spans="1:69">
      <c r="A432" s="234" t="s">
        <v>645</v>
      </c>
      <c r="B432" s="231">
        <v>4.6100000000000002E-2</v>
      </c>
      <c r="C432" s="231">
        <v>4.5399999999999996E-2</v>
      </c>
      <c r="D432" s="220">
        <v>639282.32999999996</v>
      </c>
      <c r="E432" s="220">
        <v>639282.32999999996</v>
      </c>
      <c r="F432" s="220">
        <v>807437.76</v>
      </c>
      <c r="G432" s="220">
        <v>796313.18</v>
      </c>
      <c r="H432" s="220">
        <v>622130.22</v>
      </c>
      <c r="I432" s="220">
        <v>655860.24</v>
      </c>
      <c r="J432" s="220">
        <v>684493.22</v>
      </c>
      <c r="K432" s="220">
        <v>684493.22</v>
      </c>
      <c r="L432" s="220">
        <v>684493.22</v>
      </c>
      <c r="M432" s="220">
        <v>684493.22</v>
      </c>
      <c r="N432" s="220">
        <v>684493.22</v>
      </c>
      <c r="O432" s="220">
        <v>684493.22</v>
      </c>
      <c r="P432" s="220">
        <f t="shared" si="79"/>
        <v>8267265.379999999</v>
      </c>
      <c r="Q432" s="220">
        <v>684493.22</v>
      </c>
      <c r="R432" s="220">
        <v>684493.22</v>
      </c>
      <c r="S432" s="220">
        <v>684493.22</v>
      </c>
      <c r="T432" s="220">
        <v>684493.22</v>
      </c>
      <c r="U432" s="220">
        <v>684493.22</v>
      </c>
      <c r="V432" s="220">
        <v>684493.22</v>
      </c>
      <c r="W432" s="220">
        <v>684493.22</v>
      </c>
      <c r="X432" s="220">
        <v>684493.22</v>
      </c>
      <c r="Y432" s="220">
        <v>684493.22</v>
      </c>
      <c r="Z432" s="220">
        <v>684493.22</v>
      </c>
      <c r="AA432" s="220">
        <v>684493.22</v>
      </c>
      <c r="AB432" s="220">
        <v>684493.22</v>
      </c>
      <c r="AC432" s="220">
        <v>684493.22</v>
      </c>
      <c r="AD432" s="220">
        <v>684493.22</v>
      </c>
      <c r="AE432" s="220">
        <v>684493.22</v>
      </c>
      <c r="AF432" s="220">
        <v>684493.22</v>
      </c>
      <c r="AG432" s="220">
        <f t="shared" si="80"/>
        <v>8213918.6399999978</v>
      </c>
      <c r="AH432" s="234"/>
      <c r="AI432" s="235">
        <f t="shared" si="83"/>
        <v>2455.91</v>
      </c>
      <c r="AJ432" s="235">
        <f t="shared" si="83"/>
        <v>2455.91</v>
      </c>
      <c r="AK432" s="235">
        <f t="shared" si="83"/>
        <v>3101.91</v>
      </c>
      <c r="AL432" s="235">
        <f t="shared" si="83"/>
        <v>3059.17</v>
      </c>
      <c r="AM432" s="235">
        <f t="shared" si="83"/>
        <v>2390.02</v>
      </c>
      <c r="AN432" s="235">
        <f t="shared" si="83"/>
        <v>2519.6</v>
      </c>
      <c r="AO432" s="235">
        <f t="shared" si="81"/>
        <v>2629.59</v>
      </c>
      <c r="AP432" s="235">
        <f t="shared" si="81"/>
        <v>2629.59</v>
      </c>
      <c r="AQ432" s="235">
        <f t="shared" si="81"/>
        <v>2629.59</v>
      </c>
      <c r="AR432" s="235">
        <f t="shared" si="81"/>
        <v>2629.59</v>
      </c>
      <c r="AS432" s="235">
        <f t="shared" si="81"/>
        <v>2629.59</v>
      </c>
      <c r="AT432" s="235">
        <f t="shared" si="81"/>
        <v>2629.59</v>
      </c>
      <c r="AU432" s="236">
        <f t="shared" si="76"/>
        <v>31760.06</v>
      </c>
      <c r="AV432" s="236">
        <f t="shared" si="77"/>
        <v>2629.59</v>
      </c>
      <c r="AW432" s="236">
        <f t="shared" si="77"/>
        <v>2629.59</v>
      </c>
      <c r="AX432" s="236">
        <f t="shared" si="77"/>
        <v>2629.59</v>
      </c>
      <c r="AY432" s="236">
        <f t="shared" si="77"/>
        <v>2629.59</v>
      </c>
      <c r="AZ432" s="236">
        <f t="shared" si="84"/>
        <v>2589.67</v>
      </c>
      <c r="BA432" s="236">
        <f t="shared" si="84"/>
        <v>2589.67</v>
      </c>
      <c r="BB432" s="236">
        <f t="shared" si="84"/>
        <v>2589.67</v>
      </c>
      <c r="BC432" s="236">
        <f t="shared" si="84"/>
        <v>2589.67</v>
      </c>
      <c r="BD432" s="236">
        <f t="shared" si="84"/>
        <v>2589.67</v>
      </c>
      <c r="BE432" s="236">
        <f t="shared" si="84"/>
        <v>2589.67</v>
      </c>
      <c r="BF432" s="236">
        <f t="shared" si="82"/>
        <v>2589.67</v>
      </c>
      <c r="BG432" s="236">
        <f t="shared" si="82"/>
        <v>2589.67</v>
      </c>
      <c r="BH432" s="236">
        <f t="shared" si="82"/>
        <v>2589.67</v>
      </c>
      <c r="BI432" s="236">
        <f t="shared" si="82"/>
        <v>2589.67</v>
      </c>
      <c r="BJ432" s="236">
        <f t="shared" si="82"/>
        <v>2589.67</v>
      </c>
      <c r="BK432" s="236">
        <f t="shared" si="82"/>
        <v>2589.67</v>
      </c>
      <c r="BL432" s="235">
        <f t="shared" si="78"/>
        <v>31076.039999999994</v>
      </c>
      <c r="BM432" s="234"/>
      <c r="BN432" s="234"/>
      <c r="BO432" s="234"/>
      <c r="BP432" s="234"/>
      <c r="BQ432" s="234"/>
    </row>
    <row r="433" spans="1:69">
      <c r="A433" s="234" t="s">
        <v>646</v>
      </c>
      <c r="B433" s="231">
        <v>4.36E-2</v>
      </c>
      <c r="C433" s="231">
        <v>4.36E-2</v>
      </c>
      <c r="D433" s="220">
        <v>0</v>
      </c>
      <c r="E433" s="220">
        <v>0</v>
      </c>
      <c r="F433" s="220">
        <v>0</v>
      </c>
      <c r="G433" s="220">
        <v>164784.01999999999</v>
      </c>
      <c r="H433" s="220">
        <v>329568.03000000003</v>
      </c>
      <c r="I433" s="220">
        <v>329568.03000000003</v>
      </c>
      <c r="J433" s="220">
        <v>329568.03000000003</v>
      </c>
      <c r="K433" s="220">
        <v>329568.03000000003</v>
      </c>
      <c r="L433" s="220">
        <v>329568.03000000003</v>
      </c>
      <c r="M433" s="220">
        <v>329568.03000000003</v>
      </c>
      <c r="N433" s="220">
        <v>329568.03000000003</v>
      </c>
      <c r="O433" s="220">
        <v>329568.03000000003</v>
      </c>
      <c r="P433" s="220">
        <f t="shared" si="79"/>
        <v>2801328.2600000007</v>
      </c>
      <c r="Q433" s="220">
        <v>329568.03000000003</v>
      </c>
      <c r="R433" s="220">
        <v>329568.03000000003</v>
      </c>
      <c r="S433" s="220">
        <v>329568.03000000003</v>
      </c>
      <c r="T433" s="220">
        <v>329568.03000000003</v>
      </c>
      <c r="U433" s="220">
        <v>329568.03000000003</v>
      </c>
      <c r="V433" s="220">
        <v>329568.03000000003</v>
      </c>
      <c r="W433" s="220">
        <v>329568.03000000003</v>
      </c>
      <c r="X433" s="220">
        <v>329568.03000000003</v>
      </c>
      <c r="Y433" s="220">
        <v>329568.03000000003</v>
      </c>
      <c r="Z433" s="220">
        <v>329568.03000000003</v>
      </c>
      <c r="AA433" s="220">
        <v>329568.03000000003</v>
      </c>
      <c r="AB433" s="220">
        <v>329568.03000000003</v>
      </c>
      <c r="AC433" s="220">
        <v>329568.03000000003</v>
      </c>
      <c r="AD433" s="220">
        <v>329568.03000000003</v>
      </c>
      <c r="AE433" s="220">
        <v>329568.03000000003</v>
      </c>
      <c r="AF433" s="220">
        <v>329568.03000000003</v>
      </c>
      <c r="AG433" s="220">
        <f t="shared" si="80"/>
        <v>3954816.3600000013</v>
      </c>
      <c r="AH433" s="234"/>
      <c r="AI433" s="235">
        <f t="shared" si="83"/>
        <v>0</v>
      </c>
      <c r="AJ433" s="235">
        <f t="shared" si="83"/>
        <v>0</v>
      </c>
      <c r="AK433" s="235">
        <f t="shared" si="83"/>
        <v>0</v>
      </c>
      <c r="AL433" s="235">
        <f t="shared" si="83"/>
        <v>598.72</v>
      </c>
      <c r="AM433" s="235">
        <f t="shared" si="83"/>
        <v>1197.43</v>
      </c>
      <c r="AN433" s="235">
        <f t="shared" si="83"/>
        <v>1197.43</v>
      </c>
      <c r="AO433" s="235">
        <f t="shared" si="81"/>
        <v>1197.43</v>
      </c>
      <c r="AP433" s="235">
        <f t="shared" si="81"/>
        <v>1197.43</v>
      </c>
      <c r="AQ433" s="235">
        <f t="shared" si="81"/>
        <v>1197.43</v>
      </c>
      <c r="AR433" s="235">
        <f t="shared" si="81"/>
        <v>1197.43</v>
      </c>
      <c r="AS433" s="235">
        <f t="shared" si="81"/>
        <v>1197.43</v>
      </c>
      <c r="AT433" s="235">
        <f t="shared" si="81"/>
        <v>1197.43</v>
      </c>
      <c r="AU433" s="236">
        <f t="shared" si="76"/>
        <v>10178.160000000002</v>
      </c>
      <c r="AV433" s="236">
        <f t="shared" si="77"/>
        <v>1197.43</v>
      </c>
      <c r="AW433" s="236">
        <f t="shared" si="77"/>
        <v>1197.43</v>
      </c>
      <c r="AX433" s="236">
        <f t="shared" si="77"/>
        <v>1197.43</v>
      </c>
      <c r="AY433" s="236">
        <f t="shared" si="77"/>
        <v>1197.43</v>
      </c>
      <c r="AZ433" s="236">
        <f t="shared" si="84"/>
        <v>1197.43</v>
      </c>
      <c r="BA433" s="236">
        <f t="shared" si="84"/>
        <v>1197.43</v>
      </c>
      <c r="BB433" s="236">
        <f t="shared" si="84"/>
        <v>1197.43</v>
      </c>
      <c r="BC433" s="236">
        <f t="shared" si="84"/>
        <v>1197.43</v>
      </c>
      <c r="BD433" s="236">
        <f t="shared" si="84"/>
        <v>1197.43</v>
      </c>
      <c r="BE433" s="236">
        <f t="shared" si="84"/>
        <v>1197.43</v>
      </c>
      <c r="BF433" s="236">
        <f t="shared" si="82"/>
        <v>1197.43</v>
      </c>
      <c r="BG433" s="236">
        <f t="shared" si="82"/>
        <v>1197.43</v>
      </c>
      <c r="BH433" s="236">
        <f t="shared" si="82"/>
        <v>1197.43</v>
      </c>
      <c r="BI433" s="236">
        <f t="shared" si="82"/>
        <v>1197.43</v>
      </c>
      <c r="BJ433" s="236">
        <f t="shared" si="82"/>
        <v>1197.43</v>
      </c>
      <c r="BK433" s="236">
        <f t="shared" si="82"/>
        <v>1197.43</v>
      </c>
      <c r="BL433" s="235">
        <f t="shared" si="78"/>
        <v>14369.160000000002</v>
      </c>
      <c r="BM433" s="234"/>
      <c r="BN433" s="234"/>
      <c r="BO433" s="234"/>
      <c r="BP433" s="234"/>
      <c r="BQ433" s="234"/>
    </row>
    <row r="434" spans="1:69">
      <c r="A434" s="234" t="s">
        <v>647</v>
      </c>
      <c r="B434" s="231">
        <v>4.2500000000000003E-2</v>
      </c>
      <c r="C434" s="231">
        <v>4.3999999999999997E-2</v>
      </c>
      <c r="D434" s="220">
        <v>0</v>
      </c>
      <c r="E434" s="220">
        <v>0</v>
      </c>
      <c r="F434" s="220">
        <v>0</v>
      </c>
      <c r="G434" s="220">
        <v>15170.43</v>
      </c>
      <c r="H434" s="220">
        <v>30340.850000000002</v>
      </c>
      <c r="I434" s="220">
        <v>30340.850000000002</v>
      </c>
      <c r="J434" s="220">
        <v>30340.850000000002</v>
      </c>
      <c r="K434" s="220">
        <v>30340.850000000002</v>
      </c>
      <c r="L434" s="220">
        <v>30340.850000000002</v>
      </c>
      <c r="M434" s="220">
        <v>30340.850000000002</v>
      </c>
      <c r="N434" s="220">
        <v>30340.850000000002</v>
      </c>
      <c r="O434" s="220">
        <v>30340.850000000002</v>
      </c>
      <c r="P434" s="220">
        <f t="shared" si="79"/>
        <v>257897.23000000004</v>
      </c>
      <c r="Q434" s="220">
        <v>30340.850000000002</v>
      </c>
      <c r="R434" s="220">
        <v>30340.850000000002</v>
      </c>
      <c r="S434" s="220">
        <v>30340.850000000002</v>
      </c>
      <c r="T434" s="220">
        <v>30340.850000000002</v>
      </c>
      <c r="U434" s="220">
        <v>30340.850000000002</v>
      </c>
      <c r="V434" s="220">
        <v>30340.850000000002</v>
      </c>
      <c r="W434" s="220">
        <v>30340.850000000002</v>
      </c>
      <c r="X434" s="220">
        <v>30340.850000000002</v>
      </c>
      <c r="Y434" s="220">
        <v>30340.850000000002</v>
      </c>
      <c r="Z434" s="220">
        <v>30340.850000000002</v>
      </c>
      <c r="AA434" s="220">
        <v>30340.850000000002</v>
      </c>
      <c r="AB434" s="220">
        <v>30340.850000000002</v>
      </c>
      <c r="AC434" s="220">
        <v>30340.850000000002</v>
      </c>
      <c r="AD434" s="220">
        <v>30340.850000000002</v>
      </c>
      <c r="AE434" s="220">
        <v>30340.850000000002</v>
      </c>
      <c r="AF434" s="220">
        <v>30340.850000000002</v>
      </c>
      <c r="AG434" s="220">
        <f t="shared" si="80"/>
        <v>364090.19999999995</v>
      </c>
      <c r="AH434" s="234"/>
      <c r="AI434" s="235">
        <f t="shared" si="83"/>
        <v>0</v>
      </c>
      <c r="AJ434" s="235">
        <f t="shared" si="83"/>
        <v>0</v>
      </c>
      <c r="AK434" s="235">
        <f t="shared" si="83"/>
        <v>0</v>
      </c>
      <c r="AL434" s="235">
        <f t="shared" si="83"/>
        <v>53.73</v>
      </c>
      <c r="AM434" s="235">
        <f t="shared" si="83"/>
        <v>107.46</v>
      </c>
      <c r="AN434" s="235">
        <f t="shared" si="83"/>
        <v>107.46</v>
      </c>
      <c r="AO434" s="235">
        <f t="shared" si="81"/>
        <v>107.46</v>
      </c>
      <c r="AP434" s="235">
        <f t="shared" si="81"/>
        <v>107.46</v>
      </c>
      <c r="AQ434" s="235">
        <f t="shared" si="81"/>
        <v>107.46</v>
      </c>
      <c r="AR434" s="235">
        <f t="shared" si="81"/>
        <v>107.46</v>
      </c>
      <c r="AS434" s="235">
        <f t="shared" si="81"/>
        <v>107.46</v>
      </c>
      <c r="AT434" s="235">
        <f t="shared" si="81"/>
        <v>107.46</v>
      </c>
      <c r="AU434" s="236">
        <f t="shared" si="76"/>
        <v>913.41000000000008</v>
      </c>
      <c r="AV434" s="236">
        <f t="shared" si="77"/>
        <v>107.46</v>
      </c>
      <c r="AW434" s="236">
        <f t="shared" si="77"/>
        <v>107.46</v>
      </c>
      <c r="AX434" s="236">
        <f t="shared" si="77"/>
        <v>107.46</v>
      </c>
      <c r="AY434" s="236">
        <f t="shared" si="77"/>
        <v>107.46</v>
      </c>
      <c r="AZ434" s="236">
        <f t="shared" si="84"/>
        <v>111.25</v>
      </c>
      <c r="BA434" s="236">
        <f t="shared" si="84"/>
        <v>111.25</v>
      </c>
      <c r="BB434" s="236">
        <f t="shared" si="84"/>
        <v>111.25</v>
      </c>
      <c r="BC434" s="236">
        <f t="shared" si="84"/>
        <v>111.25</v>
      </c>
      <c r="BD434" s="236">
        <f t="shared" si="84"/>
        <v>111.25</v>
      </c>
      <c r="BE434" s="236">
        <f t="shared" si="84"/>
        <v>111.25</v>
      </c>
      <c r="BF434" s="236">
        <f t="shared" si="82"/>
        <v>111.25</v>
      </c>
      <c r="BG434" s="236">
        <f t="shared" si="82"/>
        <v>111.25</v>
      </c>
      <c r="BH434" s="236">
        <f t="shared" si="82"/>
        <v>111.25</v>
      </c>
      <c r="BI434" s="236">
        <f t="shared" si="82"/>
        <v>111.25</v>
      </c>
      <c r="BJ434" s="236">
        <f t="shared" si="82"/>
        <v>111.25</v>
      </c>
      <c r="BK434" s="236">
        <f t="shared" si="82"/>
        <v>111.25</v>
      </c>
      <c r="BL434" s="235">
        <f t="shared" si="78"/>
        <v>1335</v>
      </c>
      <c r="BM434" s="234"/>
      <c r="BN434" s="234"/>
      <c r="BO434" s="234"/>
      <c r="BP434" s="234"/>
      <c r="BQ434" s="234"/>
    </row>
    <row r="435" spans="1:69">
      <c r="A435" s="234" t="s">
        <v>648</v>
      </c>
      <c r="B435" s="231">
        <v>0.20960000000000001</v>
      </c>
      <c r="C435" s="231">
        <v>0.20960000000000001</v>
      </c>
      <c r="D435" s="220">
        <v>0</v>
      </c>
      <c r="E435" s="220">
        <v>0</v>
      </c>
      <c r="F435" s="220">
        <v>0</v>
      </c>
      <c r="G435" s="220">
        <v>0</v>
      </c>
      <c r="H435" s="220">
        <v>0</v>
      </c>
      <c r="I435" s="220">
        <v>0</v>
      </c>
      <c r="J435" s="220">
        <v>420654.33</v>
      </c>
      <c r="K435" s="220">
        <v>898292.85499999998</v>
      </c>
      <c r="L435" s="220">
        <v>961152.05</v>
      </c>
      <c r="M435" s="220">
        <v>1386820.0150000001</v>
      </c>
      <c r="N435" s="220">
        <v>1806612.98</v>
      </c>
      <c r="O435" s="220">
        <v>1806612.98</v>
      </c>
      <c r="P435" s="220">
        <f t="shared" si="79"/>
        <v>7280145.2100000009</v>
      </c>
      <c r="Q435" s="220">
        <v>1806612.98</v>
      </c>
      <c r="R435" s="220">
        <v>1806612.98</v>
      </c>
      <c r="S435" s="220">
        <v>1806612.98</v>
      </c>
      <c r="T435" s="220">
        <v>1806612.98</v>
      </c>
      <c r="U435" s="220">
        <v>1806612.98</v>
      </c>
      <c r="V435" s="220">
        <v>1806612.98</v>
      </c>
      <c r="W435" s="220">
        <v>1806612.98</v>
      </c>
      <c r="X435" s="220">
        <v>1806612.98</v>
      </c>
      <c r="Y435" s="220">
        <v>1806612.98</v>
      </c>
      <c r="Z435" s="220">
        <v>1806612.98</v>
      </c>
      <c r="AA435" s="220">
        <v>1806612.98</v>
      </c>
      <c r="AB435" s="220">
        <v>1806612.98</v>
      </c>
      <c r="AC435" s="220">
        <v>1806612.98</v>
      </c>
      <c r="AD435" s="220">
        <v>1806612.98</v>
      </c>
      <c r="AE435" s="220">
        <v>1806612.98</v>
      </c>
      <c r="AF435" s="220">
        <v>1806612.98</v>
      </c>
      <c r="AG435" s="220">
        <f t="shared" si="80"/>
        <v>21679355.760000002</v>
      </c>
      <c r="AH435" s="234"/>
      <c r="AI435" s="235">
        <f t="shared" si="83"/>
        <v>0</v>
      </c>
      <c r="AJ435" s="235">
        <f t="shared" si="83"/>
        <v>0</v>
      </c>
      <c r="AK435" s="235">
        <f t="shared" si="83"/>
        <v>0</v>
      </c>
      <c r="AL435" s="235">
        <f t="shared" si="83"/>
        <v>0</v>
      </c>
      <c r="AM435" s="235">
        <f t="shared" si="83"/>
        <v>0</v>
      </c>
      <c r="AN435" s="235">
        <f t="shared" si="83"/>
        <v>0</v>
      </c>
      <c r="AO435" s="235">
        <f t="shared" si="81"/>
        <v>7347.43</v>
      </c>
      <c r="AP435" s="235">
        <f t="shared" si="81"/>
        <v>15690.18</v>
      </c>
      <c r="AQ435" s="235">
        <f t="shared" si="81"/>
        <v>16788.12</v>
      </c>
      <c r="AR435" s="235">
        <f t="shared" si="81"/>
        <v>24223.119999999999</v>
      </c>
      <c r="AS435" s="235">
        <f t="shared" si="81"/>
        <v>31555.51</v>
      </c>
      <c r="AT435" s="235">
        <f t="shared" si="81"/>
        <v>31555.51</v>
      </c>
      <c r="AU435" s="236">
        <f t="shared" si="76"/>
        <v>127159.86999999998</v>
      </c>
      <c r="AV435" s="236">
        <f t="shared" si="77"/>
        <v>31555.51</v>
      </c>
      <c r="AW435" s="236">
        <f t="shared" si="77"/>
        <v>31555.51</v>
      </c>
      <c r="AX435" s="236">
        <f t="shared" si="77"/>
        <v>31555.51</v>
      </c>
      <c r="AY435" s="236">
        <f t="shared" si="77"/>
        <v>31555.51</v>
      </c>
      <c r="AZ435" s="236">
        <f t="shared" si="84"/>
        <v>31555.51</v>
      </c>
      <c r="BA435" s="236">
        <f t="shared" si="84"/>
        <v>31555.51</v>
      </c>
      <c r="BB435" s="236">
        <f t="shared" si="84"/>
        <v>31555.51</v>
      </c>
      <c r="BC435" s="236">
        <f t="shared" si="84"/>
        <v>31555.51</v>
      </c>
      <c r="BD435" s="236">
        <f t="shared" si="84"/>
        <v>31555.51</v>
      </c>
      <c r="BE435" s="236">
        <f t="shared" si="84"/>
        <v>31555.51</v>
      </c>
      <c r="BF435" s="236">
        <f t="shared" si="82"/>
        <v>31555.51</v>
      </c>
      <c r="BG435" s="236">
        <f t="shared" si="82"/>
        <v>31555.51</v>
      </c>
      <c r="BH435" s="236">
        <f t="shared" si="82"/>
        <v>31555.51</v>
      </c>
      <c r="BI435" s="236">
        <f t="shared" si="82"/>
        <v>31555.51</v>
      </c>
      <c r="BJ435" s="236">
        <f t="shared" si="82"/>
        <v>31555.51</v>
      </c>
      <c r="BK435" s="236">
        <f t="shared" si="82"/>
        <v>31555.51</v>
      </c>
      <c r="BL435" s="235">
        <f t="shared" si="78"/>
        <v>378666.12000000005</v>
      </c>
      <c r="BM435" s="234"/>
      <c r="BN435" s="234"/>
      <c r="BO435" s="234"/>
      <c r="BP435" s="234"/>
      <c r="BQ435" s="234"/>
    </row>
    <row r="436" spans="1:69">
      <c r="A436" s="234" t="s">
        <v>649</v>
      </c>
      <c r="B436" s="231">
        <v>0.20960000000000001</v>
      </c>
      <c r="C436" s="231">
        <v>0.20960000000000001</v>
      </c>
      <c r="D436" s="220">
        <v>0</v>
      </c>
      <c r="E436" s="220">
        <v>0</v>
      </c>
      <c r="F436" s="220">
        <v>0</v>
      </c>
      <c r="G436" s="220">
        <v>0</v>
      </c>
      <c r="H436" s="220">
        <v>0</v>
      </c>
      <c r="I436" s="220">
        <v>0</v>
      </c>
      <c r="J436" s="220">
        <v>0</v>
      </c>
      <c r="K436" s="220">
        <v>0</v>
      </c>
      <c r="L436" s="220">
        <v>0</v>
      </c>
      <c r="M436" s="220">
        <v>0</v>
      </c>
      <c r="N436" s="220">
        <v>0</v>
      </c>
      <c r="O436" s="220">
        <v>0</v>
      </c>
      <c r="P436" s="220">
        <f t="shared" si="79"/>
        <v>0</v>
      </c>
      <c r="Q436" s="220">
        <v>0</v>
      </c>
      <c r="R436" s="220">
        <v>0</v>
      </c>
      <c r="S436" s="220">
        <v>0</v>
      </c>
      <c r="T436" s="220">
        <v>0</v>
      </c>
      <c r="U436" s="220">
        <v>0</v>
      </c>
      <c r="V436" s="220">
        <v>0</v>
      </c>
      <c r="W436" s="220">
        <v>0</v>
      </c>
      <c r="X436" s="220">
        <v>0</v>
      </c>
      <c r="Y436" s="220">
        <v>0</v>
      </c>
      <c r="Z436" s="220">
        <v>0</v>
      </c>
      <c r="AA436" s="220">
        <v>0</v>
      </c>
      <c r="AB436" s="220">
        <v>0</v>
      </c>
      <c r="AC436" s="220">
        <v>0</v>
      </c>
      <c r="AD436" s="220">
        <v>0</v>
      </c>
      <c r="AE436" s="220">
        <v>0</v>
      </c>
      <c r="AF436" s="220">
        <v>0</v>
      </c>
      <c r="AG436" s="220">
        <f t="shared" si="80"/>
        <v>0</v>
      </c>
      <c r="AH436" s="234"/>
      <c r="AI436" s="235">
        <f t="shared" si="83"/>
        <v>0</v>
      </c>
      <c r="AJ436" s="235">
        <f t="shared" si="83"/>
        <v>0</v>
      </c>
      <c r="AK436" s="235">
        <f t="shared" si="83"/>
        <v>0</v>
      </c>
      <c r="AL436" s="235">
        <f t="shared" si="83"/>
        <v>0</v>
      </c>
      <c r="AM436" s="235">
        <f t="shared" si="83"/>
        <v>0</v>
      </c>
      <c r="AN436" s="235">
        <f t="shared" si="83"/>
        <v>0</v>
      </c>
      <c r="AO436" s="235">
        <f t="shared" si="81"/>
        <v>0</v>
      </c>
      <c r="AP436" s="235">
        <f t="shared" si="81"/>
        <v>0</v>
      </c>
      <c r="AQ436" s="235">
        <f t="shared" si="81"/>
        <v>0</v>
      </c>
      <c r="AR436" s="235">
        <f t="shared" si="81"/>
        <v>0</v>
      </c>
      <c r="AS436" s="235">
        <f t="shared" si="81"/>
        <v>0</v>
      </c>
      <c r="AT436" s="235">
        <f t="shared" si="81"/>
        <v>0</v>
      </c>
      <c r="AU436" s="236">
        <f t="shared" si="76"/>
        <v>0</v>
      </c>
      <c r="AV436" s="236">
        <f t="shared" si="77"/>
        <v>0</v>
      </c>
      <c r="AW436" s="236">
        <f t="shared" si="77"/>
        <v>0</v>
      </c>
      <c r="AX436" s="236">
        <f t="shared" si="77"/>
        <v>0</v>
      </c>
      <c r="AY436" s="236">
        <f t="shared" si="77"/>
        <v>0</v>
      </c>
      <c r="AZ436" s="236">
        <f t="shared" si="84"/>
        <v>0</v>
      </c>
      <c r="BA436" s="236">
        <f t="shared" si="84"/>
        <v>0</v>
      </c>
      <c r="BB436" s="236">
        <f t="shared" si="84"/>
        <v>0</v>
      </c>
      <c r="BC436" s="236">
        <f t="shared" si="84"/>
        <v>0</v>
      </c>
      <c r="BD436" s="236">
        <f t="shared" si="84"/>
        <v>0</v>
      </c>
      <c r="BE436" s="236">
        <f t="shared" si="84"/>
        <v>0</v>
      </c>
      <c r="BF436" s="236">
        <f t="shared" si="82"/>
        <v>0</v>
      </c>
      <c r="BG436" s="236">
        <f t="shared" si="82"/>
        <v>0</v>
      </c>
      <c r="BH436" s="236">
        <f t="shared" si="82"/>
        <v>0</v>
      </c>
      <c r="BI436" s="236">
        <f t="shared" si="82"/>
        <v>0</v>
      </c>
      <c r="BJ436" s="236">
        <f t="shared" si="82"/>
        <v>0</v>
      </c>
      <c r="BK436" s="236">
        <f t="shared" si="82"/>
        <v>0</v>
      </c>
      <c r="BL436" s="235">
        <f t="shared" si="78"/>
        <v>0</v>
      </c>
      <c r="BM436" s="234"/>
      <c r="BN436" s="234"/>
      <c r="BO436" s="234"/>
      <c r="BP436" s="234"/>
      <c r="BQ436" s="234"/>
    </row>
    <row r="437" spans="1:69">
      <c r="A437" s="234" t="s">
        <v>650</v>
      </c>
      <c r="B437" s="231">
        <v>0</v>
      </c>
      <c r="C437" s="231">
        <v>0</v>
      </c>
      <c r="D437" s="220">
        <v>0</v>
      </c>
      <c r="E437" s="220">
        <v>0</v>
      </c>
      <c r="F437" s="220">
        <v>0</v>
      </c>
      <c r="G437" s="220">
        <v>0</v>
      </c>
      <c r="H437" s="220">
        <v>0</v>
      </c>
      <c r="I437" s="220">
        <v>0</v>
      </c>
      <c r="J437" s="220">
        <v>0</v>
      </c>
      <c r="K437" s="220">
        <v>0</v>
      </c>
      <c r="L437" s="220">
        <v>0</v>
      </c>
      <c r="M437" s="220">
        <v>0</v>
      </c>
      <c r="N437" s="220">
        <v>0</v>
      </c>
      <c r="O437" s="220">
        <v>0</v>
      </c>
      <c r="P437" s="220">
        <f t="shared" si="79"/>
        <v>0</v>
      </c>
      <c r="Q437" s="220">
        <v>0</v>
      </c>
      <c r="R437" s="220">
        <v>0</v>
      </c>
      <c r="S437" s="220">
        <v>0</v>
      </c>
      <c r="T437" s="220">
        <v>0</v>
      </c>
      <c r="U437" s="220">
        <v>0</v>
      </c>
      <c r="V437" s="220">
        <v>0</v>
      </c>
      <c r="W437" s="220">
        <v>0</v>
      </c>
      <c r="X437" s="220">
        <v>0</v>
      </c>
      <c r="Y437" s="220">
        <v>0</v>
      </c>
      <c r="Z437" s="220">
        <v>0</v>
      </c>
      <c r="AA437" s="220">
        <v>0</v>
      </c>
      <c r="AB437" s="220">
        <v>0</v>
      </c>
      <c r="AC437" s="220">
        <v>0</v>
      </c>
      <c r="AD437" s="220">
        <v>0</v>
      </c>
      <c r="AE437" s="220">
        <v>0</v>
      </c>
      <c r="AF437" s="220">
        <v>0</v>
      </c>
      <c r="AG437" s="220">
        <f t="shared" si="80"/>
        <v>0</v>
      </c>
      <c r="AH437" s="234"/>
      <c r="AI437" s="235">
        <f t="shared" si="83"/>
        <v>0</v>
      </c>
      <c r="AJ437" s="235">
        <f t="shared" si="83"/>
        <v>0</v>
      </c>
      <c r="AK437" s="235">
        <f t="shared" si="83"/>
        <v>0</v>
      </c>
      <c r="AL437" s="235">
        <f t="shared" si="83"/>
        <v>0</v>
      </c>
      <c r="AM437" s="235">
        <f t="shared" si="83"/>
        <v>0</v>
      </c>
      <c r="AN437" s="235">
        <f t="shared" si="83"/>
        <v>0</v>
      </c>
      <c r="AO437" s="235">
        <f t="shared" si="81"/>
        <v>0</v>
      </c>
      <c r="AP437" s="235">
        <f t="shared" si="81"/>
        <v>0</v>
      </c>
      <c r="AQ437" s="235">
        <f t="shared" si="81"/>
        <v>0</v>
      </c>
      <c r="AR437" s="235">
        <f t="shared" si="81"/>
        <v>0</v>
      </c>
      <c r="AS437" s="235">
        <f t="shared" si="81"/>
        <v>0</v>
      </c>
      <c r="AT437" s="235">
        <f t="shared" si="81"/>
        <v>0</v>
      </c>
      <c r="AU437" s="236">
        <f t="shared" si="76"/>
        <v>0</v>
      </c>
      <c r="AV437" s="236">
        <f t="shared" si="77"/>
        <v>0</v>
      </c>
      <c r="AW437" s="236">
        <f t="shared" si="77"/>
        <v>0</v>
      </c>
      <c r="AX437" s="236">
        <f t="shared" si="77"/>
        <v>0</v>
      </c>
      <c r="AY437" s="236">
        <f t="shared" si="77"/>
        <v>0</v>
      </c>
      <c r="AZ437" s="236">
        <f t="shared" si="84"/>
        <v>0</v>
      </c>
      <c r="BA437" s="236">
        <f t="shared" si="84"/>
        <v>0</v>
      </c>
      <c r="BB437" s="236">
        <f t="shared" si="84"/>
        <v>0</v>
      </c>
      <c r="BC437" s="236">
        <f t="shared" si="84"/>
        <v>0</v>
      </c>
      <c r="BD437" s="236">
        <f t="shared" si="84"/>
        <v>0</v>
      </c>
      <c r="BE437" s="236">
        <f t="shared" si="84"/>
        <v>0</v>
      </c>
      <c r="BF437" s="236">
        <f t="shared" si="82"/>
        <v>0</v>
      </c>
      <c r="BG437" s="236">
        <f t="shared" si="82"/>
        <v>0</v>
      </c>
      <c r="BH437" s="236">
        <f t="shared" si="82"/>
        <v>0</v>
      </c>
      <c r="BI437" s="236">
        <f t="shared" si="82"/>
        <v>0</v>
      </c>
      <c r="BJ437" s="236">
        <f t="shared" si="82"/>
        <v>0</v>
      </c>
      <c r="BK437" s="236">
        <f t="shared" si="82"/>
        <v>0</v>
      </c>
      <c r="BL437" s="235">
        <f t="shared" si="78"/>
        <v>0</v>
      </c>
      <c r="BM437" s="234"/>
      <c r="BN437" s="234"/>
      <c r="BO437" s="234"/>
      <c r="BP437" s="234"/>
      <c r="BQ437" s="234"/>
    </row>
    <row r="438" spans="1:69">
      <c r="A438" s="234" t="s">
        <v>651</v>
      </c>
      <c r="B438" s="231">
        <v>0</v>
      </c>
      <c r="C438" s="231">
        <v>0</v>
      </c>
      <c r="D438" s="220">
        <v>0</v>
      </c>
      <c r="E438" s="220">
        <v>0</v>
      </c>
      <c r="F438" s="220">
        <v>8196.86</v>
      </c>
      <c r="G438" s="220">
        <v>16393.71</v>
      </c>
      <c r="H438" s="220">
        <v>16393.71</v>
      </c>
      <c r="I438" s="220">
        <v>16393.71</v>
      </c>
      <c r="J438" s="220">
        <v>16393.71</v>
      </c>
      <c r="K438" s="220">
        <v>16393.71</v>
      </c>
      <c r="L438" s="220">
        <v>16393.71</v>
      </c>
      <c r="M438" s="220">
        <v>16393.71</v>
      </c>
      <c r="N438" s="220">
        <v>16393.71</v>
      </c>
      <c r="O438" s="220">
        <v>16393.71</v>
      </c>
      <c r="P438" s="220">
        <f t="shared" si="79"/>
        <v>155740.24999999997</v>
      </c>
      <c r="Q438" s="220">
        <v>16393.71</v>
      </c>
      <c r="R438" s="220">
        <v>16393.71</v>
      </c>
      <c r="S438" s="220">
        <v>16393.71</v>
      </c>
      <c r="T438" s="220">
        <v>16393.71</v>
      </c>
      <c r="U438" s="220">
        <v>16393.71</v>
      </c>
      <c r="V438" s="220">
        <v>16393.71</v>
      </c>
      <c r="W438" s="220">
        <v>16393.71</v>
      </c>
      <c r="X438" s="220">
        <v>16393.71</v>
      </c>
      <c r="Y438" s="220">
        <v>16393.71</v>
      </c>
      <c r="Z438" s="220">
        <v>16393.71</v>
      </c>
      <c r="AA438" s="220">
        <v>16393.71</v>
      </c>
      <c r="AB438" s="220">
        <v>16393.71</v>
      </c>
      <c r="AC438" s="220">
        <v>16393.71</v>
      </c>
      <c r="AD438" s="220">
        <v>16393.71</v>
      </c>
      <c r="AE438" s="220">
        <v>16393.71</v>
      </c>
      <c r="AF438" s="220">
        <v>16393.71</v>
      </c>
      <c r="AG438" s="220">
        <f t="shared" si="80"/>
        <v>196724.51999999993</v>
      </c>
      <c r="AH438" s="234"/>
      <c r="AI438" s="235">
        <f t="shared" si="83"/>
        <v>0</v>
      </c>
      <c r="AJ438" s="235">
        <f t="shared" si="83"/>
        <v>0</v>
      </c>
      <c r="AK438" s="235">
        <f t="shared" si="83"/>
        <v>0</v>
      </c>
      <c r="AL438" s="235">
        <f t="shared" si="83"/>
        <v>0</v>
      </c>
      <c r="AM438" s="235">
        <f t="shared" si="83"/>
        <v>0</v>
      </c>
      <c r="AN438" s="235">
        <f t="shared" si="83"/>
        <v>0</v>
      </c>
      <c r="AO438" s="235">
        <f t="shared" si="81"/>
        <v>0</v>
      </c>
      <c r="AP438" s="235">
        <f t="shared" si="81"/>
        <v>0</v>
      </c>
      <c r="AQ438" s="235">
        <f t="shared" si="81"/>
        <v>0</v>
      </c>
      <c r="AR438" s="235">
        <f t="shared" si="81"/>
        <v>0</v>
      </c>
      <c r="AS438" s="235">
        <f t="shared" si="81"/>
        <v>0</v>
      </c>
      <c r="AT438" s="235">
        <f t="shared" si="81"/>
        <v>0</v>
      </c>
      <c r="AU438" s="236">
        <f t="shared" si="76"/>
        <v>0</v>
      </c>
      <c r="AV438" s="236">
        <f t="shared" si="77"/>
        <v>0</v>
      </c>
      <c r="AW438" s="236">
        <f t="shared" si="77"/>
        <v>0</v>
      </c>
      <c r="AX438" s="236">
        <f t="shared" si="77"/>
        <v>0</v>
      </c>
      <c r="AY438" s="236">
        <f t="shared" si="77"/>
        <v>0</v>
      </c>
      <c r="AZ438" s="236">
        <f t="shared" si="84"/>
        <v>0</v>
      </c>
      <c r="BA438" s="236">
        <f t="shared" si="84"/>
        <v>0</v>
      </c>
      <c r="BB438" s="236">
        <f t="shared" si="84"/>
        <v>0</v>
      </c>
      <c r="BC438" s="236">
        <f t="shared" si="84"/>
        <v>0</v>
      </c>
      <c r="BD438" s="236">
        <f t="shared" si="84"/>
        <v>0</v>
      </c>
      <c r="BE438" s="236">
        <f t="shared" si="84"/>
        <v>0</v>
      </c>
      <c r="BF438" s="236">
        <f t="shared" si="82"/>
        <v>0</v>
      </c>
      <c r="BG438" s="236">
        <f t="shared" si="82"/>
        <v>0</v>
      </c>
      <c r="BH438" s="236">
        <f t="shared" si="82"/>
        <v>0</v>
      </c>
      <c r="BI438" s="236">
        <f t="shared" si="82"/>
        <v>0</v>
      </c>
      <c r="BJ438" s="236">
        <f t="shared" si="82"/>
        <v>0</v>
      </c>
      <c r="BK438" s="236">
        <f t="shared" si="82"/>
        <v>0</v>
      </c>
      <c r="BL438" s="235">
        <f t="shared" si="78"/>
        <v>0</v>
      </c>
      <c r="BM438" s="234"/>
      <c r="BN438" s="234"/>
      <c r="BO438" s="234"/>
      <c r="BP438" s="234"/>
      <c r="BQ438" s="234"/>
    </row>
    <row r="439" spans="1:69">
      <c r="A439" s="234" t="s">
        <v>652</v>
      </c>
      <c r="B439" s="231">
        <v>1.8100000000000002E-2</v>
      </c>
      <c r="C439" s="231">
        <v>2.29E-2</v>
      </c>
      <c r="D439" s="220">
        <v>1278702.8900000001</v>
      </c>
      <c r="E439" s="220">
        <v>1278702.8900000001</v>
      </c>
      <c r="F439" s="220">
        <v>1281523.57</v>
      </c>
      <c r="G439" s="220">
        <v>1284344.25</v>
      </c>
      <c r="H439" s="220">
        <v>1284344.25</v>
      </c>
      <c r="I439" s="220">
        <v>1284344.25</v>
      </c>
      <c r="J439" s="220">
        <v>1285126.645</v>
      </c>
      <c r="K439" s="220">
        <v>1285909.04</v>
      </c>
      <c r="L439" s="220">
        <v>1285909.04</v>
      </c>
      <c r="M439" s="220">
        <v>1285909.04</v>
      </c>
      <c r="N439" s="220">
        <v>1285909.04</v>
      </c>
      <c r="O439" s="220">
        <v>1285909.04</v>
      </c>
      <c r="P439" s="220">
        <f t="shared" si="79"/>
        <v>15406633.944999997</v>
      </c>
      <c r="Q439" s="220">
        <v>1285909.04</v>
      </c>
      <c r="R439" s="220">
        <v>1285909.04</v>
      </c>
      <c r="S439" s="220">
        <v>1285909.04</v>
      </c>
      <c r="T439" s="220">
        <v>1285909.04</v>
      </c>
      <c r="U439" s="220">
        <v>1285909.04</v>
      </c>
      <c r="V439" s="220">
        <v>1285909.04</v>
      </c>
      <c r="W439" s="220">
        <v>1285909.04</v>
      </c>
      <c r="X439" s="220">
        <v>1285909.04</v>
      </c>
      <c r="Y439" s="220">
        <v>1285909.04</v>
      </c>
      <c r="Z439" s="220">
        <v>1285909.04</v>
      </c>
      <c r="AA439" s="220">
        <v>1285909.04</v>
      </c>
      <c r="AB439" s="220">
        <v>1285909.04</v>
      </c>
      <c r="AC439" s="220">
        <v>1285909.04</v>
      </c>
      <c r="AD439" s="220">
        <v>1285909.04</v>
      </c>
      <c r="AE439" s="220">
        <v>1285909.04</v>
      </c>
      <c r="AF439" s="220">
        <v>1285909.04</v>
      </c>
      <c r="AG439" s="220">
        <f t="shared" si="80"/>
        <v>15430908.479999997</v>
      </c>
      <c r="AH439" s="234"/>
      <c r="AI439" s="235">
        <f t="shared" si="83"/>
        <v>1928.71</v>
      </c>
      <c r="AJ439" s="235">
        <f t="shared" si="83"/>
        <v>1928.71</v>
      </c>
      <c r="AK439" s="235">
        <f t="shared" si="83"/>
        <v>1932.96</v>
      </c>
      <c r="AL439" s="235">
        <f t="shared" si="83"/>
        <v>1937.22</v>
      </c>
      <c r="AM439" s="235">
        <f t="shared" si="83"/>
        <v>1937.22</v>
      </c>
      <c r="AN439" s="235">
        <f t="shared" si="83"/>
        <v>1937.22</v>
      </c>
      <c r="AO439" s="235">
        <f t="shared" si="81"/>
        <v>1938.4</v>
      </c>
      <c r="AP439" s="235">
        <f t="shared" si="81"/>
        <v>1939.58</v>
      </c>
      <c r="AQ439" s="235">
        <f t="shared" si="81"/>
        <v>1939.58</v>
      </c>
      <c r="AR439" s="235">
        <f t="shared" si="81"/>
        <v>1939.58</v>
      </c>
      <c r="AS439" s="235">
        <f t="shared" si="81"/>
        <v>1939.58</v>
      </c>
      <c r="AT439" s="235">
        <f t="shared" si="81"/>
        <v>1939.58</v>
      </c>
      <c r="AU439" s="236">
        <f t="shared" si="76"/>
        <v>23238.340000000004</v>
      </c>
      <c r="AV439" s="236">
        <f t="shared" si="77"/>
        <v>1939.58</v>
      </c>
      <c r="AW439" s="236">
        <f t="shared" si="77"/>
        <v>1939.58</v>
      </c>
      <c r="AX439" s="236">
        <f t="shared" si="77"/>
        <v>1939.58</v>
      </c>
      <c r="AY439" s="236">
        <f t="shared" si="77"/>
        <v>1939.58</v>
      </c>
      <c r="AZ439" s="236">
        <f t="shared" si="84"/>
        <v>2453.94</v>
      </c>
      <c r="BA439" s="236">
        <f t="shared" si="84"/>
        <v>2453.94</v>
      </c>
      <c r="BB439" s="236">
        <f t="shared" si="84"/>
        <v>2453.94</v>
      </c>
      <c r="BC439" s="236">
        <f t="shared" si="84"/>
        <v>2453.94</v>
      </c>
      <c r="BD439" s="236">
        <f t="shared" si="84"/>
        <v>2453.94</v>
      </c>
      <c r="BE439" s="236">
        <f t="shared" si="84"/>
        <v>2453.94</v>
      </c>
      <c r="BF439" s="236">
        <f t="shared" si="82"/>
        <v>2453.94</v>
      </c>
      <c r="BG439" s="236">
        <f t="shared" si="82"/>
        <v>2453.94</v>
      </c>
      <c r="BH439" s="236">
        <f t="shared" si="82"/>
        <v>2453.94</v>
      </c>
      <c r="BI439" s="236">
        <f t="shared" si="82"/>
        <v>2453.94</v>
      </c>
      <c r="BJ439" s="236">
        <f t="shared" si="82"/>
        <v>2453.94</v>
      </c>
      <c r="BK439" s="236">
        <f t="shared" si="82"/>
        <v>2453.94</v>
      </c>
      <c r="BL439" s="235">
        <f t="shared" si="78"/>
        <v>29447.279999999995</v>
      </c>
      <c r="BM439" s="234"/>
      <c r="BN439" s="234"/>
      <c r="BO439" s="234"/>
      <c r="BP439" s="234"/>
      <c r="BQ439" s="234"/>
    </row>
    <row r="440" spans="1:69">
      <c r="A440" s="234" t="s">
        <v>653</v>
      </c>
      <c r="B440" s="231">
        <v>5.1900000000000002E-2</v>
      </c>
      <c r="C440" s="231">
        <v>0.1022</v>
      </c>
      <c r="D440" s="220">
        <v>0</v>
      </c>
      <c r="E440" s="220">
        <v>0</v>
      </c>
      <c r="F440" s="220">
        <v>0</v>
      </c>
      <c r="G440" s="220">
        <v>0</v>
      </c>
      <c r="H440" s="220">
        <v>0</v>
      </c>
      <c r="I440" s="220">
        <v>0</v>
      </c>
      <c r="J440" s="220">
        <v>4991727.4349999996</v>
      </c>
      <c r="K440" s="220">
        <v>9983454.8699999992</v>
      </c>
      <c r="L440" s="220">
        <v>9983454.8699999992</v>
      </c>
      <c r="M440" s="220">
        <v>9983454.8699999992</v>
      </c>
      <c r="N440" s="220">
        <v>9983454.8699999992</v>
      </c>
      <c r="O440" s="220">
        <v>9983454.8699999992</v>
      </c>
      <c r="P440" s="220">
        <f t="shared" si="79"/>
        <v>54909001.784999989</v>
      </c>
      <c r="Q440" s="220">
        <v>9983454.8699999992</v>
      </c>
      <c r="R440" s="220">
        <v>9983454.8699999992</v>
      </c>
      <c r="S440" s="220">
        <v>9983454.8699999992</v>
      </c>
      <c r="T440" s="220">
        <v>9983454.8699999992</v>
      </c>
      <c r="U440" s="220">
        <v>0</v>
      </c>
      <c r="V440" s="220">
        <v>0</v>
      </c>
      <c r="W440" s="220">
        <v>0</v>
      </c>
      <c r="X440" s="220">
        <v>0</v>
      </c>
      <c r="Y440" s="220">
        <v>0</v>
      </c>
      <c r="Z440" s="220">
        <v>0</v>
      </c>
      <c r="AA440" s="220">
        <v>0</v>
      </c>
      <c r="AB440" s="220">
        <v>0</v>
      </c>
      <c r="AC440" s="220">
        <v>0</v>
      </c>
      <c r="AD440" s="220">
        <v>0</v>
      </c>
      <c r="AE440" s="220">
        <v>0</v>
      </c>
      <c r="AF440" s="220">
        <v>0</v>
      </c>
      <c r="AG440" s="220">
        <f t="shared" si="80"/>
        <v>0</v>
      </c>
      <c r="AH440" s="234"/>
      <c r="AI440" s="235">
        <f t="shared" si="83"/>
        <v>0</v>
      </c>
      <c r="AJ440" s="235">
        <f t="shared" si="83"/>
        <v>0</v>
      </c>
      <c r="AK440" s="235">
        <f t="shared" si="83"/>
        <v>0</v>
      </c>
      <c r="AL440" s="235">
        <f t="shared" si="83"/>
        <v>0</v>
      </c>
      <c r="AM440" s="235">
        <f t="shared" si="83"/>
        <v>0</v>
      </c>
      <c r="AN440" s="235">
        <f t="shared" si="83"/>
        <v>0</v>
      </c>
      <c r="AO440" s="235">
        <f t="shared" si="81"/>
        <v>21589.22</v>
      </c>
      <c r="AP440" s="235">
        <f t="shared" si="81"/>
        <v>43178.44</v>
      </c>
      <c r="AQ440" s="235">
        <f t="shared" si="81"/>
        <v>43178.44</v>
      </c>
      <c r="AR440" s="235">
        <f t="shared" si="81"/>
        <v>43178.44</v>
      </c>
      <c r="AS440" s="235">
        <f t="shared" si="81"/>
        <v>43178.44</v>
      </c>
      <c r="AT440" s="235">
        <f t="shared" si="81"/>
        <v>43178.44</v>
      </c>
      <c r="AU440" s="236">
        <f t="shared" si="76"/>
        <v>237481.42</v>
      </c>
      <c r="AV440" s="236">
        <f t="shared" si="77"/>
        <v>43178.44</v>
      </c>
      <c r="AW440" s="236">
        <f t="shared" si="77"/>
        <v>43178.44</v>
      </c>
      <c r="AX440" s="236">
        <f t="shared" si="77"/>
        <v>43178.44</v>
      </c>
      <c r="AY440" s="236">
        <f t="shared" si="77"/>
        <v>43178.44</v>
      </c>
      <c r="AZ440" s="236">
        <f t="shared" si="84"/>
        <v>0</v>
      </c>
      <c r="BA440" s="236">
        <f t="shared" si="84"/>
        <v>0</v>
      </c>
      <c r="BB440" s="236">
        <f t="shared" si="84"/>
        <v>0</v>
      </c>
      <c r="BC440" s="236">
        <f t="shared" si="84"/>
        <v>0</v>
      </c>
      <c r="BD440" s="236">
        <f t="shared" si="84"/>
        <v>0</v>
      </c>
      <c r="BE440" s="236">
        <f t="shared" si="84"/>
        <v>0</v>
      </c>
      <c r="BF440" s="236">
        <f t="shared" si="82"/>
        <v>0</v>
      </c>
      <c r="BG440" s="236">
        <f t="shared" si="82"/>
        <v>0</v>
      </c>
      <c r="BH440" s="236">
        <f t="shared" si="82"/>
        <v>0</v>
      </c>
      <c r="BI440" s="236">
        <f t="shared" si="82"/>
        <v>0</v>
      </c>
      <c r="BJ440" s="236">
        <f t="shared" si="82"/>
        <v>0</v>
      </c>
      <c r="BK440" s="236">
        <f t="shared" si="82"/>
        <v>0</v>
      </c>
      <c r="BL440" s="235">
        <f t="shared" si="78"/>
        <v>0</v>
      </c>
      <c r="BM440" s="234"/>
      <c r="BN440" s="234"/>
      <c r="BO440" s="234"/>
      <c r="BP440" s="234"/>
      <c r="BQ440" s="234"/>
    </row>
    <row r="441" spans="1:69">
      <c r="A441" s="262" t="s">
        <v>654</v>
      </c>
      <c r="B441" s="263">
        <v>5.1900000000000002E-2</v>
      </c>
      <c r="C441" s="263">
        <f>B441</f>
        <v>5.1900000000000002E-2</v>
      </c>
      <c r="D441" s="220">
        <v>0</v>
      </c>
      <c r="E441" s="220">
        <v>0</v>
      </c>
      <c r="F441" s="220">
        <v>0</v>
      </c>
      <c r="G441" s="220">
        <v>0</v>
      </c>
      <c r="H441" s="220">
        <v>0</v>
      </c>
      <c r="I441" s="220">
        <v>0</v>
      </c>
      <c r="J441" s="220">
        <v>276632.55499999999</v>
      </c>
      <c r="K441" s="220">
        <v>553265.11</v>
      </c>
      <c r="L441" s="220">
        <v>6741001.6550000003</v>
      </c>
      <c r="M441" s="220">
        <v>12928738.199999999</v>
      </c>
      <c r="N441" s="220">
        <v>12928738.199999999</v>
      </c>
      <c r="O441" s="220">
        <v>12928738.199999999</v>
      </c>
      <c r="P441" s="220">
        <f t="shared" si="79"/>
        <v>46357113.920000002</v>
      </c>
      <c r="Q441" s="220">
        <v>12928738.199999999</v>
      </c>
      <c r="R441" s="220">
        <v>12928738.199999999</v>
      </c>
      <c r="S441" s="220">
        <v>12928738.199999999</v>
      </c>
      <c r="T441" s="220">
        <v>12928738.199999999</v>
      </c>
      <c r="U441" s="220">
        <v>12928738.199999999</v>
      </c>
      <c r="V441" s="220">
        <v>12928738.199999999</v>
      </c>
      <c r="W441" s="220">
        <v>12928738.199999999</v>
      </c>
      <c r="X441" s="220">
        <v>12928738.199999999</v>
      </c>
      <c r="Y441" s="220">
        <v>12928738.199999999</v>
      </c>
      <c r="Z441" s="220">
        <v>12928738.199999999</v>
      </c>
      <c r="AA441" s="220">
        <v>12928738.199999999</v>
      </c>
      <c r="AB441" s="220">
        <v>12928738.199999999</v>
      </c>
      <c r="AC441" s="220">
        <v>12928738.199999999</v>
      </c>
      <c r="AD441" s="220">
        <v>12928738.199999999</v>
      </c>
      <c r="AE441" s="220">
        <v>12928738.199999999</v>
      </c>
      <c r="AF441" s="220">
        <v>12928738.199999999</v>
      </c>
      <c r="AG441" s="220">
        <f t="shared" si="80"/>
        <v>155144858.40000001</v>
      </c>
      <c r="AH441" s="234"/>
      <c r="AI441" s="235">
        <f t="shared" si="83"/>
        <v>0</v>
      </c>
      <c r="AJ441" s="235">
        <f t="shared" si="83"/>
        <v>0</v>
      </c>
      <c r="AK441" s="235">
        <f t="shared" si="83"/>
        <v>0</v>
      </c>
      <c r="AL441" s="235">
        <f t="shared" si="83"/>
        <v>0</v>
      </c>
      <c r="AM441" s="235">
        <f t="shared" si="83"/>
        <v>0</v>
      </c>
      <c r="AN441" s="235">
        <f t="shared" si="83"/>
        <v>0</v>
      </c>
      <c r="AO441" s="235">
        <f t="shared" si="81"/>
        <v>1196.44</v>
      </c>
      <c r="AP441" s="235">
        <f t="shared" si="81"/>
        <v>2392.87</v>
      </c>
      <c r="AQ441" s="235">
        <f t="shared" si="81"/>
        <v>29154.83</v>
      </c>
      <c r="AR441" s="235">
        <f t="shared" si="81"/>
        <v>55916.79</v>
      </c>
      <c r="AS441" s="235">
        <f t="shared" si="81"/>
        <v>55916.79</v>
      </c>
      <c r="AT441" s="235">
        <f t="shared" si="81"/>
        <v>55916.79</v>
      </c>
      <c r="AU441" s="236">
        <f t="shared" si="76"/>
        <v>200494.51</v>
      </c>
      <c r="AV441" s="236">
        <f t="shared" si="77"/>
        <v>55916.79</v>
      </c>
      <c r="AW441" s="236">
        <f t="shared" si="77"/>
        <v>55916.79</v>
      </c>
      <c r="AX441" s="236">
        <f t="shared" si="77"/>
        <v>55916.79</v>
      </c>
      <c r="AY441" s="236">
        <f t="shared" si="77"/>
        <v>55916.79</v>
      </c>
      <c r="AZ441" s="236">
        <f t="shared" si="84"/>
        <v>55916.79</v>
      </c>
      <c r="BA441" s="236">
        <f t="shared" si="84"/>
        <v>55916.79</v>
      </c>
      <c r="BB441" s="236">
        <f t="shared" si="84"/>
        <v>55916.79</v>
      </c>
      <c r="BC441" s="236">
        <f t="shared" si="84"/>
        <v>55916.79</v>
      </c>
      <c r="BD441" s="236">
        <f t="shared" si="84"/>
        <v>55916.79</v>
      </c>
      <c r="BE441" s="236">
        <f t="shared" si="84"/>
        <v>55916.79</v>
      </c>
      <c r="BF441" s="236">
        <f t="shared" si="82"/>
        <v>55916.79</v>
      </c>
      <c r="BG441" s="236">
        <f t="shared" si="82"/>
        <v>55916.79</v>
      </c>
      <c r="BH441" s="236">
        <f t="shared" si="82"/>
        <v>55916.79</v>
      </c>
      <c r="BI441" s="236">
        <f t="shared" si="82"/>
        <v>55916.79</v>
      </c>
      <c r="BJ441" s="236">
        <f t="shared" si="82"/>
        <v>55916.79</v>
      </c>
      <c r="BK441" s="236">
        <f t="shared" si="82"/>
        <v>55916.79</v>
      </c>
      <c r="BL441" s="235">
        <f t="shared" si="78"/>
        <v>671001.48</v>
      </c>
      <c r="BM441" s="234"/>
      <c r="BN441" s="235"/>
      <c r="BO441" s="235">
        <f>BL441</f>
        <v>671001.48</v>
      </c>
      <c r="BP441" s="234"/>
      <c r="BQ441" s="234"/>
    </row>
    <row r="442" spans="1:69">
      <c r="A442" s="234" t="s">
        <v>655</v>
      </c>
      <c r="B442" s="231">
        <v>5.1900000000000002E-2</v>
      </c>
      <c r="C442" s="231">
        <v>0.1022</v>
      </c>
      <c r="D442" s="220">
        <v>0</v>
      </c>
      <c r="E442" s="220">
        <v>0</v>
      </c>
      <c r="F442" s="220">
        <v>0</v>
      </c>
      <c r="G442" s="220">
        <v>0</v>
      </c>
      <c r="H442" s="220">
        <v>0</v>
      </c>
      <c r="I442" s="220">
        <v>0</v>
      </c>
      <c r="J442" s="220">
        <v>0</v>
      </c>
      <c r="K442" s="220">
        <v>0</v>
      </c>
      <c r="L442" s="220">
        <v>0</v>
      </c>
      <c r="M442" s="220">
        <v>0</v>
      </c>
      <c r="N442" s="220">
        <v>0</v>
      </c>
      <c r="O442" s="220">
        <v>0</v>
      </c>
      <c r="P442" s="220">
        <f t="shared" si="79"/>
        <v>0</v>
      </c>
      <c r="Q442" s="220">
        <v>0</v>
      </c>
      <c r="R442" s="220">
        <v>0</v>
      </c>
      <c r="S442" s="220">
        <v>0</v>
      </c>
      <c r="T442" s="220">
        <v>0</v>
      </c>
      <c r="U442" s="220">
        <v>0</v>
      </c>
      <c r="V442" s="220">
        <v>0</v>
      </c>
      <c r="W442" s="220">
        <v>0</v>
      </c>
      <c r="X442" s="220">
        <v>0</v>
      </c>
      <c r="Y442" s="220">
        <v>0</v>
      </c>
      <c r="Z442" s="220">
        <v>0</v>
      </c>
      <c r="AA442" s="220">
        <v>0</v>
      </c>
      <c r="AB442" s="220">
        <v>0</v>
      </c>
      <c r="AC442" s="220">
        <v>0</v>
      </c>
      <c r="AD442" s="220">
        <v>0</v>
      </c>
      <c r="AE442" s="220">
        <v>0</v>
      </c>
      <c r="AF442" s="220">
        <v>0</v>
      </c>
      <c r="AG442" s="220">
        <f t="shared" si="80"/>
        <v>0</v>
      </c>
      <c r="AH442" s="234"/>
      <c r="AI442" s="235">
        <f t="shared" si="83"/>
        <v>0</v>
      </c>
      <c r="AJ442" s="235">
        <f t="shared" si="83"/>
        <v>0</v>
      </c>
      <c r="AK442" s="235">
        <f t="shared" si="83"/>
        <v>0</v>
      </c>
      <c r="AL442" s="235">
        <f t="shared" si="83"/>
        <v>0</v>
      </c>
      <c r="AM442" s="235">
        <f t="shared" si="83"/>
        <v>0</v>
      </c>
      <c r="AN442" s="235">
        <f t="shared" si="83"/>
        <v>0</v>
      </c>
      <c r="AO442" s="235">
        <f t="shared" si="81"/>
        <v>0</v>
      </c>
      <c r="AP442" s="235">
        <f t="shared" si="81"/>
        <v>0</v>
      </c>
      <c r="AQ442" s="235">
        <f t="shared" si="81"/>
        <v>0</v>
      </c>
      <c r="AR442" s="235">
        <f t="shared" si="81"/>
        <v>0</v>
      </c>
      <c r="AS442" s="235">
        <f t="shared" si="81"/>
        <v>0</v>
      </c>
      <c r="AT442" s="235">
        <f t="shared" si="81"/>
        <v>0</v>
      </c>
      <c r="AU442" s="236">
        <f t="shared" si="76"/>
        <v>0</v>
      </c>
      <c r="AV442" s="236">
        <f t="shared" si="77"/>
        <v>0</v>
      </c>
      <c r="AW442" s="236">
        <f t="shared" si="77"/>
        <v>0</v>
      </c>
      <c r="AX442" s="236">
        <f t="shared" si="77"/>
        <v>0</v>
      </c>
      <c r="AY442" s="236">
        <f t="shared" si="77"/>
        <v>0</v>
      </c>
      <c r="AZ442" s="236">
        <f t="shared" si="84"/>
        <v>0</v>
      </c>
      <c r="BA442" s="236">
        <f t="shared" si="84"/>
        <v>0</v>
      </c>
      <c r="BB442" s="236">
        <f t="shared" si="84"/>
        <v>0</v>
      </c>
      <c r="BC442" s="236">
        <f t="shared" si="84"/>
        <v>0</v>
      </c>
      <c r="BD442" s="236">
        <f t="shared" si="84"/>
        <v>0</v>
      </c>
      <c r="BE442" s="236">
        <f t="shared" si="84"/>
        <v>0</v>
      </c>
      <c r="BF442" s="236">
        <f t="shared" si="82"/>
        <v>0</v>
      </c>
      <c r="BG442" s="236">
        <f t="shared" si="82"/>
        <v>0</v>
      </c>
      <c r="BH442" s="236">
        <f t="shared" si="82"/>
        <v>0</v>
      </c>
      <c r="BI442" s="236">
        <f t="shared" si="82"/>
        <v>0</v>
      </c>
      <c r="BJ442" s="236">
        <f t="shared" si="82"/>
        <v>0</v>
      </c>
      <c r="BK442" s="236">
        <f t="shared" si="82"/>
        <v>0</v>
      </c>
      <c r="BL442" s="235">
        <f t="shared" si="78"/>
        <v>0</v>
      </c>
      <c r="BM442" s="234"/>
      <c r="BN442" s="234"/>
      <c r="BO442" s="234"/>
      <c r="BP442" s="234"/>
      <c r="BQ442" s="234"/>
    </row>
    <row r="443" spans="1:69">
      <c r="A443" s="262" t="s">
        <v>656</v>
      </c>
      <c r="B443" s="263">
        <v>5.1900000000000002E-2</v>
      </c>
      <c r="C443" s="263">
        <f>B443</f>
        <v>5.1900000000000002E-2</v>
      </c>
      <c r="D443" s="220">
        <v>0</v>
      </c>
      <c r="E443" s="220">
        <v>0</v>
      </c>
      <c r="F443" s="220">
        <v>12503918.84</v>
      </c>
      <c r="G443" s="220">
        <v>25007837.670000002</v>
      </c>
      <c r="H443" s="220">
        <v>25007837.670000002</v>
      </c>
      <c r="I443" s="220">
        <v>25007837.670000002</v>
      </c>
      <c r="J443" s="220">
        <v>25007837.670000002</v>
      </c>
      <c r="K443" s="220">
        <v>25007837.670000002</v>
      </c>
      <c r="L443" s="220">
        <v>25007837.670000002</v>
      </c>
      <c r="M443" s="220">
        <v>25007837.670000002</v>
      </c>
      <c r="N443" s="220">
        <v>25007837.670000002</v>
      </c>
      <c r="O443" s="220">
        <v>25007837.670000002</v>
      </c>
      <c r="P443" s="220">
        <f t="shared" si="79"/>
        <v>237574457.87000006</v>
      </c>
      <c r="Q443" s="220">
        <v>25007837.670000002</v>
      </c>
      <c r="R443" s="220">
        <v>25007837.670000002</v>
      </c>
      <c r="S443" s="220">
        <v>25007837.670000002</v>
      </c>
      <c r="T443" s="220">
        <v>25007837.670000002</v>
      </c>
      <c r="U443" s="220">
        <v>25007837.670000002</v>
      </c>
      <c r="V443" s="220">
        <v>25007837.670000002</v>
      </c>
      <c r="W443" s="220">
        <v>25007837.670000002</v>
      </c>
      <c r="X443" s="220">
        <v>25007837.670000002</v>
      </c>
      <c r="Y443" s="220">
        <v>25007837.670000002</v>
      </c>
      <c r="Z443" s="220">
        <v>25007837.670000002</v>
      </c>
      <c r="AA443" s="220">
        <v>25007837.670000002</v>
      </c>
      <c r="AB443" s="220">
        <v>25007837.670000002</v>
      </c>
      <c r="AC443" s="220">
        <v>25007837.670000002</v>
      </c>
      <c r="AD443" s="220">
        <v>25007837.670000002</v>
      </c>
      <c r="AE443" s="220">
        <v>25007837.670000002</v>
      </c>
      <c r="AF443" s="220">
        <v>25007837.670000002</v>
      </c>
      <c r="AG443" s="220">
        <f t="shared" si="80"/>
        <v>300094052.04000008</v>
      </c>
      <c r="AH443" s="234"/>
      <c r="AI443" s="235">
        <f t="shared" si="83"/>
        <v>0</v>
      </c>
      <c r="AJ443" s="235">
        <f t="shared" si="83"/>
        <v>0</v>
      </c>
      <c r="AK443" s="235">
        <f t="shared" si="83"/>
        <v>54079.45</v>
      </c>
      <c r="AL443" s="235">
        <f t="shared" si="83"/>
        <v>108158.9</v>
      </c>
      <c r="AM443" s="235">
        <f t="shared" si="83"/>
        <v>108158.9</v>
      </c>
      <c r="AN443" s="235">
        <f t="shared" si="83"/>
        <v>108158.9</v>
      </c>
      <c r="AO443" s="235">
        <f t="shared" si="81"/>
        <v>108158.9</v>
      </c>
      <c r="AP443" s="235">
        <f t="shared" si="81"/>
        <v>108158.9</v>
      </c>
      <c r="AQ443" s="235">
        <f t="shared" si="81"/>
        <v>108158.9</v>
      </c>
      <c r="AR443" s="235">
        <f t="shared" si="81"/>
        <v>108158.9</v>
      </c>
      <c r="AS443" s="235">
        <f t="shared" si="81"/>
        <v>108158.9</v>
      </c>
      <c r="AT443" s="235">
        <f t="shared" si="81"/>
        <v>108158.9</v>
      </c>
      <c r="AU443" s="236">
        <f t="shared" si="76"/>
        <v>1027509.5500000002</v>
      </c>
      <c r="AV443" s="236">
        <f t="shared" si="77"/>
        <v>108158.9</v>
      </c>
      <c r="AW443" s="236">
        <f t="shared" si="77"/>
        <v>108158.9</v>
      </c>
      <c r="AX443" s="236">
        <f t="shared" si="77"/>
        <v>108158.9</v>
      </c>
      <c r="AY443" s="236">
        <f t="shared" si="77"/>
        <v>108158.9</v>
      </c>
      <c r="AZ443" s="236">
        <f t="shared" si="84"/>
        <v>108158.9</v>
      </c>
      <c r="BA443" s="236">
        <f t="shared" si="84"/>
        <v>108158.9</v>
      </c>
      <c r="BB443" s="236">
        <f t="shared" si="84"/>
        <v>108158.9</v>
      </c>
      <c r="BC443" s="236">
        <f t="shared" si="84"/>
        <v>108158.9</v>
      </c>
      <c r="BD443" s="236">
        <f t="shared" si="84"/>
        <v>108158.9</v>
      </c>
      <c r="BE443" s="236">
        <f t="shared" si="84"/>
        <v>108158.9</v>
      </c>
      <c r="BF443" s="236">
        <f t="shared" si="82"/>
        <v>108158.9</v>
      </c>
      <c r="BG443" s="236">
        <f t="shared" si="82"/>
        <v>108158.9</v>
      </c>
      <c r="BH443" s="236">
        <f t="shared" si="82"/>
        <v>108158.9</v>
      </c>
      <c r="BI443" s="236">
        <f t="shared" si="82"/>
        <v>108158.9</v>
      </c>
      <c r="BJ443" s="236">
        <f t="shared" si="82"/>
        <v>108158.9</v>
      </c>
      <c r="BK443" s="236">
        <f t="shared" si="82"/>
        <v>108158.9</v>
      </c>
      <c r="BL443" s="235">
        <f t="shared" si="78"/>
        <v>1297906.7999999998</v>
      </c>
      <c r="BM443" s="234"/>
      <c r="BN443" s="235"/>
      <c r="BO443" s="235">
        <f t="shared" ref="BO443:BO449" si="85">BL443</f>
        <v>1297906.7999999998</v>
      </c>
      <c r="BP443" s="234"/>
      <c r="BQ443" s="234"/>
    </row>
    <row r="444" spans="1:69">
      <c r="A444" s="234" t="s">
        <v>657</v>
      </c>
      <c r="B444" s="231">
        <v>4.3500000000000004E-2</v>
      </c>
      <c r="C444" s="231">
        <v>5.1400000000000001E-2</v>
      </c>
      <c r="D444" s="220">
        <v>0</v>
      </c>
      <c r="E444" s="220">
        <v>0</v>
      </c>
      <c r="F444" s="220">
        <v>0</v>
      </c>
      <c r="G444" s="220">
        <v>0</v>
      </c>
      <c r="H444" s="220">
        <v>0</v>
      </c>
      <c r="I444" s="220">
        <v>0</v>
      </c>
      <c r="J444" s="220">
        <v>1327238.575</v>
      </c>
      <c r="K444" s="220">
        <v>3179477.15</v>
      </c>
      <c r="L444" s="220">
        <v>4229477.1500000004</v>
      </c>
      <c r="M444" s="220">
        <v>5583322.1850000005</v>
      </c>
      <c r="N444" s="220">
        <v>6937167.2200000007</v>
      </c>
      <c r="O444" s="220">
        <v>8237167.2200000007</v>
      </c>
      <c r="P444" s="220">
        <f t="shared" si="79"/>
        <v>29493849.5</v>
      </c>
      <c r="Q444" s="220">
        <v>9787167.2200000007</v>
      </c>
      <c r="R444" s="220">
        <v>11337167.220000001</v>
      </c>
      <c r="S444" s="220">
        <v>12387167.220000001</v>
      </c>
      <c r="T444" s="220">
        <v>13187167.220000001</v>
      </c>
      <c r="U444" s="220">
        <v>14212167.220000001</v>
      </c>
      <c r="V444" s="220">
        <v>14712167.220000001</v>
      </c>
      <c r="W444" s="220">
        <v>14712167.220000001</v>
      </c>
      <c r="X444" s="220">
        <v>14712167.220000001</v>
      </c>
      <c r="Y444" s="220">
        <v>14712167.220000001</v>
      </c>
      <c r="Z444" s="220">
        <v>39574748.770000003</v>
      </c>
      <c r="AA444" s="220">
        <v>64437330.32</v>
      </c>
      <c r="AB444" s="220">
        <v>64437330.32</v>
      </c>
      <c r="AC444" s="220">
        <v>64437330.32</v>
      </c>
      <c r="AD444" s="220">
        <v>64437330.32</v>
      </c>
      <c r="AE444" s="220">
        <v>64437330.32</v>
      </c>
      <c r="AF444" s="220">
        <v>64437330.32</v>
      </c>
      <c r="AG444" s="220">
        <f t="shared" si="80"/>
        <v>499259566.78999996</v>
      </c>
      <c r="AH444" s="234"/>
      <c r="AI444" s="235">
        <f t="shared" si="83"/>
        <v>0</v>
      </c>
      <c r="AJ444" s="235">
        <f t="shared" si="83"/>
        <v>0</v>
      </c>
      <c r="AK444" s="235">
        <f t="shared" si="83"/>
        <v>0</v>
      </c>
      <c r="AL444" s="235">
        <f t="shared" ref="AL444:AT466" si="86">ROUND(G444*$B444/12,2)</f>
        <v>0</v>
      </c>
      <c r="AM444" s="235">
        <f t="shared" si="86"/>
        <v>0</v>
      </c>
      <c r="AN444" s="235">
        <f t="shared" si="86"/>
        <v>0</v>
      </c>
      <c r="AO444" s="235">
        <f t="shared" si="81"/>
        <v>4811.24</v>
      </c>
      <c r="AP444" s="235">
        <f t="shared" si="81"/>
        <v>11525.6</v>
      </c>
      <c r="AQ444" s="235">
        <f t="shared" si="81"/>
        <v>15331.85</v>
      </c>
      <c r="AR444" s="235">
        <f t="shared" si="81"/>
        <v>20239.54</v>
      </c>
      <c r="AS444" s="235">
        <f t="shared" si="81"/>
        <v>25147.23</v>
      </c>
      <c r="AT444" s="235">
        <f t="shared" si="81"/>
        <v>29859.73</v>
      </c>
      <c r="AU444" s="236">
        <f t="shared" si="76"/>
        <v>106915.19</v>
      </c>
      <c r="AV444" s="236">
        <f t="shared" si="77"/>
        <v>35478.480000000003</v>
      </c>
      <c r="AW444" s="236">
        <f t="shared" si="77"/>
        <v>41097.230000000003</v>
      </c>
      <c r="AX444" s="236">
        <f t="shared" si="77"/>
        <v>44903.48</v>
      </c>
      <c r="AY444" s="236">
        <f t="shared" si="77"/>
        <v>47803.48</v>
      </c>
      <c r="AZ444" s="236">
        <f t="shared" si="84"/>
        <v>60875.45</v>
      </c>
      <c r="BA444" s="236">
        <f t="shared" si="84"/>
        <v>63017.120000000003</v>
      </c>
      <c r="BB444" s="236">
        <f t="shared" si="84"/>
        <v>63017.120000000003</v>
      </c>
      <c r="BC444" s="236">
        <f t="shared" ref="BC444:BK466" si="87">ROUND(X444*$C444/12,2)</f>
        <v>63017.120000000003</v>
      </c>
      <c r="BD444" s="236">
        <f t="shared" si="87"/>
        <v>63017.120000000003</v>
      </c>
      <c r="BE444" s="236">
        <f t="shared" si="87"/>
        <v>169511.84</v>
      </c>
      <c r="BF444" s="236">
        <f t="shared" si="82"/>
        <v>276006.56</v>
      </c>
      <c r="BG444" s="236">
        <f t="shared" si="82"/>
        <v>276006.56</v>
      </c>
      <c r="BH444" s="236">
        <f t="shared" si="82"/>
        <v>276006.56</v>
      </c>
      <c r="BI444" s="236">
        <f t="shared" si="82"/>
        <v>276006.56</v>
      </c>
      <c r="BJ444" s="236">
        <f t="shared" si="82"/>
        <v>276006.56</v>
      </c>
      <c r="BK444" s="236">
        <f t="shared" si="82"/>
        <v>276006.56</v>
      </c>
      <c r="BL444" s="235">
        <f t="shared" si="78"/>
        <v>2138495.1300000004</v>
      </c>
      <c r="BM444" s="234"/>
      <c r="BN444" s="235"/>
      <c r="BO444" s="235">
        <f t="shared" si="85"/>
        <v>2138495.1300000004</v>
      </c>
      <c r="BP444" s="234"/>
      <c r="BQ444" s="234"/>
    </row>
    <row r="445" spans="1:69">
      <c r="A445" s="234" t="s">
        <v>658</v>
      </c>
      <c r="B445" s="231">
        <v>4.3500000000000004E-2</v>
      </c>
      <c r="C445" s="231">
        <v>5.1400000000000001E-2</v>
      </c>
      <c r="D445" s="220">
        <v>0</v>
      </c>
      <c r="E445" s="220">
        <v>77195898.219999999</v>
      </c>
      <c r="F445" s="220">
        <v>154391796.44</v>
      </c>
      <c r="G445" s="220">
        <v>154391796.44</v>
      </c>
      <c r="H445" s="220">
        <v>154391796.44</v>
      </c>
      <c r="I445" s="220">
        <v>154391796.44</v>
      </c>
      <c r="J445" s="220">
        <v>154391796.44</v>
      </c>
      <c r="K445" s="220">
        <v>154391796.44</v>
      </c>
      <c r="L445" s="220">
        <v>154391796.44</v>
      </c>
      <c r="M445" s="220">
        <v>154391796.44</v>
      </c>
      <c r="N445" s="220">
        <v>154391796.44</v>
      </c>
      <c r="O445" s="220">
        <v>154391796.44</v>
      </c>
      <c r="P445" s="220">
        <f t="shared" si="79"/>
        <v>1621113862.6200004</v>
      </c>
      <c r="Q445" s="220">
        <v>154391796.44</v>
      </c>
      <c r="R445" s="220">
        <v>154391796.44</v>
      </c>
      <c r="S445" s="220">
        <v>154391796.44</v>
      </c>
      <c r="T445" s="220">
        <v>154391796.44</v>
      </c>
      <c r="U445" s="220">
        <v>154391796.44</v>
      </c>
      <c r="V445" s="220">
        <v>154391796.44</v>
      </c>
      <c r="W445" s="220">
        <v>154391796.44</v>
      </c>
      <c r="X445" s="220">
        <v>154391796.44</v>
      </c>
      <c r="Y445" s="220">
        <v>154391796.44</v>
      </c>
      <c r="Z445" s="220">
        <v>154391796.44</v>
      </c>
      <c r="AA445" s="220">
        <v>154391796.44</v>
      </c>
      <c r="AB445" s="220">
        <v>154391796.44</v>
      </c>
      <c r="AC445" s="220">
        <v>154391796.44</v>
      </c>
      <c r="AD445" s="220">
        <v>154391796.44</v>
      </c>
      <c r="AE445" s="220">
        <v>154391796.44</v>
      </c>
      <c r="AF445" s="220">
        <v>154391796.44</v>
      </c>
      <c r="AG445" s="220">
        <f t="shared" si="80"/>
        <v>1852701557.2800004</v>
      </c>
      <c r="AH445" s="234"/>
      <c r="AI445" s="235">
        <f t="shared" ref="AI445:AK466" si="88">ROUND(D445*$B445/12,2)</f>
        <v>0</v>
      </c>
      <c r="AJ445" s="235">
        <f t="shared" si="88"/>
        <v>279835.13</v>
      </c>
      <c r="AK445" s="235">
        <f t="shared" si="88"/>
        <v>559670.26</v>
      </c>
      <c r="AL445" s="235">
        <f t="shared" si="86"/>
        <v>559670.26</v>
      </c>
      <c r="AM445" s="235">
        <f t="shared" si="86"/>
        <v>559670.26</v>
      </c>
      <c r="AN445" s="235">
        <f t="shared" si="86"/>
        <v>559670.26</v>
      </c>
      <c r="AO445" s="235">
        <f t="shared" si="81"/>
        <v>559670.26</v>
      </c>
      <c r="AP445" s="235">
        <f t="shared" si="81"/>
        <v>559670.26</v>
      </c>
      <c r="AQ445" s="235">
        <f t="shared" si="81"/>
        <v>559670.26</v>
      </c>
      <c r="AR445" s="235">
        <f t="shared" si="81"/>
        <v>559670.26</v>
      </c>
      <c r="AS445" s="235">
        <f t="shared" si="81"/>
        <v>559670.26</v>
      </c>
      <c r="AT445" s="235">
        <f t="shared" si="81"/>
        <v>559670.26</v>
      </c>
      <c r="AU445" s="236">
        <f t="shared" si="76"/>
        <v>5876537.7299999986</v>
      </c>
      <c r="AV445" s="236">
        <f t="shared" si="77"/>
        <v>559670.26</v>
      </c>
      <c r="AW445" s="236">
        <f t="shared" si="77"/>
        <v>559670.26</v>
      </c>
      <c r="AX445" s="236">
        <f t="shared" si="77"/>
        <v>559670.26</v>
      </c>
      <c r="AY445" s="236">
        <f t="shared" si="77"/>
        <v>559670.26</v>
      </c>
      <c r="AZ445" s="236">
        <f t="shared" ref="AZ445:BB466" si="89">ROUND(U445*$C445/12,2)</f>
        <v>661311.53</v>
      </c>
      <c r="BA445" s="236">
        <f t="shared" si="89"/>
        <v>661311.53</v>
      </c>
      <c r="BB445" s="236">
        <f t="shared" si="89"/>
        <v>661311.53</v>
      </c>
      <c r="BC445" s="236">
        <f t="shared" si="87"/>
        <v>661311.53</v>
      </c>
      <c r="BD445" s="236">
        <f t="shared" si="87"/>
        <v>661311.53</v>
      </c>
      <c r="BE445" s="236">
        <f t="shared" si="87"/>
        <v>661311.53</v>
      </c>
      <c r="BF445" s="236">
        <f t="shared" si="82"/>
        <v>661311.53</v>
      </c>
      <c r="BG445" s="236">
        <f t="shared" si="82"/>
        <v>661311.53</v>
      </c>
      <c r="BH445" s="236">
        <f t="shared" si="82"/>
        <v>661311.53</v>
      </c>
      <c r="BI445" s="236">
        <f t="shared" si="82"/>
        <v>661311.53</v>
      </c>
      <c r="BJ445" s="236">
        <f t="shared" si="82"/>
        <v>661311.53</v>
      </c>
      <c r="BK445" s="236">
        <f t="shared" si="82"/>
        <v>661311.53</v>
      </c>
      <c r="BL445" s="235">
        <f t="shared" si="78"/>
        <v>7935738.3600000022</v>
      </c>
      <c r="BM445" s="234"/>
      <c r="BN445" s="235"/>
      <c r="BO445" s="235">
        <f t="shared" si="85"/>
        <v>7935738.3600000022</v>
      </c>
      <c r="BP445" s="234"/>
      <c r="BQ445" s="234"/>
    </row>
    <row r="446" spans="1:69">
      <c r="A446" s="234" t="s">
        <v>659</v>
      </c>
      <c r="B446" s="231">
        <v>2.1699999999999997E-2</v>
      </c>
      <c r="C446" s="231">
        <v>2.3399999999999997E-2</v>
      </c>
      <c r="D446" s="220">
        <v>0</v>
      </c>
      <c r="E446" s="220">
        <v>0</v>
      </c>
      <c r="F446" s="220">
        <v>0</v>
      </c>
      <c r="G446" s="220">
        <v>0</v>
      </c>
      <c r="H446" s="220">
        <v>0</v>
      </c>
      <c r="I446" s="220">
        <v>0</v>
      </c>
      <c r="J446" s="220">
        <v>41428972.015000001</v>
      </c>
      <c r="K446" s="220">
        <v>41960482.395000003</v>
      </c>
      <c r="L446" s="220">
        <v>41965710.289999999</v>
      </c>
      <c r="M446" s="220">
        <v>41965710.289999999</v>
      </c>
      <c r="N446" s="220">
        <v>41965710.289999999</v>
      </c>
      <c r="O446" s="220">
        <v>41965710.289999999</v>
      </c>
      <c r="P446" s="220">
        <f t="shared" si="79"/>
        <v>251252295.56999996</v>
      </c>
      <c r="Q446" s="220">
        <v>41965710.289999999</v>
      </c>
      <c r="R446" s="220">
        <v>41965710.289999999</v>
      </c>
      <c r="S446" s="220">
        <v>41965710.289999999</v>
      </c>
      <c r="T446" s="220">
        <v>41965710.289999999</v>
      </c>
      <c r="U446" s="220">
        <v>41965710.289999999</v>
      </c>
      <c r="V446" s="220">
        <v>41965710.289999999</v>
      </c>
      <c r="W446" s="220">
        <v>41965710.289999999</v>
      </c>
      <c r="X446" s="220">
        <v>41965710.289999999</v>
      </c>
      <c r="Y446" s="220">
        <v>41965710.289999999</v>
      </c>
      <c r="Z446" s="220">
        <v>41965710.289999999</v>
      </c>
      <c r="AA446" s="220">
        <v>41965710.289999999</v>
      </c>
      <c r="AB446" s="220">
        <v>41965710.289999999</v>
      </c>
      <c r="AC446" s="220">
        <v>41965710.289999999</v>
      </c>
      <c r="AD446" s="220">
        <v>41965710.289999999</v>
      </c>
      <c r="AE446" s="220">
        <v>41965710.289999999</v>
      </c>
      <c r="AF446" s="220">
        <v>41965710.289999999</v>
      </c>
      <c r="AG446" s="220">
        <f t="shared" si="80"/>
        <v>503588523.48000008</v>
      </c>
      <c r="AH446" s="234"/>
      <c r="AI446" s="235">
        <f t="shared" si="88"/>
        <v>0</v>
      </c>
      <c r="AJ446" s="235">
        <f t="shared" si="88"/>
        <v>0</v>
      </c>
      <c r="AK446" s="235">
        <f t="shared" si="88"/>
        <v>0</v>
      </c>
      <c r="AL446" s="235">
        <f t="shared" si="86"/>
        <v>0</v>
      </c>
      <c r="AM446" s="235">
        <f t="shared" si="86"/>
        <v>0</v>
      </c>
      <c r="AN446" s="235">
        <f t="shared" si="86"/>
        <v>0</v>
      </c>
      <c r="AO446" s="235">
        <f t="shared" si="81"/>
        <v>74917.39</v>
      </c>
      <c r="AP446" s="235">
        <f t="shared" si="81"/>
        <v>75878.539999999994</v>
      </c>
      <c r="AQ446" s="235">
        <f t="shared" si="81"/>
        <v>75887.990000000005</v>
      </c>
      <c r="AR446" s="235">
        <f t="shared" si="81"/>
        <v>75887.990000000005</v>
      </c>
      <c r="AS446" s="235">
        <f t="shared" si="81"/>
        <v>75887.990000000005</v>
      </c>
      <c r="AT446" s="235">
        <f t="shared" si="81"/>
        <v>75887.990000000005</v>
      </c>
      <c r="AU446" s="236">
        <f t="shared" si="76"/>
        <v>454347.88999999996</v>
      </c>
      <c r="AV446" s="236">
        <f t="shared" si="77"/>
        <v>75887.990000000005</v>
      </c>
      <c r="AW446" s="236">
        <f t="shared" si="77"/>
        <v>75887.990000000005</v>
      </c>
      <c r="AX446" s="236">
        <f t="shared" si="77"/>
        <v>75887.990000000005</v>
      </c>
      <c r="AY446" s="236">
        <f t="shared" si="77"/>
        <v>75887.990000000005</v>
      </c>
      <c r="AZ446" s="236">
        <f t="shared" si="89"/>
        <v>81833.14</v>
      </c>
      <c r="BA446" s="236">
        <f t="shared" si="89"/>
        <v>81833.14</v>
      </c>
      <c r="BB446" s="236">
        <f t="shared" si="89"/>
        <v>81833.14</v>
      </c>
      <c r="BC446" s="236">
        <f t="shared" si="87"/>
        <v>81833.14</v>
      </c>
      <c r="BD446" s="236">
        <f t="shared" si="87"/>
        <v>81833.14</v>
      </c>
      <c r="BE446" s="236">
        <f t="shared" si="87"/>
        <v>81833.14</v>
      </c>
      <c r="BF446" s="236">
        <f t="shared" si="82"/>
        <v>81833.14</v>
      </c>
      <c r="BG446" s="236">
        <f t="shared" si="82"/>
        <v>81833.14</v>
      </c>
      <c r="BH446" s="236">
        <f t="shared" si="82"/>
        <v>81833.14</v>
      </c>
      <c r="BI446" s="236">
        <f t="shared" si="82"/>
        <v>81833.14</v>
      </c>
      <c r="BJ446" s="236">
        <f t="shared" si="82"/>
        <v>81833.14</v>
      </c>
      <c r="BK446" s="236">
        <f t="shared" si="82"/>
        <v>81833.14</v>
      </c>
      <c r="BL446" s="235">
        <f t="shared" si="78"/>
        <v>981997.68</v>
      </c>
      <c r="BM446" s="234"/>
      <c r="BN446" s="235"/>
      <c r="BO446" s="235">
        <f t="shared" si="85"/>
        <v>981997.68</v>
      </c>
      <c r="BP446" s="234"/>
      <c r="BQ446" s="234"/>
    </row>
    <row r="447" spans="1:69">
      <c r="A447" s="234" t="s">
        <v>660</v>
      </c>
      <c r="B447" s="231">
        <v>2.1699999999999997E-2</v>
      </c>
      <c r="C447" s="231">
        <v>2.3399999999999997E-2</v>
      </c>
      <c r="D447" s="220">
        <v>26268138.34</v>
      </c>
      <c r="E447" s="220">
        <v>26268138.34</v>
      </c>
      <c r="F447" s="220">
        <v>26268138.34</v>
      </c>
      <c r="G447" s="220">
        <v>26268138.34</v>
      </c>
      <c r="H447" s="220">
        <v>26268138.34</v>
      </c>
      <c r="I447" s="220">
        <v>26268138.34</v>
      </c>
      <c r="J447" s="220">
        <v>26268138.34</v>
      </c>
      <c r="K447" s="220">
        <v>26268138.34</v>
      </c>
      <c r="L447" s="220">
        <v>26268138.34</v>
      </c>
      <c r="M447" s="220">
        <v>26268138.34</v>
      </c>
      <c r="N447" s="220">
        <v>26268138.34</v>
      </c>
      <c r="O447" s="220">
        <v>26268138.34</v>
      </c>
      <c r="P447" s="220">
        <f t="shared" si="79"/>
        <v>315217660.07999998</v>
      </c>
      <c r="Q447" s="220">
        <v>26268138.34</v>
      </c>
      <c r="R447" s="220">
        <v>26268138.34</v>
      </c>
      <c r="S447" s="220">
        <v>26268138.34</v>
      </c>
      <c r="T447" s="220">
        <v>26268138.34</v>
      </c>
      <c r="U447" s="220">
        <v>26268138.34</v>
      </c>
      <c r="V447" s="220">
        <v>26268138.34</v>
      </c>
      <c r="W447" s="220">
        <v>26268138.34</v>
      </c>
      <c r="X447" s="220">
        <v>26268138.34</v>
      </c>
      <c r="Y447" s="220">
        <v>26268138.34</v>
      </c>
      <c r="Z447" s="220">
        <v>26268138.34</v>
      </c>
      <c r="AA447" s="220">
        <v>26268138.34</v>
      </c>
      <c r="AB447" s="220">
        <v>26268138.34</v>
      </c>
      <c r="AC447" s="220">
        <v>26268138.34</v>
      </c>
      <c r="AD447" s="220">
        <v>26268138.34</v>
      </c>
      <c r="AE447" s="220">
        <v>26268138.34</v>
      </c>
      <c r="AF447" s="220">
        <v>26268138.34</v>
      </c>
      <c r="AG447" s="220">
        <f t="shared" si="80"/>
        <v>315217660.07999998</v>
      </c>
      <c r="AH447" s="234"/>
      <c r="AI447" s="235">
        <f t="shared" si="88"/>
        <v>47501.55</v>
      </c>
      <c r="AJ447" s="235">
        <f t="shared" si="88"/>
        <v>47501.55</v>
      </c>
      <c r="AK447" s="235">
        <f t="shared" si="88"/>
        <v>47501.55</v>
      </c>
      <c r="AL447" s="235">
        <f t="shared" si="86"/>
        <v>47501.55</v>
      </c>
      <c r="AM447" s="235">
        <f t="shared" si="86"/>
        <v>47501.55</v>
      </c>
      <c r="AN447" s="235">
        <f t="shared" si="86"/>
        <v>47501.55</v>
      </c>
      <c r="AO447" s="235">
        <f t="shared" si="81"/>
        <v>47501.55</v>
      </c>
      <c r="AP447" s="235">
        <f t="shared" si="81"/>
        <v>47501.55</v>
      </c>
      <c r="AQ447" s="235">
        <f t="shared" si="81"/>
        <v>47501.55</v>
      </c>
      <c r="AR447" s="235">
        <f t="shared" si="81"/>
        <v>47501.55</v>
      </c>
      <c r="AS447" s="235">
        <f t="shared" si="81"/>
        <v>47501.55</v>
      </c>
      <c r="AT447" s="235">
        <f t="shared" si="81"/>
        <v>47501.55</v>
      </c>
      <c r="AU447" s="236">
        <f t="shared" si="76"/>
        <v>570018.6</v>
      </c>
      <c r="AV447" s="236">
        <f t="shared" si="77"/>
        <v>47501.55</v>
      </c>
      <c r="AW447" s="236">
        <f t="shared" si="77"/>
        <v>47501.55</v>
      </c>
      <c r="AX447" s="236">
        <f t="shared" si="77"/>
        <v>47501.55</v>
      </c>
      <c r="AY447" s="236">
        <f t="shared" si="77"/>
        <v>47501.55</v>
      </c>
      <c r="AZ447" s="236">
        <f t="shared" si="89"/>
        <v>51222.87</v>
      </c>
      <c r="BA447" s="236">
        <f t="shared" si="89"/>
        <v>51222.87</v>
      </c>
      <c r="BB447" s="236">
        <f t="shared" si="89"/>
        <v>51222.87</v>
      </c>
      <c r="BC447" s="236">
        <f t="shared" si="87"/>
        <v>51222.87</v>
      </c>
      <c r="BD447" s="236">
        <f t="shared" si="87"/>
        <v>51222.87</v>
      </c>
      <c r="BE447" s="236">
        <f t="shared" si="87"/>
        <v>51222.87</v>
      </c>
      <c r="BF447" s="236">
        <f t="shared" si="82"/>
        <v>51222.87</v>
      </c>
      <c r="BG447" s="236">
        <f t="shared" si="82"/>
        <v>51222.87</v>
      </c>
      <c r="BH447" s="236">
        <f t="shared" si="82"/>
        <v>51222.87</v>
      </c>
      <c r="BI447" s="236">
        <f t="shared" si="82"/>
        <v>51222.87</v>
      </c>
      <c r="BJ447" s="236">
        <f t="shared" si="82"/>
        <v>51222.87</v>
      </c>
      <c r="BK447" s="236">
        <f t="shared" si="82"/>
        <v>51222.87</v>
      </c>
      <c r="BL447" s="235">
        <f t="shared" si="78"/>
        <v>614674.44000000006</v>
      </c>
      <c r="BM447" s="234"/>
      <c r="BN447" s="235"/>
      <c r="BO447" s="235">
        <f t="shared" si="85"/>
        <v>614674.44000000006</v>
      </c>
      <c r="BP447" s="234"/>
      <c r="BQ447" s="234"/>
    </row>
    <row r="448" spans="1:69">
      <c r="A448" s="234" t="s">
        <v>661</v>
      </c>
      <c r="B448" s="231">
        <v>2.1699999999999997E-2</v>
      </c>
      <c r="C448" s="231">
        <v>2.3399999999999997E-2</v>
      </c>
      <c r="D448" s="220">
        <v>30538.420000000002</v>
      </c>
      <c r="E448" s="220">
        <v>30538.420000000002</v>
      </c>
      <c r="F448" s="220">
        <v>30538.420000000002</v>
      </c>
      <c r="G448" s="220">
        <v>30538.420000000002</v>
      </c>
      <c r="H448" s="220">
        <v>30538.420000000002</v>
      </c>
      <c r="I448" s="220">
        <v>30538.420000000002</v>
      </c>
      <c r="J448" s="220">
        <v>30538.420000000002</v>
      </c>
      <c r="K448" s="220">
        <v>30538.420000000002</v>
      </c>
      <c r="L448" s="220">
        <v>30538.420000000002</v>
      </c>
      <c r="M448" s="220">
        <v>30538.420000000002</v>
      </c>
      <c r="N448" s="220">
        <v>30538.420000000002</v>
      </c>
      <c r="O448" s="220">
        <v>30538.420000000002</v>
      </c>
      <c r="P448" s="220">
        <f t="shared" si="79"/>
        <v>366461.04</v>
      </c>
      <c r="Q448" s="220">
        <v>30538.420000000002</v>
      </c>
      <c r="R448" s="220">
        <v>30538.420000000002</v>
      </c>
      <c r="S448" s="220">
        <v>30538.420000000002</v>
      </c>
      <c r="T448" s="220">
        <v>30538.420000000002</v>
      </c>
      <c r="U448" s="220">
        <v>30538.420000000002</v>
      </c>
      <c r="V448" s="220">
        <v>30538.420000000002</v>
      </c>
      <c r="W448" s="220">
        <v>30538.420000000002</v>
      </c>
      <c r="X448" s="220">
        <v>30538.420000000002</v>
      </c>
      <c r="Y448" s="220">
        <v>30538.420000000002</v>
      </c>
      <c r="Z448" s="220">
        <v>30538.420000000002</v>
      </c>
      <c r="AA448" s="220">
        <v>30538.420000000002</v>
      </c>
      <c r="AB448" s="220">
        <v>30538.420000000002</v>
      </c>
      <c r="AC448" s="220">
        <v>30538.420000000002</v>
      </c>
      <c r="AD448" s="220">
        <v>30538.420000000002</v>
      </c>
      <c r="AE448" s="220">
        <v>30538.420000000002</v>
      </c>
      <c r="AF448" s="220">
        <v>30538.420000000002</v>
      </c>
      <c r="AG448" s="220">
        <f t="shared" si="80"/>
        <v>366461.04</v>
      </c>
      <c r="AH448" s="234"/>
      <c r="AI448" s="235">
        <f t="shared" si="88"/>
        <v>55.22</v>
      </c>
      <c r="AJ448" s="235">
        <f t="shared" si="88"/>
        <v>55.22</v>
      </c>
      <c r="AK448" s="235">
        <f t="shared" si="88"/>
        <v>55.22</v>
      </c>
      <c r="AL448" s="235">
        <f t="shared" si="86"/>
        <v>55.22</v>
      </c>
      <c r="AM448" s="235">
        <f t="shared" si="86"/>
        <v>55.22</v>
      </c>
      <c r="AN448" s="235">
        <f t="shared" si="86"/>
        <v>55.22</v>
      </c>
      <c r="AO448" s="235">
        <f t="shared" si="81"/>
        <v>55.22</v>
      </c>
      <c r="AP448" s="235">
        <f t="shared" si="81"/>
        <v>55.22</v>
      </c>
      <c r="AQ448" s="235">
        <f t="shared" si="81"/>
        <v>55.22</v>
      </c>
      <c r="AR448" s="235">
        <f t="shared" si="81"/>
        <v>55.22</v>
      </c>
      <c r="AS448" s="235">
        <f t="shared" si="81"/>
        <v>55.22</v>
      </c>
      <c r="AT448" s="235">
        <f t="shared" si="81"/>
        <v>55.22</v>
      </c>
      <c r="AU448" s="236">
        <f t="shared" si="76"/>
        <v>662.64000000000021</v>
      </c>
      <c r="AV448" s="236">
        <f t="shared" si="77"/>
        <v>55.22</v>
      </c>
      <c r="AW448" s="236">
        <f t="shared" si="77"/>
        <v>55.22</v>
      </c>
      <c r="AX448" s="236">
        <f t="shared" si="77"/>
        <v>55.22</v>
      </c>
      <c r="AY448" s="236">
        <f t="shared" si="77"/>
        <v>55.22</v>
      </c>
      <c r="AZ448" s="236">
        <f t="shared" si="89"/>
        <v>59.55</v>
      </c>
      <c r="BA448" s="236">
        <f t="shared" si="89"/>
        <v>59.55</v>
      </c>
      <c r="BB448" s="236">
        <f t="shared" si="89"/>
        <v>59.55</v>
      </c>
      <c r="BC448" s="236">
        <f t="shared" si="87"/>
        <v>59.55</v>
      </c>
      <c r="BD448" s="236">
        <f t="shared" si="87"/>
        <v>59.55</v>
      </c>
      <c r="BE448" s="236">
        <f t="shared" si="87"/>
        <v>59.55</v>
      </c>
      <c r="BF448" s="236">
        <f t="shared" si="82"/>
        <v>59.55</v>
      </c>
      <c r="BG448" s="236">
        <f t="shared" si="82"/>
        <v>59.55</v>
      </c>
      <c r="BH448" s="236">
        <f t="shared" si="82"/>
        <v>59.55</v>
      </c>
      <c r="BI448" s="236">
        <f t="shared" si="82"/>
        <v>59.55</v>
      </c>
      <c r="BJ448" s="236">
        <f t="shared" si="82"/>
        <v>59.55</v>
      </c>
      <c r="BK448" s="236">
        <f t="shared" si="82"/>
        <v>59.55</v>
      </c>
      <c r="BL448" s="235">
        <f t="shared" si="78"/>
        <v>714.59999999999991</v>
      </c>
      <c r="BM448" s="234"/>
      <c r="BN448" s="235"/>
      <c r="BO448" s="235">
        <f t="shared" si="85"/>
        <v>714.59999999999991</v>
      </c>
      <c r="BP448" s="234"/>
      <c r="BQ448" s="234"/>
    </row>
    <row r="449" spans="1:69">
      <c r="A449" s="234" t="s">
        <v>662</v>
      </c>
      <c r="B449" s="231">
        <v>2.1699999999999997E-2</v>
      </c>
      <c r="C449" s="231">
        <v>2.3399999999999997E-2</v>
      </c>
      <c r="D449" s="220">
        <v>0</v>
      </c>
      <c r="E449" s="220">
        <v>105260.93000000001</v>
      </c>
      <c r="F449" s="220">
        <v>210521.85</v>
      </c>
      <c r="G449" s="220">
        <v>210521.85</v>
      </c>
      <c r="H449" s="220">
        <v>210521.85</v>
      </c>
      <c r="I449" s="220">
        <v>210521.85</v>
      </c>
      <c r="J449" s="220">
        <v>210521.85</v>
      </c>
      <c r="K449" s="220">
        <v>210521.85</v>
      </c>
      <c r="L449" s="220">
        <v>210521.85</v>
      </c>
      <c r="M449" s="220">
        <v>210521.85</v>
      </c>
      <c r="N449" s="220">
        <v>210521.85</v>
      </c>
      <c r="O449" s="220">
        <v>210521.85</v>
      </c>
      <c r="P449" s="220">
        <f t="shared" si="79"/>
        <v>2210479.4300000002</v>
      </c>
      <c r="Q449" s="220">
        <v>210521.85</v>
      </c>
      <c r="R449" s="220">
        <v>210521.85</v>
      </c>
      <c r="S449" s="220">
        <v>210521.85</v>
      </c>
      <c r="T449" s="220">
        <v>210521.85</v>
      </c>
      <c r="U449" s="220">
        <v>210521.85</v>
      </c>
      <c r="V449" s="220">
        <v>210521.85</v>
      </c>
      <c r="W449" s="220">
        <v>210521.85</v>
      </c>
      <c r="X449" s="220">
        <v>210521.85</v>
      </c>
      <c r="Y449" s="220">
        <v>210521.85</v>
      </c>
      <c r="Z449" s="220">
        <v>210521.85</v>
      </c>
      <c r="AA449" s="220">
        <v>210521.85</v>
      </c>
      <c r="AB449" s="220">
        <v>210521.85</v>
      </c>
      <c r="AC449" s="220">
        <v>210521.85</v>
      </c>
      <c r="AD449" s="220">
        <v>210521.85</v>
      </c>
      <c r="AE449" s="220">
        <v>210521.85</v>
      </c>
      <c r="AF449" s="220">
        <v>210521.85</v>
      </c>
      <c r="AG449" s="220">
        <f t="shared" si="80"/>
        <v>2526262.2000000007</v>
      </c>
      <c r="AH449" s="234"/>
      <c r="AI449" s="235">
        <f t="shared" si="88"/>
        <v>0</v>
      </c>
      <c r="AJ449" s="235">
        <f t="shared" si="88"/>
        <v>190.35</v>
      </c>
      <c r="AK449" s="235">
        <f t="shared" si="88"/>
        <v>380.69</v>
      </c>
      <c r="AL449" s="235">
        <f t="shared" si="86"/>
        <v>380.69</v>
      </c>
      <c r="AM449" s="235">
        <f t="shared" si="86"/>
        <v>380.69</v>
      </c>
      <c r="AN449" s="235">
        <f t="shared" si="86"/>
        <v>380.69</v>
      </c>
      <c r="AO449" s="235">
        <f t="shared" si="81"/>
        <v>380.69</v>
      </c>
      <c r="AP449" s="235">
        <f t="shared" si="81"/>
        <v>380.69</v>
      </c>
      <c r="AQ449" s="235">
        <f t="shared" si="81"/>
        <v>380.69</v>
      </c>
      <c r="AR449" s="235">
        <f t="shared" si="81"/>
        <v>380.69</v>
      </c>
      <c r="AS449" s="235">
        <f t="shared" si="81"/>
        <v>380.69</v>
      </c>
      <c r="AT449" s="235">
        <f t="shared" si="81"/>
        <v>380.69</v>
      </c>
      <c r="AU449" s="236">
        <f t="shared" si="76"/>
        <v>3997.2500000000005</v>
      </c>
      <c r="AV449" s="236">
        <f t="shared" si="77"/>
        <v>380.69</v>
      </c>
      <c r="AW449" s="236">
        <f t="shared" si="77"/>
        <v>380.69</v>
      </c>
      <c r="AX449" s="236">
        <f t="shared" si="77"/>
        <v>380.69</v>
      </c>
      <c r="AY449" s="236">
        <f t="shared" si="77"/>
        <v>380.69</v>
      </c>
      <c r="AZ449" s="236">
        <f t="shared" si="89"/>
        <v>410.52</v>
      </c>
      <c r="BA449" s="236">
        <f t="shared" si="89"/>
        <v>410.52</v>
      </c>
      <c r="BB449" s="236">
        <f t="shared" si="89"/>
        <v>410.52</v>
      </c>
      <c r="BC449" s="236">
        <f t="shared" si="87"/>
        <v>410.52</v>
      </c>
      <c r="BD449" s="236">
        <f t="shared" si="87"/>
        <v>410.52</v>
      </c>
      <c r="BE449" s="236">
        <f t="shared" si="87"/>
        <v>410.52</v>
      </c>
      <c r="BF449" s="236">
        <f t="shared" si="82"/>
        <v>410.52</v>
      </c>
      <c r="BG449" s="236">
        <f t="shared" si="82"/>
        <v>410.52</v>
      </c>
      <c r="BH449" s="236">
        <f t="shared" si="82"/>
        <v>410.52</v>
      </c>
      <c r="BI449" s="236">
        <f t="shared" si="82"/>
        <v>410.52</v>
      </c>
      <c r="BJ449" s="236">
        <f t="shared" si="82"/>
        <v>410.52</v>
      </c>
      <c r="BK449" s="236">
        <f t="shared" si="82"/>
        <v>410.52</v>
      </c>
      <c r="BL449" s="235">
        <f t="shared" si="78"/>
        <v>4926.24</v>
      </c>
      <c r="BM449" s="234"/>
      <c r="BN449" s="235"/>
      <c r="BO449" s="235">
        <f t="shared" si="85"/>
        <v>4926.24</v>
      </c>
      <c r="BP449" s="234"/>
      <c r="BQ449" s="234"/>
    </row>
    <row r="450" spans="1:69">
      <c r="A450" s="234" t="s">
        <v>663</v>
      </c>
      <c r="B450" s="231">
        <v>0</v>
      </c>
      <c r="C450" s="231">
        <v>0</v>
      </c>
      <c r="D450" s="220">
        <v>0</v>
      </c>
      <c r="E450" s="220">
        <v>0</v>
      </c>
      <c r="F450" s="220">
        <v>0</v>
      </c>
      <c r="G450" s="220">
        <v>0</v>
      </c>
      <c r="H450" s="220">
        <v>0</v>
      </c>
      <c r="I450" s="220">
        <v>0</v>
      </c>
      <c r="J450" s="220">
        <v>0</v>
      </c>
      <c r="K450" s="220">
        <v>0</v>
      </c>
      <c r="L450" s="220">
        <v>0</v>
      </c>
      <c r="M450" s="220">
        <v>0</v>
      </c>
      <c r="N450" s="220">
        <v>0</v>
      </c>
      <c r="O450" s="220">
        <v>0</v>
      </c>
      <c r="P450" s="220">
        <f t="shared" si="79"/>
        <v>0</v>
      </c>
      <c r="Q450" s="220">
        <v>0</v>
      </c>
      <c r="R450" s="220">
        <v>0</v>
      </c>
      <c r="S450" s="220">
        <v>0</v>
      </c>
      <c r="T450" s="220">
        <v>0</v>
      </c>
      <c r="U450" s="220">
        <v>0</v>
      </c>
      <c r="V450" s="220">
        <v>0</v>
      </c>
      <c r="W450" s="220">
        <v>0</v>
      </c>
      <c r="X450" s="220">
        <v>0</v>
      </c>
      <c r="Y450" s="220">
        <v>0</v>
      </c>
      <c r="Z450" s="220">
        <v>0</v>
      </c>
      <c r="AA450" s="220">
        <v>0</v>
      </c>
      <c r="AB450" s="220">
        <v>0</v>
      </c>
      <c r="AC450" s="220">
        <v>0</v>
      </c>
      <c r="AD450" s="220">
        <v>0</v>
      </c>
      <c r="AE450" s="220">
        <v>0</v>
      </c>
      <c r="AF450" s="220">
        <v>0</v>
      </c>
      <c r="AG450" s="220">
        <f t="shared" si="80"/>
        <v>0</v>
      </c>
      <c r="AH450" s="234"/>
      <c r="AI450" s="235">
        <f t="shared" si="88"/>
        <v>0</v>
      </c>
      <c r="AJ450" s="235">
        <f t="shared" si="88"/>
        <v>0</v>
      </c>
      <c r="AK450" s="235">
        <f t="shared" si="88"/>
        <v>0</v>
      </c>
      <c r="AL450" s="235">
        <f t="shared" si="86"/>
        <v>0</v>
      </c>
      <c r="AM450" s="235">
        <f t="shared" si="86"/>
        <v>0</v>
      </c>
      <c r="AN450" s="235">
        <f t="shared" si="86"/>
        <v>0</v>
      </c>
      <c r="AO450" s="235">
        <f t="shared" si="86"/>
        <v>0</v>
      </c>
      <c r="AP450" s="235">
        <f t="shared" si="86"/>
        <v>0</v>
      </c>
      <c r="AQ450" s="235">
        <f t="shared" si="86"/>
        <v>0</v>
      </c>
      <c r="AR450" s="235">
        <f t="shared" si="86"/>
        <v>0</v>
      </c>
      <c r="AS450" s="235">
        <f t="shared" si="86"/>
        <v>0</v>
      </c>
      <c r="AT450" s="235">
        <f t="shared" si="86"/>
        <v>0</v>
      </c>
      <c r="AU450" s="236">
        <f t="shared" si="76"/>
        <v>0</v>
      </c>
      <c r="AV450" s="236">
        <f t="shared" si="77"/>
        <v>0</v>
      </c>
      <c r="AW450" s="236">
        <f t="shared" si="77"/>
        <v>0</v>
      </c>
      <c r="AX450" s="236">
        <f t="shared" si="77"/>
        <v>0</v>
      </c>
      <c r="AY450" s="236">
        <f t="shared" si="77"/>
        <v>0</v>
      </c>
      <c r="AZ450" s="236">
        <f t="shared" si="89"/>
        <v>0</v>
      </c>
      <c r="BA450" s="236">
        <f t="shared" si="89"/>
        <v>0</v>
      </c>
      <c r="BB450" s="236">
        <f t="shared" si="89"/>
        <v>0</v>
      </c>
      <c r="BC450" s="236">
        <f t="shared" si="87"/>
        <v>0</v>
      </c>
      <c r="BD450" s="236">
        <f t="shared" si="87"/>
        <v>0</v>
      </c>
      <c r="BE450" s="236">
        <f t="shared" si="87"/>
        <v>0</v>
      </c>
      <c r="BF450" s="236">
        <f t="shared" si="87"/>
        <v>0</v>
      </c>
      <c r="BG450" s="236">
        <f t="shared" si="87"/>
        <v>0</v>
      </c>
      <c r="BH450" s="236">
        <f t="shared" si="87"/>
        <v>0</v>
      </c>
      <c r="BI450" s="236">
        <f t="shared" si="87"/>
        <v>0</v>
      </c>
      <c r="BJ450" s="236">
        <f t="shared" si="87"/>
        <v>0</v>
      </c>
      <c r="BK450" s="236">
        <f t="shared" si="87"/>
        <v>0</v>
      </c>
      <c r="BL450" s="235">
        <f t="shared" si="78"/>
        <v>0</v>
      </c>
      <c r="BM450" s="234"/>
      <c r="BN450" s="234"/>
      <c r="BO450" s="234"/>
      <c r="BP450" s="234"/>
      <c r="BQ450" s="234"/>
    </row>
    <row r="451" spans="1:69">
      <c r="A451" s="234" t="s">
        <v>664</v>
      </c>
      <c r="B451" s="231">
        <v>0</v>
      </c>
      <c r="C451" s="231">
        <v>0</v>
      </c>
      <c r="D451" s="220">
        <v>60322.65</v>
      </c>
      <c r="E451" s="220">
        <v>60322.65</v>
      </c>
      <c r="F451" s="220">
        <v>60322.65</v>
      </c>
      <c r="G451" s="220">
        <v>60322.65</v>
      </c>
      <c r="H451" s="220">
        <v>60322.65</v>
      </c>
      <c r="I451" s="220">
        <v>60322.65</v>
      </c>
      <c r="J451" s="220">
        <v>60322.65</v>
      </c>
      <c r="K451" s="220">
        <v>60322.65</v>
      </c>
      <c r="L451" s="220">
        <v>60322.65</v>
      </c>
      <c r="M451" s="220">
        <v>60322.65</v>
      </c>
      <c r="N451" s="220">
        <v>60322.65</v>
      </c>
      <c r="O451" s="220">
        <v>60322.65</v>
      </c>
      <c r="P451" s="220">
        <f t="shared" si="79"/>
        <v>723871.80000000016</v>
      </c>
      <c r="Q451" s="220">
        <v>60322.65</v>
      </c>
      <c r="R451" s="220">
        <v>60322.65</v>
      </c>
      <c r="S451" s="220">
        <v>60322.65</v>
      </c>
      <c r="T451" s="220">
        <v>60322.65</v>
      </c>
      <c r="U451" s="220">
        <v>60322.65</v>
      </c>
      <c r="V451" s="220">
        <v>60322.65</v>
      </c>
      <c r="W451" s="220">
        <v>60322.65</v>
      </c>
      <c r="X451" s="220">
        <v>60322.65</v>
      </c>
      <c r="Y451" s="220">
        <v>60322.65</v>
      </c>
      <c r="Z451" s="220">
        <v>60322.65</v>
      </c>
      <c r="AA451" s="220">
        <v>60322.65</v>
      </c>
      <c r="AB451" s="220">
        <v>60322.65</v>
      </c>
      <c r="AC451" s="220">
        <v>60322.65</v>
      </c>
      <c r="AD451" s="220">
        <v>60322.65</v>
      </c>
      <c r="AE451" s="220">
        <v>60322.65</v>
      </c>
      <c r="AF451" s="220">
        <v>60322.65</v>
      </c>
      <c r="AG451" s="220">
        <f t="shared" si="80"/>
        <v>723871.80000000016</v>
      </c>
      <c r="AH451" s="234"/>
      <c r="AI451" s="235">
        <f t="shared" si="88"/>
        <v>0</v>
      </c>
      <c r="AJ451" s="235">
        <f t="shared" si="88"/>
        <v>0</v>
      </c>
      <c r="AK451" s="235">
        <f t="shared" si="88"/>
        <v>0</v>
      </c>
      <c r="AL451" s="235">
        <f t="shared" si="86"/>
        <v>0</v>
      </c>
      <c r="AM451" s="235">
        <f t="shared" si="86"/>
        <v>0</v>
      </c>
      <c r="AN451" s="235">
        <f t="shared" si="86"/>
        <v>0</v>
      </c>
      <c r="AO451" s="235">
        <f t="shared" si="86"/>
        <v>0</v>
      </c>
      <c r="AP451" s="235">
        <f t="shared" si="86"/>
        <v>0</v>
      </c>
      <c r="AQ451" s="235">
        <f t="shared" si="86"/>
        <v>0</v>
      </c>
      <c r="AR451" s="235">
        <f t="shared" si="86"/>
        <v>0</v>
      </c>
      <c r="AS451" s="235">
        <f t="shared" si="86"/>
        <v>0</v>
      </c>
      <c r="AT451" s="235">
        <f t="shared" si="86"/>
        <v>0</v>
      </c>
      <c r="AU451" s="236">
        <f t="shared" si="76"/>
        <v>0</v>
      </c>
      <c r="AV451" s="236">
        <f t="shared" si="77"/>
        <v>0</v>
      </c>
      <c r="AW451" s="236">
        <f t="shared" si="77"/>
        <v>0</v>
      </c>
      <c r="AX451" s="236">
        <f t="shared" si="77"/>
        <v>0</v>
      </c>
      <c r="AY451" s="236">
        <f t="shared" si="77"/>
        <v>0</v>
      </c>
      <c r="AZ451" s="236">
        <f t="shared" si="89"/>
        <v>0</v>
      </c>
      <c r="BA451" s="236">
        <f t="shared" si="89"/>
        <v>0</v>
      </c>
      <c r="BB451" s="236">
        <f t="shared" si="89"/>
        <v>0</v>
      </c>
      <c r="BC451" s="236">
        <f t="shared" si="87"/>
        <v>0</v>
      </c>
      <c r="BD451" s="236">
        <f t="shared" si="87"/>
        <v>0</v>
      </c>
      <c r="BE451" s="236">
        <f t="shared" si="87"/>
        <v>0</v>
      </c>
      <c r="BF451" s="236">
        <f t="shared" si="87"/>
        <v>0</v>
      </c>
      <c r="BG451" s="236">
        <f t="shared" si="87"/>
        <v>0</v>
      </c>
      <c r="BH451" s="236">
        <f t="shared" si="87"/>
        <v>0</v>
      </c>
      <c r="BI451" s="236">
        <f t="shared" si="87"/>
        <v>0</v>
      </c>
      <c r="BJ451" s="236">
        <f t="shared" si="87"/>
        <v>0</v>
      </c>
      <c r="BK451" s="236">
        <f t="shared" si="87"/>
        <v>0</v>
      </c>
      <c r="BL451" s="235">
        <f t="shared" si="78"/>
        <v>0</v>
      </c>
      <c r="BM451" s="234"/>
      <c r="BN451" s="234"/>
      <c r="BO451" s="234"/>
      <c r="BP451" s="234"/>
      <c r="BQ451" s="234"/>
    </row>
    <row r="452" spans="1:69">
      <c r="A452" s="234" t="s">
        <v>665</v>
      </c>
      <c r="B452" s="231">
        <v>4.24E-2</v>
      </c>
      <c r="C452" s="231">
        <v>4.0999999999999995E-2</v>
      </c>
      <c r="D452" s="220">
        <v>0</v>
      </c>
      <c r="E452" s="220">
        <v>0</v>
      </c>
      <c r="F452" s="220">
        <v>0</v>
      </c>
      <c r="G452" s="220">
        <v>0</v>
      </c>
      <c r="H452" s="220">
        <v>0</v>
      </c>
      <c r="I452" s="220">
        <v>0</v>
      </c>
      <c r="J452" s="220">
        <v>0</v>
      </c>
      <c r="K452" s="220">
        <v>0</v>
      </c>
      <c r="L452" s="220">
        <v>0</v>
      </c>
      <c r="M452" s="220">
        <v>0</v>
      </c>
      <c r="N452" s="220">
        <v>0</v>
      </c>
      <c r="O452" s="220">
        <v>0</v>
      </c>
      <c r="P452" s="220">
        <f t="shared" si="79"/>
        <v>0</v>
      </c>
      <c r="Q452" s="220">
        <v>0</v>
      </c>
      <c r="R452" s="220">
        <v>0</v>
      </c>
      <c r="S452" s="220">
        <v>0</v>
      </c>
      <c r="T452" s="220">
        <v>0</v>
      </c>
      <c r="U452" s="220">
        <v>0</v>
      </c>
      <c r="V452" s="220">
        <v>0</v>
      </c>
      <c r="W452" s="220">
        <v>0</v>
      </c>
      <c r="X452" s="220">
        <v>0</v>
      </c>
      <c r="Y452" s="220">
        <v>0</v>
      </c>
      <c r="Z452" s="220">
        <v>0</v>
      </c>
      <c r="AA452" s="220">
        <v>0</v>
      </c>
      <c r="AB452" s="220">
        <v>0</v>
      </c>
      <c r="AC452" s="220">
        <v>0</v>
      </c>
      <c r="AD452" s="220">
        <v>0</v>
      </c>
      <c r="AE452" s="220">
        <v>0</v>
      </c>
      <c r="AF452" s="220">
        <v>0</v>
      </c>
      <c r="AG452" s="220">
        <f t="shared" si="80"/>
        <v>0</v>
      </c>
      <c r="AH452" s="234"/>
      <c r="AI452" s="235">
        <f t="shared" si="88"/>
        <v>0</v>
      </c>
      <c r="AJ452" s="235">
        <f t="shared" si="88"/>
        <v>0</v>
      </c>
      <c r="AK452" s="235">
        <f t="shared" si="88"/>
        <v>0</v>
      </c>
      <c r="AL452" s="235">
        <f t="shared" si="86"/>
        <v>0</v>
      </c>
      <c r="AM452" s="235">
        <f t="shared" si="86"/>
        <v>0</v>
      </c>
      <c r="AN452" s="235">
        <f t="shared" si="86"/>
        <v>0</v>
      </c>
      <c r="AO452" s="235">
        <f t="shared" si="86"/>
        <v>0</v>
      </c>
      <c r="AP452" s="235">
        <f t="shared" si="86"/>
        <v>0</v>
      </c>
      <c r="AQ452" s="235">
        <f t="shared" si="86"/>
        <v>0</v>
      </c>
      <c r="AR452" s="235">
        <f t="shared" si="86"/>
        <v>0</v>
      </c>
      <c r="AS452" s="235">
        <f t="shared" si="86"/>
        <v>0</v>
      </c>
      <c r="AT452" s="235">
        <f t="shared" si="86"/>
        <v>0</v>
      </c>
      <c r="AU452" s="236">
        <f t="shared" si="76"/>
        <v>0</v>
      </c>
      <c r="AV452" s="236">
        <f t="shared" si="77"/>
        <v>0</v>
      </c>
      <c r="AW452" s="236">
        <f t="shared" si="77"/>
        <v>0</v>
      </c>
      <c r="AX452" s="236">
        <f t="shared" si="77"/>
        <v>0</v>
      </c>
      <c r="AY452" s="236">
        <f t="shared" ref="AY452:AY466" si="90">ROUND(T452*$B452/12,2)</f>
        <v>0</v>
      </c>
      <c r="AZ452" s="236">
        <f t="shared" si="89"/>
        <v>0</v>
      </c>
      <c r="BA452" s="236">
        <f t="shared" si="89"/>
        <v>0</v>
      </c>
      <c r="BB452" s="236">
        <f t="shared" si="89"/>
        <v>0</v>
      </c>
      <c r="BC452" s="236">
        <f t="shared" si="87"/>
        <v>0</v>
      </c>
      <c r="BD452" s="236">
        <f t="shared" si="87"/>
        <v>0</v>
      </c>
      <c r="BE452" s="236">
        <f t="shared" si="87"/>
        <v>0</v>
      </c>
      <c r="BF452" s="236">
        <f t="shared" si="87"/>
        <v>0</v>
      </c>
      <c r="BG452" s="236">
        <f t="shared" si="87"/>
        <v>0</v>
      </c>
      <c r="BH452" s="236">
        <f t="shared" si="87"/>
        <v>0</v>
      </c>
      <c r="BI452" s="236">
        <f t="shared" si="87"/>
        <v>0</v>
      </c>
      <c r="BJ452" s="236">
        <f t="shared" si="87"/>
        <v>0</v>
      </c>
      <c r="BK452" s="236">
        <f t="shared" si="87"/>
        <v>0</v>
      </c>
      <c r="BL452" s="235">
        <f t="shared" si="78"/>
        <v>0</v>
      </c>
      <c r="BM452" s="234"/>
      <c r="BN452" s="234"/>
      <c r="BO452" s="234"/>
      <c r="BP452" s="234"/>
      <c r="BQ452" s="234"/>
    </row>
    <row r="453" spans="1:69">
      <c r="A453" s="234" t="s">
        <v>666</v>
      </c>
      <c r="B453" s="231">
        <v>4.6100000000000002E-2</v>
      </c>
      <c r="C453" s="231">
        <v>4.3700000000000003E-2</v>
      </c>
      <c r="D453" s="220">
        <v>280781.40000000002</v>
      </c>
      <c r="E453" s="220">
        <v>299059.03999999998</v>
      </c>
      <c r="F453" s="220">
        <v>273565.59999999998</v>
      </c>
      <c r="G453" s="220">
        <v>248072.16</v>
      </c>
      <c r="H453" s="220">
        <v>248072.16</v>
      </c>
      <c r="I453" s="220">
        <v>248072.16</v>
      </c>
      <c r="J453" s="220">
        <v>247978.92500000002</v>
      </c>
      <c r="K453" s="220">
        <v>247885.69</v>
      </c>
      <c r="L453" s="220">
        <v>247885.69</v>
      </c>
      <c r="M453" s="220">
        <v>247885.69</v>
      </c>
      <c r="N453" s="220">
        <v>247885.69</v>
      </c>
      <c r="O453" s="220">
        <v>247885.69</v>
      </c>
      <c r="P453" s="220">
        <f t="shared" si="79"/>
        <v>3085029.8949999996</v>
      </c>
      <c r="Q453" s="220">
        <v>247885.69</v>
      </c>
      <c r="R453" s="220">
        <v>247885.69</v>
      </c>
      <c r="S453" s="220">
        <v>247885.69</v>
      </c>
      <c r="T453" s="220">
        <v>247885.69</v>
      </c>
      <c r="U453" s="220">
        <v>247885.69</v>
      </c>
      <c r="V453" s="220">
        <v>247885.69</v>
      </c>
      <c r="W453" s="220">
        <v>247885.69</v>
      </c>
      <c r="X453" s="220">
        <v>247885.69</v>
      </c>
      <c r="Y453" s="220">
        <v>247885.69</v>
      </c>
      <c r="Z453" s="220">
        <v>247885.69</v>
      </c>
      <c r="AA453" s="220">
        <v>247885.69</v>
      </c>
      <c r="AB453" s="220">
        <v>247885.69</v>
      </c>
      <c r="AC453" s="220">
        <v>247885.69</v>
      </c>
      <c r="AD453" s="220">
        <v>247885.69</v>
      </c>
      <c r="AE453" s="220">
        <v>247885.69</v>
      </c>
      <c r="AF453" s="220">
        <v>247885.69</v>
      </c>
      <c r="AG453" s="220">
        <f t="shared" si="80"/>
        <v>2974628.28</v>
      </c>
      <c r="AH453" s="234"/>
      <c r="AI453" s="235">
        <f t="shared" si="88"/>
        <v>1078.67</v>
      </c>
      <c r="AJ453" s="235">
        <f t="shared" si="88"/>
        <v>1148.8900000000001</v>
      </c>
      <c r="AK453" s="235">
        <f t="shared" si="88"/>
        <v>1050.95</v>
      </c>
      <c r="AL453" s="235">
        <f t="shared" si="86"/>
        <v>953.01</v>
      </c>
      <c r="AM453" s="235">
        <f t="shared" si="86"/>
        <v>953.01</v>
      </c>
      <c r="AN453" s="235">
        <f t="shared" si="86"/>
        <v>953.01</v>
      </c>
      <c r="AO453" s="235">
        <f t="shared" si="86"/>
        <v>952.65</v>
      </c>
      <c r="AP453" s="235">
        <f t="shared" si="86"/>
        <v>952.29</v>
      </c>
      <c r="AQ453" s="235">
        <f t="shared" si="86"/>
        <v>952.29</v>
      </c>
      <c r="AR453" s="235">
        <f t="shared" si="86"/>
        <v>952.29</v>
      </c>
      <c r="AS453" s="235">
        <f t="shared" si="86"/>
        <v>952.29</v>
      </c>
      <c r="AT453" s="235">
        <f t="shared" si="86"/>
        <v>952.29</v>
      </c>
      <c r="AU453" s="236">
        <f t="shared" ref="AU453:AU466" si="91">SUM(AI453:AT453)</f>
        <v>11851.640000000003</v>
      </c>
      <c r="AV453" s="236">
        <f t="shared" ref="AV453:AX466" si="92">ROUND(Q453*$B453/12,2)</f>
        <v>952.29</v>
      </c>
      <c r="AW453" s="236">
        <f t="shared" si="92"/>
        <v>952.29</v>
      </c>
      <c r="AX453" s="236">
        <f t="shared" si="92"/>
        <v>952.29</v>
      </c>
      <c r="AY453" s="236">
        <f t="shared" si="90"/>
        <v>952.29</v>
      </c>
      <c r="AZ453" s="236">
        <f t="shared" si="89"/>
        <v>902.72</v>
      </c>
      <c r="BA453" s="236">
        <f t="shared" si="89"/>
        <v>902.72</v>
      </c>
      <c r="BB453" s="236">
        <f t="shared" si="89"/>
        <v>902.72</v>
      </c>
      <c r="BC453" s="236">
        <f t="shared" si="87"/>
        <v>902.72</v>
      </c>
      <c r="BD453" s="236">
        <f t="shared" si="87"/>
        <v>902.72</v>
      </c>
      <c r="BE453" s="236">
        <f t="shared" si="87"/>
        <v>902.72</v>
      </c>
      <c r="BF453" s="236">
        <f t="shared" si="87"/>
        <v>902.72</v>
      </c>
      <c r="BG453" s="236">
        <f t="shared" si="87"/>
        <v>902.72</v>
      </c>
      <c r="BH453" s="236">
        <f t="shared" si="87"/>
        <v>902.72</v>
      </c>
      <c r="BI453" s="236">
        <f t="shared" si="87"/>
        <v>902.72</v>
      </c>
      <c r="BJ453" s="236">
        <f t="shared" si="87"/>
        <v>902.72</v>
      </c>
      <c r="BK453" s="236">
        <f t="shared" si="87"/>
        <v>902.72</v>
      </c>
      <c r="BL453" s="235">
        <f t="shared" ref="BL453:BL466" si="93">SUM(AZ453:BK453)</f>
        <v>10832.64</v>
      </c>
      <c r="BM453" s="234"/>
      <c r="BN453" s="234"/>
      <c r="BO453" s="234"/>
      <c r="BP453" s="234"/>
      <c r="BQ453" s="234"/>
    </row>
    <row r="454" spans="1:69">
      <c r="A454" s="234" t="s">
        <v>667</v>
      </c>
      <c r="B454" s="231">
        <v>4.6100000000000002E-2</v>
      </c>
      <c r="C454" s="231">
        <v>4.5399999999999996E-2</v>
      </c>
      <c r="D454" s="220">
        <v>0</v>
      </c>
      <c r="E454" s="220">
        <v>0</v>
      </c>
      <c r="F454" s="220">
        <v>0</v>
      </c>
      <c r="G454" s="220">
        <v>0</v>
      </c>
      <c r="H454" s="220">
        <v>0</v>
      </c>
      <c r="I454" s="220">
        <v>0</v>
      </c>
      <c r="J454" s="220">
        <v>15747.855000000001</v>
      </c>
      <c r="K454" s="220">
        <v>31495.710000000003</v>
      </c>
      <c r="L454" s="220">
        <v>31495.710000000003</v>
      </c>
      <c r="M454" s="220">
        <v>31495.710000000003</v>
      </c>
      <c r="N454" s="220">
        <v>31495.710000000003</v>
      </c>
      <c r="O454" s="220">
        <v>31495.710000000003</v>
      </c>
      <c r="P454" s="220">
        <f t="shared" ref="P454:P466" si="94">SUM(D454:O454)</f>
        <v>173226.405</v>
      </c>
      <c r="Q454" s="220">
        <v>31495.710000000003</v>
      </c>
      <c r="R454" s="220">
        <v>31495.710000000003</v>
      </c>
      <c r="S454" s="220">
        <v>31495.710000000003</v>
      </c>
      <c r="T454" s="220">
        <v>31495.710000000003</v>
      </c>
      <c r="U454" s="220">
        <v>31495.710000000003</v>
      </c>
      <c r="V454" s="220">
        <v>31495.710000000003</v>
      </c>
      <c r="W454" s="220">
        <v>31495.710000000003</v>
      </c>
      <c r="X454" s="220">
        <v>31495.710000000003</v>
      </c>
      <c r="Y454" s="220">
        <v>31495.710000000003</v>
      </c>
      <c r="Z454" s="220">
        <v>538095.495</v>
      </c>
      <c r="AA454" s="220">
        <v>1044695.2799999999</v>
      </c>
      <c r="AB454" s="220">
        <v>1044695.2799999999</v>
      </c>
      <c r="AC454" s="220">
        <v>1044695.2799999999</v>
      </c>
      <c r="AD454" s="220">
        <v>1044695.2799999999</v>
      </c>
      <c r="AE454" s="220">
        <v>1044695.2799999999</v>
      </c>
      <c r="AF454" s="220">
        <v>1044695.2799999999</v>
      </c>
      <c r="AG454" s="220">
        <f t="shared" ref="AG454:AG466" si="95">SUM(U454:AF454)</f>
        <v>6963745.7250000006</v>
      </c>
      <c r="AH454" s="234"/>
      <c r="AI454" s="235">
        <f t="shared" si="88"/>
        <v>0</v>
      </c>
      <c r="AJ454" s="235">
        <f t="shared" si="88"/>
        <v>0</v>
      </c>
      <c r="AK454" s="235">
        <f t="shared" si="88"/>
        <v>0</v>
      </c>
      <c r="AL454" s="235">
        <f t="shared" si="86"/>
        <v>0</v>
      </c>
      <c r="AM454" s="235">
        <f t="shared" si="86"/>
        <v>0</v>
      </c>
      <c r="AN454" s="235">
        <f t="shared" si="86"/>
        <v>0</v>
      </c>
      <c r="AO454" s="235">
        <f t="shared" si="86"/>
        <v>60.5</v>
      </c>
      <c r="AP454" s="235">
        <f t="shared" si="86"/>
        <v>121</v>
      </c>
      <c r="AQ454" s="235">
        <f t="shared" si="86"/>
        <v>121</v>
      </c>
      <c r="AR454" s="235">
        <f t="shared" si="86"/>
        <v>121</v>
      </c>
      <c r="AS454" s="235">
        <f t="shared" si="86"/>
        <v>121</v>
      </c>
      <c r="AT454" s="235">
        <f t="shared" si="86"/>
        <v>121</v>
      </c>
      <c r="AU454" s="236">
        <f t="shared" si="91"/>
        <v>665.5</v>
      </c>
      <c r="AV454" s="236">
        <f t="shared" si="92"/>
        <v>121</v>
      </c>
      <c r="AW454" s="236">
        <f t="shared" si="92"/>
        <v>121</v>
      </c>
      <c r="AX454" s="236">
        <f t="shared" si="92"/>
        <v>121</v>
      </c>
      <c r="AY454" s="236">
        <f t="shared" si="90"/>
        <v>121</v>
      </c>
      <c r="AZ454" s="236">
        <f t="shared" si="89"/>
        <v>119.16</v>
      </c>
      <c r="BA454" s="236">
        <f t="shared" si="89"/>
        <v>119.16</v>
      </c>
      <c r="BB454" s="236">
        <f t="shared" si="89"/>
        <v>119.16</v>
      </c>
      <c r="BC454" s="236">
        <f t="shared" si="87"/>
        <v>119.16</v>
      </c>
      <c r="BD454" s="236">
        <f t="shared" si="87"/>
        <v>119.16</v>
      </c>
      <c r="BE454" s="236">
        <f t="shared" si="87"/>
        <v>2035.79</v>
      </c>
      <c r="BF454" s="236">
        <f t="shared" si="87"/>
        <v>3952.43</v>
      </c>
      <c r="BG454" s="236">
        <f t="shared" si="87"/>
        <v>3952.43</v>
      </c>
      <c r="BH454" s="236">
        <f t="shared" si="87"/>
        <v>3952.43</v>
      </c>
      <c r="BI454" s="236">
        <f t="shared" si="87"/>
        <v>3952.43</v>
      </c>
      <c r="BJ454" s="236">
        <f t="shared" si="87"/>
        <v>3952.43</v>
      </c>
      <c r="BK454" s="236">
        <f t="shared" si="87"/>
        <v>3952.43</v>
      </c>
      <c r="BL454" s="235">
        <f t="shared" si="93"/>
        <v>26346.170000000002</v>
      </c>
      <c r="BM454" s="234"/>
      <c r="BN454" s="234"/>
      <c r="BO454" s="234"/>
      <c r="BP454" s="234"/>
      <c r="BQ454" s="234"/>
    </row>
    <row r="455" spans="1:69">
      <c r="A455" s="234" t="s">
        <v>668</v>
      </c>
      <c r="B455" s="231">
        <v>4.36E-2</v>
      </c>
      <c r="C455" s="231">
        <v>2.3200000000000002E-2</v>
      </c>
      <c r="D455" s="220">
        <v>98273.49</v>
      </c>
      <c r="E455" s="220">
        <v>104670.66</v>
      </c>
      <c r="F455" s="220">
        <v>130164.1</v>
      </c>
      <c r="G455" s="220">
        <v>155657.54</v>
      </c>
      <c r="H455" s="220">
        <v>155657.54</v>
      </c>
      <c r="I455" s="220">
        <v>155657.54</v>
      </c>
      <c r="J455" s="220">
        <v>155657.54</v>
      </c>
      <c r="K455" s="220">
        <v>155657.54</v>
      </c>
      <c r="L455" s="220">
        <v>155657.54</v>
      </c>
      <c r="M455" s="220">
        <v>155657.54</v>
      </c>
      <c r="N455" s="220">
        <v>155657.54</v>
      </c>
      <c r="O455" s="220">
        <v>155657.54</v>
      </c>
      <c r="P455" s="220">
        <f t="shared" si="94"/>
        <v>1734026.1100000003</v>
      </c>
      <c r="Q455" s="220">
        <v>155657.54</v>
      </c>
      <c r="R455" s="220">
        <v>155657.54</v>
      </c>
      <c r="S455" s="220">
        <v>155657.54</v>
      </c>
      <c r="T455" s="220">
        <v>155657.54</v>
      </c>
      <c r="U455" s="220">
        <v>155657.54</v>
      </c>
      <c r="V455" s="220">
        <v>155657.54</v>
      </c>
      <c r="W455" s="220">
        <v>155657.54</v>
      </c>
      <c r="X455" s="220">
        <v>155657.54</v>
      </c>
      <c r="Y455" s="220">
        <v>155657.54</v>
      </c>
      <c r="Z455" s="220">
        <v>155657.54</v>
      </c>
      <c r="AA455" s="220">
        <v>155657.54</v>
      </c>
      <c r="AB455" s="220">
        <v>155657.54</v>
      </c>
      <c r="AC455" s="220">
        <v>155657.54</v>
      </c>
      <c r="AD455" s="220">
        <v>155657.54</v>
      </c>
      <c r="AE455" s="220">
        <v>155657.54</v>
      </c>
      <c r="AF455" s="220">
        <v>155657.54</v>
      </c>
      <c r="AG455" s="220">
        <f t="shared" si="95"/>
        <v>1867890.4800000002</v>
      </c>
      <c r="AH455" s="234"/>
      <c r="AI455" s="235">
        <f t="shared" si="88"/>
        <v>357.06</v>
      </c>
      <c r="AJ455" s="235">
        <f t="shared" si="88"/>
        <v>380.3</v>
      </c>
      <c r="AK455" s="235">
        <f t="shared" si="88"/>
        <v>472.93</v>
      </c>
      <c r="AL455" s="235">
        <f t="shared" si="86"/>
        <v>565.55999999999995</v>
      </c>
      <c r="AM455" s="235">
        <f t="shared" si="86"/>
        <v>565.55999999999995</v>
      </c>
      <c r="AN455" s="235">
        <f t="shared" si="86"/>
        <v>565.55999999999995</v>
      </c>
      <c r="AO455" s="235">
        <f t="shared" si="86"/>
        <v>565.55999999999995</v>
      </c>
      <c r="AP455" s="235">
        <f t="shared" si="86"/>
        <v>565.55999999999995</v>
      </c>
      <c r="AQ455" s="235">
        <f t="shared" si="86"/>
        <v>565.55999999999995</v>
      </c>
      <c r="AR455" s="235">
        <f t="shared" si="86"/>
        <v>565.55999999999995</v>
      </c>
      <c r="AS455" s="235">
        <f t="shared" si="86"/>
        <v>565.55999999999995</v>
      </c>
      <c r="AT455" s="235">
        <f t="shared" si="86"/>
        <v>565.55999999999995</v>
      </c>
      <c r="AU455" s="236">
        <f t="shared" si="91"/>
        <v>6300.3299999999981</v>
      </c>
      <c r="AV455" s="236">
        <f t="shared" si="92"/>
        <v>565.55999999999995</v>
      </c>
      <c r="AW455" s="236">
        <f t="shared" si="92"/>
        <v>565.55999999999995</v>
      </c>
      <c r="AX455" s="236">
        <f t="shared" si="92"/>
        <v>565.55999999999995</v>
      </c>
      <c r="AY455" s="236">
        <f t="shared" si="90"/>
        <v>565.55999999999995</v>
      </c>
      <c r="AZ455" s="236">
        <f t="shared" si="89"/>
        <v>300.94</v>
      </c>
      <c r="BA455" s="236">
        <f t="shared" si="89"/>
        <v>300.94</v>
      </c>
      <c r="BB455" s="236">
        <f t="shared" si="89"/>
        <v>300.94</v>
      </c>
      <c r="BC455" s="236">
        <f t="shared" si="87"/>
        <v>300.94</v>
      </c>
      <c r="BD455" s="236">
        <f t="shared" si="87"/>
        <v>300.94</v>
      </c>
      <c r="BE455" s="236">
        <f t="shared" si="87"/>
        <v>300.94</v>
      </c>
      <c r="BF455" s="236">
        <f t="shared" si="87"/>
        <v>300.94</v>
      </c>
      <c r="BG455" s="236">
        <f t="shared" si="87"/>
        <v>300.94</v>
      </c>
      <c r="BH455" s="236">
        <f t="shared" si="87"/>
        <v>300.94</v>
      </c>
      <c r="BI455" s="236">
        <f t="shared" si="87"/>
        <v>300.94</v>
      </c>
      <c r="BJ455" s="236">
        <f t="shared" si="87"/>
        <v>300.94</v>
      </c>
      <c r="BK455" s="236">
        <f t="shared" si="87"/>
        <v>300.94</v>
      </c>
      <c r="BL455" s="235">
        <f t="shared" si="93"/>
        <v>3611.28</v>
      </c>
      <c r="BM455" s="234"/>
      <c r="BN455" s="234"/>
      <c r="BO455" s="234"/>
      <c r="BP455" s="234"/>
      <c r="BQ455" s="234"/>
    </row>
    <row r="456" spans="1:69">
      <c r="A456" s="234" t="s">
        <v>669</v>
      </c>
      <c r="B456" s="231">
        <v>4.36E-2</v>
      </c>
      <c r="C456" s="231">
        <v>4.36E-2</v>
      </c>
      <c r="D456" s="220">
        <v>0</v>
      </c>
      <c r="E456" s="220">
        <v>0</v>
      </c>
      <c r="F456" s="220">
        <v>0</v>
      </c>
      <c r="G456" s="220">
        <v>0</v>
      </c>
      <c r="H456" s="220">
        <v>0</v>
      </c>
      <c r="I456" s="220">
        <v>0</v>
      </c>
      <c r="J456" s="220">
        <v>0</v>
      </c>
      <c r="K456" s="220">
        <v>0</v>
      </c>
      <c r="L456" s="220">
        <v>0</v>
      </c>
      <c r="M456" s="220">
        <v>0</v>
      </c>
      <c r="N456" s="220">
        <v>0</v>
      </c>
      <c r="O456" s="220">
        <v>0</v>
      </c>
      <c r="P456" s="220">
        <f t="shared" si="94"/>
        <v>0</v>
      </c>
      <c r="Q456" s="220">
        <v>0</v>
      </c>
      <c r="R456" s="220">
        <v>0</v>
      </c>
      <c r="S456" s="220">
        <v>0</v>
      </c>
      <c r="T456" s="220">
        <v>0</v>
      </c>
      <c r="U456" s="220">
        <v>0</v>
      </c>
      <c r="V456" s="220">
        <v>0</v>
      </c>
      <c r="W456" s="220">
        <v>0</v>
      </c>
      <c r="X456" s="220">
        <v>0</v>
      </c>
      <c r="Y456" s="220">
        <v>0</v>
      </c>
      <c r="Z456" s="220">
        <v>0</v>
      </c>
      <c r="AA456" s="220">
        <v>0</v>
      </c>
      <c r="AB456" s="220">
        <v>0</v>
      </c>
      <c r="AC456" s="220">
        <v>0</v>
      </c>
      <c r="AD456" s="220">
        <v>0</v>
      </c>
      <c r="AE456" s="220">
        <v>0</v>
      </c>
      <c r="AF456" s="220">
        <v>0</v>
      </c>
      <c r="AG456" s="220">
        <f t="shared" si="95"/>
        <v>0</v>
      </c>
      <c r="AH456" s="234"/>
      <c r="AI456" s="235">
        <f t="shared" si="88"/>
        <v>0</v>
      </c>
      <c r="AJ456" s="235">
        <f t="shared" si="88"/>
        <v>0</v>
      </c>
      <c r="AK456" s="235">
        <f t="shared" si="88"/>
        <v>0</v>
      </c>
      <c r="AL456" s="235">
        <f t="shared" si="86"/>
        <v>0</v>
      </c>
      <c r="AM456" s="235">
        <f t="shared" si="86"/>
        <v>0</v>
      </c>
      <c r="AN456" s="235">
        <f t="shared" si="86"/>
        <v>0</v>
      </c>
      <c r="AO456" s="235">
        <f t="shared" si="86"/>
        <v>0</v>
      </c>
      <c r="AP456" s="235">
        <f t="shared" si="86"/>
        <v>0</v>
      </c>
      <c r="AQ456" s="235">
        <f t="shared" si="86"/>
        <v>0</v>
      </c>
      <c r="AR456" s="235">
        <f t="shared" si="86"/>
        <v>0</v>
      </c>
      <c r="AS456" s="235">
        <f t="shared" si="86"/>
        <v>0</v>
      </c>
      <c r="AT456" s="235">
        <f t="shared" si="86"/>
        <v>0</v>
      </c>
      <c r="AU456" s="236">
        <f t="shared" si="91"/>
        <v>0</v>
      </c>
      <c r="AV456" s="236">
        <f t="shared" si="92"/>
        <v>0</v>
      </c>
      <c r="AW456" s="236">
        <f t="shared" si="92"/>
        <v>0</v>
      </c>
      <c r="AX456" s="236">
        <f t="shared" si="92"/>
        <v>0</v>
      </c>
      <c r="AY456" s="236">
        <f t="shared" si="90"/>
        <v>0</v>
      </c>
      <c r="AZ456" s="236">
        <f t="shared" si="89"/>
        <v>0</v>
      </c>
      <c r="BA456" s="236">
        <f t="shared" si="89"/>
        <v>0</v>
      </c>
      <c r="BB456" s="236">
        <f t="shared" si="89"/>
        <v>0</v>
      </c>
      <c r="BC456" s="236">
        <f t="shared" si="87"/>
        <v>0</v>
      </c>
      <c r="BD456" s="236">
        <f t="shared" si="87"/>
        <v>0</v>
      </c>
      <c r="BE456" s="236">
        <f t="shared" si="87"/>
        <v>0</v>
      </c>
      <c r="BF456" s="236">
        <f t="shared" si="87"/>
        <v>0</v>
      </c>
      <c r="BG456" s="236">
        <f t="shared" si="87"/>
        <v>0</v>
      </c>
      <c r="BH456" s="236">
        <f t="shared" si="87"/>
        <v>0</v>
      </c>
      <c r="BI456" s="236">
        <f t="shared" si="87"/>
        <v>0</v>
      </c>
      <c r="BJ456" s="236">
        <f t="shared" si="87"/>
        <v>0</v>
      </c>
      <c r="BK456" s="236">
        <f t="shared" si="87"/>
        <v>0</v>
      </c>
      <c r="BL456" s="235">
        <f t="shared" si="93"/>
        <v>0</v>
      </c>
      <c r="BM456" s="234"/>
      <c r="BN456" s="234"/>
      <c r="BO456" s="234"/>
      <c r="BP456" s="234"/>
      <c r="BQ456" s="234"/>
    </row>
    <row r="457" spans="1:69">
      <c r="A457" s="234" t="s">
        <v>670</v>
      </c>
      <c r="B457" s="231">
        <v>4.2500000000000003E-2</v>
      </c>
      <c r="C457" s="231">
        <v>4.3999999999999997E-2</v>
      </c>
      <c r="D457" s="220">
        <v>0</v>
      </c>
      <c r="E457" s="220">
        <v>0</v>
      </c>
      <c r="F457" s="220">
        <v>0</v>
      </c>
      <c r="G457" s="220">
        <v>0</v>
      </c>
      <c r="H457" s="220">
        <v>0</v>
      </c>
      <c r="I457" s="220">
        <v>0</v>
      </c>
      <c r="J457" s="220">
        <v>0</v>
      </c>
      <c r="K457" s="220">
        <v>0</v>
      </c>
      <c r="L457" s="220">
        <v>0</v>
      </c>
      <c r="M457" s="220">
        <v>0</v>
      </c>
      <c r="N457" s="220">
        <v>0</v>
      </c>
      <c r="O457" s="220">
        <v>0</v>
      </c>
      <c r="P457" s="220">
        <f t="shared" si="94"/>
        <v>0</v>
      </c>
      <c r="Q457" s="220">
        <v>0</v>
      </c>
      <c r="R457" s="220">
        <v>0</v>
      </c>
      <c r="S457" s="220">
        <v>0</v>
      </c>
      <c r="T457" s="220">
        <v>0</v>
      </c>
      <c r="U457" s="220">
        <v>0</v>
      </c>
      <c r="V457" s="220">
        <v>0</v>
      </c>
      <c r="W457" s="220">
        <v>0</v>
      </c>
      <c r="X457" s="220">
        <v>0</v>
      </c>
      <c r="Y457" s="220">
        <v>0</v>
      </c>
      <c r="Z457" s="220">
        <v>0</v>
      </c>
      <c r="AA457" s="220">
        <v>0</v>
      </c>
      <c r="AB457" s="220">
        <v>0</v>
      </c>
      <c r="AC457" s="220">
        <v>0</v>
      </c>
      <c r="AD457" s="220">
        <v>0</v>
      </c>
      <c r="AE457" s="220">
        <v>0</v>
      </c>
      <c r="AF457" s="220">
        <v>0</v>
      </c>
      <c r="AG457" s="220">
        <f t="shared" si="95"/>
        <v>0</v>
      </c>
      <c r="AH457" s="234"/>
      <c r="AI457" s="235">
        <f t="shared" si="88"/>
        <v>0</v>
      </c>
      <c r="AJ457" s="235">
        <f t="shared" si="88"/>
        <v>0</v>
      </c>
      <c r="AK457" s="235">
        <f t="shared" si="88"/>
        <v>0</v>
      </c>
      <c r="AL457" s="235">
        <f t="shared" si="86"/>
        <v>0</v>
      </c>
      <c r="AM457" s="235">
        <f t="shared" si="86"/>
        <v>0</v>
      </c>
      <c r="AN457" s="235">
        <f t="shared" si="86"/>
        <v>0</v>
      </c>
      <c r="AO457" s="235">
        <f t="shared" si="86"/>
        <v>0</v>
      </c>
      <c r="AP457" s="235">
        <f t="shared" si="86"/>
        <v>0</v>
      </c>
      <c r="AQ457" s="235">
        <f t="shared" si="86"/>
        <v>0</v>
      </c>
      <c r="AR457" s="235">
        <f t="shared" si="86"/>
        <v>0</v>
      </c>
      <c r="AS457" s="235">
        <f t="shared" si="86"/>
        <v>0</v>
      </c>
      <c r="AT457" s="235">
        <f t="shared" si="86"/>
        <v>0</v>
      </c>
      <c r="AU457" s="236">
        <f t="shared" si="91"/>
        <v>0</v>
      </c>
      <c r="AV457" s="236">
        <f t="shared" si="92"/>
        <v>0</v>
      </c>
      <c r="AW457" s="236">
        <f t="shared" si="92"/>
        <v>0</v>
      </c>
      <c r="AX457" s="236">
        <f t="shared" si="92"/>
        <v>0</v>
      </c>
      <c r="AY457" s="236">
        <f t="shared" si="90"/>
        <v>0</v>
      </c>
      <c r="AZ457" s="236">
        <f t="shared" si="89"/>
        <v>0</v>
      </c>
      <c r="BA457" s="236">
        <f t="shared" si="89"/>
        <v>0</v>
      </c>
      <c r="BB457" s="236">
        <f t="shared" si="89"/>
        <v>0</v>
      </c>
      <c r="BC457" s="236">
        <f t="shared" si="87"/>
        <v>0</v>
      </c>
      <c r="BD457" s="236">
        <f t="shared" si="87"/>
        <v>0</v>
      </c>
      <c r="BE457" s="236">
        <f t="shared" si="87"/>
        <v>0</v>
      </c>
      <c r="BF457" s="236">
        <f t="shared" si="87"/>
        <v>0</v>
      </c>
      <c r="BG457" s="236">
        <f t="shared" si="87"/>
        <v>0</v>
      </c>
      <c r="BH457" s="236">
        <f t="shared" si="87"/>
        <v>0</v>
      </c>
      <c r="BI457" s="236">
        <f t="shared" si="87"/>
        <v>0</v>
      </c>
      <c r="BJ457" s="236">
        <f t="shared" si="87"/>
        <v>0</v>
      </c>
      <c r="BK457" s="236">
        <f t="shared" si="87"/>
        <v>0</v>
      </c>
      <c r="BL457" s="235">
        <f t="shared" si="93"/>
        <v>0</v>
      </c>
      <c r="BM457" s="234"/>
      <c r="BN457" s="234"/>
      <c r="BO457" s="234"/>
      <c r="BP457" s="234"/>
      <c r="BQ457" s="234"/>
    </row>
    <row r="458" spans="1:69">
      <c r="A458" s="234" t="s">
        <v>671</v>
      </c>
      <c r="B458" s="231">
        <v>6.8500000000000005E-2</v>
      </c>
      <c r="C458" s="231">
        <v>6.8500000000000005E-2</v>
      </c>
      <c r="D458" s="220">
        <v>770.41</v>
      </c>
      <c r="E458" s="220">
        <v>770.41</v>
      </c>
      <c r="F458" s="220">
        <v>770.41</v>
      </c>
      <c r="G458" s="220">
        <v>770.41</v>
      </c>
      <c r="H458" s="220">
        <v>770.41</v>
      </c>
      <c r="I458" s="220">
        <v>770.41</v>
      </c>
      <c r="J458" s="220">
        <v>770.41</v>
      </c>
      <c r="K458" s="220">
        <v>770.41</v>
      </c>
      <c r="L458" s="220">
        <v>770.41</v>
      </c>
      <c r="M458" s="220">
        <v>770.41</v>
      </c>
      <c r="N458" s="220">
        <v>770.41</v>
      </c>
      <c r="O458" s="220">
        <v>770.41</v>
      </c>
      <c r="P458" s="220">
        <f t="shared" si="94"/>
        <v>9244.92</v>
      </c>
      <c r="Q458" s="220">
        <v>770.41</v>
      </c>
      <c r="R458" s="220">
        <v>770.41</v>
      </c>
      <c r="S458" s="220">
        <v>770.41</v>
      </c>
      <c r="T458" s="220">
        <v>770.41</v>
      </c>
      <c r="U458" s="220">
        <v>770.41</v>
      </c>
      <c r="V458" s="220">
        <v>770.41</v>
      </c>
      <c r="W458" s="220">
        <v>770.41</v>
      </c>
      <c r="X458" s="220">
        <v>770.41</v>
      </c>
      <c r="Y458" s="220">
        <v>770.41</v>
      </c>
      <c r="Z458" s="220">
        <v>770.41</v>
      </c>
      <c r="AA458" s="220">
        <v>770.41</v>
      </c>
      <c r="AB458" s="220">
        <v>770.41</v>
      </c>
      <c r="AC458" s="220">
        <v>770.41</v>
      </c>
      <c r="AD458" s="220">
        <v>770.41</v>
      </c>
      <c r="AE458" s="220">
        <v>770.41</v>
      </c>
      <c r="AF458" s="220">
        <v>770.41</v>
      </c>
      <c r="AG458" s="220">
        <f t="shared" si="95"/>
        <v>9244.92</v>
      </c>
      <c r="AH458" s="234"/>
      <c r="AI458" s="235">
        <f t="shared" si="88"/>
        <v>4.4000000000000004</v>
      </c>
      <c r="AJ458" s="235">
        <f t="shared" si="88"/>
        <v>4.4000000000000004</v>
      </c>
      <c r="AK458" s="235">
        <f t="shared" si="88"/>
        <v>4.4000000000000004</v>
      </c>
      <c r="AL458" s="235">
        <f t="shared" si="86"/>
        <v>4.4000000000000004</v>
      </c>
      <c r="AM458" s="235">
        <f t="shared" si="86"/>
        <v>4.4000000000000004</v>
      </c>
      <c r="AN458" s="235">
        <f t="shared" si="86"/>
        <v>4.4000000000000004</v>
      </c>
      <c r="AO458" s="235">
        <f t="shared" si="86"/>
        <v>4.4000000000000004</v>
      </c>
      <c r="AP458" s="235">
        <f t="shared" si="86"/>
        <v>4.4000000000000004</v>
      </c>
      <c r="AQ458" s="235">
        <f t="shared" si="86"/>
        <v>4.4000000000000004</v>
      </c>
      <c r="AR458" s="235">
        <f t="shared" si="86"/>
        <v>4.4000000000000004</v>
      </c>
      <c r="AS458" s="235">
        <f t="shared" si="86"/>
        <v>4.4000000000000004</v>
      </c>
      <c r="AT458" s="235">
        <f t="shared" si="86"/>
        <v>4.4000000000000004</v>
      </c>
      <c r="AU458" s="236">
        <f t="shared" si="91"/>
        <v>52.79999999999999</v>
      </c>
      <c r="AV458" s="236">
        <f t="shared" si="92"/>
        <v>4.4000000000000004</v>
      </c>
      <c r="AW458" s="236">
        <f t="shared" si="92"/>
        <v>4.4000000000000004</v>
      </c>
      <c r="AX458" s="236">
        <f t="shared" si="92"/>
        <v>4.4000000000000004</v>
      </c>
      <c r="AY458" s="236">
        <f t="shared" si="90"/>
        <v>4.4000000000000004</v>
      </c>
      <c r="AZ458" s="236">
        <f t="shared" si="89"/>
        <v>4.4000000000000004</v>
      </c>
      <c r="BA458" s="236">
        <f t="shared" si="89"/>
        <v>4.4000000000000004</v>
      </c>
      <c r="BB458" s="236">
        <f t="shared" si="89"/>
        <v>4.4000000000000004</v>
      </c>
      <c r="BC458" s="236">
        <f t="shared" si="87"/>
        <v>4.4000000000000004</v>
      </c>
      <c r="BD458" s="236">
        <f t="shared" si="87"/>
        <v>4.4000000000000004</v>
      </c>
      <c r="BE458" s="236">
        <f t="shared" si="87"/>
        <v>4.4000000000000004</v>
      </c>
      <c r="BF458" s="236">
        <f t="shared" si="87"/>
        <v>4.4000000000000004</v>
      </c>
      <c r="BG458" s="236">
        <f t="shared" si="87"/>
        <v>4.4000000000000004</v>
      </c>
      <c r="BH458" s="236">
        <f t="shared" si="87"/>
        <v>4.4000000000000004</v>
      </c>
      <c r="BI458" s="236">
        <f t="shared" si="87"/>
        <v>4.4000000000000004</v>
      </c>
      <c r="BJ458" s="236">
        <f t="shared" si="87"/>
        <v>4.4000000000000004</v>
      </c>
      <c r="BK458" s="236">
        <f t="shared" si="87"/>
        <v>4.4000000000000004</v>
      </c>
      <c r="BL458" s="235">
        <f t="shared" si="93"/>
        <v>52.79999999999999</v>
      </c>
      <c r="BM458" s="234"/>
      <c r="BN458" s="234"/>
      <c r="BO458" s="234"/>
      <c r="BP458" s="234"/>
      <c r="BQ458" s="234"/>
    </row>
    <row r="459" spans="1:69">
      <c r="A459" s="234" t="s">
        <v>672</v>
      </c>
      <c r="B459" s="231">
        <v>4.9000000000000002E-2</v>
      </c>
      <c r="C459" s="231">
        <v>4.9000000000000002E-2</v>
      </c>
      <c r="D459" s="220">
        <v>0</v>
      </c>
      <c r="E459" s="220">
        <v>0</v>
      </c>
      <c r="F459" s="220">
        <v>0</v>
      </c>
      <c r="G459" s="220">
        <v>0</v>
      </c>
      <c r="H459" s="220">
        <v>0</v>
      </c>
      <c r="I459" s="220">
        <v>0</v>
      </c>
      <c r="J459" s="220">
        <v>0</v>
      </c>
      <c r="K459" s="220">
        <v>0</v>
      </c>
      <c r="L459" s="220">
        <v>0</v>
      </c>
      <c r="M459" s="220">
        <v>0</v>
      </c>
      <c r="N459" s="220">
        <v>0</v>
      </c>
      <c r="O459" s="220">
        <v>0</v>
      </c>
      <c r="P459" s="220">
        <f t="shared" si="94"/>
        <v>0</v>
      </c>
      <c r="Q459" s="220">
        <v>0</v>
      </c>
      <c r="R459" s="220">
        <v>0</v>
      </c>
      <c r="S459" s="220">
        <v>0</v>
      </c>
      <c r="T459" s="220">
        <v>0</v>
      </c>
      <c r="U459" s="220">
        <v>0</v>
      </c>
      <c r="V459" s="220">
        <v>0</v>
      </c>
      <c r="W459" s="220">
        <v>0</v>
      </c>
      <c r="X459" s="220">
        <v>0</v>
      </c>
      <c r="Y459" s="220">
        <v>0</v>
      </c>
      <c r="Z459" s="220">
        <v>0</v>
      </c>
      <c r="AA459" s="220">
        <v>0</v>
      </c>
      <c r="AB459" s="220">
        <v>0</v>
      </c>
      <c r="AC459" s="220">
        <v>0</v>
      </c>
      <c r="AD459" s="220">
        <v>0</v>
      </c>
      <c r="AE459" s="220">
        <v>0</v>
      </c>
      <c r="AF459" s="220">
        <v>0</v>
      </c>
      <c r="AG459" s="220">
        <f t="shared" si="95"/>
        <v>0</v>
      </c>
      <c r="AH459" s="234"/>
      <c r="AI459" s="235">
        <f t="shared" si="88"/>
        <v>0</v>
      </c>
      <c r="AJ459" s="235">
        <f t="shared" si="88"/>
        <v>0</v>
      </c>
      <c r="AK459" s="235">
        <f t="shared" si="88"/>
        <v>0</v>
      </c>
      <c r="AL459" s="235">
        <f t="shared" si="86"/>
        <v>0</v>
      </c>
      <c r="AM459" s="235">
        <f t="shared" si="86"/>
        <v>0</v>
      </c>
      <c r="AN459" s="235">
        <f t="shared" si="86"/>
        <v>0</v>
      </c>
      <c r="AO459" s="235">
        <f t="shared" si="86"/>
        <v>0</v>
      </c>
      <c r="AP459" s="235">
        <f t="shared" si="86"/>
        <v>0</v>
      </c>
      <c r="AQ459" s="235">
        <f t="shared" si="86"/>
        <v>0</v>
      </c>
      <c r="AR459" s="235">
        <f t="shared" si="86"/>
        <v>0</v>
      </c>
      <c r="AS459" s="235">
        <f t="shared" si="86"/>
        <v>0</v>
      </c>
      <c r="AT459" s="235">
        <f t="shared" si="86"/>
        <v>0</v>
      </c>
      <c r="AU459" s="236">
        <f t="shared" si="91"/>
        <v>0</v>
      </c>
      <c r="AV459" s="236">
        <f t="shared" si="92"/>
        <v>0</v>
      </c>
      <c r="AW459" s="236">
        <f t="shared" si="92"/>
        <v>0</v>
      </c>
      <c r="AX459" s="236">
        <f t="shared" si="92"/>
        <v>0</v>
      </c>
      <c r="AY459" s="236">
        <f t="shared" si="90"/>
        <v>0</v>
      </c>
      <c r="AZ459" s="236">
        <f t="shared" si="89"/>
        <v>0</v>
      </c>
      <c r="BA459" s="236">
        <f t="shared" si="89"/>
        <v>0</v>
      </c>
      <c r="BB459" s="236">
        <f t="shared" si="89"/>
        <v>0</v>
      </c>
      <c r="BC459" s="236">
        <f t="shared" si="87"/>
        <v>0</v>
      </c>
      <c r="BD459" s="236">
        <f t="shared" si="87"/>
        <v>0</v>
      </c>
      <c r="BE459" s="236">
        <f t="shared" si="87"/>
        <v>0</v>
      </c>
      <c r="BF459" s="236">
        <f t="shared" si="87"/>
        <v>0</v>
      </c>
      <c r="BG459" s="236">
        <f t="shared" si="87"/>
        <v>0</v>
      </c>
      <c r="BH459" s="236">
        <f t="shared" si="87"/>
        <v>0</v>
      </c>
      <c r="BI459" s="236">
        <f t="shared" si="87"/>
        <v>0</v>
      </c>
      <c r="BJ459" s="236">
        <f t="shared" si="87"/>
        <v>0</v>
      </c>
      <c r="BK459" s="236">
        <f t="shared" si="87"/>
        <v>0</v>
      </c>
      <c r="BL459" s="235">
        <f t="shared" si="93"/>
        <v>0</v>
      </c>
      <c r="BM459" s="234"/>
      <c r="BN459" s="234"/>
      <c r="BO459" s="234"/>
      <c r="BP459" s="234"/>
      <c r="BQ459" s="234"/>
    </row>
    <row r="460" spans="1:69">
      <c r="A460" s="234" t="s">
        <v>673</v>
      </c>
      <c r="B460" s="231">
        <v>0.20960000000000001</v>
      </c>
      <c r="C460" s="231">
        <v>0.20960000000000001</v>
      </c>
      <c r="D460" s="220">
        <v>0</v>
      </c>
      <c r="E460" s="220">
        <v>0</v>
      </c>
      <c r="F460" s="220">
        <v>0</v>
      </c>
      <c r="G460" s="220">
        <v>0</v>
      </c>
      <c r="H460" s="220">
        <v>0</v>
      </c>
      <c r="I460" s="220">
        <v>0</v>
      </c>
      <c r="J460" s="220">
        <v>0</v>
      </c>
      <c r="K460" s="220">
        <v>0</v>
      </c>
      <c r="L460" s="220">
        <v>0</v>
      </c>
      <c r="M460" s="220">
        <v>0</v>
      </c>
      <c r="N460" s="220">
        <v>0</v>
      </c>
      <c r="O460" s="220">
        <v>0</v>
      </c>
      <c r="P460" s="220">
        <f t="shared" si="94"/>
        <v>0</v>
      </c>
      <c r="Q460" s="220">
        <v>0</v>
      </c>
      <c r="R460" s="220">
        <v>0</v>
      </c>
      <c r="S460" s="220">
        <v>0</v>
      </c>
      <c r="T460" s="220">
        <v>0</v>
      </c>
      <c r="U460" s="220">
        <v>0</v>
      </c>
      <c r="V460" s="220">
        <v>0</v>
      </c>
      <c r="W460" s="220">
        <v>0</v>
      </c>
      <c r="X460" s="220">
        <v>0</v>
      </c>
      <c r="Y460" s="220">
        <v>0</v>
      </c>
      <c r="Z460" s="220">
        <v>0</v>
      </c>
      <c r="AA460" s="220">
        <v>0</v>
      </c>
      <c r="AB460" s="220">
        <v>0</v>
      </c>
      <c r="AC460" s="220">
        <v>0</v>
      </c>
      <c r="AD460" s="220">
        <v>0</v>
      </c>
      <c r="AE460" s="220">
        <v>0</v>
      </c>
      <c r="AF460" s="220">
        <v>0</v>
      </c>
      <c r="AG460" s="220">
        <f t="shared" si="95"/>
        <v>0</v>
      </c>
      <c r="AH460" s="234"/>
      <c r="AI460" s="235">
        <f t="shared" si="88"/>
        <v>0</v>
      </c>
      <c r="AJ460" s="235">
        <f t="shared" si="88"/>
        <v>0</v>
      </c>
      <c r="AK460" s="235">
        <f t="shared" si="88"/>
        <v>0</v>
      </c>
      <c r="AL460" s="235">
        <f t="shared" si="86"/>
        <v>0</v>
      </c>
      <c r="AM460" s="235">
        <f t="shared" si="86"/>
        <v>0</v>
      </c>
      <c r="AN460" s="235">
        <f t="shared" si="86"/>
        <v>0</v>
      </c>
      <c r="AO460" s="235">
        <f t="shared" si="86"/>
        <v>0</v>
      </c>
      <c r="AP460" s="235">
        <f t="shared" si="86"/>
        <v>0</v>
      </c>
      <c r="AQ460" s="235">
        <f t="shared" si="86"/>
        <v>0</v>
      </c>
      <c r="AR460" s="235">
        <f t="shared" si="86"/>
        <v>0</v>
      </c>
      <c r="AS460" s="235">
        <f t="shared" si="86"/>
        <v>0</v>
      </c>
      <c r="AT460" s="235">
        <f t="shared" si="86"/>
        <v>0</v>
      </c>
      <c r="AU460" s="236">
        <f t="shared" si="91"/>
        <v>0</v>
      </c>
      <c r="AV460" s="236">
        <f t="shared" si="92"/>
        <v>0</v>
      </c>
      <c r="AW460" s="236">
        <f t="shared" si="92"/>
        <v>0</v>
      </c>
      <c r="AX460" s="236">
        <f t="shared" si="92"/>
        <v>0</v>
      </c>
      <c r="AY460" s="236">
        <f t="shared" si="90"/>
        <v>0</v>
      </c>
      <c r="AZ460" s="236">
        <f t="shared" si="89"/>
        <v>0</v>
      </c>
      <c r="BA460" s="236">
        <f t="shared" si="89"/>
        <v>0</v>
      </c>
      <c r="BB460" s="236">
        <f t="shared" si="89"/>
        <v>0</v>
      </c>
      <c r="BC460" s="236">
        <f t="shared" si="87"/>
        <v>0</v>
      </c>
      <c r="BD460" s="236">
        <f t="shared" si="87"/>
        <v>0</v>
      </c>
      <c r="BE460" s="236">
        <f t="shared" si="87"/>
        <v>0</v>
      </c>
      <c r="BF460" s="236">
        <f t="shared" si="87"/>
        <v>0</v>
      </c>
      <c r="BG460" s="236">
        <f t="shared" si="87"/>
        <v>0</v>
      </c>
      <c r="BH460" s="236">
        <f t="shared" si="87"/>
        <v>0</v>
      </c>
      <c r="BI460" s="236">
        <f t="shared" si="87"/>
        <v>0</v>
      </c>
      <c r="BJ460" s="236">
        <f t="shared" si="87"/>
        <v>0</v>
      </c>
      <c r="BK460" s="236">
        <f t="shared" si="87"/>
        <v>0</v>
      </c>
      <c r="BL460" s="235">
        <f t="shared" si="93"/>
        <v>0</v>
      </c>
      <c r="BM460" s="234"/>
      <c r="BN460" s="234"/>
      <c r="BO460" s="234"/>
      <c r="BP460" s="234"/>
      <c r="BQ460" s="234"/>
    </row>
    <row r="461" spans="1:69">
      <c r="A461" s="234" t="s">
        <v>674</v>
      </c>
      <c r="B461" s="231">
        <v>0</v>
      </c>
      <c r="C461" s="231">
        <v>0</v>
      </c>
      <c r="D461" s="220">
        <v>0</v>
      </c>
      <c r="E461" s="220">
        <v>0</v>
      </c>
      <c r="F461" s="220">
        <v>0</v>
      </c>
      <c r="G461" s="220">
        <v>0</v>
      </c>
      <c r="H461" s="220">
        <v>0</v>
      </c>
      <c r="I461" s="220">
        <v>0</v>
      </c>
      <c r="J461" s="220">
        <v>1210262.56</v>
      </c>
      <c r="K461" s="220">
        <v>1210262.56</v>
      </c>
      <c r="L461" s="220">
        <v>1210262.56</v>
      </c>
      <c r="M461" s="220">
        <v>1210262.56</v>
      </c>
      <c r="N461" s="220">
        <v>1210262.56</v>
      </c>
      <c r="O461" s="220">
        <v>1210262.56</v>
      </c>
      <c r="P461" s="220">
        <f t="shared" si="94"/>
        <v>7261575.3600000013</v>
      </c>
      <c r="Q461" s="220">
        <v>1210262.56</v>
      </c>
      <c r="R461" s="220">
        <v>1210262.56</v>
      </c>
      <c r="S461" s="220">
        <v>1210262.56</v>
      </c>
      <c r="T461" s="220">
        <v>1210262.56</v>
      </c>
      <c r="U461" s="220">
        <v>1210262.56</v>
      </c>
      <c r="V461" s="220">
        <v>1210262.56</v>
      </c>
      <c r="W461" s="220">
        <v>1210262.56</v>
      </c>
      <c r="X461" s="220">
        <v>1210262.56</v>
      </c>
      <c r="Y461" s="220">
        <v>1210262.56</v>
      </c>
      <c r="Z461" s="220">
        <v>1210262.56</v>
      </c>
      <c r="AA461" s="220">
        <v>1210262.56</v>
      </c>
      <c r="AB461" s="220">
        <v>1210262.56</v>
      </c>
      <c r="AC461" s="220">
        <v>1210262.56</v>
      </c>
      <c r="AD461" s="220">
        <v>1210262.56</v>
      </c>
      <c r="AE461" s="220">
        <v>1210262.56</v>
      </c>
      <c r="AF461" s="220">
        <v>1210262.56</v>
      </c>
      <c r="AG461" s="220">
        <f t="shared" si="95"/>
        <v>14523150.720000004</v>
      </c>
      <c r="AH461" s="234"/>
      <c r="AI461" s="235">
        <f t="shared" si="88"/>
        <v>0</v>
      </c>
      <c r="AJ461" s="235">
        <f t="shared" si="88"/>
        <v>0</v>
      </c>
      <c r="AK461" s="235">
        <f t="shared" si="88"/>
        <v>0</v>
      </c>
      <c r="AL461" s="235">
        <f t="shared" si="86"/>
        <v>0</v>
      </c>
      <c r="AM461" s="235">
        <f t="shared" si="86"/>
        <v>0</v>
      </c>
      <c r="AN461" s="235">
        <f t="shared" si="86"/>
        <v>0</v>
      </c>
      <c r="AO461" s="235">
        <f t="shared" si="86"/>
        <v>0</v>
      </c>
      <c r="AP461" s="235">
        <f t="shared" si="86"/>
        <v>0</v>
      </c>
      <c r="AQ461" s="235">
        <f t="shared" si="86"/>
        <v>0</v>
      </c>
      <c r="AR461" s="235">
        <f t="shared" si="86"/>
        <v>0</v>
      </c>
      <c r="AS461" s="235">
        <f t="shared" si="86"/>
        <v>0</v>
      </c>
      <c r="AT461" s="235">
        <f t="shared" si="86"/>
        <v>0</v>
      </c>
      <c r="AU461" s="236">
        <f t="shared" si="91"/>
        <v>0</v>
      </c>
      <c r="AV461" s="236">
        <f t="shared" si="92"/>
        <v>0</v>
      </c>
      <c r="AW461" s="236">
        <f t="shared" si="92"/>
        <v>0</v>
      </c>
      <c r="AX461" s="236">
        <f t="shared" si="92"/>
        <v>0</v>
      </c>
      <c r="AY461" s="236">
        <f t="shared" si="90"/>
        <v>0</v>
      </c>
      <c r="AZ461" s="236">
        <f t="shared" si="89"/>
        <v>0</v>
      </c>
      <c r="BA461" s="236">
        <f t="shared" si="89"/>
        <v>0</v>
      </c>
      <c r="BB461" s="236">
        <f t="shared" si="89"/>
        <v>0</v>
      </c>
      <c r="BC461" s="236">
        <f t="shared" si="87"/>
        <v>0</v>
      </c>
      <c r="BD461" s="236">
        <f t="shared" si="87"/>
        <v>0</v>
      </c>
      <c r="BE461" s="236">
        <f t="shared" si="87"/>
        <v>0</v>
      </c>
      <c r="BF461" s="236">
        <f t="shared" si="87"/>
        <v>0</v>
      </c>
      <c r="BG461" s="236">
        <f t="shared" si="87"/>
        <v>0</v>
      </c>
      <c r="BH461" s="236">
        <f t="shared" si="87"/>
        <v>0</v>
      </c>
      <c r="BI461" s="236">
        <f t="shared" si="87"/>
        <v>0</v>
      </c>
      <c r="BJ461" s="236">
        <f t="shared" si="87"/>
        <v>0</v>
      </c>
      <c r="BK461" s="236">
        <f t="shared" si="87"/>
        <v>0</v>
      </c>
      <c r="BL461" s="235">
        <f t="shared" si="93"/>
        <v>0</v>
      </c>
      <c r="BM461" s="234"/>
      <c r="BN461" s="234"/>
      <c r="BO461" s="234"/>
      <c r="BP461" s="234"/>
      <c r="BQ461" s="234"/>
    </row>
    <row r="462" spans="1:69">
      <c r="A462" s="234" t="s">
        <v>675</v>
      </c>
      <c r="B462" s="231">
        <v>1.8100000000000002E-2</v>
      </c>
      <c r="C462" s="231">
        <v>2.06E-2</v>
      </c>
      <c r="D462" s="220">
        <v>0</v>
      </c>
      <c r="E462" s="220">
        <v>0</v>
      </c>
      <c r="F462" s="220">
        <v>0</v>
      </c>
      <c r="G462" s="220">
        <v>0</v>
      </c>
      <c r="H462" s="220">
        <v>0</v>
      </c>
      <c r="I462" s="220">
        <v>0</v>
      </c>
      <c r="J462" s="220">
        <v>320016.99</v>
      </c>
      <c r="K462" s="220">
        <v>320016.99</v>
      </c>
      <c r="L462" s="220">
        <v>320016.99</v>
      </c>
      <c r="M462" s="220">
        <v>320016.99</v>
      </c>
      <c r="N462" s="220">
        <v>320016.99</v>
      </c>
      <c r="O462" s="220">
        <v>320016.99</v>
      </c>
      <c r="P462" s="220">
        <f t="shared" si="94"/>
        <v>1920101.94</v>
      </c>
      <c r="Q462" s="220">
        <v>320016.99</v>
      </c>
      <c r="R462" s="220">
        <v>320016.99</v>
      </c>
      <c r="S462" s="220">
        <v>320016.99</v>
      </c>
      <c r="T462" s="220">
        <v>320016.99</v>
      </c>
      <c r="U462" s="220">
        <v>320016.99</v>
      </c>
      <c r="V462" s="220">
        <v>320016.99</v>
      </c>
      <c r="W462" s="220">
        <v>320016.99</v>
      </c>
      <c r="X462" s="220">
        <v>320016.99</v>
      </c>
      <c r="Y462" s="220">
        <v>320016.99</v>
      </c>
      <c r="Z462" s="220">
        <v>320016.99</v>
      </c>
      <c r="AA462" s="220">
        <v>320016.99</v>
      </c>
      <c r="AB462" s="220">
        <v>320016.99</v>
      </c>
      <c r="AC462" s="220">
        <v>320016.99</v>
      </c>
      <c r="AD462" s="220">
        <v>320016.99</v>
      </c>
      <c r="AE462" s="220">
        <v>320016.99</v>
      </c>
      <c r="AF462" s="220">
        <v>320016.99</v>
      </c>
      <c r="AG462" s="220">
        <f t="shared" si="95"/>
        <v>3840203.8800000008</v>
      </c>
      <c r="AH462" s="234"/>
      <c r="AI462" s="235">
        <f t="shared" si="88"/>
        <v>0</v>
      </c>
      <c r="AJ462" s="235">
        <f t="shared" si="88"/>
        <v>0</v>
      </c>
      <c r="AK462" s="235">
        <f t="shared" si="88"/>
        <v>0</v>
      </c>
      <c r="AL462" s="235">
        <f t="shared" si="86"/>
        <v>0</v>
      </c>
      <c r="AM462" s="235">
        <f t="shared" si="86"/>
        <v>0</v>
      </c>
      <c r="AN462" s="235">
        <f t="shared" si="86"/>
        <v>0</v>
      </c>
      <c r="AO462" s="235">
        <f t="shared" si="86"/>
        <v>482.69</v>
      </c>
      <c r="AP462" s="235">
        <f t="shared" si="86"/>
        <v>482.69</v>
      </c>
      <c r="AQ462" s="235">
        <f t="shared" si="86"/>
        <v>482.69</v>
      </c>
      <c r="AR462" s="235">
        <f t="shared" si="86"/>
        <v>482.69</v>
      </c>
      <c r="AS462" s="235">
        <f t="shared" si="86"/>
        <v>482.69</v>
      </c>
      <c r="AT462" s="235">
        <f t="shared" si="86"/>
        <v>482.69</v>
      </c>
      <c r="AU462" s="236">
        <f t="shared" si="91"/>
        <v>2896.14</v>
      </c>
      <c r="AV462" s="236">
        <f t="shared" si="92"/>
        <v>482.69</v>
      </c>
      <c r="AW462" s="236">
        <f t="shared" si="92"/>
        <v>482.69</v>
      </c>
      <c r="AX462" s="236">
        <f t="shared" si="92"/>
        <v>482.69</v>
      </c>
      <c r="AY462" s="236">
        <f t="shared" si="90"/>
        <v>482.69</v>
      </c>
      <c r="AZ462" s="236">
        <f t="shared" si="89"/>
        <v>549.36</v>
      </c>
      <c r="BA462" s="236">
        <f t="shared" si="89"/>
        <v>549.36</v>
      </c>
      <c r="BB462" s="236">
        <f t="shared" si="89"/>
        <v>549.36</v>
      </c>
      <c r="BC462" s="236">
        <f t="shared" si="87"/>
        <v>549.36</v>
      </c>
      <c r="BD462" s="236">
        <f t="shared" si="87"/>
        <v>549.36</v>
      </c>
      <c r="BE462" s="236">
        <f t="shared" si="87"/>
        <v>549.36</v>
      </c>
      <c r="BF462" s="236">
        <f t="shared" si="87"/>
        <v>549.36</v>
      </c>
      <c r="BG462" s="236">
        <f t="shared" si="87"/>
        <v>549.36</v>
      </c>
      <c r="BH462" s="236">
        <f t="shared" si="87"/>
        <v>549.36</v>
      </c>
      <c r="BI462" s="236">
        <f t="shared" si="87"/>
        <v>549.36</v>
      </c>
      <c r="BJ462" s="236">
        <f t="shared" si="87"/>
        <v>549.36</v>
      </c>
      <c r="BK462" s="236">
        <f t="shared" si="87"/>
        <v>549.36</v>
      </c>
      <c r="BL462" s="235">
        <f t="shared" si="93"/>
        <v>6592.3199999999988</v>
      </c>
      <c r="BM462" s="234"/>
      <c r="BN462" s="235"/>
      <c r="BO462" s="235">
        <f t="shared" ref="BO462:BO464" si="96">BL462</f>
        <v>6592.3199999999988</v>
      </c>
      <c r="BP462" s="234"/>
      <c r="BQ462" s="234"/>
    </row>
    <row r="463" spans="1:69">
      <c r="A463" s="234" t="s">
        <v>676</v>
      </c>
      <c r="B463" s="231">
        <v>2.1699999999999997E-2</v>
      </c>
      <c r="C463" s="231">
        <v>2.3399999999999997E-2</v>
      </c>
      <c r="D463" s="220">
        <v>0</v>
      </c>
      <c r="E463" s="220">
        <v>0</v>
      </c>
      <c r="F463" s="220">
        <v>0</v>
      </c>
      <c r="G463" s="220">
        <v>0</v>
      </c>
      <c r="H463" s="220">
        <v>0</v>
      </c>
      <c r="I463" s="220">
        <v>0</v>
      </c>
      <c r="J463" s="220">
        <v>66753993.575000003</v>
      </c>
      <c r="K463" s="220">
        <v>67941376.079999998</v>
      </c>
      <c r="L463" s="220">
        <v>67937576.379999995</v>
      </c>
      <c r="M463" s="220">
        <v>67937576.379999995</v>
      </c>
      <c r="N463" s="220">
        <v>67937576.379999995</v>
      </c>
      <c r="O463" s="220">
        <v>67937576.379999995</v>
      </c>
      <c r="P463" s="220">
        <f t="shared" si="94"/>
        <v>406445675.17499995</v>
      </c>
      <c r="Q463" s="220">
        <v>67937576.379999995</v>
      </c>
      <c r="R463" s="220">
        <v>67937576.379999995</v>
      </c>
      <c r="S463" s="220">
        <v>67937576.379999995</v>
      </c>
      <c r="T463" s="220">
        <v>67937576.379999995</v>
      </c>
      <c r="U463" s="220">
        <v>67937576.379999995</v>
      </c>
      <c r="V463" s="220">
        <v>67937576.379999995</v>
      </c>
      <c r="W463" s="220">
        <v>67937576.379999995</v>
      </c>
      <c r="X463" s="220">
        <v>91473747.584999993</v>
      </c>
      <c r="Y463" s="220">
        <v>115009918.78999999</v>
      </c>
      <c r="Z463" s="220">
        <v>115009918.78999999</v>
      </c>
      <c r="AA463" s="220">
        <v>115009918.78999999</v>
      </c>
      <c r="AB463" s="220">
        <v>115009918.78999999</v>
      </c>
      <c r="AC463" s="220">
        <v>115009918.78999999</v>
      </c>
      <c r="AD463" s="220">
        <v>115009918.78999999</v>
      </c>
      <c r="AE463" s="220">
        <v>115009918.78999999</v>
      </c>
      <c r="AF463" s="220">
        <v>115009918.78999999</v>
      </c>
      <c r="AG463" s="220">
        <f t="shared" si="95"/>
        <v>1215365827.0449998</v>
      </c>
      <c r="AH463" s="234"/>
      <c r="AI463" s="235">
        <f t="shared" si="88"/>
        <v>0</v>
      </c>
      <c r="AJ463" s="235">
        <f t="shared" si="88"/>
        <v>0</v>
      </c>
      <c r="AK463" s="235">
        <f t="shared" si="88"/>
        <v>0</v>
      </c>
      <c r="AL463" s="235">
        <f t="shared" si="86"/>
        <v>0</v>
      </c>
      <c r="AM463" s="235">
        <f t="shared" si="86"/>
        <v>0</v>
      </c>
      <c r="AN463" s="235">
        <f t="shared" si="86"/>
        <v>0</v>
      </c>
      <c r="AO463" s="235">
        <f t="shared" si="86"/>
        <v>120713.47</v>
      </c>
      <c r="AP463" s="235">
        <f t="shared" si="86"/>
        <v>122860.66</v>
      </c>
      <c r="AQ463" s="235">
        <f t="shared" si="86"/>
        <v>122853.78</v>
      </c>
      <c r="AR463" s="235">
        <f t="shared" si="86"/>
        <v>122853.78</v>
      </c>
      <c r="AS463" s="235">
        <f t="shared" si="86"/>
        <v>122853.78</v>
      </c>
      <c r="AT463" s="235">
        <f t="shared" si="86"/>
        <v>122853.78</v>
      </c>
      <c r="AU463" s="236">
        <f t="shared" si="91"/>
        <v>734989.25000000012</v>
      </c>
      <c r="AV463" s="236">
        <f t="shared" si="92"/>
        <v>122853.78</v>
      </c>
      <c r="AW463" s="236">
        <f t="shared" si="92"/>
        <v>122853.78</v>
      </c>
      <c r="AX463" s="236">
        <f t="shared" si="92"/>
        <v>122853.78</v>
      </c>
      <c r="AY463" s="236">
        <f t="shared" si="90"/>
        <v>122853.78</v>
      </c>
      <c r="AZ463" s="236">
        <f t="shared" si="89"/>
        <v>132478.26999999999</v>
      </c>
      <c r="BA463" s="236">
        <f t="shared" si="89"/>
        <v>132478.26999999999</v>
      </c>
      <c r="BB463" s="236">
        <f t="shared" si="89"/>
        <v>132478.26999999999</v>
      </c>
      <c r="BC463" s="236">
        <f t="shared" si="87"/>
        <v>178373.81</v>
      </c>
      <c r="BD463" s="236">
        <f t="shared" si="87"/>
        <v>224269.34</v>
      </c>
      <c r="BE463" s="236">
        <f t="shared" si="87"/>
        <v>224269.34</v>
      </c>
      <c r="BF463" s="236">
        <f t="shared" si="87"/>
        <v>224269.34</v>
      </c>
      <c r="BG463" s="236">
        <f t="shared" si="87"/>
        <v>224269.34</v>
      </c>
      <c r="BH463" s="236">
        <f t="shared" si="87"/>
        <v>224269.34</v>
      </c>
      <c r="BI463" s="236">
        <f t="shared" si="87"/>
        <v>224269.34</v>
      </c>
      <c r="BJ463" s="236">
        <f t="shared" si="87"/>
        <v>224269.34</v>
      </c>
      <c r="BK463" s="236">
        <f t="shared" si="87"/>
        <v>224269.34</v>
      </c>
      <c r="BL463" s="235">
        <f t="shared" si="93"/>
        <v>2369963.34</v>
      </c>
      <c r="BM463" s="234"/>
      <c r="BN463" s="235"/>
      <c r="BO463" s="235">
        <f t="shared" si="96"/>
        <v>2369963.34</v>
      </c>
      <c r="BP463" s="234"/>
      <c r="BQ463" s="234"/>
    </row>
    <row r="464" spans="1:69">
      <c r="A464" s="234" t="s">
        <v>677</v>
      </c>
      <c r="B464" s="231">
        <v>1.9900000000000001E-2</v>
      </c>
      <c r="C464" s="231">
        <v>2.0299999999999999E-2</v>
      </c>
      <c r="D464" s="220">
        <v>0</v>
      </c>
      <c r="E464" s="220">
        <v>0</v>
      </c>
      <c r="F464" s="220">
        <v>0</v>
      </c>
      <c r="G464" s="220">
        <v>0</v>
      </c>
      <c r="H464" s="220">
        <v>0</v>
      </c>
      <c r="I464" s="220">
        <v>0</v>
      </c>
      <c r="J464" s="220">
        <v>1264434.92</v>
      </c>
      <c r="K464" s="220">
        <v>1264434.92</v>
      </c>
      <c r="L464" s="220">
        <v>1264434.92</v>
      </c>
      <c r="M464" s="220">
        <v>1264434.92</v>
      </c>
      <c r="N464" s="220">
        <v>1264434.92</v>
      </c>
      <c r="O464" s="220">
        <v>1264434.92</v>
      </c>
      <c r="P464" s="220">
        <f t="shared" si="94"/>
        <v>7586609.5199999996</v>
      </c>
      <c r="Q464" s="220">
        <v>1264434.92</v>
      </c>
      <c r="R464" s="220">
        <v>1264434.92</v>
      </c>
      <c r="S464" s="220">
        <v>1264434.92</v>
      </c>
      <c r="T464" s="220">
        <v>1264434.92</v>
      </c>
      <c r="U464" s="220">
        <v>1264434.92</v>
      </c>
      <c r="V464" s="220">
        <v>1264434.92</v>
      </c>
      <c r="W464" s="220">
        <v>1264434.92</v>
      </c>
      <c r="X464" s="220">
        <v>1264434.92</v>
      </c>
      <c r="Y464" s="220">
        <v>1264434.92</v>
      </c>
      <c r="Z464" s="220">
        <v>1264434.92</v>
      </c>
      <c r="AA464" s="220">
        <v>1264434.92</v>
      </c>
      <c r="AB464" s="220">
        <v>1264434.92</v>
      </c>
      <c r="AC464" s="220">
        <v>1264434.92</v>
      </c>
      <c r="AD464" s="220">
        <v>1264434.92</v>
      </c>
      <c r="AE464" s="220">
        <v>1264434.92</v>
      </c>
      <c r="AF464" s="220">
        <v>1264434.92</v>
      </c>
      <c r="AG464" s="220">
        <f t="shared" si="95"/>
        <v>15173219.039999999</v>
      </c>
      <c r="AH464" s="234"/>
      <c r="AI464" s="235">
        <f t="shared" si="88"/>
        <v>0</v>
      </c>
      <c r="AJ464" s="235">
        <f t="shared" si="88"/>
        <v>0</v>
      </c>
      <c r="AK464" s="235">
        <f t="shared" si="88"/>
        <v>0</v>
      </c>
      <c r="AL464" s="235">
        <f t="shared" si="86"/>
        <v>0</v>
      </c>
      <c r="AM464" s="235">
        <f t="shared" si="86"/>
        <v>0</v>
      </c>
      <c r="AN464" s="235">
        <f t="shared" si="86"/>
        <v>0</v>
      </c>
      <c r="AO464" s="235">
        <f t="shared" si="86"/>
        <v>2096.85</v>
      </c>
      <c r="AP464" s="235">
        <f t="shared" si="86"/>
        <v>2096.85</v>
      </c>
      <c r="AQ464" s="235">
        <f t="shared" si="86"/>
        <v>2096.85</v>
      </c>
      <c r="AR464" s="235">
        <f t="shared" si="86"/>
        <v>2096.85</v>
      </c>
      <c r="AS464" s="235">
        <f t="shared" si="86"/>
        <v>2096.85</v>
      </c>
      <c r="AT464" s="235">
        <f t="shared" si="86"/>
        <v>2096.85</v>
      </c>
      <c r="AU464" s="236">
        <f t="shared" si="91"/>
        <v>12581.1</v>
      </c>
      <c r="AV464" s="236">
        <f t="shared" si="92"/>
        <v>2096.85</v>
      </c>
      <c r="AW464" s="236">
        <f t="shared" si="92"/>
        <v>2096.85</v>
      </c>
      <c r="AX464" s="236">
        <f t="shared" si="92"/>
        <v>2096.85</v>
      </c>
      <c r="AY464" s="236">
        <f t="shared" si="90"/>
        <v>2096.85</v>
      </c>
      <c r="AZ464" s="236">
        <f t="shared" si="89"/>
        <v>2139</v>
      </c>
      <c r="BA464" s="236">
        <f t="shared" si="89"/>
        <v>2139</v>
      </c>
      <c r="BB464" s="236">
        <f t="shared" si="89"/>
        <v>2139</v>
      </c>
      <c r="BC464" s="236">
        <f t="shared" si="87"/>
        <v>2139</v>
      </c>
      <c r="BD464" s="236">
        <f t="shared" si="87"/>
        <v>2139</v>
      </c>
      <c r="BE464" s="236">
        <f t="shared" si="87"/>
        <v>2139</v>
      </c>
      <c r="BF464" s="236">
        <f t="shared" si="87"/>
        <v>2139</v>
      </c>
      <c r="BG464" s="236">
        <f t="shared" si="87"/>
        <v>2139</v>
      </c>
      <c r="BH464" s="236">
        <f t="shared" si="87"/>
        <v>2139</v>
      </c>
      <c r="BI464" s="236">
        <f t="shared" si="87"/>
        <v>2139</v>
      </c>
      <c r="BJ464" s="236">
        <f t="shared" si="87"/>
        <v>2139</v>
      </c>
      <c r="BK464" s="236">
        <f t="shared" si="87"/>
        <v>2139</v>
      </c>
      <c r="BL464" s="235">
        <f t="shared" si="93"/>
        <v>25668</v>
      </c>
      <c r="BM464" s="234"/>
      <c r="BN464" s="235"/>
      <c r="BO464" s="235">
        <f t="shared" si="96"/>
        <v>25668</v>
      </c>
      <c r="BP464" s="234"/>
      <c r="BQ464" s="234"/>
    </row>
    <row r="465" spans="1:73">
      <c r="A465" s="234" t="s">
        <v>678</v>
      </c>
      <c r="B465" s="231">
        <v>0</v>
      </c>
      <c r="C465" s="231">
        <v>0</v>
      </c>
      <c r="D465" s="220">
        <v>0</v>
      </c>
      <c r="E465" s="220">
        <v>0</v>
      </c>
      <c r="F465" s="220">
        <v>0</v>
      </c>
      <c r="G465" s="220">
        <v>0</v>
      </c>
      <c r="H465" s="220">
        <v>0</v>
      </c>
      <c r="I465" s="220">
        <v>0</v>
      </c>
      <c r="J465" s="220">
        <v>521000.43</v>
      </c>
      <c r="K465" s="220">
        <v>521000.43</v>
      </c>
      <c r="L465" s="220">
        <v>521000.43</v>
      </c>
      <c r="M465" s="220">
        <v>521000.43</v>
      </c>
      <c r="N465" s="220">
        <v>521000.43</v>
      </c>
      <c r="O465" s="220">
        <v>521000.43</v>
      </c>
      <c r="P465" s="220">
        <f t="shared" si="94"/>
        <v>3126002.58</v>
      </c>
      <c r="Q465" s="220">
        <v>521000.43</v>
      </c>
      <c r="R465" s="220">
        <v>521000.43</v>
      </c>
      <c r="S465" s="220">
        <v>521000.43</v>
      </c>
      <c r="T465" s="220">
        <v>521000.43</v>
      </c>
      <c r="U465" s="220">
        <v>521000.43</v>
      </c>
      <c r="V465" s="220">
        <v>521000.43</v>
      </c>
      <c r="W465" s="220">
        <v>521000.43</v>
      </c>
      <c r="X465" s="220">
        <v>521000.43</v>
      </c>
      <c r="Y465" s="220">
        <v>521000.43</v>
      </c>
      <c r="Z465" s="220">
        <v>521000.43</v>
      </c>
      <c r="AA465" s="220">
        <v>521000.43</v>
      </c>
      <c r="AB465" s="220">
        <v>521000.43</v>
      </c>
      <c r="AC465" s="220">
        <v>521000.43</v>
      </c>
      <c r="AD465" s="220">
        <v>521000.43</v>
      </c>
      <c r="AE465" s="220">
        <v>521000.43</v>
      </c>
      <c r="AF465" s="220">
        <v>521000.43</v>
      </c>
      <c r="AG465" s="220">
        <f t="shared" si="95"/>
        <v>6252005.1599999992</v>
      </c>
      <c r="AH465" s="234"/>
      <c r="AI465" s="235">
        <f t="shared" si="88"/>
        <v>0</v>
      </c>
      <c r="AJ465" s="235">
        <f t="shared" si="88"/>
        <v>0</v>
      </c>
      <c r="AK465" s="235">
        <f t="shared" si="88"/>
        <v>0</v>
      </c>
      <c r="AL465" s="235">
        <f t="shared" si="86"/>
        <v>0</v>
      </c>
      <c r="AM465" s="235">
        <f t="shared" si="86"/>
        <v>0</v>
      </c>
      <c r="AN465" s="235">
        <f t="shared" si="86"/>
        <v>0</v>
      </c>
      <c r="AO465" s="235">
        <f t="shared" si="86"/>
        <v>0</v>
      </c>
      <c r="AP465" s="235">
        <f t="shared" si="86"/>
        <v>0</v>
      </c>
      <c r="AQ465" s="235">
        <f t="shared" si="86"/>
        <v>0</v>
      </c>
      <c r="AR465" s="235">
        <f t="shared" si="86"/>
        <v>0</v>
      </c>
      <c r="AS465" s="235">
        <f t="shared" si="86"/>
        <v>0</v>
      </c>
      <c r="AT465" s="235">
        <f t="shared" si="86"/>
        <v>0</v>
      </c>
      <c r="AU465" s="236">
        <f t="shared" si="91"/>
        <v>0</v>
      </c>
      <c r="AV465" s="236">
        <f t="shared" si="92"/>
        <v>0</v>
      </c>
      <c r="AW465" s="236">
        <f t="shared" si="92"/>
        <v>0</v>
      </c>
      <c r="AX465" s="236">
        <f t="shared" si="92"/>
        <v>0</v>
      </c>
      <c r="AY465" s="236">
        <f t="shared" si="90"/>
        <v>0</v>
      </c>
      <c r="AZ465" s="236">
        <f t="shared" si="89"/>
        <v>0</v>
      </c>
      <c r="BA465" s="236">
        <f t="shared" si="89"/>
        <v>0</v>
      </c>
      <c r="BB465" s="236">
        <f t="shared" si="89"/>
        <v>0</v>
      </c>
      <c r="BC465" s="236">
        <f t="shared" si="87"/>
        <v>0</v>
      </c>
      <c r="BD465" s="236">
        <f t="shared" si="87"/>
        <v>0</v>
      </c>
      <c r="BE465" s="236">
        <f t="shared" si="87"/>
        <v>0</v>
      </c>
      <c r="BF465" s="236">
        <f t="shared" si="87"/>
        <v>0</v>
      </c>
      <c r="BG465" s="236">
        <f t="shared" si="87"/>
        <v>0</v>
      </c>
      <c r="BH465" s="236">
        <f t="shared" si="87"/>
        <v>0</v>
      </c>
      <c r="BI465" s="236">
        <f t="shared" si="87"/>
        <v>0</v>
      </c>
      <c r="BJ465" s="236">
        <f t="shared" si="87"/>
        <v>0</v>
      </c>
      <c r="BK465" s="236">
        <f t="shared" si="87"/>
        <v>0</v>
      </c>
      <c r="BL465" s="235">
        <f t="shared" si="93"/>
        <v>0</v>
      </c>
      <c r="BM465" s="234"/>
      <c r="BN465" s="234"/>
      <c r="BO465" s="234"/>
      <c r="BP465" s="234"/>
      <c r="BQ465" s="234"/>
    </row>
    <row r="466" spans="1:73" s="250" customFormat="1">
      <c r="A466" s="265" t="s">
        <v>679</v>
      </c>
      <c r="B466" s="266">
        <v>2.1699999999999997E-2</v>
      </c>
      <c r="C466" s="266">
        <v>2.3399999999999997E-2</v>
      </c>
      <c r="D466" s="267">
        <v>0</v>
      </c>
      <c r="E466" s="267">
        <v>0</v>
      </c>
      <c r="F466" s="267">
        <v>0</v>
      </c>
      <c r="G466" s="267">
        <v>0</v>
      </c>
      <c r="H466" s="267">
        <v>0</v>
      </c>
      <c r="I466" s="267">
        <v>0</v>
      </c>
      <c r="J466" s="267">
        <v>2838006.9799999995</v>
      </c>
      <c r="K466" s="267">
        <v>2838006.9799999995</v>
      </c>
      <c r="L466" s="267">
        <v>2838006.9799999995</v>
      </c>
      <c r="M466" s="267">
        <v>2838006.9799999995</v>
      </c>
      <c r="N466" s="267">
        <v>2838006.9799999995</v>
      </c>
      <c r="O466" s="267">
        <v>2838006.9799999995</v>
      </c>
      <c r="P466" s="267">
        <f t="shared" si="94"/>
        <v>17028041.879999999</v>
      </c>
      <c r="Q466" s="267">
        <v>2838006.9799999995</v>
      </c>
      <c r="R466" s="267">
        <v>2838006.9799999995</v>
      </c>
      <c r="S466" s="267">
        <v>2838006.9799999995</v>
      </c>
      <c r="T466" s="267">
        <v>2838006.9799999995</v>
      </c>
      <c r="U466" s="267">
        <v>2838006.9799999995</v>
      </c>
      <c r="V466" s="267">
        <v>2838006.9799999995</v>
      </c>
      <c r="W466" s="267">
        <v>2838006.9799999995</v>
      </c>
      <c r="X466" s="267">
        <v>2838006.9799999995</v>
      </c>
      <c r="Y466" s="267">
        <v>2838006.9799999995</v>
      </c>
      <c r="Z466" s="267">
        <v>2838006.9799999995</v>
      </c>
      <c r="AA466" s="267">
        <v>2838006.9799999995</v>
      </c>
      <c r="AB466" s="267">
        <v>2838006.9799999995</v>
      </c>
      <c r="AC466" s="267">
        <v>2838006.9799999995</v>
      </c>
      <c r="AD466" s="267">
        <v>2838006.9799999995</v>
      </c>
      <c r="AE466" s="267">
        <v>2838006.9799999995</v>
      </c>
      <c r="AF466" s="267">
        <v>2838006.9799999995</v>
      </c>
      <c r="AG466" s="267">
        <f t="shared" si="95"/>
        <v>34056083.759999998</v>
      </c>
      <c r="AH466" s="265"/>
      <c r="AI466" s="268">
        <f t="shared" si="88"/>
        <v>0</v>
      </c>
      <c r="AJ466" s="268">
        <f t="shared" si="88"/>
        <v>0</v>
      </c>
      <c r="AK466" s="268">
        <f t="shared" si="88"/>
        <v>0</v>
      </c>
      <c r="AL466" s="268">
        <f t="shared" si="86"/>
        <v>0</v>
      </c>
      <c r="AM466" s="268">
        <f t="shared" si="86"/>
        <v>0</v>
      </c>
      <c r="AN466" s="268">
        <f t="shared" si="86"/>
        <v>0</v>
      </c>
      <c r="AO466" s="268">
        <f t="shared" si="86"/>
        <v>5132.0600000000004</v>
      </c>
      <c r="AP466" s="268">
        <f t="shared" si="86"/>
        <v>5132.0600000000004</v>
      </c>
      <c r="AQ466" s="268">
        <f t="shared" si="86"/>
        <v>5132.0600000000004</v>
      </c>
      <c r="AR466" s="268">
        <f t="shared" si="86"/>
        <v>5132.0600000000004</v>
      </c>
      <c r="AS466" s="268">
        <f t="shared" si="86"/>
        <v>5132.0600000000004</v>
      </c>
      <c r="AT466" s="268">
        <f t="shared" si="86"/>
        <v>5132.0600000000004</v>
      </c>
      <c r="AU466" s="269">
        <f t="shared" si="91"/>
        <v>30792.360000000004</v>
      </c>
      <c r="AV466" s="269">
        <f t="shared" si="92"/>
        <v>5132.0600000000004</v>
      </c>
      <c r="AW466" s="269">
        <f t="shared" si="92"/>
        <v>5132.0600000000004</v>
      </c>
      <c r="AX466" s="269">
        <f t="shared" si="92"/>
        <v>5132.0600000000004</v>
      </c>
      <c r="AY466" s="269">
        <f t="shared" si="90"/>
        <v>5132.0600000000004</v>
      </c>
      <c r="AZ466" s="269">
        <f t="shared" si="89"/>
        <v>5534.11</v>
      </c>
      <c r="BA466" s="269">
        <f t="shared" si="89"/>
        <v>5534.11</v>
      </c>
      <c r="BB466" s="269">
        <f t="shared" si="89"/>
        <v>5534.11</v>
      </c>
      <c r="BC466" s="269">
        <f t="shared" si="87"/>
        <v>5534.11</v>
      </c>
      <c r="BD466" s="269">
        <f t="shared" si="87"/>
        <v>5534.11</v>
      </c>
      <c r="BE466" s="269">
        <f t="shared" si="87"/>
        <v>5534.11</v>
      </c>
      <c r="BF466" s="269">
        <f t="shared" si="87"/>
        <v>5534.11</v>
      </c>
      <c r="BG466" s="269">
        <f t="shared" si="87"/>
        <v>5534.11</v>
      </c>
      <c r="BH466" s="269">
        <f t="shared" si="87"/>
        <v>5534.11</v>
      </c>
      <c r="BI466" s="269">
        <f t="shared" si="87"/>
        <v>5534.11</v>
      </c>
      <c r="BJ466" s="269">
        <f t="shared" si="87"/>
        <v>5534.11</v>
      </c>
      <c r="BK466" s="269">
        <f t="shared" si="87"/>
        <v>5534.11</v>
      </c>
      <c r="BL466" s="268">
        <f t="shared" si="93"/>
        <v>66409.319999999992</v>
      </c>
      <c r="BM466" s="265"/>
      <c r="BN466" s="268"/>
      <c r="BO466" s="268">
        <f>BL466</f>
        <v>66409.319999999992</v>
      </c>
      <c r="BP466" s="265"/>
      <c r="BQ466" s="265"/>
    </row>
    <row r="467" spans="1:73">
      <c r="A467" s="234"/>
      <c r="B467" s="252"/>
      <c r="C467" s="252"/>
      <c r="D467" s="235">
        <f>SUM(D5:D466)</f>
        <v>9673321303.319994</v>
      </c>
      <c r="E467" s="235">
        <f t="shared" ref="E467:BL467" si="97">SUM(E5:E466)</f>
        <v>9783309124.8599987</v>
      </c>
      <c r="F467" s="235">
        <f t="shared" si="97"/>
        <v>9911286606.9500103</v>
      </c>
      <c r="G467" s="235">
        <f t="shared" si="97"/>
        <v>9933111344.7100029</v>
      </c>
      <c r="H467" s="235">
        <f t="shared" si="97"/>
        <v>9953085395.5999966</v>
      </c>
      <c r="I467" s="235">
        <f t="shared" si="97"/>
        <v>9983776844.6700001</v>
      </c>
      <c r="J467" s="235">
        <f t="shared" si="97"/>
        <v>10040981083.380001</v>
      </c>
      <c r="K467" s="235">
        <f t="shared" si="97"/>
        <v>10113014627.424994</v>
      </c>
      <c r="L467" s="235">
        <f t="shared" si="97"/>
        <v>10165627207.494997</v>
      </c>
      <c r="M467" s="235">
        <f t="shared" si="97"/>
        <v>10219129267.905003</v>
      </c>
      <c r="N467" s="235">
        <f t="shared" si="97"/>
        <v>10249719472.900003</v>
      </c>
      <c r="O467" s="235">
        <f t="shared" si="97"/>
        <v>10257862079.41</v>
      </c>
      <c r="P467" s="235">
        <f t="shared" si="97"/>
        <v>120284224358.62508</v>
      </c>
      <c r="Q467" s="235">
        <f t="shared" si="97"/>
        <v>10271810088.69632</v>
      </c>
      <c r="R467" s="235">
        <f t="shared" si="97"/>
        <v>10299795078.151785</v>
      </c>
      <c r="S467" s="235">
        <f t="shared" si="97"/>
        <v>10346409515.579979</v>
      </c>
      <c r="T467" s="235">
        <f t="shared" si="97"/>
        <v>10406651715.149033</v>
      </c>
      <c r="U467" s="235">
        <f t="shared" si="97"/>
        <v>10443091970.779028</v>
      </c>
      <c r="V467" s="235">
        <f t="shared" si="97"/>
        <v>10457111928.129032</v>
      </c>
      <c r="W467" s="235">
        <f t="shared" si="97"/>
        <v>10478832947.479033</v>
      </c>
      <c r="X467" s="235">
        <f t="shared" si="97"/>
        <v>10525305617.984032</v>
      </c>
      <c r="Y467" s="235">
        <f t="shared" si="97"/>
        <v>10576422338.54904</v>
      </c>
      <c r="Z467" s="235">
        <f t="shared" si="97"/>
        <v>10681086744.220156</v>
      </c>
      <c r="AA467" s="235">
        <f t="shared" si="97"/>
        <v>10771607634.681768</v>
      </c>
      <c r="AB467" s="235">
        <f t="shared" si="97"/>
        <v>10773575022.931841</v>
      </c>
      <c r="AC467" s="235">
        <f t="shared" si="97"/>
        <v>10784753718.894243</v>
      </c>
      <c r="AD467" s="235">
        <f t="shared" si="97"/>
        <v>10813276330.990112</v>
      </c>
      <c r="AE467" s="235">
        <f t="shared" si="97"/>
        <v>10842400713.800798</v>
      </c>
      <c r="AF467" s="235">
        <f t="shared" si="97"/>
        <v>10877888925.604795</v>
      </c>
      <c r="AG467" s="235">
        <f t="shared" si="97"/>
        <v>128025353894.04373</v>
      </c>
      <c r="AH467" s="235"/>
      <c r="AI467" s="235">
        <f t="shared" si="97"/>
        <v>27117816.789999984</v>
      </c>
      <c r="AJ467" s="235">
        <f t="shared" si="97"/>
        <v>27485723.489999987</v>
      </c>
      <c r="AK467" s="235">
        <f t="shared" si="97"/>
        <v>27913627.919999998</v>
      </c>
      <c r="AL467" s="235">
        <f t="shared" si="97"/>
        <v>27998760.279999994</v>
      </c>
      <c r="AM467" s="235">
        <f t="shared" si="97"/>
        <v>28045124.389999986</v>
      </c>
      <c r="AN467" s="235">
        <f t="shared" si="97"/>
        <v>28069686.739999983</v>
      </c>
      <c r="AO467" s="235">
        <f t="shared" si="97"/>
        <v>28273839.129999984</v>
      </c>
      <c r="AP467" s="235">
        <f t="shared" si="97"/>
        <v>28558270.080000002</v>
      </c>
      <c r="AQ467" s="235">
        <f t="shared" si="97"/>
        <v>28719927.089999992</v>
      </c>
      <c r="AR467" s="235">
        <f t="shared" si="97"/>
        <v>28866965.219999984</v>
      </c>
      <c r="AS467" s="235">
        <f t="shared" si="97"/>
        <v>28921051.249999993</v>
      </c>
      <c r="AT467" s="235">
        <f t="shared" si="97"/>
        <v>28937221.150000002</v>
      </c>
      <c r="AU467" s="235">
        <f t="shared" si="97"/>
        <v>338908013.53000033</v>
      </c>
      <c r="AV467" s="235">
        <f t="shared" si="97"/>
        <v>28968278.089999985</v>
      </c>
      <c r="AW467" s="235">
        <f t="shared" si="97"/>
        <v>29096742.569999989</v>
      </c>
      <c r="AX467" s="235">
        <f t="shared" si="97"/>
        <v>29297861.399999991</v>
      </c>
      <c r="AY467" s="235">
        <f t="shared" si="97"/>
        <v>29449022.729999997</v>
      </c>
      <c r="AZ467" s="235">
        <f t="shared" si="97"/>
        <v>30191943.809999995</v>
      </c>
      <c r="BA467" s="235">
        <f t="shared" si="97"/>
        <v>30208241.139999986</v>
      </c>
      <c r="BB467" s="235">
        <f t="shared" si="97"/>
        <v>30277154.949999988</v>
      </c>
      <c r="BC467" s="235">
        <f t="shared" si="97"/>
        <v>30385796.969999991</v>
      </c>
      <c r="BD467" s="235">
        <f t="shared" si="97"/>
        <v>30476355.779999994</v>
      </c>
      <c r="BE467" s="235">
        <f t="shared" si="97"/>
        <v>30811647.54999999</v>
      </c>
      <c r="BF467" s="235">
        <f t="shared" si="97"/>
        <v>31103563.649999987</v>
      </c>
      <c r="BG467" s="235">
        <f t="shared" si="97"/>
        <v>31085612.299999997</v>
      </c>
      <c r="BH467" s="235">
        <f t="shared" si="97"/>
        <v>31101662.079999991</v>
      </c>
      <c r="BI467" s="235">
        <f t="shared" si="97"/>
        <v>31164247.21999998</v>
      </c>
      <c r="BJ467" s="235">
        <f t="shared" si="97"/>
        <v>31221213.339999992</v>
      </c>
      <c r="BK467" s="235">
        <f t="shared" si="97"/>
        <v>31294586.269999988</v>
      </c>
      <c r="BL467" s="235">
        <f t="shared" si="97"/>
        <v>369322025.06000024</v>
      </c>
      <c r="BN467" s="235"/>
      <c r="BO467" s="235">
        <f t="shared" ref="BO467:BP467" si="98">SUM(BO5:BO466)</f>
        <v>16561580.670000002</v>
      </c>
      <c r="BP467" s="235">
        <f t="shared" si="98"/>
        <v>1281145.26</v>
      </c>
      <c r="BR467" s="254">
        <f>BL467-BO467-BP467</f>
        <v>351479299.13000023</v>
      </c>
    </row>
    <row r="468" spans="1:73">
      <c r="A468" s="234"/>
      <c r="B468" s="252"/>
      <c r="C468" s="252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  <c r="AA468" s="234"/>
      <c r="AB468" s="234"/>
      <c r="AC468" s="234"/>
      <c r="AD468" s="234"/>
      <c r="AE468" s="234"/>
      <c r="AF468" s="234"/>
      <c r="AG468" s="234"/>
      <c r="AH468" s="234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4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53"/>
      <c r="BM468" s="234"/>
      <c r="BN468" s="234"/>
      <c r="BO468" s="234"/>
      <c r="BP468" s="234"/>
      <c r="BQ468" s="234"/>
      <c r="BR468" s="234"/>
      <c r="BS468" s="234"/>
      <c r="BT468" s="234"/>
      <c r="BU468" s="234"/>
    </row>
    <row r="469" spans="1:73">
      <c r="A469" s="234"/>
      <c r="B469" s="252"/>
      <c r="C469" s="252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  <c r="AA469" s="234"/>
      <c r="AB469" s="234"/>
      <c r="AC469" s="234"/>
      <c r="AD469" s="234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34"/>
      <c r="BN469" s="234"/>
      <c r="BO469" s="270"/>
      <c r="BP469" s="270"/>
      <c r="BQ469" s="234"/>
      <c r="BR469" s="234"/>
      <c r="BS469" s="234"/>
      <c r="BT469" s="234"/>
      <c r="BU469" s="234"/>
    </row>
    <row r="470" spans="1:73">
      <c r="A470" s="234"/>
      <c r="B470" s="252"/>
      <c r="C470" s="252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  <c r="AA470" s="234"/>
      <c r="AB470" s="234"/>
      <c r="AC470" s="234"/>
      <c r="AD470" s="234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4"/>
      <c r="BB470" s="234"/>
      <c r="BC470" s="234"/>
      <c r="BD470" s="234"/>
      <c r="BE470" s="234"/>
      <c r="BF470" s="234"/>
      <c r="BG470" s="234"/>
      <c r="BH470" s="234"/>
      <c r="BI470" s="234"/>
      <c r="BJ470" s="234"/>
      <c r="BK470" s="234" t="s">
        <v>184</v>
      </c>
      <c r="BL470" s="271">
        <v>415869665.66999978</v>
      </c>
      <c r="BM470" s="270"/>
      <c r="BN470" s="270"/>
      <c r="BO470" s="271">
        <f>'KU-As Filed'!BO467</f>
        <v>18469790.43</v>
      </c>
      <c r="BP470" s="271">
        <f>'KU-As Filed'!BP467</f>
        <v>1281145.26</v>
      </c>
      <c r="BQ470" s="234"/>
      <c r="BR470" s="341">
        <f>BL470-BO470-BP470</f>
        <v>396118729.97999978</v>
      </c>
      <c r="BS470" s="234"/>
      <c r="BT470" s="234"/>
      <c r="BU470" s="234"/>
    </row>
    <row r="471" spans="1:73">
      <c r="A471" s="234"/>
      <c r="B471" s="252"/>
      <c r="C471" s="252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234"/>
      <c r="AC471" s="234"/>
      <c r="AD471" s="234"/>
      <c r="AE471" s="234"/>
      <c r="AF471" s="234"/>
      <c r="AG471" s="234"/>
      <c r="AH471" s="234"/>
      <c r="AI471" s="234"/>
      <c r="AJ471" s="234"/>
      <c r="AK471" s="234"/>
      <c r="AL471" s="234"/>
      <c r="AM471" s="234"/>
      <c r="AN471" s="234"/>
      <c r="AO471" s="234"/>
      <c r="AP471" s="234"/>
      <c r="AQ471" s="234"/>
      <c r="AR471" s="234"/>
      <c r="AS471" s="234"/>
      <c r="AT471" s="234"/>
      <c r="AU471" s="234"/>
      <c r="AV471" s="234"/>
      <c r="AW471" s="234"/>
      <c r="AX471" s="234"/>
      <c r="AY471" s="234"/>
      <c r="AZ471" s="234"/>
      <c r="BA471" s="234"/>
      <c r="BB471" s="234"/>
      <c r="BC471" s="234"/>
      <c r="BD471" s="234"/>
      <c r="BE471" s="234"/>
      <c r="BF471" s="234"/>
      <c r="BG471" s="234"/>
      <c r="BH471" s="234"/>
      <c r="BI471" s="234"/>
      <c r="BJ471" s="234"/>
      <c r="BK471" s="234"/>
      <c r="BL471" s="270"/>
      <c r="BM471" s="270"/>
      <c r="BN471" s="270"/>
      <c r="BO471" s="270"/>
      <c r="BP471" s="270"/>
      <c r="BQ471" s="234"/>
      <c r="BR471" s="234"/>
      <c r="BS471" s="234"/>
      <c r="BT471" s="234"/>
      <c r="BU471" s="234"/>
    </row>
    <row r="472" spans="1:73" ht="16.5" thickBot="1">
      <c r="A472" s="234"/>
      <c r="B472" s="252"/>
      <c r="C472" s="252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Q472" s="234"/>
      <c r="R472" s="234"/>
      <c r="S472" s="234"/>
      <c r="T472" s="234"/>
      <c r="U472" s="234"/>
      <c r="V472" s="234"/>
      <c r="W472" s="234"/>
      <c r="X472" s="234"/>
      <c r="Y472" s="234"/>
      <c r="Z472" s="234"/>
      <c r="AA472" s="234"/>
      <c r="AB472" s="234"/>
      <c r="AC472" s="234"/>
      <c r="AD472" s="234"/>
      <c r="AE472" s="234"/>
      <c r="AF472" s="234"/>
      <c r="AG472" s="234"/>
      <c r="AH472" s="234"/>
      <c r="AI472" s="234"/>
      <c r="AJ472" s="234"/>
      <c r="AK472" s="234"/>
      <c r="AL472" s="234"/>
      <c r="AM472" s="234"/>
      <c r="AN472" s="234"/>
      <c r="AO472" s="234"/>
      <c r="AP472" s="234"/>
      <c r="AQ472" s="234"/>
      <c r="AR472" s="234"/>
      <c r="AS472" s="234"/>
      <c r="AT472" s="234"/>
      <c r="AU472" s="234"/>
      <c r="AV472" s="234"/>
      <c r="AW472" s="234"/>
      <c r="AX472" s="234"/>
      <c r="AY472" s="234"/>
      <c r="AZ472" s="234"/>
      <c r="BA472" s="234"/>
      <c r="BB472" s="234"/>
      <c r="BC472" s="234"/>
      <c r="BD472" s="234"/>
      <c r="BE472" s="234"/>
      <c r="BF472" s="234"/>
      <c r="BG472" s="234"/>
      <c r="BH472" s="234"/>
      <c r="BI472" s="234"/>
      <c r="BJ472" s="234"/>
      <c r="BK472" s="234" t="s">
        <v>685</v>
      </c>
      <c r="BL472" s="275">
        <f>BL467-BL470</f>
        <v>-46547640.609999537</v>
      </c>
      <c r="BM472" s="270"/>
      <c r="BN472" s="270"/>
      <c r="BO472" s="275">
        <f>BO467-BO470</f>
        <v>-1908209.7599999979</v>
      </c>
      <c r="BP472" s="275">
        <f>BP467-BP470</f>
        <v>0</v>
      </c>
      <c r="BQ472" s="234"/>
      <c r="BR472" s="342">
        <f>BL472-BO472-BP472</f>
        <v>-44639430.84999954</v>
      </c>
      <c r="BS472" s="234"/>
      <c r="BT472" s="234"/>
      <c r="BU472" s="234"/>
    </row>
    <row r="473" spans="1:73" ht="16.5" thickTop="1">
      <c r="A473" s="234"/>
      <c r="B473" s="252"/>
      <c r="C473" s="252"/>
      <c r="D473" s="234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  <c r="AA473" s="234"/>
      <c r="AB473" s="234"/>
      <c r="AC473" s="234"/>
      <c r="AD473" s="234"/>
      <c r="AE473" s="234"/>
      <c r="AF473" s="234"/>
      <c r="AG473" s="234"/>
      <c r="AH473" s="234"/>
      <c r="AI473" s="234"/>
      <c r="AJ473" s="234"/>
      <c r="AK473" s="234"/>
      <c r="AL473" s="234"/>
      <c r="AM473" s="234"/>
      <c r="AN473" s="234"/>
      <c r="AO473" s="234"/>
      <c r="AP473" s="234"/>
      <c r="AQ473" s="234"/>
      <c r="AR473" s="234"/>
      <c r="AS473" s="234"/>
      <c r="AT473" s="234"/>
      <c r="AU473" s="234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/>
      <c r="BK473" s="234"/>
      <c r="BL473" s="234"/>
      <c r="BM473" s="234"/>
      <c r="BN473" s="234"/>
      <c r="BO473" s="234"/>
      <c r="BP473" s="234"/>
      <c r="BQ473" s="234"/>
      <c r="BR473" s="234"/>
      <c r="BS473" s="234"/>
      <c r="BT473" s="234"/>
      <c r="BU473" s="234"/>
    </row>
    <row r="474" spans="1:73">
      <c r="A474" s="234"/>
      <c r="B474" s="252"/>
      <c r="C474" s="252"/>
      <c r="D474" s="234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  <c r="AA474" s="234"/>
      <c r="AB474" s="234"/>
      <c r="AC474" s="234"/>
      <c r="AD474" s="234"/>
      <c r="AE474" s="234"/>
      <c r="AF474" s="234"/>
      <c r="AG474" s="234"/>
      <c r="AH474" s="234"/>
      <c r="AI474" s="234"/>
      <c r="AJ474" s="234"/>
      <c r="AK474" s="234"/>
      <c r="AL474" s="234"/>
      <c r="AM474" s="234"/>
      <c r="AN474" s="234"/>
      <c r="AO474" s="234"/>
      <c r="AP474" s="234"/>
      <c r="AQ474" s="234"/>
      <c r="AR474" s="234"/>
      <c r="AS474" s="234"/>
      <c r="AT474" s="234"/>
      <c r="AU474" s="234"/>
      <c r="AV474" s="234"/>
      <c r="AW474" s="234"/>
      <c r="AX474" s="234"/>
      <c r="AY474" s="234"/>
      <c r="AZ474" s="234"/>
      <c r="BA474" s="234"/>
      <c r="BB474" s="234"/>
      <c r="BC474" s="234"/>
      <c r="BD474" s="234"/>
      <c r="BE474" s="234"/>
      <c r="BF474" s="234"/>
      <c r="BG474" s="234"/>
      <c r="BH474" s="234"/>
      <c r="BI474" s="234"/>
      <c r="BJ474" s="234"/>
      <c r="BK474" s="234"/>
      <c r="BL474" s="234"/>
      <c r="BM474" s="234"/>
      <c r="BN474" s="234"/>
      <c r="BO474" s="234"/>
      <c r="BP474" s="234"/>
      <c r="BQ474" s="234"/>
      <c r="BR474" s="234"/>
      <c r="BS474" s="234"/>
      <c r="BT474" s="234"/>
      <c r="BU474" s="234"/>
    </row>
    <row r="475" spans="1:73">
      <c r="A475" s="234"/>
      <c r="B475" s="252"/>
      <c r="C475" s="252"/>
      <c r="D475" s="234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  <c r="AA475" s="234"/>
      <c r="AB475" s="234"/>
      <c r="AC475" s="234"/>
      <c r="AD475" s="234"/>
      <c r="AE475" s="234"/>
      <c r="AF475" s="234"/>
      <c r="AG475" s="234"/>
      <c r="AH475" s="234"/>
      <c r="AI475" s="234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34"/>
      <c r="AW475" s="234"/>
      <c r="AX475" s="234"/>
      <c r="AY475" s="234"/>
      <c r="AZ475" s="234"/>
      <c r="BA475" s="234"/>
      <c r="BB475" s="234"/>
      <c r="BC475" s="234"/>
      <c r="BD475" s="234"/>
      <c r="BE475" s="234"/>
      <c r="BF475" s="234"/>
      <c r="BG475" s="234"/>
      <c r="BH475" s="234"/>
      <c r="BI475" s="234"/>
      <c r="BJ475" s="234"/>
      <c r="BK475" s="234"/>
      <c r="BL475" s="234"/>
      <c r="BM475" s="234"/>
      <c r="BN475" s="234"/>
      <c r="BO475" s="234"/>
      <c r="BP475" s="234"/>
      <c r="BQ475" s="234"/>
      <c r="BR475" s="234"/>
      <c r="BS475" s="234"/>
      <c r="BT475" s="234"/>
      <c r="BU475" s="234"/>
    </row>
    <row r="476" spans="1:73">
      <c r="A476" s="234"/>
      <c r="B476" s="252"/>
      <c r="C476" s="252"/>
      <c r="D476" s="234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  <c r="AA476" s="234"/>
      <c r="AB476" s="234"/>
      <c r="AC476" s="234"/>
      <c r="AD476" s="234"/>
      <c r="AE476" s="234"/>
      <c r="AF476" s="234"/>
      <c r="AG476" s="234"/>
      <c r="AH476" s="234"/>
      <c r="AI476" s="234"/>
      <c r="AJ476" s="234"/>
      <c r="AK476" s="234"/>
      <c r="AL476" s="234"/>
      <c r="AM476" s="234"/>
      <c r="AN476" s="234"/>
      <c r="AO476" s="234"/>
      <c r="AP476" s="234"/>
      <c r="AQ476" s="234"/>
      <c r="AR476" s="234"/>
      <c r="AS476" s="234"/>
      <c r="AT476" s="234"/>
      <c r="AU476" s="234"/>
      <c r="AV476" s="234"/>
      <c r="AW476" s="234"/>
      <c r="AX476" s="234"/>
      <c r="AY476" s="234"/>
      <c r="AZ476" s="234"/>
      <c r="BA476" s="234"/>
      <c r="BB476" s="234"/>
      <c r="BC476" s="234"/>
      <c r="BD476" s="234"/>
      <c r="BE476" s="234"/>
      <c r="BF476" s="234"/>
      <c r="BG476" s="234"/>
      <c r="BH476" s="234"/>
      <c r="BI476" s="234"/>
      <c r="BJ476" s="234"/>
      <c r="BK476" s="234"/>
      <c r="BL476" s="234"/>
    </row>
    <row r="477" spans="1:73">
      <c r="A477" s="234"/>
      <c r="B477" s="252"/>
      <c r="C477" s="252"/>
      <c r="D477" s="234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Q477" s="234"/>
      <c r="R477" s="234"/>
      <c r="S477" s="234"/>
      <c r="T477" s="234"/>
      <c r="U477" s="234"/>
      <c r="V477" s="234"/>
      <c r="W477" s="234"/>
      <c r="X477" s="234"/>
      <c r="Y477" s="234"/>
      <c r="Z477" s="234"/>
      <c r="AA477" s="234"/>
      <c r="AB477" s="234"/>
      <c r="AC477" s="234"/>
      <c r="AD477" s="234"/>
      <c r="AE477" s="234"/>
      <c r="AF477" s="234"/>
      <c r="AG477" s="234"/>
      <c r="AH477" s="234"/>
      <c r="AI477" s="234"/>
      <c r="AJ477" s="234"/>
      <c r="AK477" s="234"/>
      <c r="AL477" s="234"/>
      <c r="AM477" s="234"/>
      <c r="AN477" s="234"/>
      <c r="AO477" s="234"/>
      <c r="AP477" s="234"/>
      <c r="AQ477" s="234"/>
      <c r="AR477" s="234"/>
      <c r="AS477" s="234"/>
      <c r="AT477" s="234"/>
      <c r="AU477" s="234"/>
      <c r="AV477" s="234"/>
      <c r="AW477" s="234"/>
      <c r="AX477" s="234"/>
      <c r="AY477" s="234"/>
      <c r="AZ477" s="234"/>
      <c r="BA477" s="234"/>
      <c r="BB477" s="234"/>
      <c r="BC477" s="234"/>
      <c r="BD477" s="234"/>
      <c r="BE477" s="234"/>
      <c r="BF477" s="234"/>
      <c r="BG477" s="234"/>
      <c r="BH477" s="234"/>
      <c r="BI477" s="234"/>
      <c r="BJ477" s="234"/>
      <c r="BK477" s="234"/>
      <c r="BL477" s="234"/>
    </row>
    <row r="478" spans="1:73">
      <c r="A478" s="234"/>
      <c r="B478" s="252"/>
      <c r="C478" s="252"/>
      <c r="D478" s="234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  <c r="AA478" s="234"/>
      <c r="AB478" s="234"/>
      <c r="AC478" s="234"/>
      <c r="AD478" s="234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4"/>
      <c r="BB478" s="234"/>
      <c r="BC478" s="234"/>
      <c r="BD478" s="234"/>
      <c r="BE478" s="234"/>
      <c r="BF478" s="234"/>
      <c r="BG478" s="234"/>
      <c r="BH478" s="234"/>
      <c r="BI478" s="234"/>
      <c r="BJ478" s="234"/>
      <c r="BK478" s="234"/>
      <c r="BL478" s="234"/>
    </row>
    <row r="479" spans="1:73">
      <c r="A479" s="234"/>
      <c r="B479" s="252"/>
      <c r="C479" s="252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  <c r="AA479" s="234"/>
      <c r="AB479" s="234"/>
      <c r="AC479" s="234"/>
      <c r="AD479" s="234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4"/>
      <c r="BB479" s="234"/>
      <c r="BC479" s="234"/>
      <c r="BD479" s="234"/>
      <c r="BE479" s="234"/>
      <c r="BF479" s="234"/>
      <c r="BG479" s="234"/>
      <c r="BH479" s="234"/>
      <c r="BI479" s="234"/>
      <c r="BJ479" s="234"/>
      <c r="BK479" s="234"/>
      <c r="BL479" s="234"/>
    </row>
    <row r="480" spans="1:73">
      <c r="A480" s="234"/>
      <c r="B480" s="252"/>
      <c r="C480" s="252"/>
      <c r="D480" s="234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  <c r="AA480" s="234"/>
      <c r="AB480" s="234"/>
      <c r="AC480" s="234"/>
      <c r="AD480" s="234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4"/>
      <c r="BB480" s="234"/>
      <c r="BC480" s="234"/>
      <c r="BD480" s="234"/>
      <c r="BE480" s="234"/>
      <c r="BF480" s="234"/>
      <c r="BG480" s="234"/>
      <c r="BH480" s="234"/>
      <c r="BI480" s="234"/>
      <c r="BJ480" s="234"/>
      <c r="BK480" s="234"/>
      <c r="BL480" s="234"/>
    </row>
    <row r="481" spans="1:64">
      <c r="A481" s="234"/>
      <c r="B481" s="252"/>
      <c r="C481" s="252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  <c r="AA481" s="234"/>
      <c r="AB481" s="234"/>
      <c r="AC481" s="234"/>
      <c r="AD481" s="23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  <c r="BG481" s="234"/>
      <c r="BH481" s="234"/>
      <c r="BI481" s="234"/>
      <c r="BJ481" s="234"/>
      <c r="BK481" s="234"/>
      <c r="BL481" s="234"/>
    </row>
    <row r="482" spans="1:64">
      <c r="A482" s="234"/>
      <c r="B482" s="252"/>
      <c r="C482" s="252"/>
      <c r="D482" s="234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4"/>
      <c r="AD482" s="234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  <c r="BG482" s="234"/>
      <c r="BH482" s="234"/>
      <c r="BI482" s="234"/>
      <c r="BJ482" s="234"/>
      <c r="BK482" s="234"/>
      <c r="BL482" s="234"/>
    </row>
    <row r="483" spans="1:64">
      <c r="A483" s="234"/>
      <c r="B483" s="252"/>
      <c r="C483" s="252"/>
      <c r="D483" s="234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  <c r="AA483" s="234"/>
      <c r="AB483" s="234"/>
      <c r="AC483" s="234"/>
      <c r="AD483" s="23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  <c r="BG483" s="234"/>
      <c r="BH483" s="234"/>
      <c r="BI483" s="234"/>
      <c r="BJ483" s="234"/>
      <c r="BK483" s="234"/>
      <c r="BL483" s="234"/>
    </row>
    <row r="484" spans="1:64">
      <c r="A484" s="234"/>
      <c r="B484" s="252"/>
      <c r="C484" s="252"/>
      <c r="D484" s="234"/>
      <c r="E484" s="234"/>
      <c r="F484" s="234"/>
      <c r="G484" s="234"/>
      <c r="H484" s="234"/>
      <c r="I484" s="234"/>
      <c r="J484" s="234"/>
      <c r="K484" s="234"/>
      <c r="L484" s="234"/>
      <c r="M484" s="234"/>
      <c r="N484" s="234"/>
      <c r="O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  <c r="AA484" s="234"/>
      <c r="AB484" s="234"/>
      <c r="AC484" s="234"/>
      <c r="AD484" s="23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  <c r="BG484" s="234"/>
      <c r="BH484" s="234"/>
      <c r="BI484" s="234"/>
      <c r="BJ484" s="234"/>
      <c r="BK484" s="234"/>
      <c r="BL484" s="234"/>
    </row>
    <row r="485" spans="1:64">
      <c r="A485" s="234"/>
      <c r="B485" s="252"/>
      <c r="C485" s="252"/>
      <c r="D485" s="234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  <c r="BG485" s="234"/>
      <c r="BH485" s="234"/>
      <c r="BI485" s="234"/>
      <c r="BJ485" s="234"/>
      <c r="BK485" s="234"/>
      <c r="BL485" s="234"/>
    </row>
    <row r="486" spans="1:64">
      <c r="A486" s="234"/>
      <c r="B486" s="252"/>
      <c r="C486" s="252"/>
      <c r="D486" s="234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  <c r="AA486" s="234"/>
      <c r="AB486" s="234"/>
      <c r="AC486" s="234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  <c r="BG486" s="234"/>
      <c r="BH486" s="234"/>
      <c r="BI486" s="234"/>
      <c r="BJ486" s="234"/>
      <c r="BK486" s="234"/>
      <c r="BL486" s="234"/>
    </row>
    <row r="487" spans="1:64">
      <c r="A487" s="234"/>
      <c r="B487" s="252"/>
      <c r="C487" s="252"/>
      <c r="D487" s="234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  <c r="AA487" s="234"/>
      <c r="AB487" s="234"/>
      <c r="AC487" s="234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  <c r="BG487" s="234"/>
      <c r="BH487" s="234"/>
      <c r="BI487" s="234"/>
      <c r="BJ487" s="234"/>
      <c r="BK487" s="234"/>
      <c r="BL487" s="234"/>
    </row>
    <row r="488" spans="1:64">
      <c r="A488" s="234"/>
      <c r="B488" s="252"/>
      <c r="C488" s="252"/>
      <c r="D488" s="234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  <c r="AA488" s="234"/>
      <c r="AB488" s="234"/>
      <c r="AC488" s="234"/>
      <c r="AD488" s="23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4"/>
      <c r="BB488" s="234"/>
      <c r="BC488" s="234"/>
      <c r="BD488" s="234"/>
      <c r="BE488" s="234"/>
      <c r="BF488" s="234"/>
      <c r="BG488" s="234"/>
      <c r="BH488" s="234"/>
      <c r="BI488" s="234"/>
      <c r="BJ488" s="234"/>
      <c r="BK488" s="234"/>
      <c r="BL488" s="234"/>
    </row>
    <row r="489" spans="1:64">
      <c r="A489" s="234"/>
      <c r="B489" s="252"/>
      <c r="C489" s="252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  <c r="AA489" s="234"/>
      <c r="AB489" s="234"/>
      <c r="AC489" s="234"/>
      <c r="AD489" s="23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4"/>
      <c r="BB489" s="234"/>
      <c r="BC489" s="234"/>
      <c r="BD489" s="234"/>
      <c r="BE489" s="234"/>
      <c r="BF489" s="234"/>
      <c r="BG489" s="234"/>
      <c r="BH489" s="234"/>
      <c r="BI489" s="234"/>
      <c r="BJ489" s="234"/>
      <c r="BK489" s="234"/>
      <c r="BL489" s="234"/>
    </row>
    <row r="490" spans="1:64">
      <c r="A490" s="234"/>
      <c r="B490" s="252"/>
      <c r="C490" s="252"/>
      <c r="D490" s="234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  <c r="AA490" s="234"/>
      <c r="AB490" s="234"/>
      <c r="AC490" s="234"/>
      <c r="AD490" s="23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4"/>
      <c r="BB490" s="234"/>
      <c r="BC490" s="234"/>
      <c r="BD490" s="234"/>
      <c r="BE490" s="234"/>
      <c r="BF490" s="234"/>
      <c r="BG490" s="234"/>
      <c r="BH490" s="234"/>
      <c r="BI490" s="234"/>
      <c r="BJ490" s="234"/>
      <c r="BK490" s="234"/>
      <c r="BL490" s="234"/>
    </row>
    <row r="491" spans="1:64">
      <c r="A491" s="234"/>
      <c r="B491" s="252"/>
      <c r="C491" s="252"/>
      <c r="D491" s="234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  <c r="AA491" s="234"/>
      <c r="AB491" s="234"/>
      <c r="AC491" s="234"/>
      <c r="AD491" s="234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W491" s="234"/>
      <c r="AX491" s="234"/>
      <c r="AY491" s="234"/>
      <c r="AZ491" s="234"/>
      <c r="BA491" s="234"/>
      <c r="BB491" s="234"/>
      <c r="BC491" s="234"/>
      <c r="BD491" s="234"/>
      <c r="BE491" s="234"/>
      <c r="BF491" s="234"/>
      <c r="BG491" s="234"/>
      <c r="BH491" s="234"/>
      <c r="BI491" s="234"/>
      <c r="BJ491" s="234"/>
      <c r="BK491" s="234"/>
      <c r="BL491" s="234"/>
    </row>
    <row r="492" spans="1:64">
      <c r="A492" s="234"/>
      <c r="B492" s="252"/>
      <c r="C492" s="252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  <c r="AA492" s="234"/>
      <c r="AB492" s="234"/>
      <c r="AC492" s="234"/>
      <c r="AD492" s="23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4"/>
      <c r="BB492" s="234"/>
      <c r="BC492" s="234"/>
      <c r="BD492" s="234"/>
      <c r="BE492" s="234"/>
      <c r="BF492" s="234"/>
      <c r="BG492" s="234"/>
      <c r="BH492" s="234"/>
      <c r="BI492" s="234"/>
      <c r="BJ492" s="234"/>
      <c r="BK492" s="234"/>
      <c r="BL492" s="234"/>
    </row>
    <row r="493" spans="1:64">
      <c r="A493" s="234"/>
      <c r="B493" s="252"/>
      <c r="C493" s="252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  <c r="AA493" s="234"/>
      <c r="AB493" s="234"/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  <c r="BG493" s="234"/>
      <c r="BH493" s="234"/>
      <c r="BI493" s="234"/>
      <c r="BJ493" s="234"/>
      <c r="BK493" s="234"/>
      <c r="BL493" s="234"/>
    </row>
  </sheetData>
  <autoFilter ref="A4:BL467"/>
  <pageMargins left="0.7" right="0.7" top="0.75" bottom="0.75" header="0.3" footer="0.3"/>
  <pageSetup scale="28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493"/>
  <sheetViews>
    <sheetView zoomScale="90" zoomScaleNormal="90" workbookViewId="0">
      <pane xSplit="3" ySplit="4" topLeftCell="BI451" activePane="bottomRight" state="frozen"/>
      <selection pane="topRight" activeCell="D1" sqref="D1"/>
      <selection pane="bottomLeft" activeCell="A5" sqref="A5"/>
      <selection pane="bottomRight" activeCell="BK470" sqref="BK470:BO472"/>
    </sheetView>
  </sheetViews>
  <sheetFormatPr defaultRowHeight="15.75"/>
  <cols>
    <col min="1" max="1" width="43" style="215" bestFit="1" customWidth="1"/>
    <col min="2" max="2" width="13" style="214" bestFit="1" customWidth="1"/>
    <col min="3" max="3" width="13.140625" style="214" customWidth="1"/>
    <col min="4" max="9" width="27" style="215" bestFit="1" customWidth="1"/>
    <col min="10" max="15" width="27.140625" style="215" bestFit="1" customWidth="1"/>
    <col min="16" max="16" width="27.140625" style="220" bestFit="1" customWidth="1"/>
    <col min="17" max="33" width="27.140625" style="215" bestFit="1" customWidth="1"/>
    <col min="34" max="34" width="2.5703125" style="215" customWidth="1"/>
    <col min="35" max="64" width="24" style="215" bestFit="1" customWidth="1"/>
    <col min="65" max="65" width="9.140625" style="215"/>
    <col min="66" max="66" width="15.7109375" style="215" customWidth="1"/>
    <col min="67" max="67" width="16.28515625" style="215" customWidth="1"/>
    <col min="68" max="68" width="14.28515625" style="215" customWidth="1"/>
    <col min="69" max="70" width="9.140625" style="215"/>
    <col min="71" max="71" width="18.7109375" style="215" bestFit="1" customWidth="1"/>
    <col min="72" max="72" width="12.85546875" style="215" bestFit="1" customWidth="1"/>
    <col min="73" max="16384" width="9.140625" style="215"/>
  </cols>
  <sheetData>
    <row r="1" spans="1:69">
      <c r="A1" s="213" t="s">
        <v>11</v>
      </c>
      <c r="D1" s="234"/>
      <c r="E1" s="234"/>
      <c r="F1" s="234"/>
      <c r="G1" s="234"/>
      <c r="H1" s="234"/>
      <c r="I1" s="234"/>
      <c r="J1" s="257"/>
      <c r="K1" s="257"/>
      <c r="L1" s="257"/>
      <c r="M1" s="257"/>
      <c r="N1" s="257"/>
      <c r="O1" s="257"/>
      <c r="P1" s="21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</row>
    <row r="2" spans="1:69">
      <c r="A2" s="218" t="s">
        <v>207</v>
      </c>
      <c r="D2" s="234"/>
      <c r="E2" s="234"/>
      <c r="F2" s="234"/>
      <c r="G2" s="234"/>
      <c r="H2" s="234"/>
      <c r="I2" s="234"/>
      <c r="J2" s="219"/>
      <c r="K2" s="234"/>
      <c r="L2" s="234"/>
      <c r="M2" s="234"/>
      <c r="N2" s="234"/>
      <c r="O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BQ2" s="234"/>
    </row>
    <row r="3" spans="1:69">
      <c r="A3" s="218"/>
      <c r="B3" s="221"/>
      <c r="C3" s="221"/>
      <c r="D3" s="258">
        <v>43891</v>
      </c>
      <c r="E3" s="258">
        <v>43922</v>
      </c>
      <c r="F3" s="258">
        <v>43952</v>
      </c>
      <c r="G3" s="258">
        <v>43983</v>
      </c>
      <c r="H3" s="258">
        <v>44013</v>
      </c>
      <c r="I3" s="258">
        <v>44044</v>
      </c>
      <c r="J3" s="258">
        <v>44075</v>
      </c>
      <c r="K3" s="258">
        <v>44105</v>
      </c>
      <c r="L3" s="258">
        <v>44136</v>
      </c>
      <c r="M3" s="258">
        <v>44166</v>
      </c>
      <c r="N3" s="258">
        <v>44197</v>
      </c>
      <c r="O3" s="258">
        <v>44228</v>
      </c>
      <c r="P3" s="259" t="s">
        <v>208</v>
      </c>
      <c r="Q3" s="258">
        <v>44256</v>
      </c>
      <c r="R3" s="258">
        <v>44287</v>
      </c>
      <c r="S3" s="258">
        <v>44317</v>
      </c>
      <c r="T3" s="258">
        <v>44348</v>
      </c>
      <c r="U3" s="258">
        <v>44378</v>
      </c>
      <c r="V3" s="258">
        <v>44409</v>
      </c>
      <c r="W3" s="258">
        <v>44440</v>
      </c>
      <c r="X3" s="258">
        <v>44470</v>
      </c>
      <c r="Y3" s="258">
        <v>44501</v>
      </c>
      <c r="Z3" s="258">
        <v>44531</v>
      </c>
      <c r="AA3" s="258">
        <v>44562</v>
      </c>
      <c r="AB3" s="258">
        <v>44593</v>
      </c>
      <c r="AC3" s="258">
        <v>44621</v>
      </c>
      <c r="AD3" s="258">
        <v>44652</v>
      </c>
      <c r="AE3" s="258">
        <v>44682</v>
      </c>
      <c r="AF3" s="258">
        <v>44713</v>
      </c>
      <c r="AG3" s="258" t="s">
        <v>209</v>
      </c>
      <c r="AH3" s="258"/>
      <c r="AI3" s="258">
        <v>43891</v>
      </c>
      <c r="AJ3" s="258">
        <v>43922</v>
      </c>
      <c r="AK3" s="258">
        <v>43952</v>
      </c>
      <c r="AL3" s="258">
        <v>43983</v>
      </c>
      <c r="AM3" s="258">
        <v>44013</v>
      </c>
      <c r="AN3" s="258">
        <v>44044</v>
      </c>
      <c r="AO3" s="258">
        <v>44075</v>
      </c>
      <c r="AP3" s="258">
        <v>44105</v>
      </c>
      <c r="AQ3" s="258">
        <v>44136</v>
      </c>
      <c r="AR3" s="258">
        <v>44166</v>
      </c>
      <c r="AS3" s="258">
        <v>44197</v>
      </c>
      <c r="AT3" s="258">
        <v>44228</v>
      </c>
      <c r="AU3" s="259" t="s">
        <v>208</v>
      </c>
      <c r="AV3" s="258">
        <v>44256</v>
      </c>
      <c r="AW3" s="258">
        <v>44287</v>
      </c>
      <c r="AX3" s="258">
        <v>44317</v>
      </c>
      <c r="AY3" s="258">
        <v>44348</v>
      </c>
      <c r="AZ3" s="258">
        <v>44378</v>
      </c>
      <c r="BA3" s="258">
        <v>44409</v>
      </c>
      <c r="BB3" s="258">
        <v>44440</v>
      </c>
      <c r="BC3" s="258">
        <v>44470</v>
      </c>
      <c r="BD3" s="258">
        <v>44501</v>
      </c>
      <c r="BE3" s="258">
        <v>44531</v>
      </c>
      <c r="BF3" s="258">
        <v>44562</v>
      </c>
      <c r="BG3" s="258">
        <v>44593</v>
      </c>
      <c r="BH3" s="258">
        <v>44621</v>
      </c>
      <c r="BI3" s="258">
        <v>44652</v>
      </c>
      <c r="BJ3" s="258">
        <v>44682</v>
      </c>
      <c r="BK3" s="258">
        <v>44713</v>
      </c>
      <c r="BL3" s="258" t="s">
        <v>209</v>
      </c>
      <c r="BM3" s="234"/>
      <c r="BN3" s="234"/>
      <c r="BO3" s="234"/>
      <c r="BP3" s="234"/>
      <c r="BQ3" s="234"/>
    </row>
    <row r="4" spans="1:69" s="230" customFormat="1" ht="48.75" customHeight="1">
      <c r="A4" s="225" t="s">
        <v>210</v>
      </c>
      <c r="B4" s="226" t="s">
        <v>211</v>
      </c>
      <c r="C4" s="226" t="s">
        <v>212</v>
      </c>
      <c r="D4" s="227" t="s">
        <v>213</v>
      </c>
      <c r="E4" s="227" t="s">
        <v>213</v>
      </c>
      <c r="F4" s="227" t="s">
        <v>213</v>
      </c>
      <c r="G4" s="227" t="s">
        <v>213</v>
      </c>
      <c r="H4" s="227" t="s">
        <v>213</v>
      </c>
      <c r="I4" s="227" t="s">
        <v>213</v>
      </c>
      <c r="J4" s="227" t="s">
        <v>214</v>
      </c>
      <c r="K4" s="227" t="s">
        <v>214</v>
      </c>
      <c r="L4" s="227" t="s">
        <v>214</v>
      </c>
      <c r="M4" s="227" t="s">
        <v>214</v>
      </c>
      <c r="N4" s="227" t="s">
        <v>214</v>
      </c>
      <c r="O4" s="227" t="s">
        <v>214</v>
      </c>
      <c r="P4" s="228" t="s">
        <v>214</v>
      </c>
      <c r="Q4" s="227" t="s">
        <v>214</v>
      </c>
      <c r="R4" s="227" t="s">
        <v>214</v>
      </c>
      <c r="S4" s="227" t="s">
        <v>214</v>
      </c>
      <c r="T4" s="227" t="s">
        <v>214</v>
      </c>
      <c r="U4" s="227" t="s">
        <v>214</v>
      </c>
      <c r="V4" s="227" t="s">
        <v>214</v>
      </c>
      <c r="W4" s="227" t="s">
        <v>214</v>
      </c>
      <c r="X4" s="227" t="s">
        <v>214</v>
      </c>
      <c r="Y4" s="227" t="s">
        <v>214</v>
      </c>
      <c r="Z4" s="227" t="s">
        <v>214</v>
      </c>
      <c r="AA4" s="227" t="s">
        <v>214</v>
      </c>
      <c r="AB4" s="227" t="s">
        <v>214</v>
      </c>
      <c r="AC4" s="227" t="s">
        <v>214</v>
      </c>
      <c r="AD4" s="227" t="s">
        <v>214</v>
      </c>
      <c r="AE4" s="227" t="s">
        <v>214</v>
      </c>
      <c r="AF4" s="227" t="s">
        <v>214</v>
      </c>
      <c r="AG4" s="227"/>
      <c r="AH4" s="227"/>
      <c r="AI4" s="260" t="s">
        <v>215</v>
      </c>
      <c r="AJ4" s="260" t="s">
        <v>215</v>
      </c>
      <c r="AK4" s="260" t="s">
        <v>215</v>
      </c>
      <c r="AL4" s="260" t="s">
        <v>215</v>
      </c>
      <c r="AM4" s="260" t="s">
        <v>215</v>
      </c>
      <c r="AN4" s="260" t="s">
        <v>215</v>
      </c>
      <c r="AO4" s="260" t="s">
        <v>215</v>
      </c>
      <c r="AP4" s="260" t="s">
        <v>215</v>
      </c>
      <c r="AQ4" s="260" t="s">
        <v>215</v>
      </c>
      <c r="AR4" s="260" t="s">
        <v>215</v>
      </c>
      <c r="AS4" s="260" t="s">
        <v>215</v>
      </c>
      <c r="AT4" s="260" t="s">
        <v>215</v>
      </c>
      <c r="AU4" s="260" t="s">
        <v>215</v>
      </c>
      <c r="AV4" s="260" t="s">
        <v>215</v>
      </c>
      <c r="AW4" s="260" t="s">
        <v>215</v>
      </c>
      <c r="AX4" s="260" t="s">
        <v>215</v>
      </c>
      <c r="AY4" s="260" t="s">
        <v>215</v>
      </c>
      <c r="AZ4" s="260" t="s">
        <v>215</v>
      </c>
      <c r="BA4" s="260" t="s">
        <v>215</v>
      </c>
      <c r="BB4" s="260" t="s">
        <v>215</v>
      </c>
      <c r="BC4" s="260" t="s">
        <v>215</v>
      </c>
      <c r="BD4" s="260" t="s">
        <v>215</v>
      </c>
      <c r="BE4" s="260" t="s">
        <v>215</v>
      </c>
      <c r="BF4" s="260" t="s">
        <v>215</v>
      </c>
      <c r="BG4" s="260" t="s">
        <v>215</v>
      </c>
      <c r="BH4" s="260" t="s">
        <v>215</v>
      </c>
      <c r="BI4" s="260" t="s">
        <v>215</v>
      </c>
      <c r="BJ4" s="260" t="s">
        <v>215</v>
      </c>
      <c r="BK4" s="260" t="s">
        <v>215</v>
      </c>
      <c r="BL4" s="260" t="s">
        <v>215</v>
      </c>
      <c r="BM4" s="261"/>
      <c r="BN4" s="261"/>
      <c r="BO4" s="261" t="s">
        <v>216</v>
      </c>
      <c r="BP4" s="261" t="s">
        <v>217</v>
      </c>
      <c r="BQ4" s="261"/>
    </row>
    <row r="5" spans="1:69">
      <c r="A5" s="215" t="s">
        <v>218</v>
      </c>
      <c r="B5" s="231">
        <v>0</v>
      </c>
      <c r="C5" s="231">
        <v>0</v>
      </c>
      <c r="D5" s="220">
        <v>39116.89</v>
      </c>
      <c r="E5" s="220">
        <v>39116.89</v>
      </c>
      <c r="F5" s="220">
        <v>39116.89</v>
      </c>
      <c r="G5" s="220">
        <v>39116.89</v>
      </c>
      <c r="H5" s="220">
        <v>39116.89</v>
      </c>
      <c r="I5" s="220">
        <v>39116.89</v>
      </c>
      <c r="J5" s="220">
        <v>39116.89</v>
      </c>
      <c r="K5" s="220">
        <v>39116.89</v>
      </c>
      <c r="L5" s="220">
        <v>39116.89</v>
      </c>
      <c r="M5" s="220">
        <v>39116.89</v>
      </c>
      <c r="N5" s="220">
        <v>39116.89</v>
      </c>
      <c r="O5" s="220">
        <v>39116.89</v>
      </c>
      <c r="P5" s="220">
        <f>SUM(D5:O5)</f>
        <v>469402.68000000011</v>
      </c>
      <c r="Q5" s="220">
        <v>39116.89</v>
      </c>
      <c r="R5" s="220">
        <v>39116.89</v>
      </c>
      <c r="S5" s="220">
        <v>39116.89</v>
      </c>
      <c r="T5" s="220">
        <v>39116.89</v>
      </c>
      <c r="U5" s="220">
        <v>39116.89</v>
      </c>
      <c r="V5" s="220">
        <v>39116.89</v>
      </c>
      <c r="W5" s="220">
        <v>39116.89</v>
      </c>
      <c r="X5" s="220">
        <v>39116.89</v>
      </c>
      <c r="Y5" s="220">
        <v>39116.89</v>
      </c>
      <c r="Z5" s="220">
        <v>39116.89</v>
      </c>
      <c r="AA5" s="220">
        <v>39116.89</v>
      </c>
      <c r="AB5" s="220">
        <v>39116.89</v>
      </c>
      <c r="AC5" s="220">
        <v>39116.89</v>
      </c>
      <c r="AD5" s="220">
        <v>39116.89</v>
      </c>
      <c r="AE5" s="220">
        <v>39116.89</v>
      </c>
      <c r="AF5" s="220">
        <v>39116.89</v>
      </c>
      <c r="AG5" s="220">
        <f>SUM(U5:AF5)</f>
        <v>469402.68000000011</v>
      </c>
      <c r="AH5" s="219"/>
      <c r="AI5" s="235">
        <f t="shared" ref="AI5:AT26" si="0">ROUND(D5*$B5/12,2)</f>
        <v>0</v>
      </c>
      <c r="AJ5" s="235">
        <f t="shared" si="0"/>
        <v>0</v>
      </c>
      <c r="AK5" s="235">
        <f t="shared" si="0"/>
        <v>0</v>
      </c>
      <c r="AL5" s="235">
        <f t="shared" si="0"/>
        <v>0</v>
      </c>
      <c r="AM5" s="235">
        <f t="shared" si="0"/>
        <v>0</v>
      </c>
      <c r="AN5" s="235">
        <f t="shared" si="0"/>
        <v>0</v>
      </c>
      <c r="AO5" s="235">
        <f t="shared" si="0"/>
        <v>0</v>
      </c>
      <c r="AP5" s="235">
        <f t="shared" si="0"/>
        <v>0</v>
      </c>
      <c r="AQ5" s="235">
        <f t="shared" si="0"/>
        <v>0</v>
      </c>
      <c r="AR5" s="235">
        <f t="shared" si="0"/>
        <v>0</v>
      </c>
      <c r="AS5" s="235">
        <f t="shared" si="0"/>
        <v>0</v>
      </c>
      <c r="AT5" s="235">
        <f t="shared" si="0"/>
        <v>0</v>
      </c>
      <c r="AU5" s="236">
        <f t="shared" ref="AU5:AU68" si="1">SUM(AI5:AT5)</f>
        <v>0</v>
      </c>
      <c r="AV5" s="236">
        <f t="shared" ref="AV5:AY68" si="2">ROUND(Q5*$B5/12,2)</f>
        <v>0</v>
      </c>
      <c r="AW5" s="236">
        <f t="shared" si="2"/>
        <v>0</v>
      </c>
      <c r="AX5" s="236">
        <f t="shared" si="2"/>
        <v>0</v>
      </c>
      <c r="AY5" s="236">
        <f t="shared" si="2"/>
        <v>0</v>
      </c>
      <c r="AZ5" s="236">
        <f t="shared" ref="AZ5:BK26" si="3">ROUND(U5*$C5/12,2)</f>
        <v>0</v>
      </c>
      <c r="BA5" s="236">
        <f t="shared" si="3"/>
        <v>0</v>
      </c>
      <c r="BB5" s="236">
        <f t="shared" si="3"/>
        <v>0</v>
      </c>
      <c r="BC5" s="236">
        <f t="shared" si="3"/>
        <v>0</v>
      </c>
      <c r="BD5" s="236">
        <f t="shared" si="3"/>
        <v>0</v>
      </c>
      <c r="BE5" s="236">
        <f t="shared" si="3"/>
        <v>0</v>
      </c>
      <c r="BF5" s="236">
        <f t="shared" si="3"/>
        <v>0</v>
      </c>
      <c r="BG5" s="236">
        <f t="shared" si="3"/>
        <v>0</v>
      </c>
      <c r="BH5" s="236">
        <f t="shared" si="3"/>
        <v>0</v>
      </c>
      <c r="BI5" s="236">
        <f t="shared" si="3"/>
        <v>0</v>
      </c>
      <c r="BJ5" s="236">
        <f t="shared" si="3"/>
        <v>0</v>
      </c>
      <c r="BK5" s="236">
        <f t="shared" si="3"/>
        <v>0</v>
      </c>
      <c r="BL5" s="235">
        <f t="shared" ref="BL5:BL68" si="4">SUM(AZ5:BK5)</f>
        <v>0</v>
      </c>
      <c r="BM5" s="234"/>
      <c r="BN5" s="234"/>
      <c r="BO5" s="234"/>
      <c r="BP5" s="234"/>
      <c r="BQ5" s="234"/>
    </row>
    <row r="6" spans="1:69">
      <c r="A6" s="215" t="s">
        <v>219</v>
      </c>
      <c r="B6" s="231">
        <v>0</v>
      </c>
      <c r="C6" s="231">
        <v>0</v>
      </c>
      <c r="D6" s="220">
        <v>5338.6900000000005</v>
      </c>
      <c r="E6" s="220">
        <v>5338.6900000000005</v>
      </c>
      <c r="F6" s="220">
        <v>5338.6900000000005</v>
      </c>
      <c r="G6" s="220">
        <v>5338.6900000000005</v>
      </c>
      <c r="H6" s="220">
        <v>5338.6900000000005</v>
      </c>
      <c r="I6" s="220">
        <v>5338.6900000000005</v>
      </c>
      <c r="J6" s="220">
        <v>5338.6900000000005</v>
      </c>
      <c r="K6" s="220">
        <v>5338.6900000000005</v>
      </c>
      <c r="L6" s="220">
        <v>5338.6900000000005</v>
      </c>
      <c r="M6" s="220">
        <v>5338.6900000000005</v>
      </c>
      <c r="N6" s="220">
        <v>5338.6900000000005</v>
      </c>
      <c r="O6" s="220">
        <v>5338.6900000000005</v>
      </c>
      <c r="P6" s="220">
        <f t="shared" ref="P6:P69" si="5">SUM(D6:O6)</f>
        <v>64064.280000000021</v>
      </c>
      <c r="Q6" s="220">
        <v>5338.6900000000005</v>
      </c>
      <c r="R6" s="220">
        <v>5338.6900000000005</v>
      </c>
      <c r="S6" s="220">
        <v>5338.6900000000005</v>
      </c>
      <c r="T6" s="220">
        <v>5338.6900000000005</v>
      </c>
      <c r="U6" s="220">
        <v>5338.6900000000005</v>
      </c>
      <c r="V6" s="220">
        <v>5338.6900000000005</v>
      </c>
      <c r="W6" s="220">
        <v>5338.6900000000005</v>
      </c>
      <c r="X6" s="220">
        <v>5338.6900000000005</v>
      </c>
      <c r="Y6" s="220">
        <v>5338.6900000000005</v>
      </c>
      <c r="Z6" s="220">
        <v>5338.6900000000005</v>
      </c>
      <c r="AA6" s="220">
        <v>5338.6900000000005</v>
      </c>
      <c r="AB6" s="220">
        <v>5338.6900000000005</v>
      </c>
      <c r="AC6" s="220">
        <v>5338.6900000000005</v>
      </c>
      <c r="AD6" s="220">
        <v>5338.6900000000005</v>
      </c>
      <c r="AE6" s="220">
        <v>5338.6900000000005</v>
      </c>
      <c r="AF6" s="220">
        <v>5338.6900000000005</v>
      </c>
      <c r="AG6" s="220">
        <f t="shared" ref="AG6:AG69" si="6">SUM(U6:AF6)</f>
        <v>64064.280000000021</v>
      </c>
      <c r="AH6" s="219"/>
      <c r="AI6" s="235">
        <f t="shared" si="0"/>
        <v>0</v>
      </c>
      <c r="AJ6" s="235">
        <f t="shared" si="0"/>
        <v>0</v>
      </c>
      <c r="AK6" s="235">
        <f t="shared" si="0"/>
        <v>0</v>
      </c>
      <c r="AL6" s="235">
        <f t="shared" si="0"/>
        <v>0</v>
      </c>
      <c r="AM6" s="235">
        <f t="shared" si="0"/>
        <v>0</v>
      </c>
      <c r="AN6" s="235">
        <f t="shared" si="0"/>
        <v>0</v>
      </c>
      <c r="AO6" s="235">
        <f t="shared" si="0"/>
        <v>0</v>
      </c>
      <c r="AP6" s="235">
        <f t="shared" si="0"/>
        <v>0</v>
      </c>
      <c r="AQ6" s="235">
        <f t="shared" si="0"/>
        <v>0</v>
      </c>
      <c r="AR6" s="235">
        <f t="shared" si="0"/>
        <v>0</v>
      </c>
      <c r="AS6" s="235">
        <f t="shared" si="0"/>
        <v>0</v>
      </c>
      <c r="AT6" s="235">
        <f t="shared" si="0"/>
        <v>0</v>
      </c>
      <c r="AU6" s="236">
        <f t="shared" si="1"/>
        <v>0</v>
      </c>
      <c r="AV6" s="236">
        <f t="shared" si="2"/>
        <v>0</v>
      </c>
      <c r="AW6" s="236">
        <f t="shared" si="2"/>
        <v>0</v>
      </c>
      <c r="AX6" s="236">
        <f t="shared" si="2"/>
        <v>0</v>
      </c>
      <c r="AY6" s="236">
        <f t="shared" si="2"/>
        <v>0</v>
      </c>
      <c r="AZ6" s="236">
        <f t="shared" si="3"/>
        <v>0</v>
      </c>
      <c r="BA6" s="236">
        <f t="shared" si="3"/>
        <v>0</v>
      </c>
      <c r="BB6" s="236">
        <f t="shared" si="3"/>
        <v>0</v>
      </c>
      <c r="BC6" s="236">
        <f t="shared" si="3"/>
        <v>0</v>
      </c>
      <c r="BD6" s="236">
        <f t="shared" si="3"/>
        <v>0</v>
      </c>
      <c r="BE6" s="236">
        <f t="shared" si="3"/>
        <v>0</v>
      </c>
      <c r="BF6" s="236">
        <f t="shared" si="3"/>
        <v>0</v>
      </c>
      <c r="BG6" s="236">
        <f t="shared" si="3"/>
        <v>0</v>
      </c>
      <c r="BH6" s="236">
        <f t="shared" si="3"/>
        <v>0</v>
      </c>
      <c r="BI6" s="236">
        <f t="shared" si="3"/>
        <v>0</v>
      </c>
      <c r="BJ6" s="236">
        <f t="shared" si="3"/>
        <v>0</v>
      </c>
      <c r="BK6" s="236">
        <f t="shared" si="3"/>
        <v>0</v>
      </c>
      <c r="BL6" s="235">
        <f t="shared" si="4"/>
        <v>0</v>
      </c>
      <c r="BM6" s="234"/>
      <c r="BN6" s="234"/>
      <c r="BO6" s="234"/>
      <c r="BP6" s="234"/>
      <c r="BQ6" s="234"/>
    </row>
    <row r="7" spans="1:69">
      <c r="A7" s="215" t="s">
        <v>220</v>
      </c>
      <c r="B7" s="231">
        <v>3.6299999999999999E-2</v>
      </c>
      <c r="C7" s="231">
        <v>3.6299999999999999E-2</v>
      </c>
      <c r="D7" s="220">
        <v>55918.83</v>
      </c>
      <c r="E7" s="220">
        <v>55918.83</v>
      </c>
      <c r="F7" s="220">
        <v>55918.83</v>
      </c>
      <c r="G7" s="220">
        <v>55918.83</v>
      </c>
      <c r="H7" s="220">
        <v>55918.83</v>
      </c>
      <c r="I7" s="220">
        <v>55918.83</v>
      </c>
      <c r="J7" s="220">
        <v>55918.83</v>
      </c>
      <c r="K7" s="220">
        <v>55918.83</v>
      </c>
      <c r="L7" s="220">
        <v>55918.83</v>
      </c>
      <c r="M7" s="220">
        <v>100143.745</v>
      </c>
      <c r="N7" s="220">
        <v>144368.66</v>
      </c>
      <c r="O7" s="220">
        <v>144368.66</v>
      </c>
      <c r="P7" s="220">
        <f t="shared" si="5"/>
        <v>892150.53500000015</v>
      </c>
      <c r="Q7" s="220">
        <v>144368.66</v>
      </c>
      <c r="R7" s="220">
        <v>144368.66</v>
      </c>
      <c r="S7" s="220">
        <v>144368.66</v>
      </c>
      <c r="T7" s="220">
        <v>144368.66</v>
      </c>
      <c r="U7" s="220">
        <v>144368.66</v>
      </c>
      <c r="V7" s="220">
        <v>144368.66</v>
      </c>
      <c r="W7" s="220">
        <v>144368.66</v>
      </c>
      <c r="X7" s="220">
        <v>144368.66</v>
      </c>
      <c r="Y7" s="220">
        <v>144368.66</v>
      </c>
      <c r="Z7" s="220">
        <v>144368.66</v>
      </c>
      <c r="AA7" s="220">
        <v>144368.66</v>
      </c>
      <c r="AB7" s="220">
        <v>144368.66</v>
      </c>
      <c r="AC7" s="220">
        <v>144368.66</v>
      </c>
      <c r="AD7" s="220">
        <v>144368.66</v>
      </c>
      <c r="AE7" s="220">
        <v>144368.66</v>
      </c>
      <c r="AF7" s="220">
        <v>144368.66</v>
      </c>
      <c r="AG7" s="220">
        <f t="shared" si="6"/>
        <v>1732423.9199999997</v>
      </c>
      <c r="AH7" s="219"/>
      <c r="AI7" s="235">
        <f t="shared" si="0"/>
        <v>169.15</v>
      </c>
      <c r="AJ7" s="235">
        <f t="shared" si="0"/>
        <v>169.15</v>
      </c>
      <c r="AK7" s="235">
        <f t="shared" si="0"/>
        <v>169.15</v>
      </c>
      <c r="AL7" s="235">
        <f t="shared" si="0"/>
        <v>169.15</v>
      </c>
      <c r="AM7" s="235">
        <f t="shared" si="0"/>
        <v>169.15</v>
      </c>
      <c r="AN7" s="235">
        <f t="shared" si="0"/>
        <v>169.15</v>
      </c>
      <c r="AO7" s="235">
        <f t="shared" si="0"/>
        <v>169.15</v>
      </c>
      <c r="AP7" s="235">
        <f t="shared" si="0"/>
        <v>169.15</v>
      </c>
      <c r="AQ7" s="235">
        <f t="shared" si="0"/>
        <v>169.15</v>
      </c>
      <c r="AR7" s="235">
        <f t="shared" si="0"/>
        <v>302.93</v>
      </c>
      <c r="AS7" s="235">
        <f t="shared" si="0"/>
        <v>436.72</v>
      </c>
      <c r="AT7" s="235">
        <f t="shared" si="0"/>
        <v>436.72</v>
      </c>
      <c r="AU7" s="236">
        <f t="shared" si="1"/>
        <v>2698.7200000000003</v>
      </c>
      <c r="AV7" s="236">
        <f t="shared" si="2"/>
        <v>436.72</v>
      </c>
      <c r="AW7" s="236">
        <f t="shared" si="2"/>
        <v>436.72</v>
      </c>
      <c r="AX7" s="236">
        <f t="shared" si="2"/>
        <v>436.72</v>
      </c>
      <c r="AY7" s="236">
        <f t="shared" si="2"/>
        <v>436.72</v>
      </c>
      <c r="AZ7" s="236">
        <f t="shared" si="3"/>
        <v>436.72</v>
      </c>
      <c r="BA7" s="236">
        <f t="shared" si="3"/>
        <v>436.72</v>
      </c>
      <c r="BB7" s="236">
        <f t="shared" si="3"/>
        <v>436.72</v>
      </c>
      <c r="BC7" s="236">
        <f t="shared" si="3"/>
        <v>436.72</v>
      </c>
      <c r="BD7" s="236">
        <f t="shared" si="3"/>
        <v>436.72</v>
      </c>
      <c r="BE7" s="236">
        <f t="shared" si="3"/>
        <v>436.72</v>
      </c>
      <c r="BF7" s="236">
        <f t="shared" si="3"/>
        <v>436.72</v>
      </c>
      <c r="BG7" s="236">
        <f t="shared" si="3"/>
        <v>436.72</v>
      </c>
      <c r="BH7" s="236">
        <f t="shared" si="3"/>
        <v>436.72</v>
      </c>
      <c r="BI7" s="236">
        <f t="shared" si="3"/>
        <v>436.72</v>
      </c>
      <c r="BJ7" s="236">
        <f t="shared" si="3"/>
        <v>436.72</v>
      </c>
      <c r="BK7" s="236">
        <f t="shared" si="3"/>
        <v>436.72</v>
      </c>
      <c r="BL7" s="235">
        <f t="shared" si="4"/>
        <v>5240.6400000000021</v>
      </c>
      <c r="BM7" s="234"/>
      <c r="BN7" s="234"/>
      <c r="BO7" s="234"/>
      <c r="BP7" s="234"/>
      <c r="BQ7" s="234"/>
    </row>
    <row r="8" spans="1:69">
      <c r="A8" s="234" t="s">
        <v>221</v>
      </c>
      <c r="B8" s="231">
        <v>3.6299999999999999E-2</v>
      </c>
      <c r="C8" s="231">
        <v>3.6299999999999999E-2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f t="shared" si="5"/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f t="shared" si="6"/>
        <v>0</v>
      </c>
      <c r="AH8" s="219"/>
      <c r="AI8" s="235">
        <f t="shared" si="0"/>
        <v>0</v>
      </c>
      <c r="AJ8" s="235">
        <f t="shared" si="0"/>
        <v>0</v>
      </c>
      <c r="AK8" s="235">
        <f t="shared" si="0"/>
        <v>0</v>
      </c>
      <c r="AL8" s="235">
        <f t="shared" si="0"/>
        <v>0</v>
      </c>
      <c r="AM8" s="235">
        <f t="shared" si="0"/>
        <v>0</v>
      </c>
      <c r="AN8" s="235">
        <f t="shared" si="0"/>
        <v>0</v>
      </c>
      <c r="AO8" s="235">
        <f t="shared" si="0"/>
        <v>0</v>
      </c>
      <c r="AP8" s="235">
        <f t="shared" si="0"/>
        <v>0</v>
      </c>
      <c r="AQ8" s="235">
        <f t="shared" si="0"/>
        <v>0</v>
      </c>
      <c r="AR8" s="235">
        <f t="shared" si="0"/>
        <v>0</v>
      </c>
      <c r="AS8" s="235">
        <f t="shared" si="0"/>
        <v>0</v>
      </c>
      <c r="AT8" s="235">
        <f t="shared" si="0"/>
        <v>0</v>
      </c>
      <c r="AU8" s="236">
        <f t="shared" si="1"/>
        <v>0</v>
      </c>
      <c r="AV8" s="236">
        <f t="shared" si="2"/>
        <v>0</v>
      </c>
      <c r="AW8" s="236">
        <f t="shared" si="2"/>
        <v>0</v>
      </c>
      <c r="AX8" s="236">
        <f t="shared" si="2"/>
        <v>0</v>
      </c>
      <c r="AY8" s="236">
        <f t="shared" si="2"/>
        <v>0</v>
      </c>
      <c r="AZ8" s="236">
        <f t="shared" si="3"/>
        <v>0</v>
      </c>
      <c r="BA8" s="236">
        <f t="shared" si="3"/>
        <v>0</v>
      </c>
      <c r="BB8" s="236">
        <f t="shared" si="3"/>
        <v>0</v>
      </c>
      <c r="BC8" s="236">
        <f t="shared" si="3"/>
        <v>0</v>
      </c>
      <c r="BD8" s="236">
        <f t="shared" si="3"/>
        <v>0</v>
      </c>
      <c r="BE8" s="236">
        <f t="shared" si="3"/>
        <v>0</v>
      </c>
      <c r="BF8" s="236">
        <f t="shared" si="3"/>
        <v>0</v>
      </c>
      <c r="BG8" s="236">
        <f t="shared" si="3"/>
        <v>0</v>
      </c>
      <c r="BH8" s="236">
        <f t="shared" si="3"/>
        <v>0</v>
      </c>
      <c r="BI8" s="236">
        <f t="shared" si="3"/>
        <v>0</v>
      </c>
      <c r="BJ8" s="236">
        <f t="shared" si="3"/>
        <v>0</v>
      </c>
      <c r="BK8" s="236">
        <f t="shared" si="3"/>
        <v>0</v>
      </c>
      <c r="BL8" s="235">
        <f t="shared" si="4"/>
        <v>0</v>
      </c>
      <c r="BM8" s="234"/>
      <c r="BN8" s="234"/>
      <c r="BO8" s="234"/>
      <c r="BP8" s="234"/>
      <c r="BQ8" s="234"/>
    </row>
    <row r="9" spans="1:69">
      <c r="A9" s="234" t="s">
        <v>222</v>
      </c>
      <c r="B9" s="231">
        <v>0.20960000000000001</v>
      </c>
      <c r="C9" s="231">
        <v>0.20960000000000001</v>
      </c>
      <c r="D9" s="220">
        <v>70296004.129999995</v>
      </c>
      <c r="E9" s="220">
        <v>70395256.239999995</v>
      </c>
      <c r="F9" s="220">
        <v>70617043.689999998</v>
      </c>
      <c r="G9" s="220">
        <v>70686574.049999997</v>
      </c>
      <c r="H9" s="220">
        <v>70345581.390000001</v>
      </c>
      <c r="I9" s="220">
        <v>68850685.420000002</v>
      </c>
      <c r="J9" s="220">
        <v>74285155.170000017</v>
      </c>
      <c r="K9" s="220">
        <v>81214591.75500001</v>
      </c>
      <c r="L9" s="220">
        <v>81942392.920000002</v>
      </c>
      <c r="M9" s="220">
        <v>83325482.159999996</v>
      </c>
      <c r="N9" s="220">
        <v>83801339.475000009</v>
      </c>
      <c r="O9" s="220">
        <v>84159412.280000001</v>
      </c>
      <c r="P9" s="220">
        <f t="shared" si="5"/>
        <v>909919518.67999995</v>
      </c>
      <c r="Q9" s="220">
        <v>84422908.144999996</v>
      </c>
      <c r="R9" s="220">
        <v>88379557.030000001</v>
      </c>
      <c r="S9" s="220">
        <v>93241259.825000003</v>
      </c>
      <c r="T9" s="220">
        <v>93592212.025000006</v>
      </c>
      <c r="U9" s="220">
        <v>93429311.645000011</v>
      </c>
      <c r="V9" s="220">
        <v>93281949.614999995</v>
      </c>
      <c r="W9" s="220">
        <v>95273294.685000002</v>
      </c>
      <c r="X9" s="220">
        <v>96466393.219999999</v>
      </c>
      <c r="Y9" s="220">
        <v>95163942.964999989</v>
      </c>
      <c r="Z9" s="220">
        <v>95752143.649999991</v>
      </c>
      <c r="AA9" s="220">
        <v>96148170.534999996</v>
      </c>
      <c r="AB9" s="220">
        <v>95398315.050000012</v>
      </c>
      <c r="AC9" s="220">
        <v>95242547.575000003</v>
      </c>
      <c r="AD9" s="220">
        <v>95089066.485000014</v>
      </c>
      <c r="AE9" s="220">
        <v>94861308.949999988</v>
      </c>
      <c r="AF9" s="220">
        <v>95072443.430000007</v>
      </c>
      <c r="AG9" s="220">
        <f t="shared" si="6"/>
        <v>1141178887.8050001</v>
      </c>
      <c r="AH9" s="219"/>
      <c r="AI9" s="235">
        <f t="shared" si="0"/>
        <v>1227836.8700000001</v>
      </c>
      <c r="AJ9" s="235">
        <f t="shared" si="0"/>
        <v>1229570.48</v>
      </c>
      <c r="AK9" s="235">
        <f t="shared" si="0"/>
        <v>1233444.3600000001</v>
      </c>
      <c r="AL9" s="235">
        <f t="shared" si="0"/>
        <v>1234658.83</v>
      </c>
      <c r="AM9" s="235">
        <f t="shared" si="0"/>
        <v>1228702.82</v>
      </c>
      <c r="AN9" s="235">
        <f t="shared" si="0"/>
        <v>1202591.97</v>
      </c>
      <c r="AO9" s="235">
        <f t="shared" si="0"/>
        <v>1297514.04</v>
      </c>
      <c r="AP9" s="235">
        <f t="shared" si="0"/>
        <v>1418548.2</v>
      </c>
      <c r="AQ9" s="235">
        <f t="shared" si="0"/>
        <v>1431260.46</v>
      </c>
      <c r="AR9" s="235">
        <f t="shared" si="0"/>
        <v>1455418.42</v>
      </c>
      <c r="AS9" s="235">
        <f t="shared" si="0"/>
        <v>1463730.06</v>
      </c>
      <c r="AT9" s="235">
        <f t="shared" si="0"/>
        <v>1469984.4</v>
      </c>
      <c r="AU9" s="236">
        <f t="shared" si="1"/>
        <v>15893260.910000002</v>
      </c>
      <c r="AV9" s="236">
        <f t="shared" si="2"/>
        <v>1474586.8</v>
      </c>
      <c r="AW9" s="236">
        <f t="shared" si="2"/>
        <v>1543696.26</v>
      </c>
      <c r="AX9" s="236">
        <f t="shared" si="2"/>
        <v>1628614</v>
      </c>
      <c r="AY9" s="236">
        <f t="shared" si="2"/>
        <v>1634743.97</v>
      </c>
      <c r="AZ9" s="236">
        <f t="shared" si="3"/>
        <v>1631898.64</v>
      </c>
      <c r="BA9" s="236">
        <f t="shared" si="3"/>
        <v>1629324.72</v>
      </c>
      <c r="BB9" s="236">
        <f t="shared" si="3"/>
        <v>1664106.88</v>
      </c>
      <c r="BC9" s="236">
        <f t="shared" si="3"/>
        <v>1684946.33</v>
      </c>
      <c r="BD9" s="236">
        <f t="shared" si="3"/>
        <v>1662196.87</v>
      </c>
      <c r="BE9" s="236">
        <f t="shared" si="3"/>
        <v>1672470.78</v>
      </c>
      <c r="BF9" s="236">
        <f t="shared" si="3"/>
        <v>1679388.05</v>
      </c>
      <c r="BG9" s="236">
        <f t="shared" si="3"/>
        <v>1666290.57</v>
      </c>
      <c r="BH9" s="236">
        <f t="shared" si="3"/>
        <v>1663569.83</v>
      </c>
      <c r="BI9" s="236">
        <f t="shared" si="3"/>
        <v>1660889.03</v>
      </c>
      <c r="BJ9" s="236">
        <f t="shared" si="3"/>
        <v>1656910.86</v>
      </c>
      <c r="BK9" s="236">
        <f t="shared" si="3"/>
        <v>1660598.68</v>
      </c>
      <c r="BL9" s="235">
        <f t="shared" si="4"/>
        <v>19932591.240000002</v>
      </c>
      <c r="BM9" s="234"/>
      <c r="BN9" s="234"/>
      <c r="BO9" s="234"/>
      <c r="BP9" s="234"/>
      <c r="BQ9" s="234"/>
    </row>
    <row r="10" spans="1:69">
      <c r="A10" s="234" t="s">
        <v>223</v>
      </c>
      <c r="B10" s="231">
        <v>0.10059999999999999</v>
      </c>
      <c r="C10" s="231">
        <v>0.10059999999999999</v>
      </c>
      <c r="D10" s="220">
        <v>18744842.879999999</v>
      </c>
      <c r="E10" s="220">
        <v>18744842.879999999</v>
      </c>
      <c r="F10" s="220">
        <v>18744842.879999999</v>
      </c>
      <c r="G10" s="220">
        <v>18744842.879999999</v>
      </c>
      <c r="H10" s="220">
        <v>18580676.699999999</v>
      </c>
      <c r="I10" s="220">
        <v>18416510.52</v>
      </c>
      <c r="J10" s="220">
        <v>18416510.52</v>
      </c>
      <c r="K10" s="220">
        <v>18410454.399999999</v>
      </c>
      <c r="L10" s="220">
        <v>18404398.280000001</v>
      </c>
      <c r="M10" s="220">
        <v>18404398.280000001</v>
      </c>
      <c r="N10" s="220">
        <v>18404398.280000001</v>
      </c>
      <c r="O10" s="220">
        <v>18331393.355</v>
      </c>
      <c r="P10" s="220">
        <f t="shared" si="5"/>
        <v>222348111.85499999</v>
      </c>
      <c r="Q10" s="220">
        <v>18258388.43</v>
      </c>
      <c r="R10" s="220">
        <v>18185045.509999998</v>
      </c>
      <c r="S10" s="220">
        <v>18035105.745000001</v>
      </c>
      <c r="T10" s="220">
        <v>17958508.899999999</v>
      </c>
      <c r="U10" s="220">
        <v>17008430.104999997</v>
      </c>
      <c r="V10" s="220">
        <v>16039738.044999998</v>
      </c>
      <c r="W10" s="220">
        <v>16021124.779999999</v>
      </c>
      <c r="X10" s="220">
        <v>15946485.984999999</v>
      </c>
      <c r="Y10" s="220">
        <v>15871847.189999999</v>
      </c>
      <c r="Z10" s="220">
        <v>15871847.189999999</v>
      </c>
      <c r="AA10" s="220">
        <v>15871847.189999999</v>
      </c>
      <c r="AB10" s="220">
        <v>15871847.189999999</v>
      </c>
      <c r="AC10" s="220">
        <v>15871847.189999999</v>
      </c>
      <c r="AD10" s="220">
        <v>15904347.189999999</v>
      </c>
      <c r="AE10" s="220">
        <v>15936847.189999999</v>
      </c>
      <c r="AF10" s="220">
        <v>15936847.189999999</v>
      </c>
      <c r="AG10" s="220">
        <f t="shared" si="6"/>
        <v>192153056.43499997</v>
      </c>
      <c r="AH10" s="219"/>
      <c r="AI10" s="235">
        <f t="shared" si="0"/>
        <v>157144.26999999999</v>
      </c>
      <c r="AJ10" s="235">
        <f t="shared" si="0"/>
        <v>157144.26999999999</v>
      </c>
      <c r="AK10" s="235">
        <f t="shared" si="0"/>
        <v>157144.26999999999</v>
      </c>
      <c r="AL10" s="235">
        <f t="shared" si="0"/>
        <v>157144.26999999999</v>
      </c>
      <c r="AM10" s="235">
        <f t="shared" si="0"/>
        <v>155768.01</v>
      </c>
      <c r="AN10" s="235">
        <f t="shared" si="0"/>
        <v>154391.75</v>
      </c>
      <c r="AO10" s="235">
        <f t="shared" si="0"/>
        <v>154391.75</v>
      </c>
      <c r="AP10" s="235">
        <f t="shared" si="0"/>
        <v>154340.98000000001</v>
      </c>
      <c r="AQ10" s="235">
        <f t="shared" si="0"/>
        <v>154290.21</v>
      </c>
      <c r="AR10" s="235">
        <f t="shared" si="0"/>
        <v>154290.21</v>
      </c>
      <c r="AS10" s="235">
        <f t="shared" si="0"/>
        <v>154290.21</v>
      </c>
      <c r="AT10" s="235">
        <f t="shared" si="0"/>
        <v>153678.18</v>
      </c>
      <c r="AU10" s="236">
        <f t="shared" si="1"/>
        <v>1864018.3799999997</v>
      </c>
      <c r="AV10" s="236">
        <f t="shared" si="2"/>
        <v>153066.16</v>
      </c>
      <c r="AW10" s="236">
        <f t="shared" si="2"/>
        <v>152451.29999999999</v>
      </c>
      <c r="AX10" s="236">
        <f t="shared" si="2"/>
        <v>151194.29999999999</v>
      </c>
      <c r="AY10" s="236">
        <f t="shared" si="2"/>
        <v>150552.17000000001</v>
      </c>
      <c r="AZ10" s="236">
        <f t="shared" si="3"/>
        <v>142587.34</v>
      </c>
      <c r="BA10" s="236">
        <f t="shared" si="3"/>
        <v>134466.47</v>
      </c>
      <c r="BB10" s="236">
        <f t="shared" si="3"/>
        <v>134310.43</v>
      </c>
      <c r="BC10" s="236">
        <f t="shared" si="3"/>
        <v>133684.71</v>
      </c>
      <c r="BD10" s="236">
        <f t="shared" si="3"/>
        <v>133058.99</v>
      </c>
      <c r="BE10" s="236">
        <f t="shared" si="3"/>
        <v>133058.99</v>
      </c>
      <c r="BF10" s="236">
        <f t="shared" si="3"/>
        <v>133058.99</v>
      </c>
      <c r="BG10" s="236">
        <f t="shared" si="3"/>
        <v>133058.99</v>
      </c>
      <c r="BH10" s="236">
        <f t="shared" si="3"/>
        <v>133058.99</v>
      </c>
      <c r="BI10" s="236">
        <f t="shared" si="3"/>
        <v>133331.44</v>
      </c>
      <c r="BJ10" s="236">
        <f t="shared" si="3"/>
        <v>133603.9</v>
      </c>
      <c r="BK10" s="236">
        <f t="shared" si="3"/>
        <v>133603.9</v>
      </c>
      <c r="BL10" s="235">
        <f t="shared" si="4"/>
        <v>1610883.1399999997</v>
      </c>
      <c r="BM10" s="234"/>
      <c r="BN10" s="234"/>
      <c r="BO10" s="234"/>
      <c r="BP10" s="234"/>
      <c r="BQ10" s="234"/>
    </row>
    <row r="11" spans="1:69">
      <c r="A11" s="234" t="s">
        <v>224</v>
      </c>
      <c r="B11" s="231">
        <v>0</v>
      </c>
      <c r="C11" s="231">
        <v>0</v>
      </c>
      <c r="D11" s="220">
        <v>823156.57000000007</v>
      </c>
      <c r="E11" s="220">
        <v>823156.57000000007</v>
      </c>
      <c r="F11" s="220">
        <v>823156.57000000007</v>
      </c>
      <c r="G11" s="220">
        <v>823156.57000000007</v>
      </c>
      <c r="H11" s="220">
        <v>823156.57000000007</v>
      </c>
      <c r="I11" s="220">
        <v>823156.57000000007</v>
      </c>
      <c r="J11" s="220">
        <v>823156.57000000007</v>
      </c>
      <c r="K11" s="220">
        <v>823156.57000000007</v>
      </c>
      <c r="L11" s="220">
        <v>823156.57000000007</v>
      </c>
      <c r="M11" s="220">
        <v>823156.57000000007</v>
      </c>
      <c r="N11" s="220">
        <v>823156.57000000007</v>
      </c>
      <c r="O11" s="220">
        <v>823156.57000000007</v>
      </c>
      <c r="P11" s="220">
        <f t="shared" si="5"/>
        <v>9877878.8400000017</v>
      </c>
      <c r="Q11" s="220">
        <v>823156.57000000007</v>
      </c>
      <c r="R11" s="220">
        <v>823156.57000000007</v>
      </c>
      <c r="S11" s="220">
        <v>823156.57000000007</v>
      </c>
      <c r="T11" s="220">
        <v>823156.57000000007</v>
      </c>
      <c r="U11" s="220">
        <v>823156.57000000007</v>
      </c>
      <c r="V11" s="220">
        <v>823156.57000000007</v>
      </c>
      <c r="W11" s="220">
        <v>823156.57000000007</v>
      </c>
      <c r="X11" s="220">
        <v>823156.57000000007</v>
      </c>
      <c r="Y11" s="220">
        <v>823156.57000000007</v>
      </c>
      <c r="Z11" s="220">
        <v>823156.57000000007</v>
      </c>
      <c r="AA11" s="220">
        <v>823156.57000000007</v>
      </c>
      <c r="AB11" s="220">
        <v>823156.57000000007</v>
      </c>
      <c r="AC11" s="220">
        <v>823156.57000000007</v>
      </c>
      <c r="AD11" s="220">
        <v>823156.57000000007</v>
      </c>
      <c r="AE11" s="220">
        <v>823156.57000000007</v>
      </c>
      <c r="AF11" s="220">
        <v>823156.57000000007</v>
      </c>
      <c r="AG11" s="220">
        <f t="shared" si="6"/>
        <v>9877878.8400000017</v>
      </c>
      <c r="AH11" s="219"/>
      <c r="AI11" s="235">
        <f t="shared" si="0"/>
        <v>0</v>
      </c>
      <c r="AJ11" s="235">
        <f t="shared" si="0"/>
        <v>0</v>
      </c>
      <c r="AK11" s="235">
        <f t="shared" si="0"/>
        <v>0</v>
      </c>
      <c r="AL11" s="235">
        <f t="shared" si="0"/>
        <v>0</v>
      </c>
      <c r="AM11" s="235">
        <f t="shared" si="0"/>
        <v>0</v>
      </c>
      <c r="AN11" s="235">
        <f t="shared" si="0"/>
        <v>0</v>
      </c>
      <c r="AO11" s="235">
        <f t="shared" si="0"/>
        <v>0</v>
      </c>
      <c r="AP11" s="235">
        <f t="shared" si="0"/>
        <v>0</v>
      </c>
      <c r="AQ11" s="235">
        <f t="shared" si="0"/>
        <v>0</v>
      </c>
      <c r="AR11" s="235">
        <f t="shared" si="0"/>
        <v>0</v>
      </c>
      <c r="AS11" s="235">
        <f t="shared" si="0"/>
        <v>0</v>
      </c>
      <c r="AT11" s="235">
        <f t="shared" si="0"/>
        <v>0</v>
      </c>
      <c r="AU11" s="236">
        <f t="shared" si="1"/>
        <v>0</v>
      </c>
      <c r="AV11" s="236">
        <f t="shared" si="2"/>
        <v>0</v>
      </c>
      <c r="AW11" s="236">
        <f t="shared" si="2"/>
        <v>0</v>
      </c>
      <c r="AX11" s="236">
        <f t="shared" si="2"/>
        <v>0</v>
      </c>
      <c r="AY11" s="236">
        <f t="shared" si="2"/>
        <v>0</v>
      </c>
      <c r="AZ11" s="236">
        <f t="shared" si="3"/>
        <v>0</v>
      </c>
      <c r="BA11" s="236">
        <f t="shared" si="3"/>
        <v>0</v>
      </c>
      <c r="BB11" s="236">
        <f t="shared" si="3"/>
        <v>0</v>
      </c>
      <c r="BC11" s="236">
        <f t="shared" si="3"/>
        <v>0</v>
      </c>
      <c r="BD11" s="236">
        <f t="shared" si="3"/>
        <v>0</v>
      </c>
      <c r="BE11" s="236">
        <f t="shared" si="3"/>
        <v>0</v>
      </c>
      <c r="BF11" s="236">
        <f t="shared" si="3"/>
        <v>0</v>
      </c>
      <c r="BG11" s="236">
        <f t="shared" si="3"/>
        <v>0</v>
      </c>
      <c r="BH11" s="236">
        <f t="shared" si="3"/>
        <v>0</v>
      </c>
      <c r="BI11" s="236">
        <f t="shared" si="3"/>
        <v>0</v>
      </c>
      <c r="BJ11" s="236">
        <f t="shared" si="3"/>
        <v>0</v>
      </c>
      <c r="BK11" s="236">
        <f t="shared" si="3"/>
        <v>0</v>
      </c>
      <c r="BL11" s="235">
        <f t="shared" si="4"/>
        <v>0</v>
      </c>
      <c r="BM11" s="234"/>
      <c r="BN11" s="234"/>
      <c r="BO11" s="234"/>
      <c r="BP11" s="234"/>
      <c r="BQ11" s="234"/>
    </row>
    <row r="12" spans="1:69">
      <c r="A12" s="234" t="s">
        <v>225</v>
      </c>
      <c r="B12" s="231">
        <v>0</v>
      </c>
      <c r="C12" s="231">
        <v>0</v>
      </c>
      <c r="D12" s="220">
        <v>74827.839999999997</v>
      </c>
      <c r="E12" s="220">
        <v>74827.839999999997</v>
      </c>
      <c r="F12" s="220">
        <v>74827.839999999997</v>
      </c>
      <c r="G12" s="220">
        <v>74827.839999999997</v>
      </c>
      <c r="H12" s="220">
        <v>74827.839999999997</v>
      </c>
      <c r="I12" s="220">
        <v>74827.839999999997</v>
      </c>
      <c r="J12" s="220">
        <v>74827.839999999997</v>
      </c>
      <c r="K12" s="220">
        <v>74827.839999999997</v>
      </c>
      <c r="L12" s="220">
        <v>74827.839999999997</v>
      </c>
      <c r="M12" s="220">
        <v>74827.839999999997</v>
      </c>
      <c r="N12" s="220">
        <v>74827.839999999997</v>
      </c>
      <c r="O12" s="220">
        <v>74827.839999999997</v>
      </c>
      <c r="P12" s="220">
        <f t="shared" si="5"/>
        <v>897934.07999999973</v>
      </c>
      <c r="Q12" s="220">
        <v>74827.839999999997</v>
      </c>
      <c r="R12" s="220">
        <v>74827.839999999997</v>
      </c>
      <c r="S12" s="220">
        <v>74827.839999999997</v>
      </c>
      <c r="T12" s="220">
        <v>74827.839999999997</v>
      </c>
      <c r="U12" s="220">
        <v>1481825.29</v>
      </c>
      <c r="V12" s="220">
        <v>1481825.29</v>
      </c>
      <c r="W12" s="220">
        <v>1481825.29</v>
      </c>
      <c r="X12" s="220">
        <v>1763325.29</v>
      </c>
      <c r="Y12" s="220">
        <v>2044825.29</v>
      </c>
      <c r="Z12" s="220">
        <v>2044825.29</v>
      </c>
      <c r="AA12" s="220">
        <v>2044825.29</v>
      </c>
      <c r="AB12" s="220">
        <v>2044825.29</v>
      </c>
      <c r="AC12" s="220">
        <v>2044825.29</v>
      </c>
      <c r="AD12" s="220">
        <v>2044825.29</v>
      </c>
      <c r="AE12" s="220">
        <v>2044825.29</v>
      </c>
      <c r="AF12" s="220">
        <v>2044825.29</v>
      </c>
      <c r="AG12" s="220">
        <f t="shared" si="6"/>
        <v>22567403.479999997</v>
      </c>
      <c r="AH12" s="219"/>
      <c r="AI12" s="235">
        <f t="shared" si="0"/>
        <v>0</v>
      </c>
      <c r="AJ12" s="235">
        <f t="shared" si="0"/>
        <v>0</v>
      </c>
      <c r="AK12" s="235">
        <f t="shared" si="0"/>
        <v>0</v>
      </c>
      <c r="AL12" s="235">
        <f t="shared" si="0"/>
        <v>0</v>
      </c>
      <c r="AM12" s="235">
        <f t="shared" si="0"/>
        <v>0</v>
      </c>
      <c r="AN12" s="235">
        <f t="shared" si="0"/>
        <v>0</v>
      </c>
      <c r="AO12" s="235">
        <f t="shared" si="0"/>
        <v>0</v>
      </c>
      <c r="AP12" s="235">
        <f t="shared" si="0"/>
        <v>0</v>
      </c>
      <c r="AQ12" s="235">
        <f t="shared" si="0"/>
        <v>0</v>
      </c>
      <c r="AR12" s="235">
        <f t="shared" si="0"/>
        <v>0</v>
      </c>
      <c r="AS12" s="235">
        <f t="shared" si="0"/>
        <v>0</v>
      </c>
      <c r="AT12" s="235">
        <f t="shared" si="0"/>
        <v>0</v>
      </c>
      <c r="AU12" s="236">
        <f t="shared" si="1"/>
        <v>0</v>
      </c>
      <c r="AV12" s="236">
        <f t="shared" si="2"/>
        <v>0</v>
      </c>
      <c r="AW12" s="236">
        <f t="shared" si="2"/>
        <v>0</v>
      </c>
      <c r="AX12" s="236">
        <f t="shared" si="2"/>
        <v>0</v>
      </c>
      <c r="AY12" s="236">
        <f t="shared" si="2"/>
        <v>0</v>
      </c>
      <c r="AZ12" s="236">
        <f t="shared" si="3"/>
        <v>0</v>
      </c>
      <c r="BA12" s="236">
        <f t="shared" si="3"/>
        <v>0</v>
      </c>
      <c r="BB12" s="236">
        <f t="shared" si="3"/>
        <v>0</v>
      </c>
      <c r="BC12" s="236">
        <f t="shared" si="3"/>
        <v>0</v>
      </c>
      <c r="BD12" s="236">
        <f t="shared" si="3"/>
        <v>0</v>
      </c>
      <c r="BE12" s="236">
        <f t="shared" si="3"/>
        <v>0</v>
      </c>
      <c r="BF12" s="236">
        <f t="shared" si="3"/>
        <v>0</v>
      </c>
      <c r="BG12" s="236">
        <f t="shared" si="3"/>
        <v>0</v>
      </c>
      <c r="BH12" s="236">
        <f t="shared" si="3"/>
        <v>0</v>
      </c>
      <c r="BI12" s="236">
        <f t="shared" si="3"/>
        <v>0</v>
      </c>
      <c r="BJ12" s="236">
        <f t="shared" si="3"/>
        <v>0</v>
      </c>
      <c r="BK12" s="236">
        <f t="shared" si="3"/>
        <v>0</v>
      </c>
      <c r="BL12" s="235">
        <f t="shared" si="4"/>
        <v>0</v>
      </c>
      <c r="BM12" s="234"/>
      <c r="BN12" s="234"/>
      <c r="BO12" s="234"/>
      <c r="BP12" s="234"/>
      <c r="BQ12" s="234"/>
    </row>
    <row r="13" spans="1:69">
      <c r="A13" s="234" t="s">
        <v>226</v>
      </c>
      <c r="B13" s="231">
        <v>0</v>
      </c>
      <c r="C13" s="231">
        <v>0</v>
      </c>
      <c r="D13" s="220">
        <v>1406997.45</v>
      </c>
      <c r="E13" s="220">
        <v>1406997.45</v>
      </c>
      <c r="F13" s="220">
        <v>1406997.45</v>
      </c>
      <c r="G13" s="220">
        <v>1406997.45</v>
      </c>
      <c r="H13" s="220">
        <v>1406997.45</v>
      </c>
      <c r="I13" s="220">
        <v>1406997.45</v>
      </c>
      <c r="J13" s="220">
        <v>1406997.45</v>
      </c>
      <c r="K13" s="220">
        <v>1406997.45</v>
      </c>
      <c r="L13" s="220">
        <v>1406997.45</v>
      </c>
      <c r="M13" s="220">
        <v>1406997.45</v>
      </c>
      <c r="N13" s="220">
        <v>1406997.45</v>
      </c>
      <c r="O13" s="220">
        <v>1406997.45</v>
      </c>
      <c r="P13" s="220">
        <f t="shared" si="5"/>
        <v>16883969.399999995</v>
      </c>
      <c r="Q13" s="220">
        <v>1406997.45</v>
      </c>
      <c r="R13" s="220">
        <v>1406997.45</v>
      </c>
      <c r="S13" s="220">
        <v>1406997.45</v>
      </c>
      <c r="T13" s="220">
        <v>1406997.45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f t="shared" si="6"/>
        <v>0</v>
      </c>
      <c r="AH13" s="219"/>
      <c r="AI13" s="235">
        <f t="shared" si="0"/>
        <v>0</v>
      </c>
      <c r="AJ13" s="235">
        <f t="shared" si="0"/>
        <v>0</v>
      </c>
      <c r="AK13" s="235">
        <f t="shared" si="0"/>
        <v>0</v>
      </c>
      <c r="AL13" s="235">
        <f t="shared" si="0"/>
        <v>0</v>
      </c>
      <c r="AM13" s="235">
        <f t="shared" si="0"/>
        <v>0</v>
      </c>
      <c r="AN13" s="235">
        <f t="shared" si="0"/>
        <v>0</v>
      </c>
      <c r="AO13" s="235">
        <f t="shared" si="0"/>
        <v>0</v>
      </c>
      <c r="AP13" s="235">
        <f t="shared" si="0"/>
        <v>0</v>
      </c>
      <c r="AQ13" s="235">
        <f t="shared" si="0"/>
        <v>0</v>
      </c>
      <c r="AR13" s="235">
        <f t="shared" si="0"/>
        <v>0</v>
      </c>
      <c r="AS13" s="235">
        <f t="shared" si="0"/>
        <v>0</v>
      </c>
      <c r="AT13" s="235">
        <f t="shared" si="0"/>
        <v>0</v>
      </c>
      <c r="AU13" s="236">
        <f t="shared" si="1"/>
        <v>0</v>
      </c>
      <c r="AV13" s="236">
        <f t="shared" si="2"/>
        <v>0</v>
      </c>
      <c r="AW13" s="236">
        <f t="shared" si="2"/>
        <v>0</v>
      </c>
      <c r="AX13" s="236">
        <f t="shared" si="2"/>
        <v>0</v>
      </c>
      <c r="AY13" s="236">
        <f t="shared" si="2"/>
        <v>0</v>
      </c>
      <c r="AZ13" s="236">
        <f t="shared" si="3"/>
        <v>0</v>
      </c>
      <c r="BA13" s="236">
        <f t="shared" si="3"/>
        <v>0</v>
      </c>
      <c r="BB13" s="236">
        <f t="shared" si="3"/>
        <v>0</v>
      </c>
      <c r="BC13" s="236">
        <f t="shared" si="3"/>
        <v>0</v>
      </c>
      <c r="BD13" s="236">
        <f t="shared" si="3"/>
        <v>0</v>
      </c>
      <c r="BE13" s="236">
        <f t="shared" si="3"/>
        <v>0</v>
      </c>
      <c r="BF13" s="236">
        <f t="shared" si="3"/>
        <v>0</v>
      </c>
      <c r="BG13" s="236">
        <f t="shared" si="3"/>
        <v>0</v>
      </c>
      <c r="BH13" s="236">
        <f t="shared" si="3"/>
        <v>0</v>
      </c>
      <c r="BI13" s="236">
        <f t="shared" si="3"/>
        <v>0</v>
      </c>
      <c r="BJ13" s="236">
        <f t="shared" si="3"/>
        <v>0</v>
      </c>
      <c r="BK13" s="236">
        <f t="shared" si="3"/>
        <v>0</v>
      </c>
      <c r="BL13" s="235">
        <f t="shared" si="4"/>
        <v>0</v>
      </c>
      <c r="BM13" s="234"/>
      <c r="BN13" s="234"/>
      <c r="BO13" s="234"/>
      <c r="BP13" s="234"/>
      <c r="BQ13" s="234"/>
    </row>
    <row r="14" spans="1:69">
      <c r="A14" s="234" t="s">
        <v>227</v>
      </c>
      <c r="B14" s="231">
        <v>0</v>
      </c>
      <c r="C14" s="231">
        <v>0</v>
      </c>
      <c r="D14" s="220">
        <v>10376287.1</v>
      </c>
      <c r="E14" s="220">
        <v>10390105.060000001</v>
      </c>
      <c r="F14" s="220">
        <v>10390105.060000001</v>
      </c>
      <c r="G14" s="220">
        <v>10390105.060000001</v>
      </c>
      <c r="H14" s="220">
        <v>10390105.060000001</v>
      </c>
      <c r="I14" s="220">
        <v>10390105.060000001</v>
      </c>
      <c r="J14" s="220">
        <v>10393265.345000001</v>
      </c>
      <c r="K14" s="220">
        <v>10396425.630000001</v>
      </c>
      <c r="L14" s="220">
        <v>10396425.630000001</v>
      </c>
      <c r="M14" s="220">
        <v>10396425.630000001</v>
      </c>
      <c r="N14" s="220">
        <v>10396425.630000001</v>
      </c>
      <c r="O14" s="220">
        <v>10396425.630000001</v>
      </c>
      <c r="P14" s="220">
        <f t="shared" si="5"/>
        <v>124702205.89499998</v>
      </c>
      <c r="Q14" s="220">
        <v>10396425.630000001</v>
      </c>
      <c r="R14" s="220">
        <v>10396425.630000001</v>
      </c>
      <c r="S14" s="220">
        <v>10396425.630000001</v>
      </c>
      <c r="T14" s="220">
        <v>10396425.630000001</v>
      </c>
      <c r="U14" s="220">
        <v>20802722.899999999</v>
      </c>
      <c r="V14" s="220">
        <v>20802722.899999999</v>
      </c>
      <c r="W14" s="220">
        <v>20802722.899999999</v>
      </c>
      <c r="X14" s="220">
        <v>20802722.899999999</v>
      </c>
      <c r="Y14" s="220">
        <v>20802722.899999999</v>
      </c>
      <c r="Z14" s="220">
        <v>20802722.899999999</v>
      </c>
      <c r="AA14" s="220">
        <v>20802722.899999999</v>
      </c>
      <c r="AB14" s="220">
        <v>20802722.899999999</v>
      </c>
      <c r="AC14" s="220">
        <v>20802722.899999999</v>
      </c>
      <c r="AD14" s="220">
        <v>20802722.899999999</v>
      </c>
      <c r="AE14" s="220">
        <v>20802722.899999999</v>
      </c>
      <c r="AF14" s="220">
        <v>20802722.899999999</v>
      </c>
      <c r="AG14" s="220">
        <f t="shared" si="6"/>
        <v>249632674.80000004</v>
      </c>
      <c r="AH14" s="219"/>
      <c r="AI14" s="235">
        <f t="shared" si="0"/>
        <v>0</v>
      </c>
      <c r="AJ14" s="235">
        <f t="shared" si="0"/>
        <v>0</v>
      </c>
      <c r="AK14" s="235">
        <f t="shared" si="0"/>
        <v>0</v>
      </c>
      <c r="AL14" s="235">
        <f t="shared" si="0"/>
        <v>0</v>
      </c>
      <c r="AM14" s="235">
        <f t="shared" si="0"/>
        <v>0</v>
      </c>
      <c r="AN14" s="235">
        <f t="shared" si="0"/>
        <v>0</v>
      </c>
      <c r="AO14" s="235">
        <f t="shared" si="0"/>
        <v>0</v>
      </c>
      <c r="AP14" s="235">
        <f t="shared" si="0"/>
        <v>0</v>
      </c>
      <c r="AQ14" s="235">
        <f t="shared" si="0"/>
        <v>0</v>
      </c>
      <c r="AR14" s="235">
        <f t="shared" si="0"/>
        <v>0</v>
      </c>
      <c r="AS14" s="235">
        <f t="shared" si="0"/>
        <v>0</v>
      </c>
      <c r="AT14" s="235">
        <f t="shared" si="0"/>
        <v>0</v>
      </c>
      <c r="AU14" s="236">
        <f t="shared" si="1"/>
        <v>0</v>
      </c>
      <c r="AV14" s="236">
        <f t="shared" si="2"/>
        <v>0</v>
      </c>
      <c r="AW14" s="236">
        <f t="shared" si="2"/>
        <v>0</v>
      </c>
      <c r="AX14" s="236">
        <f t="shared" si="2"/>
        <v>0</v>
      </c>
      <c r="AY14" s="236">
        <f t="shared" si="2"/>
        <v>0</v>
      </c>
      <c r="AZ14" s="236">
        <f t="shared" si="3"/>
        <v>0</v>
      </c>
      <c r="BA14" s="236">
        <f t="shared" si="3"/>
        <v>0</v>
      </c>
      <c r="BB14" s="236">
        <f t="shared" si="3"/>
        <v>0</v>
      </c>
      <c r="BC14" s="236">
        <f t="shared" si="3"/>
        <v>0</v>
      </c>
      <c r="BD14" s="236">
        <f t="shared" si="3"/>
        <v>0</v>
      </c>
      <c r="BE14" s="236">
        <f t="shared" si="3"/>
        <v>0</v>
      </c>
      <c r="BF14" s="236">
        <f t="shared" si="3"/>
        <v>0</v>
      </c>
      <c r="BG14" s="236">
        <f t="shared" si="3"/>
        <v>0</v>
      </c>
      <c r="BH14" s="236">
        <f t="shared" si="3"/>
        <v>0</v>
      </c>
      <c r="BI14" s="236">
        <f t="shared" si="3"/>
        <v>0</v>
      </c>
      <c r="BJ14" s="236">
        <f t="shared" si="3"/>
        <v>0</v>
      </c>
      <c r="BK14" s="236">
        <f t="shared" si="3"/>
        <v>0</v>
      </c>
      <c r="BL14" s="235">
        <f t="shared" si="4"/>
        <v>0</v>
      </c>
      <c r="BM14" s="234"/>
      <c r="BN14" s="234"/>
      <c r="BO14" s="234"/>
      <c r="BP14" s="234"/>
      <c r="BQ14" s="234"/>
    </row>
    <row r="15" spans="1:69">
      <c r="A15" s="234" t="s">
        <v>228</v>
      </c>
      <c r="B15" s="231">
        <v>0</v>
      </c>
      <c r="C15" s="231">
        <v>0</v>
      </c>
      <c r="D15" s="220">
        <v>10406297.27</v>
      </c>
      <c r="E15" s="220">
        <v>10406297.27</v>
      </c>
      <c r="F15" s="220">
        <v>10406297.27</v>
      </c>
      <c r="G15" s="220">
        <v>10406297.27</v>
      </c>
      <c r="H15" s="220">
        <v>10406297.27</v>
      </c>
      <c r="I15" s="220">
        <v>10406297.27</v>
      </c>
      <c r="J15" s="220">
        <v>10406297.27</v>
      </c>
      <c r="K15" s="220">
        <v>10406297.27</v>
      </c>
      <c r="L15" s="220">
        <v>10406297.27</v>
      </c>
      <c r="M15" s="220">
        <v>10406297.27</v>
      </c>
      <c r="N15" s="220">
        <v>10406297.27</v>
      </c>
      <c r="O15" s="220">
        <v>10406297.27</v>
      </c>
      <c r="P15" s="220">
        <f t="shared" si="5"/>
        <v>124875567.23999996</v>
      </c>
      <c r="Q15" s="220">
        <v>10406297.27</v>
      </c>
      <c r="R15" s="220">
        <v>10406297.27</v>
      </c>
      <c r="S15" s="220">
        <v>10406297.27</v>
      </c>
      <c r="T15" s="220">
        <v>10406297.27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0">
        <v>0</v>
      </c>
      <c r="AF15" s="220">
        <v>0</v>
      </c>
      <c r="AG15" s="220">
        <f t="shared" si="6"/>
        <v>0</v>
      </c>
      <c r="AH15" s="219"/>
      <c r="AI15" s="235">
        <f t="shared" si="0"/>
        <v>0</v>
      </c>
      <c r="AJ15" s="235">
        <f t="shared" si="0"/>
        <v>0</v>
      </c>
      <c r="AK15" s="235">
        <f t="shared" si="0"/>
        <v>0</v>
      </c>
      <c r="AL15" s="235">
        <f t="shared" si="0"/>
        <v>0</v>
      </c>
      <c r="AM15" s="235">
        <f t="shared" si="0"/>
        <v>0</v>
      </c>
      <c r="AN15" s="235">
        <f t="shared" si="0"/>
        <v>0</v>
      </c>
      <c r="AO15" s="235">
        <f t="shared" si="0"/>
        <v>0</v>
      </c>
      <c r="AP15" s="235">
        <f t="shared" si="0"/>
        <v>0</v>
      </c>
      <c r="AQ15" s="235">
        <f t="shared" si="0"/>
        <v>0</v>
      </c>
      <c r="AR15" s="235">
        <f t="shared" si="0"/>
        <v>0</v>
      </c>
      <c r="AS15" s="235">
        <f t="shared" si="0"/>
        <v>0</v>
      </c>
      <c r="AT15" s="235">
        <f t="shared" si="0"/>
        <v>0</v>
      </c>
      <c r="AU15" s="236">
        <f t="shared" si="1"/>
        <v>0</v>
      </c>
      <c r="AV15" s="236">
        <f t="shared" si="2"/>
        <v>0</v>
      </c>
      <c r="AW15" s="236">
        <f t="shared" si="2"/>
        <v>0</v>
      </c>
      <c r="AX15" s="236">
        <f t="shared" si="2"/>
        <v>0</v>
      </c>
      <c r="AY15" s="236">
        <f t="shared" si="2"/>
        <v>0</v>
      </c>
      <c r="AZ15" s="236">
        <f t="shared" si="3"/>
        <v>0</v>
      </c>
      <c r="BA15" s="236">
        <f t="shared" si="3"/>
        <v>0</v>
      </c>
      <c r="BB15" s="236">
        <f t="shared" si="3"/>
        <v>0</v>
      </c>
      <c r="BC15" s="236">
        <f t="shared" si="3"/>
        <v>0</v>
      </c>
      <c r="BD15" s="236">
        <f t="shared" si="3"/>
        <v>0</v>
      </c>
      <c r="BE15" s="236">
        <f t="shared" si="3"/>
        <v>0</v>
      </c>
      <c r="BF15" s="236">
        <f t="shared" si="3"/>
        <v>0</v>
      </c>
      <c r="BG15" s="236">
        <f t="shared" si="3"/>
        <v>0</v>
      </c>
      <c r="BH15" s="236">
        <f t="shared" si="3"/>
        <v>0</v>
      </c>
      <c r="BI15" s="236">
        <f t="shared" si="3"/>
        <v>0</v>
      </c>
      <c r="BJ15" s="236">
        <f t="shared" si="3"/>
        <v>0</v>
      </c>
      <c r="BK15" s="236">
        <f t="shared" si="3"/>
        <v>0</v>
      </c>
      <c r="BL15" s="235">
        <f t="shared" si="4"/>
        <v>0</v>
      </c>
      <c r="BM15" s="234"/>
      <c r="BN15" s="234"/>
      <c r="BO15" s="234"/>
      <c r="BP15" s="234"/>
      <c r="BQ15" s="234"/>
    </row>
    <row r="16" spans="1:69">
      <c r="A16" s="234" t="s">
        <v>229</v>
      </c>
      <c r="B16" s="231">
        <v>0</v>
      </c>
      <c r="C16" s="231">
        <v>0</v>
      </c>
      <c r="D16" s="220">
        <v>521000.43</v>
      </c>
      <c r="E16" s="220">
        <v>521000.43</v>
      </c>
      <c r="F16" s="220">
        <v>521000.43</v>
      </c>
      <c r="G16" s="220">
        <v>521000.43</v>
      </c>
      <c r="H16" s="220">
        <v>521000.43</v>
      </c>
      <c r="I16" s="220">
        <v>521000.43</v>
      </c>
      <c r="J16" s="220">
        <v>0</v>
      </c>
      <c r="K16" s="220">
        <v>0</v>
      </c>
      <c r="L16" s="220">
        <v>0</v>
      </c>
      <c r="M16" s="220">
        <v>0</v>
      </c>
      <c r="N16" s="220">
        <v>0</v>
      </c>
      <c r="O16" s="220">
        <v>0</v>
      </c>
      <c r="P16" s="220">
        <f t="shared" si="5"/>
        <v>3126002.58</v>
      </c>
      <c r="Q16" s="220">
        <v>0</v>
      </c>
      <c r="R16" s="220">
        <v>0</v>
      </c>
      <c r="S16" s="220">
        <v>0</v>
      </c>
      <c r="T16" s="220">
        <v>0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0">
        <v>0</v>
      </c>
      <c r="AA16" s="220">
        <v>0</v>
      </c>
      <c r="AB16" s="220">
        <v>0</v>
      </c>
      <c r="AC16" s="220">
        <v>0</v>
      </c>
      <c r="AD16" s="220">
        <v>0</v>
      </c>
      <c r="AE16" s="220">
        <v>0</v>
      </c>
      <c r="AF16" s="220">
        <v>0</v>
      </c>
      <c r="AG16" s="220">
        <f t="shared" si="6"/>
        <v>0</v>
      </c>
      <c r="AH16" s="219"/>
      <c r="AI16" s="235">
        <f t="shared" si="0"/>
        <v>0</v>
      </c>
      <c r="AJ16" s="235">
        <f t="shared" si="0"/>
        <v>0</v>
      </c>
      <c r="AK16" s="235">
        <f t="shared" si="0"/>
        <v>0</v>
      </c>
      <c r="AL16" s="235">
        <f t="shared" si="0"/>
        <v>0</v>
      </c>
      <c r="AM16" s="235">
        <f t="shared" si="0"/>
        <v>0</v>
      </c>
      <c r="AN16" s="235">
        <f t="shared" si="0"/>
        <v>0</v>
      </c>
      <c r="AO16" s="235">
        <f t="shared" si="0"/>
        <v>0</v>
      </c>
      <c r="AP16" s="235">
        <f t="shared" si="0"/>
        <v>0</v>
      </c>
      <c r="AQ16" s="235">
        <f t="shared" si="0"/>
        <v>0</v>
      </c>
      <c r="AR16" s="235">
        <f t="shared" si="0"/>
        <v>0</v>
      </c>
      <c r="AS16" s="235">
        <f t="shared" si="0"/>
        <v>0</v>
      </c>
      <c r="AT16" s="235">
        <f t="shared" si="0"/>
        <v>0</v>
      </c>
      <c r="AU16" s="236">
        <f t="shared" si="1"/>
        <v>0</v>
      </c>
      <c r="AV16" s="236">
        <f t="shared" si="2"/>
        <v>0</v>
      </c>
      <c r="AW16" s="236">
        <f t="shared" si="2"/>
        <v>0</v>
      </c>
      <c r="AX16" s="236">
        <f t="shared" si="2"/>
        <v>0</v>
      </c>
      <c r="AY16" s="236">
        <f t="shared" si="2"/>
        <v>0</v>
      </c>
      <c r="AZ16" s="236">
        <f t="shared" si="3"/>
        <v>0</v>
      </c>
      <c r="BA16" s="236">
        <f t="shared" si="3"/>
        <v>0</v>
      </c>
      <c r="BB16" s="236">
        <f t="shared" si="3"/>
        <v>0</v>
      </c>
      <c r="BC16" s="236">
        <f t="shared" si="3"/>
        <v>0</v>
      </c>
      <c r="BD16" s="236">
        <f t="shared" si="3"/>
        <v>0</v>
      </c>
      <c r="BE16" s="236">
        <f t="shared" si="3"/>
        <v>0</v>
      </c>
      <c r="BF16" s="236">
        <f t="shared" si="3"/>
        <v>0</v>
      </c>
      <c r="BG16" s="236">
        <f t="shared" si="3"/>
        <v>0</v>
      </c>
      <c r="BH16" s="236">
        <f t="shared" si="3"/>
        <v>0</v>
      </c>
      <c r="BI16" s="236">
        <f t="shared" si="3"/>
        <v>0</v>
      </c>
      <c r="BJ16" s="236">
        <f t="shared" si="3"/>
        <v>0</v>
      </c>
      <c r="BK16" s="236">
        <f t="shared" si="3"/>
        <v>0</v>
      </c>
      <c r="BL16" s="235">
        <f t="shared" si="4"/>
        <v>0</v>
      </c>
      <c r="BM16" s="234"/>
      <c r="BN16" s="234"/>
      <c r="BO16" s="234"/>
      <c r="BP16" s="234"/>
      <c r="BQ16" s="234"/>
    </row>
    <row r="17" spans="1:69">
      <c r="A17" s="234" t="s">
        <v>230</v>
      </c>
      <c r="B17" s="231">
        <v>0</v>
      </c>
      <c r="C17" s="231">
        <v>0</v>
      </c>
      <c r="D17" s="220">
        <v>30764.37</v>
      </c>
      <c r="E17" s="220">
        <v>30764.37</v>
      </c>
      <c r="F17" s="220">
        <v>30764.37</v>
      </c>
      <c r="G17" s="220">
        <v>30764.37</v>
      </c>
      <c r="H17" s="220">
        <v>30764.37</v>
      </c>
      <c r="I17" s="220">
        <v>30764.37</v>
      </c>
      <c r="J17" s="220">
        <v>30764.37</v>
      </c>
      <c r="K17" s="220">
        <v>30764.37</v>
      </c>
      <c r="L17" s="220">
        <v>30764.37</v>
      </c>
      <c r="M17" s="220">
        <v>30764.37</v>
      </c>
      <c r="N17" s="220">
        <v>30764.37</v>
      </c>
      <c r="O17" s="220">
        <v>30764.37</v>
      </c>
      <c r="P17" s="220">
        <f t="shared" si="5"/>
        <v>369172.44</v>
      </c>
      <c r="Q17" s="220">
        <v>30764.37</v>
      </c>
      <c r="R17" s="220">
        <v>30764.37</v>
      </c>
      <c r="S17" s="220">
        <v>30764.37</v>
      </c>
      <c r="T17" s="220">
        <v>30764.37</v>
      </c>
      <c r="U17" s="220">
        <v>30764.37</v>
      </c>
      <c r="V17" s="220">
        <v>30764.37</v>
      </c>
      <c r="W17" s="220">
        <v>30764.37</v>
      </c>
      <c r="X17" s="220">
        <v>30764.37</v>
      </c>
      <c r="Y17" s="220">
        <v>30764.37</v>
      </c>
      <c r="Z17" s="220">
        <v>30764.37</v>
      </c>
      <c r="AA17" s="220">
        <v>30764.37</v>
      </c>
      <c r="AB17" s="220">
        <v>30764.37</v>
      </c>
      <c r="AC17" s="220">
        <v>30764.37</v>
      </c>
      <c r="AD17" s="220">
        <v>30764.37</v>
      </c>
      <c r="AE17" s="220">
        <v>30764.37</v>
      </c>
      <c r="AF17" s="220">
        <v>30764.37</v>
      </c>
      <c r="AG17" s="220">
        <f t="shared" si="6"/>
        <v>369172.44</v>
      </c>
      <c r="AH17" s="219"/>
      <c r="AI17" s="235">
        <f t="shared" si="0"/>
        <v>0</v>
      </c>
      <c r="AJ17" s="235">
        <f t="shared" si="0"/>
        <v>0</v>
      </c>
      <c r="AK17" s="235">
        <f t="shared" si="0"/>
        <v>0</v>
      </c>
      <c r="AL17" s="235">
        <f t="shared" si="0"/>
        <v>0</v>
      </c>
      <c r="AM17" s="235">
        <f t="shared" si="0"/>
        <v>0</v>
      </c>
      <c r="AN17" s="235">
        <f t="shared" si="0"/>
        <v>0</v>
      </c>
      <c r="AO17" s="235">
        <f t="shared" si="0"/>
        <v>0</v>
      </c>
      <c r="AP17" s="235">
        <f t="shared" si="0"/>
        <v>0</v>
      </c>
      <c r="AQ17" s="235">
        <f t="shared" si="0"/>
        <v>0</v>
      </c>
      <c r="AR17" s="235">
        <f t="shared" si="0"/>
        <v>0</v>
      </c>
      <c r="AS17" s="235">
        <f t="shared" si="0"/>
        <v>0</v>
      </c>
      <c r="AT17" s="235">
        <f t="shared" si="0"/>
        <v>0</v>
      </c>
      <c r="AU17" s="236">
        <f t="shared" si="1"/>
        <v>0</v>
      </c>
      <c r="AV17" s="236">
        <f t="shared" si="2"/>
        <v>0</v>
      </c>
      <c r="AW17" s="236">
        <f t="shared" si="2"/>
        <v>0</v>
      </c>
      <c r="AX17" s="236">
        <f t="shared" si="2"/>
        <v>0</v>
      </c>
      <c r="AY17" s="236">
        <f t="shared" si="2"/>
        <v>0</v>
      </c>
      <c r="AZ17" s="236">
        <f t="shared" si="3"/>
        <v>0</v>
      </c>
      <c r="BA17" s="236">
        <f t="shared" si="3"/>
        <v>0</v>
      </c>
      <c r="BB17" s="236">
        <f t="shared" si="3"/>
        <v>0</v>
      </c>
      <c r="BC17" s="236">
        <f t="shared" si="3"/>
        <v>0</v>
      </c>
      <c r="BD17" s="236">
        <f t="shared" si="3"/>
        <v>0</v>
      </c>
      <c r="BE17" s="236">
        <f t="shared" si="3"/>
        <v>0</v>
      </c>
      <c r="BF17" s="236">
        <f t="shared" si="3"/>
        <v>0</v>
      </c>
      <c r="BG17" s="236">
        <f t="shared" si="3"/>
        <v>0</v>
      </c>
      <c r="BH17" s="236">
        <f t="shared" si="3"/>
        <v>0</v>
      </c>
      <c r="BI17" s="236">
        <f t="shared" si="3"/>
        <v>0</v>
      </c>
      <c r="BJ17" s="236">
        <f t="shared" si="3"/>
        <v>0</v>
      </c>
      <c r="BK17" s="236">
        <f t="shared" si="3"/>
        <v>0</v>
      </c>
      <c r="BL17" s="235">
        <f t="shared" si="4"/>
        <v>0</v>
      </c>
      <c r="BM17" s="234"/>
      <c r="BN17" s="234"/>
      <c r="BO17" s="234"/>
      <c r="BP17" s="234"/>
      <c r="BQ17" s="234"/>
    </row>
    <row r="18" spans="1:69">
      <c r="A18" s="234" t="s">
        <v>231</v>
      </c>
      <c r="B18" s="231">
        <v>0</v>
      </c>
      <c r="C18" s="231">
        <v>0</v>
      </c>
      <c r="D18" s="220">
        <v>38438.050000000003</v>
      </c>
      <c r="E18" s="220">
        <v>38438.050000000003</v>
      </c>
      <c r="F18" s="220">
        <v>38438.050000000003</v>
      </c>
      <c r="G18" s="220">
        <v>38438.050000000003</v>
      </c>
      <c r="H18" s="220">
        <v>38438.050000000003</v>
      </c>
      <c r="I18" s="220">
        <v>38438.050000000003</v>
      </c>
      <c r="J18" s="220">
        <v>38438.050000000003</v>
      </c>
      <c r="K18" s="220">
        <v>38438.050000000003</v>
      </c>
      <c r="L18" s="220">
        <v>38438.050000000003</v>
      </c>
      <c r="M18" s="220">
        <v>38438.050000000003</v>
      </c>
      <c r="N18" s="220">
        <v>38438.050000000003</v>
      </c>
      <c r="O18" s="220">
        <v>38438.050000000003</v>
      </c>
      <c r="P18" s="220">
        <f t="shared" si="5"/>
        <v>461256.59999999992</v>
      </c>
      <c r="Q18" s="220">
        <v>38438.050000000003</v>
      </c>
      <c r="R18" s="220">
        <v>38438.050000000003</v>
      </c>
      <c r="S18" s="220">
        <v>38438.050000000003</v>
      </c>
      <c r="T18" s="220">
        <v>38438.050000000003</v>
      </c>
      <c r="U18" s="220">
        <v>38438.050000000003</v>
      </c>
      <c r="V18" s="220">
        <v>38438.050000000003</v>
      </c>
      <c r="W18" s="220">
        <v>38438.050000000003</v>
      </c>
      <c r="X18" s="220">
        <v>38438.050000000003</v>
      </c>
      <c r="Y18" s="220">
        <v>38438.050000000003</v>
      </c>
      <c r="Z18" s="220">
        <v>38438.050000000003</v>
      </c>
      <c r="AA18" s="220">
        <v>38438.050000000003</v>
      </c>
      <c r="AB18" s="220">
        <v>38438.050000000003</v>
      </c>
      <c r="AC18" s="220">
        <v>38438.050000000003</v>
      </c>
      <c r="AD18" s="220">
        <v>38438.050000000003</v>
      </c>
      <c r="AE18" s="220">
        <v>38438.050000000003</v>
      </c>
      <c r="AF18" s="220">
        <v>38438.050000000003</v>
      </c>
      <c r="AG18" s="220">
        <f t="shared" si="6"/>
        <v>461256.59999999992</v>
      </c>
      <c r="AH18" s="219"/>
      <c r="AI18" s="235">
        <f t="shared" si="0"/>
        <v>0</v>
      </c>
      <c r="AJ18" s="235">
        <f t="shared" si="0"/>
        <v>0</v>
      </c>
      <c r="AK18" s="235">
        <f t="shared" si="0"/>
        <v>0</v>
      </c>
      <c r="AL18" s="235">
        <f t="shared" si="0"/>
        <v>0</v>
      </c>
      <c r="AM18" s="235">
        <f t="shared" si="0"/>
        <v>0</v>
      </c>
      <c r="AN18" s="235">
        <f t="shared" si="0"/>
        <v>0</v>
      </c>
      <c r="AO18" s="235">
        <f t="shared" si="0"/>
        <v>0</v>
      </c>
      <c r="AP18" s="235">
        <f t="shared" si="0"/>
        <v>0</v>
      </c>
      <c r="AQ18" s="235">
        <f t="shared" si="0"/>
        <v>0</v>
      </c>
      <c r="AR18" s="235">
        <f t="shared" si="0"/>
        <v>0</v>
      </c>
      <c r="AS18" s="235">
        <f t="shared" si="0"/>
        <v>0</v>
      </c>
      <c r="AT18" s="235">
        <f t="shared" si="0"/>
        <v>0</v>
      </c>
      <c r="AU18" s="236">
        <f t="shared" si="1"/>
        <v>0</v>
      </c>
      <c r="AV18" s="236">
        <f t="shared" si="2"/>
        <v>0</v>
      </c>
      <c r="AW18" s="236">
        <f t="shared" si="2"/>
        <v>0</v>
      </c>
      <c r="AX18" s="236">
        <f t="shared" si="2"/>
        <v>0</v>
      </c>
      <c r="AY18" s="236">
        <f t="shared" si="2"/>
        <v>0</v>
      </c>
      <c r="AZ18" s="236">
        <f t="shared" si="3"/>
        <v>0</v>
      </c>
      <c r="BA18" s="236">
        <f t="shared" si="3"/>
        <v>0</v>
      </c>
      <c r="BB18" s="236">
        <f t="shared" si="3"/>
        <v>0</v>
      </c>
      <c r="BC18" s="236">
        <f t="shared" si="3"/>
        <v>0</v>
      </c>
      <c r="BD18" s="236">
        <f t="shared" si="3"/>
        <v>0</v>
      </c>
      <c r="BE18" s="236">
        <f t="shared" si="3"/>
        <v>0</v>
      </c>
      <c r="BF18" s="236">
        <f t="shared" si="3"/>
        <v>0</v>
      </c>
      <c r="BG18" s="236">
        <f t="shared" si="3"/>
        <v>0</v>
      </c>
      <c r="BH18" s="236">
        <f t="shared" si="3"/>
        <v>0</v>
      </c>
      <c r="BI18" s="236">
        <f t="shared" si="3"/>
        <v>0</v>
      </c>
      <c r="BJ18" s="236">
        <f t="shared" si="3"/>
        <v>0</v>
      </c>
      <c r="BK18" s="236">
        <f t="shared" si="3"/>
        <v>0</v>
      </c>
      <c r="BL18" s="235">
        <f t="shared" si="4"/>
        <v>0</v>
      </c>
      <c r="BM18" s="234"/>
      <c r="BN18" s="234"/>
      <c r="BO18" s="234"/>
      <c r="BP18" s="234"/>
      <c r="BQ18" s="234"/>
    </row>
    <row r="19" spans="1:69">
      <c r="A19" s="234" t="s">
        <v>232</v>
      </c>
      <c r="B19" s="231">
        <v>0</v>
      </c>
      <c r="C19" s="231">
        <v>0</v>
      </c>
      <c r="D19" s="220">
        <v>9165.64</v>
      </c>
      <c r="E19" s="220">
        <v>9165.64</v>
      </c>
      <c r="F19" s="220">
        <v>9165.64</v>
      </c>
      <c r="G19" s="220">
        <v>9165.64</v>
      </c>
      <c r="H19" s="220">
        <v>9165.64</v>
      </c>
      <c r="I19" s="220">
        <v>9165.64</v>
      </c>
      <c r="J19" s="220">
        <v>9165.64</v>
      </c>
      <c r="K19" s="220">
        <v>9165.64</v>
      </c>
      <c r="L19" s="220">
        <v>9165.64</v>
      </c>
      <c r="M19" s="220">
        <v>9165.64</v>
      </c>
      <c r="N19" s="220">
        <v>9165.64</v>
      </c>
      <c r="O19" s="220">
        <v>9165.64</v>
      </c>
      <c r="P19" s="220">
        <f t="shared" si="5"/>
        <v>109987.68</v>
      </c>
      <c r="Q19" s="220">
        <v>9165.64</v>
      </c>
      <c r="R19" s="220">
        <v>9165.64</v>
      </c>
      <c r="S19" s="220">
        <v>9165.64</v>
      </c>
      <c r="T19" s="220">
        <v>9165.64</v>
      </c>
      <c r="U19" s="220">
        <v>9165.64</v>
      </c>
      <c r="V19" s="220">
        <v>9165.64</v>
      </c>
      <c r="W19" s="220">
        <v>9165.64</v>
      </c>
      <c r="X19" s="220">
        <v>9165.64</v>
      </c>
      <c r="Y19" s="220">
        <v>9165.64</v>
      </c>
      <c r="Z19" s="220">
        <v>9165.64</v>
      </c>
      <c r="AA19" s="220">
        <v>9165.64</v>
      </c>
      <c r="AB19" s="220">
        <v>9165.64</v>
      </c>
      <c r="AC19" s="220">
        <v>9165.64</v>
      </c>
      <c r="AD19" s="220">
        <v>9165.64</v>
      </c>
      <c r="AE19" s="220">
        <v>9165.64</v>
      </c>
      <c r="AF19" s="220">
        <v>9165.64</v>
      </c>
      <c r="AG19" s="220">
        <f t="shared" si="6"/>
        <v>109987.68</v>
      </c>
      <c r="AH19" s="219"/>
      <c r="AI19" s="235">
        <f t="shared" si="0"/>
        <v>0</v>
      </c>
      <c r="AJ19" s="235">
        <f t="shared" si="0"/>
        <v>0</v>
      </c>
      <c r="AK19" s="235">
        <f t="shared" si="0"/>
        <v>0</v>
      </c>
      <c r="AL19" s="235">
        <f t="shared" si="0"/>
        <v>0</v>
      </c>
      <c r="AM19" s="235">
        <f t="shared" si="0"/>
        <v>0</v>
      </c>
      <c r="AN19" s="235">
        <f t="shared" si="0"/>
        <v>0</v>
      </c>
      <c r="AO19" s="235">
        <f t="shared" si="0"/>
        <v>0</v>
      </c>
      <c r="AP19" s="235">
        <f t="shared" si="0"/>
        <v>0</v>
      </c>
      <c r="AQ19" s="235">
        <f t="shared" si="0"/>
        <v>0</v>
      </c>
      <c r="AR19" s="235">
        <f t="shared" si="0"/>
        <v>0</v>
      </c>
      <c r="AS19" s="235">
        <f t="shared" si="0"/>
        <v>0</v>
      </c>
      <c r="AT19" s="235">
        <f t="shared" si="0"/>
        <v>0</v>
      </c>
      <c r="AU19" s="236">
        <f t="shared" si="1"/>
        <v>0</v>
      </c>
      <c r="AV19" s="236">
        <f t="shared" si="2"/>
        <v>0</v>
      </c>
      <c r="AW19" s="236">
        <f t="shared" si="2"/>
        <v>0</v>
      </c>
      <c r="AX19" s="236">
        <f t="shared" si="2"/>
        <v>0</v>
      </c>
      <c r="AY19" s="236">
        <f t="shared" si="2"/>
        <v>0</v>
      </c>
      <c r="AZ19" s="236">
        <f t="shared" si="3"/>
        <v>0</v>
      </c>
      <c r="BA19" s="236">
        <f t="shared" si="3"/>
        <v>0</v>
      </c>
      <c r="BB19" s="236">
        <f t="shared" si="3"/>
        <v>0</v>
      </c>
      <c r="BC19" s="236">
        <f t="shared" si="3"/>
        <v>0</v>
      </c>
      <c r="BD19" s="236">
        <f t="shared" si="3"/>
        <v>0</v>
      </c>
      <c r="BE19" s="236">
        <f t="shared" si="3"/>
        <v>0</v>
      </c>
      <c r="BF19" s="236">
        <f t="shared" si="3"/>
        <v>0</v>
      </c>
      <c r="BG19" s="236">
        <f t="shared" si="3"/>
        <v>0</v>
      </c>
      <c r="BH19" s="236">
        <f t="shared" si="3"/>
        <v>0</v>
      </c>
      <c r="BI19" s="236">
        <f t="shared" si="3"/>
        <v>0</v>
      </c>
      <c r="BJ19" s="236">
        <f t="shared" si="3"/>
        <v>0</v>
      </c>
      <c r="BK19" s="236">
        <f t="shared" si="3"/>
        <v>0</v>
      </c>
      <c r="BL19" s="235">
        <f t="shared" si="4"/>
        <v>0</v>
      </c>
      <c r="BM19" s="234"/>
      <c r="BN19" s="234"/>
      <c r="BO19" s="234"/>
      <c r="BP19" s="234"/>
      <c r="BQ19" s="234"/>
    </row>
    <row r="20" spans="1:69">
      <c r="A20" s="234" t="s">
        <v>233</v>
      </c>
      <c r="B20" s="231">
        <v>0</v>
      </c>
      <c r="C20" s="231">
        <v>0</v>
      </c>
      <c r="D20" s="220">
        <v>6841.16</v>
      </c>
      <c r="E20" s="220">
        <v>6841.16</v>
      </c>
      <c r="F20" s="220">
        <v>6841.16</v>
      </c>
      <c r="G20" s="220">
        <v>6841.16</v>
      </c>
      <c r="H20" s="220">
        <v>6841.16</v>
      </c>
      <c r="I20" s="220">
        <v>6841.16</v>
      </c>
      <c r="J20" s="220">
        <v>6841.16</v>
      </c>
      <c r="K20" s="220">
        <v>6841.16</v>
      </c>
      <c r="L20" s="220">
        <v>6841.16</v>
      </c>
      <c r="M20" s="220">
        <v>6841.16</v>
      </c>
      <c r="N20" s="220">
        <v>6841.16</v>
      </c>
      <c r="O20" s="220">
        <v>6841.16</v>
      </c>
      <c r="P20" s="220">
        <f t="shared" si="5"/>
        <v>82093.920000000027</v>
      </c>
      <c r="Q20" s="220">
        <v>6841.16</v>
      </c>
      <c r="R20" s="220">
        <v>6841.16</v>
      </c>
      <c r="S20" s="220">
        <v>6841.16</v>
      </c>
      <c r="T20" s="220">
        <v>6841.16</v>
      </c>
      <c r="U20" s="220">
        <v>6841.16</v>
      </c>
      <c r="V20" s="220">
        <v>6841.16</v>
      </c>
      <c r="W20" s="220">
        <v>6841.16</v>
      </c>
      <c r="X20" s="220">
        <v>6841.16</v>
      </c>
      <c r="Y20" s="220">
        <v>6841.16</v>
      </c>
      <c r="Z20" s="220">
        <v>6841.16</v>
      </c>
      <c r="AA20" s="220">
        <v>6841.16</v>
      </c>
      <c r="AB20" s="220">
        <v>6841.16</v>
      </c>
      <c r="AC20" s="220">
        <v>6841.16</v>
      </c>
      <c r="AD20" s="220">
        <v>6841.16</v>
      </c>
      <c r="AE20" s="220">
        <v>6841.16</v>
      </c>
      <c r="AF20" s="220">
        <v>6841.16</v>
      </c>
      <c r="AG20" s="220">
        <f t="shared" si="6"/>
        <v>82093.920000000027</v>
      </c>
      <c r="AH20" s="219"/>
      <c r="AI20" s="235">
        <f t="shared" si="0"/>
        <v>0</v>
      </c>
      <c r="AJ20" s="235">
        <f t="shared" si="0"/>
        <v>0</v>
      </c>
      <c r="AK20" s="235">
        <f t="shared" si="0"/>
        <v>0</v>
      </c>
      <c r="AL20" s="235">
        <f t="shared" si="0"/>
        <v>0</v>
      </c>
      <c r="AM20" s="235">
        <f t="shared" si="0"/>
        <v>0</v>
      </c>
      <c r="AN20" s="235">
        <f t="shared" si="0"/>
        <v>0</v>
      </c>
      <c r="AO20" s="235">
        <f t="shared" si="0"/>
        <v>0</v>
      </c>
      <c r="AP20" s="235">
        <f t="shared" si="0"/>
        <v>0</v>
      </c>
      <c r="AQ20" s="235">
        <f t="shared" si="0"/>
        <v>0</v>
      </c>
      <c r="AR20" s="235">
        <f t="shared" si="0"/>
        <v>0</v>
      </c>
      <c r="AS20" s="235">
        <f t="shared" si="0"/>
        <v>0</v>
      </c>
      <c r="AT20" s="235">
        <f t="shared" si="0"/>
        <v>0</v>
      </c>
      <c r="AU20" s="236">
        <f t="shared" si="1"/>
        <v>0</v>
      </c>
      <c r="AV20" s="236">
        <f t="shared" si="2"/>
        <v>0</v>
      </c>
      <c r="AW20" s="236">
        <f t="shared" si="2"/>
        <v>0</v>
      </c>
      <c r="AX20" s="236">
        <f t="shared" si="2"/>
        <v>0</v>
      </c>
      <c r="AY20" s="236">
        <f t="shared" si="2"/>
        <v>0</v>
      </c>
      <c r="AZ20" s="236">
        <f t="shared" si="3"/>
        <v>0</v>
      </c>
      <c r="BA20" s="236">
        <f t="shared" si="3"/>
        <v>0</v>
      </c>
      <c r="BB20" s="236">
        <f t="shared" si="3"/>
        <v>0</v>
      </c>
      <c r="BC20" s="236">
        <f t="shared" si="3"/>
        <v>0</v>
      </c>
      <c r="BD20" s="236">
        <f t="shared" si="3"/>
        <v>0</v>
      </c>
      <c r="BE20" s="236">
        <f t="shared" si="3"/>
        <v>0</v>
      </c>
      <c r="BF20" s="236">
        <f t="shared" si="3"/>
        <v>0</v>
      </c>
      <c r="BG20" s="236">
        <f t="shared" si="3"/>
        <v>0</v>
      </c>
      <c r="BH20" s="236">
        <f t="shared" si="3"/>
        <v>0</v>
      </c>
      <c r="BI20" s="236">
        <f t="shared" si="3"/>
        <v>0</v>
      </c>
      <c r="BJ20" s="236">
        <f t="shared" si="3"/>
        <v>0</v>
      </c>
      <c r="BK20" s="236">
        <f t="shared" si="3"/>
        <v>0</v>
      </c>
      <c r="BL20" s="235">
        <f t="shared" si="4"/>
        <v>0</v>
      </c>
      <c r="BM20" s="234"/>
      <c r="BN20" s="234"/>
      <c r="BO20" s="234"/>
      <c r="BP20" s="234"/>
      <c r="BQ20" s="234"/>
    </row>
    <row r="21" spans="1:69">
      <c r="A21" s="234" t="s">
        <v>234</v>
      </c>
      <c r="B21" s="231">
        <v>0</v>
      </c>
      <c r="C21" s="231">
        <v>0</v>
      </c>
      <c r="D21" s="220">
        <v>1210262.56</v>
      </c>
      <c r="E21" s="220">
        <v>1210262.56</v>
      </c>
      <c r="F21" s="220">
        <v>1210262.56</v>
      </c>
      <c r="G21" s="220">
        <v>1210262.56</v>
      </c>
      <c r="H21" s="220">
        <v>1210262.56</v>
      </c>
      <c r="I21" s="220">
        <v>1210262.56</v>
      </c>
      <c r="J21" s="220">
        <v>0</v>
      </c>
      <c r="K21" s="220">
        <v>0</v>
      </c>
      <c r="L21" s="220">
        <v>0</v>
      </c>
      <c r="M21" s="220">
        <v>0</v>
      </c>
      <c r="N21" s="220">
        <v>0</v>
      </c>
      <c r="O21" s="220">
        <v>0</v>
      </c>
      <c r="P21" s="220">
        <f t="shared" si="5"/>
        <v>7261575.3600000013</v>
      </c>
      <c r="Q21" s="220">
        <v>0</v>
      </c>
      <c r="R21" s="220">
        <v>0</v>
      </c>
      <c r="S21" s="220">
        <v>0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220">
        <v>0</v>
      </c>
      <c r="Z21" s="220">
        <v>0</v>
      </c>
      <c r="AA21" s="220">
        <v>0</v>
      </c>
      <c r="AB21" s="220">
        <v>0</v>
      </c>
      <c r="AC21" s="220">
        <v>0</v>
      </c>
      <c r="AD21" s="220">
        <v>0</v>
      </c>
      <c r="AE21" s="220">
        <v>0</v>
      </c>
      <c r="AF21" s="220">
        <v>0</v>
      </c>
      <c r="AG21" s="220">
        <f t="shared" si="6"/>
        <v>0</v>
      </c>
      <c r="AH21" s="219"/>
      <c r="AI21" s="235">
        <f t="shared" si="0"/>
        <v>0</v>
      </c>
      <c r="AJ21" s="235">
        <f t="shared" si="0"/>
        <v>0</v>
      </c>
      <c r="AK21" s="235">
        <f t="shared" si="0"/>
        <v>0</v>
      </c>
      <c r="AL21" s="235">
        <f t="shared" si="0"/>
        <v>0</v>
      </c>
      <c r="AM21" s="235">
        <f t="shared" si="0"/>
        <v>0</v>
      </c>
      <c r="AN21" s="235">
        <f t="shared" si="0"/>
        <v>0</v>
      </c>
      <c r="AO21" s="235">
        <f t="shared" si="0"/>
        <v>0</v>
      </c>
      <c r="AP21" s="235">
        <f t="shared" si="0"/>
        <v>0</v>
      </c>
      <c r="AQ21" s="235">
        <f t="shared" si="0"/>
        <v>0</v>
      </c>
      <c r="AR21" s="235">
        <f t="shared" si="0"/>
        <v>0</v>
      </c>
      <c r="AS21" s="235">
        <f t="shared" si="0"/>
        <v>0</v>
      </c>
      <c r="AT21" s="235">
        <f t="shared" si="0"/>
        <v>0</v>
      </c>
      <c r="AU21" s="236">
        <f t="shared" si="1"/>
        <v>0</v>
      </c>
      <c r="AV21" s="236">
        <f t="shared" si="2"/>
        <v>0</v>
      </c>
      <c r="AW21" s="236">
        <f t="shared" si="2"/>
        <v>0</v>
      </c>
      <c r="AX21" s="236">
        <f t="shared" si="2"/>
        <v>0</v>
      </c>
      <c r="AY21" s="236">
        <f t="shared" si="2"/>
        <v>0</v>
      </c>
      <c r="AZ21" s="236">
        <f t="shared" si="3"/>
        <v>0</v>
      </c>
      <c r="BA21" s="236">
        <f t="shared" si="3"/>
        <v>0</v>
      </c>
      <c r="BB21" s="236">
        <f t="shared" si="3"/>
        <v>0</v>
      </c>
      <c r="BC21" s="236">
        <f t="shared" si="3"/>
        <v>0</v>
      </c>
      <c r="BD21" s="236">
        <f t="shared" si="3"/>
        <v>0</v>
      </c>
      <c r="BE21" s="236">
        <f t="shared" si="3"/>
        <v>0</v>
      </c>
      <c r="BF21" s="236">
        <f t="shared" si="3"/>
        <v>0</v>
      </c>
      <c r="BG21" s="236">
        <f t="shared" si="3"/>
        <v>0</v>
      </c>
      <c r="BH21" s="236">
        <f t="shared" si="3"/>
        <v>0</v>
      </c>
      <c r="BI21" s="236">
        <f t="shared" si="3"/>
        <v>0</v>
      </c>
      <c r="BJ21" s="236">
        <f t="shared" si="3"/>
        <v>0</v>
      </c>
      <c r="BK21" s="236">
        <f t="shared" si="3"/>
        <v>0</v>
      </c>
      <c r="BL21" s="235">
        <f t="shared" si="4"/>
        <v>0</v>
      </c>
      <c r="BM21" s="234"/>
      <c r="BN21" s="234"/>
      <c r="BO21" s="234"/>
      <c r="BP21" s="234"/>
      <c r="BQ21" s="234"/>
    </row>
    <row r="22" spans="1:69">
      <c r="A22" s="234" t="s">
        <v>235</v>
      </c>
      <c r="B22" s="231">
        <v>0</v>
      </c>
      <c r="C22" s="231">
        <v>0</v>
      </c>
      <c r="D22" s="220">
        <v>53141.73</v>
      </c>
      <c r="E22" s="220">
        <v>53141.73</v>
      </c>
      <c r="F22" s="220">
        <v>53141.73</v>
      </c>
      <c r="G22" s="220">
        <v>53141.73</v>
      </c>
      <c r="H22" s="220">
        <v>53141.73</v>
      </c>
      <c r="I22" s="220">
        <v>53141.73</v>
      </c>
      <c r="J22" s="220">
        <v>53141.73</v>
      </c>
      <c r="K22" s="220">
        <v>53141.73</v>
      </c>
      <c r="L22" s="220">
        <v>53141.73</v>
      </c>
      <c r="M22" s="220">
        <v>53141.73</v>
      </c>
      <c r="N22" s="220">
        <v>53141.73</v>
      </c>
      <c r="O22" s="220">
        <v>53141.73</v>
      </c>
      <c r="P22" s="220">
        <f t="shared" si="5"/>
        <v>637700.75999999989</v>
      </c>
      <c r="Q22" s="220">
        <v>53141.73</v>
      </c>
      <c r="R22" s="220">
        <v>53141.73</v>
      </c>
      <c r="S22" s="220">
        <v>53141.73</v>
      </c>
      <c r="T22" s="220">
        <v>53141.73</v>
      </c>
      <c r="U22" s="220">
        <v>53141.73</v>
      </c>
      <c r="V22" s="220">
        <v>53141.73</v>
      </c>
      <c r="W22" s="220">
        <v>53141.73</v>
      </c>
      <c r="X22" s="220">
        <v>53141.73</v>
      </c>
      <c r="Y22" s="220">
        <v>53141.73</v>
      </c>
      <c r="Z22" s="220">
        <v>53141.73</v>
      </c>
      <c r="AA22" s="220">
        <v>53141.73</v>
      </c>
      <c r="AB22" s="220">
        <v>53141.73</v>
      </c>
      <c r="AC22" s="220">
        <v>53141.73</v>
      </c>
      <c r="AD22" s="220">
        <v>53141.73</v>
      </c>
      <c r="AE22" s="220">
        <v>53141.73</v>
      </c>
      <c r="AF22" s="220">
        <v>53141.73</v>
      </c>
      <c r="AG22" s="220">
        <f t="shared" si="6"/>
        <v>637700.75999999989</v>
      </c>
      <c r="AH22" s="219"/>
      <c r="AI22" s="235">
        <f t="shared" si="0"/>
        <v>0</v>
      </c>
      <c r="AJ22" s="235">
        <f t="shared" si="0"/>
        <v>0</v>
      </c>
      <c r="AK22" s="235">
        <f t="shared" si="0"/>
        <v>0</v>
      </c>
      <c r="AL22" s="235">
        <f t="shared" si="0"/>
        <v>0</v>
      </c>
      <c r="AM22" s="235">
        <f t="shared" si="0"/>
        <v>0</v>
      </c>
      <c r="AN22" s="235">
        <f t="shared" si="0"/>
        <v>0</v>
      </c>
      <c r="AO22" s="235">
        <f t="shared" si="0"/>
        <v>0</v>
      </c>
      <c r="AP22" s="235">
        <f t="shared" si="0"/>
        <v>0</v>
      </c>
      <c r="AQ22" s="235">
        <f t="shared" si="0"/>
        <v>0</v>
      </c>
      <c r="AR22" s="235">
        <f t="shared" si="0"/>
        <v>0</v>
      </c>
      <c r="AS22" s="235">
        <f t="shared" si="0"/>
        <v>0</v>
      </c>
      <c r="AT22" s="235">
        <f t="shared" si="0"/>
        <v>0</v>
      </c>
      <c r="AU22" s="236">
        <f t="shared" si="1"/>
        <v>0</v>
      </c>
      <c r="AV22" s="236">
        <f t="shared" si="2"/>
        <v>0</v>
      </c>
      <c r="AW22" s="236">
        <f t="shared" si="2"/>
        <v>0</v>
      </c>
      <c r="AX22" s="236">
        <f t="shared" si="2"/>
        <v>0</v>
      </c>
      <c r="AY22" s="236">
        <f t="shared" si="2"/>
        <v>0</v>
      </c>
      <c r="AZ22" s="236">
        <f t="shared" si="3"/>
        <v>0</v>
      </c>
      <c r="BA22" s="236">
        <f t="shared" si="3"/>
        <v>0</v>
      </c>
      <c r="BB22" s="236">
        <f t="shared" si="3"/>
        <v>0</v>
      </c>
      <c r="BC22" s="236">
        <f t="shared" si="3"/>
        <v>0</v>
      </c>
      <c r="BD22" s="236">
        <f t="shared" si="3"/>
        <v>0</v>
      </c>
      <c r="BE22" s="236">
        <f t="shared" si="3"/>
        <v>0</v>
      </c>
      <c r="BF22" s="236">
        <f t="shared" si="3"/>
        <v>0</v>
      </c>
      <c r="BG22" s="236">
        <f t="shared" si="3"/>
        <v>0</v>
      </c>
      <c r="BH22" s="236">
        <f t="shared" si="3"/>
        <v>0</v>
      </c>
      <c r="BI22" s="236">
        <f t="shared" si="3"/>
        <v>0</v>
      </c>
      <c r="BJ22" s="236">
        <f t="shared" si="3"/>
        <v>0</v>
      </c>
      <c r="BK22" s="236">
        <f t="shared" si="3"/>
        <v>0</v>
      </c>
      <c r="BL22" s="235">
        <f t="shared" si="4"/>
        <v>0</v>
      </c>
      <c r="BM22" s="234"/>
      <c r="BN22" s="234"/>
      <c r="BO22" s="234"/>
      <c r="BP22" s="234"/>
      <c r="BQ22" s="234"/>
    </row>
    <row r="23" spans="1:69">
      <c r="A23" s="234" t="s">
        <v>236</v>
      </c>
      <c r="B23" s="231">
        <v>4.0000000000000002E-4</v>
      </c>
      <c r="C23" s="231">
        <v>4.0000000000000002E-4</v>
      </c>
      <c r="D23" s="220">
        <v>3975675.61</v>
      </c>
      <c r="E23" s="220">
        <v>3975675.61</v>
      </c>
      <c r="F23" s="220">
        <v>3975675.61</v>
      </c>
      <c r="G23" s="220">
        <v>3975675.61</v>
      </c>
      <c r="H23" s="220">
        <v>3969112.15</v>
      </c>
      <c r="I23" s="220">
        <v>3962548.69</v>
      </c>
      <c r="J23" s="220">
        <v>3962548.69</v>
      </c>
      <c r="K23" s="220">
        <v>3962548.69</v>
      </c>
      <c r="L23" s="220">
        <v>3962548.69</v>
      </c>
      <c r="M23" s="220">
        <v>3962548.69</v>
      </c>
      <c r="N23" s="220">
        <v>3962548.69</v>
      </c>
      <c r="O23" s="220">
        <v>3962548.69</v>
      </c>
      <c r="P23" s="220">
        <f t="shared" si="5"/>
        <v>47609655.419999994</v>
      </c>
      <c r="Q23" s="220">
        <v>3962548.69</v>
      </c>
      <c r="R23" s="220">
        <v>3962548.69</v>
      </c>
      <c r="S23" s="220">
        <v>3962548.69</v>
      </c>
      <c r="T23" s="220">
        <v>3962548.69</v>
      </c>
      <c r="U23" s="220">
        <v>3962548.69</v>
      </c>
      <c r="V23" s="220">
        <v>3962548.69</v>
      </c>
      <c r="W23" s="220">
        <v>3962548.69</v>
      </c>
      <c r="X23" s="220">
        <v>3962548.69</v>
      </c>
      <c r="Y23" s="220">
        <v>3962548.69</v>
      </c>
      <c r="Z23" s="220">
        <v>3962548.69</v>
      </c>
      <c r="AA23" s="220">
        <v>3962548.69</v>
      </c>
      <c r="AB23" s="220">
        <v>3962548.69</v>
      </c>
      <c r="AC23" s="220">
        <v>3962548.69</v>
      </c>
      <c r="AD23" s="220">
        <v>3962548.69</v>
      </c>
      <c r="AE23" s="220">
        <v>3962548.69</v>
      </c>
      <c r="AF23" s="220">
        <v>3962548.69</v>
      </c>
      <c r="AG23" s="220">
        <f t="shared" si="6"/>
        <v>47550584.279999994</v>
      </c>
      <c r="AH23" s="219"/>
      <c r="AI23" s="235">
        <f t="shared" si="0"/>
        <v>132.52000000000001</v>
      </c>
      <c r="AJ23" s="235">
        <f t="shared" si="0"/>
        <v>132.52000000000001</v>
      </c>
      <c r="AK23" s="235">
        <f t="shared" si="0"/>
        <v>132.52000000000001</v>
      </c>
      <c r="AL23" s="235">
        <f t="shared" si="0"/>
        <v>132.52000000000001</v>
      </c>
      <c r="AM23" s="235">
        <f t="shared" si="0"/>
        <v>132.30000000000001</v>
      </c>
      <c r="AN23" s="235">
        <f t="shared" si="0"/>
        <v>132.08000000000001</v>
      </c>
      <c r="AO23" s="235">
        <f t="shared" si="0"/>
        <v>132.08000000000001</v>
      </c>
      <c r="AP23" s="235">
        <f t="shared" si="0"/>
        <v>132.08000000000001</v>
      </c>
      <c r="AQ23" s="235">
        <f t="shared" si="0"/>
        <v>132.08000000000001</v>
      </c>
      <c r="AR23" s="235">
        <f t="shared" si="0"/>
        <v>132.08000000000001</v>
      </c>
      <c r="AS23" s="235">
        <f t="shared" si="0"/>
        <v>132.08000000000001</v>
      </c>
      <c r="AT23" s="235">
        <f t="shared" si="0"/>
        <v>132.08000000000001</v>
      </c>
      <c r="AU23" s="236">
        <f t="shared" si="1"/>
        <v>1586.9399999999998</v>
      </c>
      <c r="AV23" s="236">
        <f t="shared" si="2"/>
        <v>132.08000000000001</v>
      </c>
      <c r="AW23" s="236">
        <f t="shared" si="2"/>
        <v>132.08000000000001</v>
      </c>
      <c r="AX23" s="236">
        <f t="shared" si="2"/>
        <v>132.08000000000001</v>
      </c>
      <c r="AY23" s="236">
        <f t="shared" si="2"/>
        <v>132.08000000000001</v>
      </c>
      <c r="AZ23" s="236">
        <f t="shared" si="3"/>
        <v>132.08000000000001</v>
      </c>
      <c r="BA23" s="236">
        <f t="shared" si="3"/>
        <v>132.08000000000001</v>
      </c>
      <c r="BB23" s="236">
        <f t="shared" si="3"/>
        <v>132.08000000000001</v>
      </c>
      <c r="BC23" s="236">
        <f t="shared" si="3"/>
        <v>132.08000000000001</v>
      </c>
      <c r="BD23" s="236">
        <f t="shared" si="3"/>
        <v>132.08000000000001</v>
      </c>
      <c r="BE23" s="236">
        <f t="shared" si="3"/>
        <v>132.08000000000001</v>
      </c>
      <c r="BF23" s="236">
        <f t="shared" si="3"/>
        <v>132.08000000000001</v>
      </c>
      <c r="BG23" s="236">
        <f t="shared" si="3"/>
        <v>132.08000000000001</v>
      </c>
      <c r="BH23" s="236">
        <f t="shared" si="3"/>
        <v>132.08000000000001</v>
      </c>
      <c r="BI23" s="236">
        <f t="shared" si="3"/>
        <v>132.08000000000001</v>
      </c>
      <c r="BJ23" s="236">
        <f t="shared" si="3"/>
        <v>132.08000000000001</v>
      </c>
      <c r="BK23" s="236">
        <f t="shared" si="3"/>
        <v>132.08000000000001</v>
      </c>
      <c r="BL23" s="235">
        <f t="shared" si="4"/>
        <v>1584.9599999999998</v>
      </c>
      <c r="BM23" s="234"/>
      <c r="BN23" s="234"/>
      <c r="BO23" s="234"/>
      <c r="BP23" s="234"/>
      <c r="BQ23" s="234"/>
    </row>
    <row r="24" spans="1:69">
      <c r="A24" s="234" t="s">
        <v>237</v>
      </c>
      <c r="B24" s="231">
        <v>6.3E-3</v>
      </c>
      <c r="C24" s="231">
        <v>6.3E-3</v>
      </c>
      <c r="D24" s="220">
        <v>2294022.73</v>
      </c>
      <c r="E24" s="220">
        <v>2294022.73</v>
      </c>
      <c r="F24" s="220">
        <v>2294022.73</v>
      </c>
      <c r="G24" s="220">
        <v>2294022.73</v>
      </c>
      <c r="H24" s="220">
        <v>2294022.73</v>
      </c>
      <c r="I24" s="220">
        <v>2294022.73</v>
      </c>
      <c r="J24" s="220">
        <v>2294022.73</v>
      </c>
      <c r="K24" s="220">
        <v>2294022.73</v>
      </c>
      <c r="L24" s="220">
        <v>2294022.73</v>
      </c>
      <c r="M24" s="220">
        <v>2294022.73</v>
      </c>
      <c r="N24" s="220">
        <v>2294022.73</v>
      </c>
      <c r="O24" s="220">
        <v>2294022.73</v>
      </c>
      <c r="P24" s="220">
        <f t="shared" si="5"/>
        <v>27528272.760000002</v>
      </c>
      <c r="Q24" s="220">
        <v>2294022.73</v>
      </c>
      <c r="R24" s="220">
        <v>2294022.73</v>
      </c>
      <c r="S24" s="220">
        <v>2294022.73</v>
      </c>
      <c r="T24" s="220">
        <v>2294022.73</v>
      </c>
      <c r="U24" s="220">
        <v>2294022.73</v>
      </c>
      <c r="V24" s="220">
        <v>2294022.73</v>
      </c>
      <c r="W24" s="220">
        <v>2294022.73</v>
      </c>
      <c r="X24" s="220">
        <v>2294022.73</v>
      </c>
      <c r="Y24" s="220">
        <v>2294022.73</v>
      </c>
      <c r="Z24" s="220">
        <v>2294022.73</v>
      </c>
      <c r="AA24" s="220">
        <v>2294022.73</v>
      </c>
      <c r="AB24" s="220">
        <v>2294022.73</v>
      </c>
      <c r="AC24" s="220">
        <v>2294022.73</v>
      </c>
      <c r="AD24" s="220">
        <v>2294022.73</v>
      </c>
      <c r="AE24" s="220">
        <v>2294022.73</v>
      </c>
      <c r="AF24" s="220">
        <v>2294022.73</v>
      </c>
      <c r="AG24" s="220">
        <f t="shared" si="6"/>
        <v>27528272.760000002</v>
      </c>
      <c r="AH24" s="219"/>
      <c r="AI24" s="235">
        <f t="shared" si="0"/>
        <v>1204.3599999999999</v>
      </c>
      <c r="AJ24" s="235">
        <f t="shared" si="0"/>
        <v>1204.3599999999999</v>
      </c>
      <c r="AK24" s="235">
        <f t="shared" si="0"/>
        <v>1204.3599999999999</v>
      </c>
      <c r="AL24" s="235">
        <f t="shared" si="0"/>
        <v>1204.3599999999999</v>
      </c>
      <c r="AM24" s="235">
        <f t="shared" si="0"/>
        <v>1204.3599999999999</v>
      </c>
      <c r="AN24" s="235">
        <f t="shared" si="0"/>
        <v>1204.3599999999999</v>
      </c>
      <c r="AO24" s="235">
        <f t="shared" si="0"/>
        <v>1204.3599999999999</v>
      </c>
      <c r="AP24" s="235">
        <f t="shared" si="0"/>
        <v>1204.3599999999999</v>
      </c>
      <c r="AQ24" s="235">
        <f t="shared" si="0"/>
        <v>1204.3599999999999</v>
      </c>
      <c r="AR24" s="235">
        <f t="shared" si="0"/>
        <v>1204.3599999999999</v>
      </c>
      <c r="AS24" s="235">
        <f t="shared" si="0"/>
        <v>1204.3599999999999</v>
      </c>
      <c r="AT24" s="235">
        <f t="shared" si="0"/>
        <v>1204.3599999999999</v>
      </c>
      <c r="AU24" s="236">
        <f t="shared" si="1"/>
        <v>14452.320000000002</v>
      </c>
      <c r="AV24" s="236">
        <f t="shared" si="2"/>
        <v>1204.3599999999999</v>
      </c>
      <c r="AW24" s="236">
        <f t="shared" si="2"/>
        <v>1204.3599999999999</v>
      </c>
      <c r="AX24" s="236">
        <f t="shared" si="2"/>
        <v>1204.3599999999999</v>
      </c>
      <c r="AY24" s="236">
        <f t="shared" si="2"/>
        <v>1204.3599999999999</v>
      </c>
      <c r="AZ24" s="236">
        <f t="shared" si="3"/>
        <v>1204.3599999999999</v>
      </c>
      <c r="BA24" s="236">
        <f t="shared" si="3"/>
        <v>1204.3599999999999</v>
      </c>
      <c r="BB24" s="236">
        <f t="shared" si="3"/>
        <v>1204.3599999999999</v>
      </c>
      <c r="BC24" s="236">
        <f t="shared" si="3"/>
        <v>1204.3599999999999</v>
      </c>
      <c r="BD24" s="236">
        <f t="shared" si="3"/>
        <v>1204.3599999999999</v>
      </c>
      <c r="BE24" s="236">
        <f t="shared" si="3"/>
        <v>1204.3599999999999</v>
      </c>
      <c r="BF24" s="236">
        <f t="shared" si="3"/>
        <v>1204.3599999999999</v>
      </c>
      <c r="BG24" s="236">
        <f t="shared" si="3"/>
        <v>1204.3599999999999</v>
      </c>
      <c r="BH24" s="236">
        <f t="shared" si="3"/>
        <v>1204.3599999999999</v>
      </c>
      <c r="BI24" s="236">
        <f t="shared" si="3"/>
        <v>1204.3599999999999</v>
      </c>
      <c r="BJ24" s="236">
        <f t="shared" si="3"/>
        <v>1204.3599999999999</v>
      </c>
      <c r="BK24" s="236">
        <f t="shared" si="3"/>
        <v>1204.3599999999999</v>
      </c>
      <c r="BL24" s="235">
        <f t="shared" si="4"/>
        <v>14452.320000000002</v>
      </c>
      <c r="BM24" s="234"/>
      <c r="BN24" s="234"/>
      <c r="BO24" s="234"/>
      <c r="BP24" s="234"/>
      <c r="BQ24" s="234"/>
    </row>
    <row r="25" spans="1:69">
      <c r="A25" s="262" t="s">
        <v>238</v>
      </c>
      <c r="B25" s="263">
        <v>3.1699999999999999E-2</v>
      </c>
      <c r="C25" s="263">
        <v>3.1699999999999999E-2</v>
      </c>
      <c r="D25" s="220">
        <v>24239633.719999999</v>
      </c>
      <c r="E25" s="220">
        <v>24241717.920000002</v>
      </c>
      <c r="F25" s="220">
        <v>24243802.120000001</v>
      </c>
      <c r="G25" s="220">
        <v>24243802.120000001</v>
      </c>
      <c r="H25" s="220">
        <v>24245245.140000001</v>
      </c>
      <c r="I25" s="220">
        <v>24246688.149999999</v>
      </c>
      <c r="J25" s="220">
        <v>24246688.149999999</v>
      </c>
      <c r="K25" s="220">
        <v>24246688.149999999</v>
      </c>
      <c r="L25" s="220">
        <v>24246688.149999999</v>
      </c>
      <c r="M25" s="220">
        <v>24246688.149999999</v>
      </c>
      <c r="N25" s="220">
        <v>24246688.149999999</v>
      </c>
      <c r="O25" s="220">
        <v>24246688.149999999</v>
      </c>
      <c r="P25" s="220">
        <f t="shared" si="5"/>
        <v>290941018.07000005</v>
      </c>
      <c r="Q25" s="220">
        <v>24246688.149999999</v>
      </c>
      <c r="R25" s="220">
        <v>24246688.149999999</v>
      </c>
      <c r="S25" s="220">
        <v>24246688.149999999</v>
      </c>
      <c r="T25" s="220">
        <v>24246688.149999999</v>
      </c>
      <c r="U25" s="220">
        <v>29538628</v>
      </c>
      <c r="V25" s="220">
        <v>29538628</v>
      </c>
      <c r="W25" s="220">
        <v>29538628</v>
      </c>
      <c r="X25" s="220">
        <v>29538628</v>
      </c>
      <c r="Y25" s="220">
        <v>29538628</v>
      </c>
      <c r="Z25" s="220">
        <v>29538628</v>
      </c>
      <c r="AA25" s="220">
        <v>29538628</v>
      </c>
      <c r="AB25" s="220">
        <v>29538628</v>
      </c>
      <c r="AC25" s="220">
        <v>29538628</v>
      </c>
      <c r="AD25" s="220">
        <v>29538628</v>
      </c>
      <c r="AE25" s="220">
        <v>29538628</v>
      </c>
      <c r="AF25" s="220">
        <v>29538628</v>
      </c>
      <c r="AG25" s="220">
        <f t="shared" si="6"/>
        <v>354463536</v>
      </c>
      <c r="AH25" s="219"/>
      <c r="AI25" s="235">
        <f t="shared" si="0"/>
        <v>64033.03</v>
      </c>
      <c r="AJ25" s="235">
        <f t="shared" si="0"/>
        <v>64038.54</v>
      </c>
      <c r="AK25" s="235">
        <f t="shared" si="0"/>
        <v>64044.04</v>
      </c>
      <c r="AL25" s="235">
        <f t="shared" si="0"/>
        <v>64044.04</v>
      </c>
      <c r="AM25" s="235">
        <f t="shared" si="0"/>
        <v>64047.86</v>
      </c>
      <c r="AN25" s="235">
        <f t="shared" si="0"/>
        <v>64051.67</v>
      </c>
      <c r="AO25" s="235">
        <f t="shared" si="0"/>
        <v>64051.67</v>
      </c>
      <c r="AP25" s="235">
        <f t="shared" si="0"/>
        <v>64051.67</v>
      </c>
      <c r="AQ25" s="235">
        <f t="shared" si="0"/>
        <v>64051.67</v>
      </c>
      <c r="AR25" s="235">
        <f t="shared" si="0"/>
        <v>64051.67</v>
      </c>
      <c r="AS25" s="235">
        <f t="shared" si="0"/>
        <v>64051.67</v>
      </c>
      <c r="AT25" s="235">
        <f t="shared" si="0"/>
        <v>64051.67</v>
      </c>
      <c r="AU25" s="236">
        <f t="shared" si="1"/>
        <v>768569.20000000007</v>
      </c>
      <c r="AV25" s="236">
        <f t="shared" si="2"/>
        <v>64051.67</v>
      </c>
      <c r="AW25" s="236">
        <f t="shared" si="2"/>
        <v>64051.67</v>
      </c>
      <c r="AX25" s="236">
        <f t="shared" si="2"/>
        <v>64051.67</v>
      </c>
      <c r="AY25" s="236">
        <f t="shared" si="2"/>
        <v>64051.67</v>
      </c>
      <c r="AZ25" s="236">
        <f t="shared" si="3"/>
        <v>78031.210000000006</v>
      </c>
      <c r="BA25" s="236">
        <f t="shared" si="3"/>
        <v>78031.210000000006</v>
      </c>
      <c r="BB25" s="236">
        <f t="shared" si="3"/>
        <v>78031.210000000006</v>
      </c>
      <c r="BC25" s="236">
        <f t="shared" si="3"/>
        <v>78031.210000000006</v>
      </c>
      <c r="BD25" s="236">
        <f t="shared" si="3"/>
        <v>78031.210000000006</v>
      </c>
      <c r="BE25" s="236">
        <f t="shared" si="3"/>
        <v>78031.210000000006</v>
      </c>
      <c r="BF25" s="236">
        <f t="shared" si="3"/>
        <v>78031.210000000006</v>
      </c>
      <c r="BG25" s="236">
        <f t="shared" si="3"/>
        <v>78031.210000000006</v>
      </c>
      <c r="BH25" s="236">
        <f t="shared" si="3"/>
        <v>78031.210000000006</v>
      </c>
      <c r="BI25" s="236">
        <f t="shared" si="3"/>
        <v>78031.210000000006</v>
      </c>
      <c r="BJ25" s="236">
        <f t="shared" si="3"/>
        <v>78031.210000000006</v>
      </c>
      <c r="BK25" s="236">
        <f t="shared" si="3"/>
        <v>78031.210000000006</v>
      </c>
      <c r="BL25" s="235">
        <f t="shared" si="4"/>
        <v>936374.5199999999</v>
      </c>
      <c r="BM25" s="234"/>
      <c r="BN25" s="234"/>
      <c r="BO25" s="234"/>
      <c r="BP25" s="234"/>
      <c r="BQ25" s="234"/>
    </row>
    <row r="26" spans="1:69">
      <c r="A26" s="262" t="s">
        <v>239</v>
      </c>
      <c r="B26" s="263">
        <v>3.1699999999999999E-2</v>
      </c>
      <c r="C26" s="263">
        <v>3.1699999999999999E-2</v>
      </c>
      <c r="D26" s="220">
        <v>47042.13</v>
      </c>
      <c r="E26" s="220">
        <v>47042.13</v>
      </c>
      <c r="F26" s="220">
        <v>47042.13</v>
      </c>
      <c r="G26" s="220">
        <v>47042.13</v>
      </c>
      <c r="H26" s="220">
        <v>47042.13</v>
      </c>
      <c r="I26" s="220">
        <v>47042.13</v>
      </c>
      <c r="J26" s="220">
        <v>47042.13</v>
      </c>
      <c r="K26" s="220">
        <v>47042.13</v>
      </c>
      <c r="L26" s="220">
        <v>47042.13</v>
      </c>
      <c r="M26" s="220">
        <v>47042.13</v>
      </c>
      <c r="N26" s="220">
        <v>47042.13</v>
      </c>
      <c r="O26" s="220">
        <v>47042.13</v>
      </c>
      <c r="P26" s="220">
        <f t="shared" si="5"/>
        <v>564505.55999999994</v>
      </c>
      <c r="Q26" s="220">
        <v>47042.13</v>
      </c>
      <c r="R26" s="220">
        <v>47042.13</v>
      </c>
      <c r="S26" s="220">
        <v>47042.13</v>
      </c>
      <c r="T26" s="220">
        <v>47042.13</v>
      </c>
      <c r="U26" s="220">
        <v>0</v>
      </c>
      <c r="V26" s="220">
        <v>0</v>
      </c>
      <c r="W26" s="220">
        <v>0</v>
      </c>
      <c r="X26" s="220">
        <v>0</v>
      </c>
      <c r="Y26" s="220">
        <v>0</v>
      </c>
      <c r="Z26" s="220">
        <v>0</v>
      </c>
      <c r="AA26" s="220">
        <v>0</v>
      </c>
      <c r="AB26" s="220">
        <v>0</v>
      </c>
      <c r="AC26" s="220">
        <v>0</v>
      </c>
      <c r="AD26" s="220">
        <v>0</v>
      </c>
      <c r="AE26" s="220">
        <v>0</v>
      </c>
      <c r="AF26" s="220">
        <v>0</v>
      </c>
      <c r="AG26" s="220">
        <f t="shared" si="6"/>
        <v>0</v>
      </c>
      <c r="AH26" s="219"/>
      <c r="AI26" s="235">
        <f t="shared" si="0"/>
        <v>124.27</v>
      </c>
      <c r="AJ26" s="235">
        <f t="shared" si="0"/>
        <v>124.27</v>
      </c>
      <c r="AK26" s="235">
        <f t="shared" si="0"/>
        <v>124.27</v>
      </c>
      <c r="AL26" s="235">
        <f t="shared" ref="AL26:AT54" si="7">ROUND(G26*$B26/12,2)</f>
        <v>124.27</v>
      </c>
      <c r="AM26" s="235">
        <f t="shared" si="7"/>
        <v>124.27</v>
      </c>
      <c r="AN26" s="235">
        <f t="shared" si="7"/>
        <v>124.27</v>
      </c>
      <c r="AO26" s="235">
        <f t="shared" si="7"/>
        <v>124.27</v>
      </c>
      <c r="AP26" s="235">
        <f t="shared" si="7"/>
        <v>124.27</v>
      </c>
      <c r="AQ26" s="235">
        <f t="shared" si="7"/>
        <v>124.27</v>
      </c>
      <c r="AR26" s="235">
        <f t="shared" si="7"/>
        <v>124.27</v>
      </c>
      <c r="AS26" s="235">
        <f t="shared" si="7"/>
        <v>124.27</v>
      </c>
      <c r="AT26" s="235">
        <f t="shared" si="7"/>
        <v>124.27</v>
      </c>
      <c r="AU26" s="236">
        <f t="shared" si="1"/>
        <v>1491.24</v>
      </c>
      <c r="AV26" s="236">
        <f t="shared" si="2"/>
        <v>124.27</v>
      </c>
      <c r="AW26" s="236">
        <f t="shared" si="2"/>
        <v>124.27</v>
      </c>
      <c r="AX26" s="236">
        <f t="shared" si="2"/>
        <v>124.27</v>
      </c>
      <c r="AY26" s="236">
        <f t="shared" si="2"/>
        <v>124.27</v>
      </c>
      <c r="AZ26" s="236">
        <f t="shared" si="3"/>
        <v>0</v>
      </c>
      <c r="BA26" s="236">
        <f t="shared" si="3"/>
        <v>0</v>
      </c>
      <c r="BB26" s="236">
        <f t="shared" si="3"/>
        <v>0</v>
      </c>
      <c r="BC26" s="236">
        <f t="shared" ref="BC26:BK54" si="8">ROUND(X26*$C26/12,2)</f>
        <v>0</v>
      </c>
      <c r="BD26" s="236">
        <f t="shared" si="8"/>
        <v>0</v>
      </c>
      <c r="BE26" s="236">
        <f t="shared" si="8"/>
        <v>0</v>
      </c>
      <c r="BF26" s="236">
        <f t="shared" si="8"/>
        <v>0</v>
      </c>
      <c r="BG26" s="236">
        <f t="shared" si="8"/>
        <v>0</v>
      </c>
      <c r="BH26" s="236">
        <f t="shared" si="8"/>
        <v>0</v>
      </c>
      <c r="BI26" s="236">
        <f t="shared" si="8"/>
        <v>0</v>
      </c>
      <c r="BJ26" s="236">
        <f t="shared" si="8"/>
        <v>0</v>
      </c>
      <c r="BK26" s="236">
        <f t="shared" si="8"/>
        <v>0</v>
      </c>
      <c r="BL26" s="235">
        <f t="shared" si="4"/>
        <v>0</v>
      </c>
      <c r="BM26" s="234"/>
      <c r="BN26" s="234"/>
      <c r="BO26" s="234"/>
      <c r="BP26" s="234"/>
      <c r="BQ26" s="234"/>
    </row>
    <row r="27" spans="1:69">
      <c r="A27" s="262" t="s">
        <v>240</v>
      </c>
      <c r="B27" s="263">
        <v>3.1699999999999999E-2</v>
      </c>
      <c r="C27" s="263">
        <v>3.1699999999999999E-2</v>
      </c>
      <c r="D27" s="220">
        <v>5244897.72</v>
      </c>
      <c r="E27" s="220">
        <v>5244897.72</v>
      </c>
      <c r="F27" s="220">
        <v>5244897.72</v>
      </c>
      <c r="G27" s="220">
        <v>5244897.72</v>
      </c>
      <c r="H27" s="220">
        <v>5244897.72</v>
      </c>
      <c r="I27" s="220">
        <v>5244897.72</v>
      </c>
      <c r="J27" s="220">
        <v>5244897.72</v>
      </c>
      <c r="K27" s="220">
        <v>5244897.72</v>
      </c>
      <c r="L27" s="220">
        <v>5244897.72</v>
      </c>
      <c r="M27" s="220">
        <v>5244897.72</v>
      </c>
      <c r="N27" s="220">
        <v>5244897.72</v>
      </c>
      <c r="O27" s="220">
        <v>5244897.72</v>
      </c>
      <c r="P27" s="220">
        <f t="shared" si="5"/>
        <v>62938772.639999993</v>
      </c>
      <c r="Q27" s="220">
        <v>5244897.72</v>
      </c>
      <c r="R27" s="220">
        <v>5244897.72</v>
      </c>
      <c r="S27" s="220">
        <v>5244897.72</v>
      </c>
      <c r="T27" s="220">
        <v>5244897.72</v>
      </c>
      <c r="U27" s="220">
        <v>0</v>
      </c>
      <c r="V27" s="220">
        <v>0</v>
      </c>
      <c r="W27" s="220">
        <v>0</v>
      </c>
      <c r="X27" s="220">
        <v>0</v>
      </c>
      <c r="Y27" s="220">
        <v>0</v>
      </c>
      <c r="Z27" s="220">
        <v>0</v>
      </c>
      <c r="AA27" s="220">
        <v>0</v>
      </c>
      <c r="AB27" s="220">
        <v>0</v>
      </c>
      <c r="AC27" s="220">
        <v>0</v>
      </c>
      <c r="AD27" s="220">
        <v>0</v>
      </c>
      <c r="AE27" s="220">
        <v>0</v>
      </c>
      <c r="AF27" s="220">
        <v>0</v>
      </c>
      <c r="AG27" s="220">
        <f t="shared" si="6"/>
        <v>0</v>
      </c>
      <c r="AH27" s="219"/>
      <c r="AI27" s="235">
        <f t="shared" ref="AI27:AN83" si="9">ROUND(D27*$B27/12,2)</f>
        <v>13855.27</v>
      </c>
      <c r="AJ27" s="235">
        <f t="shared" si="9"/>
        <v>13855.27</v>
      </c>
      <c r="AK27" s="235">
        <f t="shared" si="9"/>
        <v>13855.27</v>
      </c>
      <c r="AL27" s="235">
        <f t="shared" si="7"/>
        <v>13855.27</v>
      </c>
      <c r="AM27" s="235">
        <f t="shared" si="7"/>
        <v>13855.27</v>
      </c>
      <c r="AN27" s="235">
        <f t="shared" si="7"/>
        <v>13855.27</v>
      </c>
      <c r="AO27" s="235">
        <f t="shared" si="7"/>
        <v>13855.27</v>
      </c>
      <c r="AP27" s="235">
        <f t="shared" si="7"/>
        <v>13855.27</v>
      </c>
      <c r="AQ27" s="235">
        <f t="shared" si="7"/>
        <v>13855.27</v>
      </c>
      <c r="AR27" s="235">
        <f t="shared" si="7"/>
        <v>13855.27</v>
      </c>
      <c r="AS27" s="235">
        <f t="shared" si="7"/>
        <v>13855.27</v>
      </c>
      <c r="AT27" s="235">
        <f t="shared" si="7"/>
        <v>13855.27</v>
      </c>
      <c r="AU27" s="236">
        <f t="shared" si="1"/>
        <v>166263.24</v>
      </c>
      <c r="AV27" s="236">
        <f t="shared" si="2"/>
        <v>13855.27</v>
      </c>
      <c r="AW27" s="236">
        <f t="shared" si="2"/>
        <v>13855.27</v>
      </c>
      <c r="AX27" s="236">
        <f t="shared" si="2"/>
        <v>13855.27</v>
      </c>
      <c r="AY27" s="236">
        <f t="shared" si="2"/>
        <v>13855.27</v>
      </c>
      <c r="AZ27" s="236">
        <f t="shared" ref="AZ27:BE83" si="10">ROUND(U27*$C27/12,2)</f>
        <v>0</v>
      </c>
      <c r="BA27" s="236">
        <f t="shared" si="10"/>
        <v>0</v>
      </c>
      <c r="BB27" s="236">
        <f t="shared" si="10"/>
        <v>0</v>
      </c>
      <c r="BC27" s="236">
        <f t="shared" si="8"/>
        <v>0</v>
      </c>
      <c r="BD27" s="236">
        <f t="shared" si="8"/>
        <v>0</v>
      </c>
      <c r="BE27" s="236">
        <f t="shared" si="8"/>
        <v>0</v>
      </c>
      <c r="BF27" s="236">
        <f t="shared" si="8"/>
        <v>0</v>
      </c>
      <c r="BG27" s="236">
        <f t="shared" si="8"/>
        <v>0</v>
      </c>
      <c r="BH27" s="236">
        <f t="shared" si="8"/>
        <v>0</v>
      </c>
      <c r="BI27" s="236">
        <f t="shared" si="8"/>
        <v>0</v>
      </c>
      <c r="BJ27" s="236">
        <f t="shared" si="8"/>
        <v>0</v>
      </c>
      <c r="BK27" s="236">
        <f t="shared" si="8"/>
        <v>0</v>
      </c>
      <c r="BL27" s="235">
        <f t="shared" si="4"/>
        <v>0</v>
      </c>
      <c r="BM27" s="234"/>
      <c r="BN27" s="234"/>
      <c r="BO27" s="234"/>
      <c r="BP27" s="234"/>
      <c r="BQ27" s="234"/>
    </row>
    <row r="28" spans="1:69">
      <c r="A28" s="262" t="s">
        <v>241</v>
      </c>
      <c r="B28" s="263">
        <v>4.5399999999999996E-2</v>
      </c>
      <c r="C28" s="263">
        <v>4.5399999999999996E-2</v>
      </c>
      <c r="D28" s="220">
        <v>45553346.689999998</v>
      </c>
      <c r="E28" s="220">
        <v>45553346.689999998</v>
      </c>
      <c r="F28" s="220">
        <v>45553346.689999998</v>
      </c>
      <c r="G28" s="220">
        <v>45553346.689999998</v>
      </c>
      <c r="H28" s="220">
        <v>45553346.689999998</v>
      </c>
      <c r="I28" s="220">
        <v>45553346.689999998</v>
      </c>
      <c r="J28" s="220">
        <v>45553346.689999998</v>
      </c>
      <c r="K28" s="220">
        <v>45553346.689999998</v>
      </c>
      <c r="L28" s="220">
        <v>45553346.689999998</v>
      </c>
      <c r="M28" s="220">
        <v>45553346.689999998</v>
      </c>
      <c r="N28" s="220">
        <v>45553346.689999998</v>
      </c>
      <c r="O28" s="220">
        <v>45553346.689999998</v>
      </c>
      <c r="P28" s="220">
        <f t="shared" si="5"/>
        <v>546640160.27999997</v>
      </c>
      <c r="Q28" s="220">
        <v>45553346.689999998</v>
      </c>
      <c r="R28" s="220">
        <v>45553346.689999998</v>
      </c>
      <c r="S28" s="220">
        <v>45553346.689999998</v>
      </c>
      <c r="T28" s="220">
        <v>45553346.689999998</v>
      </c>
      <c r="U28" s="220">
        <v>45553346.689999998</v>
      </c>
      <c r="V28" s="220">
        <v>45553346.689999998</v>
      </c>
      <c r="W28" s="220">
        <v>45553346.689999998</v>
      </c>
      <c r="X28" s="220">
        <v>45553346.689999998</v>
      </c>
      <c r="Y28" s="220">
        <v>45553346.689999998</v>
      </c>
      <c r="Z28" s="220">
        <v>45553346.689999998</v>
      </c>
      <c r="AA28" s="220">
        <v>45553346.689999998</v>
      </c>
      <c r="AB28" s="220">
        <v>45553346.689999998</v>
      </c>
      <c r="AC28" s="220">
        <v>45553346.689999998</v>
      </c>
      <c r="AD28" s="220">
        <v>45553346.689999998</v>
      </c>
      <c r="AE28" s="220">
        <v>45553346.689999998</v>
      </c>
      <c r="AF28" s="220">
        <v>45553346.689999998</v>
      </c>
      <c r="AG28" s="220">
        <f t="shared" si="6"/>
        <v>546640160.27999997</v>
      </c>
      <c r="AH28" s="219"/>
      <c r="AI28" s="235">
        <f t="shared" si="9"/>
        <v>172343.49</v>
      </c>
      <c r="AJ28" s="235">
        <f t="shared" si="9"/>
        <v>172343.49</v>
      </c>
      <c r="AK28" s="235">
        <f t="shared" si="9"/>
        <v>172343.49</v>
      </c>
      <c r="AL28" s="235">
        <f t="shared" si="7"/>
        <v>172343.49</v>
      </c>
      <c r="AM28" s="235">
        <f t="shared" si="7"/>
        <v>172343.49</v>
      </c>
      <c r="AN28" s="235">
        <f t="shared" si="7"/>
        <v>172343.49</v>
      </c>
      <c r="AO28" s="235">
        <f t="shared" si="7"/>
        <v>172343.49</v>
      </c>
      <c r="AP28" s="235">
        <f t="shared" si="7"/>
        <v>172343.49</v>
      </c>
      <c r="AQ28" s="235">
        <f t="shared" si="7"/>
        <v>172343.49</v>
      </c>
      <c r="AR28" s="235">
        <f t="shared" si="7"/>
        <v>172343.49</v>
      </c>
      <c r="AS28" s="235">
        <f t="shared" si="7"/>
        <v>172343.49</v>
      </c>
      <c r="AT28" s="235">
        <f t="shared" si="7"/>
        <v>172343.49</v>
      </c>
      <c r="AU28" s="236">
        <f t="shared" si="1"/>
        <v>2068121.88</v>
      </c>
      <c r="AV28" s="236">
        <f t="shared" si="2"/>
        <v>172343.49</v>
      </c>
      <c r="AW28" s="236">
        <f t="shared" si="2"/>
        <v>172343.49</v>
      </c>
      <c r="AX28" s="236">
        <f t="shared" si="2"/>
        <v>172343.49</v>
      </c>
      <c r="AY28" s="236">
        <f t="shared" si="2"/>
        <v>172343.49</v>
      </c>
      <c r="AZ28" s="236">
        <f t="shared" si="10"/>
        <v>172343.49</v>
      </c>
      <c r="BA28" s="236">
        <f t="shared" si="10"/>
        <v>172343.49</v>
      </c>
      <c r="BB28" s="236">
        <f t="shared" si="10"/>
        <v>172343.49</v>
      </c>
      <c r="BC28" s="236">
        <f t="shared" si="8"/>
        <v>172343.49</v>
      </c>
      <c r="BD28" s="236">
        <f t="shared" si="8"/>
        <v>172343.49</v>
      </c>
      <c r="BE28" s="236">
        <f t="shared" si="8"/>
        <v>172343.49</v>
      </c>
      <c r="BF28" s="236">
        <f t="shared" si="8"/>
        <v>172343.49</v>
      </c>
      <c r="BG28" s="236">
        <f t="shared" si="8"/>
        <v>172343.49</v>
      </c>
      <c r="BH28" s="236">
        <f t="shared" si="8"/>
        <v>172343.49</v>
      </c>
      <c r="BI28" s="236">
        <f t="shared" si="8"/>
        <v>172343.49</v>
      </c>
      <c r="BJ28" s="236">
        <f t="shared" si="8"/>
        <v>172343.49</v>
      </c>
      <c r="BK28" s="236">
        <f t="shared" si="8"/>
        <v>172343.49</v>
      </c>
      <c r="BL28" s="235">
        <f t="shared" si="4"/>
        <v>2068121.88</v>
      </c>
      <c r="BM28" s="234"/>
      <c r="BN28" s="234"/>
      <c r="BO28" s="234"/>
      <c r="BP28" s="234"/>
      <c r="BQ28" s="234"/>
    </row>
    <row r="29" spans="1:69">
      <c r="A29" s="234" t="s">
        <v>242</v>
      </c>
      <c r="B29" s="231">
        <v>1.6799999999999999E-2</v>
      </c>
      <c r="C29" s="231">
        <v>1.6799999999999999E-2</v>
      </c>
      <c r="D29" s="220">
        <v>21798170.48</v>
      </c>
      <c r="E29" s="220">
        <v>21920289.789999999</v>
      </c>
      <c r="F29" s="220">
        <v>22056975.370000001</v>
      </c>
      <c r="G29" s="220">
        <v>22056975.370000001</v>
      </c>
      <c r="H29" s="220">
        <v>22051983.120000001</v>
      </c>
      <c r="I29" s="220">
        <v>22425317.379999999</v>
      </c>
      <c r="J29" s="220">
        <v>22803643.890000001</v>
      </c>
      <c r="K29" s="220">
        <v>22803643.890000001</v>
      </c>
      <c r="L29" s="220">
        <v>22803643.890000001</v>
      </c>
      <c r="M29" s="220">
        <v>22875964.41</v>
      </c>
      <c r="N29" s="220">
        <v>22948284.93</v>
      </c>
      <c r="O29" s="220">
        <v>22948284.93</v>
      </c>
      <c r="P29" s="220">
        <f t="shared" si="5"/>
        <v>269493177.44999999</v>
      </c>
      <c r="Q29" s="220">
        <v>22948284.93</v>
      </c>
      <c r="R29" s="220">
        <v>22948284.93</v>
      </c>
      <c r="S29" s="220">
        <v>22948284.93</v>
      </c>
      <c r="T29" s="220">
        <v>22948284.93</v>
      </c>
      <c r="U29" s="220">
        <v>22948284.93</v>
      </c>
      <c r="V29" s="220">
        <v>23414687.565000001</v>
      </c>
      <c r="W29" s="220">
        <v>23881090.199999999</v>
      </c>
      <c r="X29" s="220">
        <v>23881090.199999999</v>
      </c>
      <c r="Y29" s="220">
        <v>23881090.199999999</v>
      </c>
      <c r="Z29" s="220">
        <v>23881090.199999999</v>
      </c>
      <c r="AA29" s="220">
        <v>23881090.199999999</v>
      </c>
      <c r="AB29" s="220">
        <v>23881090.199999999</v>
      </c>
      <c r="AC29" s="220">
        <v>23881090.199999999</v>
      </c>
      <c r="AD29" s="220">
        <v>23881090.199999999</v>
      </c>
      <c r="AE29" s="220">
        <v>23881090.199999999</v>
      </c>
      <c r="AF29" s="220">
        <v>23881090.199999999</v>
      </c>
      <c r="AG29" s="220">
        <f t="shared" si="6"/>
        <v>285173874.49499995</v>
      </c>
      <c r="AH29" s="219"/>
      <c r="AI29" s="235">
        <f t="shared" si="9"/>
        <v>30517.439999999999</v>
      </c>
      <c r="AJ29" s="235">
        <f t="shared" si="9"/>
        <v>30688.41</v>
      </c>
      <c r="AK29" s="235">
        <f t="shared" si="9"/>
        <v>30879.77</v>
      </c>
      <c r="AL29" s="235">
        <f t="shared" si="7"/>
        <v>30879.77</v>
      </c>
      <c r="AM29" s="235">
        <f t="shared" si="7"/>
        <v>30872.78</v>
      </c>
      <c r="AN29" s="235">
        <f t="shared" si="7"/>
        <v>31395.439999999999</v>
      </c>
      <c r="AO29" s="235">
        <f t="shared" si="7"/>
        <v>31925.1</v>
      </c>
      <c r="AP29" s="235">
        <f t="shared" si="7"/>
        <v>31925.1</v>
      </c>
      <c r="AQ29" s="235">
        <f t="shared" si="7"/>
        <v>31925.1</v>
      </c>
      <c r="AR29" s="235">
        <f t="shared" si="7"/>
        <v>32026.35</v>
      </c>
      <c r="AS29" s="235">
        <f t="shared" si="7"/>
        <v>32127.599999999999</v>
      </c>
      <c r="AT29" s="235">
        <f t="shared" si="7"/>
        <v>32127.599999999999</v>
      </c>
      <c r="AU29" s="236">
        <f t="shared" si="1"/>
        <v>377290.4599999999</v>
      </c>
      <c r="AV29" s="236">
        <f t="shared" si="2"/>
        <v>32127.599999999999</v>
      </c>
      <c r="AW29" s="236">
        <f t="shared" si="2"/>
        <v>32127.599999999999</v>
      </c>
      <c r="AX29" s="236">
        <f t="shared" si="2"/>
        <v>32127.599999999999</v>
      </c>
      <c r="AY29" s="236">
        <f t="shared" si="2"/>
        <v>32127.599999999999</v>
      </c>
      <c r="AZ29" s="236">
        <f t="shared" si="10"/>
        <v>32127.599999999999</v>
      </c>
      <c r="BA29" s="236">
        <f t="shared" si="10"/>
        <v>32780.559999999998</v>
      </c>
      <c r="BB29" s="236">
        <f t="shared" si="10"/>
        <v>33433.53</v>
      </c>
      <c r="BC29" s="236">
        <f t="shared" si="8"/>
        <v>33433.53</v>
      </c>
      <c r="BD29" s="236">
        <f t="shared" si="8"/>
        <v>33433.53</v>
      </c>
      <c r="BE29" s="236">
        <f t="shared" si="8"/>
        <v>33433.53</v>
      </c>
      <c r="BF29" s="236">
        <f t="shared" si="8"/>
        <v>33433.53</v>
      </c>
      <c r="BG29" s="236">
        <f t="shared" si="8"/>
        <v>33433.53</v>
      </c>
      <c r="BH29" s="236">
        <f t="shared" si="8"/>
        <v>33433.53</v>
      </c>
      <c r="BI29" s="236">
        <f t="shared" si="8"/>
        <v>33433.53</v>
      </c>
      <c r="BJ29" s="236">
        <f t="shared" si="8"/>
        <v>33433.53</v>
      </c>
      <c r="BK29" s="236">
        <f t="shared" si="8"/>
        <v>33433.53</v>
      </c>
      <c r="BL29" s="235">
        <f t="shared" si="4"/>
        <v>399243.46000000008</v>
      </c>
      <c r="BM29" s="234"/>
      <c r="BN29" s="234"/>
      <c r="BO29" s="234"/>
      <c r="BP29" s="234"/>
      <c r="BQ29" s="234"/>
    </row>
    <row r="30" spans="1:69">
      <c r="A30" s="234" t="s">
        <v>243</v>
      </c>
      <c r="B30" s="231">
        <v>1.14E-2</v>
      </c>
      <c r="C30" s="231">
        <v>1.14E-2</v>
      </c>
      <c r="D30" s="220">
        <v>8491198.6400000006</v>
      </c>
      <c r="E30" s="220">
        <v>8491198.6400000006</v>
      </c>
      <c r="F30" s="220">
        <v>8491198.6400000006</v>
      </c>
      <c r="G30" s="220">
        <v>8491198.6400000006</v>
      </c>
      <c r="H30" s="220">
        <v>8491198.6400000006</v>
      </c>
      <c r="I30" s="220">
        <v>8491198.6400000006</v>
      </c>
      <c r="J30" s="220">
        <v>8491198.6400000006</v>
      </c>
      <c r="K30" s="220">
        <v>8491198.6400000006</v>
      </c>
      <c r="L30" s="220">
        <v>8491198.6400000006</v>
      </c>
      <c r="M30" s="220">
        <v>8491198.6400000006</v>
      </c>
      <c r="N30" s="220">
        <v>8491198.6400000006</v>
      </c>
      <c r="O30" s="220">
        <v>8491198.6400000006</v>
      </c>
      <c r="P30" s="220">
        <f t="shared" si="5"/>
        <v>101894383.68000001</v>
      </c>
      <c r="Q30" s="220">
        <v>8491198.6400000006</v>
      </c>
      <c r="R30" s="220">
        <v>8491198.6400000006</v>
      </c>
      <c r="S30" s="220">
        <v>8491198.6400000006</v>
      </c>
      <c r="T30" s="220">
        <v>8491198.6400000006</v>
      </c>
      <c r="U30" s="220">
        <v>8491198.6400000006</v>
      </c>
      <c r="V30" s="220">
        <v>8491198.6400000006</v>
      </c>
      <c r="W30" s="220">
        <v>8491198.6400000006</v>
      </c>
      <c r="X30" s="220">
        <v>8491198.6400000006</v>
      </c>
      <c r="Y30" s="220">
        <v>8491198.6400000006</v>
      </c>
      <c r="Z30" s="220">
        <v>8491198.6400000006</v>
      </c>
      <c r="AA30" s="220">
        <v>8491198.6400000006</v>
      </c>
      <c r="AB30" s="220">
        <v>8491198.6400000006</v>
      </c>
      <c r="AC30" s="220">
        <v>8491198.6400000006</v>
      </c>
      <c r="AD30" s="220">
        <v>8491198.6400000006</v>
      </c>
      <c r="AE30" s="220">
        <v>8491198.6400000006</v>
      </c>
      <c r="AF30" s="220">
        <v>8491198.6400000006</v>
      </c>
      <c r="AG30" s="220">
        <f t="shared" si="6"/>
        <v>101894383.68000001</v>
      </c>
      <c r="AH30" s="219"/>
      <c r="AI30" s="235">
        <f t="shared" si="9"/>
        <v>8066.64</v>
      </c>
      <c r="AJ30" s="235">
        <f t="shared" si="9"/>
        <v>8066.64</v>
      </c>
      <c r="AK30" s="235">
        <f t="shared" si="9"/>
        <v>8066.64</v>
      </c>
      <c r="AL30" s="235">
        <f t="shared" si="7"/>
        <v>8066.64</v>
      </c>
      <c r="AM30" s="235">
        <f t="shared" si="7"/>
        <v>8066.64</v>
      </c>
      <c r="AN30" s="235">
        <f t="shared" si="7"/>
        <v>8066.64</v>
      </c>
      <c r="AO30" s="235">
        <f t="shared" si="7"/>
        <v>8066.64</v>
      </c>
      <c r="AP30" s="235">
        <f t="shared" si="7"/>
        <v>8066.64</v>
      </c>
      <c r="AQ30" s="235">
        <f t="shared" si="7"/>
        <v>8066.64</v>
      </c>
      <c r="AR30" s="235">
        <f t="shared" si="7"/>
        <v>8066.64</v>
      </c>
      <c r="AS30" s="235">
        <f t="shared" si="7"/>
        <v>8066.64</v>
      </c>
      <c r="AT30" s="235">
        <f t="shared" si="7"/>
        <v>8066.64</v>
      </c>
      <c r="AU30" s="236">
        <f t="shared" si="1"/>
        <v>96799.680000000008</v>
      </c>
      <c r="AV30" s="236">
        <f t="shared" si="2"/>
        <v>8066.64</v>
      </c>
      <c r="AW30" s="236">
        <f t="shared" si="2"/>
        <v>8066.64</v>
      </c>
      <c r="AX30" s="236">
        <f t="shared" si="2"/>
        <v>8066.64</v>
      </c>
      <c r="AY30" s="236">
        <f t="shared" si="2"/>
        <v>8066.64</v>
      </c>
      <c r="AZ30" s="236">
        <f t="shared" si="10"/>
        <v>8066.64</v>
      </c>
      <c r="BA30" s="236">
        <f t="shared" si="10"/>
        <v>8066.64</v>
      </c>
      <c r="BB30" s="236">
        <f t="shared" si="10"/>
        <v>8066.64</v>
      </c>
      <c r="BC30" s="236">
        <f t="shared" si="8"/>
        <v>8066.64</v>
      </c>
      <c r="BD30" s="236">
        <f t="shared" si="8"/>
        <v>8066.64</v>
      </c>
      <c r="BE30" s="236">
        <f t="shared" si="8"/>
        <v>8066.64</v>
      </c>
      <c r="BF30" s="236">
        <f t="shared" si="8"/>
        <v>8066.64</v>
      </c>
      <c r="BG30" s="236">
        <f t="shared" si="8"/>
        <v>8066.64</v>
      </c>
      <c r="BH30" s="236">
        <f t="shared" si="8"/>
        <v>8066.64</v>
      </c>
      <c r="BI30" s="236">
        <f t="shared" si="8"/>
        <v>8066.64</v>
      </c>
      <c r="BJ30" s="236">
        <f t="shared" si="8"/>
        <v>8066.64</v>
      </c>
      <c r="BK30" s="236">
        <f t="shared" si="8"/>
        <v>8066.64</v>
      </c>
      <c r="BL30" s="235">
        <f t="shared" si="4"/>
        <v>96799.680000000008</v>
      </c>
      <c r="BM30" s="234"/>
      <c r="BN30" s="234"/>
      <c r="BO30" s="234"/>
      <c r="BP30" s="234"/>
      <c r="BQ30" s="234"/>
    </row>
    <row r="31" spans="1:69">
      <c r="A31" s="234" t="s">
        <v>244</v>
      </c>
      <c r="B31" s="231">
        <v>1.3100000000000001E-2</v>
      </c>
      <c r="C31" s="231">
        <v>1.3100000000000001E-2</v>
      </c>
      <c r="D31" s="220">
        <v>17008462.84</v>
      </c>
      <c r="E31" s="220">
        <v>17043478.800000001</v>
      </c>
      <c r="F31" s="220">
        <v>17043478.800000001</v>
      </c>
      <c r="G31" s="220">
        <v>17043478.800000001</v>
      </c>
      <c r="H31" s="220">
        <v>17043478.800000001</v>
      </c>
      <c r="I31" s="220">
        <v>17082498.780000001</v>
      </c>
      <c r="J31" s="220">
        <v>17203567.48</v>
      </c>
      <c r="K31" s="220">
        <v>17285616.200000003</v>
      </c>
      <c r="L31" s="220">
        <v>17285616.200000003</v>
      </c>
      <c r="M31" s="220">
        <v>17285616.200000003</v>
      </c>
      <c r="N31" s="220">
        <v>17285616.200000003</v>
      </c>
      <c r="O31" s="220">
        <v>17285616.200000003</v>
      </c>
      <c r="P31" s="220">
        <f t="shared" si="5"/>
        <v>205896525.29999995</v>
      </c>
      <c r="Q31" s="220">
        <v>17285616.200000003</v>
      </c>
      <c r="R31" s="220">
        <v>17285616.200000003</v>
      </c>
      <c r="S31" s="220">
        <v>17285616.200000003</v>
      </c>
      <c r="T31" s="220">
        <v>17285616.200000003</v>
      </c>
      <c r="U31" s="220">
        <v>17285616.200000003</v>
      </c>
      <c r="V31" s="220">
        <v>17285616.200000003</v>
      </c>
      <c r="W31" s="220">
        <v>17285616.200000003</v>
      </c>
      <c r="X31" s="220">
        <v>17285616.200000003</v>
      </c>
      <c r="Y31" s="220">
        <v>17285616.200000003</v>
      </c>
      <c r="Z31" s="220">
        <v>17285616.200000003</v>
      </c>
      <c r="AA31" s="220">
        <v>17285616.200000003</v>
      </c>
      <c r="AB31" s="220">
        <v>17285616.200000003</v>
      </c>
      <c r="AC31" s="220">
        <v>17285616.200000003</v>
      </c>
      <c r="AD31" s="220">
        <v>17285616.200000003</v>
      </c>
      <c r="AE31" s="220">
        <v>17285616.200000003</v>
      </c>
      <c r="AF31" s="220">
        <v>17285616.200000003</v>
      </c>
      <c r="AG31" s="220">
        <f t="shared" si="6"/>
        <v>207427394.39999998</v>
      </c>
      <c r="AH31" s="219"/>
      <c r="AI31" s="235">
        <f t="shared" si="9"/>
        <v>18567.57</v>
      </c>
      <c r="AJ31" s="235">
        <f t="shared" si="9"/>
        <v>18605.8</v>
      </c>
      <c r="AK31" s="235">
        <f t="shared" si="9"/>
        <v>18605.8</v>
      </c>
      <c r="AL31" s="235">
        <f t="shared" si="7"/>
        <v>18605.8</v>
      </c>
      <c r="AM31" s="235">
        <f t="shared" si="7"/>
        <v>18605.8</v>
      </c>
      <c r="AN31" s="235">
        <f t="shared" si="7"/>
        <v>18648.39</v>
      </c>
      <c r="AO31" s="235">
        <f t="shared" si="7"/>
        <v>18780.560000000001</v>
      </c>
      <c r="AP31" s="235">
        <f t="shared" si="7"/>
        <v>18870.13</v>
      </c>
      <c r="AQ31" s="235">
        <f t="shared" si="7"/>
        <v>18870.13</v>
      </c>
      <c r="AR31" s="235">
        <f t="shared" si="7"/>
        <v>18870.13</v>
      </c>
      <c r="AS31" s="235">
        <f t="shared" si="7"/>
        <v>18870.13</v>
      </c>
      <c r="AT31" s="235">
        <f t="shared" si="7"/>
        <v>18870.13</v>
      </c>
      <c r="AU31" s="236">
        <f t="shared" si="1"/>
        <v>224770.37000000002</v>
      </c>
      <c r="AV31" s="236">
        <f t="shared" si="2"/>
        <v>18870.13</v>
      </c>
      <c r="AW31" s="236">
        <f t="shared" si="2"/>
        <v>18870.13</v>
      </c>
      <c r="AX31" s="236">
        <f t="shared" si="2"/>
        <v>18870.13</v>
      </c>
      <c r="AY31" s="236">
        <f t="shared" si="2"/>
        <v>18870.13</v>
      </c>
      <c r="AZ31" s="236">
        <f t="shared" si="10"/>
        <v>18870.13</v>
      </c>
      <c r="BA31" s="236">
        <f t="shared" si="10"/>
        <v>18870.13</v>
      </c>
      <c r="BB31" s="236">
        <f t="shared" si="10"/>
        <v>18870.13</v>
      </c>
      <c r="BC31" s="236">
        <f t="shared" si="8"/>
        <v>18870.13</v>
      </c>
      <c r="BD31" s="236">
        <f t="shared" si="8"/>
        <v>18870.13</v>
      </c>
      <c r="BE31" s="236">
        <f t="shared" si="8"/>
        <v>18870.13</v>
      </c>
      <c r="BF31" s="236">
        <f t="shared" si="8"/>
        <v>18870.13</v>
      </c>
      <c r="BG31" s="236">
        <f t="shared" si="8"/>
        <v>18870.13</v>
      </c>
      <c r="BH31" s="236">
        <f t="shared" si="8"/>
        <v>18870.13</v>
      </c>
      <c r="BI31" s="236">
        <f t="shared" si="8"/>
        <v>18870.13</v>
      </c>
      <c r="BJ31" s="236">
        <f t="shared" si="8"/>
        <v>18870.13</v>
      </c>
      <c r="BK31" s="236">
        <f t="shared" si="8"/>
        <v>18870.13</v>
      </c>
      <c r="BL31" s="235">
        <f t="shared" si="4"/>
        <v>226441.56000000003</v>
      </c>
      <c r="BM31" s="234"/>
      <c r="BN31" s="234"/>
      <c r="BO31" s="234"/>
      <c r="BP31" s="234"/>
      <c r="BQ31" s="234"/>
    </row>
    <row r="32" spans="1:69">
      <c r="A32" s="234" t="s">
        <v>245</v>
      </c>
      <c r="B32" s="231">
        <v>2.1500000000000002E-2</v>
      </c>
      <c r="C32" s="231">
        <v>2.1500000000000002E-2</v>
      </c>
      <c r="D32" s="220">
        <v>42562610.850000001</v>
      </c>
      <c r="E32" s="220">
        <v>42893567.549999997</v>
      </c>
      <c r="F32" s="220">
        <v>43120555.950000003</v>
      </c>
      <c r="G32" s="220">
        <v>43016587.640000001</v>
      </c>
      <c r="H32" s="220">
        <v>43013870.539999999</v>
      </c>
      <c r="I32" s="220">
        <v>43050173.409999996</v>
      </c>
      <c r="J32" s="220">
        <v>43089193.390000001</v>
      </c>
      <c r="K32" s="220">
        <v>43089193.390000001</v>
      </c>
      <c r="L32" s="220">
        <v>43089193.390000001</v>
      </c>
      <c r="M32" s="220">
        <v>43089193.390000001</v>
      </c>
      <c r="N32" s="220">
        <v>43089193.390000001</v>
      </c>
      <c r="O32" s="220">
        <v>43089193.390000001</v>
      </c>
      <c r="P32" s="220">
        <f t="shared" si="5"/>
        <v>516192526.27999991</v>
      </c>
      <c r="Q32" s="220">
        <v>43089193.390000001</v>
      </c>
      <c r="R32" s="220">
        <v>43089193.390000001</v>
      </c>
      <c r="S32" s="220">
        <v>43089193.390000001</v>
      </c>
      <c r="T32" s="220">
        <v>43089193.390000001</v>
      </c>
      <c r="U32" s="220">
        <v>52417096.740000002</v>
      </c>
      <c r="V32" s="220">
        <v>52417096.740000002</v>
      </c>
      <c r="W32" s="220">
        <v>52417096.740000002</v>
      </c>
      <c r="X32" s="220">
        <v>52502111.740000002</v>
      </c>
      <c r="Y32" s="220">
        <v>52587126.740000002</v>
      </c>
      <c r="Z32" s="220">
        <v>52587126.740000002</v>
      </c>
      <c r="AA32" s="220">
        <v>52587126.740000002</v>
      </c>
      <c r="AB32" s="220">
        <v>52587126.740000002</v>
      </c>
      <c r="AC32" s="220">
        <v>52587126.740000002</v>
      </c>
      <c r="AD32" s="220">
        <v>52587126.740000002</v>
      </c>
      <c r="AE32" s="220">
        <v>52587126.740000002</v>
      </c>
      <c r="AF32" s="220">
        <v>52587126.740000002</v>
      </c>
      <c r="AG32" s="220">
        <f t="shared" si="6"/>
        <v>630450415.88</v>
      </c>
      <c r="AH32" s="219"/>
      <c r="AI32" s="235">
        <f t="shared" si="9"/>
        <v>76258.009999999995</v>
      </c>
      <c r="AJ32" s="235">
        <f t="shared" si="9"/>
        <v>76850.98</v>
      </c>
      <c r="AK32" s="235">
        <f t="shared" si="9"/>
        <v>77257.66</v>
      </c>
      <c r="AL32" s="235">
        <f t="shared" si="7"/>
        <v>77071.39</v>
      </c>
      <c r="AM32" s="235">
        <f t="shared" si="7"/>
        <v>77066.52</v>
      </c>
      <c r="AN32" s="235">
        <f t="shared" si="7"/>
        <v>77131.56</v>
      </c>
      <c r="AO32" s="235">
        <f t="shared" si="7"/>
        <v>77201.47</v>
      </c>
      <c r="AP32" s="235">
        <f t="shared" si="7"/>
        <v>77201.47</v>
      </c>
      <c r="AQ32" s="235">
        <f t="shared" si="7"/>
        <v>77201.47</v>
      </c>
      <c r="AR32" s="235">
        <f t="shared" si="7"/>
        <v>77201.47</v>
      </c>
      <c r="AS32" s="235">
        <f t="shared" si="7"/>
        <v>77201.47</v>
      </c>
      <c r="AT32" s="235">
        <f t="shared" si="7"/>
        <v>77201.47</v>
      </c>
      <c r="AU32" s="236">
        <f t="shared" si="1"/>
        <v>924844.93999999983</v>
      </c>
      <c r="AV32" s="236">
        <f t="shared" si="2"/>
        <v>77201.47</v>
      </c>
      <c r="AW32" s="236">
        <f t="shared" si="2"/>
        <v>77201.47</v>
      </c>
      <c r="AX32" s="236">
        <f t="shared" si="2"/>
        <v>77201.47</v>
      </c>
      <c r="AY32" s="236">
        <f t="shared" si="2"/>
        <v>77201.47</v>
      </c>
      <c r="AZ32" s="236">
        <f t="shared" si="10"/>
        <v>93913.96</v>
      </c>
      <c r="BA32" s="236">
        <f t="shared" si="10"/>
        <v>93913.96</v>
      </c>
      <c r="BB32" s="236">
        <f t="shared" si="10"/>
        <v>93913.96</v>
      </c>
      <c r="BC32" s="236">
        <f t="shared" si="8"/>
        <v>94066.28</v>
      </c>
      <c r="BD32" s="236">
        <f t="shared" si="8"/>
        <v>94218.6</v>
      </c>
      <c r="BE32" s="236">
        <f t="shared" si="8"/>
        <v>94218.6</v>
      </c>
      <c r="BF32" s="236">
        <f t="shared" si="8"/>
        <v>94218.6</v>
      </c>
      <c r="BG32" s="236">
        <f t="shared" si="8"/>
        <v>94218.6</v>
      </c>
      <c r="BH32" s="236">
        <f t="shared" si="8"/>
        <v>94218.6</v>
      </c>
      <c r="BI32" s="236">
        <f t="shared" si="8"/>
        <v>94218.6</v>
      </c>
      <c r="BJ32" s="236">
        <f t="shared" si="8"/>
        <v>94218.6</v>
      </c>
      <c r="BK32" s="236">
        <f t="shared" si="8"/>
        <v>94218.6</v>
      </c>
      <c r="BL32" s="235">
        <f t="shared" si="4"/>
        <v>1129556.96</v>
      </c>
      <c r="BM32" s="234"/>
      <c r="BN32" s="234"/>
      <c r="BO32" s="234"/>
      <c r="BP32" s="234"/>
      <c r="BQ32" s="234"/>
    </row>
    <row r="33" spans="1:69">
      <c r="A33" s="234" t="s">
        <v>246</v>
      </c>
      <c r="B33" s="231">
        <v>2.1500000000000002E-2</v>
      </c>
      <c r="C33" s="231">
        <v>2.1500000000000002E-2</v>
      </c>
      <c r="D33" s="220">
        <v>9327903.3499999996</v>
      </c>
      <c r="E33" s="220">
        <v>9327903.3499999996</v>
      </c>
      <c r="F33" s="220">
        <v>9327903.3499999996</v>
      </c>
      <c r="G33" s="220">
        <v>9327903.3499999996</v>
      </c>
      <c r="H33" s="220">
        <v>9327903.3499999996</v>
      </c>
      <c r="I33" s="220">
        <v>9327903.3499999996</v>
      </c>
      <c r="J33" s="220">
        <v>9327903.3499999996</v>
      </c>
      <c r="K33" s="220">
        <v>9327903.3499999996</v>
      </c>
      <c r="L33" s="220">
        <v>9327903.3499999996</v>
      </c>
      <c r="M33" s="220">
        <v>9327903.3499999996</v>
      </c>
      <c r="N33" s="220">
        <v>9327903.3499999996</v>
      </c>
      <c r="O33" s="220">
        <v>9327903.3499999996</v>
      </c>
      <c r="P33" s="220">
        <f t="shared" si="5"/>
        <v>111934840.19999997</v>
      </c>
      <c r="Q33" s="220">
        <v>9327903.3499999996</v>
      </c>
      <c r="R33" s="220">
        <v>9327903.3499999996</v>
      </c>
      <c r="S33" s="220">
        <v>9327903.3499999996</v>
      </c>
      <c r="T33" s="220">
        <v>9327903.3499999996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  <c r="AF33" s="220">
        <v>0</v>
      </c>
      <c r="AG33" s="220">
        <f t="shared" si="6"/>
        <v>0</v>
      </c>
      <c r="AH33" s="219"/>
      <c r="AI33" s="235">
        <f t="shared" si="9"/>
        <v>16712.490000000002</v>
      </c>
      <c r="AJ33" s="235">
        <f t="shared" si="9"/>
        <v>16712.490000000002</v>
      </c>
      <c r="AK33" s="235">
        <f t="shared" si="9"/>
        <v>16712.490000000002</v>
      </c>
      <c r="AL33" s="235">
        <f t="shared" si="7"/>
        <v>16712.490000000002</v>
      </c>
      <c r="AM33" s="235">
        <f t="shared" si="7"/>
        <v>16712.490000000002</v>
      </c>
      <c r="AN33" s="235">
        <f t="shared" si="7"/>
        <v>16712.490000000002</v>
      </c>
      <c r="AO33" s="235">
        <f t="shared" si="7"/>
        <v>16712.490000000002</v>
      </c>
      <c r="AP33" s="235">
        <f t="shared" si="7"/>
        <v>16712.490000000002</v>
      </c>
      <c r="AQ33" s="235">
        <f t="shared" si="7"/>
        <v>16712.490000000002</v>
      </c>
      <c r="AR33" s="235">
        <f t="shared" si="7"/>
        <v>16712.490000000002</v>
      </c>
      <c r="AS33" s="235">
        <f t="shared" si="7"/>
        <v>16712.490000000002</v>
      </c>
      <c r="AT33" s="235">
        <f t="shared" si="7"/>
        <v>16712.490000000002</v>
      </c>
      <c r="AU33" s="236">
        <f t="shared" si="1"/>
        <v>200549.87999999998</v>
      </c>
      <c r="AV33" s="236">
        <f t="shared" si="2"/>
        <v>16712.490000000002</v>
      </c>
      <c r="AW33" s="236">
        <f t="shared" si="2"/>
        <v>16712.490000000002</v>
      </c>
      <c r="AX33" s="236">
        <f t="shared" si="2"/>
        <v>16712.490000000002</v>
      </c>
      <c r="AY33" s="236">
        <f t="shared" si="2"/>
        <v>16712.490000000002</v>
      </c>
      <c r="AZ33" s="236">
        <f t="shared" si="10"/>
        <v>0</v>
      </c>
      <c r="BA33" s="236">
        <f t="shared" si="10"/>
        <v>0</v>
      </c>
      <c r="BB33" s="236">
        <f t="shared" si="10"/>
        <v>0</v>
      </c>
      <c r="BC33" s="236">
        <f t="shared" si="8"/>
        <v>0</v>
      </c>
      <c r="BD33" s="236">
        <f t="shared" si="8"/>
        <v>0</v>
      </c>
      <c r="BE33" s="236">
        <f t="shared" si="8"/>
        <v>0</v>
      </c>
      <c r="BF33" s="236">
        <f t="shared" si="8"/>
        <v>0</v>
      </c>
      <c r="BG33" s="236">
        <f t="shared" si="8"/>
        <v>0</v>
      </c>
      <c r="BH33" s="236">
        <f t="shared" si="8"/>
        <v>0</v>
      </c>
      <c r="BI33" s="236">
        <f t="shared" si="8"/>
        <v>0</v>
      </c>
      <c r="BJ33" s="236">
        <f t="shared" si="8"/>
        <v>0</v>
      </c>
      <c r="BK33" s="236">
        <f t="shared" si="8"/>
        <v>0</v>
      </c>
      <c r="BL33" s="235">
        <f t="shared" si="4"/>
        <v>0</v>
      </c>
      <c r="BM33" s="234"/>
      <c r="BN33" s="234"/>
      <c r="BO33" s="234"/>
      <c r="BP33" s="234"/>
      <c r="BQ33" s="234"/>
    </row>
    <row r="34" spans="1:69">
      <c r="A34" s="234" t="s">
        <v>247</v>
      </c>
      <c r="B34" s="231">
        <v>3.44E-2</v>
      </c>
      <c r="C34" s="231">
        <v>3.44E-2</v>
      </c>
      <c r="D34" s="220">
        <v>36826161.049999997</v>
      </c>
      <c r="E34" s="220">
        <v>36966088.390000001</v>
      </c>
      <c r="F34" s="220">
        <v>37106137.520000003</v>
      </c>
      <c r="G34" s="220">
        <v>37106259.310000002</v>
      </c>
      <c r="H34" s="220">
        <v>37084551.539999999</v>
      </c>
      <c r="I34" s="220">
        <v>37228456.789999999</v>
      </c>
      <c r="J34" s="220">
        <v>37745045.510000005</v>
      </c>
      <c r="K34" s="220">
        <v>38321340.744999997</v>
      </c>
      <c r="L34" s="220">
        <v>38682899.980000004</v>
      </c>
      <c r="M34" s="220">
        <v>39466543.270000003</v>
      </c>
      <c r="N34" s="220">
        <v>40113946.859999999</v>
      </c>
      <c r="O34" s="220">
        <v>40113946.859999999</v>
      </c>
      <c r="P34" s="220">
        <f t="shared" si="5"/>
        <v>456761377.82500005</v>
      </c>
      <c r="Q34" s="220">
        <v>40113946.859999999</v>
      </c>
      <c r="R34" s="220">
        <v>40113946.859999999</v>
      </c>
      <c r="S34" s="220">
        <v>40463946.859999999</v>
      </c>
      <c r="T34" s="220">
        <v>40813946.859999999</v>
      </c>
      <c r="U34" s="220">
        <v>50632972.269999996</v>
      </c>
      <c r="V34" s="220">
        <v>50632972.269999996</v>
      </c>
      <c r="W34" s="220">
        <v>50717380.769999996</v>
      </c>
      <c r="X34" s="220">
        <v>50801789.269999996</v>
      </c>
      <c r="Y34" s="220">
        <v>50801789.269999996</v>
      </c>
      <c r="Z34" s="220">
        <v>50801789.269999996</v>
      </c>
      <c r="AA34" s="220">
        <v>50801789.269999996</v>
      </c>
      <c r="AB34" s="220">
        <v>50801789.269999996</v>
      </c>
      <c r="AC34" s="220">
        <v>50801789.269999996</v>
      </c>
      <c r="AD34" s="220">
        <v>50979774.609999999</v>
      </c>
      <c r="AE34" s="220">
        <v>51157759.949999996</v>
      </c>
      <c r="AF34" s="220">
        <v>51157759.949999996</v>
      </c>
      <c r="AG34" s="220">
        <f t="shared" si="6"/>
        <v>610089355.43999994</v>
      </c>
      <c r="AH34" s="219"/>
      <c r="AI34" s="235">
        <f t="shared" si="9"/>
        <v>105568.33</v>
      </c>
      <c r="AJ34" s="235">
        <f t="shared" si="9"/>
        <v>105969.45</v>
      </c>
      <c r="AK34" s="235">
        <f t="shared" si="9"/>
        <v>106370.93</v>
      </c>
      <c r="AL34" s="235">
        <f t="shared" si="7"/>
        <v>106371.28</v>
      </c>
      <c r="AM34" s="235">
        <f t="shared" si="7"/>
        <v>106309.05</v>
      </c>
      <c r="AN34" s="235">
        <f t="shared" si="7"/>
        <v>106721.58</v>
      </c>
      <c r="AO34" s="235">
        <f t="shared" si="7"/>
        <v>108202.46</v>
      </c>
      <c r="AP34" s="235">
        <f t="shared" si="7"/>
        <v>109854.51</v>
      </c>
      <c r="AQ34" s="235">
        <f t="shared" si="7"/>
        <v>110890.98</v>
      </c>
      <c r="AR34" s="235">
        <f t="shared" si="7"/>
        <v>113137.42</v>
      </c>
      <c r="AS34" s="235">
        <f t="shared" si="7"/>
        <v>114993.31</v>
      </c>
      <c r="AT34" s="235">
        <f t="shared" si="7"/>
        <v>114993.31</v>
      </c>
      <c r="AU34" s="236">
        <f t="shared" si="1"/>
        <v>1309382.6100000001</v>
      </c>
      <c r="AV34" s="236">
        <f t="shared" si="2"/>
        <v>114993.31</v>
      </c>
      <c r="AW34" s="236">
        <f t="shared" si="2"/>
        <v>114993.31</v>
      </c>
      <c r="AX34" s="236">
        <f t="shared" si="2"/>
        <v>115996.65</v>
      </c>
      <c r="AY34" s="236">
        <f t="shared" si="2"/>
        <v>116999.98</v>
      </c>
      <c r="AZ34" s="236">
        <f t="shared" si="10"/>
        <v>145147.85</v>
      </c>
      <c r="BA34" s="236">
        <f t="shared" si="10"/>
        <v>145147.85</v>
      </c>
      <c r="BB34" s="236">
        <f t="shared" si="10"/>
        <v>145389.82</v>
      </c>
      <c r="BC34" s="236">
        <f t="shared" si="8"/>
        <v>145631.79999999999</v>
      </c>
      <c r="BD34" s="236">
        <f t="shared" si="8"/>
        <v>145631.79999999999</v>
      </c>
      <c r="BE34" s="236">
        <f t="shared" si="8"/>
        <v>145631.79999999999</v>
      </c>
      <c r="BF34" s="236">
        <f t="shared" si="8"/>
        <v>145631.79999999999</v>
      </c>
      <c r="BG34" s="236">
        <f t="shared" si="8"/>
        <v>145631.79999999999</v>
      </c>
      <c r="BH34" s="236">
        <f t="shared" si="8"/>
        <v>145631.79999999999</v>
      </c>
      <c r="BI34" s="236">
        <f t="shared" si="8"/>
        <v>146142.01999999999</v>
      </c>
      <c r="BJ34" s="236">
        <f t="shared" si="8"/>
        <v>146652.25</v>
      </c>
      <c r="BK34" s="236">
        <f t="shared" si="8"/>
        <v>146652.25</v>
      </c>
      <c r="BL34" s="235">
        <f t="shared" si="4"/>
        <v>1748922.8400000003</v>
      </c>
      <c r="BM34" s="234"/>
      <c r="BN34" s="234"/>
      <c r="BO34" s="234"/>
      <c r="BP34" s="234"/>
      <c r="BQ34" s="234"/>
    </row>
    <row r="35" spans="1:69">
      <c r="A35" s="234" t="s">
        <v>248</v>
      </c>
      <c r="B35" s="231">
        <v>3.44E-2</v>
      </c>
      <c r="C35" s="231">
        <v>3.44E-2</v>
      </c>
      <c r="D35" s="220">
        <v>10014239.09</v>
      </c>
      <c r="E35" s="220">
        <v>10014239.09</v>
      </c>
      <c r="F35" s="220">
        <v>10014239.09</v>
      </c>
      <c r="G35" s="220">
        <v>10014239.09</v>
      </c>
      <c r="H35" s="220">
        <v>9916632.25</v>
      </c>
      <c r="I35" s="220">
        <v>9819025.4100000001</v>
      </c>
      <c r="J35" s="220">
        <v>9819025.4100000001</v>
      </c>
      <c r="K35" s="220">
        <v>9819025.4100000001</v>
      </c>
      <c r="L35" s="220">
        <v>9819025.4100000001</v>
      </c>
      <c r="M35" s="220">
        <v>9819025.4100000001</v>
      </c>
      <c r="N35" s="220">
        <v>9819025.4100000001</v>
      </c>
      <c r="O35" s="220">
        <v>9819025.4100000001</v>
      </c>
      <c r="P35" s="220">
        <f t="shared" si="5"/>
        <v>118706766.47999997</v>
      </c>
      <c r="Q35" s="220">
        <v>9819025.4100000001</v>
      </c>
      <c r="R35" s="220">
        <v>9819025.4100000001</v>
      </c>
      <c r="S35" s="220">
        <v>9819025.4100000001</v>
      </c>
      <c r="T35" s="220">
        <v>9819025.4100000001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0">
        <v>0</v>
      </c>
      <c r="AF35" s="220">
        <v>0</v>
      </c>
      <c r="AG35" s="220">
        <f t="shared" si="6"/>
        <v>0</v>
      </c>
      <c r="AH35" s="219"/>
      <c r="AI35" s="235">
        <f t="shared" si="9"/>
        <v>28707.49</v>
      </c>
      <c r="AJ35" s="235">
        <f t="shared" si="9"/>
        <v>28707.49</v>
      </c>
      <c r="AK35" s="235">
        <f t="shared" si="9"/>
        <v>28707.49</v>
      </c>
      <c r="AL35" s="235">
        <f t="shared" si="7"/>
        <v>28707.49</v>
      </c>
      <c r="AM35" s="235">
        <f t="shared" si="7"/>
        <v>28427.68</v>
      </c>
      <c r="AN35" s="235">
        <f t="shared" si="7"/>
        <v>28147.87</v>
      </c>
      <c r="AO35" s="235">
        <f t="shared" si="7"/>
        <v>28147.87</v>
      </c>
      <c r="AP35" s="235">
        <f t="shared" si="7"/>
        <v>28147.87</v>
      </c>
      <c r="AQ35" s="235">
        <f t="shared" si="7"/>
        <v>28147.87</v>
      </c>
      <c r="AR35" s="235">
        <f t="shared" si="7"/>
        <v>28147.87</v>
      </c>
      <c r="AS35" s="235">
        <f t="shared" si="7"/>
        <v>28147.87</v>
      </c>
      <c r="AT35" s="235">
        <f t="shared" si="7"/>
        <v>28147.87</v>
      </c>
      <c r="AU35" s="236">
        <f t="shared" si="1"/>
        <v>340292.73</v>
      </c>
      <c r="AV35" s="236">
        <f t="shared" si="2"/>
        <v>28147.87</v>
      </c>
      <c r="AW35" s="236">
        <f t="shared" si="2"/>
        <v>28147.87</v>
      </c>
      <c r="AX35" s="236">
        <f t="shared" si="2"/>
        <v>28147.87</v>
      </c>
      <c r="AY35" s="236">
        <f t="shared" si="2"/>
        <v>28147.87</v>
      </c>
      <c r="AZ35" s="236">
        <f t="shared" si="10"/>
        <v>0</v>
      </c>
      <c r="BA35" s="236">
        <f t="shared" si="10"/>
        <v>0</v>
      </c>
      <c r="BB35" s="236">
        <f t="shared" si="10"/>
        <v>0</v>
      </c>
      <c r="BC35" s="236">
        <f t="shared" si="8"/>
        <v>0</v>
      </c>
      <c r="BD35" s="236">
        <f t="shared" si="8"/>
        <v>0</v>
      </c>
      <c r="BE35" s="236">
        <f t="shared" si="8"/>
        <v>0</v>
      </c>
      <c r="BF35" s="236">
        <f t="shared" si="8"/>
        <v>0</v>
      </c>
      <c r="BG35" s="236">
        <f t="shared" si="8"/>
        <v>0</v>
      </c>
      <c r="BH35" s="236">
        <f t="shared" si="8"/>
        <v>0</v>
      </c>
      <c r="BI35" s="236">
        <f t="shared" si="8"/>
        <v>0</v>
      </c>
      <c r="BJ35" s="236">
        <f t="shared" si="8"/>
        <v>0</v>
      </c>
      <c r="BK35" s="236">
        <f t="shared" si="8"/>
        <v>0</v>
      </c>
      <c r="BL35" s="235">
        <f t="shared" si="4"/>
        <v>0</v>
      </c>
      <c r="BM35" s="234"/>
      <c r="BN35" s="234"/>
      <c r="BO35" s="234"/>
      <c r="BP35" s="234"/>
      <c r="BQ35" s="234"/>
    </row>
    <row r="36" spans="1:69">
      <c r="A36" s="234" t="s">
        <v>249</v>
      </c>
      <c r="B36" s="231">
        <v>1.1599999999999999E-2</v>
      </c>
      <c r="C36" s="231">
        <v>1.1599999999999999E-2</v>
      </c>
      <c r="D36" s="220">
        <v>15622909.76</v>
      </c>
      <c r="E36" s="220">
        <v>15622909.76</v>
      </c>
      <c r="F36" s="220">
        <v>15622909.76</v>
      </c>
      <c r="G36" s="220">
        <v>15622909.76</v>
      </c>
      <c r="H36" s="220">
        <v>15622909.76</v>
      </c>
      <c r="I36" s="220">
        <v>15622909.76</v>
      </c>
      <c r="J36" s="220">
        <v>15622909.76</v>
      </c>
      <c r="K36" s="220">
        <v>15622909.76</v>
      </c>
      <c r="L36" s="220">
        <v>15622909.76</v>
      </c>
      <c r="M36" s="220">
        <v>15622909.76</v>
      </c>
      <c r="N36" s="220">
        <v>15622909.76</v>
      </c>
      <c r="O36" s="220">
        <v>15622909.76</v>
      </c>
      <c r="P36" s="220">
        <f t="shared" si="5"/>
        <v>187474917.11999997</v>
      </c>
      <c r="Q36" s="220">
        <v>15622909.76</v>
      </c>
      <c r="R36" s="220">
        <v>15622909.76</v>
      </c>
      <c r="S36" s="220">
        <v>15622909.76</v>
      </c>
      <c r="T36" s="220">
        <v>15622909.76</v>
      </c>
      <c r="U36" s="220">
        <v>15622909.76</v>
      </c>
      <c r="V36" s="220">
        <v>15622909.76</v>
      </c>
      <c r="W36" s="220">
        <v>15622909.76</v>
      </c>
      <c r="X36" s="220">
        <v>15622909.76</v>
      </c>
      <c r="Y36" s="220">
        <v>15622909.76</v>
      </c>
      <c r="Z36" s="220">
        <v>15622909.76</v>
      </c>
      <c r="AA36" s="220">
        <v>15622909.76</v>
      </c>
      <c r="AB36" s="220">
        <v>15622909.76</v>
      </c>
      <c r="AC36" s="220">
        <v>15622909.76</v>
      </c>
      <c r="AD36" s="220">
        <v>15622909.76</v>
      </c>
      <c r="AE36" s="220">
        <v>15622909.76</v>
      </c>
      <c r="AF36" s="220">
        <v>15622909.76</v>
      </c>
      <c r="AG36" s="220">
        <f t="shared" si="6"/>
        <v>187474917.11999997</v>
      </c>
      <c r="AH36" s="219"/>
      <c r="AI36" s="235">
        <f t="shared" si="9"/>
        <v>15102.15</v>
      </c>
      <c r="AJ36" s="235">
        <f t="shared" si="9"/>
        <v>15102.15</v>
      </c>
      <c r="AK36" s="235">
        <f t="shared" si="9"/>
        <v>15102.15</v>
      </c>
      <c r="AL36" s="235">
        <f t="shared" si="7"/>
        <v>15102.15</v>
      </c>
      <c r="AM36" s="235">
        <f t="shared" si="7"/>
        <v>15102.15</v>
      </c>
      <c r="AN36" s="235">
        <f t="shared" si="7"/>
        <v>15102.15</v>
      </c>
      <c r="AO36" s="235">
        <f t="shared" si="7"/>
        <v>15102.15</v>
      </c>
      <c r="AP36" s="235">
        <f t="shared" si="7"/>
        <v>15102.15</v>
      </c>
      <c r="AQ36" s="235">
        <f t="shared" si="7"/>
        <v>15102.15</v>
      </c>
      <c r="AR36" s="235">
        <f t="shared" si="7"/>
        <v>15102.15</v>
      </c>
      <c r="AS36" s="235">
        <f t="shared" si="7"/>
        <v>15102.15</v>
      </c>
      <c r="AT36" s="235">
        <f t="shared" si="7"/>
        <v>15102.15</v>
      </c>
      <c r="AU36" s="236">
        <f t="shared" si="1"/>
        <v>181225.79999999996</v>
      </c>
      <c r="AV36" s="236">
        <f t="shared" si="2"/>
        <v>15102.15</v>
      </c>
      <c r="AW36" s="236">
        <f t="shared" si="2"/>
        <v>15102.15</v>
      </c>
      <c r="AX36" s="236">
        <f t="shared" si="2"/>
        <v>15102.15</v>
      </c>
      <c r="AY36" s="236">
        <f t="shared" si="2"/>
        <v>15102.15</v>
      </c>
      <c r="AZ36" s="236">
        <f t="shared" si="10"/>
        <v>15102.15</v>
      </c>
      <c r="BA36" s="236">
        <f t="shared" si="10"/>
        <v>15102.15</v>
      </c>
      <c r="BB36" s="236">
        <f t="shared" si="10"/>
        <v>15102.15</v>
      </c>
      <c r="BC36" s="236">
        <f t="shared" si="8"/>
        <v>15102.15</v>
      </c>
      <c r="BD36" s="236">
        <f t="shared" si="8"/>
        <v>15102.15</v>
      </c>
      <c r="BE36" s="236">
        <f t="shared" si="8"/>
        <v>15102.15</v>
      </c>
      <c r="BF36" s="236">
        <f t="shared" si="8"/>
        <v>15102.15</v>
      </c>
      <c r="BG36" s="236">
        <f t="shared" si="8"/>
        <v>15102.15</v>
      </c>
      <c r="BH36" s="236">
        <f t="shared" si="8"/>
        <v>15102.15</v>
      </c>
      <c r="BI36" s="236">
        <f t="shared" si="8"/>
        <v>15102.15</v>
      </c>
      <c r="BJ36" s="236">
        <f t="shared" si="8"/>
        <v>15102.15</v>
      </c>
      <c r="BK36" s="236">
        <f t="shared" si="8"/>
        <v>15102.15</v>
      </c>
      <c r="BL36" s="235">
        <f t="shared" si="4"/>
        <v>181225.79999999996</v>
      </c>
      <c r="BM36" s="234"/>
      <c r="BN36" s="234"/>
      <c r="BO36" s="234"/>
      <c r="BP36" s="234"/>
      <c r="BQ36" s="234"/>
    </row>
    <row r="37" spans="1:69">
      <c r="A37" s="234" t="s">
        <v>250</v>
      </c>
      <c r="B37" s="231">
        <v>0</v>
      </c>
      <c r="C37" s="231">
        <v>0</v>
      </c>
      <c r="D37" s="220">
        <v>0</v>
      </c>
      <c r="E37" s="220">
        <v>0</v>
      </c>
      <c r="F37" s="220">
        <v>0</v>
      </c>
      <c r="G37" s="220">
        <v>0</v>
      </c>
      <c r="H37" s="220">
        <v>0</v>
      </c>
      <c r="I37" s="220">
        <v>0</v>
      </c>
      <c r="J37" s="220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f t="shared" si="5"/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0">
        <v>0</v>
      </c>
      <c r="X37" s="220">
        <v>0</v>
      </c>
      <c r="Y37" s="220">
        <v>0</v>
      </c>
      <c r="Z37" s="220">
        <v>0</v>
      </c>
      <c r="AA37" s="220">
        <v>0</v>
      </c>
      <c r="AB37" s="220">
        <v>0</v>
      </c>
      <c r="AC37" s="220">
        <v>0</v>
      </c>
      <c r="AD37" s="220">
        <v>0</v>
      </c>
      <c r="AE37" s="220">
        <v>0</v>
      </c>
      <c r="AF37" s="220">
        <v>0</v>
      </c>
      <c r="AG37" s="220">
        <f t="shared" si="6"/>
        <v>0</v>
      </c>
      <c r="AH37" s="219"/>
      <c r="AI37" s="235">
        <f t="shared" si="9"/>
        <v>0</v>
      </c>
      <c r="AJ37" s="235">
        <f t="shared" si="9"/>
        <v>0</v>
      </c>
      <c r="AK37" s="235">
        <f t="shared" si="9"/>
        <v>0</v>
      </c>
      <c r="AL37" s="235">
        <f t="shared" si="7"/>
        <v>0</v>
      </c>
      <c r="AM37" s="235">
        <f t="shared" si="7"/>
        <v>0</v>
      </c>
      <c r="AN37" s="235">
        <f t="shared" si="7"/>
        <v>0</v>
      </c>
      <c r="AO37" s="235">
        <f t="shared" si="7"/>
        <v>0</v>
      </c>
      <c r="AP37" s="235">
        <f t="shared" si="7"/>
        <v>0</v>
      </c>
      <c r="AQ37" s="235">
        <f t="shared" si="7"/>
        <v>0</v>
      </c>
      <c r="AR37" s="235">
        <f t="shared" si="7"/>
        <v>0</v>
      </c>
      <c r="AS37" s="235">
        <f t="shared" si="7"/>
        <v>0</v>
      </c>
      <c r="AT37" s="235">
        <f t="shared" si="7"/>
        <v>0</v>
      </c>
      <c r="AU37" s="236">
        <f t="shared" si="1"/>
        <v>0</v>
      </c>
      <c r="AV37" s="236">
        <f t="shared" si="2"/>
        <v>0</v>
      </c>
      <c r="AW37" s="236">
        <f t="shared" si="2"/>
        <v>0</v>
      </c>
      <c r="AX37" s="236">
        <f t="shared" si="2"/>
        <v>0</v>
      </c>
      <c r="AY37" s="236">
        <f t="shared" si="2"/>
        <v>0</v>
      </c>
      <c r="AZ37" s="236">
        <f t="shared" si="10"/>
        <v>0</v>
      </c>
      <c r="BA37" s="236">
        <f t="shared" si="10"/>
        <v>0</v>
      </c>
      <c r="BB37" s="236">
        <f t="shared" si="10"/>
        <v>0</v>
      </c>
      <c r="BC37" s="236">
        <f t="shared" si="8"/>
        <v>0</v>
      </c>
      <c r="BD37" s="236">
        <f t="shared" si="8"/>
        <v>0</v>
      </c>
      <c r="BE37" s="236">
        <f t="shared" si="8"/>
        <v>0</v>
      </c>
      <c r="BF37" s="236">
        <f t="shared" si="8"/>
        <v>0</v>
      </c>
      <c r="BG37" s="236">
        <f t="shared" si="8"/>
        <v>0</v>
      </c>
      <c r="BH37" s="236">
        <f t="shared" si="8"/>
        <v>0</v>
      </c>
      <c r="BI37" s="236">
        <f t="shared" si="8"/>
        <v>0</v>
      </c>
      <c r="BJ37" s="236">
        <f t="shared" si="8"/>
        <v>0</v>
      </c>
      <c r="BK37" s="236">
        <f t="shared" si="8"/>
        <v>0</v>
      </c>
      <c r="BL37" s="235">
        <f t="shared" si="4"/>
        <v>0</v>
      </c>
      <c r="BM37" s="234"/>
      <c r="BN37" s="234"/>
      <c r="BO37" s="234"/>
      <c r="BP37" s="234"/>
      <c r="BQ37" s="234"/>
    </row>
    <row r="38" spans="1:69">
      <c r="A38" s="234" t="s">
        <v>251</v>
      </c>
      <c r="B38" s="231">
        <v>0</v>
      </c>
      <c r="C38" s="231">
        <v>0</v>
      </c>
      <c r="D38" s="220">
        <v>0</v>
      </c>
      <c r="E38" s="220">
        <v>0</v>
      </c>
      <c r="F38" s="220">
        <v>0</v>
      </c>
      <c r="G38" s="220">
        <v>0</v>
      </c>
      <c r="H38" s="220">
        <v>0</v>
      </c>
      <c r="I38" s="220">
        <v>0</v>
      </c>
      <c r="J38" s="220">
        <v>64481.625</v>
      </c>
      <c r="K38" s="220">
        <v>128963.25</v>
      </c>
      <c r="L38" s="220">
        <v>128963.25</v>
      </c>
      <c r="M38" s="220">
        <v>128963.25</v>
      </c>
      <c r="N38" s="220">
        <v>128963.25</v>
      </c>
      <c r="O38" s="220">
        <v>128963.25</v>
      </c>
      <c r="P38" s="220">
        <f t="shared" si="5"/>
        <v>709297.875</v>
      </c>
      <c r="Q38" s="220">
        <v>128963.25</v>
      </c>
      <c r="R38" s="220">
        <v>128963.25</v>
      </c>
      <c r="S38" s="220">
        <v>128963.25</v>
      </c>
      <c r="T38" s="220">
        <v>128963.25</v>
      </c>
      <c r="U38" s="220">
        <v>128963.25</v>
      </c>
      <c r="V38" s="220">
        <v>128963.25</v>
      </c>
      <c r="W38" s="220">
        <v>128963.25</v>
      </c>
      <c r="X38" s="220">
        <v>128963.25</v>
      </c>
      <c r="Y38" s="220">
        <v>128963.25</v>
      </c>
      <c r="Z38" s="220">
        <v>128963.25</v>
      </c>
      <c r="AA38" s="220">
        <v>128963.25</v>
      </c>
      <c r="AB38" s="220">
        <v>128963.25</v>
      </c>
      <c r="AC38" s="220">
        <v>128963.25</v>
      </c>
      <c r="AD38" s="220">
        <v>128963.25</v>
      </c>
      <c r="AE38" s="220">
        <v>128963.25</v>
      </c>
      <c r="AF38" s="220">
        <v>128963.25</v>
      </c>
      <c r="AG38" s="220">
        <f t="shared" si="6"/>
        <v>1547559</v>
      </c>
      <c r="AH38" s="219"/>
      <c r="AI38" s="235">
        <f t="shared" si="9"/>
        <v>0</v>
      </c>
      <c r="AJ38" s="235">
        <f t="shared" si="9"/>
        <v>0</v>
      </c>
      <c r="AK38" s="235">
        <f t="shared" si="9"/>
        <v>0</v>
      </c>
      <c r="AL38" s="235">
        <f t="shared" si="7"/>
        <v>0</v>
      </c>
      <c r="AM38" s="235">
        <f t="shared" si="7"/>
        <v>0</v>
      </c>
      <c r="AN38" s="235">
        <f t="shared" si="7"/>
        <v>0</v>
      </c>
      <c r="AO38" s="235">
        <f t="shared" si="7"/>
        <v>0</v>
      </c>
      <c r="AP38" s="235">
        <f t="shared" si="7"/>
        <v>0</v>
      </c>
      <c r="AQ38" s="235">
        <f t="shared" si="7"/>
        <v>0</v>
      </c>
      <c r="AR38" s="235">
        <f t="shared" si="7"/>
        <v>0</v>
      </c>
      <c r="AS38" s="235">
        <f t="shared" si="7"/>
        <v>0</v>
      </c>
      <c r="AT38" s="235">
        <f t="shared" si="7"/>
        <v>0</v>
      </c>
      <c r="AU38" s="236">
        <f t="shared" si="1"/>
        <v>0</v>
      </c>
      <c r="AV38" s="236">
        <f t="shared" si="2"/>
        <v>0</v>
      </c>
      <c r="AW38" s="236">
        <f t="shared" si="2"/>
        <v>0</v>
      </c>
      <c r="AX38" s="236">
        <f t="shared" si="2"/>
        <v>0</v>
      </c>
      <c r="AY38" s="236">
        <f t="shared" si="2"/>
        <v>0</v>
      </c>
      <c r="AZ38" s="236">
        <f t="shared" si="10"/>
        <v>0</v>
      </c>
      <c r="BA38" s="236">
        <f t="shared" si="10"/>
        <v>0</v>
      </c>
      <c r="BB38" s="236">
        <f t="shared" si="10"/>
        <v>0</v>
      </c>
      <c r="BC38" s="236">
        <f t="shared" si="8"/>
        <v>0</v>
      </c>
      <c r="BD38" s="236">
        <f t="shared" si="8"/>
        <v>0</v>
      </c>
      <c r="BE38" s="236">
        <f t="shared" si="8"/>
        <v>0</v>
      </c>
      <c r="BF38" s="236">
        <f t="shared" si="8"/>
        <v>0</v>
      </c>
      <c r="BG38" s="236">
        <f t="shared" si="8"/>
        <v>0</v>
      </c>
      <c r="BH38" s="236">
        <f t="shared" si="8"/>
        <v>0</v>
      </c>
      <c r="BI38" s="236">
        <f t="shared" si="8"/>
        <v>0</v>
      </c>
      <c r="BJ38" s="236">
        <f t="shared" si="8"/>
        <v>0</v>
      </c>
      <c r="BK38" s="236">
        <f t="shared" si="8"/>
        <v>0</v>
      </c>
      <c r="BL38" s="235">
        <f t="shared" si="4"/>
        <v>0</v>
      </c>
      <c r="BM38" s="234"/>
      <c r="BN38" s="234"/>
      <c r="BO38" s="234"/>
      <c r="BP38" s="234"/>
      <c r="BQ38" s="234"/>
    </row>
    <row r="39" spans="1:69">
      <c r="A39" s="234" t="s">
        <v>252</v>
      </c>
      <c r="B39" s="231">
        <v>0</v>
      </c>
      <c r="C39" s="231">
        <v>0</v>
      </c>
      <c r="D39" s="220">
        <v>480446.2</v>
      </c>
      <c r="E39" s="220">
        <v>480446.2</v>
      </c>
      <c r="F39" s="220">
        <v>480446.2</v>
      </c>
      <c r="G39" s="220">
        <v>480446.2</v>
      </c>
      <c r="H39" s="220">
        <v>480446.2</v>
      </c>
      <c r="I39" s="220">
        <v>480446.2</v>
      </c>
      <c r="J39" s="220">
        <v>480446.2</v>
      </c>
      <c r="K39" s="220">
        <v>480446.2</v>
      </c>
      <c r="L39" s="220">
        <v>480446.2</v>
      </c>
      <c r="M39" s="220">
        <v>480446.2</v>
      </c>
      <c r="N39" s="220">
        <v>480446.2</v>
      </c>
      <c r="O39" s="220">
        <v>480446.2</v>
      </c>
      <c r="P39" s="220">
        <f t="shared" si="5"/>
        <v>5765354.4000000013</v>
      </c>
      <c r="Q39" s="220">
        <v>480446.2</v>
      </c>
      <c r="R39" s="220">
        <v>480446.2</v>
      </c>
      <c r="S39" s="220">
        <v>480446.2</v>
      </c>
      <c r="T39" s="220">
        <v>480446.2</v>
      </c>
      <c r="U39" s="220">
        <v>480446.2</v>
      </c>
      <c r="V39" s="220">
        <v>480446.2</v>
      </c>
      <c r="W39" s="220">
        <v>480446.2</v>
      </c>
      <c r="X39" s="220">
        <v>480446.2</v>
      </c>
      <c r="Y39" s="220">
        <v>480446.2</v>
      </c>
      <c r="Z39" s="220">
        <v>480446.2</v>
      </c>
      <c r="AA39" s="220">
        <v>480446.2</v>
      </c>
      <c r="AB39" s="220">
        <v>480446.2</v>
      </c>
      <c r="AC39" s="220">
        <v>480446.2</v>
      </c>
      <c r="AD39" s="220">
        <v>480446.2</v>
      </c>
      <c r="AE39" s="220">
        <v>480446.2</v>
      </c>
      <c r="AF39" s="220">
        <v>480446.2</v>
      </c>
      <c r="AG39" s="220">
        <f t="shared" si="6"/>
        <v>5765354.4000000013</v>
      </c>
      <c r="AH39" s="219"/>
      <c r="AI39" s="235">
        <f t="shared" si="9"/>
        <v>0</v>
      </c>
      <c r="AJ39" s="235">
        <f t="shared" si="9"/>
        <v>0</v>
      </c>
      <c r="AK39" s="235">
        <f t="shared" si="9"/>
        <v>0</v>
      </c>
      <c r="AL39" s="235">
        <f t="shared" si="7"/>
        <v>0</v>
      </c>
      <c r="AM39" s="235">
        <f t="shared" si="7"/>
        <v>0</v>
      </c>
      <c r="AN39" s="235">
        <f t="shared" si="7"/>
        <v>0</v>
      </c>
      <c r="AO39" s="235">
        <f t="shared" si="7"/>
        <v>0</v>
      </c>
      <c r="AP39" s="235">
        <f t="shared" si="7"/>
        <v>0</v>
      </c>
      <c r="AQ39" s="235">
        <f t="shared" si="7"/>
        <v>0</v>
      </c>
      <c r="AR39" s="235">
        <f t="shared" si="7"/>
        <v>0</v>
      </c>
      <c r="AS39" s="235">
        <f t="shared" si="7"/>
        <v>0</v>
      </c>
      <c r="AT39" s="235">
        <f t="shared" si="7"/>
        <v>0</v>
      </c>
      <c r="AU39" s="236">
        <f t="shared" si="1"/>
        <v>0</v>
      </c>
      <c r="AV39" s="236">
        <f t="shared" si="2"/>
        <v>0</v>
      </c>
      <c r="AW39" s="236">
        <f t="shared" si="2"/>
        <v>0</v>
      </c>
      <c r="AX39" s="236">
        <f t="shared" si="2"/>
        <v>0</v>
      </c>
      <c r="AY39" s="236">
        <f t="shared" si="2"/>
        <v>0</v>
      </c>
      <c r="AZ39" s="236">
        <f t="shared" si="10"/>
        <v>0</v>
      </c>
      <c r="BA39" s="236">
        <f t="shared" si="10"/>
        <v>0</v>
      </c>
      <c r="BB39" s="236">
        <f t="shared" si="10"/>
        <v>0</v>
      </c>
      <c r="BC39" s="236">
        <f t="shared" si="8"/>
        <v>0</v>
      </c>
      <c r="BD39" s="236">
        <f t="shared" si="8"/>
        <v>0</v>
      </c>
      <c r="BE39" s="236">
        <f t="shared" si="8"/>
        <v>0</v>
      </c>
      <c r="BF39" s="236">
        <f t="shared" si="8"/>
        <v>0</v>
      </c>
      <c r="BG39" s="236">
        <f t="shared" si="8"/>
        <v>0</v>
      </c>
      <c r="BH39" s="236">
        <f t="shared" si="8"/>
        <v>0</v>
      </c>
      <c r="BI39" s="236">
        <f t="shared" si="8"/>
        <v>0</v>
      </c>
      <c r="BJ39" s="236">
        <f t="shared" si="8"/>
        <v>0</v>
      </c>
      <c r="BK39" s="236">
        <f t="shared" si="8"/>
        <v>0</v>
      </c>
      <c r="BL39" s="235">
        <f t="shared" si="4"/>
        <v>0</v>
      </c>
      <c r="BM39" s="234"/>
      <c r="BN39" s="234"/>
      <c r="BO39" s="234"/>
      <c r="BP39" s="234"/>
      <c r="BQ39" s="234"/>
    </row>
    <row r="40" spans="1:69">
      <c r="A40" s="234" t="s">
        <v>253</v>
      </c>
      <c r="B40" s="231">
        <v>0</v>
      </c>
      <c r="C40" s="231">
        <v>0</v>
      </c>
      <c r="D40" s="220">
        <v>563915.84</v>
      </c>
      <c r="E40" s="220">
        <v>563915.84</v>
      </c>
      <c r="F40" s="220">
        <v>563915.84</v>
      </c>
      <c r="G40" s="220">
        <v>563915.84</v>
      </c>
      <c r="H40" s="220">
        <v>563915.84</v>
      </c>
      <c r="I40" s="220">
        <v>563915.84</v>
      </c>
      <c r="J40" s="220">
        <v>563915.84</v>
      </c>
      <c r="K40" s="220">
        <v>563915.84</v>
      </c>
      <c r="L40" s="220">
        <v>563915.84</v>
      </c>
      <c r="M40" s="220">
        <v>563915.84</v>
      </c>
      <c r="N40" s="220">
        <v>563915.84</v>
      </c>
      <c r="O40" s="220">
        <v>563915.84</v>
      </c>
      <c r="P40" s="220">
        <f t="shared" si="5"/>
        <v>6766990.0799999991</v>
      </c>
      <c r="Q40" s="220">
        <v>563915.84</v>
      </c>
      <c r="R40" s="220">
        <v>563915.84</v>
      </c>
      <c r="S40" s="220">
        <v>563915.84</v>
      </c>
      <c r="T40" s="220">
        <v>563915.84</v>
      </c>
      <c r="U40" s="220">
        <v>563915.84</v>
      </c>
      <c r="V40" s="220">
        <v>563915.84</v>
      </c>
      <c r="W40" s="220">
        <v>563915.84</v>
      </c>
      <c r="X40" s="220">
        <v>563915.84</v>
      </c>
      <c r="Y40" s="220">
        <v>563915.84</v>
      </c>
      <c r="Z40" s="220">
        <v>563915.84</v>
      </c>
      <c r="AA40" s="220">
        <v>563915.84</v>
      </c>
      <c r="AB40" s="220">
        <v>563915.84</v>
      </c>
      <c r="AC40" s="220">
        <v>563915.84</v>
      </c>
      <c r="AD40" s="220">
        <v>563915.84</v>
      </c>
      <c r="AE40" s="220">
        <v>563915.84</v>
      </c>
      <c r="AF40" s="220">
        <v>563915.84</v>
      </c>
      <c r="AG40" s="220">
        <f t="shared" si="6"/>
        <v>6766990.0799999991</v>
      </c>
      <c r="AH40" s="219"/>
      <c r="AI40" s="235">
        <f t="shared" si="9"/>
        <v>0</v>
      </c>
      <c r="AJ40" s="235">
        <f t="shared" si="9"/>
        <v>0</v>
      </c>
      <c r="AK40" s="235">
        <f t="shared" si="9"/>
        <v>0</v>
      </c>
      <c r="AL40" s="235">
        <f t="shared" si="7"/>
        <v>0</v>
      </c>
      <c r="AM40" s="235">
        <f t="shared" si="7"/>
        <v>0</v>
      </c>
      <c r="AN40" s="235">
        <f t="shared" si="7"/>
        <v>0</v>
      </c>
      <c r="AO40" s="235">
        <f t="shared" si="7"/>
        <v>0</v>
      </c>
      <c r="AP40" s="235">
        <f t="shared" si="7"/>
        <v>0</v>
      </c>
      <c r="AQ40" s="235">
        <f t="shared" si="7"/>
        <v>0</v>
      </c>
      <c r="AR40" s="235">
        <f t="shared" si="7"/>
        <v>0</v>
      </c>
      <c r="AS40" s="235">
        <f t="shared" si="7"/>
        <v>0</v>
      </c>
      <c r="AT40" s="235">
        <f t="shared" si="7"/>
        <v>0</v>
      </c>
      <c r="AU40" s="236">
        <f t="shared" si="1"/>
        <v>0</v>
      </c>
      <c r="AV40" s="236">
        <f t="shared" si="2"/>
        <v>0</v>
      </c>
      <c r="AW40" s="236">
        <f t="shared" si="2"/>
        <v>0</v>
      </c>
      <c r="AX40" s="236">
        <f t="shared" si="2"/>
        <v>0</v>
      </c>
      <c r="AY40" s="236">
        <f t="shared" si="2"/>
        <v>0</v>
      </c>
      <c r="AZ40" s="236">
        <f t="shared" si="10"/>
        <v>0</v>
      </c>
      <c r="BA40" s="236">
        <f t="shared" si="10"/>
        <v>0</v>
      </c>
      <c r="BB40" s="236">
        <f t="shared" si="10"/>
        <v>0</v>
      </c>
      <c r="BC40" s="236">
        <f t="shared" si="8"/>
        <v>0</v>
      </c>
      <c r="BD40" s="236">
        <f t="shared" si="8"/>
        <v>0</v>
      </c>
      <c r="BE40" s="236">
        <f t="shared" si="8"/>
        <v>0</v>
      </c>
      <c r="BF40" s="236">
        <f t="shared" si="8"/>
        <v>0</v>
      </c>
      <c r="BG40" s="236">
        <f t="shared" si="8"/>
        <v>0</v>
      </c>
      <c r="BH40" s="236">
        <f t="shared" si="8"/>
        <v>0</v>
      </c>
      <c r="BI40" s="236">
        <f t="shared" si="8"/>
        <v>0</v>
      </c>
      <c r="BJ40" s="236">
        <f t="shared" si="8"/>
        <v>0</v>
      </c>
      <c r="BK40" s="236">
        <f t="shared" si="8"/>
        <v>0</v>
      </c>
      <c r="BL40" s="235">
        <f t="shared" si="4"/>
        <v>0</v>
      </c>
      <c r="BM40" s="234"/>
      <c r="BN40" s="234"/>
      <c r="BO40" s="234"/>
      <c r="BP40" s="234"/>
      <c r="BQ40" s="234"/>
    </row>
    <row r="41" spans="1:69">
      <c r="A41" s="234" t="s">
        <v>254</v>
      </c>
      <c r="B41" s="231">
        <v>0</v>
      </c>
      <c r="C41" s="231">
        <v>0</v>
      </c>
      <c r="D41" s="220">
        <v>2325761.84</v>
      </c>
      <c r="E41" s="220">
        <v>1506292.77</v>
      </c>
      <c r="F41" s="220">
        <v>686823.69000000006</v>
      </c>
      <c r="G41" s="220">
        <v>686823.69000000006</v>
      </c>
      <c r="H41" s="220">
        <v>686823.69000000006</v>
      </c>
      <c r="I41" s="220">
        <v>686823.69000000006</v>
      </c>
      <c r="J41" s="220">
        <v>686823.69000000006</v>
      </c>
      <c r="K41" s="220">
        <v>686823.69000000006</v>
      </c>
      <c r="L41" s="220">
        <v>686823.69000000006</v>
      </c>
      <c r="M41" s="220">
        <v>686823.69000000006</v>
      </c>
      <c r="N41" s="220">
        <v>686823.69000000006</v>
      </c>
      <c r="O41" s="220">
        <v>686823.69000000006</v>
      </c>
      <c r="P41" s="220">
        <f t="shared" si="5"/>
        <v>10700291.51</v>
      </c>
      <c r="Q41" s="220">
        <v>686823.69000000006</v>
      </c>
      <c r="R41" s="220">
        <v>686823.69000000006</v>
      </c>
      <c r="S41" s="220">
        <v>686823.69000000006</v>
      </c>
      <c r="T41" s="220">
        <v>686823.69000000006</v>
      </c>
      <c r="U41" s="220">
        <v>686823.69000000006</v>
      </c>
      <c r="V41" s="220">
        <v>686823.69000000006</v>
      </c>
      <c r="W41" s="220">
        <v>686823.69000000006</v>
      </c>
      <c r="X41" s="220">
        <v>686823.69000000006</v>
      </c>
      <c r="Y41" s="220">
        <v>686823.69000000006</v>
      </c>
      <c r="Z41" s="220">
        <v>686823.69000000006</v>
      </c>
      <c r="AA41" s="220">
        <v>686823.69000000006</v>
      </c>
      <c r="AB41" s="220">
        <v>686823.69000000006</v>
      </c>
      <c r="AC41" s="220">
        <v>686823.69000000006</v>
      </c>
      <c r="AD41" s="220">
        <v>686823.69000000006</v>
      </c>
      <c r="AE41" s="220">
        <v>686823.69000000006</v>
      </c>
      <c r="AF41" s="220">
        <v>686823.69000000006</v>
      </c>
      <c r="AG41" s="220">
        <f t="shared" si="6"/>
        <v>8241884.2800000021</v>
      </c>
      <c r="AH41" s="219"/>
      <c r="AI41" s="235">
        <f t="shared" si="9"/>
        <v>0</v>
      </c>
      <c r="AJ41" s="235">
        <f t="shared" si="9"/>
        <v>0</v>
      </c>
      <c r="AK41" s="235">
        <f t="shared" si="9"/>
        <v>0</v>
      </c>
      <c r="AL41" s="235">
        <f t="shared" si="7"/>
        <v>0</v>
      </c>
      <c r="AM41" s="235">
        <f t="shared" si="7"/>
        <v>0</v>
      </c>
      <c r="AN41" s="235">
        <f t="shared" si="7"/>
        <v>0</v>
      </c>
      <c r="AO41" s="235">
        <f t="shared" si="7"/>
        <v>0</v>
      </c>
      <c r="AP41" s="235">
        <f t="shared" si="7"/>
        <v>0</v>
      </c>
      <c r="AQ41" s="235">
        <f t="shared" si="7"/>
        <v>0</v>
      </c>
      <c r="AR41" s="235">
        <f t="shared" si="7"/>
        <v>0</v>
      </c>
      <c r="AS41" s="235">
        <f t="shared" si="7"/>
        <v>0</v>
      </c>
      <c r="AT41" s="235">
        <f t="shared" si="7"/>
        <v>0</v>
      </c>
      <c r="AU41" s="236">
        <f t="shared" si="1"/>
        <v>0</v>
      </c>
      <c r="AV41" s="236">
        <f t="shared" si="2"/>
        <v>0</v>
      </c>
      <c r="AW41" s="236">
        <f t="shared" si="2"/>
        <v>0</v>
      </c>
      <c r="AX41" s="236">
        <f t="shared" si="2"/>
        <v>0</v>
      </c>
      <c r="AY41" s="236">
        <f t="shared" si="2"/>
        <v>0</v>
      </c>
      <c r="AZ41" s="236">
        <f t="shared" si="10"/>
        <v>0</v>
      </c>
      <c r="BA41" s="236">
        <f t="shared" si="10"/>
        <v>0</v>
      </c>
      <c r="BB41" s="236">
        <f t="shared" si="10"/>
        <v>0</v>
      </c>
      <c r="BC41" s="236">
        <f t="shared" si="8"/>
        <v>0</v>
      </c>
      <c r="BD41" s="236">
        <f t="shared" si="8"/>
        <v>0</v>
      </c>
      <c r="BE41" s="236">
        <f t="shared" si="8"/>
        <v>0</v>
      </c>
      <c r="BF41" s="236">
        <f t="shared" si="8"/>
        <v>0</v>
      </c>
      <c r="BG41" s="236">
        <f t="shared" si="8"/>
        <v>0</v>
      </c>
      <c r="BH41" s="236">
        <f t="shared" si="8"/>
        <v>0</v>
      </c>
      <c r="BI41" s="236">
        <f t="shared" si="8"/>
        <v>0</v>
      </c>
      <c r="BJ41" s="236">
        <f t="shared" si="8"/>
        <v>0</v>
      </c>
      <c r="BK41" s="236">
        <f t="shared" si="8"/>
        <v>0</v>
      </c>
      <c r="BL41" s="235">
        <f t="shared" si="4"/>
        <v>0</v>
      </c>
      <c r="BM41" s="234"/>
      <c r="BN41" s="234"/>
      <c r="BO41" s="234"/>
      <c r="BP41" s="234"/>
      <c r="BQ41" s="234"/>
    </row>
    <row r="42" spans="1:69">
      <c r="A42" s="234" t="s">
        <v>255</v>
      </c>
      <c r="B42" s="231">
        <v>0</v>
      </c>
      <c r="C42" s="231">
        <v>0</v>
      </c>
      <c r="D42" s="220">
        <v>0</v>
      </c>
      <c r="E42" s="220">
        <v>0</v>
      </c>
      <c r="F42" s="220">
        <v>0</v>
      </c>
      <c r="G42" s="220">
        <v>0</v>
      </c>
      <c r="H42" s="220">
        <v>0</v>
      </c>
      <c r="I42" s="220">
        <v>0</v>
      </c>
      <c r="J42" s="220">
        <v>0</v>
      </c>
      <c r="K42" s="220">
        <v>0</v>
      </c>
      <c r="L42" s="220">
        <v>0</v>
      </c>
      <c r="M42" s="220">
        <v>0</v>
      </c>
      <c r="N42" s="220">
        <v>0</v>
      </c>
      <c r="O42" s="220">
        <v>0</v>
      </c>
      <c r="P42" s="220">
        <f t="shared" si="5"/>
        <v>0</v>
      </c>
      <c r="Q42" s="220">
        <v>0</v>
      </c>
      <c r="R42" s="220">
        <v>0</v>
      </c>
      <c r="S42" s="220">
        <v>0</v>
      </c>
      <c r="T42" s="220">
        <v>0</v>
      </c>
      <c r="U42" s="220">
        <v>0</v>
      </c>
      <c r="V42" s="220">
        <v>0</v>
      </c>
      <c r="W42" s="220">
        <v>0</v>
      </c>
      <c r="X42" s="220">
        <v>0</v>
      </c>
      <c r="Y42" s="220">
        <v>0</v>
      </c>
      <c r="Z42" s="220">
        <v>0</v>
      </c>
      <c r="AA42" s="220">
        <v>0</v>
      </c>
      <c r="AB42" s="220">
        <v>0</v>
      </c>
      <c r="AC42" s="220">
        <v>0</v>
      </c>
      <c r="AD42" s="220">
        <v>0</v>
      </c>
      <c r="AE42" s="220">
        <v>0</v>
      </c>
      <c r="AF42" s="220">
        <v>0</v>
      </c>
      <c r="AG42" s="220">
        <f t="shared" si="6"/>
        <v>0</v>
      </c>
      <c r="AH42" s="219"/>
      <c r="AI42" s="235">
        <f t="shared" si="9"/>
        <v>0</v>
      </c>
      <c r="AJ42" s="235">
        <f t="shared" si="9"/>
        <v>0</v>
      </c>
      <c r="AK42" s="235">
        <f t="shared" si="9"/>
        <v>0</v>
      </c>
      <c r="AL42" s="235">
        <f t="shared" si="7"/>
        <v>0</v>
      </c>
      <c r="AM42" s="235">
        <f t="shared" si="7"/>
        <v>0</v>
      </c>
      <c r="AN42" s="235">
        <f t="shared" si="7"/>
        <v>0</v>
      </c>
      <c r="AO42" s="235">
        <f t="shared" si="7"/>
        <v>0</v>
      </c>
      <c r="AP42" s="235">
        <f t="shared" si="7"/>
        <v>0</v>
      </c>
      <c r="AQ42" s="235">
        <f t="shared" si="7"/>
        <v>0</v>
      </c>
      <c r="AR42" s="235">
        <f t="shared" si="7"/>
        <v>0</v>
      </c>
      <c r="AS42" s="235">
        <f t="shared" si="7"/>
        <v>0</v>
      </c>
      <c r="AT42" s="235">
        <f t="shared" si="7"/>
        <v>0</v>
      </c>
      <c r="AU42" s="236">
        <f t="shared" si="1"/>
        <v>0</v>
      </c>
      <c r="AV42" s="236">
        <f t="shared" si="2"/>
        <v>0</v>
      </c>
      <c r="AW42" s="236">
        <f t="shared" si="2"/>
        <v>0</v>
      </c>
      <c r="AX42" s="236">
        <f t="shared" si="2"/>
        <v>0</v>
      </c>
      <c r="AY42" s="236">
        <f t="shared" si="2"/>
        <v>0</v>
      </c>
      <c r="AZ42" s="236">
        <f t="shared" si="10"/>
        <v>0</v>
      </c>
      <c r="BA42" s="236">
        <f t="shared" si="10"/>
        <v>0</v>
      </c>
      <c r="BB42" s="236">
        <f t="shared" si="10"/>
        <v>0</v>
      </c>
      <c r="BC42" s="236">
        <f t="shared" si="8"/>
        <v>0</v>
      </c>
      <c r="BD42" s="236">
        <f t="shared" si="8"/>
        <v>0</v>
      </c>
      <c r="BE42" s="236">
        <f t="shared" si="8"/>
        <v>0</v>
      </c>
      <c r="BF42" s="236">
        <f t="shared" si="8"/>
        <v>0</v>
      </c>
      <c r="BG42" s="236">
        <f t="shared" si="8"/>
        <v>0</v>
      </c>
      <c r="BH42" s="236">
        <f t="shared" si="8"/>
        <v>0</v>
      </c>
      <c r="BI42" s="236">
        <f t="shared" si="8"/>
        <v>0</v>
      </c>
      <c r="BJ42" s="236">
        <f t="shared" si="8"/>
        <v>0</v>
      </c>
      <c r="BK42" s="236">
        <f t="shared" si="8"/>
        <v>0</v>
      </c>
      <c r="BL42" s="235">
        <f t="shared" si="4"/>
        <v>0</v>
      </c>
      <c r="BM42" s="234"/>
      <c r="BN42" s="234"/>
      <c r="BO42" s="234"/>
      <c r="BP42" s="234"/>
      <c r="BQ42" s="234"/>
    </row>
    <row r="43" spans="1:69">
      <c r="A43" s="234" t="s">
        <v>256</v>
      </c>
      <c r="B43" s="231">
        <v>0</v>
      </c>
      <c r="C43" s="231">
        <v>0</v>
      </c>
      <c r="D43" s="220">
        <v>42059.42</v>
      </c>
      <c r="E43" s="220">
        <v>31544.57</v>
      </c>
      <c r="F43" s="220">
        <v>21029.71</v>
      </c>
      <c r="G43" s="220">
        <v>21029.71</v>
      </c>
      <c r="H43" s="220">
        <v>21029.71</v>
      </c>
      <c r="I43" s="220">
        <v>21029.71</v>
      </c>
      <c r="J43" s="220">
        <v>21029.71</v>
      </c>
      <c r="K43" s="220">
        <v>21029.71</v>
      </c>
      <c r="L43" s="220">
        <v>21029.71</v>
      </c>
      <c r="M43" s="220">
        <v>21029.71</v>
      </c>
      <c r="N43" s="220">
        <v>21029.71</v>
      </c>
      <c r="O43" s="220">
        <v>21029.71</v>
      </c>
      <c r="P43" s="220">
        <f t="shared" si="5"/>
        <v>283901.08999999997</v>
      </c>
      <c r="Q43" s="220">
        <v>21029.71</v>
      </c>
      <c r="R43" s="220">
        <v>21029.71</v>
      </c>
      <c r="S43" s="220">
        <v>21029.71</v>
      </c>
      <c r="T43" s="220">
        <v>21029.71</v>
      </c>
      <c r="U43" s="220">
        <v>21029.71</v>
      </c>
      <c r="V43" s="220">
        <v>21029.71</v>
      </c>
      <c r="W43" s="220">
        <v>21029.71</v>
      </c>
      <c r="X43" s="220">
        <v>21029.71</v>
      </c>
      <c r="Y43" s="220">
        <v>21029.71</v>
      </c>
      <c r="Z43" s="220">
        <v>21029.71</v>
      </c>
      <c r="AA43" s="220">
        <v>21029.71</v>
      </c>
      <c r="AB43" s="220">
        <v>21029.71</v>
      </c>
      <c r="AC43" s="220">
        <v>21029.71</v>
      </c>
      <c r="AD43" s="220">
        <v>21029.71</v>
      </c>
      <c r="AE43" s="220">
        <v>21029.71</v>
      </c>
      <c r="AF43" s="220">
        <v>21029.71</v>
      </c>
      <c r="AG43" s="220">
        <f t="shared" si="6"/>
        <v>252356.51999999993</v>
      </c>
      <c r="AH43" s="219"/>
      <c r="AI43" s="235">
        <f t="shared" si="9"/>
        <v>0</v>
      </c>
      <c r="AJ43" s="235">
        <f t="shared" si="9"/>
        <v>0</v>
      </c>
      <c r="AK43" s="235">
        <f t="shared" si="9"/>
        <v>0</v>
      </c>
      <c r="AL43" s="235">
        <f t="shared" si="7"/>
        <v>0</v>
      </c>
      <c r="AM43" s="235">
        <f t="shared" si="7"/>
        <v>0</v>
      </c>
      <c r="AN43" s="235">
        <f t="shared" si="7"/>
        <v>0</v>
      </c>
      <c r="AO43" s="235">
        <f t="shared" si="7"/>
        <v>0</v>
      </c>
      <c r="AP43" s="235">
        <f t="shared" si="7"/>
        <v>0</v>
      </c>
      <c r="AQ43" s="235">
        <f t="shared" si="7"/>
        <v>0</v>
      </c>
      <c r="AR43" s="235">
        <f t="shared" si="7"/>
        <v>0</v>
      </c>
      <c r="AS43" s="235">
        <f t="shared" si="7"/>
        <v>0</v>
      </c>
      <c r="AT43" s="235">
        <f t="shared" si="7"/>
        <v>0</v>
      </c>
      <c r="AU43" s="236">
        <f t="shared" si="1"/>
        <v>0</v>
      </c>
      <c r="AV43" s="236">
        <f t="shared" si="2"/>
        <v>0</v>
      </c>
      <c r="AW43" s="236">
        <f t="shared" si="2"/>
        <v>0</v>
      </c>
      <c r="AX43" s="236">
        <f t="shared" si="2"/>
        <v>0</v>
      </c>
      <c r="AY43" s="236">
        <f t="shared" si="2"/>
        <v>0</v>
      </c>
      <c r="AZ43" s="236">
        <f t="shared" si="10"/>
        <v>0</v>
      </c>
      <c r="BA43" s="236">
        <f t="shared" si="10"/>
        <v>0</v>
      </c>
      <c r="BB43" s="236">
        <f t="shared" si="10"/>
        <v>0</v>
      </c>
      <c r="BC43" s="236">
        <f t="shared" si="8"/>
        <v>0</v>
      </c>
      <c r="BD43" s="236">
        <f t="shared" si="8"/>
        <v>0</v>
      </c>
      <c r="BE43" s="236">
        <f t="shared" si="8"/>
        <v>0</v>
      </c>
      <c r="BF43" s="236">
        <f t="shared" si="8"/>
        <v>0</v>
      </c>
      <c r="BG43" s="236">
        <f t="shared" si="8"/>
        <v>0</v>
      </c>
      <c r="BH43" s="236">
        <f t="shared" si="8"/>
        <v>0</v>
      </c>
      <c r="BI43" s="236">
        <f t="shared" si="8"/>
        <v>0</v>
      </c>
      <c r="BJ43" s="236">
        <f t="shared" si="8"/>
        <v>0</v>
      </c>
      <c r="BK43" s="236">
        <f t="shared" si="8"/>
        <v>0</v>
      </c>
      <c r="BL43" s="235">
        <f t="shared" si="4"/>
        <v>0</v>
      </c>
      <c r="BM43" s="234"/>
      <c r="BN43" s="234"/>
      <c r="BO43" s="234"/>
      <c r="BP43" s="234"/>
      <c r="BQ43" s="234"/>
    </row>
    <row r="44" spans="1:69">
      <c r="A44" s="234" t="s">
        <v>257</v>
      </c>
      <c r="B44" s="231">
        <v>1.54E-2</v>
      </c>
      <c r="C44" s="231">
        <v>1.54E-2</v>
      </c>
      <c r="D44" s="220">
        <v>1123220.3</v>
      </c>
      <c r="E44" s="220">
        <v>1150240.8900000001</v>
      </c>
      <c r="F44" s="220">
        <v>1177261.48</v>
      </c>
      <c r="G44" s="220">
        <v>1177261.48</v>
      </c>
      <c r="H44" s="220">
        <v>1177261.48</v>
      </c>
      <c r="I44" s="220">
        <v>1177261.48</v>
      </c>
      <c r="J44" s="220">
        <v>1177261.48</v>
      </c>
      <c r="K44" s="220">
        <v>1177261.48</v>
      </c>
      <c r="L44" s="220">
        <v>1177261.48</v>
      </c>
      <c r="M44" s="220">
        <v>1177261.48</v>
      </c>
      <c r="N44" s="220">
        <v>1177261.48</v>
      </c>
      <c r="O44" s="220">
        <v>1177261.48</v>
      </c>
      <c r="P44" s="220">
        <f t="shared" si="5"/>
        <v>14046075.990000004</v>
      </c>
      <c r="Q44" s="220">
        <v>1177261.48</v>
      </c>
      <c r="R44" s="220">
        <v>1177261.48</v>
      </c>
      <c r="S44" s="220">
        <v>1177261.48</v>
      </c>
      <c r="T44" s="220">
        <v>1177261.48</v>
      </c>
      <c r="U44" s="220">
        <v>1177261.48</v>
      </c>
      <c r="V44" s="220">
        <v>1177261.48</v>
      </c>
      <c r="W44" s="220">
        <v>1177261.48</v>
      </c>
      <c r="X44" s="220">
        <v>1177261.48</v>
      </c>
      <c r="Y44" s="220">
        <v>1177261.48</v>
      </c>
      <c r="Z44" s="220">
        <v>1177261.48</v>
      </c>
      <c r="AA44" s="220">
        <v>1177261.48</v>
      </c>
      <c r="AB44" s="220">
        <v>1177261.48</v>
      </c>
      <c r="AC44" s="220">
        <v>1177261.48</v>
      </c>
      <c r="AD44" s="220">
        <v>1177261.48</v>
      </c>
      <c r="AE44" s="220">
        <v>1177261.48</v>
      </c>
      <c r="AF44" s="220">
        <v>1177261.48</v>
      </c>
      <c r="AG44" s="220">
        <f t="shared" si="6"/>
        <v>14127137.760000004</v>
      </c>
      <c r="AH44" s="219"/>
      <c r="AI44" s="235">
        <f t="shared" si="9"/>
        <v>1441.47</v>
      </c>
      <c r="AJ44" s="235">
        <f t="shared" si="9"/>
        <v>1476.14</v>
      </c>
      <c r="AK44" s="235">
        <f t="shared" si="9"/>
        <v>1510.82</v>
      </c>
      <c r="AL44" s="235">
        <f t="shared" si="7"/>
        <v>1510.82</v>
      </c>
      <c r="AM44" s="235">
        <f t="shared" si="7"/>
        <v>1510.82</v>
      </c>
      <c r="AN44" s="235">
        <f t="shared" si="7"/>
        <v>1510.82</v>
      </c>
      <c r="AO44" s="235">
        <f t="shared" si="7"/>
        <v>1510.82</v>
      </c>
      <c r="AP44" s="235">
        <f t="shared" si="7"/>
        <v>1510.82</v>
      </c>
      <c r="AQ44" s="235">
        <f t="shared" si="7"/>
        <v>1510.82</v>
      </c>
      <c r="AR44" s="235">
        <f t="shared" si="7"/>
        <v>1510.82</v>
      </c>
      <c r="AS44" s="235">
        <f t="shared" si="7"/>
        <v>1510.82</v>
      </c>
      <c r="AT44" s="235">
        <f t="shared" si="7"/>
        <v>1510.82</v>
      </c>
      <c r="AU44" s="236">
        <f t="shared" si="1"/>
        <v>18025.809999999998</v>
      </c>
      <c r="AV44" s="236">
        <f t="shared" si="2"/>
        <v>1510.82</v>
      </c>
      <c r="AW44" s="236">
        <f t="shared" si="2"/>
        <v>1510.82</v>
      </c>
      <c r="AX44" s="236">
        <f t="shared" si="2"/>
        <v>1510.82</v>
      </c>
      <c r="AY44" s="236">
        <f t="shared" si="2"/>
        <v>1510.82</v>
      </c>
      <c r="AZ44" s="236">
        <f t="shared" si="10"/>
        <v>1510.82</v>
      </c>
      <c r="BA44" s="236">
        <f t="shared" si="10"/>
        <v>1510.82</v>
      </c>
      <c r="BB44" s="236">
        <f t="shared" si="10"/>
        <v>1510.82</v>
      </c>
      <c r="BC44" s="236">
        <f t="shared" si="8"/>
        <v>1510.82</v>
      </c>
      <c r="BD44" s="236">
        <f t="shared" si="8"/>
        <v>1510.82</v>
      </c>
      <c r="BE44" s="236">
        <f t="shared" si="8"/>
        <v>1510.82</v>
      </c>
      <c r="BF44" s="236">
        <f t="shared" si="8"/>
        <v>1510.82</v>
      </c>
      <c r="BG44" s="236">
        <f t="shared" si="8"/>
        <v>1510.82</v>
      </c>
      <c r="BH44" s="236">
        <f t="shared" si="8"/>
        <v>1510.82</v>
      </c>
      <c r="BI44" s="236">
        <f t="shared" si="8"/>
        <v>1510.82</v>
      </c>
      <c r="BJ44" s="236">
        <f t="shared" si="8"/>
        <v>1510.82</v>
      </c>
      <c r="BK44" s="236">
        <f t="shared" si="8"/>
        <v>1510.82</v>
      </c>
      <c r="BL44" s="235">
        <f t="shared" si="4"/>
        <v>18129.84</v>
      </c>
      <c r="BM44" s="234"/>
      <c r="BN44" s="234"/>
      <c r="BO44" s="234"/>
      <c r="BP44" s="234"/>
      <c r="BQ44" s="234"/>
    </row>
    <row r="45" spans="1:69">
      <c r="A45" s="234" t="s">
        <v>258</v>
      </c>
      <c r="B45" s="231">
        <v>1.21E-2</v>
      </c>
      <c r="C45" s="231">
        <v>1.21E-2</v>
      </c>
      <c r="D45" s="220">
        <v>5781870.3399999999</v>
      </c>
      <c r="E45" s="220">
        <v>5781870.3399999999</v>
      </c>
      <c r="F45" s="220">
        <v>5781870.3399999999</v>
      </c>
      <c r="G45" s="220">
        <v>5781870.3399999999</v>
      </c>
      <c r="H45" s="220">
        <v>5781870.3399999999</v>
      </c>
      <c r="I45" s="220">
        <v>5781870.3399999999</v>
      </c>
      <c r="J45" s="220">
        <v>5781870.3399999999</v>
      </c>
      <c r="K45" s="220">
        <v>5781870.3399999999</v>
      </c>
      <c r="L45" s="220">
        <v>5781870.3399999999</v>
      </c>
      <c r="M45" s="220">
        <v>5781870.3399999999</v>
      </c>
      <c r="N45" s="220">
        <v>5781870.3399999999</v>
      </c>
      <c r="O45" s="220">
        <v>5781870.3399999999</v>
      </c>
      <c r="P45" s="220">
        <f t="shared" si="5"/>
        <v>69382444.080000013</v>
      </c>
      <c r="Q45" s="220">
        <v>5781870.3399999999</v>
      </c>
      <c r="R45" s="220">
        <v>5781870.3399999999</v>
      </c>
      <c r="S45" s="220">
        <v>5781870.3399999999</v>
      </c>
      <c r="T45" s="220">
        <v>5781870.3399999999</v>
      </c>
      <c r="U45" s="220">
        <v>5781870.3399999999</v>
      </c>
      <c r="V45" s="220">
        <v>5781870.3399999999</v>
      </c>
      <c r="W45" s="220">
        <v>5781870.3399999999</v>
      </c>
      <c r="X45" s="220">
        <v>5781870.3399999999</v>
      </c>
      <c r="Y45" s="220">
        <v>5781870.3399999999</v>
      </c>
      <c r="Z45" s="220">
        <v>5781870.3399999999</v>
      </c>
      <c r="AA45" s="220">
        <v>5781870.3399999999</v>
      </c>
      <c r="AB45" s="220">
        <v>5781870.3399999999</v>
      </c>
      <c r="AC45" s="220">
        <v>5781870.3399999999</v>
      </c>
      <c r="AD45" s="220">
        <v>5781870.3399999999</v>
      </c>
      <c r="AE45" s="220">
        <v>5781870.3399999999</v>
      </c>
      <c r="AF45" s="220">
        <v>5781870.3399999999</v>
      </c>
      <c r="AG45" s="220">
        <f t="shared" si="6"/>
        <v>69382444.080000013</v>
      </c>
      <c r="AH45" s="219"/>
      <c r="AI45" s="235">
        <f t="shared" si="9"/>
        <v>5830.05</v>
      </c>
      <c r="AJ45" s="235">
        <f t="shared" si="9"/>
        <v>5830.05</v>
      </c>
      <c r="AK45" s="235">
        <f t="shared" si="9"/>
        <v>5830.05</v>
      </c>
      <c r="AL45" s="235">
        <f t="shared" si="7"/>
        <v>5830.05</v>
      </c>
      <c r="AM45" s="235">
        <f t="shared" si="7"/>
        <v>5830.05</v>
      </c>
      <c r="AN45" s="235">
        <f t="shared" si="7"/>
        <v>5830.05</v>
      </c>
      <c r="AO45" s="235">
        <f t="shared" si="7"/>
        <v>5830.05</v>
      </c>
      <c r="AP45" s="235">
        <f t="shared" si="7"/>
        <v>5830.05</v>
      </c>
      <c r="AQ45" s="235">
        <f t="shared" si="7"/>
        <v>5830.05</v>
      </c>
      <c r="AR45" s="235">
        <f t="shared" si="7"/>
        <v>5830.05</v>
      </c>
      <c r="AS45" s="235">
        <f t="shared" si="7"/>
        <v>5830.05</v>
      </c>
      <c r="AT45" s="235">
        <f t="shared" si="7"/>
        <v>5830.05</v>
      </c>
      <c r="AU45" s="236">
        <f t="shared" si="1"/>
        <v>69960.60000000002</v>
      </c>
      <c r="AV45" s="236">
        <f t="shared" si="2"/>
        <v>5830.05</v>
      </c>
      <c r="AW45" s="236">
        <f t="shared" si="2"/>
        <v>5830.05</v>
      </c>
      <c r="AX45" s="236">
        <f t="shared" si="2"/>
        <v>5830.05</v>
      </c>
      <c r="AY45" s="236">
        <f t="shared" si="2"/>
        <v>5830.05</v>
      </c>
      <c r="AZ45" s="236">
        <f t="shared" si="10"/>
        <v>5830.05</v>
      </c>
      <c r="BA45" s="236">
        <f t="shared" si="10"/>
        <v>5830.05</v>
      </c>
      <c r="BB45" s="236">
        <f t="shared" si="10"/>
        <v>5830.05</v>
      </c>
      <c r="BC45" s="236">
        <f t="shared" si="8"/>
        <v>5830.05</v>
      </c>
      <c r="BD45" s="236">
        <f t="shared" si="8"/>
        <v>5830.05</v>
      </c>
      <c r="BE45" s="236">
        <f t="shared" si="8"/>
        <v>5830.05</v>
      </c>
      <c r="BF45" s="236">
        <f t="shared" si="8"/>
        <v>5830.05</v>
      </c>
      <c r="BG45" s="236">
        <f t="shared" si="8"/>
        <v>5830.05</v>
      </c>
      <c r="BH45" s="236">
        <f t="shared" si="8"/>
        <v>5830.05</v>
      </c>
      <c r="BI45" s="236">
        <f t="shared" si="8"/>
        <v>5830.05</v>
      </c>
      <c r="BJ45" s="236">
        <f t="shared" si="8"/>
        <v>5830.05</v>
      </c>
      <c r="BK45" s="236">
        <f t="shared" si="8"/>
        <v>5830.05</v>
      </c>
      <c r="BL45" s="235">
        <f t="shared" si="4"/>
        <v>69960.60000000002</v>
      </c>
      <c r="BM45" s="234"/>
      <c r="BN45" s="234"/>
      <c r="BO45" s="234"/>
      <c r="BP45" s="234"/>
      <c r="BQ45" s="234"/>
    </row>
    <row r="46" spans="1:69">
      <c r="A46" s="234" t="s">
        <v>259</v>
      </c>
      <c r="B46" s="231">
        <v>1.8100000000000002E-2</v>
      </c>
      <c r="C46" s="231">
        <v>1.8100000000000002E-2</v>
      </c>
      <c r="D46" s="220">
        <v>96310133.989999995</v>
      </c>
      <c r="E46" s="220">
        <v>96350811.510000005</v>
      </c>
      <c r="F46" s="220">
        <v>96397513.319999993</v>
      </c>
      <c r="G46" s="220">
        <v>96446872.390000001</v>
      </c>
      <c r="H46" s="220">
        <v>96480733.340000004</v>
      </c>
      <c r="I46" s="220">
        <v>96531466.290000007</v>
      </c>
      <c r="J46" s="220">
        <v>96761415.024999991</v>
      </c>
      <c r="K46" s="220">
        <v>97006093.979999989</v>
      </c>
      <c r="L46" s="220">
        <v>97052968.979999989</v>
      </c>
      <c r="M46" s="220">
        <v>97142765.864999995</v>
      </c>
      <c r="N46" s="220">
        <v>97223187.749999985</v>
      </c>
      <c r="O46" s="220">
        <v>97223187.749999985</v>
      </c>
      <c r="P46" s="220">
        <f t="shared" si="5"/>
        <v>1160927150.1899998</v>
      </c>
      <c r="Q46" s="220">
        <v>97223187.749999985</v>
      </c>
      <c r="R46" s="220">
        <v>97223187.749999985</v>
      </c>
      <c r="S46" s="220">
        <v>97223187.749999985</v>
      </c>
      <c r="T46" s="220">
        <v>97223187.749999985</v>
      </c>
      <c r="U46" s="220">
        <v>97371895.099999979</v>
      </c>
      <c r="V46" s="220">
        <v>97371895.099999979</v>
      </c>
      <c r="W46" s="220">
        <v>97371895.099999979</v>
      </c>
      <c r="X46" s="220">
        <v>97371895.099999979</v>
      </c>
      <c r="Y46" s="220">
        <v>97371895.099999979</v>
      </c>
      <c r="Z46" s="220">
        <v>97371895.099999979</v>
      </c>
      <c r="AA46" s="220">
        <v>97371895.099999979</v>
      </c>
      <c r="AB46" s="220">
        <v>97371895.099999979</v>
      </c>
      <c r="AC46" s="220">
        <v>97371895.099999979</v>
      </c>
      <c r="AD46" s="220">
        <v>97371895.099999979</v>
      </c>
      <c r="AE46" s="220">
        <v>97371895.099999979</v>
      </c>
      <c r="AF46" s="220">
        <v>97371895.099999979</v>
      </c>
      <c r="AG46" s="220">
        <f t="shared" si="6"/>
        <v>1168462741.2</v>
      </c>
      <c r="AH46" s="219"/>
      <c r="AI46" s="235">
        <f t="shared" si="9"/>
        <v>145267.79</v>
      </c>
      <c r="AJ46" s="235">
        <f t="shared" si="9"/>
        <v>145329.14000000001</v>
      </c>
      <c r="AK46" s="235">
        <f t="shared" si="9"/>
        <v>145399.57999999999</v>
      </c>
      <c r="AL46" s="235">
        <f t="shared" si="7"/>
        <v>145474.03</v>
      </c>
      <c r="AM46" s="235">
        <f t="shared" si="7"/>
        <v>145525.10999999999</v>
      </c>
      <c r="AN46" s="235">
        <f t="shared" si="7"/>
        <v>145601.63</v>
      </c>
      <c r="AO46" s="235">
        <f t="shared" si="7"/>
        <v>145948.47</v>
      </c>
      <c r="AP46" s="235">
        <f t="shared" si="7"/>
        <v>146317.53</v>
      </c>
      <c r="AQ46" s="235">
        <f t="shared" si="7"/>
        <v>146388.23000000001</v>
      </c>
      <c r="AR46" s="235">
        <f t="shared" si="7"/>
        <v>146523.67000000001</v>
      </c>
      <c r="AS46" s="235">
        <f t="shared" si="7"/>
        <v>146644.97</v>
      </c>
      <c r="AT46" s="235">
        <f t="shared" si="7"/>
        <v>146644.97</v>
      </c>
      <c r="AU46" s="236">
        <f t="shared" si="1"/>
        <v>1751065.1199999999</v>
      </c>
      <c r="AV46" s="236">
        <f t="shared" si="2"/>
        <v>146644.97</v>
      </c>
      <c r="AW46" s="236">
        <f t="shared" si="2"/>
        <v>146644.97</v>
      </c>
      <c r="AX46" s="236">
        <f t="shared" si="2"/>
        <v>146644.97</v>
      </c>
      <c r="AY46" s="236">
        <f t="shared" si="2"/>
        <v>146644.97</v>
      </c>
      <c r="AZ46" s="236">
        <f t="shared" si="10"/>
        <v>146869.28</v>
      </c>
      <c r="BA46" s="236">
        <f t="shared" si="10"/>
        <v>146869.28</v>
      </c>
      <c r="BB46" s="236">
        <f t="shared" si="10"/>
        <v>146869.28</v>
      </c>
      <c r="BC46" s="236">
        <f t="shared" si="8"/>
        <v>146869.28</v>
      </c>
      <c r="BD46" s="236">
        <f t="shared" si="8"/>
        <v>146869.28</v>
      </c>
      <c r="BE46" s="236">
        <f t="shared" si="8"/>
        <v>146869.28</v>
      </c>
      <c r="BF46" s="236">
        <f t="shared" si="8"/>
        <v>146869.28</v>
      </c>
      <c r="BG46" s="236">
        <f t="shared" si="8"/>
        <v>146869.28</v>
      </c>
      <c r="BH46" s="236">
        <f t="shared" si="8"/>
        <v>146869.28</v>
      </c>
      <c r="BI46" s="236">
        <f t="shared" si="8"/>
        <v>146869.28</v>
      </c>
      <c r="BJ46" s="236">
        <f t="shared" si="8"/>
        <v>146869.28</v>
      </c>
      <c r="BK46" s="236">
        <f t="shared" si="8"/>
        <v>146869.28</v>
      </c>
      <c r="BL46" s="235">
        <f t="shared" si="4"/>
        <v>1762431.36</v>
      </c>
      <c r="BM46" s="234"/>
      <c r="BN46" s="234"/>
      <c r="BO46" s="234"/>
      <c r="BP46" s="234"/>
      <c r="BQ46" s="234"/>
    </row>
    <row r="47" spans="1:69">
      <c r="A47" s="234" t="s">
        <v>260</v>
      </c>
      <c r="B47" s="231">
        <v>1.8100000000000002E-2</v>
      </c>
      <c r="C47" s="231">
        <v>1.8100000000000002E-2</v>
      </c>
      <c r="D47" s="220">
        <v>468724.34</v>
      </c>
      <c r="E47" s="220">
        <v>468724.34</v>
      </c>
      <c r="F47" s="220">
        <v>468724.34</v>
      </c>
      <c r="G47" s="220">
        <v>468724.34</v>
      </c>
      <c r="H47" s="220">
        <v>468724.34</v>
      </c>
      <c r="I47" s="220">
        <v>468724.34</v>
      </c>
      <c r="J47" s="220">
        <v>148707.35000000003</v>
      </c>
      <c r="K47" s="220">
        <v>148707.35000000003</v>
      </c>
      <c r="L47" s="220">
        <v>148707.35000000003</v>
      </c>
      <c r="M47" s="220">
        <v>148707.35000000003</v>
      </c>
      <c r="N47" s="220">
        <v>148707.35000000003</v>
      </c>
      <c r="O47" s="220">
        <v>148707.35000000003</v>
      </c>
      <c r="P47" s="220">
        <f t="shared" si="5"/>
        <v>3704590.1400000006</v>
      </c>
      <c r="Q47" s="220">
        <v>148707.35000000003</v>
      </c>
      <c r="R47" s="220">
        <v>148707.35000000003</v>
      </c>
      <c r="S47" s="220">
        <v>148707.35000000003</v>
      </c>
      <c r="T47" s="220">
        <v>148707.35000000003</v>
      </c>
      <c r="U47" s="220">
        <v>0</v>
      </c>
      <c r="V47" s="220">
        <v>0</v>
      </c>
      <c r="W47" s="220">
        <v>0</v>
      </c>
      <c r="X47" s="220">
        <v>0</v>
      </c>
      <c r="Y47" s="220">
        <v>0</v>
      </c>
      <c r="Z47" s="220">
        <v>0</v>
      </c>
      <c r="AA47" s="220">
        <v>0</v>
      </c>
      <c r="AB47" s="220">
        <v>0</v>
      </c>
      <c r="AC47" s="220">
        <v>0</v>
      </c>
      <c r="AD47" s="220">
        <v>0</v>
      </c>
      <c r="AE47" s="220">
        <v>0</v>
      </c>
      <c r="AF47" s="220">
        <v>0</v>
      </c>
      <c r="AG47" s="220">
        <f t="shared" si="6"/>
        <v>0</v>
      </c>
      <c r="AH47" s="219"/>
      <c r="AI47" s="235">
        <f t="shared" si="9"/>
        <v>706.99</v>
      </c>
      <c r="AJ47" s="235">
        <f t="shared" si="9"/>
        <v>706.99</v>
      </c>
      <c r="AK47" s="235">
        <f t="shared" si="9"/>
        <v>706.99</v>
      </c>
      <c r="AL47" s="235">
        <f t="shared" si="7"/>
        <v>706.99</v>
      </c>
      <c r="AM47" s="235">
        <f t="shared" si="7"/>
        <v>706.99</v>
      </c>
      <c r="AN47" s="235">
        <f t="shared" si="7"/>
        <v>706.99</v>
      </c>
      <c r="AO47" s="235">
        <f t="shared" si="7"/>
        <v>224.3</v>
      </c>
      <c r="AP47" s="235">
        <f t="shared" si="7"/>
        <v>224.3</v>
      </c>
      <c r="AQ47" s="235">
        <f t="shared" si="7"/>
        <v>224.3</v>
      </c>
      <c r="AR47" s="235">
        <f t="shared" si="7"/>
        <v>224.3</v>
      </c>
      <c r="AS47" s="235">
        <f t="shared" si="7"/>
        <v>224.3</v>
      </c>
      <c r="AT47" s="235">
        <f t="shared" si="7"/>
        <v>224.3</v>
      </c>
      <c r="AU47" s="236">
        <f t="shared" si="1"/>
        <v>5587.7400000000007</v>
      </c>
      <c r="AV47" s="236">
        <f t="shared" si="2"/>
        <v>224.3</v>
      </c>
      <c r="AW47" s="236">
        <f t="shared" si="2"/>
        <v>224.3</v>
      </c>
      <c r="AX47" s="236">
        <f t="shared" si="2"/>
        <v>224.3</v>
      </c>
      <c r="AY47" s="236">
        <f t="shared" si="2"/>
        <v>224.3</v>
      </c>
      <c r="AZ47" s="236">
        <f t="shared" si="10"/>
        <v>0</v>
      </c>
      <c r="BA47" s="236">
        <f t="shared" si="10"/>
        <v>0</v>
      </c>
      <c r="BB47" s="236">
        <f t="shared" si="10"/>
        <v>0</v>
      </c>
      <c r="BC47" s="236">
        <f t="shared" si="8"/>
        <v>0</v>
      </c>
      <c r="BD47" s="236">
        <f t="shared" si="8"/>
        <v>0</v>
      </c>
      <c r="BE47" s="236">
        <f t="shared" si="8"/>
        <v>0</v>
      </c>
      <c r="BF47" s="236">
        <f t="shared" si="8"/>
        <v>0</v>
      </c>
      <c r="BG47" s="236">
        <f t="shared" si="8"/>
        <v>0</v>
      </c>
      <c r="BH47" s="236">
        <f t="shared" si="8"/>
        <v>0</v>
      </c>
      <c r="BI47" s="236">
        <f t="shared" si="8"/>
        <v>0</v>
      </c>
      <c r="BJ47" s="236">
        <f t="shared" si="8"/>
        <v>0</v>
      </c>
      <c r="BK47" s="236">
        <f t="shared" si="8"/>
        <v>0</v>
      </c>
      <c r="BL47" s="235">
        <f t="shared" si="4"/>
        <v>0</v>
      </c>
      <c r="BM47" s="234"/>
      <c r="BN47" s="234"/>
      <c r="BO47" s="234"/>
      <c r="BP47" s="234"/>
      <c r="BQ47" s="234"/>
    </row>
    <row r="48" spans="1:69">
      <c r="A48" s="234" t="s">
        <v>261</v>
      </c>
      <c r="B48" s="231">
        <v>0</v>
      </c>
      <c r="C48" s="231">
        <v>0</v>
      </c>
      <c r="D48" s="220">
        <v>83735.680000000008</v>
      </c>
      <c r="E48" s="220">
        <v>83735.680000000008</v>
      </c>
      <c r="F48" s="220">
        <v>83735.680000000008</v>
      </c>
      <c r="G48" s="220">
        <v>83735.680000000008</v>
      </c>
      <c r="H48" s="220">
        <v>83735.680000000008</v>
      </c>
      <c r="I48" s="220">
        <v>83735.680000000008</v>
      </c>
      <c r="J48" s="220">
        <v>83735.680000000008</v>
      </c>
      <c r="K48" s="220">
        <v>83735.680000000008</v>
      </c>
      <c r="L48" s="220">
        <v>83735.680000000008</v>
      </c>
      <c r="M48" s="220">
        <v>83735.680000000008</v>
      </c>
      <c r="N48" s="220">
        <v>83735.680000000008</v>
      </c>
      <c r="O48" s="220">
        <v>83735.680000000008</v>
      </c>
      <c r="P48" s="220">
        <f t="shared" si="5"/>
        <v>1004828.1600000003</v>
      </c>
      <c r="Q48" s="220">
        <v>83735.680000000008</v>
      </c>
      <c r="R48" s="220">
        <v>83735.680000000008</v>
      </c>
      <c r="S48" s="220">
        <v>83735.680000000008</v>
      </c>
      <c r="T48" s="220">
        <v>83735.680000000008</v>
      </c>
      <c r="U48" s="220">
        <v>83735.680000000008</v>
      </c>
      <c r="V48" s="220">
        <v>83735.680000000008</v>
      </c>
      <c r="W48" s="220">
        <v>83735.680000000008</v>
      </c>
      <c r="X48" s="220">
        <v>83735.680000000008</v>
      </c>
      <c r="Y48" s="220">
        <v>83735.680000000008</v>
      </c>
      <c r="Z48" s="220">
        <v>83735.680000000008</v>
      </c>
      <c r="AA48" s="220">
        <v>83735.680000000008</v>
      </c>
      <c r="AB48" s="220">
        <v>83735.680000000008</v>
      </c>
      <c r="AC48" s="220">
        <v>83735.680000000008</v>
      </c>
      <c r="AD48" s="220">
        <v>83735.680000000008</v>
      </c>
      <c r="AE48" s="220">
        <v>83735.680000000008</v>
      </c>
      <c r="AF48" s="220">
        <v>83735.680000000008</v>
      </c>
      <c r="AG48" s="220">
        <f t="shared" si="6"/>
        <v>1004828.1600000003</v>
      </c>
      <c r="AH48" s="219"/>
      <c r="AI48" s="235">
        <f t="shared" si="9"/>
        <v>0</v>
      </c>
      <c r="AJ48" s="235">
        <f t="shared" si="9"/>
        <v>0</v>
      </c>
      <c r="AK48" s="235">
        <f t="shared" si="9"/>
        <v>0</v>
      </c>
      <c r="AL48" s="235">
        <f t="shared" si="7"/>
        <v>0</v>
      </c>
      <c r="AM48" s="235">
        <f t="shared" si="7"/>
        <v>0</v>
      </c>
      <c r="AN48" s="235">
        <f t="shared" si="7"/>
        <v>0</v>
      </c>
      <c r="AO48" s="235">
        <f t="shared" si="7"/>
        <v>0</v>
      </c>
      <c r="AP48" s="235">
        <f t="shared" si="7"/>
        <v>0</v>
      </c>
      <c r="AQ48" s="235">
        <f t="shared" si="7"/>
        <v>0</v>
      </c>
      <c r="AR48" s="235">
        <f t="shared" si="7"/>
        <v>0</v>
      </c>
      <c r="AS48" s="235">
        <f t="shared" si="7"/>
        <v>0</v>
      </c>
      <c r="AT48" s="235">
        <f t="shared" si="7"/>
        <v>0</v>
      </c>
      <c r="AU48" s="236">
        <f t="shared" si="1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10"/>
        <v>0</v>
      </c>
      <c r="BA48" s="236">
        <f t="shared" si="10"/>
        <v>0</v>
      </c>
      <c r="BB48" s="236">
        <f t="shared" si="10"/>
        <v>0</v>
      </c>
      <c r="BC48" s="236">
        <f t="shared" si="8"/>
        <v>0</v>
      </c>
      <c r="BD48" s="236">
        <f t="shared" si="8"/>
        <v>0</v>
      </c>
      <c r="BE48" s="236">
        <f t="shared" si="8"/>
        <v>0</v>
      </c>
      <c r="BF48" s="236">
        <f t="shared" si="8"/>
        <v>0</v>
      </c>
      <c r="BG48" s="236">
        <f t="shared" si="8"/>
        <v>0</v>
      </c>
      <c r="BH48" s="236">
        <f t="shared" si="8"/>
        <v>0</v>
      </c>
      <c r="BI48" s="236">
        <f t="shared" si="8"/>
        <v>0</v>
      </c>
      <c r="BJ48" s="236">
        <f t="shared" si="8"/>
        <v>0</v>
      </c>
      <c r="BK48" s="236">
        <f t="shared" si="8"/>
        <v>0</v>
      </c>
      <c r="BL48" s="235">
        <f t="shared" si="4"/>
        <v>0</v>
      </c>
      <c r="BM48" s="234"/>
      <c r="BN48" s="234"/>
      <c r="BO48" s="234"/>
      <c r="BP48" s="234"/>
      <c r="BQ48" s="234"/>
    </row>
    <row r="49" spans="1:69">
      <c r="A49" s="234" t="s">
        <v>262</v>
      </c>
      <c r="B49" s="231">
        <v>0</v>
      </c>
      <c r="C49" s="231">
        <v>0</v>
      </c>
      <c r="D49" s="220">
        <v>514445.05</v>
      </c>
      <c r="E49" s="220">
        <v>415878.02</v>
      </c>
      <c r="F49" s="220">
        <v>317310.99</v>
      </c>
      <c r="G49" s="220">
        <v>317310.99</v>
      </c>
      <c r="H49" s="220">
        <v>317310.99</v>
      </c>
      <c r="I49" s="220">
        <v>317310.99</v>
      </c>
      <c r="J49" s="220">
        <v>317310.99</v>
      </c>
      <c r="K49" s="220">
        <v>317310.99</v>
      </c>
      <c r="L49" s="220">
        <v>317310.99</v>
      </c>
      <c r="M49" s="220">
        <v>317310.99</v>
      </c>
      <c r="N49" s="220">
        <v>317310.99</v>
      </c>
      <c r="O49" s="220">
        <v>317310.99</v>
      </c>
      <c r="P49" s="220">
        <f t="shared" si="5"/>
        <v>4103432.9700000016</v>
      </c>
      <c r="Q49" s="220">
        <v>317310.99</v>
      </c>
      <c r="R49" s="220">
        <v>317310.99</v>
      </c>
      <c r="S49" s="220">
        <v>317310.99</v>
      </c>
      <c r="T49" s="220">
        <v>317310.99</v>
      </c>
      <c r="U49" s="220">
        <v>317310.99</v>
      </c>
      <c r="V49" s="220">
        <v>317310.99</v>
      </c>
      <c r="W49" s="220">
        <v>317310.99</v>
      </c>
      <c r="X49" s="220">
        <v>317310.99</v>
      </c>
      <c r="Y49" s="220">
        <v>317310.99</v>
      </c>
      <c r="Z49" s="220">
        <v>317310.99</v>
      </c>
      <c r="AA49" s="220">
        <v>317310.99</v>
      </c>
      <c r="AB49" s="220">
        <v>317310.99</v>
      </c>
      <c r="AC49" s="220">
        <v>317310.99</v>
      </c>
      <c r="AD49" s="220">
        <v>317310.99</v>
      </c>
      <c r="AE49" s="220">
        <v>317310.99</v>
      </c>
      <c r="AF49" s="220">
        <v>317310.99</v>
      </c>
      <c r="AG49" s="220">
        <f t="shared" si="6"/>
        <v>3807731.8800000008</v>
      </c>
      <c r="AH49" s="219"/>
      <c r="AI49" s="235">
        <f t="shared" si="9"/>
        <v>0</v>
      </c>
      <c r="AJ49" s="235">
        <f t="shared" si="9"/>
        <v>0</v>
      </c>
      <c r="AK49" s="235">
        <f t="shared" si="9"/>
        <v>0</v>
      </c>
      <c r="AL49" s="235">
        <f t="shared" si="7"/>
        <v>0</v>
      </c>
      <c r="AM49" s="235">
        <f t="shared" si="7"/>
        <v>0</v>
      </c>
      <c r="AN49" s="235">
        <f t="shared" si="7"/>
        <v>0</v>
      </c>
      <c r="AO49" s="235">
        <f t="shared" si="7"/>
        <v>0</v>
      </c>
      <c r="AP49" s="235">
        <f t="shared" si="7"/>
        <v>0</v>
      </c>
      <c r="AQ49" s="235">
        <f t="shared" si="7"/>
        <v>0</v>
      </c>
      <c r="AR49" s="235">
        <f t="shared" si="7"/>
        <v>0</v>
      </c>
      <c r="AS49" s="235">
        <f t="shared" si="7"/>
        <v>0</v>
      </c>
      <c r="AT49" s="235">
        <f t="shared" si="7"/>
        <v>0</v>
      </c>
      <c r="AU49" s="236">
        <f t="shared" si="1"/>
        <v>0</v>
      </c>
      <c r="AV49" s="236">
        <f t="shared" si="2"/>
        <v>0</v>
      </c>
      <c r="AW49" s="236">
        <f t="shared" si="2"/>
        <v>0</v>
      </c>
      <c r="AX49" s="236">
        <f t="shared" si="2"/>
        <v>0</v>
      </c>
      <c r="AY49" s="236">
        <f t="shared" si="2"/>
        <v>0</v>
      </c>
      <c r="AZ49" s="236">
        <f t="shared" si="10"/>
        <v>0</v>
      </c>
      <c r="BA49" s="236">
        <f t="shared" si="10"/>
        <v>0</v>
      </c>
      <c r="BB49" s="236">
        <f t="shared" si="10"/>
        <v>0</v>
      </c>
      <c r="BC49" s="236">
        <f t="shared" si="8"/>
        <v>0</v>
      </c>
      <c r="BD49" s="236">
        <f t="shared" si="8"/>
        <v>0</v>
      </c>
      <c r="BE49" s="236">
        <f t="shared" si="8"/>
        <v>0</v>
      </c>
      <c r="BF49" s="236">
        <f t="shared" si="8"/>
        <v>0</v>
      </c>
      <c r="BG49" s="236">
        <f t="shared" si="8"/>
        <v>0</v>
      </c>
      <c r="BH49" s="236">
        <f t="shared" si="8"/>
        <v>0</v>
      </c>
      <c r="BI49" s="236">
        <f t="shared" si="8"/>
        <v>0</v>
      </c>
      <c r="BJ49" s="236">
        <f t="shared" si="8"/>
        <v>0</v>
      </c>
      <c r="BK49" s="236">
        <f t="shared" si="8"/>
        <v>0</v>
      </c>
      <c r="BL49" s="235">
        <f t="shared" si="4"/>
        <v>0</v>
      </c>
      <c r="BM49" s="234"/>
      <c r="BN49" s="234"/>
      <c r="BO49" s="234"/>
      <c r="BP49" s="234"/>
      <c r="BQ49" s="234"/>
    </row>
    <row r="50" spans="1:69">
      <c r="A50" s="234" t="s">
        <v>263</v>
      </c>
      <c r="B50" s="231">
        <v>3.2100000000000004E-2</v>
      </c>
      <c r="C50" s="231">
        <v>3.2100000000000004E-2</v>
      </c>
      <c r="D50" s="220">
        <v>4007795.4</v>
      </c>
      <c r="E50" s="220">
        <v>4007795.4</v>
      </c>
      <c r="F50" s="220">
        <v>4007795.4</v>
      </c>
      <c r="G50" s="220">
        <v>4007795.4</v>
      </c>
      <c r="H50" s="220">
        <v>4007795.4</v>
      </c>
      <c r="I50" s="220">
        <v>4007795.4</v>
      </c>
      <c r="J50" s="220">
        <v>4007795.4</v>
      </c>
      <c r="K50" s="220">
        <v>4007795.4</v>
      </c>
      <c r="L50" s="220">
        <v>4007795.4</v>
      </c>
      <c r="M50" s="220">
        <v>4007795.4</v>
      </c>
      <c r="N50" s="220">
        <v>4007795.4</v>
      </c>
      <c r="O50" s="220">
        <v>4007795.4</v>
      </c>
      <c r="P50" s="220">
        <f t="shared" si="5"/>
        <v>48093544.79999999</v>
      </c>
      <c r="Q50" s="220">
        <v>4007795.4</v>
      </c>
      <c r="R50" s="220">
        <v>4007795.4</v>
      </c>
      <c r="S50" s="220">
        <v>4007795.4</v>
      </c>
      <c r="T50" s="220">
        <v>4007795.4</v>
      </c>
      <c r="U50" s="220">
        <v>4007795.4</v>
      </c>
      <c r="V50" s="220">
        <v>4007795.4</v>
      </c>
      <c r="W50" s="220">
        <v>4007795.4</v>
      </c>
      <c r="X50" s="220">
        <v>4007795.4</v>
      </c>
      <c r="Y50" s="220">
        <v>4007795.4</v>
      </c>
      <c r="Z50" s="220">
        <v>4007795.4</v>
      </c>
      <c r="AA50" s="220">
        <v>4007795.4</v>
      </c>
      <c r="AB50" s="220">
        <v>4007795.4</v>
      </c>
      <c r="AC50" s="220">
        <v>4007795.4</v>
      </c>
      <c r="AD50" s="220">
        <v>4007795.4</v>
      </c>
      <c r="AE50" s="220">
        <v>4007795.4</v>
      </c>
      <c r="AF50" s="220">
        <v>4007795.4</v>
      </c>
      <c r="AG50" s="220">
        <f t="shared" si="6"/>
        <v>48093544.79999999</v>
      </c>
      <c r="AH50" s="219"/>
      <c r="AI50" s="235">
        <f t="shared" si="9"/>
        <v>10720.85</v>
      </c>
      <c r="AJ50" s="235">
        <f t="shared" si="9"/>
        <v>10720.85</v>
      </c>
      <c r="AK50" s="235">
        <f t="shared" si="9"/>
        <v>10720.85</v>
      </c>
      <c r="AL50" s="235">
        <f t="shared" si="7"/>
        <v>10720.85</v>
      </c>
      <c r="AM50" s="235">
        <f t="shared" si="7"/>
        <v>10720.85</v>
      </c>
      <c r="AN50" s="235">
        <f t="shared" si="7"/>
        <v>10720.85</v>
      </c>
      <c r="AO50" s="235">
        <f t="shared" si="7"/>
        <v>10720.85</v>
      </c>
      <c r="AP50" s="235">
        <f t="shared" si="7"/>
        <v>10720.85</v>
      </c>
      <c r="AQ50" s="235">
        <f t="shared" si="7"/>
        <v>10720.85</v>
      </c>
      <c r="AR50" s="235">
        <f t="shared" si="7"/>
        <v>10720.85</v>
      </c>
      <c r="AS50" s="235">
        <f t="shared" si="7"/>
        <v>10720.85</v>
      </c>
      <c r="AT50" s="235">
        <f t="shared" si="7"/>
        <v>10720.85</v>
      </c>
      <c r="AU50" s="236">
        <f t="shared" si="1"/>
        <v>128650.20000000003</v>
      </c>
      <c r="AV50" s="236">
        <f t="shared" si="2"/>
        <v>10720.85</v>
      </c>
      <c r="AW50" s="236">
        <f t="shared" si="2"/>
        <v>10720.85</v>
      </c>
      <c r="AX50" s="236">
        <f t="shared" si="2"/>
        <v>10720.85</v>
      </c>
      <c r="AY50" s="236">
        <f t="shared" si="2"/>
        <v>10720.85</v>
      </c>
      <c r="AZ50" s="236">
        <f t="shared" si="10"/>
        <v>10720.85</v>
      </c>
      <c r="BA50" s="236">
        <f t="shared" si="10"/>
        <v>10720.85</v>
      </c>
      <c r="BB50" s="236">
        <f t="shared" si="10"/>
        <v>10720.85</v>
      </c>
      <c r="BC50" s="236">
        <f t="shared" si="8"/>
        <v>10720.85</v>
      </c>
      <c r="BD50" s="236">
        <f t="shared" si="8"/>
        <v>10720.85</v>
      </c>
      <c r="BE50" s="236">
        <f t="shared" si="8"/>
        <v>10720.85</v>
      </c>
      <c r="BF50" s="236">
        <f t="shared" si="8"/>
        <v>10720.85</v>
      </c>
      <c r="BG50" s="236">
        <f t="shared" si="8"/>
        <v>10720.85</v>
      </c>
      <c r="BH50" s="236">
        <f t="shared" si="8"/>
        <v>10720.85</v>
      </c>
      <c r="BI50" s="236">
        <f t="shared" si="8"/>
        <v>10720.85</v>
      </c>
      <c r="BJ50" s="236">
        <f t="shared" si="8"/>
        <v>10720.85</v>
      </c>
      <c r="BK50" s="236">
        <f t="shared" si="8"/>
        <v>10720.85</v>
      </c>
      <c r="BL50" s="235">
        <f t="shared" si="4"/>
        <v>128650.20000000003</v>
      </c>
      <c r="BM50" s="234"/>
      <c r="BN50" s="234"/>
      <c r="BO50" s="234"/>
      <c r="BP50" s="234"/>
      <c r="BQ50" s="234"/>
    </row>
    <row r="51" spans="1:69">
      <c r="A51" s="234" t="s">
        <v>264</v>
      </c>
      <c r="B51" s="231">
        <v>1.2999999999999999E-2</v>
      </c>
      <c r="C51" s="231">
        <v>1.2999999999999999E-2</v>
      </c>
      <c r="D51" s="220">
        <v>13208176.67</v>
      </c>
      <c r="E51" s="220">
        <v>13208176.67</v>
      </c>
      <c r="F51" s="220">
        <v>13208176.67</v>
      </c>
      <c r="G51" s="220">
        <v>13208176.67</v>
      </c>
      <c r="H51" s="220">
        <v>13208176.67</v>
      </c>
      <c r="I51" s="220">
        <v>13208176.67</v>
      </c>
      <c r="J51" s="220">
        <v>13208176.67</v>
      </c>
      <c r="K51" s="220">
        <v>13208176.67</v>
      </c>
      <c r="L51" s="220">
        <v>13208176.67</v>
      </c>
      <c r="M51" s="220">
        <v>13208176.67</v>
      </c>
      <c r="N51" s="220">
        <v>13208176.67</v>
      </c>
      <c r="O51" s="220">
        <v>13208176.67</v>
      </c>
      <c r="P51" s="220">
        <f t="shared" si="5"/>
        <v>158498120.03999999</v>
      </c>
      <c r="Q51" s="220">
        <v>13208176.67</v>
      </c>
      <c r="R51" s="220">
        <v>13208176.67</v>
      </c>
      <c r="S51" s="220">
        <v>13208176.67</v>
      </c>
      <c r="T51" s="220">
        <v>13208176.67</v>
      </c>
      <c r="U51" s="220">
        <v>13208176.67</v>
      </c>
      <c r="V51" s="220">
        <v>13208176.67</v>
      </c>
      <c r="W51" s="220">
        <v>13208176.67</v>
      </c>
      <c r="X51" s="220">
        <v>13208176.67</v>
      </c>
      <c r="Y51" s="220">
        <v>13208176.67</v>
      </c>
      <c r="Z51" s="220">
        <v>13208176.67</v>
      </c>
      <c r="AA51" s="220">
        <v>13208176.67</v>
      </c>
      <c r="AB51" s="220">
        <v>13208176.67</v>
      </c>
      <c r="AC51" s="220">
        <v>13208176.67</v>
      </c>
      <c r="AD51" s="220">
        <v>13208176.67</v>
      </c>
      <c r="AE51" s="220">
        <v>13208176.67</v>
      </c>
      <c r="AF51" s="220">
        <v>13208176.67</v>
      </c>
      <c r="AG51" s="220">
        <f t="shared" si="6"/>
        <v>158498120.03999999</v>
      </c>
      <c r="AH51" s="219"/>
      <c r="AI51" s="235">
        <f t="shared" si="9"/>
        <v>14308.86</v>
      </c>
      <c r="AJ51" s="235">
        <f t="shared" si="9"/>
        <v>14308.86</v>
      </c>
      <c r="AK51" s="235">
        <f t="shared" si="9"/>
        <v>14308.86</v>
      </c>
      <c r="AL51" s="235">
        <f t="shared" si="7"/>
        <v>14308.86</v>
      </c>
      <c r="AM51" s="235">
        <f t="shared" si="7"/>
        <v>14308.86</v>
      </c>
      <c r="AN51" s="235">
        <f t="shared" si="7"/>
        <v>14308.86</v>
      </c>
      <c r="AO51" s="235">
        <f t="shared" si="7"/>
        <v>14308.86</v>
      </c>
      <c r="AP51" s="235">
        <f t="shared" si="7"/>
        <v>14308.86</v>
      </c>
      <c r="AQ51" s="235">
        <f t="shared" si="7"/>
        <v>14308.86</v>
      </c>
      <c r="AR51" s="235">
        <f t="shared" si="7"/>
        <v>14308.86</v>
      </c>
      <c r="AS51" s="235">
        <f t="shared" si="7"/>
        <v>14308.86</v>
      </c>
      <c r="AT51" s="235">
        <f t="shared" si="7"/>
        <v>14308.86</v>
      </c>
      <c r="AU51" s="236">
        <f t="shared" si="1"/>
        <v>171706.32</v>
      </c>
      <c r="AV51" s="236">
        <f t="shared" si="2"/>
        <v>14308.86</v>
      </c>
      <c r="AW51" s="236">
        <f t="shared" si="2"/>
        <v>14308.86</v>
      </c>
      <c r="AX51" s="236">
        <f t="shared" si="2"/>
        <v>14308.86</v>
      </c>
      <c r="AY51" s="236">
        <f t="shared" si="2"/>
        <v>14308.86</v>
      </c>
      <c r="AZ51" s="236">
        <f t="shared" si="10"/>
        <v>14308.86</v>
      </c>
      <c r="BA51" s="236">
        <f t="shared" si="10"/>
        <v>14308.86</v>
      </c>
      <c r="BB51" s="236">
        <f t="shared" si="10"/>
        <v>14308.86</v>
      </c>
      <c r="BC51" s="236">
        <f t="shared" si="8"/>
        <v>14308.86</v>
      </c>
      <c r="BD51" s="236">
        <f t="shared" si="8"/>
        <v>14308.86</v>
      </c>
      <c r="BE51" s="236">
        <f t="shared" si="8"/>
        <v>14308.86</v>
      </c>
      <c r="BF51" s="236">
        <f t="shared" si="8"/>
        <v>14308.86</v>
      </c>
      <c r="BG51" s="236">
        <f t="shared" si="8"/>
        <v>14308.86</v>
      </c>
      <c r="BH51" s="236">
        <f t="shared" si="8"/>
        <v>14308.86</v>
      </c>
      <c r="BI51" s="236">
        <f t="shared" si="8"/>
        <v>14308.86</v>
      </c>
      <c r="BJ51" s="236">
        <f t="shared" si="8"/>
        <v>14308.86</v>
      </c>
      <c r="BK51" s="236">
        <f t="shared" si="8"/>
        <v>14308.86</v>
      </c>
      <c r="BL51" s="235">
        <f t="shared" si="4"/>
        <v>171706.32</v>
      </c>
      <c r="BM51" s="234"/>
      <c r="BN51" s="234"/>
      <c r="BO51" s="234"/>
      <c r="BP51" s="234"/>
      <c r="BQ51" s="234"/>
    </row>
    <row r="52" spans="1:69">
      <c r="A52" s="234" t="s">
        <v>265</v>
      </c>
      <c r="B52" s="231">
        <v>3.2100000000000004E-2</v>
      </c>
      <c r="C52" s="231">
        <v>3.2100000000000004E-2</v>
      </c>
      <c r="D52" s="220">
        <v>0</v>
      </c>
      <c r="E52" s="220">
        <v>0</v>
      </c>
      <c r="F52" s="220">
        <v>0</v>
      </c>
      <c r="G52" s="220">
        <v>0</v>
      </c>
      <c r="H52" s="220">
        <v>0</v>
      </c>
      <c r="I52" s="220">
        <v>0</v>
      </c>
      <c r="J52" s="220">
        <v>0</v>
      </c>
      <c r="K52" s="220">
        <v>0</v>
      </c>
      <c r="L52" s="220">
        <v>0</v>
      </c>
      <c r="M52" s="220">
        <v>0</v>
      </c>
      <c r="N52" s="220">
        <v>0</v>
      </c>
      <c r="O52" s="220">
        <v>0</v>
      </c>
      <c r="P52" s="220">
        <f t="shared" si="5"/>
        <v>0</v>
      </c>
      <c r="Q52" s="220">
        <v>0</v>
      </c>
      <c r="R52" s="220">
        <v>0</v>
      </c>
      <c r="S52" s="220">
        <v>0</v>
      </c>
      <c r="T52" s="220">
        <v>0</v>
      </c>
      <c r="U52" s="220">
        <v>0</v>
      </c>
      <c r="V52" s="220">
        <v>0</v>
      </c>
      <c r="W52" s="220">
        <v>0</v>
      </c>
      <c r="X52" s="220">
        <v>0</v>
      </c>
      <c r="Y52" s="220">
        <v>0</v>
      </c>
      <c r="Z52" s="220">
        <v>0</v>
      </c>
      <c r="AA52" s="220">
        <v>0</v>
      </c>
      <c r="AB52" s="220">
        <v>0</v>
      </c>
      <c r="AC52" s="220">
        <v>0</v>
      </c>
      <c r="AD52" s="220">
        <v>0</v>
      </c>
      <c r="AE52" s="220">
        <v>0</v>
      </c>
      <c r="AF52" s="220">
        <v>0</v>
      </c>
      <c r="AG52" s="220">
        <f t="shared" si="6"/>
        <v>0</v>
      </c>
      <c r="AH52" s="219"/>
      <c r="AI52" s="235">
        <f t="shared" si="9"/>
        <v>0</v>
      </c>
      <c r="AJ52" s="235">
        <f t="shared" si="9"/>
        <v>0</v>
      </c>
      <c r="AK52" s="235">
        <f t="shared" si="9"/>
        <v>0</v>
      </c>
      <c r="AL52" s="235">
        <f t="shared" si="7"/>
        <v>0</v>
      </c>
      <c r="AM52" s="235">
        <f t="shared" si="7"/>
        <v>0</v>
      </c>
      <c r="AN52" s="235">
        <f t="shared" si="7"/>
        <v>0</v>
      </c>
      <c r="AO52" s="235">
        <f t="shared" si="7"/>
        <v>0</v>
      </c>
      <c r="AP52" s="235">
        <f t="shared" si="7"/>
        <v>0</v>
      </c>
      <c r="AQ52" s="235">
        <f t="shared" si="7"/>
        <v>0</v>
      </c>
      <c r="AR52" s="235">
        <f t="shared" si="7"/>
        <v>0</v>
      </c>
      <c r="AS52" s="235">
        <f t="shared" si="7"/>
        <v>0</v>
      </c>
      <c r="AT52" s="235">
        <f t="shared" si="7"/>
        <v>0</v>
      </c>
      <c r="AU52" s="236">
        <f t="shared" si="1"/>
        <v>0</v>
      </c>
      <c r="AV52" s="236">
        <f t="shared" si="2"/>
        <v>0</v>
      </c>
      <c r="AW52" s="236">
        <f t="shared" si="2"/>
        <v>0</v>
      </c>
      <c r="AX52" s="236">
        <f t="shared" si="2"/>
        <v>0</v>
      </c>
      <c r="AY52" s="236">
        <f t="shared" si="2"/>
        <v>0</v>
      </c>
      <c r="AZ52" s="236">
        <f t="shared" si="10"/>
        <v>0</v>
      </c>
      <c r="BA52" s="236">
        <f t="shared" si="10"/>
        <v>0</v>
      </c>
      <c r="BB52" s="236">
        <f t="shared" si="10"/>
        <v>0</v>
      </c>
      <c r="BC52" s="236">
        <f t="shared" si="8"/>
        <v>0</v>
      </c>
      <c r="BD52" s="236">
        <f t="shared" si="8"/>
        <v>0</v>
      </c>
      <c r="BE52" s="236">
        <f t="shared" si="8"/>
        <v>0</v>
      </c>
      <c r="BF52" s="236">
        <f t="shared" si="8"/>
        <v>0</v>
      </c>
      <c r="BG52" s="236">
        <f t="shared" si="8"/>
        <v>0</v>
      </c>
      <c r="BH52" s="236">
        <f t="shared" si="8"/>
        <v>0</v>
      </c>
      <c r="BI52" s="236">
        <f t="shared" si="8"/>
        <v>0</v>
      </c>
      <c r="BJ52" s="236">
        <f t="shared" si="8"/>
        <v>0</v>
      </c>
      <c r="BK52" s="236">
        <f t="shared" si="8"/>
        <v>0</v>
      </c>
      <c r="BL52" s="235">
        <f t="shared" si="4"/>
        <v>0</v>
      </c>
      <c r="BM52" s="234"/>
      <c r="BN52" s="234"/>
      <c r="BO52" s="234"/>
      <c r="BP52" s="234"/>
      <c r="BQ52" s="234"/>
    </row>
    <row r="53" spans="1:69">
      <c r="A53" s="234" t="s">
        <v>266</v>
      </c>
      <c r="B53" s="231">
        <v>3.0799999999999998E-2</v>
      </c>
      <c r="C53" s="231">
        <v>3.0799999999999998E-2</v>
      </c>
      <c r="D53" s="220">
        <v>5385350</v>
      </c>
      <c r="E53" s="220">
        <v>5385350</v>
      </c>
      <c r="F53" s="220">
        <v>5385350</v>
      </c>
      <c r="G53" s="220">
        <v>5385350</v>
      </c>
      <c r="H53" s="220">
        <v>5385350</v>
      </c>
      <c r="I53" s="220">
        <v>5385350</v>
      </c>
      <c r="J53" s="220">
        <v>5385350</v>
      </c>
      <c r="K53" s="220">
        <v>5385350</v>
      </c>
      <c r="L53" s="220">
        <v>5385350</v>
      </c>
      <c r="M53" s="220">
        <v>5385350</v>
      </c>
      <c r="N53" s="220">
        <v>5385350</v>
      </c>
      <c r="O53" s="220">
        <v>5385350</v>
      </c>
      <c r="P53" s="220">
        <f t="shared" si="5"/>
        <v>64624200</v>
      </c>
      <c r="Q53" s="220">
        <v>5385350</v>
      </c>
      <c r="R53" s="220">
        <v>5385350</v>
      </c>
      <c r="S53" s="220">
        <v>5385350</v>
      </c>
      <c r="T53" s="220">
        <v>5385350</v>
      </c>
      <c r="U53" s="220">
        <v>5385350</v>
      </c>
      <c r="V53" s="220">
        <v>5385350</v>
      </c>
      <c r="W53" s="220">
        <v>5385350</v>
      </c>
      <c r="X53" s="220">
        <v>5385350</v>
      </c>
      <c r="Y53" s="220">
        <v>5385350</v>
      </c>
      <c r="Z53" s="220">
        <v>5385350</v>
      </c>
      <c r="AA53" s="220">
        <v>5385350</v>
      </c>
      <c r="AB53" s="220">
        <v>5385350</v>
      </c>
      <c r="AC53" s="220">
        <v>5385350</v>
      </c>
      <c r="AD53" s="220">
        <v>5385350</v>
      </c>
      <c r="AE53" s="220">
        <v>5385350</v>
      </c>
      <c r="AF53" s="220">
        <v>5385350</v>
      </c>
      <c r="AG53" s="220">
        <f t="shared" si="6"/>
        <v>64624200</v>
      </c>
      <c r="AH53" s="219"/>
      <c r="AI53" s="235">
        <f t="shared" si="9"/>
        <v>13822.4</v>
      </c>
      <c r="AJ53" s="235">
        <f t="shared" si="9"/>
        <v>13822.4</v>
      </c>
      <c r="AK53" s="235">
        <f t="shared" si="9"/>
        <v>13822.4</v>
      </c>
      <c r="AL53" s="235">
        <f t="shared" si="7"/>
        <v>13822.4</v>
      </c>
      <c r="AM53" s="235">
        <f t="shared" si="7"/>
        <v>13822.4</v>
      </c>
      <c r="AN53" s="235">
        <f t="shared" si="7"/>
        <v>13822.4</v>
      </c>
      <c r="AO53" s="235">
        <f t="shared" si="7"/>
        <v>13822.4</v>
      </c>
      <c r="AP53" s="235">
        <f t="shared" si="7"/>
        <v>13822.4</v>
      </c>
      <c r="AQ53" s="235">
        <f t="shared" si="7"/>
        <v>13822.4</v>
      </c>
      <c r="AR53" s="235">
        <f t="shared" si="7"/>
        <v>13822.4</v>
      </c>
      <c r="AS53" s="235">
        <f t="shared" si="7"/>
        <v>13822.4</v>
      </c>
      <c r="AT53" s="235">
        <f t="shared" si="7"/>
        <v>13822.4</v>
      </c>
      <c r="AU53" s="236">
        <f t="shared" si="1"/>
        <v>165868.79999999996</v>
      </c>
      <c r="AV53" s="236">
        <f t="shared" si="2"/>
        <v>13822.4</v>
      </c>
      <c r="AW53" s="236">
        <f t="shared" si="2"/>
        <v>13822.4</v>
      </c>
      <c r="AX53" s="236">
        <f t="shared" si="2"/>
        <v>13822.4</v>
      </c>
      <c r="AY53" s="236">
        <f t="shared" si="2"/>
        <v>13822.4</v>
      </c>
      <c r="AZ53" s="236">
        <f t="shared" si="10"/>
        <v>13822.4</v>
      </c>
      <c r="BA53" s="236">
        <f t="shared" si="10"/>
        <v>13822.4</v>
      </c>
      <c r="BB53" s="236">
        <f t="shared" si="10"/>
        <v>13822.4</v>
      </c>
      <c r="BC53" s="236">
        <f t="shared" si="8"/>
        <v>13822.4</v>
      </c>
      <c r="BD53" s="236">
        <f t="shared" si="8"/>
        <v>13822.4</v>
      </c>
      <c r="BE53" s="236">
        <f t="shared" si="8"/>
        <v>13822.4</v>
      </c>
      <c r="BF53" s="236">
        <f t="shared" si="8"/>
        <v>13822.4</v>
      </c>
      <c r="BG53" s="236">
        <f t="shared" si="8"/>
        <v>13822.4</v>
      </c>
      <c r="BH53" s="236">
        <f t="shared" si="8"/>
        <v>13822.4</v>
      </c>
      <c r="BI53" s="236">
        <f t="shared" si="8"/>
        <v>13822.4</v>
      </c>
      <c r="BJ53" s="236">
        <f t="shared" si="8"/>
        <v>13822.4</v>
      </c>
      <c r="BK53" s="236">
        <f t="shared" si="8"/>
        <v>13822.4</v>
      </c>
      <c r="BL53" s="235">
        <f t="shared" si="4"/>
        <v>165868.79999999996</v>
      </c>
      <c r="BM53" s="234"/>
      <c r="BN53" s="234"/>
      <c r="BO53" s="234"/>
      <c r="BP53" s="234"/>
      <c r="BQ53" s="234"/>
    </row>
    <row r="54" spans="1:69">
      <c r="A54" s="234" t="s">
        <v>267</v>
      </c>
      <c r="B54" s="231">
        <v>3.0799999999999998E-2</v>
      </c>
      <c r="C54" s="231">
        <v>3.0799999999999998E-2</v>
      </c>
      <c r="D54" s="220">
        <v>0</v>
      </c>
      <c r="E54" s="220">
        <v>0</v>
      </c>
      <c r="F54" s="220">
        <v>0</v>
      </c>
      <c r="G54" s="220">
        <v>0</v>
      </c>
      <c r="H54" s="220">
        <v>0</v>
      </c>
      <c r="I54" s="220">
        <v>0</v>
      </c>
      <c r="J54" s="220">
        <v>0</v>
      </c>
      <c r="K54" s="220">
        <v>0</v>
      </c>
      <c r="L54" s="220">
        <v>0</v>
      </c>
      <c r="M54" s="220">
        <v>0</v>
      </c>
      <c r="N54" s="220">
        <v>0</v>
      </c>
      <c r="O54" s="220">
        <v>0</v>
      </c>
      <c r="P54" s="220">
        <f t="shared" si="5"/>
        <v>0</v>
      </c>
      <c r="Q54" s="220">
        <v>0</v>
      </c>
      <c r="R54" s="220">
        <v>0</v>
      </c>
      <c r="S54" s="220">
        <v>0</v>
      </c>
      <c r="T54" s="220">
        <v>0</v>
      </c>
      <c r="U54" s="220">
        <v>0</v>
      </c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  <c r="AB54" s="220">
        <v>0</v>
      </c>
      <c r="AC54" s="220">
        <v>0</v>
      </c>
      <c r="AD54" s="220">
        <v>0</v>
      </c>
      <c r="AE54" s="220">
        <v>0</v>
      </c>
      <c r="AF54" s="220">
        <v>0</v>
      </c>
      <c r="AG54" s="220">
        <f t="shared" si="6"/>
        <v>0</v>
      </c>
      <c r="AH54" s="219"/>
      <c r="AI54" s="235">
        <f t="shared" si="9"/>
        <v>0</v>
      </c>
      <c r="AJ54" s="235">
        <f t="shared" si="9"/>
        <v>0</v>
      </c>
      <c r="AK54" s="235">
        <f t="shared" si="9"/>
        <v>0</v>
      </c>
      <c r="AL54" s="235">
        <f t="shared" si="7"/>
        <v>0</v>
      </c>
      <c r="AM54" s="235">
        <f t="shared" si="7"/>
        <v>0</v>
      </c>
      <c r="AN54" s="235">
        <f t="shared" si="7"/>
        <v>0</v>
      </c>
      <c r="AO54" s="235">
        <f t="shared" ref="AO54:AT96" si="11">ROUND(J54*$B54/12,2)</f>
        <v>0</v>
      </c>
      <c r="AP54" s="235">
        <f t="shared" si="11"/>
        <v>0</v>
      </c>
      <c r="AQ54" s="235">
        <f t="shared" si="11"/>
        <v>0</v>
      </c>
      <c r="AR54" s="235">
        <f t="shared" si="11"/>
        <v>0</v>
      </c>
      <c r="AS54" s="235">
        <f t="shared" si="11"/>
        <v>0</v>
      </c>
      <c r="AT54" s="235">
        <f t="shared" si="11"/>
        <v>0</v>
      </c>
      <c r="AU54" s="236">
        <f t="shared" si="1"/>
        <v>0</v>
      </c>
      <c r="AV54" s="236">
        <f t="shared" si="2"/>
        <v>0</v>
      </c>
      <c r="AW54" s="236">
        <f t="shared" si="2"/>
        <v>0</v>
      </c>
      <c r="AX54" s="236">
        <f t="shared" si="2"/>
        <v>0</v>
      </c>
      <c r="AY54" s="236">
        <f t="shared" si="2"/>
        <v>0</v>
      </c>
      <c r="AZ54" s="236">
        <f t="shared" si="10"/>
        <v>0</v>
      </c>
      <c r="BA54" s="236">
        <f t="shared" si="10"/>
        <v>0</v>
      </c>
      <c r="BB54" s="236">
        <f t="shared" si="10"/>
        <v>0</v>
      </c>
      <c r="BC54" s="236">
        <f t="shared" si="8"/>
        <v>0</v>
      </c>
      <c r="BD54" s="236">
        <f t="shared" si="8"/>
        <v>0</v>
      </c>
      <c r="BE54" s="236">
        <f t="shared" si="8"/>
        <v>0</v>
      </c>
      <c r="BF54" s="236">
        <f t="shared" ref="BF54:BK96" si="12">ROUND(AA54*$C54/12,2)</f>
        <v>0</v>
      </c>
      <c r="BG54" s="236">
        <f t="shared" si="12"/>
        <v>0</v>
      </c>
      <c r="BH54" s="236">
        <f t="shared" si="12"/>
        <v>0</v>
      </c>
      <c r="BI54" s="236">
        <f t="shared" si="12"/>
        <v>0</v>
      </c>
      <c r="BJ54" s="236">
        <f t="shared" si="12"/>
        <v>0</v>
      </c>
      <c r="BK54" s="236">
        <f t="shared" si="12"/>
        <v>0</v>
      </c>
      <c r="BL54" s="235">
        <f t="shared" si="4"/>
        <v>0</v>
      </c>
      <c r="BM54" s="234"/>
      <c r="BN54" s="234"/>
      <c r="BO54" s="234"/>
      <c r="BP54" s="234"/>
      <c r="BQ54" s="234"/>
    </row>
    <row r="55" spans="1:69">
      <c r="A55" s="234" t="s">
        <v>268</v>
      </c>
      <c r="B55" s="231">
        <v>3.0799999999999998E-2</v>
      </c>
      <c r="C55" s="231">
        <v>3.0799999999999998E-2</v>
      </c>
      <c r="D55" s="220">
        <v>0</v>
      </c>
      <c r="E55" s="220">
        <v>0</v>
      </c>
      <c r="F55" s="220">
        <v>0</v>
      </c>
      <c r="G55" s="220">
        <v>0</v>
      </c>
      <c r="H55" s="220">
        <v>0</v>
      </c>
      <c r="I55" s="220">
        <v>0</v>
      </c>
      <c r="J55" s="220">
        <v>0</v>
      </c>
      <c r="K55" s="220">
        <v>0</v>
      </c>
      <c r="L55" s="220">
        <v>0</v>
      </c>
      <c r="M55" s="220">
        <v>0</v>
      </c>
      <c r="N55" s="220">
        <v>0</v>
      </c>
      <c r="O55" s="220">
        <v>0</v>
      </c>
      <c r="P55" s="220">
        <f t="shared" si="5"/>
        <v>0</v>
      </c>
      <c r="Q55" s="220">
        <v>0</v>
      </c>
      <c r="R55" s="220">
        <v>0</v>
      </c>
      <c r="S55" s="220">
        <v>0</v>
      </c>
      <c r="T55" s="220">
        <v>0</v>
      </c>
      <c r="U55" s="220">
        <v>0</v>
      </c>
      <c r="V55" s="220">
        <v>0</v>
      </c>
      <c r="W55" s="220">
        <v>0</v>
      </c>
      <c r="X55" s="220">
        <v>0</v>
      </c>
      <c r="Y55" s="220">
        <v>0</v>
      </c>
      <c r="Z55" s="220">
        <v>0</v>
      </c>
      <c r="AA55" s="220">
        <v>0</v>
      </c>
      <c r="AB55" s="220">
        <v>0</v>
      </c>
      <c r="AC55" s="220">
        <v>0</v>
      </c>
      <c r="AD55" s="220">
        <v>0</v>
      </c>
      <c r="AE55" s="220">
        <v>0</v>
      </c>
      <c r="AF55" s="220">
        <v>0</v>
      </c>
      <c r="AG55" s="220">
        <f t="shared" si="6"/>
        <v>0</v>
      </c>
      <c r="AH55" s="219"/>
      <c r="AI55" s="235">
        <f t="shared" si="9"/>
        <v>0</v>
      </c>
      <c r="AJ55" s="235">
        <f t="shared" si="9"/>
        <v>0</v>
      </c>
      <c r="AK55" s="235">
        <f t="shared" si="9"/>
        <v>0</v>
      </c>
      <c r="AL55" s="235">
        <f t="shared" si="9"/>
        <v>0</v>
      </c>
      <c r="AM55" s="235">
        <f t="shared" si="9"/>
        <v>0</v>
      </c>
      <c r="AN55" s="235">
        <f t="shared" si="9"/>
        <v>0</v>
      </c>
      <c r="AO55" s="235">
        <f t="shared" si="11"/>
        <v>0</v>
      </c>
      <c r="AP55" s="235">
        <f t="shared" si="11"/>
        <v>0</v>
      </c>
      <c r="AQ55" s="235">
        <f t="shared" si="11"/>
        <v>0</v>
      </c>
      <c r="AR55" s="235">
        <f t="shared" si="11"/>
        <v>0</v>
      </c>
      <c r="AS55" s="235">
        <f t="shared" si="11"/>
        <v>0</v>
      </c>
      <c r="AT55" s="235">
        <f t="shared" si="11"/>
        <v>0</v>
      </c>
      <c r="AU55" s="236">
        <f t="shared" si="1"/>
        <v>0</v>
      </c>
      <c r="AV55" s="236">
        <f t="shared" si="2"/>
        <v>0</v>
      </c>
      <c r="AW55" s="236">
        <f t="shared" si="2"/>
        <v>0</v>
      </c>
      <c r="AX55" s="236">
        <f t="shared" si="2"/>
        <v>0</v>
      </c>
      <c r="AY55" s="236">
        <f t="shared" si="2"/>
        <v>0</v>
      </c>
      <c r="AZ55" s="236">
        <f t="shared" si="10"/>
        <v>0</v>
      </c>
      <c r="BA55" s="236">
        <f t="shared" si="10"/>
        <v>0</v>
      </c>
      <c r="BB55" s="236">
        <f t="shared" si="10"/>
        <v>0</v>
      </c>
      <c r="BC55" s="236">
        <f t="shared" si="10"/>
        <v>0</v>
      </c>
      <c r="BD55" s="236">
        <f t="shared" si="10"/>
        <v>0</v>
      </c>
      <c r="BE55" s="236">
        <f t="shared" si="10"/>
        <v>0</v>
      </c>
      <c r="BF55" s="236">
        <f t="shared" si="12"/>
        <v>0</v>
      </c>
      <c r="BG55" s="236">
        <f t="shared" si="12"/>
        <v>0</v>
      </c>
      <c r="BH55" s="236">
        <f t="shared" si="12"/>
        <v>0</v>
      </c>
      <c r="BI55" s="236">
        <f t="shared" si="12"/>
        <v>0</v>
      </c>
      <c r="BJ55" s="236">
        <f t="shared" si="12"/>
        <v>0</v>
      </c>
      <c r="BK55" s="236">
        <f t="shared" si="12"/>
        <v>0</v>
      </c>
      <c r="BL55" s="235">
        <f t="shared" si="4"/>
        <v>0</v>
      </c>
      <c r="BM55" s="234"/>
      <c r="BN55" s="234"/>
      <c r="BO55" s="234"/>
      <c r="BP55" s="234"/>
      <c r="BQ55" s="234"/>
    </row>
    <row r="56" spans="1:69">
      <c r="A56" s="262" t="s">
        <v>269</v>
      </c>
      <c r="B56" s="263">
        <v>5.1900000000000002E-2</v>
      </c>
      <c r="C56" s="263">
        <v>5.1900000000000002E-2</v>
      </c>
      <c r="D56" s="220">
        <v>138360268.81999999</v>
      </c>
      <c r="E56" s="220">
        <v>138364714.25</v>
      </c>
      <c r="F56" s="220">
        <v>138393633.28999999</v>
      </c>
      <c r="G56" s="220">
        <v>138305008.41</v>
      </c>
      <c r="H56" s="220">
        <v>138110231.15000001</v>
      </c>
      <c r="I56" s="220">
        <v>137989701.43000001</v>
      </c>
      <c r="J56" s="220">
        <v>137955972.095</v>
      </c>
      <c r="K56" s="220">
        <v>138153659.38499999</v>
      </c>
      <c r="L56" s="220">
        <v>140160832.79999998</v>
      </c>
      <c r="M56" s="220">
        <v>142258729.63499999</v>
      </c>
      <c r="N56" s="220">
        <v>142541998.36999997</v>
      </c>
      <c r="O56" s="220">
        <v>142541998.36999997</v>
      </c>
      <c r="P56" s="220">
        <f t="shared" si="5"/>
        <v>1673136748.0049996</v>
      </c>
      <c r="Q56" s="220">
        <v>142541998.36999997</v>
      </c>
      <c r="R56" s="220">
        <v>142541998.36999997</v>
      </c>
      <c r="S56" s="220">
        <v>142581847.21999997</v>
      </c>
      <c r="T56" s="220">
        <v>142826636.06999996</v>
      </c>
      <c r="U56" s="220">
        <v>466746386.5</v>
      </c>
      <c r="V56" s="220">
        <v>466746386.5</v>
      </c>
      <c r="W56" s="220">
        <v>466746386.5</v>
      </c>
      <c r="X56" s="220">
        <v>466787382.89499998</v>
      </c>
      <c r="Y56" s="220">
        <v>466925062.79000002</v>
      </c>
      <c r="Z56" s="220">
        <v>467021746.29000002</v>
      </c>
      <c r="AA56" s="220">
        <v>467021746.29000002</v>
      </c>
      <c r="AB56" s="220">
        <v>467021746.29000002</v>
      </c>
      <c r="AC56" s="220">
        <v>467021746.29000002</v>
      </c>
      <c r="AD56" s="220">
        <v>467021746.29000002</v>
      </c>
      <c r="AE56" s="220">
        <v>467021746.29000002</v>
      </c>
      <c r="AF56" s="220">
        <v>467021746.29000002</v>
      </c>
      <c r="AG56" s="220">
        <f t="shared" si="6"/>
        <v>5603103829.2150002</v>
      </c>
      <c r="AH56" s="219"/>
      <c r="AI56" s="235">
        <f t="shared" si="9"/>
        <v>598408.16</v>
      </c>
      <c r="AJ56" s="235">
        <f t="shared" si="9"/>
        <v>598427.39</v>
      </c>
      <c r="AK56" s="235">
        <f t="shared" si="9"/>
        <v>598552.46</v>
      </c>
      <c r="AL56" s="235">
        <f t="shared" si="9"/>
        <v>598169.16</v>
      </c>
      <c r="AM56" s="235">
        <f t="shared" si="9"/>
        <v>597326.75</v>
      </c>
      <c r="AN56" s="235">
        <f t="shared" si="9"/>
        <v>596805.46</v>
      </c>
      <c r="AO56" s="235">
        <f t="shared" si="11"/>
        <v>596659.57999999996</v>
      </c>
      <c r="AP56" s="235">
        <f t="shared" si="11"/>
        <v>597514.57999999996</v>
      </c>
      <c r="AQ56" s="235">
        <f t="shared" si="11"/>
        <v>606195.6</v>
      </c>
      <c r="AR56" s="235">
        <f t="shared" si="11"/>
        <v>615269.01</v>
      </c>
      <c r="AS56" s="235">
        <f t="shared" si="11"/>
        <v>616494.14</v>
      </c>
      <c r="AT56" s="235">
        <f t="shared" si="11"/>
        <v>616494.14</v>
      </c>
      <c r="AU56" s="236">
        <f t="shared" si="1"/>
        <v>7236316.4299999988</v>
      </c>
      <c r="AV56" s="236">
        <f t="shared" si="2"/>
        <v>616494.14</v>
      </c>
      <c r="AW56" s="236">
        <f t="shared" si="2"/>
        <v>616494.14</v>
      </c>
      <c r="AX56" s="236">
        <f t="shared" si="2"/>
        <v>616666.49</v>
      </c>
      <c r="AY56" s="236">
        <f t="shared" si="2"/>
        <v>617725.19999999995</v>
      </c>
      <c r="AZ56" s="236">
        <f t="shared" si="10"/>
        <v>2018678.12</v>
      </c>
      <c r="BA56" s="236">
        <f t="shared" si="10"/>
        <v>2018678.12</v>
      </c>
      <c r="BB56" s="236">
        <f t="shared" si="10"/>
        <v>2018678.12</v>
      </c>
      <c r="BC56" s="236">
        <f t="shared" si="10"/>
        <v>2018855.43</v>
      </c>
      <c r="BD56" s="236">
        <f t="shared" si="10"/>
        <v>2019450.9</v>
      </c>
      <c r="BE56" s="236">
        <f t="shared" si="10"/>
        <v>2019869.05</v>
      </c>
      <c r="BF56" s="236">
        <f t="shared" si="12"/>
        <v>2019869.05</v>
      </c>
      <c r="BG56" s="236">
        <f t="shared" si="12"/>
        <v>2019869.05</v>
      </c>
      <c r="BH56" s="236">
        <f t="shared" si="12"/>
        <v>2019869.05</v>
      </c>
      <c r="BI56" s="236">
        <f t="shared" si="12"/>
        <v>2019869.05</v>
      </c>
      <c r="BJ56" s="236">
        <f t="shared" si="12"/>
        <v>2019869.05</v>
      </c>
      <c r="BK56" s="236">
        <f t="shared" si="12"/>
        <v>2019869.05</v>
      </c>
      <c r="BL56" s="235">
        <f t="shared" si="4"/>
        <v>24233424.040000003</v>
      </c>
      <c r="BM56" s="234"/>
      <c r="BN56" s="234"/>
      <c r="BO56" s="234"/>
      <c r="BP56" s="234"/>
      <c r="BQ56" s="234"/>
    </row>
    <row r="57" spans="1:69">
      <c r="A57" s="234" t="s">
        <v>270</v>
      </c>
      <c r="B57" s="237">
        <v>4.1099999999999998E-2</v>
      </c>
      <c r="C57" s="237">
        <v>4.1099999999999998E-2</v>
      </c>
      <c r="D57" s="220">
        <v>19802080.260000002</v>
      </c>
      <c r="E57" s="220">
        <v>19802080.260000002</v>
      </c>
      <c r="F57" s="220">
        <v>19802080.260000002</v>
      </c>
      <c r="G57" s="220">
        <v>19802080.260000002</v>
      </c>
      <c r="H57" s="220">
        <v>19802080.260000002</v>
      </c>
      <c r="I57" s="220">
        <v>19802080.260000002</v>
      </c>
      <c r="J57" s="220">
        <v>19802080.260000002</v>
      </c>
      <c r="K57" s="220">
        <v>19802080.260000002</v>
      </c>
      <c r="L57" s="220">
        <v>19802080.260000002</v>
      </c>
      <c r="M57" s="220">
        <v>9901040.1300000008</v>
      </c>
      <c r="N57" s="220">
        <v>0</v>
      </c>
      <c r="O57" s="220">
        <v>0</v>
      </c>
      <c r="P57" s="220">
        <f t="shared" si="5"/>
        <v>188119762.47</v>
      </c>
      <c r="Q57" s="220">
        <v>0</v>
      </c>
      <c r="R57" s="220">
        <v>0</v>
      </c>
      <c r="S57" s="220">
        <v>0</v>
      </c>
      <c r="T57" s="220">
        <v>0</v>
      </c>
      <c r="U57" s="220">
        <v>0</v>
      </c>
      <c r="V57" s="220">
        <v>0</v>
      </c>
      <c r="W57" s="220">
        <v>0</v>
      </c>
      <c r="X57" s="220">
        <v>0</v>
      </c>
      <c r="Y57" s="220">
        <v>0</v>
      </c>
      <c r="Z57" s="220">
        <v>0</v>
      </c>
      <c r="AA57" s="220">
        <v>0</v>
      </c>
      <c r="AB57" s="220">
        <v>0</v>
      </c>
      <c r="AC57" s="220">
        <v>0</v>
      </c>
      <c r="AD57" s="220">
        <v>0</v>
      </c>
      <c r="AE57" s="220">
        <v>0</v>
      </c>
      <c r="AF57" s="220">
        <v>0</v>
      </c>
      <c r="AG57" s="220">
        <f t="shared" si="6"/>
        <v>0</v>
      </c>
      <c r="AH57" s="219"/>
      <c r="AI57" s="235">
        <f t="shared" si="9"/>
        <v>67822.12</v>
      </c>
      <c r="AJ57" s="235">
        <f t="shared" si="9"/>
        <v>67822.12</v>
      </c>
      <c r="AK57" s="235">
        <f t="shared" si="9"/>
        <v>67822.12</v>
      </c>
      <c r="AL57" s="235">
        <f t="shared" si="9"/>
        <v>67822.12</v>
      </c>
      <c r="AM57" s="235">
        <f t="shared" si="9"/>
        <v>67822.12</v>
      </c>
      <c r="AN57" s="235">
        <f t="shared" si="9"/>
        <v>67822.12</v>
      </c>
      <c r="AO57" s="235">
        <f t="shared" si="11"/>
        <v>67822.12</v>
      </c>
      <c r="AP57" s="235">
        <f t="shared" si="11"/>
        <v>67822.12</v>
      </c>
      <c r="AQ57" s="235">
        <f t="shared" si="11"/>
        <v>67822.12</v>
      </c>
      <c r="AR57" s="235">
        <f t="shared" si="11"/>
        <v>33911.06</v>
      </c>
      <c r="AS57" s="235">
        <f t="shared" si="11"/>
        <v>0</v>
      </c>
      <c r="AT57" s="235">
        <f t="shared" si="11"/>
        <v>0</v>
      </c>
      <c r="AU57" s="236">
        <f t="shared" si="1"/>
        <v>644310.1399999999</v>
      </c>
      <c r="AV57" s="236">
        <f t="shared" si="2"/>
        <v>0</v>
      </c>
      <c r="AW57" s="236">
        <f t="shared" si="2"/>
        <v>0</v>
      </c>
      <c r="AX57" s="236">
        <f t="shared" si="2"/>
        <v>0</v>
      </c>
      <c r="AY57" s="236">
        <f t="shared" si="2"/>
        <v>0</v>
      </c>
      <c r="AZ57" s="236">
        <f t="shared" si="10"/>
        <v>0</v>
      </c>
      <c r="BA57" s="236">
        <f t="shared" si="10"/>
        <v>0</v>
      </c>
      <c r="BB57" s="236">
        <f t="shared" si="10"/>
        <v>0</v>
      </c>
      <c r="BC57" s="236">
        <f t="shared" si="10"/>
        <v>0</v>
      </c>
      <c r="BD57" s="236">
        <f t="shared" si="10"/>
        <v>0</v>
      </c>
      <c r="BE57" s="236">
        <f t="shared" si="10"/>
        <v>0</v>
      </c>
      <c r="BF57" s="236">
        <f t="shared" si="12"/>
        <v>0</v>
      </c>
      <c r="BG57" s="236">
        <f t="shared" si="12"/>
        <v>0</v>
      </c>
      <c r="BH57" s="236">
        <f t="shared" si="12"/>
        <v>0</v>
      </c>
      <c r="BI57" s="236">
        <f t="shared" si="12"/>
        <v>0</v>
      </c>
      <c r="BJ57" s="236">
        <f t="shared" si="12"/>
        <v>0</v>
      </c>
      <c r="BK57" s="236">
        <f t="shared" si="12"/>
        <v>0</v>
      </c>
      <c r="BL57" s="235">
        <f t="shared" si="4"/>
        <v>0</v>
      </c>
      <c r="BM57" s="234"/>
      <c r="BN57" s="234"/>
      <c r="BO57" s="234"/>
      <c r="BP57" s="234"/>
      <c r="BQ57" s="234"/>
    </row>
    <row r="58" spans="1:69">
      <c r="A58" s="262" t="s">
        <v>271</v>
      </c>
      <c r="B58" s="263">
        <v>5.1900000000000002E-2</v>
      </c>
      <c r="C58" s="263">
        <v>5.1900000000000002E-2</v>
      </c>
      <c r="D58" s="220">
        <v>0</v>
      </c>
      <c r="E58" s="220">
        <v>0</v>
      </c>
      <c r="F58" s="220">
        <v>0</v>
      </c>
      <c r="G58" s="220">
        <v>0</v>
      </c>
      <c r="H58" s="220">
        <v>0</v>
      </c>
      <c r="I58" s="220">
        <v>0</v>
      </c>
      <c r="J58" s="220">
        <v>0</v>
      </c>
      <c r="K58" s="220">
        <v>0</v>
      </c>
      <c r="L58" s="220">
        <v>0</v>
      </c>
      <c r="M58" s="220">
        <v>0</v>
      </c>
      <c r="N58" s="220">
        <v>0</v>
      </c>
      <c r="O58" s="220">
        <v>0</v>
      </c>
      <c r="P58" s="220">
        <f t="shared" si="5"/>
        <v>0</v>
      </c>
      <c r="Q58" s="220">
        <v>0</v>
      </c>
      <c r="R58" s="220">
        <v>0</v>
      </c>
      <c r="S58" s="220">
        <v>0</v>
      </c>
      <c r="T58" s="220">
        <v>0</v>
      </c>
      <c r="U58" s="220">
        <v>0</v>
      </c>
      <c r="V58" s="220">
        <v>0</v>
      </c>
      <c r="W58" s="220">
        <v>0</v>
      </c>
      <c r="X58" s="220">
        <v>0</v>
      </c>
      <c r="Y58" s="220">
        <v>0</v>
      </c>
      <c r="Z58" s="220">
        <v>0</v>
      </c>
      <c r="AA58" s="220">
        <v>0</v>
      </c>
      <c r="AB58" s="220">
        <v>0</v>
      </c>
      <c r="AC58" s="220">
        <v>0</v>
      </c>
      <c r="AD58" s="220">
        <v>0</v>
      </c>
      <c r="AE58" s="220">
        <v>0</v>
      </c>
      <c r="AF58" s="220">
        <v>0</v>
      </c>
      <c r="AG58" s="220">
        <f t="shared" si="6"/>
        <v>0</v>
      </c>
      <c r="AH58" s="219"/>
      <c r="AI58" s="235">
        <f t="shared" si="9"/>
        <v>0</v>
      </c>
      <c r="AJ58" s="235">
        <f t="shared" si="9"/>
        <v>0</v>
      </c>
      <c r="AK58" s="235">
        <f t="shared" si="9"/>
        <v>0</v>
      </c>
      <c r="AL58" s="235">
        <f t="shared" si="9"/>
        <v>0</v>
      </c>
      <c r="AM58" s="235">
        <f t="shared" si="9"/>
        <v>0</v>
      </c>
      <c r="AN58" s="235">
        <f t="shared" si="9"/>
        <v>0</v>
      </c>
      <c r="AO58" s="235">
        <f t="shared" si="11"/>
        <v>0</v>
      </c>
      <c r="AP58" s="235">
        <f t="shared" si="11"/>
        <v>0</v>
      </c>
      <c r="AQ58" s="235">
        <f t="shared" si="11"/>
        <v>0</v>
      </c>
      <c r="AR58" s="235">
        <f t="shared" si="11"/>
        <v>0</v>
      </c>
      <c r="AS58" s="235">
        <f t="shared" si="11"/>
        <v>0</v>
      </c>
      <c r="AT58" s="235">
        <f t="shared" si="11"/>
        <v>0</v>
      </c>
      <c r="AU58" s="236">
        <f t="shared" si="1"/>
        <v>0</v>
      </c>
      <c r="AV58" s="236">
        <f t="shared" si="2"/>
        <v>0</v>
      </c>
      <c r="AW58" s="236">
        <f t="shared" si="2"/>
        <v>0</v>
      </c>
      <c r="AX58" s="236">
        <f t="shared" si="2"/>
        <v>0</v>
      </c>
      <c r="AY58" s="236">
        <f t="shared" si="2"/>
        <v>0</v>
      </c>
      <c r="AZ58" s="236">
        <f t="shared" si="10"/>
        <v>0</v>
      </c>
      <c r="BA58" s="236">
        <f t="shared" si="10"/>
        <v>0</v>
      </c>
      <c r="BB58" s="236">
        <f t="shared" si="10"/>
        <v>0</v>
      </c>
      <c r="BC58" s="236">
        <f t="shared" si="10"/>
        <v>0</v>
      </c>
      <c r="BD58" s="236">
        <f t="shared" si="10"/>
        <v>0</v>
      </c>
      <c r="BE58" s="236">
        <f t="shared" si="10"/>
        <v>0</v>
      </c>
      <c r="BF58" s="236">
        <f t="shared" si="12"/>
        <v>0</v>
      </c>
      <c r="BG58" s="236">
        <f t="shared" si="12"/>
        <v>0</v>
      </c>
      <c r="BH58" s="236">
        <f t="shared" si="12"/>
        <v>0</v>
      </c>
      <c r="BI58" s="236">
        <f t="shared" si="12"/>
        <v>0</v>
      </c>
      <c r="BJ58" s="236">
        <f t="shared" si="12"/>
        <v>0</v>
      </c>
      <c r="BK58" s="236">
        <f t="shared" si="12"/>
        <v>0</v>
      </c>
      <c r="BL58" s="235">
        <f t="shared" si="4"/>
        <v>0</v>
      </c>
      <c r="BM58" s="234"/>
      <c r="BN58" s="234"/>
      <c r="BO58" s="234"/>
      <c r="BP58" s="234"/>
      <c r="BQ58" s="234"/>
    </row>
    <row r="59" spans="1:69">
      <c r="A59" s="262" t="s">
        <v>272</v>
      </c>
      <c r="B59" s="263">
        <v>5.1900000000000002E-2</v>
      </c>
      <c r="C59" s="263">
        <v>5.1900000000000002E-2</v>
      </c>
      <c r="D59" s="220">
        <v>0</v>
      </c>
      <c r="E59" s="220">
        <v>0</v>
      </c>
      <c r="F59" s="220">
        <v>0</v>
      </c>
      <c r="G59" s="220">
        <v>0</v>
      </c>
      <c r="H59" s="220">
        <v>0</v>
      </c>
      <c r="I59" s="220">
        <v>0</v>
      </c>
      <c r="J59" s="220">
        <v>0</v>
      </c>
      <c r="K59" s="220">
        <v>0</v>
      </c>
      <c r="L59" s="220">
        <v>0</v>
      </c>
      <c r="M59" s="220">
        <v>0</v>
      </c>
      <c r="N59" s="220">
        <v>0</v>
      </c>
      <c r="O59" s="220">
        <v>0</v>
      </c>
      <c r="P59" s="220">
        <f t="shared" si="5"/>
        <v>0</v>
      </c>
      <c r="Q59" s="220">
        <v>0</v>
      </c>
      <c r="R59" s="220">
        <v>0</v>
      </c>
      <c r="S59" s="220">
        <v>0</v>
      </c>
      <c r="T59" s="220">
        <v>0</v>
      </c>
      <c r="U59" s="220">
        <v>0</v>
      </c>
      <c r="V59" s="220">
        <v>0</v>
      </c>
      <c r="W59" s="220">
        <v>0</v>
      </c>
      <c r="X59" s="220">
        <v>0</v>
      </c>
      <c r="Y59" s="220">
        <v>0</v>
      </c>
      <c r="Z59" s="220">
        <v>0</v>
      </c>
      <c r="AA59" s="220">
        <v>0</v>
      </c>
      <c r="AB59" s="220">
        <v>0</v>
      </c>
      <c r="AC59" s="220">
        <v>0</v>
      </c>
      <c r="AD59" s="220">
        <v>0</v>
      </c>
      <c r="AE59" s="220">
        <v>0</v>
      </c>
      <c r="AF59" s="220">
        <v>0</v>
      </c>
      <c r="AG59" s="220">
        <f t="shared" si="6"/>
        <v>0</v>
      </c>
      <c r="AH59" s="219"/>
      <c r="AI59" s="235">
        <f t="shared" si="9"/>
        <v>0</v>
      </c>
      <c r="AJ59" s="235">
        <f t="shared" si="9"/>
        <v>0</v>
      </c>
      <c r="AK59" s="235">
        <f t="shared" si="9"/>
        <v>0</v>
      </c>
      <c r="AL59" s="235">
        <f t="shared" si="9"/>
        <v>0</v>
      </c>
      <c r="AM59" s="235">
        <f t="shared" si="9"/>
        <v>0</v>
      </c>
      <c r="AN59" s="235">
        <f t="shared" si="9"/>
        <v>0</v>
      </c>
      <c r="AO59" s="235">
        <f t="shared" si="11"/>
        <v>0</v>
      </c>
      <c r="AP59" s="235">
        <f t="shared" si="11"/>
        <v>0</v>
      </c>
      <c r="AQ59" s="235">
        <f t="shared" si="11"/>
        <v>0</v>
      </c>
      <c r="AR59" s="235">
        <f t="shared" si="11"/>
        <v>0</v>
      </c>
      <c r="AS59" s="235">
        <f t="shared" si="11"/>
        <v>0</v>
      </c>
      <c r="AT59" s="235">
        <f t="shared" si="11"/>
        <v>0</v>
      </c>
      <c r="AU59" s="236">
        <f t="shared" si="1"/>
        <v>0</v>
      </c>
      <c r="AV59" s="236">
        <f t="shared" si="2"/>
        <v>0</v>
      </c>
      <c r="AW59" s="236">
        <f t="shared" si="2"/>
        <v>0</v>
      </c>
      <c r="AX59" s="236">
        <f t="shared" si="2"/>
        <v>0</v>
      </c>
      <c r="AY59" s="236">
        <f t="shared" si="2"/>
        <v>0</v>
      </c>
      <c r="AZ59" s="236">
        <f t="shared" si="10"/>
        <v>0</v>
      </c>
      <c r="BA59" s="236">
        <f t="shared" si="10"/>
        <v>0</v>
      </c>
      <c r="BB59" s="236">
        <f t="shared" si="10"/>
        <v>0</v>
      </c>
      <c r="BC59" s="236">
        <f t="shared" si="10"/>
        <v>0</v>
      </c>
      <c r="BD59" s="236">
        <f t="shared" si="10"/>
        <v>0</v>
      </c>
      <c r="BE59" s="236">
        <f t="shared" si="10"/>
        <v>0</v>
      </c>
      <c r="BF59" s="236">
        <f t="shared" si="12"/>
        <v>0</v>
      </c>
      <c r="BG59" s="236">
        <f t="shared" si="12"/>
        <v>0</v>
      </c>
      <c r="BH59" s="236">
        <f t="shared" si="12"/>
        <v>0</v>
      </c>
      <c r="BI59" s="236">
        <f t="shared" si="12"/>
        <v>0</v>
      </c>
      <c r="BJ59" s="236">
        <f t="shared" si="12"/>
        <v>0</v>
      </c>
      <c r="BK59" s="236">
        <f t="shared" si="12"/>
        <v>0</v>
      </c>
      <c r="BL59" s="235">
        <f t="shared" si="4"/>
        <v>0</v>
      </c>
      <c r="BM59" s="234"/>
      <c r="BN59" s="234"/>
      <c r="BO59" s="234"/>
      <c r="BP59" s="234"/>
      <c r="BQ59" s="234"/>
    </row>
    <row r="60" spans="1:69">
      <c r="A60" s="262" t="s">
        <v>273</v>
      </c>
      <c r="B60" s="263">
        <v>5.1900000000000002E-2</v>
      </c>
      <c r="C60" s="263">
        <v>5.1900000000000002E-2</v>
      </c>
      <c r="D60" s="220">
        <v>119120099.43000001</v>
      </c>
      <c r="E60" s="220">
        <v>119120099.43000001</v>
      </c>
      <c r="F60" s="220">
        <v>119120099.43000001</v>
      </c>
      <c r="G60" s="220">
        <v>119120099.43000001</v>
      </c>
      <c r="H60" s="220">
        <v>119120099.43000001</v>
      </c>
      <c r="I60" s="220">
        <v>119120099.43000001</v>
      </c>
      <c r="J60" s="220">
        <v>119196502.53500001</v>
      </c>
      <c r="K60" s="220">
        <v>119272905.64</v>
      </c>
      <c r="L60" s="220">
        <v>119272905.64</v>
      </c>
      <c r="M60" s="220">
        <v>119272905.64</v>
      </c>
      <c r="N60" s="220">
        <v>119272905.64</v>
      </c>
      <c r="O60" s="220">
        <v>119272905.64</v>
      </c>
      <c r="P60" s="220">
        <f t="shared" si="5"/>
        <v>1430281627.3150003</v>
      </c>
      <c r="Q60" s="220">
        <v>119272905.64</v>
      </c>
      <c r="R60" s="220">
        <v>119272905.64</v>
      </c>
      <c r="S60" s="220">
        <v>119272905.64</v>
      </c>
      <c r="T60" s="220">
        <v>119272905.64</v>
      </c>
      <c r="U60" s="220">
        <v>0</v>
      </c>
      <c r="V60" s="220">
        <v>0</v>
      </c>
      <c r="W60" s="220">
        <v>0</v>
      </c>
      <c r="X60" s="220">
        <v>0</v>
      </c>
      <c r="Y60" s="220">
        <v>0</v>
      </c>
      <c r="Z60" s="220">
        <v>0</v>
      </c>
      <c r="AA60" s="220">
        <v>0</v>
      </c>
      <c r="AB60" s="220">
        <v>0</v>
      </c>
      <c r="AC60" s="220">
        <v>0</v>
      </c>
      <c r="AD60" s="220">
        <v>0</v>
      </c>
      <c r="AE60" s="220">
        <v>0</v>
      </c>
      <c r="AF60" s="220">
        <v>0</v>
      </c>
      <c r="AG60" s="220">
        <f t="shared" si="6"/>
        <v>0</v>
      </c>
      <c r="AH60" s="219"/>
      <c r="AI60" s="235">
        <f t="shared" si="9"/>
        <v>515194.43</v>
      </c>
      <c r="AJ60" s="235">
        <f t="shared" si="9"/>
        <v>515194.43</v>
      </c>
      <c r="AK60" s="235">
        <f t="shared" si="9"/>
        <v>515194.43</v>
      </c>
      <c r="AL60" s="235">
        <f t="shared" si="9"/>
        <v>515194.43</v>
      </c>
      <c r="AM60" s="235">
        <f t="shared" si="9"/>
        <v>515194.43</v>
      </c>
      <c r="AN60" s="235">
        <f t="shared" si="9"/>
        <v>515194.43</v>
      </c>
      <c r="AO60" s="235">
        <f t="shared" si="11"/>
        <v>515524.87</v>
      </c>
      <c r="AP60" s="235">
        <f t="shared" si="11"/>
        <v>515855.32</v>
      </c>
      <c r="AQ60" s="235">
        <f t="shared" si="11"/>
        <v>515855.32</v>
      </c>
      <c r="AR60" s="235">
        <f t="shared" si="11"/>
        <v>515855.32</v>
      </c>
      <c r="AS60" s="235">
        <f t="shared" si="11"/>
        <v>515855.32</v>
      </c>
      <c r="AT60" s="235">
        <f t="shared" si="11"/>
        <v>515855.32</v>
      </c>
      <c r="AU60" s="236">
        <f t="shared" si="1"/>
        <v>6185968.0500000007</v>
      </c>
      <c r="AV60" s="236">
        <f t="shared" si="2"/>
        <v>515855.32</v>
      </c>
      <c r="AW60" s="236">
        <f t="shared" si="2"/>
        <v>515855.32</v>
      </c>
      <c r="AX60" s="236">
        <f t="shared" si="2"/>
        <v>515855.32</v>
      </c>
      <c r="AY60" s="236">
        <f t="shared" si="2"/>
        <v>515855.32</v>
      </c>
      <c r="AZ60" s="236">
        <f t="shared" si="10"/>
        <v>0</v>
      </c>
      <c r="BA60" s="236">
        <f t="shared" si="10"/>
        <v>0</v>
      </c>
      <c r="BB60" s="236">
        <f t="shared" si="10"/>
        <v>0</v>
      </c>
      <c r="BC60" s="236">
        <f t="shared" si="10"/>
        <v>0</v>
      </c>
      <c r="BD60" s="236">
        <f t="shared" si="10"/>
        <v>0</v>
      </c>
      <c r="BE60" s="236">
        <f t="shared" si="10"/>
        <v>0</v>
      </c>
      <c r="BF60" s="236">
        <f t="shared" si="12"/>
        <v>0</v>
      </c>
      <c r="BG60" s="236">
        <f t="shared" si="12"/>
        <v>0</v>
      </c>
      <c r="BH60" s="236">
        <f t="shared" si="12"/>
        <v>0</v>
      </c>
      <c r="BI60" s="236">
        <f t="shared" si="12"/>
        <v>0</v>
      </c>
      <c r="BJ60" s="236">
        <f t="shared" si="12"/>
        <v>0</v>
      </c>
      <c r="BK60" s="236">
        <f t="shared" si="12"/>
        <v>0</v>
      </c>
      <c r="BL60" s="235">
        <f t="shared" si="4"/>
        <v>0</v>
      </c>
      <c r="BM60" s="234"/>
      <c r="BN60" s="234"/>
      <c r="BO60" s="234"/>
      <c r="BP60" s="234"/>
      <c r="BQ60" s="234"/>
    </row>
    <row r="61" spans="1:69">
      <c r="A61" s="262" t="s">
        <v>274</v>
      </c>
      <c r="B61" s="263">
        <v>5.1900000000000002E-2</v>
      </c>
      <c r="C61" s="263">
        <v>5.1900000000000002E-2</v>
      </c>
      <c r="D61" s="220">
        <v>193371651.65000001</v>
      </c>
      <c r="E61" s="220">
        <v>193371651.65000001</v>
      </c>
      <c r="F61" s="220">
        <v>193371651.65000001</v>
      </c>
      <c r="G61" s="220">
        <v>193371651.65000001</v>
      </c>
      <c r="H61" s="220">
        <v>193339092.11000001</v>
      </c>
      <c r="I61" s="220">
        <v>193306532.56</v>
      </c>
      <c r="J61" s="220">
        <v>193306532.56</v>
      </c>
      <c r="K61" s="220">
        <v>193306532.56</v>
      </c>
      <c r="L61" s="220">
        <v>193868628.07499999</v>
      </c>
      <c r="M61" s="220">
        <v>194444586.755</v>
      </c>
      <c r="N61" s="220">
        <v>194458449.92000002</v>
      </c>
      <c r="O61" s="220">
        <v>194458449.92000002</v>
      </c>
      <c r="P61" s="220">
        <f t="shared" si="5"/>
        <v>2323975411.0599999</v>
      </c>
      <c r="Q61" s="220">
        <v>194458449.92000002</v>
      </c>
      <c r="R61" s="220">
        <v>194458449.92000002</v>
      </c>
      <c r="S61" s="220">
        <v>194458449.92000002</v>
      </c>
      <c r="T61" s="220">
        <v>194458449.92000002</v>
      </c>
      <c r="U61" s="220">
        <v>0</v>
      </c>
      <c r="V61" s="220">
        <v>0</v>
      </c>
      <c r="W61" s="220">
        <v>0</v>
      </c>
      <c r="X61" s="220">
        <v>0</v>
      </c>
      <c r="Y61" s="220">
        <v>0</v>
      </c>
      <c r="Z61" s="220">
        <v>0</v>
      </c>
      <c r="AA61" s="220">
        <v>0</v>
      </c>
      <c r="AB61" s="220">
        <v>0</v>
      </c>
      <c r="AC61" s="220">
        <v>0</v>
      </c>
      <c r="AD61" s="220">
        <v>0</v>
      </c>
      <c r="AE61" s="220">
        <v>0</v>
      </c>
      <c r="AF61" s="220">
        <v>0</v>
      </c>
      <c r="AG61" s="220">
        <f t="shared" si="6"/>
        <v>0</v>
      </c>
      <c r="AH61" s="219"/>
      <c r="AI61" s="235">
        <f t="shared" si="9"/>
        <v>836332.39</v>
      </c>
      <c r="AJ61" s="235">
        <f t="shared" si="9"/>
        <v>836332.39</v>
      </c>
      <c r="AK61" s="235">
        <f t="shared" si="9"/>
        <v>836332.39</v>
      </c>
      <c r="AL61" s="235">
        <f t="shared" si="9"/>
        <v>836332.39</v>
      </c>
      <c r="AM61" s="235">
        <f t="shared" si="9"/>
        <v>836191.57</v>
      </c>
      <c r="AN61" s="235">
        <f t="shared" si="9"/>
        <v>836050.75</v>
      </c>
      <c r="AO61" s="235">
        <f t="shared" si="11"/>
        <v>836050.75</v>
      </c>
      <c r="AP61" s="235">
        <f t="shared" si="11"/>
        <v>836050.75</v>
      </c>
      <c r="AQ61" s="235">
        <f t="shared" si="11"/>
        <v>838481.82</v>
      </c>
      <c r="AR61" s="235">
        <f t="shared" si="11"/>
        <v>840972.84</v>
      </c>
      <c r="AS61" s="235">
        <f t="shared" si="11"/>
        <v>841032.8</v>
      </c>
      <c r="AT61" s="235">
        <f t="shared" si="11"/>
        <v>841032.8</v>
      </c>
      <c r="AU61" s="236">
        <f t="shared" si="1"/>
        <v>10051193.640000001</v>
      </c>
      <c r="AV61" s="236">
        <f t="shared" si="2"/>
        <v>841032.8</v>
      </c>
      <c r="AW61" s="236">
        <f t="shared" si="2"/>
        <v>841032.8</v>
      </c>
      <c r="AX61" s="236">
        <f t="shared" si="2"/>
        <v>841032.8</v>
      </c>
      <c r="AY61" s="236">
        <f t="shared" si="2"/>
        <v>841032.8</v>
      </c>
      <c r="AZ61" s="236">
        <f t="shared" si="10"/>
        <v>0</v>
      </c>
      <c r="BA61" s="236">
        <f t="shared" si="10"/>
        <v>0</v>
      </c>
      <c r="BB61" s="236">
        <f t="shared" si="10"/>
        <v>0</v>
      </c>
      <c r="BC61" s="236">
        <f t="shared" si="10"/>
        <v>0</v>
      </c>
      <c r="BD61" s="236">
        <f t="shared" si="10"/>
        <v>0</v>
      </c>
      <c r="BE61" s="236">
        <f t="shared" si="10"/>
        <v>0</v>
      </c>
      <c r="BF61" s="236">
        <f t="shared" si="12"/>
        <v>0</v>
      </c>
      <c r="BG61" s="236">
        <f t="shared" si="12"/>
        <v>0</v>
      </c>
      <c r="BH61" s="236">
        <f t="shared" si="12"/>
        <v>0</v>
      </c>
      <c r="BI61" s="236">
        <f t="shared" si="12"/>
        <v>0</v>
      </c>
      <c r="BJ61" s="236">
        <f t="shared" si="12"/>
        <v>0</v>
      </c>
      <c r="BK61" s="236">
        <f t="shared" si="12"/>
        <v>0</v>
      </c>
      <c r="BL61" s="235">
        <f t="shared" si="4"/>
        <v>0</v>
      </c>
      <c r="BM61" s="234"/>
      <c r="BN61" s="234"/>
      <c r="BO61" s="234"/>
      <c r="BP61" s="234"/>
      <c r="BQ61" s="234"/>
    </row>
    <row r="62" spans="1:69">
      <c r="A62" s="264" t="s">
        <v>275</v>
      </c>
      <c r="B62" s="263">
        <v>5.1900000000000002E-2</v>
      </c>
      <c r="C62" s="263">
        <v>5.1900000000000002E-2</v>
      </c>
      <c r="D62" s="220">
        <v>0</v>
      </c>
      <c r="E62" s="220">
        <v>0</v>
      </c>
      <c r="F62" s="220">
        <v>0</v>
      </c>
      <c r="G62" s="220">
        <v>0</v>
      </c>
      <c r="H62" s="220">
        <v>0</v>
      </c>
      <c r="I62" s="220">
        <v>0</v>
      </c>
      <c r="J62" s="220">
        <v>0</v>
      </c>
      <c r="K62" s="220">
        <v>0</v>
      </c>
      <c r="L62" s="220">
        <v>0</v>
      </c>
      <c r="M62" s="220">
        <v>0</v>
      </c>
      <c r="N62" s="220">
        <v>0</v>
      </c>
      <c r="O62" s="220">
        <v>0</v>
      </c>
      <c r="P62" s="220">
        <f t="shared" si="5"/>
        <v>0</v>
      </c>
      <c r="Q62" s="220">
        <v>0</v>
      </c>
      <c r="R62" s="220">
        <v>0</v>
      </c>
      <c r="S62" s="220">
        <v>0</v>
      </c>
      <c r="T62" s="220">
        <v>0</v>
      </c>
      <c r="U62" s="220">
        <v>0</v>
      </c>
      <c r="V62" s="220">
        <v>0</v>
      </c>
      <c r="W62" s="220">
        <v>0</v>
      </c>
      <c r="X62" s="220">
        <v>0</v>
      </c>
      <c r="Y62" s="220">
        <v>0</v>
      </c>
      <c r="Z62" s="220">
        <v>0</v>
      </c>
      <c r="AA62" s="220">
        <v>0</v>
      </c>
      <c r="AB62" s="220">
        <v>0</v>
      </c>
      <c r="AC62" s="220">
        <v>0</v>
      </c>
      <c r="AD62" s="220">
        <v>0</v>
      </c>
      <c r="AE62" s="220">
        <v>0</v>
      </c>
      <c r="AF62" s="220">
        <v>0</v>
      </c>
      <c r="AG62" s="220">
        <f t="shared" si="6"/>
        <v>0</v>
      </c>
      <c r="AH62" s="219"/>
      <c r="AI62" s="235">
        <f t="shared" si="9"/>
        <v>0</v>
      </c>
      <c r="AJ62" s="235">
        <f t="shared" si="9"/>
        <v>0</v>
      </c>
      <c r="AK62" s="235">
        <f t="shared" si="9"/>
        <v>0</v>
      </c>
      <c r="AL62" s="235">
        <f t="shared" si="9"/>
        <v>0</v>
      </c>
      <c r="AM62" s="235">
        <f t="shared" si="9"/>
        <v>0</v>
      </c>
      <c r="AN62" s="235">
        <f t="shared" si="9"/>
        <v>0</v>
      </c>
      <c r="AO62" s="235">
        <f t="shared" si="11"/>
        <v>0</v>
      </c>
      <c r="AP62" s="235">
        <f t="shared" si="11"/>
        <v>0</v>
      </c>
      <c r="AQ62" s="235">
        <f t="shared" si="11"/>
        <v>0</v>
      </c>
      <c r="AR62" s="235">
        <f t="shared" si="11"/>
        <v>0</v>
      </c>
      <c r="AS62" s="235">
        <f t="shared" si="11"/>
        <v>0</v>
      </c>
      <c r="AT62" s="235">
        <f t="shared" si="11"/>
        <v>0</v>
      </c>
      <c r="AU62" s="236">
        <f t="shared" si="1"/>
        <v>0</v>
      </c>
      <c r="AV62" s="236">
        <f t="shared" si="2"/>
        <v>0</v>
      </c>
      <c r="AW62" s="236">
        <f t="shared" si="2"/>
        <v>0</v>
      </c>
      <c r="AX62" s="236">
        <f t="shared" si="2"/>
        <v>0</v>
      </c>
      <c r="AY62" s="236">
        <f t="shared" si="2"/>
        <v>0</v>
      </c>
      <c r="AZ62" s="236">
        <f t="shared" si="10"/>
        <v>0</v>
      </c>
      <c r="BA62" s="236">
        <f t="shared" si="10"/>
        <v>0</v>
      </c>
      <c r="BB62" s="236">
        <f t="shared" si="10"/>
        <v>0</v>
      </c>
      <c r="BC62" s="236">
        <f t="shared" si="10"/>
        <v>0</v>
      </c>
      <c r="BD62" s="236">
        <f t="shared" si="10"/>
        <v>0</v>
      </c>
      <c r="BE62" s="236">
        <f t="shared" si="10"/>
        <v>0</v>
      </c>
      <c r="BF62" s="236">
        <f t="shared" si="12"/>
        <v>0</v>
      </c>
      <c r="BG62" s="236">
        <f t="shared" si="12"/>
        <v>0</v>
      </c>
      <c r="BH62" s="236">
        <f t="shared" si="12"/>
        <v>0</v>
      </c>
      <c r="BI62" s="236">
        <f t="shared" si="12"/>
        <v>0</v>
      </c>
      <c r="BJ62" s="236">
        <f t="shared" si="12"/>
        <v>0</v>
      </c>
      <c r="BK62" s="236">
        <f t="shared" si="12"/>
        <v>0</v>
      </c>
      <c r="BL62" s="235">
        <f t="shared" si="4"/>
        <v>0</v>
      </c>
      <c r="BM62" s="234"/>
      <c r="BN62" s="234"/>
      <c r="BO62" s="234"/>
      <c r="BP62" s="234"/>
      <c r="BQ62" s="234"/>
    </row>
    <row r="63" spans="1:69">
      <c r="A63" s="264" t="s">
        <v>276</v>
      </c>
      <c r="B63" s="263">
        <v>4.9200000000000001E-2</v>
      </c>
      <c r="C63" s="263">
        <v>4.9200000000000001E-2</v>
      </c>
      <c r="D63" s="220">
        <v>335794798.68000001</v>
      </c>
      <c r="E63" s="220">
        <v>335794798.68000001</v>
      </c>
      <c r="F63" s="220">
        <v>335794798.68000001</v>
      </c>
      <c r="G63" s="220">
        <v>335812413.44999999</v>
      </c>
      <c r="H63" s="220">
        <v>335691143.07999998</v>
      </c>
      <c r="I63" s="220">
        <v>335538055.73000002</v>
      </c>
      <c r="J63" s="220">
        <v>335523853.50999999</v>
      </c>
      <c r="K63" s="220">
        <v>336023928.66499996</v>
      </c>
      <c r="L63" s="220">
        <v>337118592.77499998</v>
      </c>
      <c r="M63" s="220">
        <v>337713181.73000002</v>
      </c>
      <c r="N63" s="220">
        <v>337713181.73000002</v>
      </c>
      <c r="O63" s="220">
        <v>337713181.73000002</v>
      </c>
      <c r="P63" s="220">
        <f t="shared" si="5"/>
        <v>4036231928.4400001</v>
      </c>
      <c r="Q63" s="220">
        <v>337713181.73000002</v>
      </c>
      <c r="R63" s="220">
        <v>337713181.73000002</v>
      </c>
      <c r="S63" s="220">
        <v>337713181.73000002</v>
      </c>
      <c r="T63" s="220">
        <v>337713181.73000002</v>
      </c>
      <c r="U63" s="220">
        <v>337713181.73000002</v>
      </c>
      <c r="V63" s="220">
        <v>337713181.73000002</v>
      </c>
      <c r="W63" s="220">
        <v>337713181.73000002</v>
      </c>
      <c r="X63" s="220">
        <v>337713181.73000002</v>
      </c>
      <c r="Y63" s="220">
        <v>337713181.73000002</v>
      </c>
      <c r="Z63" s="220">
        <v>337713181.73000002</v>
      </c>
      <c r="AA63" s="220">
        <v>337713181.73000002</v>
      </c>
      <c r="AB63" s="220">
        <v>337713181.73000002</v>
      </c>
      <c r="AC63" s="220">
        <v>337713181.73000002</v>
      </c>
      <c r="AD63" s="220">
        <v>337713181.73000002</v>
      </c>
      <c r="AE63" s="220">
        <v>337735739.73000002</v>
      </c>
      <c r="AF63" s="220">
        <v>337758297.73000002</v>
      </c>
      <c r="AG63" s="220">
        <f t="shared" si="6"/>
        <v>4052625854.7600002</v>
      </c>
      <c r="AH63" s="219"/>
      <c r="AI63" s="235">
        <f t="shared" si="9"/>
        <v>1376758.67</v>
      </c>
      <c r="AJ63" s="235">
        <f t="shared" si="9"/>
        <v>1376758.67</v>
      </c>
      <c r="AK63" s="235">
        <f t="shared" si="9"/>
        <v>1376758.67</v>
      </c>
      <c r="AL63" s="235">
        <f t="shared" si="9"/>
        <v>1376830.9</v>
      </c>
      <c r="AM63" s="235">
        <f t="shared" si="9"/>
        <v>1376333.69</v>
      </c>
      <c r="AN63" s="235">
        <f t="shared" si="9"/>
        <v>1375706.03</v>
      </c>
      <c r="AO63" s="235">
        <f t="shared" si="11"/>
        <v>1375647.8</v>
      </c>
      <c r="AP63" s="235">
        <f t="shared" si="11"/>
        <v>1377698.11</v>
      </c>
      <c r="AQ63" s="235">
        <f t="shared" si="11"/>
        <v>1382186.23</v>
      </c>
      <c r="AR63" s="235">
        <f t="shared" si="11"/>
        <v>1384624.05</v>
      </c>
      <c r="AS63" s="235">
        <f t="shared" si="11"/>
        <v>1384624.05</v>
      </c>
      <c r="AT63" s="235">
        <f t="shared" si="11"/>
        <v>1384624.05</v>
      </c>
      <c r="AU63" s="236">
        <f t="shared" si="1"/>
        <v>16548550.920000002</v>
      </c>
      <c r="AV63" s="236">
        <f t="shared" si="2"/>
        <v>1384624.05</v>
      </c>
      <c r="AW63" s="236">
        <f t="shared" si="2"/>
        <v>1384624.05</v>
      </c>
      <c r="AX63" s="236">
        <f t="shared" si="2"/>
        <v>1384624.05</v>
      </c>
      <c r="AY63" s="236">
        <f t="shared" si="2"/>
        <v>1384624.05</v>
      </c>
      <c r="AZ63" s="236">
        <f t="shared" si="10"/>
        <v>1384624.05</v>
      </c>
      <c r="BA63" s="236">
        <f t="shared" si="10"/>
        <v>1384624.05</v>
      </c>
      <c r="BB63" s="236">
        <f t="shared" si="10"/>
        <v>1384624.05</v>
      </c>
      <c r="BC63" s="236">
        <f t="shared" si="10"/>
        <v>1384624.05</v>
      </c>
      <c r="BD63" s="236">
        <f t="shared" si="10"/>
        <v>1384624.05</v>
      </c>
      <c r="BE63" s="236">
        <f t="shared" si="10"/>
        <v>1384624.05</v>
      </c>
      <c r="BF63" s="236">
        <f t="shared" si="12"/>
        <v>1384624.05</v>
      </c>
      <c r="BG63" s="236">
        <f t="shared" si="12"/>
        <v>1384624.05</v>
      </c>
      <c r="BH63" s="236">
        <f t="shared" si="12"/>
        <v>1384624.05</v>
      </c>
      <c r="BI63" s="236">
        <f t="shared" si="12"/>
        <v>1384624.05</v>
      </c>
      <c r="BJ63" s="236">
        <f t="shared" si="12"/>
        <v>1384716.53</v>
      </c>
      <c r="BK63" s="236">
        <f t="shared" si="12"/>
        <v>1384809.02</v>
      </c>
      <c r="BL63" s="235">
        <f t="shared" si="4"/>
        <v>16615766.050000001</v>
      </c>
      <c r="BM63" s="234"/>
      <c r="BN63" s="234"/>
      <c r="BO63" s="234"/>
      <c r="BP63" s="234"/>
      <c r="BQ63" s="234"/>
    </row>
    <row r="64" spans="1:69">
      <c r="A64" s="262" t="s">
        <v>277</v>
      </c>
      <c r="B64" s="263">
        <v>4.9200000000000001E-2</v>
      </c>
      <c r="C64" s="263">
        <v>4.9200000000000001E-2</v>
      </c>
      <c r="D64" s="220">
        <v>0</v>
      </c>
      <c r="E64" s="220">
        <v>0</v>
      </c>
      <c r="F64" s="220">
        <v>0</v>
      </c>
      <c r="G64" s="220">
        <v>0</v>
      </c>
      <c r="H64" s="220">
        <v>0</v>
      </c>
      <c r="I64" s="220">
        <v>0</v>
      </c>
      <c r="J64" s="220">
        <v>0</v>
      </c>
      <c r="K64" s="220">
        <v>0</v>
      </c>
      <c r="L64" s="220">
        <v>0</v>
      </c>
      <c r="M64" s="220">
        <v>0</v>
      </c>
      <c r="N64" s="220">
        <v>0</v>
      </c>
      <c r="O64" s="220">
        <v>0</v>
      </c>
      <c r="P64" s="220">
        <f t="shared" si="5"/>
        <v>0</v>
      </c>
      <c r="Q64" s="220">
        <v>0</v>
      </c>
      <c r="R64" s="220">
        <v>0</v>
      </c>
      <c r="S64" s="220">
        <v>0</v>
      </c>
      <c r="T64" s="220">
        <v>0</v>
      </c>
      <c r="U64" s="220">
        <v>0</v>
      </c>
      <c r="V64" s="220">
        <v>0</v>
      </c>
      <c r="W64" s="220">
        <v>0</v>
      </c>
      <c r="X64" s="220">
        <v>0</v>
      </c>
      <c r="Y64" s="220">
        <v>0</v>
      </c>
      <c r="Z64" s="220">
        <v>0</v>
      </c>
      <c r="AA64" s="220">
        <v>0</v>
      </c>
      <c r="AB64" s="220">
        <v>0</v>
      </c>
      <c r="AC64" s="220">
        <v>0</v>
      </c>
      <c r="AD64" s="220">
        <v>0</v>
      </c>
      <c r="AE64" s="220">
        <v>0</v>
      </c>
      <c r="AF64" s="220">
        <v>0</v>
      </c>
      <c r="AG64" s="220">
        <f t="shared" si="6"/>
        <v>0</v>
      </c>
      <c r="AH64" s="219"/>
      <c r="AI64" s="235">
        <f t="shared" si="9"/>
        <v>0</v>
      </c>
      <c r="AJ64" s="235">
        <f t="shared" si="9"/>
        <v>0</v>
      </c>
      <c r="AK64" s="235">
        <f t="shared" si="9"/>
        <v>0</v>
      </c>
      <c r="AL64" s="235">
        <f t="shared" si="9"/>
        <v>0</v>
      </c>
      <c r="AM64" s="235">
        <f t="shared" si="9"/>
        <v>0</v>
      </c>
      <c r="AN64" s="235">
        <f t="shared" si="9"/>
        <v>0</v>
      </c>
      <c r="AO64" s="235">
        <f t="shared" si="11"/>
        <v>0</v>
      </c>
      <c r="AP64" s="235">
        <f t="shared" si="11"/>
        <v>0</v>
      </c>
      <c r="AQ64" s="235">
        <f t="shared" si="11"/>
        <v>0</v>
      </c>
      <c r="AR64" s="235">
        <f t="shared" si="11"/>
        <v>0</v>
      </c>
      <c r="AS64" s="235">
        <f t="shared" si="11"/>
        <v>0</v>
      </c>
      <c r="AT64" s="235">
        <f t="shared" si="11"/>
        <v>0</v>
      </c>
      <c r="AU64" s="236">
        <f t="shared" si="1"/>
        <v>0</v>
      </c>
      <c r="AV64" s="236">
        <f t="shared" si="2"/>
        <v>0</v>
      </c>
      <c r="AW64" s="236">
        <f t="shared" si="2"/>
        <v>0</v>
      </c>
      <c r="AX64" s="236">
        <f t="shared" si="2"/>
        <v>0</v>
      </c>
      <c r="AY64" s="236">
        <f t="shared" si="2"/>
        <v>0</v>
      </c>
      <c r="AZ64" s="236">
        <f t="shared" si="10"/>
        <v>0</v>
      </c>
      <c r="BA64" s="236">
        <f t="shared" si="10"/>
        <v>0</v>
      </c>
      <c r="BB64" s="236">
        <f t="shared" si="10"/>
        <v>0</v>
      </c>
      <c r="BC64" s="236">
        <f t="shared" si="10"/>
        <v>0</v>
      </c>
      <c r="BD64" s="236">
        <f t="shared" si="10"/>
        <v>0</v>
      </c>
      <c r="BE64" s="236">
        <f t="shared" si="10"/>
        <v>0</v>
      </c>
      <c r="BF64" s="236">
        <f t="shared" si="12"/>
        <v>0</v>
      </c>
      <c r="BG64" s="236">
        <f t="shared" si="12"/>
        <v>0</v>
      </c>
      <c r="BH64" s="236">
        <f t="shared" si="12"/>
        <v>0</v>
      </c>
      <c r="BI64" s="236">
        <f t="shared" si="12"/>
        <v>0</v>
      </c>
      <c r="BJ64" s="236">
        <f t="shared" si="12"/>
        <v>0</v>
      </c>
      <c r="BK64" s="236">
        <f t="shared" si="12"/>
        <v>0</v>
      </c>
      <c r="BL64" s="235">
        <f t="shared" si="4"/>
        <v>0</v>
      </c>
      <c r="BM64" s="234"/>
      <c r="BN64" s="234"/>
      <c r="BO64" s="234"/>
      <c r="BP64" s="234"/>
      <c r="BQ64" s="234"/>
    </row>
    <row r="65" spans="1:69">
      <c r="A65" s="234" t="s">
        <v>278</v>
      </c>
      <c r="B65" s="231">
        <v>4.8299999999999996E-2</v>
      </c>
      <c r="C65" s="231">
        <v>4.8299999999999996E-2</v>
      </c>
      <c r="D65" s="220">
        <v>203055870.58000001</v>
      </c>
      <c r="E65" s="220">
        <v>205059355.19999999</v>
      </c>
      <c r="F65" s="220">
        <v>205987417.13</v>
      </c>
      <c r="G65" s="220">
        <v>204866814.84999999</v>
      </c>
      <c r="H65" s="220">
        <v>204835659.28999999</v>
      </c>
      <c r="I65" s="220">
        <v>204865500.59</v>
      </c>
      <c r="J65" s="220">
        <v>204838919.87</v>
      </c>
      <c r="K65" s="220">
        <v>204771042.88500002</v>
      </c>
      <c r="L65" s="220">
        <v>204762004.56</v>
      </c>
      <c r="M65" s="220">
        <v>204676270.06</v>
      </c>
      <c r="N65" s="220">
        <v>204459893.79499999</v>
      </c>
      <c r="O65" s="220">
        <v>203771914.10999998</v>
      </c>
      <c r="P65" s="220">
        <f t="shared" si="5"/>
        <v>2455950662.9199996</v>
      </c>
      <c r="Q65" s="220">
        <v>203195234.57499996</v>
      </c>
      <c r="R65" s="220">
        <v>205365437.44</v>
      </c>
      <c r="S65" s="220">
        <v>214750415.05000001</v>
      </c>
      <c r="T65" s="220">
        <v>222240503.28999999</v>
      </c>
      <c r="U65" s="220">
        <v>390073637.65499997</v>
      </c>
      <c r="V65" s="220">
        <v>390020053.14000005</v>
      </c>
      <c r="W65" s="220">
        <v>389832012.23500007</v>
      </c>
      <c r="X65" s="220">
        <v>389743481.76000005</v>
      </c>
      <c r="Y65" s="220">
        <v>389647168.26500005</v>
      </c>
      <c r="Z65" s="220">
        <v>389483303.55000007</v>
      </c>
      <c r="AA65" s="220">
        <v>389266927.28500009</v>
      </c>
      <c r="AB65" s="220">
        <v>388578947.60000014</v>
      </c>
      <c r="AC65" s="220">
        <v>390201882.22000015</v>
      </c>
      <c r="AD65" s="220">
        <v>392945815.12000006</v>
      </c>
      <c r="AE65" s="220">
        <v>393363107.96500003</v>
      </c>
      <c r="AF65" s="220">
        <v>393264446.27000004</v>
      </c>
      <c r="AG65" s="220">
        <f t="shared" si="6"/>
        <v>4686420783.0650015</v>
      </c>
      <c r="AH65" s="219"/>
      <c r="AI65" s="235">
        <f t="shared" si="9"/>
        <v>817299.88</v>
      </c>
      <c r="AJ65" s="235">
        <f t="shared" si="9"/>
        <v>825363.9</v>
      </c>
      <c r="AK65" s="235">
        <f t="shared" si="9"/>
        <v>829099.35</v>
      </c>
      <c r="AL65" s="235">
        <f t="shared" si="9"/>
        <v>824588.93</v>
      </c>
      <c r="AM65" s="235">
        <f t="shared" si="9"/>
        <v>824463.53</v>
      </c>
      <c r="AN65" s="235">
        <f t="shared" si="9"/>
        <v>824583.64</v>
      </c>
      <c r="AO65" s="235">
        <f t="shared" si="11"/>
        <v>824476.65</v>
      </c>
      <c r="AP65" s="235">
        <f t="shared" si="11"/>
        <v>824203.45</v>
      </c>
      <c r="AQ65" s="235">
        <f t="shared" si="11"/>
        <v>824167.07</v>
      </c>
      <c r="AR65" s="235">
        <f t="shared" si="11"/>
        <v>823821.99</v>
      </c>
      <c r="AS65" s="235">
        <f t="shared" si="11"/>
        <v>822951.07</v>
      </c>
      <c r="AT65" s="235">
        <f t="shared" si="11"/>
        <v>820181.95</v>
      </c>
      <c r="AU65" s="236">
        <f t="shared" si="1"/>
        <v>9885201.4100000001</v>
      </c>
      <c r="AV65" s="236">
        <f t="shared" si="2"/>
        <v>817860.82</v>
      </c>
      <c r="AW65" s="236">
        <f t="shared" si="2"/>
        <v>826595.89</v>
      </c>
      <c r="AX65" s="236">
        <f t="shared" si="2"/>
        <v>864370.42</v>
      </c>
      <c r="AY65" s="236">
        <f t="shared" si="2"/>
        <v>894518.03</v>
      </c>
      <c r="AZ65" s="236">
        <f t="shared" si="10"/>
        <v>1570046.39</v>
      </c>
      <c r="BA65" s="236">
        <f t="shared" si="10"/>
        <v>1569830.71</v>
      </c>
      <c r="BB65" s="236">
        <f t="shared" si="10"/>
        <v>1569073.85</v>
      </c>
      <c r="BC65" s="236">
        <f t="shared" si="10"/>
        <v>1568717.51</v>
      </c>
      <c r="BD65" s="236">
        <f t="shared" si="10"/>
        <v>1568329.85</v>
      </c>
      <c r="BE65" s="236">
        <f t="shared" si="10"/>
        <v>1567670.3</v>
      </c>
      <c r="BF65" s="236">
        <f t="shared" si="12"/>
        <v>1566799.38</v>
      </c>
      <c r="BG65" s="236">
        <f t="shared" si="12"/>
        <v>1564030.26</v>
      </c>
      <c r="BH65" s="236">
        <f t="shared" si="12"/>
        <v>1570562.58</v>
      </c>
      <c r="BI65" s="236">
        <f t="shared" si="12"/>
        <v>1581606.91</v>
      </c>
      <c r="BJ65" s="236">
        <f t="shared" si="12"/>
        <v>1583286.51</v>
      </c>
      <c r="BK65" s="236">
        <f t="shared" si="12"/>
        <v>1582889.4</v>
      </c>
      <c r="BL65" s="235">
        <f t="shared" si="4"/>
        <v>18862843.649999999</v>
      </c>
      <c r="BM65" s="234"/>
      <c r="BN65" s="234"/>
      <c r="BO65" s="234"/>
      <c r="BP65" s="234"/>
      <c r="BQ65" s="234"/>
    </row>
    <row r="66" spans="1:69">
      <c r="A66" s="234" t="s">
        <v>279</v>
      </c>
      <c r="B66" s="237">
        <v>8.0000000000000004E-4</v>
      </c>
      <c r="C66" s="237">
        <v>8.0000000000000004E-4</v>
      </c>
      <c r="D66" s="220">
        <v>2100620.94</v>
      </c>
      <c r="E66" s="220">
        <v>2100620.94</v>
      </c>
      <c r="F66" s="220">
        <v>2100620.94</v>
      </c>
      <c r="G66" s="220">
        <v>2100620.94</v>
      </c>
      <c r="H66" s="220">
        <v>2100620.94</v>
      </c>
      <c r="I66" s="220">
        <v>2100620.94</v>
      </c>
      <c r="J66" s="220">
        <v>2100620.94</v>
      </c>
      <c r="K66" s="220">
        <v>2100620.94</v>
      </c>
      <c r="L66" s="220">
        <v>2100620.94</v>
      </c>
      <c r="M66" s="220">
        <v>2100620.94</v>
      </c>
      <c r="N66" s="220">
        <v>2100620.94</v>
      </c>
      <c r="O66" s="220">
        <v>2100620.94</v>
      </c>
      <c r="P66" s="220">
        <f t="shared" si="5"/>
        <v>25207451.280000005</v>
      </c>
      <c r="Q66" s="220">
        <v>2100620.94</v>
      </c>
      <c r="R66" s="220">
        <v>2100620.94</v>
      </c>
      <c r="S66" s="220">
        <v>2100620.94</v>
      </c>
      <c r="T66" s="220">
        <v>2100620.94</v>
      </c>
      <c r="U66" s="220">
        <v>2100620.94</v>
      </c>
      <c r="V66" s="220">
        <v>2100620.94</v>
      </c>
      <c r="W66" s="220">
        <v>2100620.94</v>
      </c>
      <c r="X66" s="220">
        <v>2100620.94</v>
      </c>
      <c r="Y66" s="220">
        <v>2100620.94</v>
      </c>
      <c r="Z66" s="220">
        <v>1050310.47</v>
      </c>
      <c r="AA66" s="220">
        <v>0</v>
      </c>
      <c r="AB66" s="220">
        <v>0</v>
      </c>
      <c r="AC66" s="220">
        <v>0</v>
      </c>
      <c r="AD66" s="220">
        <v>0</v>
      </c>
      <c r="AE66" s="220">
        <v>0</v>
      </c>
      <c r="AF66" s="220">
        <v>0</v>
      </c>
      <c r="AG66" s="220">
        <f t="shared" si="6"/>
        <v>11553415.17</v>
      </c>
      <c r="AH66" s="219"/>
      <c r="AI66" s="235">
        <f t="shared" si="9"/>
        <v>140.04</v>
      </c>
      <c r="AJ66" s="235">
        <f t="shared" si="9"/>
        <v>140.04</v>
      </c>
      <c r="AK66" s="235">
        <f t="shared" si="9"/>
        <v>140.04</v>
      </c>
      <c r="AL66" s="235">
        <f t="shared" si="9"/>
        <v>140.04</v>
      </c>
      <c r="AM66" s="235">
        <f t="shared" si="9"/>
        <v>140.04</v>
      </c>
      <c r="AN66" s="235">
        <f t="shared" si="9"/>
        <v>140.04</v>
      </c>
      <c r="AO66" s="235">
        <f t="shared" si="11"/>
        <v>140.04</v>
      </c>
      <c r="AP66" s="235">
        <f t="shared" si="11"/>
        <v>140.04</v>
      </c>
      <c r="AQ66" s="235">
        <f t="shared" si="11"/>
        <v>140.04</v>
      </c>
      <c r="AR66" s="235">
        <f t="shared" si="11"/>
        <v>140.04</v>
      </c>
      <c r="AS66" s="235">
        <f t="shared" si="11"/>
        <v>140.04</v>
      </c>
      <c r="AT66" s="235">
        <f t="shared" si="11"/>
        <v>140.04</v>
      </c>
      <c r="AU66" s="236">
        <f t="shared" si="1"/>
        <v>1680.4799999999998</v>
      </c>
      <c r="AV66" s="236">
        <f t="shared" si="2"/>
        <v>140.04</v>
      </c>
      <c r="AW66" s="236">
        <f t="shared" si="2"/>
        <v>140.04</v>
      </c>
      <c r="AX66" s="236">
        <f t="shared" si="2"/>
        <v>140.04</v>
      </c>
      <c r="AY66" s="236">
        <f t="shared" si="2"/>
        <v>140.04</v>
      </c>
      <c r="AZ66" s="236">
        <f t="shared" si="10"/>
        <v>140.04</v>
      </c>
      <c r="BA66" s="236">
        <f t="shared" si="10"/>
        <v>140.04</v>
      </c>
      <c r="BB66" s="236">
        <f t="shared" si="10"/>
        <v>140.04</v>
      </c>
      <c r="BC66" s="236">
        <f t="shared" si="10"/>
        <v>140.04</v>
      </c>
      <c r="BD66" s="236">
        <f t="shared" si="10"/>
        <v>140.04</v>
      </c>
      <c r="BE66" s="236">
        <f t="shared" si="10"/>
        <v>70.02</v>
      </c>
      <c r="BF66" s="236">
        <f t="shared" si="12"/>
        <v>0</v>
      </c>
      <c r="BG66" s="236">
        <f t="shared" si="12"/>
        <v>0</v>
      </c>
      <c r="BH66" s="236">
        <f t="shared" si="12"/>
        <v>0</v>
      </c>
      <c r="BI66" s="236">
        <f t="shared" si="12"/>
        <v>0</v>
      </c>
      <c r="BJ66" s="236">
        <f t="shared" si="12"/>
        <v>0</v>
      </c>
      <c r="BK66" s="236">
        <f t="shared" si="12"/>
        <v>0</v>
      </c>
      <c r="BL66" s="235">
        <f t="shared" si="4"/>
        <v>770.21999999999991</v>
      </c>
      <c r="BM66" s="234"/>
      <c r="BN66" s="234"/>
      <c r="BO66" s="234"/>
      <c r="BP66" s="234"/>
      <c r="BQ66" s="234"/>
    </row>
    <row r="67" spans="1:69">
      <c r="A67" s="234" t="s">
        <v>280</v>
      </c>
      <c r="B67" s="231">
        <v>4.8299999999999996E-2</v>
      </c>
      <c r="C67" s="231">
        <v>4.8299999999999996E-2</v>
      </c>
      <c r="D67" s="220">
        <v>0</v>
      </c>
      <c r="E67" s="220">
        <v>0</v>
      </c>
      <c r="F67" s="220">
        <v>0</v>
      </c>
      <c r="G67" s="220">
        <v>0</v>
      </c>
      <c r="H67" s="220">
        <v>0</v>
      </c>
      <c r="I67" s="220">
        <v>0</v>
      </c>
      <c r="J67" s="220">
        <v>0</v>
      </c>
      <c r="K67" s="220">
        <v>0</v>
      </c>
      <c r="L67" s="220">
        <v>0</v>
      </c>
      <c r="M67" s="220">
        <v>0</v>
      </c>
      <c r="N67" s="220">
        <v>0</v>
      </c>
      <c r="O67" s="220">
        <v>0</v>
      </c>
      <c r="P67" s="220">
        <f t="shared" si="5"/>
        <v>0</v>
      </c>
      <c r="Q67" s="220">
        <v>0</v>
      </c>
      <c r="R67" s="220">
        <v>0</v>
      </c>
      <c r="S67" s="220">
        <v>0</v>
      </c>
      <c r="T67" s="220">
        <v>0</v>
      </c>
      <c r="U67" s="220">
        <v>0</v>
      </c>
      <c r="V67" s="220">
        <v>0</v>
      </c>
      <c r="W67" s="220">
        <v>0</v>
      </c>
      <c r="X67" s="220">
        <v>0</v>
      </c>
      <c r="Y67" s="220">
        <v>0</v>
      </c>
      <c r="Z67" s="220">
        <v>0</v>
      </c>
      <c r="AA67" s="220">
        <v>0</v>
      </c>
      <c r="AB67" s="220">
        <v>0</v>
      </c>
      <c r="AC67" s="220">
        <v>0</v>
      </c>
      <c r="AD67" s="220">
        <v>0</v>
      </c>
      <c r="AE67" s="220">
        <v>0</v>
      </c>
      <c r="AF67" s="220">
        <v>0</v>
      </c>
      <c r="AG67" s="220">
        <f t="shared" si="6"/>
        <v>0</v>
      </c>
      <c r="AH67" s="219"/>
      <c r="AI67" s="235">
        <f t="shared" si="9"/>
        <v>0</v>
      </c>
      <c r="AJ67" s="235">
        <f t="shared" si="9"/>
        <v>0</v>
      </c>
      <c r="AK67" s="235">
        <f t="shared" si="9"/>
        <v>0</v>
      </c>
      <c r="AL67" s="235">
        <f t="shared" si="9"/>
        <v>0</v>
      </c>
      <c r="AM67" s="235">
        <f t="shared" si="9"/>
        <v>0</v>
      </c>
      <c r="AN67" s="235">
        <f t="shared" si="9"/>
        <v>0</v>
      </c>
      <c r="AO67" s="235">
        <f t="shared" si="11"/>
        <v>0</v>
      </c>
      <c r="AP67" s="235">
        <f t="shared" si="11"/>
        <v>0</v>
      </c>
      <c r="AQ67" s="235">
        <f t="shared" si="11"/>
        <v>0</v>
      </c>
      <c r="AR67" s="235">
        <f t="shared" si="11"/>
        <v>0</v>
      </c>
      <c r="AS67" s="235">
        <f t="shared" si="11"/>
        <v>0</v>
      </c>
      <c r="AT67" s="235">
        <f t="shared" si="11"/>
        <v>0</v>
      </c>
      <c r="AU67" s="236">
        <f t="shared" si="1"/>
        <v>0</v>
      </c>
      <c r="AV67" s="236">
        <f t="shared" si="2"/>
        <v>0</v>
      </c>
      <c r="AW67" s="236">
        <f t="shared" si="2"/>
        <v>0</v>
      </c>
      <c r="AX67" s="236">
        <f t="shared" si="2"/>
        <v>0</v>
      </c>
      <c r="AY67" s="236">
        <f t="shared" si="2"/>
        <v>0</v>
      </c>
      <c r="AZ67" s="236">
        <f t="shared" si="10"/>
        <v>0</v>
      </c>
      <c r="BA67" s="236">
        <f t="shared" si="10"/>
        <v>0</v>
      </c>
      <c r="BB67" s="236">
        <f t="shared" si="10"/>
        <v>0</v>
      </c>
      <c r="BC67" s="236">
        <f t="shared" si="10"/>
        <v>0</v>
      </c>
      <c r="BD67" s="236">
        <f t="shared" si="10"/>
        <v>0</v>
      </c>
      <c r="BE67" s="236">
        <f t="shared" si="10"/>
        <v>0</v>
      </c>
      <c r="BF67" s="236">
        <f t="shared" si="12"/>
        <v>0</v>
      </c>
      <c r="BG67" s="236">
        <f t="shared" si="12"/>
        <v>0</v>
      </c>
      <c r="BH67" s="236">
        <f t="shared" si="12"/>
        <v>0</v>
      </c>
      <c r="BI67" s="236">
        <f t="shared" si="12"/>
        <v>0</v>
      </c>
      <c r="BJ67" s="236">
        <f t="shared" si="12"/>
        <v>0</v>
      </c>
      <c r="BK67" s="236">
        <f t="shared" si="12"/>
        <v>0</v>
      </c>
      <c r="BL67" s="235">
        <f t="shared" si="4"/>
        <v>0</v>
      </c>
      <c r="BM67" s="234"/>
      <c r="BN67" s="234"/>
      <c r="BO67" s="234"/>
      <c r="BP67" s="234"/>
      <c r="BQ67" s="234"/>
    </row>
    <row r="68" spans="1:69">
      <c r="A68" s="234" t="s">
        <v>281</v>
      </c>
      <c r="B68" s="231">
        <v>4.8299999999999996E-2</v>
      </c>
      <c r="C68" s="231">
        <v>4.8299999999999996E-2</v>
      </c>
      <c r="D68" s="220">
        <v>0</v>
      </c>
      <c r="E68" s="220">
        <v>0</v>
      </c>
      <c r="F68" s="220">
        <v>0</v>
      </c>
      <c r="G68" s="220">
        <v>0</v>
      </c>
      <c r="H68" s="220">
        <v>0</v>
      </c>
      <c r="I68" s="220">
        <v>0</v>
      </c>
      <c r="J68" s="220">
        <v>0</v>
      </c>
      <c r="K68" s="220">
        <v>0</v>
      </c>
      <c r="L68" s="220">
        <v>0</v>
      </c>
      <c r="M68" s="220">
        <v>0</v>
      </c>
      <c r="N68" s="220">
        <v>0</v>
      </c>
      <c r="O68" s="220">
        <v>0</v>
      </c>
      <c r="P68" s="220">
        <f t="shared" si="5"/>
        <v>0</v>
      </c>
      <c r="Q68" s="220">
        <v>0</v>
      </c>
      <c r="R68" s="220">
        <v>0</v>
      </c>
      <c r="S68" s="220">
        <v>0</v>
      </c>
      <c r="T68" s="220">
        <v>0</v>
      </c>
      <c r="U68" s="220">
        <v>0</v>
      </c>
      <c r="V68" s="220">
        <v>0</v>
      </c>
      <c r="W68" s="220">
        <v>0</v>
      </c>
      <c r="X68" s="220">
        <v>0</v>
      </c>
      <c r="Y68" s="220">
        <v>0</v>
      </c>
      <c r="Z68" s="220">
        <v>0</v>
      </c>
      <c r="AA68" s="220">
        <v>0</v>
      </c>
      <c r="AB68" s="220">
        <v>0</v>
      </c>
      <c r="AC68" s="220">
        <v>0</v>
      </c>
      <c r="AD68" s="220">
        <v>0</v>
      </c>
      <c r="AE68" s="220">
        <v>0</v>
      </c>
      <c r="AF68" s="220">
        <v>0</v>
      </c>
      <c r="AG68" s="220">
        <f t="shared" si="6"/>
        <v>0</v>
      </c>
      <c r="AH68" s="219"/>
      <c r="AI68" s="235">
        <f t="shared" si="9"/>
        <v>0</v>
      </c>
      <c r="AJ68" s="235">
        <f t="shared" si="9"/>
        <v>0</v>
      </c>
      <c r="AK68" s="235">
        <f t="shared" si="9"/>
        <v>0</v>
      </c>
      <c r="AL68" s="235">
        <f t="shared" si="9"/>
        <v>0</v>
      </c>
      <c r="AM68" s="235">
        <f t="shared" si="9"/>
        <v>0</v>
      </c>
      <c r="AN68" s="235">
        <f t="shared" si="9"/>
        <v>0</v>
      </c>
      <c r="AO68" s="235">
        <f t="shared" si="11"/>
        <v>0</v>
      </c>
      <c r="AP68" s="235">
        <f t="shared" si="11"/>
        <v>0</v>
      </c>
      <c r="AQ68" s="235">
        <f t="shared" si="11"/>
        <v>0</v>
      </c>
      <c r="AR68" s="235">
        <f t="shared" si="11"/>
        <v>0</v>
      </c>
      <c r="AS68" s="235">
        <f t="shared" si="11"/>
        <v>0</v>
      </c>
      <c r="AT68" s="235">
        <f t="shared" si="11"/>
        <v>0</v>
      </c>
      <c r="AU68" s="236">
        <f t="shared" si="1"/>
        <v>0</v>
      </c>
      <c r="AV68" s="236">
        <f t="shared" si="2"/>
        <v>0</v>
      </c>
      <c r="AW68" s="236">
        <f t="shared" si="2"/>
        <v>0</v>
      </c>
      <c r="AX68" s="236">
        <f t="shared" si="2"/>
        <v>0</v>
      </c>
      <c r="AY68" s="236">
        <f t="shared" ref="AY68:AY131" si="13">ROUND(T68*$B68/12,2)</f>
        <v>0</v>
      </c>
      <c r="AZ68" s="236">
        <f t="shared" si="10"/>
        <v>0</v>
      </c>
      <c r="BA68" s="236">
        <f t="shared" si="10"/>
        <v>0</v>
      </c>
      <c r="BB68" s="236">
        <f t="shared" si="10"/>
        <v>0</v>
      </c>
      <c r="BC68" s="236">
        <f t="shared" si="10"/>
        <v>0</v>
      </c>
      <c r="BD68" s="236">
        <f t="shared" si="10"/>
        <v>0</v>
      </c>
      <c r="BE68" s="236">
        <f t="shared" si="10"/>
        <v>0</v>
      </c>
      <c r="BF68" s="236">
        <f t="shared" si="12"/>
        <v>0</v>
      </c>
      <c r="BG68" s="236">
        <f t="shared" si="12"/>
        <v>0</v>
      </c>
      <c r="BH68" s="236">
        <f t="shared" si="12"/>
        <v>0</v>
      </c>
      <c r="BI68" s="236">
        <f t="shared" si="12"/>
        <v>0</v>
      </c>
      <c r="BJ68" s="236">
        <f t="shared" si="12"/>
        <v>0</v>
      </c>
      <c r="BK68" s="236">
        <f t="shared" si="12"/>
        <v>0</v>
      </c>
      <c r="BL68" s="235">
        <f t="shared" si="4"/>
        <v>0</v>
      </c>
      <c r="BM68" s="234"/>
      <c r="BN68" s="234"/>
      <c r="BO68" s="234"/>
      <c r="BP68" s="234"/>
      <c r="BQ68" s="234"/>
    </row>
    <row r="69" spans="1:69">
      <c r="A69" s="234" t="s">
        <v>282</v>
      </c>
      <c r="B69" s="231">
        <v>4.8299999999999996E-2</v>
      </c>
      <c r="C69" s="231">
        <v>4.8299999999999996E-2</v>
      </c>
      <c r="D69" s="220">
        <v>164778762.31</v>
      </c>
      <c r="E69" s="220">
        <v>164778762.31</v>
      </c>
      <c r="F69" s="220">
        <v>164778762.31</v>
      </c>
      <c r="G69" s="220">
        <v>164778762.31</v>
      </c>
      <c r="H69" s="220">
        <v>164778762.31</v>
      </c>
      <c r="I69" s="220">
        <v>164778762.31</v>
      </c>
      <c r="J69" s="220">
        <v>164778762.31</v>
      </c>
      <c r="K69" s="220">
        <v>164778762.31</v>
      </c>
      <c r="L69" s="220">
        <v>164778762.31</v>
      </c>
      <c r="M69" s="220">
        <v>164778762.31</v>
      </c>
      <c r="N69" s="220">
        <v>164778762.31</v>
      </c>
      <c r="O69" s="220">
        <v>164778762.31</v>
      </c>
      <c r="P69" s="220">
        <f t="shared" si="5"/>
        <v>1977345147.7199996</v>
      </c>
      <c r="Q69" s="220">
        <v>164778762.31</v>
      </c>
      <c r="R69" s="220">
        <v>164778762.31</v>
      </c>
      <c r="S69" s="220">
        <v>164778762.31</v>
      </c>
      <c r="T69" s="220">
        <v>166126566.185</v>
      </c>
      <c r="U69" s="220">
        <v>0</v>
      </c>
      <c r="V69" s="220">
        <v>0</v>
      </c>
      <c r="W69" s="220">
        <v>0</v>
      </c>
      <c r="X69" s="220">
        <v>0</v>
      </c>
      <c r="Y69" s="220">
        <v>0</v>
      </c>
      <c r="Z69" s="220">
        <v>0</v>
      </c>
      <c r="AA69" s="220">
        <v>0</v>
      </c>
      <c r="AB69" s="220">
        <v>0</v>
      </c>
      <c r="AC69" s="220">
        <v>0</v>
      </c>
      <c r="AD69" s="220">
        <v>0</v>
      </c>
      <c r="AE69" s="220">
        <v>0</v>
      </c>
      <c r="AF69" s="220">
        <v>0</v>
      </c>
      <c r="AG69" s="220">
        <f t="shared" si="6"/>
        <v>0</v>
      </c>
      <c r="AH69" s="219"/>
      <c r="AI69" s="235">
        <f t="shared" si="9"/>
        <v>663234.52</v>
      </c>
      <c r="AJ69" s="235">
        <f t="shared" si="9"/>
        <v>663234.52</v>
      </c>
      <c r="AK69" s="235">
        <f t="shared" si="9"/>
        <v>663234.52</v>
      </c>
      <c r="AL69" s="235">
        <f t="shared" si="9"/>
        <v>663234.52</v>
      </c>
      <c r="AM69" s="235">
        <f t="shared" si="9"/>
        <v>663234.52</v>
      </c>
      <c r="AN69" s="235">
        <f t="shared" si="9"/>
        <v>663234.52</v>
      </c>
      <c r="AO69" s="235">
        <f t="shared" si="11"/>
        <v>663234.52</v>
      </c>
      <c r="AP69" s="235">
        <f t="shared" si="11"/>
        <v>663234.52</v>
      </c>
      <c r="AQ69" s="235">
        <f t="shared" si="11"/>
        <v>663234.52</v>
      </c>
      <c r="AR69" s="235">
        <f t="shared" si="11"/>
        <v>663234.52</v>
      </c>
      <c r="AS69" s="235">
        <f t="shared" si="11"/>
        <v>663234.52</v>
      </c>
      <c r="AT69" s="235">
        <f t="shared" si="11"/>
        <v>663234.52</v>
      </c>
      <c r="AU69" s="236">
        <f t="shared" ref="AU69:AU132" si="14">SUM(AI69:AT69)</f>
        <v>7958814.2399999984</v>
      </c>
      <c r="AV69" s="236">
        <f t="shared" ref="AV69:AY132" si="15">ROUND(Q69*$B69/12,2)</f>
        <v>663234.52</v>
      </c>
      <c r="AW69" s="236">
        <f t="shared" si="15"/>
        <v>663234.52</v>
      </c>
      <c r="AX69" s="236">
        <f t="shared" si="15"/>
        <v>663234.52</v>
      </c>
      <c r="AY69" s="236">
        <f t="shared" si="13"/>
        <v>668659.43000000005</v>
      </c>
      <c r="AZ69" s="236">
        <f t="shared" si="10"/>
        <v>0</v>
      </c>
      <c r="BA69" s="236">
        <f t="shared" si="10"/>
        <v>0</v>
      </c>
      <c r="BB69" s="236">
        <f t="shared" si="10"/>
        <v>0</v>
      </c>
      <c r="BC69" s="236">
        <f t="shared" si="10"/>
        <v>0</v>
      </c>
      <c r="BD69" s="236">
        <f t="shared" si="10"/>
        <v>0</v>
      </c>
      <c r="BE69" s="236">
        <f t="shared" si="10"/>
        <v>0</v>
      </c>
      <c r="BF69" s="236">
        <f t="shared" si="12"/>
        <v>0</v>
      </c>
      <c r="BG69" s="236">
        <f t="shared" si="12"/>
        <v>0</v>
      </c>
      <c r="BH69" s="236">
        <f t="shared" si="12"/>
        <v>0</v>
      </c>
      <c r="BI69" s="236">
        <f t="shared" si="12"/>
        <v>0</v>
      </c>
      <c r="BJ69" s="236">
        <f t="shared" si="12"/>
        <v>0</v>
      </c>
      <c r="BK69" s="236">
        <f t="shared" si="12"/>
        <v>0</v>
      </c>
      <c r="BL69" s="235">
        <f t="shared" ref="BL69:BL132" si="16">SUM(AZ69:BK69)</f>
        <v>0</v>
      </c>
      <c r="BM69" s="234"/>
      <c r="BN69" s="234"/>
      <c r="BO69" s="234"/>
      <c r="BP69" s="234"/>
      <c r="BQ69" s="234"/>
    </row>
    <row r="70" spans="1:69">
      <c r="A70" s="234" t="s">
        <v>283</v>
      </c>
      <c r="B70" s="237">
        <v>4.0000000000000002E-4</v>
      </c>
      <c r="C70" s="237">
        <v>4.0000000000000002E-4</v>
      </c>
      <c r="D70" s="220">
        <v>39480.550000000003</v>
      </c>
      <c r="E70" s="220">
        <v>39480.550000000003</v>
      </c>
      <c r="F70" s="220">
        <v>39480.550000000003</v>
      </c>
      <c r="G70" s="220">
        <v>19740.28</v>
      </c>
      <c r="H70" s="220">
        <v>0</v>
      </c>
      <c r="I70" s="220">
        <v>0</v>
      </c>
      <c r="J70" s="220">
        <v>0</v>
      </c>
      <c r="K70" s="220">
        <v>0</v>
      </c>
      <c r="L70" s="220">
        <v>0</v>
      </c>
      <c r="M70" s="220">
        <v>0</v>
      </c>
      <c r="N70" s="220">
        <v>0</v>
      </c>
      <c r="O70" s="220">
        <v>0</v>
      </c>
      <c r="P70" s="220">
        <f t="shared" ref="P70:P133" si="17">SUM(D70:O70)</f>
        <v>138181.93</v>
      </c>
      <c r="Q70" s="220">
        <v>0</v>
      </c>
      <c r="R70" s="220">
        <v>0</v>
      </c>
      <c r="S70" s="220">
        <v>0</v>
      </c>
      <c r="T70" s="220">
        <v>0</v>
      </c>
      <c r="U70" s="220">
        <v>0</v>
      </c>
      <c r="V70" s="220">
        <v>0</v>
      </c>
      <c r="W70" s="220">
        <v>0</v>
      </c>
      <c r="X70" s="220">
        <v>0</v>
      </c>
      <c r="Y70" s="220">
        <v>0</v>
      </c>
      <c r="Z70" s="220">
        <v>0</v>
      </c>
      <c r="AA70" s="220">
        <v>0</v>
      </c>
      <c r="AB70" s="220">
        <v>0</v>
      </c>
      <c r="AC70" s="220">
        <v>0</v>
      </c>
      <c r="AD70" s="220">
        <v>0</v>
      </c>
      <c r="AE70" s="220">
        <v>0</v>
      </c>
      <c r="AF70" s="220">
        <v>0</v>
      </c>
      <c r="AG70" s="220">
        <f t="shared" ref="AG70:AG133" si="18">SUM(U70:AF70)</f>
        <v>0</v>
      </c>
      <c r="AH70" s="219"/>
      <c r="AI70" s="235">
        <f t="shared" si="9"/>
        <v>1.32</v>
      </c>
      <c r="AJ70" s="235">
        <f t="shared" si="9"/>
        <v>1.32</v>
      </c>
      <c r="AK70" s="235">
        <f t="shared" si="9"/>
        <v>1.32</v>
      </c>
      <c r="AL70" s="235">
        <f t="shared" si="9"/>
        <v>0.66</v>
      </c>
      <c r="AM70" s="235">
        <f t="shared" si="9"/>
        <v>0</v>
      </c>
      <c r="AN70" s="235">
        <f t="shared" si="9"/>
        <v>0</v>
      </c>
      <c r="AO70" s="235">
        <f t="shared" si="11"/>
        <v>0</v>
      </c>
      <c r="AP70" s="235">
        <f t="shared" si="11"/>
        <v>0</v>
      </c>
      <c r="AQ70" s="235">
        <f t="shared" si="11"/>
        <v>0</v>
      </c>
      <c r="AR70" s="235">
        <f t="shared" si="11"/>
        <v>0</v>
      </c>
      <c r="AS70" s="235">
        <f t="shared" si="11"/>
        <v>0</v>
      </c>
      <c r="AT70" s="235">
        <f t="shared" si="11"/>
        <v>0</v>
      </c>
      <c r="AU70" s="236">
        <f t="shared" si="14"/>
        <v>4.62</v>
      </c>
      <c r="AV70" s="236">
        <f t="shared" si="15"/>
        <v>0</v>
      </c>
      <c r="AW70" s="236">
        <f t="shared" si="15"/>
        <v>0</v>
      </c>
      <c r="AX70" s="236">
        <f t="shared" si="15"/>
        <v>0</v>
      </c>
      <c r="AY70" s="236">
        <f t="shared" si="13"/>
        <v>0</v>
      </c>
      <c r="AZ70" s="236">
        <f t="shared" si="10"/>
        <v>0</v>
      </c>
      <c r="BA70" s="236">
        <f t="shared" si="10"/>
        <v>0</v>
      </c>
      <c r="BB70" s="236">
        <f t="shared" si="10"/>
        <v>0</v>
      </c>
      <c r="BC70" s="236">
        <f t="shared" si="10"/>
        <v>0</v>
      </c>
      <c r="BD70" s="236">
        <f t="shared" si="10"/>
        <v>0</v>
      </c>
      <c r="BE70" s="236">
        <f t="shared" si="10"/>
        <v>0</v>
      </c>
      <c r="BF70" s="236">
        <f t="shared" si="12"/>
        <v>0</v>
      </c>
      <c r="BG70" s="236">
        <f t="shared" si="12"/>
        <v>0</v>
      </c>
      <c r="BH70" s="236">
        <f t="shared" si="12"/>
        <v>0</v>
      </c>
      <c r="BI70" s="236">
        <f t="shared" si="12"/>
        <v>0</v>
      </c>
      <c r="BJ70" s="236">
        <f t="shared" si="12"/>
        <v>0</v>
      </c>
      <c r="BK70" s="236">
        <f t="shared" si="12"/>
        <v>0</v>
      </c>
      <c r="BL70" s="235">
        <f t="shared" si="16"/>
        <v>0</v>
      </c>
      <c r="BM70" s="234"/>
      <c r="BN70" s="234"/>
      <c r="BO70" s="234"/>
      <c r="BP70" s="234"/>
      <c r="BQ70" s="234"/>
    </row>
    <row r="71" spans="1:69">
      <c r="A71" s="234" t="s">
        <v>284</v>
      </c>
      <c r="B71" s="231">
        <v>4.1600000000000005E-2</v>
      </c>
      <c r="C71" s="231">
        <v>4.1600000000000005E-2</v>
      </c>
      <c r="D71" s="220">
        <v>139772578.99000001</v>
      </c>
      <c r="E71" s="220">
        <v>139772578.99000001</v>
      </c>
      <c r="F71" s="220">
        <v>139772578.99000001</v>
      </c>
      <c r="G71" s="220">
        <v>139792319.27000001</v>
      </c>
      <c r="H71" s="220">
        <v>139812059.53999999</v>
      </c>
      <c r="I71" s="220">
        <v>139812059.53999999</v>
      </c>
      <c r="J71" s="220">
        <v>139841172.76999998</v>
      </c>
      <c r="K71" s="220">
        <v>139870286</v>
      </c>
      <c r="L71" s="220">
        <v>139870286</v>
      </c>
      <c r="M71" s="220">
        <v>139870286</v>
      </c>
      <c r="N71" s="220">
        <v>139870286</v>
      </c>
      <c r="O71" s="220">
        <v>139870286</v>
      </c>
      <c r="P71" s="220">
        <f t="shared" si="17"/>
        <v>1677926778.0899999</v>
      </c>
      <c r="Q71" s="220">
        <v>139870286</v>
      </c>
      <c r="R71" s="220">
        <v>139870286</v>
      </c>
      <c r="S71" s="220">
        <v>139870286</v>
      </c>
      <c r="T71" s="220">
        <v>139870286</v>
      </c>
      <c r="U71" s="220">
        <v>140989057.40000001</v>
      </c>
      <c r="V71" s="220">
        <v>140989057.40000001</v>
      </c>
      <c r="W71" s="220">
        <v>140989057.40000001</v>
      </c>
      <c r="X71" s="220">
        <v>140989057.40000001</v>
      </c>
      <c r="Y71" s="220">
        <v>140989057.40000001</v>
      </c>
      <c r="Z71" s="220">
        <v>140989057.40000001</v>
      </c>
      <c r="AA71" s="220">
        <v>140989057.40000001</v>
      </c>
      <c r="AB71" s="220">
        <v>140989057.40000001</v>
      </c>
      <c r="AC71" s="220">
        <v>140989057.40000001</v>
      </c>
      <c r="AD71" s="220">
        <v>140989057.40000001</v>
      </c>
      <c r="AE71" s="220">
        <v>140989057.40000001</v>
      </c>
      <c r="AF71" s="220">
        <v>140989057.40000001</v>
      </c>
      <c r="AG71" s="220">
        <f t="shared" si="18"/>
        <v>1691868688.8000004</v>
      </c>
      <c r="AH71" s="219"/>
      <c r="AI71" s="235">
        <f t="shared" si="9"/>
        <v>484544.94</v>
      </c>
      <c r="AJ71" s="235">
        <f t="shared" si="9"/>
        <v>484544.94</v>
      </c>
      <c r="AK71" s="235">
        <f t="shared" si="9"/>
        <v>484544.94</v>
      </c>
      <c r="AL71" s="235">
        <f t="shared" si="9"/>
        <v>484613.37</v>
      </c>
      <c r="AM71" s="235">
        <f t="shared" si="9"/>
        <v>484681.81</v>
      </c>
      <c r="AN71" s="235">
        <f t="shared" si="9"/>
        <v>484681.81</v>
      </c>
      <c r="AO71" s="235">
        <f t="shared" si="11"/>
        <v>484782.73</v>
      </c>
      <c r="AP71" s="235">
        <f t="shared" si="11"/>
        <v>484883.66</v>
      </c>
      <c r="AQ71" s="235">
        <f t="shared" si="11"/>
        <v>484883.66</v>
      </c>
      <c r="AR71" s="235">
        <f t="shared" si="11"/>
        <v>484883.66</v>
      </c>
      <c r="AS71" s="235">
        <f t="shared" si="11"/>
        <v>484883.66</v>
      </c>
      <c r="AT71" s="235">
        <f t="shared" si="11"/>
        <v>484883.66</v>
      </c>
      <c r="AU71" s="236">
        <f t="shared" si="14"/>
        <v>5816812.8400000008</v>
      </c>
      <c r="AV71" s="236">
        <f t="shared" si="15"/>
        <v>484883.66</v>
      </c>
      <c r="AW71" s="236">
        <f t="shared" si="15"/>
        <v>484883.66</v>
      </c>
      <c r="AX71" s="236">
        <f t="shared" si="15"/>
        <v>484883.66</v>
      </c>
      <c r="AY71" s="236">
        <f t="shared" si="13"/>
        <v>484883.66</v>
      </c>
      <c r="AZ71" s="236">
        <f t="shared" si="10"/>
        <v>488762.07</v>
      </c>
      <c r="BA71" s="236">
        <f t="shared" si="10"/>
        <v>488762.07</v>
      </c>
      <c r="BB71" s="236">
        <f t="shared" si="10"/>
        <v>488762.07</v>
      </c>
      <c r="BC71" s="236">
        <f t="shared" si="10"/>
        <v>488762.07</v>
      </c>
      <c r="BD71" s="236">
        <f t="shared" si="10"/>
        <v>488762.07</v>
      </c>
      <c r="BE71" s="236">
        <f t="shared" si="10"/>
        <v>488762.07</v>
      </c>
      <c r="BF71" s="236">
        <f t="shared" si="12"/>
        <v>488762.07</v>
      </c>
      <c r="BG71" s="236">
        <f t="shared" si="12"/>
        <v>488762.07</v>
      </c>
      <c r="BH71" s="236">
        <f t="shared" si="12"/>
        <v>488762.07</v>
      </c>
      <c r="BI71" s="236">
        <f t="shared" si="12"/>
        <v>488762.07</v>
      </c>
      <c r="BJ71" s="236">
        <f t="shared" si="12"/>
        <v>488762.07</v>
      </c>
      <c r="BK71" s="236">
        <f t="shared" si="12"/>
        <v>488762.07</v>
      </c>
      <c r="BL71" s="235">
        <f t="shared" si="16"/>
        <v>5865144.8400000008</v>
      </c>
      <c r="BM71" s="234"/>
      <c r="BN71" s="234"/>
      <c r="BO71" s="234"/>
      <c r="BP71" s="234"/>
      <c r="BQ71" s="234"/>
    </row>
    <row r="72" spans="1:69">
      <c r="A72" s="234" t="s">
        <v>285</v>
      </c>
      <c r="B72" s="231">
        <v>4.1600000000000005E-2</v>
      </c>
      <c r="C72" s="231">
        <v>4.1600000000000005E-2</v>
      </c>
      <c r="D72" s="220">
        <v>0</v>
      </c>
      <c r="E72" s="220">
        <v>0</v>
      </c>
      <c r="F72" s="220">
        <v>0</v>
      </c>
      <c r="G72" s="220">
        <v>0</v>
      </c>
      <c r="H72" s="220">
        <v>0</v>
      </c>
      <c r="I72" s="220">
        <v>0</v>
      </c>
      <c r="J72" s="220">
        <v>0</v>
      </c>
      <c r="K72" s="220">
        <v>0</v>
      </c>
      <c r="L72" s="220">
        <v>0</v>
      </c>
      <c r="M72" s="220">
        <v>0</v>
      </c>
      <c r="N72" s="220">
        <v>0</v>
      </c>
      <c r="O72" s="220">
        <v>0</v>
      </c>
      <c r="P72" s="220">
        <f t="shared" si="17"/>
        <v>0</v>
      </c>
      <c r="Q72" s="220">
        <v>0</v>
      </c>
      <c r="R72" s="220">
        <v>0</v>
      </c>
      <c r="S72" s="220">
        <v>0</v>
      </c>
      <c r="T72" s="220">
        <v>0</v>
      </c>
      <c r="U72" s="220">
        <v>0</v>
      </c>
      <c r="V72" s="220">
        <v>0</v>
      </c>
      <c r="W72" s="220">
        <v>0</v>
      </c>
      <c r="X72" s="220">
        <v>0</v>
      </c>
      <c r="Y72" s="220">
        <v>0</v>
      </c>
      <c r="Z72" s="220">
        <v>0</v>
      </c>
      <c r="AA72" s="220">
        <v>0</v>
      </c>
      <c r="AB72" s="220">
        <v>0</v>
      </c>
      <c r="AC72" s="220">
        <v>0</v>
      </c>
      <c r="AD72" s="220">
        <v>0</v>
      </c>
      <c r="AE72" s="220">
        <v>0</v>
      </c>
      <c r="AF72" s="220">
        <v>0</v>
      </c>
      <c r="AG72" s="220">
        <f t="shared" si="18"/>
        <v>0</v>
      </c>
      <c r="AH72" s="219"/>
      <c r="AI72" s="235">
        <f t="shared" si="9"/>
        <v>0</v>
      </c>
      <c r="AJ72" s="235">
        <f t="shared" si="9"/>
        <v>0</v>
      </c>
      <c r="AK72" s="235">
        <f t="shared" si="9"/>
        <v>0</v>
      </c>
      <c r="AL72" s="235">
        <f t="shared" si="9"/>
        <v>0</v>
      </c>
      <c r="AM72" s="235">
        <f t="shared" si="9"/>
        <v>0</v>
      </c>
      <c r="AN72" s="235">
        <f t="shared" si="9"/>
        <v>0</v>
      </c>
      <c r="AO72" s="235">
        <f t="shared" si="11"/>
        <v>0</v>
      </c>
      <c r="AP72" s="235">
        <f t="shared" si="11"/>
        <v>0</v>
      </c>
      <c r="AQ72" s="235">
        <f t="shared" si="11"/>
        <v>0</v>
      </c>
      <c r="AR72" s="235">
        <f t="shared" si="11"/>
        <v>0</v>
      </c>
      <c r="AS72" s="235">
        <f t="shared" si="11"/>
        <v>0</v>
      </c>
      <c r="AT72" s="235">
        <f t="shared" si="11"/>
        <v>0</v>
      </c>
      <c r="AU72" s="236">
        <f t="shared" si="14"/>
        <v>0</v>
      </c>
      <c r="AV72" s="236">
        <f t="shared" si="15"/>
        <v>0</v>
      </c>
      <c r="AW72" s="236">
        <f t="shared" si="15"/>
        <v>0</v>
      </c>
      <c r="AX72" s="236">
        <f t="shared" si="15"/>
        <v>0</v>
      </c>
      <c r="AY72" s="236">
        <f t="shared" si="13"/>
        <v>0</v>
      </c>
      <c r="AZ72" s="236">
        <f t="shared" si="10"/>
        <v>0</v>
      </c>
      <c r="BA72" s="236">
        <f t="shared" si="10"/>
        <v>0</v>
      </c>
      <c r="BB72" s="236">
        <f t="shared" si="10"/>
        <v>0</v>
      </c>
      <c r="BC72" s="236">
        <f t="shared" si="10"/>
        <v>0</v>
      </c>
      <c r="BD72" s="236">
        <f t="shared" si="10"/>
        <v>0</v>
      </c>
      <c r="BE72" s="236">
        <f t="shared" si="10"/>
        <v>0</v>
      </c>
      <c r="BF72" s="236">
        <f t="shared" si="12"/>
        <v>0</v>
      </c>
      <c r="BG72" s="236">
        <f t="shared" si="12"/>
        <v>0</v>
      </c>
      <c r="BH72" s="236">
        <f t="shared" si="12"/>
        <v>0</v>
      </c>
      <c r="BI72" s="236">
        <f t="shared" si="12"/>
        <v>0</v>
      </c>
      <c r="BJ72" s="236">
        <f t="shared" si="12"/>
        <v>0</v>
      </c>
      <c r="BK72" s="236">
        <f t="shared" si="12"/>
        <v>0</v>
      </c>
      <c r="BL72" s="235">
        <f t="shared" si="16"/>
        <v>0</v>
      </c>
      <c r="BM72" s="234"/>
      <c r="BN72" s="234"/>
      <c r="BO72" s="234"/>
      <c r="BP72" s="234"/>
      <c r="BQ72" s="234"/>
    </row>
    <row r="73" spans="1:69">
      <c r="A73" s="234" t="s">
        <v>286</v>
      </c>
      <c r="B73" s="231">
        <v>4.1600000000000005E-2</v>
      </c>
      <c r="C73" s="231">
        <v>4.1600000000000005E-2</v>
      </c>
      <c r="D73" s="220">
        <v>1118771.3999999999</v>
      </c>
      <c r="E73" s="220">
        <v>1118771.3999999999</v>
      </c>
      <c r="F73" s="220">
        <v>1118771.3999999999</v>
      </c>
      <c r="G73" s="220">
        <v>1118771.3999999999</v>
      </c>
      <c r="H73" s="220">
        <v>1118771.3999999999</v>
      </c>
      <c r="I73" s="220">
        <v>1118771.3999999999</v>
      </c>
      <c r="J73" s="220">
        <v>1118771.3999999999</v>
      </c>
      <c r="K73" s="220">
        <v>1118771.3999999999</v>
      </c>
      <c r="L73" s="220">
        <v>1118771.3999999999</v>
      </c>
      <c r="M73" s="220">
        <v>1118771.3999999999</v>
      </c>
      <c r="N73" s="220">
        <v>1118771.3999999999</v>
      </c>
      <c r="O73" s="220">
        <v>1118771.3999999999</v>
      </c>
      <c r="P73" s="220">
        <f t="shared" si="17"/>
        <v>13425256.800000003</v>
      </c>
      <c r="Q73" s="220">
        <v>1118771.3999999999</v>
      </c>
      <c r="R73" s="220">
        <v>1118771.3999999999</v>
      </c>
      <c r="S73" s="220">
        <v>1118771.3999999999</v>
      </c>
      <c r="T73" s="220">
        <v>1118771.3999999999</v>
      </c>
      <c r="U73" s="220">
        <v>0</v>
      </c>
      <c r="V73" s="220">
        <v>0</v>
      </c>
      <c r="W73" s="220">
        <v>0</v>
      </c>
      <c r="X73" s="220">
        <v>0</v>
      </c>
      <c r="Y73" s="220">
        <v>0</v>
      </c>
      <c r="Z73" s="220">
        <v>0</v>
      </c>
      <c r="AA73" s="220">
        <v>0</v>
      </c>
      <c r="AB73" s="220">
        <v>0</v>
      </c>
      <c r="AC73" s="220">
        <v>0</v>
      </c>
      <c r="AD73" s="220">
        <v>0</v>
      </c>
      <c r="AE73" s="220">
        <v>0</v>
      </c>
      <c r="AF73" s="220">
        <v>0</v>
      </c>
      <c r="AG73" s="220">
        <f t="shared" si="18"/>
        <v>0</v>
      </c>
      <c r="AH73" s="219"/>
      <c r="AI73" s="235">
        <f t="shared" si="9"/>
        <v>3878.41</v>
      </c>
      <c r="AJ73" s="235">
        <f t="shared" si="9"/>
        <v>3878.41</v>
      </c>
      <c r="AK73" s="235">
        <f t="shared" si="9"/>
        <v>3878.41</v>
      </c>
      <c r="AL73" s="235">
        <f t="shared" si="9"/>
        <v>3878.41</v>
      </c>
      <c r="AM73" s="235">
        <f t="shared" si="9"/>
        <v>3878.41</v>
      </c>
      <c r="AN73" s="235">
        <f t="shared" si="9"/>
        <v>3878.41</v>
      </c>
      <c r="AO73" s="235">
        <f t="shared" si="11"/>
        <v>3878.41</v>
      </c>
      <c r="AP73" s="235">
        <f t="shared" si="11"/>
        <v>3878.41</v>
      </c>
      <c r="AQ73" s="235">
        <f t="shared" si="11"/>
        <v>3878.41</v>
      </c>
      <c r="AR73" s="235">
        <f t="shared" si="11"/>
        <v>3878.41</v>
      </c>
      <c r="AS73" s="235">
        <f t="shared" si="11"/>
        <v>3878.41</v>
      </c>
      <c r="AT73" s="235">
        <f t="shared" si="11"/>
        <v>3878.41</v>
      </c>
      <c r="AU73" s="236">
        <f t="shared" si="14"/>
        <v>46540.920000000013</v>
      </c>
      <c r="AV73" s="236">
        <f t="shared" si="15"/>
        <v>3878.41</v>
      </c>
      <c r="AW73" s="236">
        <f t="shared" si="15"/>
        <v>3878.41</v>
      </c>
      <c r="AX73" s="236">
        <f t="shared" si="15"/>
        <v>3878.41</v>
      </c>
      <c r="AY73" s="236">
        <f t="shared" si="13"/>
        <v>3878.41</v>
      </c>
      <c r="AZ73" s="236">
        <f t="shared" si="10"/>
        <v>0</v>
      </c>
      <c r="BA73" s="236">
        <f t="shared" si="10"/>
        <v>0</v>
      </c>
      <c r="BB73" s="236">
        <f t="shared" si="10"/>
        <v>0</v>
      </c>
      <c r="BC73" s="236">
        <f t="shared" si="10"/>
        <v>0</v>
      </c>
      <c r="BD73" s="236">
        <f t="shared" si="10"/>
        <v>0</v>
      </c>
      <c r="BE73" s="236">
        <f t="shared" si="10"/>
        <v>0</v>
      </c>
      <c r="BF73" s="236">
        <f t="shared" si="12"/>
        <v>0</v>
      </c>
      <c r="BG73" s="236">
        <f t="shared" si="12"/>
        <v>0</v>
      </c>
      <c r="BH73" s="236">
        <f t="shared" si="12"/>
        <v>0</v>
      </c>
      <c r="BI73" s="236">
        <f t="shared" si="12"/>
        <v>0</v>
      </c>
      <c r="BJ73" s="236">
        <f t="shared" si="12"/>
        <v>0</v>
      </c>
      <c r="BK73" s="236">
        <f t="shared" si="12"/>
        <v>0</v>
      </c>
      <c r="BL73" s="235">
        <f t="shared" si="16"/>
        <v>0</v>
      </c>
      <c r="BM73" s="234"/>
      <c r="BN73" s="234"/>
      <c r="BO73" s="234"/>
      <c r="BP73" s="234"/>
      <c r="BQ73" s="234"/>
    </row>
    <row r="74" spans="1:69">
      <c r="A74" s="234" t="s">
        <v>287</v>
      </c>
      <c r="B74" s="231">
        <v>5.1000000000000004E-2</v>
      </c>
      <c r="C74" s="231">
        <v>5.1000000000000004E-2</v>
      </c>
      <c r="D74" s="220">
        <v>136486401.88</v>
      </c>
      <c r="E74" s="220">
        <v>136139761.55000001</v>
      </c>
      <c r="F74" s="220">
        <v>136117543.15000001</v>
      </c>
      <c r="G74" s="220">
        <v>136117543.15000001</v>
      </c>
      <c r="H74" s="220">
        <v>135884239.71000001</v>
      </c>
      <c r="I74" s="220">
        <v>135798136.03</v>
      </c>
      <c r="J74" s="220">
        <v>135945335.78999999</v>
      </c>
      <c r="K74" s="220">
        <v>135945335.78999999</v>
      </c>
      <c r="L74" s="220">
        <v>136265969.185</v>
      </c>
      <c r="M74" s="220">
        <v>136635394.43499997</v>
      </c>
      <c r="N74" s="220">
        <v>136684186.28999999</v>
      </c>
      <c r="O74" s="220">
        <v>136684186.28999999</v>
      </c>
      <c r="P74" s="220">
        <f t="shared" si="17"/>
        <v>1634704033.2499998</v>
      </c>
      <c r="Q74" s="220">
        <v>136684186.28999999</v>
      </c>
      <c r="R74" s="220">
        <v>136684186.28999999</v>
      </c>
      <c r="S74" s="220">
        <v>136770292.11499998</v>
      </c>
      <c r="T74" s="220">
        <v>136856397.94</v>
      </c>
      <c r="U74" s="220">
        <v>280293645.10000002</v>
      </c>
      <c r="V74" s="220">
        <v>280293645.10000002</v>
      </c>
      <c r="W74" s="220">
        <v>280395447.97500002</v>
      </c>
      <c r="X74" s="220">
        <v>280560369.66000003</v>
      </c>
      <c r="Y74" s="220">
        <v>282339728.71000004</v>
      </c>
      <c r="Z74" s="220">
        <v>284150489.51000005</v>
      </c>
      <c r="AA74" s="220">
        <v>284245010.07000005</v>
      </c>
      <c r="AB74" s="220">
        <v>284245010.07000005</v>
      </c>
      <c r="AC74" s="220">
        <v>284245010.07000005</v>
      </c>
      <c r="AD74" s="220">
        <v>284293178.07000005</v>
      </c>
      <c r="AE74" s="220">
        <v>284341346.07000005</v>
      </c>
      <c r="AF74" s="220">
        <v>284341346.07000005</v>
      </c>
      <c r="AG74" s="220">
        <f t="shared" si="18"/>
        <v>3393744226.4750009</v>
      </c>
      <c r="AH74" s="219"/>
      <c r="AI74" s="235">
        <f t="shared" si="9"/>
        <v>580067.21</v>
      </c>
      <c r="AJ74" s="235">
        <f t="shared" si="9"/>
        <v>578593.99</v>
      </c>
      <c r="AK74" s="235">
        <f t="shared" si="9"/>
        <v>578499.56000000006</v>
      </c>
      <c r="AL74" s="235">
        <f t="shared" si="9"/>
        <v>578499.56000000006</v>
      </c>
      <c r="AM74" s="235">
        <f t="shared" si="9"/>
        <v>577508.02</v>
      </c>
      <c r="AN74" s="235">
        <f t="shared" si="9"/>
        <v>577142.07999999996</v>
      </c>
      <c r="AO74" s="235">
        <f t="shared" si="11"/>
        <v>577767.68000000005</v>
      </c>
      <c r="AP74" s="235">
        <f t="shared" si="11"/>
        <v>577767.68000000005</v>
      </c>
      <c r="AQ74" s="235">
        <f t="shared" si="11"/>
        <v>579130.37</v>
      </c>
      <c r="AR74" s="235">
        <f t="shared" si="11"/>
        <v>580700.43000000005</v>
      </c>
      <c r="AS74" s="235">
        <f t="shared" si="11"/>
        <v>580907.79</v>
      </c>
      <c r="AT74" s="235">
        <f t="shared" si="11"/>
        <v>580907.79</v>
      </c>
      <c r="AU74" s="236">
        <f t="shared" si="14"/>
        <v>6947492.1600000001</v>
      </c>
      <c r="AV74" s="236">
        <f t="shared" si="15"/>
        <v>580907.79</v>
      </c>
      <c r="AW74" s="236">
        <f t="shared" si="15"/>
        <v>580907.79</v>
      </c>
      <c r="AX74" s="236">
        <f t="shared" si="15"/>
        <v>581273.74</v>
      </c>
      <c r="AY74" s="236">
        <f t="shared" si="13"/>
        <v>581639.68999999994</v>
      </c>
      <c r="AZ74" s="236">
        <f t="shared" si="10"/>
        <v>1191247.99</v>
      </c>
      <c r="BA74" s="236">
        <f t="shared" si="10"/>
        <v>1191247.99</v>
      </c>
      <c r="BB74" s="236">
        <f t="shared" si="10"/>
        <v>1191680.6499999999</v>
      </c>
      <c r="BC74" s="236">
        <f t="shared" si="10"/>
        <v>1192381.57</v>
      </c>
      <c r="BD74" s="236">
        <f t="shared" si="10"/>
        <v>1199943.8500000001</v>
      </c>
      <c r="BE74" s="236">
        <f t="shared" si="10"/>
        <v>1207639.58</v>
      </c>
      <c r="BF74" s="236">
        <f t="shared" si="12"/>
        <v>1208041.29</v>
      </c>
      <c r="BG74" s="236">
        <f t="shared" si="12"/>
        <v>1208041.29</v>
      </c>
      <c r="BH74" s="236">
        <f t="shared" si="12"/>
        <v>1208041.29</v>
      </c>
      <c r="BI74" s="236">
        <f t="shared" si="12"/>
        <v>1208246.01</v>
      </c>
      <c r="BJ74" s="236">
        <f t="shared" si="12"/>
        <v>1208450.72</v>
      </c>
      <c r="BK74" s="236">
        <f t="shared" si="12"/>
        <v>1208450.72</v>
      </c>
      <c r="BL74" s="235">
        <f t="shared" si="16"/>
        <v>14423412.950000001</v>
      </c>
      <c r="BM74" s="234"/>
      <c r="BN74" s="234"/>
      <c r="BO74" s="234"/>
      <c r="BP74" s="234"/>
      <c r="BQ74" s="234"/>
    </row>
    <row r="75" spans="1:69">
      <c r="A75" s="234" t="s">
        <v>288</v>
      </c>
      <c r="B75" s="231">
        <v>5.1000000000000004E-2</v>
      </c>
      <c r="C75" s="231">
        <v>5.1000000000000004E-2</v>
      </c>
      <c r="D75" s="220">
        <v>0</v>
      </c>
      <c r="E75" s="220">
        <v>0</v>
      </c>
      <c r="F75" s="220">
        <v>0</v>
      </c>
      <c r="G75" s="220">
        <v>0</v>
      </c>
      <c r="H75" s="220">
        <v>0</v>
      </c>
      <c r="I75" s="220">
        <v>0</v>
      </c>
      <c r="J75" s="220">
        <v>0</v>
      </c>
      <c r="K75" s="220">
        <v>0</v>
      </c>
      <c r="L75" s="220">
        <v>0</v>
      </c>
      <c r="M75" s="220">
        <v>0</v>
      </c>
      <c r="N75" s="220">
        <v>0</v>
      </c>
      <c r="O75" s="220">
        <v>0</v>
      </c>
      <c r="P75" s="220">
        <f t="shared" si="17"/>
        <v>0</v>
      </c>
      <c r="Q75" s="220">
        <v>0</v>
      </c>
      <c r="R75" s="220">
        <v>0</v>
      </c>
      <c r="S75" s="220">
        <v>0</v>
      </c>
      <c r="T75" s="220">
        <v>0</v>
      </c>
      <c r="U75" s="220">
        <v>0</v>
      </c>
      <c r="V75" s="220">
        <v>0</v>
      </c>
      <c r="W75" s="220">
        <v>0</v>
      </c>
      <c r="X75" s="220">
        <v>0</v>
      </c>
      <c r="Y75" s="220">
        <v>0</v>
      </c>
      <c r="Z75" s="220">
        <v>0</v>
      </c>
      <c r="AA75" s="220">
        <v>0</v>
      </c>
      <c r="AB75" s="220">
        <v>0</v>
      </c>
      <c r="AC75" s="220">
        <v>0</v>
      </c>
      <c r="AD75" s="220">
        <v>0</v>
      </c>
      <c r="AE75" s="220">
        <v>0</v>
      </c>
      <c r="AF75" s="220">
        <v>0</v>
      </c>
      <c r="AG75" s="220">
        <f t="shared" si="18"/>
        <v>0</v>
      </c>
      <c r="AH75" s="219"/>
      <c r="AI75" s="235">
        <f t="shared" si="9"/>
        <v>0</v>
      </c>
      <c r="AJ75" s="235">
        <f t="shared" si="9"/>
        <v>0</v>
      </c>
      <c r="AK75" s="235">
        <f t="shared" si="9"/>
        <v>0</v>
      </c>
      <c r="AL75" s="235">
        <f t="shared" si="9"/>
        <v>0</v>
      </c>
      <c r="AM75" s="235">
        <f t="shared" si="9"/>
        <v>0</v>
      </c>
      <c r="AN75" s="235">
        <f t="shared" si="9"/>
        <v>0</v>
      </c>
      <c r="AO75" s="235">
        <f t="shared" si="11"/>
        <v>0</v>
      </c>
      <c r="AP75" s="235">
        <f t="shared" si="11"/>
        <v>0</v>
      </c>
      <c r="AQ75" s="235">
        <f t="shared" si="11"/>
        <v>0</v>
      </c>
      <c r="AR75" s="235">
        <f t="shared" si="11"/>
        <v>0</v>
      </c>
      <c r="AS75" s="235">
        <f t="shared" si="11"/>
        <v>0</v>
      </c>
      <c r="AT75" s="235">
        <f t="shared" si="11"/>
        <v>0</v>
      </c>
      <c r="AU75" s="236">
        <f t="shared" si="14"/>
        <v>0</v>
      </c>
      <c r="AV75" s="236">
        <f t="shared" si="15"/>
        <v>0</v>
      </c>
      <c r="AW75" s="236">
        <f t="shared" si="15"/>
        <v>0</v>
      </c>
      <c r="AX75" s="236">
        <f t="shared" si="15"/>
        <v>0</v>
      </c>
      <c r="AY75" s="236">
        <f t="shared" si="13"/>
        <v>0</v>
      </c>
      <c r="AZ75" s="236">
        <f t="shared" si="10"/>
        <v>0</v>
      </c>
      <c r="BA75" s="236">
        <f t="shared" si="10"/>
        <v>0</v>
      </c>
      <c r="BB75" s="236">
        <f t="shared" si="10"/>
        <v>0</v>
      </c>
      <c r="BC75" s="236">
        <f t="shared" si="10"/>
        <v>0</v>
      </c>
      <c r="BD75" s="236">
        <f t="shared" si="10"/>
        <v>0</v>
      </c>
      <c r="BE75" s="236">
        <f t="shared" si="10"/>
        <v>0</v>
      </c>
      <c r="BF75" s="236">
        <f t="shared" si="12"/>
        <v>0</v>
      </c>
      <c r="BG75" s="236">
        <f t="shared" si="12"/>
        <v>0</v>
      </c>
      <c r="BH75" s="236">
        <f t="shared" si="12"/>
        <v>0</v>
      </c>
      <c r="BI75" s="236">
        <f t="shared" si="12"/>
        <v>0</v>
      </c>
      <c r="BJ75" s="236">
        <f t="shared" si="12"/>
        <v>0</v>
      </c>
      <c r="BK75" s="236">
        <f t="shared" si="12"/>
        <v>0</v>
      </c>
      <c r="BL75" s="235">
        <f t="shared" si="16"/>
        <v>0</v>
      </c>
      <c r="BM75" s="234"/>
      <c r="BN75" s="234"/>
      <c r="BO75" s="234"/>
      <c r="BP75" s="234"/>
      <c r="BQ75" s="234"/>
    </row>
    <row r="76" spans="1:69">
      <c r="A76" s="234" t="s">
        <v>289</v>
      </c>
      <c r="B76" s="231">
        <v>5.1000000000000004E-2</v>
      </c>
      <c r="C76" s="231">
        <v>5.1000000000000004E-2</v>
      </c>
      <c r="D76" s="220">
        <v>143481504.58000001</v>
      </c>
      <c r="E76" s="220">
        <v>143481504.58000001</v>
      </c>
      <c r="F76" s="220">
        <v>143481504.58000001</v>
      </c>
      <c r="G76" s="220">
        <v>143481504.58000001</v>
      </c>
      <c r="H76" s="220">
        <v>143459375.87</v>
      </c>
      <c r="I76" s="220">
        <v>143437247.16</v>
      </c>
      <c r="J76" s="220">
        <v>143437247.16</v>
      </c>
      <c r="K76" s="220">
        <v>143437247.16</v>
      </c>
      <c r="L76" s="220">
        <v>143437247.16</v>
      </c>
      <c r="M76" s="220">
        <v>143437247.16</v>
      </c>
      <c r="N76" s="220">
        <v>143437247.16</v>
      </c>
      <c r="O76" s="220">
        <v>143437247.16</v>
      </c>
      <c r="P76" s="220">
        <f t="shared" si="17"/>
        <v>1721446124.3100004</v>
      </c>
      <c r="Q76" s="220">
        <v>143437247.16</v>
      </c>
      <c r="R76" s="220">
        <v>143437247.16</v>
      </c>
      <c r="S76" s="220">
        <v>143437247.16</v>
      </c>
      <c r="T76" s="220">
        <v>143437247.16</v>
      </c>
      <c r="U76" s="220">
        <v>0</v>
      </c>
      <c r="V76" s="220">
        <v>0</v>
      </c>
      <c r="W76" s="220">
        <v>0</v>
      </c>
      <c r="X76" s="220">
        <v>0</v>
      </c>
      <c r="Y76" s="220">
        <v>0</v>
      </c>
      <c r="Z76" s="220">
        <v>0</v>
      </c>
      <c r="AA76" s="220">
        <v>0</v>
      </c>
      <c r="AB76" s="220">
        <v>0</v>
      </c>
      <c r="AC76" s="220">
        <v>0</v>
      </c>
      <c r="AD76" s="220">
        <v>0</v>
      </c>
      <c r="AE76" s="220">
        <v>0</v>
      </c>
      <c r="AF76" s="220">
        <v>0</v>
      </c>
      <c r="AG76" s="220">
        <f t="shared" si="18"/>
        <v>0</v>
      </c>
      <c r="AH76" s="219"/>
      <c r="AI76" s="235">
        <f t="shared" si="9"/>
        <v>609796.39</v>
      </c>
      <c r="AJ76" s="235">
        <f t="shared" si="9"/>
        <v>609796.39</v>
      </c>
      <c r="AK76" s="235">
        <f t="shared" si="9"/>
        <v>609796.39</v>
      </c>
      <c r="AL76" s="235">
        <f t="shared" si="9"/>
        <v>609796.39</v>
      </c>
      <c r="AM76" s="235">
        <f t="shared" si="9"/>
        <v>609702.35</v>
      </c>
      <c r="AN76" s="235">
        <f t="shared" si="9"/>
        <v>609608.30000000005</v>
      </c>
      <c r="AO76" s="235">
        <f t="shared" si="11"/>
        <v>609608.30000000005</v>
      </c>
      <c r="AP76" s="235">
        <f t="shared" si="11"/>
        <v>609608.30000000005</v>
      </c>
      <c r="AQ76" s="235">
        <f t="shared" si="11"/>
        <v>609608.30000000005</v>
      </c>
      <c r="AR76" s="235">
        <f t="shared" si="11"/>
        <v>609608.30000000005</v>
      </c>
      <c r="AS76" s="235">
        <f t="shared" si="11"/>
        <v>609608.30000000005</v>
      </c>
      <c r="AT76" s="235">
        <f t="shared" si="11"/>
        <v>609608.30000000005</v>
      </c>
      <c r="AU76" s="236">
        <f t="shared" si="14"/>
        <v>7316146.0099999988</v>
      </c>
      <c r="AV76" s="236">
        <f t="shared" si="15"/>
        <v>609608.30000000005</v>
      </c>
      <c r="AW76" s="236">
        <f t="shared" si="15"/>
        <v>609608.30000000005</v>
      </c>
      <c r="AX76" s="236">
        <f t="shared" si="15"/>
        <v>609608.30000000005</v>
      </c>
      <c r="AY76" s="236">
        <f t="shared" si="13"/>
        <v>609608.30000000005</v>
      </c>
      <c r="AZ76" s="236">
        <f t="shared" si="10"/>
        <v>0</v>
      </c>
      <c r="BA76" s="236">
        <f t="shared" si="10"/>
        <v>0</v>
      </c>
      <c r="BB76" s="236">
        <f t="shared" si="10"/>
        <v>0</v>
      </c>
      <c r="BC76" s="236">
        <f t="shared" si="10"/>
        <v>0</v>
      </c>
      <c r="BD76" s="236">
        <f t="shared" si="10"/>
        <v>0</v>
      </c>
      <c r="BE76" s="236">
        <f t="shared" si="10"/>
        <v>0</v>
      </c>
      <c r="BF76" s="236">
        <f t="shared" si="12"/>
        <v>0</v>
      </c>
      <c r="BG76" s="236">
        <f t="shared" si="12"/>
        <v>0</v>
      </c>
      <c r="BH76" s="236">
        <f t="shared" si="12"/>
        <v>0</v>
      </c>
      <c r="BI76" s="236">
        <f t="shared" si="12"/>
        <v>0</v>
      </c>
      <c r="BJ76" s="236">
        <f t="shared" si="12"/>
        <v>0</v>
      </c>
      <c r="BK76" s="236">
        <f t="shared" si="12"/>
        <v>0</v>
      </c>
      <c r="BL76" s="235">
        <f t="shared" si="16"/>
        <v>0</v>
      </c>
      <c r="BM76" s="234"/>
      <c r="BN76" s="234"/>
      <c r="BO76" s="234"/>
      <c r="BP76" s="234"/>
      <c r="BQ76" s="234"/>
    </row>
    <row r="77" spans="1:69">
      <c r="A77" s="234" t="s">
        <v>290</v>
      </c>
      <c r="B77" s="237">
        <v>0</v>
      </c>
      <c r="C77" s="237">
        <v>0</v>
      </c>
      <c r="D77" s="220">
        <v>1901133.1800000002</v>
      </c>
      <c r="E77" s="220">
        <v>1901133.1800000002</v>
      </c>
      <c r="F77" s="220">
        <v>1901133.1800000002</v>
      </c>
      <c r="G77" s="220">
        <v>1901133.1800000002</v>
      </c>
      <c r="H77" s="220">
        <v>1901133.1800000002</v>
      </c>
      <c r="I77" s="220">
        <v>1901133.1800000002</v>
      </c>
      <c r="J77" s="220">
        <v>1901133.1800000002</v>
      </c>
      <c r="K77" s="220">
        <v>1901133.1800000002</v>
      </c>
      <c r="L77" s="220">
        <v>1901133.1800000002</v>
      </c>
      <c r="M77" s="220">
        <v>1901133.1800000002</v>
      </c>
      <c r="N77" s="220">
        <v>1901133.1800000002</v>
      </c>
      <c r="O77" s="220">
        <v>1901133.1800000002</v>
      </c>
      <c r="P77" s="220">
        <f t="shared" si="17"/>
        <v>22813598.16</v>
      </c>
      <c r="Q77" s="220">
        <v>1901133.1800000002</v>
      </c>
      <c r="R77" s="220">
        <v>1901133.1800000002</v>
      </c>
      <c r="S77" s="220">
        <v>1901133.1800000002</v>
      </c>
      <c r="T77" s="220">
        <v>1901133.1800000002</v>
      </c>
      <c r="U77" s="220">
        <v>1901133.1800000002</v>
      </c>
      <c r="V77" s="220">
        <v>1901133.1800000002</v>
      </c>
      <c r="W77" s="220">
        <v>1901133.1800000002</v>
      </c>
      <c r="X77" s="220">
        <v>1901133.1800000002</v>
      </c>
      <c r="Y77" s="220">
        <v>1901133.1800000002</v>
      </c>
      <c r="Z77" s="220">
        <v>950566.59000000008</v>
      </c>
      <c r="AA77" s="220">
        <v>0</v>
      </c>
      <c r="AB77" s="220">
        <v>0</v>
      </c>
      <c r="AC77" s="220">
        <v>0</v>
      </c>
      <c r="AD77" s="220">
        <v>0</v>
      </c>
      <c r="AE77" s="220">
        <v>0</v>
      </c>
      <c r="AF77" s="220">
        <v>0</v>
      </c>
      <c r="AG77" s="220">
        <f t="shared" si="18"/>
        <v>10456232.49</v>
      </c>
      <c r="AH77" s="219"/>
      <c r="AI77" s="235">
        <f t="shared" si="9"/>
        <v>0</v>
      </c>
      <c r="AJ77" s="235">
        <f t="shared" si="9"/>
        <v>0</v>
      </c>
      <c r="AK77" s="235">
        <f t="shared" si="9"/>
        <v>0</v>
      </c>
      <c r="AL77" s="235">
        <f t="shared" si="9"/>
        <v>0</v>
      </c>
      <c r="AM77" s="235">
        <f t="shared" si="9"/>
        <v>0</v>
      </c>
      <c r="AN77" s="235">
        <f t="shared" si="9"/>
        <v>0</v>
      </c>
      <c r="AO77" s="235">
        <f t="shared" si="11"/>
        <v>0</v>
      </c>
      <c r="AP77" s="235">
        <f t="shared" si="11"/>
        <v>0</v>
      </c>
      <c r="AQ77" s="235">
        <f t="shared" si="11"/>
        <v>0</v>
      </c>
      <c r="AR77" s="235">
        <f t="shared" si="11"/>
        <v>0</v>
      </c>
      <c r="AS77" s="235">
        <f t="shared" si="11"/>
        <v>0</v>
      </c>
      <c r="AT77" s="235">
        <f t="shared" si="11"/>
        <v>0</v>
      </c>
      <c r="AU77" s="236">
        <f t="shared" si="14"/>
        <v>0</v>
      </c>
      <c r="AV77" s="236">
        <f t="shared" si="15"/>
        <v>0</v>
      </c>
      <c r="AW77" s="236">
        <f t="shared" si="15"/>
        <v>0</v>
      </c>
      <c r="AX77" s="236">
        <f t="shared" si="15"/>
        <v>0</v>
      </c>
      <c r="AY77" s="236">
        <f t="shared" si="13"/>
        <v>0</v>
      </c>
      <c r="AZ77" s="236">
        <f t="shared" si="10"/>
        <v>0</v>
      </c>
      <c r="BA77" s="236">
        <f t="shared" si="10"/>
        <v>0</v>
      </c>
      <c r="BB77" s="236">
        <f t="shared" si="10"/>
        <v>0</v>
      </c>
      <c r="BC77" s="236">
        <f t="shared" si="10"/>
        <v>0</v>
      </c>
      <c r="BD77" s="236">
        <f t="shared" si="10"/>
        <v>0</v>
      </c>
      <c r="BE77" s="236">
        <f t="shared" si="10"/>
        <v>0</v>
      </c>
      <c r="BF77" s="236">
        <f t="shared" si="12"/>
        <v>0</v>
      </c>
      <c r="BG77" s="236">
        <f t="shared" si="12"/>
        <v>0</v>
      </c>
      <c r="BH77" s="236">
        <f t="shared" si="12"/>
        <v>0</v>
      </c>
      <c r="BI77" s="236">
        <f t="shared" si="12"/>
        <v>0</v>
      </c>
      <c r="BJ77" s="236">
        <f t="shared" si="12"/>
        <v>0</v>
      </c>
      <c r="BK77" s="236">
        <f t="shared" si="12"/>
        <v>0</v>
      </c>
      <c r="BL77" s="235">
        <f t="shared" si="16"/>
        <v>0</v>
      </c>
      <c r="BM77" s="234"/>
      <c r="BN77" s="234"/>
      <c r="BO77" s="234"/>
      <c r="BP77" s="234"/>
      <c r="BQ77" s="234"/>
    </row>
    <row r="78" spans="1:69">
      <c r="A78" s="234" t="s">
        <v>291</v>
      </c>
      <c r="B78" s="231">
        <v>1.1899999999999999E-2</v>
      </c>
      <c r="C78" s="231">
        <v>1.1899999999999999E-2</v>
      </c>
      <c r="D78" s="220">
        <v>67202419.939999998</v>
      </c>
      <c r="E78" s="220">
        <v>67151356.430000007</v>
      </c>
      <c r="F78" s="220">
        <v>67123742.379999995</v>
      </c>
      <c r="G78" s="220">
        <v>67123742.379999995</v>
      </c>
      <c r="H78" s="220">
        <v>67066350.630000003</v>
      </c>
      <c r="I78" s="220">
        <v>67008958.880000003</v>
      </c>
      <c r="J78" s="220">
        <v>67008958.880000003</v>
      </c>
      <c r="K78" s="220">
        <v>67008958.880000003</v>
      </c>
      <c r="L78" s="220">
        <v>67008958.880000003</v>
      </c>
      <c r="M78" s="220">
        <v>67008958.880000003</v>
      </c>
      <c r="N78" s="220">
        <v>67008958.880000003</v>
      </c>
      <c r="O78" s="220">
        <v>67008958.880000003</v>
      </c>
      <c r="P78" s="220">
        <f t="shared" si="17"/>
        <v>804730323.91999996</v>
      </c>
      <c r="Q78" s="220">
        <v>67008958.880000003</v>
      </c>
      <c r="R78" s="220">
        <v>67008958.880000003</v>
      </c>
      <c r="S78" s="220">
        <v>67008958.880000003</v>
      </c>
      <c r="T78" s="220">
        <v>67008958.880000003</v>
      </c>
      <c r="U78" s="220">
        <v>71461600.189999998</v>
      </c>
      <c r="V78" s="220">
        <v>71461600.189999998</v>
      </c>
      <c r="W78" s="220">
        <v>71627687.189999998</v>
      </c>
      <c r="X78" s="220">
        <v>71793774.189999998</v>
      </c>
      <c r="Y78" s="220">
        <v>71793774.189999998</v>
      </c>
      <c r="Z78" s="220">
        <v>71793774.189999998</v>
      </c>
      <c r="AA78" s="220">
        <v>71793774.189999998</v>
      </c>
      <c r="AB78" s="220">
        <v>71793774.189999998</v>
      </c>
      <c r="AC78" s="220">
        <v>71793774.189999998</v>
      </c>
      <c r="AD78" s="220">
        <v>71793774.189999998</v>
      </c>
      <c r="AE78" s="220">
        <v>71793774.189999998</v>
      </c>
      <c r="AF78" s="220">
        <v>71793774.189999998</v>
      </c>
      <c r="AG78" s="220">
        <f t="shared" si="18"/>
        <v>860694855.28000021</v>
      </c>
      <c r="AH78" s="219"/>
      <c r="AI78" s="235">
        <f t="shared" si="9"/>
        <v>66642.399999999994</v>
      </c>
      <c r="AJ78" s="235">
        <f t="shared" si="9"/>
        <v>66591.759999999995</v>
      </c>
      <c r="AK78" s="235">
        <f t="shared" si="9"/>
        <v>66564.38</v>
      </c>
      <c r="AL78" s="235">
        <f t="shared" si="9"/>
        <v>66564.38</v>
      </c>
      <c r="AM78" s="235">
        <f t="shared" si="9"/>
        <v>66507.460000000006</v>
      </c>
      <c r="AN78" s="235">
        <f t="shared" si="9"/>
        <v>66450.55</v>
      </c>
      <c r="AO78" s="235">
        <f t="shared" si="11"/>
        <v>66450.55</v>
      </c>
      <c r="AP78" s="235">
        <f t="shared" si="11"/>
        <v>66450.55</v>
      </c>
      <c r="AQ78" s="235">
        <f t="shared" si="11"/>
        <v>66450.55</v>
      </c>
      <c r="AR78" s="235">
        <f t="shared" si="11"/>
        <v>66450.55</v>
      </c>
      <c r="AS78" s="235">
        <f t="shared" si="11"/>
        <v>66450.55</v>
      </c>
      <c r="AT78" s="235">
        <f t="shared" si="11"/>
        <v>66450.55</v>
      </c>
      <c r="AU78" s="236">
        <f t="shared" si="14"/>
        <v>798024.23000000021</v>
      </c>
      <c r="AV78" s="236">
        <f t="shared" si="15"/>
        <v>66450.55</v>
      </c>
      <c r="AW78" s="236">
        <f t="shared" si="15"/>
        <v>66450.55</v>
      </c>
      <c r="AX78" s="236">
        <f t="shared" si="15"/>
        <v>66450.55</v>
      </c>
      <c r="AY78" s="236">
        <f t="shared" si="13"/>
        <v>66450.55</v>
      </c>
      <c r="AZ78" s="236">
        <f t="shared" si="10"/>
        <v>70866.09</v>
      </c>
      <c r="BA78" s="236">
        <f t="shared" si="10"/>
        <v>70866.09</v>
      </c>
      <c r="BB78" s="236">
        <f t="shared" si="10"/>
        <v>71030.789999999994</v>
      </c>
      <c r="BC78" s="236">
        <f t="shared" si="10"/>
        <v>71195.490000000005</v>
      </c>
      <c r="BD78" s="236">
        <f t="shared" si="10"/>
        <v>71195.490000000005</v>
      </c>
      <c r="BE78" s="236">
        <f t="shared" si="10"/>
        <v>71195.490000000005</v>
      </c>
      <c r="BF78" s="236">
        <f t="shared" si="12"/>
        <v>71195.490000000005</v>
      </c>
      <c r="BG78" s="236">
        <f t="shared" si="12"/>
        <v>71195.490000000005</v>
      </c>
      <c r="BH78" s="236">
        <f t="shared" si="12"/>
        <v>71195.490000000005</v>
      </c>
      <c r="BI78" s="236">
        <f t="shared" si="12"/>
        <v>71195.490000000005</v>
      </c>
      <c r="BJ78" s="236">
        <f t="shared" si="12"/>
        <v>71195.490000000005</v>
      </c>
      <c r="BK78" s="236">
        <f t="shared" si="12"/>
        <v>71195.490000000005</v>
      </c>
      <c r="BL78" s="235">
        <f t="shared" si="16"/>
        <v>853522.37999999989</v>
      </c>
      <c r="BM78" s="234"/>
      <c r="BN78" s="234"/>
      <c r="BO78" s="234"/>
      <c r="BP78" s="234"/>
      <c r="BQ78" s="234"/>
    </row>
    <row r="79" spans="1:69">
      <c r="A79" s="234" t="s">
        <v>292</v>
      </c>
      <c r="B79" s="231">
        <v>1.1899999999999999E-2</v>
      </c>
      <c r="C79" s="231">
        <v>1.1899999999999999E-2</v>
      </c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20">
        <v>0</v>
      </c>
      <c r="O79" s="239">
        <v>0</v>
      </c>
      <c r="P79" s="220">
        <f t="shared" si="17"/>
        <v>0</v>
      </c>
      <c r="Q79" s="239">
        <v>0</v>
      </c>
      <c r="R79" s="239">
        <v>0</v>
      </c>
      <c r="S79" s="239">
        <v>0</v>
      </c>
      <c r="T79" s="239">
        <v>0</v>
      </c>
      <c r="U79" s="239">
        <v>0</v>
      </c>
      <c r="V79" s="239">
        <v>0</v>
      </c>
      <c r="W79" s="239">
        <v>0</v>
      </c>
      <c r="X79" s="239">
        <v>0</v>
      </c>
      <c r="Y79" s="239">
        <v>0</v>
      </c>
      <c r="Z79" s="239">
        <v>0</v>
      </c>
      <c r="AA79" s="220">
        <v>0</v>
      </c>
      <c r="AB79" s="239">
        <v>0</v>
      </c>
      <c r="AC79" s="239">
        <v>0</v>
      </c>
      <c r="AD79" s="239">
        <v>0</v>
      </c>
      <c r="AE79" s="239">
        <v>0</v>
      </c>
      <c r="AF79" s="239">
        <v>0</v>
      </c>
      <c r="AG79" s="220">
        <f t="shared" si="18"/>
        <v>0</v>
      </c>
      <c r="AH79" s="235"/>
      <c r="AI79" s="235">
        <f t="shared" si="9"/>
        <v>0</v>
      </c>
      <c r="AJ79" s="235">
        <f t="shared" si="9"/>
        <v>0</v>
      </c>
      <c r="AK79" s="235">
        <f t="shared" si="9"/>
        <v>0</v>
      </c>
      <c r="AL79" s="235">
        <f t="shared" si="9"/>
        <v>0</v>
      </c>
      <c r="AM79" s="235">
        <f t="shared" si="9"/>
        <v>0</v>
      </c>
      <c r="AN79" s="235">
        <f t="shared" si="9"/>
        <v>0</v>
      </c>
      <c r="AO79" s="235">
        <f t="shared" si="11"/>
        <v>0</v>
      </c>
      <c r="AP79" s="235">
        <f t="shared" si="11"/>
        <v>0</v>
      </c>
      <c r="AQ79" s="235">
        <f t="shared" si="11"/>
        <v>0</v>
      </c>
      <c r="AR79" s="235">
        <f t="shared" si="11"/>
        <v>0</v>
      </c>
      <c r="AS79" s="235">
        <f t="shared" si="11"/>
        <v>0</v>
      </c>
      <c r="AT79" s="235">
        <f t="shared" si="11"/>
        <v>0</v>
      </c>
      <c r="AU79" s="236">
        <f t="shared" si="14"/>
        <v>0</v>
      </c>
      <c r="AV79" s="236">
        <f t="shared" si="15"/>
        <v>0</v>
      </c>
      <c r="AW79" s="236">
        <f t="shared" si="15"/>
        <v>0</v>
      </c>
      <c r="AX79" s="236">
        <f t="shared" si="15"/>
        <v>0</v>
      </c>
      <c r="AY79" s="236">
        <f t="shared" si="13"/>
        <v>0</v>
      </c>
      <c r="AZ79" s="236">
        <f t="shared" si="10"/>
        <v>0</v>
      </c>
      <c r="BA79" s="236">
        <f t="shared" si="10"/>
        <v>0</v>
      </c>
      <c r="BB79" s="236">
        <f t="shared" si="10"/>
        <v>0</v>
      </c>
      <c r="BC79" s="236">
        <f t="shared" si="10"/>
        <v>0</v>
      </c>
      <c r="BD79" s="236">
        <f t="shared" si="10"/>
        <v>0</v>
      </c>
      <c r="BE79" s="236">
        <f t="shared" si="10"/>
        <v>0</v>
      </c>
      <c r="BF79" s="236">
        <f t="shared" si="12"/>
        <v>0</v>
      </c>
      <c r="BG79" s="236">
        <f t="shared" si="12"/>
        <v>0</v>
      </c>
      <c r="BH79" s="236">
        <f t="shared" si="12"/>
        <v>0</v>
      </c>
      <c r="BI79" s="236">
        <f t="shared" si="12"/>
        <v>0</v>
      </c>
      <c r="BJ79" s="236">
        <f t="shared" si="12"/>
        <v>0</v>
      </c>
      <c r="BK79" s="236">
        <f t="shared" si="12"/>
        <v>0</v>
      </c>
      <c r="BL79" s="235">
        <f t="shared" si="16"/>
        <v>0</v>
      </c>
      <c r="BM79" s="234"/>
      <c r="BN79" s="234"/>
      <c r="BO79" s="234"/>
      <c r="BP79" s="234"/>
      <c r="BQ79" s="234"/>
    </row>
    <row r="80" spans="1:69">
      <c r="A80" s="234" t="s">
        <v>293</v>
      </c>
      <c r="B80" s="231">
        <v>1.1899999999999999E-2</v>
      </c>
      <c r="C80" s="231">
        <v>1.1899999999999999E-2</v>
      </c>
      <c r="D80" s="220">
        <v>4452641.3099999996</v>
      </c>
      <c r="E80" s="220">
        <v>4452641.3099999996</v>
      </c>
      <c r="F80" s="220">
        <v>4452641.3099999996</v>
      </c>
      <c r="G80" s="220">
        <v>4452641.3099999996</v>
      </c>
      <c r="H80" s="220">
        <v>4452641.3099999996</v>
      </c>
      <c r="I80" s="220">
        <v>4452641.3099999996</v>
      </c>
      <c r="J80" s="220">
        <v>4452641.3099999996</v>
      </c>
      <c r="K80" s="220">
        <v>4452641.3099999996</v>
      </c>
      <c r="L80" s="220">
        <v>4452641.3099999996</v>
      </c>
      <c r="M80" s="220">
        <v>4452641.3099999996</v>
      </c>
      <c r="N80" s="220">
        <v>4452641.3099999996</v>
      </c>
      <c r="O80" s="220">
        <v>4452641.3099999996</v>
      </c>
      <c r="P80" s="220">
        <f t="shared" si="17"/>
        <v>53431695.720000006</v>
      </c>
      <c r="Q80" s="220">
        <v>4452641.3099999996</v>
      </c>
      <c r="R80" s="220">
        <v>4452641.3099999996</v>
      </c>
      <c r="S80" s="220">
        <v>4452641.3099999996</v>
      </c>
      <c r="T80" s="220">
        <v>4452641.3099999996</v>
      </c>
      <c r="U80" s="220">
        <v>0</v>
      </c>
      <c r="V80" s="220">
        <v>0</v>
      </c>
      <c r="W80" s="220">
        <v>0</v>
      </c>
      <c r="X80" s="220">
        <v>0</v>
      </c>
      <c r="Y80" s="220">
        <v>0</v>
      </c>
      <c r="Z80" s="220">
        <v>0</v>
      </c>
      <c r="AA80" s="220">
        <v>0</v>
      </c>
      <c r="AB80" s="220">
        <v>0</v>
      </c>
      <c r="AC80" s="220">
        <v>0</v>
      </c>
      <c r="AD80" s="220">
        <v>0</v>
      </c>
      <c r="AE80" s="220">
        <v>0</v>
      </c>
      <c r="AF80" s="220">
        <v>0</v>
      </c>
      <c r="AG80" s="220">
        <f t="shared" si="18"/>
        <v>0</v>
      </c>
      <c r="AH80" s="234"/>
      <c r="AI80" s="235">
        <f t="shared" si="9"/>
        <v>4415.54</v>
      </c>
      <c r="AJ80" s="235">
        <f t="shared" si="9"/>
        <v>4415.54</v>
      </c>
      <c r="AK80" s="235">
        <f t="shared" si="9"/>
        <v>4415.54</v>
      </c>
      <c r="AL80" s="235">
        <f t="shared" si="9"/>
        <v>4415.54</v>
      </c>
      <c r="AM80" s="235">
        <f t="shared" si="9"/>
        <v>4415.54</v>
      </c>
      <c r="AN80" s="235">
        <f t="shared" si="9"/>
        <v>4415.54</v>
      </c>
      <c r="AO80" s="235">
        <f t="shared" si="11"/>
        <v>4415.54</v>
      </c>
      <c r="AP80" s="235">
        <f t="shared" si="11"/>
        <v>4415.54</v>
      </c>
      <c r="AQ80" s="235">
        <f t="shared" si="11"/>
        <v>4415.54</v>
      </c>
      <c r="AR80" s="235">
        <f t="shared" si="11"/>
        <v>4415.54</v>
      </c>
      <c r="AS80" s="235">
        <f t="shared" si="11"/>
        <v>4415.54</v>
      </c>
      <c r="AT80" s="235">
        <f t="shared" si="11"/>
        <v>4415.54</v>
      </c>
      <c r="AU80" s="236">
        <f t="shared" si="14"/>
        <v>52986.48</v>
      </c>
      <c r="AV80" s="236">
        <f t="shared" si="15"/>
        <v>4415.54</v>
      </c>
      <c r="AW80" s="236">
        <f t="shared" si="15"/>
        <v>4415.54</v>
      </c>
      <c r="AX80" s="236">
        <f t="shared" si="15"/>
        <v>4415.54</v>
      </c>
      <c r="AY80" s="236">
        <f t="shared" si="13"/>
        <v>4415.54</v>
      </c>
      <c r="AZ80" s="236">
        <f t="shared" si="10"/>
        <v>0</v>
      </c>
      <c r="BA80" s="236">
        <f t="shared" si="10"/>
        <v>0</v>
      </c>
      <c r="BB80" s="236">
        <f t="shared" si="10"/>
        <v>0</v>
      </c>
      <c r="BC80" s="236">
        <f t="shared" si="10"/>
        <v>0</v>
      </c>
      <c r="BD80" s="236">
        <f t="shared" si="10"/>
        <v>0</v>
      </c>
      <c r="BE80" s="236">
        <f t="shared" si="10"/>
        <v>0</v>
      </c>
      <c r="BF80" s="236">
        <f t="shared" si="12"/>
        <v>0</v>
      </c>
      <c r="BG80" s="236">
        <f t="shared" si="12"/>
        <v>0</v>
      </c>
      <c r="BH80" s="236">
        <f t="shared" si="12"/>
        <v>0</v>
      </c>
      <c r="BI80" s="236">
        <f t="shared" si="12"/>
        <v>0</v>
      </c>
      <c r="BJ80" s="236">
        <f t="shared" si="12"/>
        <v>0</v>
      </c>
      <c r="BK80" s="236">
        <f t="shared" si="12"/>
        <v>0</v>
      </c>
      <c r="BL80" s="235">
        <f t="shared" si="16"/>
        <v>0</v>
      </c>
      <c r="BM80" s="234"/>
      <c r="BN80" s="234"/>
      <c r="BO80" s="234"/>
      <c r="BP80" s="234"/>
      <c r="BQ80" s="234"/>
    </row>
    <row r="81" spans="1:69">
      <c r="A81" s="234" t="s">
        <v>294</v>
      </c>
      <c r="B81" s="231">
        <v>3.5400000000000001E-2</v>
      </c>
      <c r="C81" s="231">
        <v>3.5400000000000001E-2</v>
      </c>
      <c r="D81" s="220">
        <v>274744772.63</v>
      </c>
      <c r="E81" s="220">
        <v>274582246.17000002</v>
      </c>
      <c r="F81" s="220">
        <v>274445133.18000001</v>
      </c>
      <c r="G81" s="220">
        <v>274508314.44</v>
      </c>
      <c r="H81" s="220">
        <v>274571440.01999998</v>
      </c>
      <c r="I81" s="220">
        <v>274491472.76999998</v>
      </c>
      <c r="J81" s="220">
        <v>274610571.44000006</v>
      </c>
      <c r="K81" s="220">
        <v>274924251.57500011</v>
      </c>
      <c r="L81" s="220">
        <v>275233156.54000008</v>
      </c>
      <c r="M81" s="220">
        <v>276234797.56000012</v>
      </c>
      <c r="N81" s="220">
        <v>276895300.10000014</v>
      </c>
      <c r="O81" s="220">
        <v>276010312.51500016</v>
      </c>
      <c r="P81" s="220">
        <f t="shared" si="17"/>
        <v>3301251768.9400005</v>
      </c>
      <c r="Q81" s="220">
        <v>275252258.01000017</v>
      </c>
      <c r="R81" s="220">
        <v>275215279.16000015</v>
      </c>
      <c r="S81" s="220">
        <v>275031138.2900002</v>
      </c>
      <c r="T81" s="220">
        <v>274826051.52500015</v>
      </c>
      <c r="U81" s="220">
        <v>448163630.30500013</v>
      </c>
      <c r="V81" s="220">
        <v>448022187.69500011</v>
      </c>
      <c r="W81" s="220">
        <v>447746791.25500011</v>
      </c>
      <c r="X81" s="220">
        <v>447721275.78000015</v>
      </c>
      <c r="Y81" s="220">
        <v>447685748.56500018</v>
      </c>
      <c r="Z81" s="220">
        <v>447474960.02000022</v>
      </c>
      <c r="AA81" s="220">
        <v>447196622.87000024</v>
      </c>
      <c r="AB81" s="220">
        <v>446311635.28500026</v>
      </c>
      <c r="AC81" s="220">
        <v>445553580.78000027</v>
      </c>
      <c r="AD81" s="220">
        <v>445516601.93000025</v>
      </c>
      <c r="AE81" s="220">
        <v>445332461.0600003</v>
      </c>
      <c r="AF81" s="220">
        <v>445127374.29500026</v>
      </c>
      <c r="AG81" s="220">
        <f t="shared" si="18"/>
        <v>5361852869.8400021</v>
      </c>
      <c r="AH81" s="234"/>
      <c r="AI81" s="235">
        <f t="shared" si="9"/>
        <v>810497.08</v>
      </c>
      <c r="AJ81" s="235">
        <f t="shared" si="9"/>
        <v>810017.63</v>
      </c>
      <c r="AK81" s="235">
        <f t="shared" si="9"/>
        <v>809613.14</v>
      </c>
      <c r="AL81" s="235">
        <f t="shared" si="9"/>
        <v>809799.53</v>
      </c>
      <c r="AM81" s="235">
        <f t="shared" si="9"/>
        <v>809985.75</v>
      </c>
      <c r="AN81" s="235">
        <f t="shared" si="9"/>
        <v>809749.84</v>
      </c>
      <c r="AO81" s="235">
        <f t="shared" si="11"/>
        <v>810101.19</v>
      </c>
      <c r="AP81" s="235">
        <f t="shared" si="11"/>
        <v>811026.54</v>
      </c>
      <c r="AQ81" s="235">
        <f t="shared" si="11"/>
        <v>811937.81</v>
      </c>
      <c r="AR81" s="235">
        <f t="shared" si="11"/>
        <v>814892.65</v>
      </c>
      <c r="AS81" s="235">
        <f t="shared" si="11"/>
        <v>816841.14</v>
      </c>
      <c r="AT81" s="235">
        <f t="shared" si="11"/>
        <v>814230.42</v>
      </c>
      <c r="AU81" s="236">
        <f t="shared" si="14"/>
        <v>9738692.7200000007</v>
      </c>
      <c r="AV81" s="236">
        <f t="shared" si="15"/>
        <v>811994.16</v>
      </c>
      <c r="AW81" s="236">
        <f t="shared" si="15"/>
        <v>811885.07</v>
      </c>
      <c r="AX81" s="236">
        <f t="shared" si="15"/>
        <v>811341.86</v>
      </c>
      <c r="AY81" s="236">
        <f t="shared" si="13"/>
        <v>810736.85</v>
      </c>
      <c r="AZ81" s="236">
        <f t="shared" si="10"/>
        <v>1322082.71</v>
      </c>
      <c r="BA81" s="236">
        <f t="shared" si="10"/>
        <v>1321665.45</v>
      </c>
      <c r="BB81" s="236">
        <f t="shared" si="10"/>
        <v>1320853.03</v>
      </c>
      <c r="BC81" s="236">
        <f t="shared" si="10"/>
        <v>1320777.76</v>
      </c>
      <c r="BD81" s="236">
        <f t="shared" si="10"/>
        <v>1320672.96</v>
      </c>
      <c r="BE81" s="236">
        <f t="shared" si="10"/>
        <v>1320051.1299999999</v>
      </c>
      <c r="BF81" s="236">
        <f t="shared" si="12"/>
        <v>1319230.04</v>
      </c>
      <c r="BG81" s="236">
        <f t="shared" si="12"/>
        <v>1316619.32</v>
      </c>
      <c r="BH81" s="236">
        <f t="shared" si="12"/>
        <v>1314383.06</v>
      </c>
      <c r="BI81" s="236">
        <f t="shared" si="12"/>
        <v>1314273.98</v>
      </c>
      <c r="BJ81" s="236">
        <f t="shared" si="12"/>
        <v>1313730.76</v>
      </c>
      <c r="BK81" s="236">
        <f t="shared" si="12"/>
        <v>1313125.75</v>
      </c>
      <c r="BL81" s="235">
        <f t="shared" si="16"/>
        <v>15817465.950000001</v>
      </c>
      <c r="BM81" s="234"/>
      <c r="BN81" s="234"/>
      <c r="BO81" s="234"/>
      <c r="BP81" s="234"/>
      <c r="BQ81" s="234"/>
    </row>
    <row r="82" spans="1:69">
      <c r="A82" s="234" t="s">
        <v>295</v>
      </c>
      <c r="B82" s="231">
        <v>3.5400000000000001E-2</v>
      </c>
      <c r="C82" s="231">
        <v>3.5400000000000001E-2</v>
      </c>
      <c r="D82" s="220">
        <v>0</v>
      </c>
      <c r="E82" s="220">
        <v>0</v>
      </c>
      <c r="F82" s="220">
        <v>0</v>
      </c>
      <c r="G82" s="220">
        <v>0</v>
      </c>
      <c r="H82" s="220">
        <v>0</v>
      </c>
      <c r="I82" s="220">
        <v>0</v>
      </c>
      <c r="J82" s="220">
        <v>0</v>
      </c>
      <c r="K82" s="220">
        <v>0</v>
      </c>
      <c r="L82" s="220">
        <v>0</v>
      </c>
      <c r="M82" s="220">
        <v>0</v>
      </c>
      <c r="N82" s="220">
        <v>0</v>
      </c>
      <c r="O82" s="220">
        <v>0</v>
      </c>
      <c r="P82" s="220">
        <f t="shared" si="17"/>
        <v>0</v>
      </c>
      <c r="Q82" s="220">
        <v>0</v>
      </c>
      <c r="R82" s="220">
        <v>0</v>
      </c>
      <c r="S82" s="220">
        <v>0</v>
      </c>
      <c r="T82" s="220">
        <v>0</v>
      </c>
      <c r="U82" s="220">
        <v>0</v>
      </c>
      <c r="V82" s="220">
        <v>0</v>
      </c>
      <c r="W82" s="220">
        <v>0</v>
      </c>
      <c r="X82" s="220">
        <v>0</v>
      </c>
      <c r="Y82" s="220">
        <v>0</v>
      </c>
      <c r="Z82" s="220">
        <v>0</v>
      </c>
      <c r="AA82" s="220">
        <v>0</v>
      </c>
      <c r="AB82" s="220">
        <v>0</v>
      </c>
      <c r="AC82" s="220">
        <v>0</v>
      </c>
      <c r="AD82" s="220">
        <v>0</v>
      </c>
      <c r="AE82" s="220">
        <v>0</v>
      </c>
      <c r="AF82" s="220">
        <v>0</v>
      </c>
      <c r="AG82" s="220">
        <f t="shared" si="18"/>
        <v>0</v>
      </c>
      <c r="AH82" s="234"/>
      <c r="AI82" s="235">
        <f t="shared" si="9"/>
        <v>0</v>
      </c>
      <c r="AJ82" s="235">
        <f t="shared" si="9"/>
        <v>0</v>
      </c>
      <c r="AK82" s="235">
        <f t="shared" si="9"/>
        <v>0</v>
      </c>
      <c r="AL82" s="235">
        <f t="shared" si="9"/>
        <v>0</v>
      </c>
      <c r="AM82" s="235">
        <f t="shared" si="9"/>
        <v>0</v>
      </c>
      <c r="AN82" s="235">
        <f t="shared" si="9"/>
        <v>0</v>
      </c>
      <c r="AO82" s="235">
        <f t="shared" si="11"/>
        <v>0</v>
      </c>
      <c r="AP82" s="235">
        <f t="shared" si="11"/>
        <v>0</v>
      </c>
      <c r="AQ82" s="235">
        <f t="shared" si="11"/>
        <v>0</v>
      </c>
      <c r="AR82" s="235">
        <f t="shared" si="11"/>
        <v>0</v>
      </c>
      <c r="AS82" s="235">
        <f t="shared" si="11"/>
        <v>0</v>
      </c>
      <c r="AT82" s="235">
        <f t="shared" si="11"/>
        <v>0</v>
      </c>
      <c r="AU82" s="236">
        <f t="shared" si="14"/>
        <v>0</v>
      </c>
      <c r="AV82" s="236">
        <f t="shared" si="15"/>
        <v>0</v>
      </c>
      <c r="AW82" s="236">
        <f t="shared" si="15"/>
        <v>0</v>
      </c>
      <c r="AX82" s="236">
        <f t="shared" si="15"/>
        <v>0</v>
      </c>
      <c r="AY82" s="236">
        <f t="shared" si="13"/>
        <v>0</v>
      </c>
      <c r="AZ82" s="236">
        <f t="shared" si="10"/>
        <v>0</v>
      </c>
      <c r="BA82" s="236">
        <f t="shared" si="10"/>
        <v>0</v>
      </c>
      <c r="BB82" s="236">
        <f t="shared" si="10"/>
        <v>0</v>
      </c>
      <c r="BC82" s="236">
        <f t="shared" si="10"/>
        <v>0</v>
      </c>
      <c r="BD82" s="236">
        <f t="shared" si="10"/>
        <v>0</v>
      </c>
      <c r="BE82" s="236">
        <f t="shared" si="10"/>
        <v>0</v>
      </c>
      <c r="BF82" s="236">
        <f t="shared" si="12"/>
        <v>0</v>
      </c>
      <c r="BG82" s="236">
        <f t="shared" si="12"/>
        <v>0</v>
      </c>
      <c r="BH82" s="236">
        <f t="shared" si="12"/>
        <v>0</v>
      </c>
      <c r="BI82" s="236">
        <f t="shared" si="12"/>
        <v>0</v>
      </c>
      <c r="BJ82" s="236">
        <f t="shared" si="12"/>
        <v>0</v>
      </c>
      <c r="BK82" s="236">
        <f t="shared" si="12"/>
        <v>0</v>
      </c>
      <c r="BL82" s="235">
        <f t="shared" si="16"/>
        <v>0</v>
      </c>
      <c r="BM82" s="234"/>
      <c r="BN82" s="234"/>
      <c r="BO82" s="234"/>
      <c r="BP82" s="234"/>
      <c r="BQ82" s="234"/>
    </row>
    <row r="83" spans="1:69">
      <c r="A83" s="234" t="s">
        <v>296</v>
      </c>
      <c r="B83" s="231">
        <v>3.5400000000000001E-2</v>
      </c>
      <c r="C83" s="231">
        <v>3.5400000000000001E-2</v>
      </c>
      <c r="D83" s="220">
        <v>171842142.75</v>
      </c>
      <c r="E83" s="220">
        <v>171842142.75</v>
      </c>
      <c r="F83" s="220">
        <v>171842142.75</v>
      </c>
      <c r="G83" s="220">
        <v>171842142.75</v>
      </c>
      <c r="H83" s="220">
        <v>171842142.75</v>
      </c>
      <c r="I83" s="220">
        <v>171842142.75</v>
      </c>
      <c r="J83" s="220">
        <v>171842142.75</v>
      </c>
      <c r="K83" s="220">
        <v>171842142.75</v>
      </c>
      <c r="L83" s="220">
        <v>171842142.75</v>
      </c>
      <c r="M83" s="220">
        <v>172576532.59</v>
      </c>
      <c r="N83" s="220">
        <v>173310922.43000001</v>
      </c>
      <c r="O83" s="220">
        <v>173310922.43000001</v>
      </c>
      <c r="P83" s="220">
        <f t="shared" si="17"/>
        <v>2065777662.2</v>
      </c>
      <c r="Q83" s="220">
        <v>173310922.43000001</v>
      </c>
      <c r="R83" s="220">
        <v>173310922.43000001</v>
      </c>
      <c r="S83" s="220">
        <v>173310922.43000001</v>
      </c>
      <c r="T83" s="220">
        <v>173310922.43000001</v>
      </c>
      <c r="U83" s="220">
        <v>0</v>
      </c>
      <c r="V83" s="220">
        <v>0</v>
      </c>
      <c r="W83" s="220">
        <v>0</v>
      </c>
      <c r="X83" s="220">
        <v>0</v>
      </c>
      <c r="Y83" s="220">
        <v>0</v>
      </c>
      <c r="Z83" s="220">
        <v>0</v>
      </c>
      <c r="AA83" s="220">
        <v>0</v>
      </c>
      <c r="AB83" s="220">
        <v>0</v>
      </c>
      <c r="AC83" s="220">
        <v>0</v>
      </c>
      <c r="AD83" s="220">
        <v>0</v>
      </c>
      <c r="AE83" s="220">
        <v>0</v>
      </c>
      <c r="AF83" s="220">
        <v>0</v>
      </c>
      <c r="AG83" s="220">
        <f t="shared" si="18"/>
        <v>0</v>
      </c>
      <c r="AH83" s="234"/>
      <c r="AI83" s="235">
        <f t="shared" si="9"/>
        <v>506934.32</v>
      </c>
      <c r="AJ83" s="235">
        <f t="shared" si="9"/>
        <v>506934.32</v>
      </c>
      <c r="AK83" s="235">
        <f t="shared" si="9"/>
        <v>506934.32</v>
      </c>
      <c r="AL83" s="235">
        <f t="shared" ref="AL83:AQ132" si="19">ROUND(G83*$B83/12,2)</f>
        <v>506934.32</v>
      </c>
      <c r="AM83" s="235">
        <f t="shared" si="19"/>
        <v>506934.32</v>
      </c>
      <c r="AN83" s="235">
        <f t="shared" si="19"/>
        <v>506934.32</v>
      </c>
      <c r="AO83" s="235">
        <f t="shared" si="11"/>
        <v>506934.32</v>
      </c>
      <c r="AP83" s="235">
        <f t="shared" si="11"/>
        <v>506934.32</v>
      </c>
      <c r="AQ83" s="235">
        <f t="shared" si="11"/>
        <v>506934.32</v>
      </c>
      <c r="AR83" s="235">
        <f t="shared" si="11"/>
        <v>509100.77</v>
      </c>
      <c r="AS83" s="235">
        <f t="shared" si="11"/>
        <v>511267.22</v>
      </c>
      <c r="AT83" s="235">
        <f t="shared" si="11"/>
        <v>511267.22</v>
      </c>
      <c r="AU83" s="236">
        <f t="shared" si="14"/>
        <v>6094044.0899999999</v>
      </c>
      <c r="AV83" s="236">
        <f t="shared" si="15"/>
        <v>511267.22</v>
      </c>
      <c r="AW83" s="236">
        <f t="shared" si="15"/>
        <v>511267.22</v>
      </c>
      <c r="AX83" s="236">
        <f t="shared" si="15"/>
        <v>511267.22</v>
      </c>
      <c r="AY83" s="236">
        <f t="shared" si="13"/>
        <v>511267.22</v>
      </c>
      <c r="AZ83" s="236">
        <f t="shared" si="10"/>
        <v>0</v>
      </c>
      <c r="BA83" s="236">
        <f t="shared" si="10"/>
        <v>0</v>
      </c>
      <c r="BB83" s="236">
        <f t="shared" si="10"/>
        <v>0</v>
      </c>
      <c r="BC83" s="236">
        <f t="shared" ref="BC83:BH132" si="20">ROUND(X83*$C83/12,2)</f>
        <v>0</v>
      </c>
      <c r="BD83" s="236">
        <f t="shared" si="20"/>
        <v>0</v>
      </c>
      <c r="BE83" s="236">
        <f t="shared" si="20"/>
        <v>0</v>
      </c>
      <c r="BF83" s="236">
        <f t="shared" si="12"/>
        <v>0</v>
      </c>
      <c r="BG83" s="236">
        <f t="shared" si="12"/>
        <v>0</v>
      </c>
      <c r="BH83" s="236">
        <f t="shared" si="12"/>
        <v>0</v>
      </c>
      <c r="BI83" s="236">
        <f t="shared" si="12"/>
        <v>0</v>
      </c>
      <c r="BJ83" s="236">
        <f t="shared" si="12"/>
        <v>0</v>
      </c>
      <c r="BK83" s="236">
        <f t="shared" si="12"/>
        <v>0</v>
      </c>
      <c r="BL83" s="235">
        <f t="shared" si="16"/>
        <v>0</v>
      </c>
      <c r="BM83" s="234"/>
      <c r="BN83" s="234"/>
      <c r="BO83" s="234"/>
      <c r="BP83" s="234"/>
      <c r="BQ83" s="234"/>
    </row>
    <row r="84" spans="1:69">
      <c r="A84" s="234" t="s">
        <v>297</v>
      </c>
      <c r="B84" s="231">
        <v>4.3500000000000004E-2</v>
      </c>
      <c r="C84" s="231">
        <v>4.3500000000000004E-2</v>
      </c>
      <c r="D84" s="220">
        <v>310551854.37</v>
      </c>
      <c r="E84" s="220">
        <v>311261137.23000002</v>
      </c>
      <c r="F84" s="220">
        <v>314054642.82999998</v>
      </c>
      <c r="G84" s="220">
        <v>318063441.29000002</v>
      </c>
      <c r="H84" s="220">
        <v>321666610.44999999</v>
      </c>
      <c r="I84" s="220">
        <v>322271597.44999999</v>
      </c>
      <c r="J84" s="220">
        <v>322234630.23499995</v>
      </c>
      <c r="K84" s="220">
        <v>323711363.85500002</v>
      </c>
      <c r="L84" s="220">
        <v>324081427.67000008</v>
      </c>
      <c r="M84" s="220">
        <v>324855464.94000006</v>
      </c>
      <c r="N84" s="220">
        <v>325047569.11500007</v>
      </c>
      <c r="O84" s="220">
        <v>324072646.84000009</v>
      </c>
      <c r="P84" s="220">
        <f t="shared" si="17"/>
        <v>3841872386.2750006</v>
      </c>
      <c r="Q84" s="220">
        <v>323402517.97000015</v>
      </c>
      <c r="R84" s="220">
        <v>324299767.65500009</v>
      </c>
      <c r="S84" s="220">
        <v>326396591.15500009</v>
      </c>
      <c r="T84" s="220">
        <v>327876145.21500009</v>
      </c>
      <c r="U84" s="220">
        <v>791801662.53500009</v>
      </c>
      <c r="V84" s="220">
        <v>792043397.96500015</v>
      </c>
      <c r="W84" s="220">
        <v>791843682.28499997</v>
      </c>
      <c r="X84" s="220">
        <v>792090263.28500009</v>
      </c>
      <c r="Y84" s="220">
        <v>792275091.57999992</v>
      </c>
      <c r="Z84" s="220">
        <v>796156149.78999984</v>
      </c>
      <c r="AA84" s="220">
        <v>799961253.27499986</v>
      </c>
      <c r="AB84" s="220">
        <v>798966132.97999978</v>
      </c>
      <c r="AC84" s="220">
        <v>798113742.01499987</v>
      </c>
      <c r="AD84" s="220">
        <v>799300804.34499991</v>
      </c>
      <c r="AE84" s="220">
        <v>800797191.00499976</v>
      </c>
      <c r="AF84" s="220">
        <v>801074203.90499973</v>
      </c>
      <c r="AG84" s="220">
        <f t="shared" si="18"/>
        <v>9554423574.9650002</v>
      </c>
      <c r="AH84" s="234"/>
      <c r="AI84" s="235">
        <f t="shared" ref="AI84:AN147" si="21">ROUND(D84*$B84/12,2)</f>
        <v>1125750.47</v>
      </c>
      <c r="AJ84" s="235">
        <f t="shared" si="21"/>
        <v>1128321.6200000001</v>
      </c>
      <c r="AK84" s="235">
        <f t="shared" si="21"/>
        <v>1138448.08</v>
      </c>
      <c r="AL84" s="235">
        <f t="shared" si="19"/>
        <v>1152979.97</v>
      </c>
      <c r="AM84" s="235">
        <f t="shared" si="19"/>
        <v>1166041.46</v>
      </c>
      <c r="AN84" s="235">
        <f t="shared" si="19"/>
        <v>1168234.54</v>
      </c>
      <c r="AO84" s="235">
        <f t="shared" si="11"/>
        <v>1168100.53</v>
      </c>
      <c r="AP84" s="235">
        <f t="shared" si="11"/>
        <v>1173453.69</v>
      </c>
      <c r="AQ84" s="235">
        <f t="shared" si="11"/>
        <v>1174795.18</v>
      </c>
      <c r="AR84" s="235">
        <f t="shared" si="11"/>
        <v>1177601.06</v>
      </c>
      <c r="AS84" s="235">
        <f t="shared" si="11"/>
        <v>1178297.44</v>
      </c>
      <c r="AT84" s="235">
        <f t="shared" si="11"/>
        <v>1174763.3400000001</v>
      </c>
      <c r="AU84" s="236">
        <f t="shared" si="14"/>
        <v>13926787.379999999</v>
      </c>
      <c r="AV84" s="236">
        <f t="shared" si="15"/>
        <v>1172334.1299999999</v>
      </c>
      <c r="AW84" s="236">
        <f t="shared" si="15"/>
        <v>1175586.6599999999</v>
      </c>
      <c r="AX84" s="236">
        <f t="shared" si="15"/>
        <v>1183187.6399999999</v>
      </c>
      <c r="AY84" s="236">
        <f t="shared" si="13"/>
        <v>1188551.03</v>
      </c>
      <c r="AZ84" s="236">
        <f t="shared" ref="AZ84:BE147" si="22">ROUND(U84*$C84/12,2)</f>
        <v>2870281.03</v>
      </c>
      <c r="BA84" s="236">
        <f t="shared" si="22"/>
        <v>2871157.32</v>
      </c>
      <c r="BB84" s="236">
        <f t="shared" si="22"/>
        <v>2870433.35</v>
      </c>
      <c r="BC84" s="236">
        <f t="shared" si="20"/>
        <v>2871327.2</v>
      </c>
      <c r="BD84" s="236">
        <f t="shared" si="20"/>
        <v>2871997.21</v>
      </c>
      <c r="BE84" s="236">
        <f t="shared" si="20"/>
        <v>2886066.04</v>
      </c>
      <c r="BF84" s="236">
        <f t="shared" si="12"/>
        <v>2899859.54</v>
      </c>
      <c r="BG84" s="236">
        <f t="shared" si="12"/>
        <v>2896252.23</v>
      </c>
      <c r="BH84" s="236">
        <f t="shared" si="12"/>
        <v>2893162.31</v>
      </c>
      <c r="BI84" s="236">
        <f t="shared" si="12"/>
        <v>2897465.42</v>
      </c>
      <c r="BJ84" s="236">
        <f t="shared" si="12"/>
        <v>2902889.82</v>
      </c>
      <c r="BK84" s="236">
        <f t="shared" si="12"/>
        <v>2903893.99</v>
      </c>
      <c r="BL84" s="235">
        <f t="shared" si="16"/>
        <v>34634785.460000001</v>
      </c>
      <c r="BM84" s="234"/>
      <c r="BN84" s="234"/>
      <c r="BO84" s="234"/>
      <c r="BP84" s="234"/>
      <c r="BQ84" s="234"/>
    </row>
    <row r="85" spans="1:69">
      <c r="A85" s="234" t="s">
        <v>298</v>
      </c>
      <c r="B85" s="237">
        <v>2.6800000000000001E-2</v>
      </c>
      <c r="C85" s="237">
        <v>2.6800000000000001E-2</v>
      </c>
      <c r="D85" s="220">
        <v>32692663.850000001</v>
      </c>
      <c r="E85" s="220">
        <v>32692663.850000001</v>
      </c>
      <c r="F85" s="220">
        <v>32692663.850000001</v>
      </c>
      <c r="G85" s="220">
        <v>32692663.850000001</v>
      </c>
      <c r="H85" s="220">
        <v>32692663.850000001</v>
      </c>
      <c r="I85" s="220">
        <v>32692663.850000001</v>
      </c>
      <c r="J85" s="220">
        <v>32692663.850000001</v>
      </c>
      <c r="K85" s="220">
        <v>32692663.850000001</v>
      </c>
      <c r="L85" s="220">
        <v>32692663.850000001</v>
      </c>
      <c r="M85" s="220">
        <v>32692663.850000001</v>
      </c>
      <c r="N85" s="220">
        <v>32692663.850000001</v>
      </c>
      <c r="O85" s="220">
        <v>32692663.850000001</v>
      </c>
      <c r="P85" s="220">
        <f t="shared" si="17"/>
        <v>392311966.20000005</v>
      </c>
      <c r="Q85" s="220">
        <v>32692663.850000001</v>
      </c>
      <c r="R85" s="220">
        <v>32692663.850000001</v>
      </c>
      <c r="S85" s="220">
        <v>32692663.850000001</v>
      </c>
      <c r="T85" s="220">
        <v>32692663.850000001</v>
      </c>
      <c r="U85" s="220">
        <v>32692663.850000001</v>
      </c>
      <c r="V85" s="220">
        <v>32692663.850000001</v>
      </c>
      <c r="W85" s="220">
        <v>32692663.850000001</v>
      </c>
      <c r="X85" s="220">
        <v>32692663.850000001</v>
      </c>
      <c r="Y85" s="220">
        <v>32692663.850000001</v>
      </c>
      <c r="Z85" s="220">
        <v>32692663.850000001</v>
      </c>
      <c r="AA85" s="220">
        <v>32692663.850000001</v>
      </c>
      <c r="AB85" s="220">
        <v>32692663.850000001</v>
      </c>
      <c r="AC85" s="220">
        <v>32692663.850000001</v>
      </c>
      <c r="AD85" s="220">
        <v>32692663.850000001</v>
      </c>
      <c r="AE85" s="220">
        <v>32692663.850000001</v>
      </c>
      <c r="AF85" s="220">
        <v>32692663.850000001</v>
      </c>
      <c r="AG85" s="220">
        <f t="shared" si="18"/>
        <v>392311966.20000005</v>
      </c>
      <c r="AH85" s="234"/>
      <c r="AI85" s="235">
        <f t="shared" si="21"/>
        <v>73013.62</v>
      </c>
      <c r="AJ85" s="235">
        <f t="shared" si="21"/>
        <v>73013.62</v>
      </c>
      <c r="AK85" s="235">
        <f t="shared" si="21"/>
        <v>73013.62</v>
      </c>
      <c r="AL85" s="235">
        <f t="shared" si="19"/>
        <v>73013.62</v>
      </c>
      <c r="AM85" s="235">
        <f t="shared" si="19"/>
        <v>73013.62</v>
      </c>
      <c r="AN85" s="235">
        <f t="shared" si="19"/>
        <v>73013.62</v>
      </c>
      <c r="AO85" s="235">
        <f t="shared" si="11"/>
        <v>73013.62</v>
      </c>
      <c r="AP85" s="235">
        <f t="shared" si="11"/>
        <v>73013.62</v>
      </c>
      <c r="AQ85" s="235">
        <f t="shared" si="11"/>
        <v>73013.62</v>
      </c>
      <c r="AR85" s="235">
        <f t="shared" si="11"/>
        <v>73013.62</v>
      </c>
      <c r="AS85" s="235">
        <f t="shared" si="11"/>
        <v>73013.62</v>
      </c>
      <c r="AT85" s="235">
        <f t="shared" si="11"/>
        <v>73013.62</v>
      </c>
      <c r="AU85" s="236">
        <f t="shared" si="14"/>
        <v>876163.44</v>
      </c>
      <c r="AV85" s="236">
        <f t="shared" si="15"/>
        <v>73013.62</v>
      </c>
      <c r="AW85" s="236">
        <f t="shared" si="15"/>
        <v>73013.62</v>
      </c>
      <c r="AX85" s="236">
        <f t="shared" si="15"/>
        <v>73013.62</v>
      </c>
      <c r="AY85" s="236">
        <f t="shared" si="13"/>
        <v>73013.62</v>
      </c>
      <c r="AZ85" s="236">
        <f t="shared" si="22"/>
        <v>73013.62</v>
      </c>
      <c r="BA85" s="236">
        <f t="shared" si="22"/>
        <v>73013.62</v>
      </c>
      <c r="BB85" s="236">
        <f t="shared" si="22"/>
        <v>73013.62</v>
      </c>
      <c r="BC85" s="236">
        <f t="shared" si="20"/>
        <v>73013.62</v>
      </c>
      <c r="BD85" s="236">
        <f t="shared" si="20"/>
        <v>73013.62</v>
      </c>
      <c r="BE85" s="236">
        <f t="shared" si="20"/>
        <v>73013.62</v>
      </c>
      <c r="BF85" s="236">
        <f t="shared" si="12"/>
        <v>73013.62</v>
      </c>
      <c r="BG85" s="236">
        <f t="shared" si="12"/>
        <v>73013.62</v>
      </c>
      <c r="BH85" s="236">
        <f t="shared" si="12"/>
        <v>73013.62</v>
      </c>
      <c r="BI85" s="236">
        <f t="shared" si="12"/>
        <v>73013.62</v>
      </c>
      <c r="BJ85" s="236">
        <f t="shared" si="12"/>
        <v>73013.62</v>
      </c>
      <c r="BK85" s="236">
        <f t="shared" si="12"/>
        <v>73013.62</v>
      </c>
      <c r="BL85" s="235">
        <f t="shared" si="16"/>
        <v>876163.44</v>
      </c>
      <c r="BM85" s="234"/>
      <c r="BN85" s="234"/>
      <c r="BO85" s="234"/>
      <c r="BP85" s="234"/>
      <c r="BQ85" s="234"/>
    </row>
    <row r="86" spans="1:69">
      <c r="A86" s="234" t="s">
        <v>299</v>
      </c>
      <c r="B86" s="231">
        <v>4.3500000000000004E-2</v>
      </c>
      <c r="C86" s="231">
        <v>4.3500000000000004E-2</v>
      </c>
      <c r="D86" s="220">
        <v>0</v>
      </c>
      <c r="E86" s="220">
        <v>0</v>
      </c>
      <c r="F86" s="220">
        <v>0</v>
      </c>
      <c r="G86" s="220">
        <v>0</v>
      </c>
      <c r="H86" s="220"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v>0</v>
      </c>
      <c r="N86" s="220">
        <v>0</v>
      </c>
      <c r="O86" s="220">
        <v>0</v>
      </c>
      <c r="P86" s="220">
        <f t="shared" si="17"/>
        <v>0</v>
      </c>
      <c r="Q86" s="220">
        <v>0</v>
      </c>
      <c r="R86" s="220">
        <v>0</v>
      </c>
      <c r="S86" s="220">
        <v>0</v>
      </c>
      <c r="T86" s="220">
        <v>0</v>
      </c>
      <c r="U86" s="220">
        <v>0</v>
      </c>
      <c r="V86" s="220">
        <v>0</v>
      </c>
      <c r="W86" s="220">
        <v>0</v>
      </c>
      <c r="X86" s="220">
        <v>0</v>
      </c>
      <c r="Y86" s="220">
        <v>0</v>
      </c>
      <c r="Z86" s="220">
        <v>0</v>
      </c>
      <c r="AA86" s="220">
        <v>0</v>
      </c>
      <c r="AB86" s="220">
        <v>0</v>
      </c>
      <c r="AC86" s="220">
        <v>0</v>
      </c>
      <c r="AD86" s="220">
        <v>0</v>
      </c>
      <c r="AE86" s="220">
        <v>0</v>
      </c>
      <c r="AF86" s="220">
        <v>0</v>
      </c>
      <c r="AG86" s="220">
        <f t="shared" si="18"/>
        <v>0</v>
      </c>
      <c r="AH86" s="234"/>
      <c r="AI86" s="235">
        <f t="shared" si="21"/>
        <v>0</v>
      </c>
      <c r="AJ86" s="235">
        <f t="shared" si="21"/>
        <v>0</v>
      </c>
      <c r="AK86" s="235">
        <f t="shared" si="21"/>
        <v>0</v>
      </c>
      <c r="AL86" s="235">
        <f t="shared" si="19"/>
        <v>0</v>
      </c>
      <c r="AM86" s="235">
        <f t="shared" si="19"/>
        <v>0</v>
      </c>
      <c r="AN86" s="235">
        <f t="shared" si="19"/>
        <v>0</v>
      </c>
      <c r="AO86" s="235">
        <f t="shared" si="11"/>
        <v>0</v>
      </c>
      <c r="AP86" s="235">
        <f t="shared" si="11"/>
        <v>0</v>
      </c>
      <c r="AQ86" s="235">
        <f t="shared" si="11"/>
        <v>0</v>
      </c>
      <c r="AR86" s="235">
        <f t="shared" si="11"/>
        <v>0</v>
      </c>
      <c r="AS86" s="235">
        <f t="shared" si="11"/>
        <v>0</v>
      </c>
      <c r="AT86" s="235">
        <f t="shared" si="11"/>
        <v>0</v>
      </c>
      <c r="AU86" s="236">
        <f t="shared" si="14"/>
        <v>0</v>
      </c>
      <c r="AV86" s="236">
        <f t="shared" si="15"/>
        <v>0</v>
      </c>
      <c r="AW86" s="236">
        <f t="shared" si="15"/>
        <v>0</v>
      </c>
      <c r="AX86" s="236">
        <f t="shared" si="15"/>
        <v>0</v>
      </c>
      <c r="AY86" s="236">
        <f t="shared" si="13"/>
        <v>0</v>
      </c>
      <c r="AZ86" s="236">
        <f t="shared" si="22"/>
        <v>0</v>
      </c>
      <c r="BA86" s="236">
        <f t="shared" si="22"/>
        <v>0</v>
      </c>
      <c r="BB86" s="236">
        <f t="shared" si="22"/>
        <v>0</v>
      </c>
      <c r="BC86" s="236">
        <f t="shared" si="20"/>
        <v>0</v>
      </c>
      <c r="BD86" s="236">
        <f t="shared" si="20"/>
        <v>0</v>
      </c>
      <c r="BE86" s="236">
        <f t="shared" si="20"/>
        <v>0</v>
      </c>
      <c r="BF86" s="236">
        <f t="shared" si="12"/>
        <v>0</v>
      </c>
      <c r="BG86" s="236">
        <f t="shared" si="12"/>
        <v>0</v>
      </c>
      <c r="BH86" s="236">
        <f t="shared" si="12"/>
        <v>0</v>
      </c>
      <c r="BI86" s="236">
        <f t="shared" si="12"/>
        <v>0</v>
      </c>
      <c r="BJ86" s="236">
        <f t="shared" si="12"/>
        <v>0</v>
      </c>
      <c r="BK86" s="236">
        <f t="shared" si="12"/>
        <v>0</v>
      </c>
      <c r="BL86" s="235">
        <f t="shared" si="16"/>
        <v>0</v>
      </c>
      <c r="BM86" s="234"/>
      <c r="BN86" s="234"/>
      <c r="BO86" s="234"/>
      <c r="BP86" s="234"/>
      <c r="BQ86" s="234"/>
    </row>
    <row r="87" spans="1:69">
      <c r="A87" s="234" t="s">
        <v>300</v>
      </c>
      <c r="B87" s="231">
        <v>4.3500000000000004E-2</v>
      </c>
      <c r="C87" s="231">
        <v>4.3500000000000004E-2</v>
      </c>
      <c r="D87" s="220">
        <v>0</v>
      </c>
      <c r="E87" s="220">
        <v>0</v>
      </c>
      <c r="F87" s="220">
        <v>0</v>
      </c>
      <c r="G87" s="220">
        <v>0</v>
      </c>
      <c r="H87" s="220">
        <v>0</v>
      </c>
      <c r="I87" s="220">
        <v>0</v>
      </c>
      <c r="J87" s="220">
        <v>0</v>
      </c>
      <c r="K87" s="220">
        <v>0</v>
      </c>
      <c r="L87" s="220">
        <v>0</v>
      </c>
      <c r="M87" s="220">
        <v>0</v>
      </c>
      <c r="N87" s="220">
        <v>0</v>
      </c>
      <c r="O87" s="220">
        <v>0</v>
      </c>
      <c r="P87" s="220">
        <f t="shared" si="17"/>
        <v>0</v>
      </c>
      <c r="Q87" s="220">
        <v>0</v>
      </c>
      <c r="R87" s="220">
        <v>0</v>
      </c>
      <c r="S87" s="220">
        <v>0</v>
      </c>
      <c r="T87" s="220">
        <v>0</v>
      </c>
      <c r="U87" s="220">
        <v>0</v>
      </c>
      <c r="V87" s="220">
        <v>0</v>
      </c>
      <c r="W87" s="220">
        <v>0</v>
      </c>
      <c r="X87" s="220">
        <v>0</v>
      </c>
      <c r="Y87" s="220">
        <v>0</v>
      </c>
      <c r="Z87" s="220">
        <v>0</v>
      </c>
      <c r="AA87" s="220">
        <v>0</v>
      </c>
      <c r="AB87" s="220">
        <v>0</v>
      </c>
      <c r="AC87" s="220">
        <v>0</v>
      </c>
      <c r="AD87" s="220">
        <v>0</v>
      </c>
      <c r="AE87" s="220">
        <v>0</v>
      </c>
      <c r="AF87" s="220">
        <v>0</v>
      </c>
      <c r="AG87" s="220">
        <f t="shared" si="18"/>
        <v>0</v>
      </c>
      <c r="AH87" s="234"/>
      <c r="AI87" s="235">
        <f t="shared" si="21"/>
        <v>0</v>
      </c>
      <c r="AJ87" s="235">
        <f t="shared" si="21"/>
        <v>0</v>
      </c>
      <c r="AK87" s="235">
        <f t="shared" si="21"/>
        <v>0</v>
      </c>
      <c r="AL87" s="235">
        <f t="shared" si="19"/>
        <v>0</v>
      </c>
      <c r="AM87" s="235">
        <f t="shared" si="19"/>
        <v>0</v>
      </c>
      <c r="AN87" s="235">
        <f t="shared" si="19"/>
        <v>0</v>
      </c>
      <c r="AO87" s="235">
        <f t="shared" si="11"/>
        <v>0</v>
      </c>
      <c r="AP87" s="235">
        <f t="shared" si="11"/>
        <v>0</v>
      </c>
      <c r="AQ87" s="235">
        <f t="shared" si="11"/>
        <v>0</v>
      </c>
      <c r="AR87" s="235">
        <f t="shared" si="11"/>
        <v>0</v>
      </c>
      <c r="AS87" s="235">
        <f t="shared" si="11"/>
        <v>0</v>
      </c>
      <c r="AT87" s="235">
        <f t="shared" si="11"/>
        <v>0</v>
      </c>
      <c r="AU87" s="236">
        <f t="shared" si="14"/>
        <v>0</v>
      </c>
      <c r="AV87" s="236">
        <f t="shared" si="15"/>
        <v>0</v>
      </c>
      <c r="AW87" s="236">
        <f t="shared" si="15"/>
        <v>0</v>
      </c>
      <c r="AX87" s="236">
        <f t="shared" si="15"/>
        <v>0</v>
      </c>
      <c r="AY87" s="236">
        <f t="shared" si="13"/>
        <v>0</v>
      </c>
      <c r="AZ87" s="236">
        <f t="shared" si="22"/>
        <v>0</v>
      </c>
      <c r="BA87" s="236">
        <f t="shared" si="22"/>
        <v>0</v>
      </c>
      <c r="BB87" s="236">
        <f t="shared" si="22"/>
        <v>0</v>
      </c>
      <c r="BC87" s="236">
        <f t="shared" si="20"/>
        <v>0</v>
      </c>
      <c r="BD87" s="236">
        <f t="shared" si="20"/>
        <v>0</v>
      </c>
      <c r="BE87" s="236">
        <f t="shared" si="20"/>
        <v>0</v>
      </c>
      <c r="BF87" s="236">
        <f t="shared" si="12"/>
        <v>0</v>
      </c>
      <c r="BG87" s="236">
        <f t="shared" si="12"/>
        <v>0</v>
      </c>
      <c r="BH87" s="236">
        <f t="shared" si="12"/>
        <v>0</v>
      </c>
      <c r="BI87" s="236">
        <f t="shared" si="12"/>
        <v>0</v>
      </c>
      <c r="BJ87" s="236">
        <f t="shared" si="12"/>
        <v>0</v>
      </c>
      <c r="BK87" s="236">
        <f t="shared" si="12"/>
        <v>0</v>
      </c>
      <c r="BL87" s="235">
        <f t="shared" si="16"/>
        <v>0</v>
      </c>
      <c r="BM87" s="234"/>
      <c r="BN87" s="234"/>
      <c r="BO87" s="234"/>
      <c r="BP87" s="234"/>
      <c r="BQ87" s="234"/>
    </row>
    <row r="88" spans="1:69">
      <c r="A88" s="234" t="s">
        <v>301</v>
      </c>
      <c r="B88" s="231">
        <v>4.3500000000000004E-2</v>
      </c>
      <c r="C88" s="231">
        <v>4.3500000000000004E-2</v>
      </c>
      <c r="D88" s="220">
        <v>306529398.56999999</v>
      </c>
      <c r="E88" s="220">
        <v>306529398.56999999</v>
      </c>
      <c r="F88" s="220">
        <v>308310857.91000003</v>
      </c>
      <c r="G88" s="220">
        <v>310092317.25</v>
      </c>
      <c r="H88" s="220">
        <v>310092317.25</v>
      </c>
      <c r="I88" s="220">
        <v>310092317.25</v>
      </c>
      <c r="J88" s="220">
        <v>310092317.25</v>
      </c>
      <c r="K88" s="220">
        <v>311950230.58499998</v>
      </c>
      <c r="L88" s="220">
        <v>314609340.42000002</v>
      </c>
      <c r="M88" s="220">
        <v>313561363.04000002</v>
      </c>
      <c r="N88" s="220">
        <v>311712189.16000003</v>
      </c>
      <c r="O88" s="220">
        <v>311712189.16000003</v>
      </c>
      <c r="P88" s="220">
        <f t="shared" si="17"/>
        <v>3725284236.415</v>
      </c>
      <c r="Q88" s="220">
        <v>311712189.16000003</v>
      </c>
      <c r="R88" s="220">
        <v>311712189.16000003</v>
      </c>
      <c r="S88" s="220">
        <v>311712189.16000003</v>
      </c>
      <c r="T88" s="220">
        <v>311712189.16000003</v>
      </c>
      <c r="U88" s="220">
        <v>0</v>
      </c>
      <c r="V88" s="220">
        <v>0</v>
      </c>
      <c r="W88" s="220">
        <v>0</v>
      </c>
      <c r="X88" s="220">
        <v>0</v>
      </c>
      <c r="Y88" s="220">
        <v>0</v>
      </c>
      <c r="Z88" s="220">
        <v>0</v>
      </c>
      <c r="AA88" s="220">
        <v>0</v>
      </c>
      <c r="AB88" s="220">
        <v>0</v>
      </c>
      <c r="AC88" s="220">
        <v>0</v>
      </c>
      <c r="AD88" s="220">
        <v>0</v>
      </c>
      <c r="AE88" s="220">
        <v>0</v>
      </c>
      <c r="AF88" s="220">
        <v>0</v>
      </c>
      <c r="AG88" s="220">
        <f t="shared" si="18"/>
        <v>0</v>
      </c>
      <c r="AH88" s="234"/>
      <c r="AI88" s="235">
        <f t="shared" si="21"/>
        <v>1111169.07</v>
      </c>
      <c r="AJ88" s="235">
        <f t="shared" si="21"/>
        <v>1111169.07</v>
      </c>
      <c r="AK88" s="235">
        <f t="shared" si="21"/>
        <v>1117626.8600000001</v>
      </c>
      <c r="AL88" s="235">
        <f t="shared" si="19"/>
        <v>1124084.6499999999</v>
      </c>
      <c r="AM88" s="235">
        <f t="shared" si="19"/>
        <v>1124084.6499999999</v>
      </c>
      <c r="AN88" s="235">
        <f t="shared" si="19"/>
        <v>1124084.6499999999</v>
      </c>
      <c r="AO88" s="235">
        <f t="shared" si="11"/>
        <v>1124084.6499999999</v>
      </c>
      <c r="AP88" s="235">
        <f t="shared" si="11"/>
        <v>1130819.5900000001</v>
      </c>
      <c r="AQ88" s="235">
        <f t="shared" si="11"/>
        <v>1140458.8600000001</v>
      </c>
      <c r="AR88" s="235">
        <f t="shared" si="11"/>
        <v>1136659.94</v>
      </c>
      <c r="AS88" s="235">
        <f t="shared" si="11"/>
        <v>1129956.69</v>
      </c>
      <c r="AT88" s="235">
        <f t="shared" si="11"/>
        <v>1129956.69</v>
      </c>
      <c r="AU88" s="236">
        <f t="shared" si="14"/>
        <v>13504155.369999999</v>
      </c>
      <c r="AV88" s="236">
        <f t="shared" si="15"/>
        <v>1129956.69</v>
      </c>
      <c r="AW88" s="236">
        <f t="shared" si="15"/>
        <v>1129956.69</v>
      </c>
      <c r="AX88" s="236">
        <f t="shared" si="15"/>
        <v>1129956.69</v>
      </c>
      <c r="AY88" s="236">
        <f t="shared" si="13"/>
        <v>1129956.69</v>
      </c>
      <c r="AZ88" s="236">
        <f t="shared" si="22"/>
        <v>0</v>
      </c>
      <c r="BA88" s="236">
        <f t="shared" si="22"/>
        <v>0</v>
      </c>
      <c r="BB88" s="236">
        <f t="shared" si="22"/>
        <v>0</v>
      </c>
      <c r="BC88" s="236">
        <f t="shared" si="20"/>
        <v>0</v>
      </c>
      <c r="BD88" s="236">
        <f t="shared" si="20"/>
        <v>0</v>
      </c>
      <c r="BE88" s="236">
        <f t="shared" si="20"/>
        <v>0</v>
      </c>
      <c r="BF88" s="236">
        <f t="shared" si="12"/>
        <v>0</v>
      </c>
      <c r="BG88" s="236">
        <f t="shared" si="12"/>
        <v>0</v>
      </c>
      <c r="BH88" s="236">
        <f t="shared" si="12"/>
        <v>0</v>
      </c>
      <c r="BI88" s="236">
        <f t="shared" si="12"/>
        <v>0</v>
      </c>
      <c r="BJ88" s="236">
        <f t="shared" si="12"/>
        <v>0</v>
      </c>
      <c r="BK88" s="236">
        <f t="shared" si="12"/>
        <v>0</v>
      </c>
      <c r="BL88" s="235">
        <f t="shared" si="16"/>
        <v>0</v>
      </c>
      <c r="BM88" s="234"/>
      <c r="BN88" s="234"/>
      <c r="BO88" s="234"/>
      <c r="BP88" s="234"/>
      <c r="BQ88" s="234"/>
    </row>
    <row r="89" spans="1:69">
      <c r="A89" s="234" t="s">
        <v>302</v>
      </c>
      <c r="B89" s="231">
        <v>4.3500000000000004E-2</v>
      </c>
      <c r="C89" s="231">
        <v>4.3500000000000004E-2</v>
      </c>
      <c r="D89" s="220">
        <v>151933402.65000001</v>
      </c>
      <c r="E89" s="220">
        <v>151933402.65000001</v>
      </c>
      <c r="F89" s="220">
        <v>151933402.65000001</v>
      </c>
      <c r="G89" s="220">
        <v>151933402.65000001</v>
      </c>
      <c r="H89" s="220">
        <v>151872648.72999999</v>
      </c>
      <c r="I89" s="220">
        <v>151735438.78999999</v>
      </c>
      <c r="J89" s="220">
        <v>151658982.78</v>
      </c>
      <c r="K89" s="220">
        <v>151658982.78</v>
      </c>
      <c r="L89" s="220">
        <v>151658982.78</v>
      </c>
      <c r="M89" s="220">
        <v>151658982.78</v>
      </c>
      <c r="N89" s="220">
        <v>151658982.78</v>
      </c>
      <c r="O89" s="220">
        <v>151658982.78</v>
      </c>
      <c r="P89" s="220">
        <f t="shared" si="17"/>
        <v>1821295594.8</v>
      </c>
      <c r="Q89" s="220">
        <v>151658982.78</v>
      </c>
      <c r="R89" s="220">
        <v>151658982.78</v>
      </c>
      <c r="S89" s="220">
        <v>151658982.78</v>
      </c>
      <c r="T89" s="220">
        <v>151658982.78</v>
      </c>
      <c r="U89" s="220">
        <v>0</v>
      </c>
      <c r="V89" s="220">
        <v>0</v>
      </c>
      <c r="W89" s="220">
        <v>0</v>
      </c>
      <c r="X89" s="220">
        <v>0</v>
      </c>
      <c r="Y89" s="220">
        <v>0</v>
      </c>
      <c r="Z89" s="220">
        <v>0</v>
      </c>
      <c r="AA89" s="220">
        <v>0</v>
      </c>
      <c r="AB89" s="220">
        <v>0</v>
      </c>
      <c r="AC89" s="220">
        <v>0</v>
      </c>
      <c r="AD89" s="220">
        <v>0</v>
      </c>
      <c r="AE89" s="220">
        <v>0</v>
      </c>
      <c r="AF89" s="220">
        <v>0</v>
      </c>
      <c r="AG89" s="220">
        <f t="shared" si="18"/>
        <v>0</v>
      </c>
      <c r="AH89" s="234"/>
      <c r="AI89" s="235">
        <f t="shared" si="21"/>
        <v>550758.57999999996</v>
      </c>
      <c r="AJ89" s="235">
        <f t="shared" si="21"/>
        <v>550758.57999999996</v>
      </c>
      <c r="AK89" s="235">
        <f t="shared" si="21"/>
        <v>550758.57999999996</v>
      </c>
      <c r="AL89" s="235">
        <f t="shared" si="19"/>
        <v>550758.57999999996</v>
      </c>
      <c r="AM89" s="235">
        <f t="shared" si="19"/>
        <v>550538.35</v>
      </c>
      <c r="AN89" s="235">
        <f t="shared" si="19"/>
        <v>550040.97</v>
      </c>
      <c r="AO89" s="235">
        <f t="shared" si="11"/>
        <v>549763.81000000006</v>
      </c>
      <c r="AP89" s="235">
        <f t="shared" si="11"/>
        <v>549763.81000000006</v>
      </c>
      <c r="AQ89" s="235">
        <f t="shared" si="11"/>
        <v>549763.81000000006</v>
      </c>
      <c r="AR89" s="235">
        <f t="shared" si="11"/>
        <v>549763.81000000006</v>
      </c>
      <c r="AS89" s="235">
        <f t="shared" si="11"/>
        <v>549763.81000000006</v>
      </c>
      <c r="AT89" s="235">
        <f t="shared" si="11"/>
        <v>549763.81000000006</v>
      </c>
      <c r="AU89" s="236">
        <f t="shared" si="14"/>
        <v>6602196.5000000019</v>
      </c>
      <c r="AV89" s="236">
        <f t="shared" si="15"/>
        <v>549763.81000000006</v>
      </c>
      <c r="AW89" s="236">
        <f t="shared" si="15"/>
        <v>549763.81000000006</v>
      </c>
      <c r="AX89" s="236">
        <f t="shared" si="15"/>
        <v>549763.81000000006</v>
      </c>
      <c r="AY89" s="236">
        <f t="shared" si="13"/>
        <v>549763.81000000006</v>
      </c>
      <c r="AZ89" s="236">
        <f t="shared" si="22"/>
        <v>0</v>
      </c>
      <c r="BA89" s="236">
        <f t="shared" si="22"/>
        <v>0</v>
      </c>
      <c r="BB89" s="236">
        <f t="shared" si="22"/>
        <v>0</v>
      </c>
      <c r="BC89" s="236">
        <f t="shared" si="20"/>
        <v>0</v>
      </c>
      <c r="BD89" s="236">
        <f t="shared" si="20"/>
        <v>0</v>
      </c>
      <c r="BE89" s="236">
        <f t="shared" si="20"/>
        <v>0</v>
      </c>
      <c r="BF89" s="236">
        <f t="shared" si="12"/>
        <v>0</v>
      </c>
      <c r="BG89" s="236">
        <f t="shared" si="12"/>
        <v>0</v>
      </c>
      <c r="BH89" s="236">
        <f t="shared" si="12"/>
        <v>0</v>
      </c>
      <c r="BI89" s="236">
        <f t="shared" si="12"/>
        <v>0</v>
      </c>
      <c r="BJ89" s="236">
        <f t="shared" si="12"/>
        <v>0</v>
      </c>
      <c r="BK89" s="236">
        <f t="shared" si="12"/>
        <v>0</v>
      </c>
      <c r="BL89" s="235">
        <f t="shared" si="16"/>
        <v>0</v>
      </c>
      <c r="BM89" s="234"/>
      <c r="BN89" s="234"/>
      <c r="BO89" s="234"/>
      <c r="BP89" s="234"/>
      <c r="BQ89" s="234"/>
    </row>
    <row r="90" spans="1:69">
      <c r="A90" s="234" t="s">
        <v>303</v>
      </c>
      <c r="B90" s="231">
        <v>4.3500000000000004E-2</v>
      </c>
      <c r="C90" s="231">
        <v>4.3500000000000004E-2</v>
      </c>
      <c r="D90" s="220">
        <v>0</v>
      </c>
      <c r="E90" s="220">
        <v>0</v>
      </c>
      <c r="F90" s="220">
        <v>0</v>
      </c>
      <c r="G90" s="220">
        <v>0</v>
      </c>
      <c r="H90" s="220">
        <v>0</v>
      </c>
      <c r="I90" s="220">
        <v>0</v>
      </c>
      <c r="J90" s="220">
        <v>0</v>
      </c>
      <c r="K90" s="220">
        <v>0</v>
      </c>
      <c r="L90" s="220">
        <v>0</v>
      </c>
      <c r="M90" s="220">
        <v>0</v>
      </c>
      <c r="N90" s="220">
        <v>0</v>
      </c>
      <c r="O90" s="220">
        <v>0</v>
      </c>
      <c r="P90" s="220">
        <f t="shared" si="17"/>
        <v>0</v>
      </c>
      <c r="Q90" s="220">
        <v>0</v>
      </c>
      <c r="R90" s="220">
        <v>0</v>
      </c>
      <c r="S90" s="220">
        <v>0</v>
      </c>
      <c r="T90" s="220">
        <v>0</v>
      </c>
      <c r="U90" s="220">
        <v>0</v>
      </c>
      <c r="V90" s="220">
        <v>0</v>
      </c>
      <c r="W90" s="220">
        <v>0</v>
      </c>
      <c r="X90" s="220">
        <v>0</v>
      </c>
      <c r="Y90" s="220">
        <v>0</v>
      </c>
      <c r="Z90" s="220">
        <v>0</v>
      </c>
      <c r="AA90" s="220">
        <v>0</v>
      </c>
      <c r="AB90" s="220">
        <v>0</v>
      </c>
      <c r="AC90" s="220">
        <v>0</v>
      </c>
      <c r="AD90" s="220">
        <v>0</v>
      </c>
      <c r="AE90" s="220">
        <v>0</v>
      </c>
      <c r="AF90" s="220">
        <v>0</v>
      </c>
      <c r="AG90" s="220">
        <f t="shared" si="18"/>
        <v>0</v>
      </c>
      <c r="AH90" s="234"/>
      <c r="AI90" s="235">
        <f t="shared" si="21"/>
        <v>0</v>
      </c>
      <c r="AJ90" s="235">
        <f t="shared" si="21"/>
        <v>0</v>
      </c>
      <c r="AK90" s="235">
        <f t="shared" si="21"/>
        <v>0</v>
      </c>
      <c r="AL90" s="235">
        <f t="shared" si="19"/>
        <v>0</v>
      </c>
      <c r="AM90" s="235">
        <f t="shared" si="19"/>
        <v>0</v>
      </c>
      <c r="AN90" s="235">
        <f t="shared" si="19"/>
        <v>0</v>
      </c>
      <c r="AO90" s="235">
        <f t="shared" si="11"/>
        <v>0</v>
      </c>
      <c r="AP90" s="235">
        <f t="shared" si="11"/>
        <v>0</v>
      </c>
      <c r="AQ90" s="235">
        <f t="shared" si="11"/>
        <v>0</v>
      </c>
      <c r="AR90" s="235">
        <f t="shared" si="11"/>
        <v>0</v>
      </c>
      <c r="AS90" s="235">
        <f t="shared" si="11"/>
        <v>0</v>
      </c>
      <c r="AT90" s="235">
        <f t="shared" si="11"/>
        <v>0</v>
      </c>
      <c r="AU90" s="236">
        <f t="shared" si="14"/>
        <v>0</v>
      </c>
      <c r="AV90" s="236">
        <f t="shared" si="15"/>
        <v>0</v>
      </c>
      <c r="AW90" s="236">
        <f t="shared" si="15"/>
        <v>0</v>
      </c>
      <c r="AX90" s="236">
        <f t="shared" si="15"/>
        <v>0</v>
      </c>
      <c r="AY90" s="236">
        <f t="shared" si="13"/>
        <v>0</v>
      </c>
      <c r="AZ90" s="236">
        <f t="shared" si="22"/>
        <v>0</v>
      </c>
      <c r="BA90" s="236">
        <f t="shared" si="22"/>
        <v>0</v>
      </c>
      <c r="BB90" s="236">
        <f t="shared" si="22"/>
        <v>0</v>
      </c>
      <c r="BC90" s="236">
        <f t="shared" si="20"/>
        <v>0</v>
      </c>
      <c r="BD90" s="236">
        <f t="shared" si="20"/>
        <v>0</v>
      </c>
      <c r="BE90" s="236">
        <f t="shared" si="20"/>
        <v>0</v>
      </c>
      <c r="BF90" s="236">
        <f t="shared" si="12"/>
        <v>0</v>
      </c>
      <c r="BG90" s="236">
        <f t="shared" si="12"/>
        <v>0</v>
      </c>
      <c r="BH90" s="236">
        <f t="shared" si="12"/>
        <v>0</v>
      </c>
      <c r="BI90" s="236">
        <f t="shared" si="12"/>
        <v>0</v>
      </c>
      <c r="BJ90" s="236">
        <f t="shared" si="12"/>
        <v>0</v>
      </c>
      <c r="BK90" s="236">
        <f t="shared" si="12"/>
        <v>0</v>
      </c>
      <c r="BL90" s="235">
        <f t="shared" si="16"/>
        <v>0</v>
      </c>
      <c r="BM90" s="234"/>
      <c r="BN90" s="234"/>
      <c r="BO90" s="234"/>
      <c r="BP90" s="234"/>
      <c r="BQ90" s="234"/>
    </row>
    <row r="91" spans="1:69">
      <c r="A91" s="234" t="s">
        <v>304</v>
      </c>
      <c r="B91" s="231">
        <v>0</v>
      </c>
      <c r="C91" s="231">
        <v>0</v>
      </c>
      <c r="D91" s="220">
        <v>0</v>
      </c>
      <c r="E91" s="220">
        <v>0</v>
      </c>
      <c r="F91" s="220">
        <v>0</v>
      </c>
      <c r="G91" s="220">
        <v>0</v>
      </c>
      <c r="H91" s="220">
        <v>0</v>
      </c>
      <c r="I91" s="220">
        <v>0</v>
      </c>
      <c r="J91" s="220">
        <v>0</v>
      </c>
      <c r="K91" s="220">
        <v>0</v>
      </c>
      <c r="L91" s="220">
        <v>0</v>
      </c>
      <c r="M91" s="220">
        <v>0</v>
      </c>
      <c r="N91" s="220">
        <v>0</v>
      </c>
      <c r="O91" s="220">
        <v>0</v>
      </c>
      <c r="P91" s="220">
        <f t="shared" si="17"/>
        <v>0</v>
      </c>
      <c r="Q91" s="220">
        <v>0</v>
      </c>
      <c r="R91" s="220">
        <v>0</v>
      </c>
      <c r="S91" s="220">
        <v>0</v>
      </c>
      <c r="T91" s="220">
        <v>0</v>
      </c>
      <c r="U91" s="220">
        <v>0</v>
      </c>
      <c r="V91" s="220">
        <v>0</v>
      </c>
      <c r="W91" s="220">
        <v>0</v>
      </c>
      <c r="X91" s="220">
        <v>0</v>
      </c>
      <c r="Y91" s="220">
        <v>0</v>
      </c>
      <c r="Z91" s="220">
        <v>0</v>
      </c>
      <c r="AA91" s="220">
        <v>0</v>
      </c>
      <c r="AB91" s="220">
        <v>0</v>
      </c>
      <c r="AC91" s="220">
        <v>0</v>
      </c>
      <c r="AD91" s="220">
        <v>0</v>
      </c>
      <c r="AE91" s="220">
        <v>0</v>
      </c>
      <c r="AF91" s="220">
        <v>0</v>
      </c>
      <c r="AG91" s="220">
        <f t="shared" si="18"/>
        <v>0</v>
      </c>
      <c r="AH91" s="234"/>
      <c r="AI91" s="235">
        <f t="shared" si="21"/>
        <v>0</v>
      </c>
      <c r="AJ91" s="235">
        <f t="shared" si="21"/>
        <v>0</v>
      </c>
      <c r="AK91" s="235">
        <f t="shared" si="21"/>
        <v>0</v>
      </c>
      <c r="AL91" s="235">
        <f t="shared" si="19"/>
        <v>0</v>
      </c>
      <c r="AM91" s="235">
        <f t="shared" si="19"/>
        <v>0</v>
      </c>
      <c r="AN91" s="235">
        <f t="shared" si="19"/>
        <v>0</v>
      </c>
      <c r="AO91" s="235">
        <f t="shared" si="11"/>
        <v>0</v>
      </c>
      <c r="AP91" s="235">
        <f t="shared" si="11"/>
        <v>0</v>
      </c>
      <c r="AQ91" s="235">
        <f t="shared" si="11"/>
        <v>0</v>
      </c>
      <c r="AR91" s="235">
        <f t="shared" si="11"/>
        <v>0</v>
      </c>
      <c r="AS91" s="235">
        <f t="shared" si="11"/>
        <v>0</v>
      </c>
      <c r="AT91" s="235">
        <f t="shared" si="11"/>
        <v>0</v>
      </c>
      <c r="AU91" s="236">
        <f t="shared" si="14"/>
        <v>0</v>
      </c>
      <c r="AV91" s="236">
        <f t="shared" si="15"/>
        <v>0</v>
      </c>
      <c r="AW91" s="236">
        <f t="shared" si="15"/>
        <v>0</v>
      </c>
      <c r="AX91" s="236">
        <f t="shared" si="15"/>
        <v>0</v>
      </c>
      <c r="AY91" s="236">
        <f t="shared" si="13"/>
        <v>0</v>
      </c>
      <c r="AZ91" s="236">
        <f t="shared" si="22"/>
        <v>0</v>
      </c>
      <c r="BA91" s="236">
        <f t="shared" si="22"/>
        <v>0</v>
      </c>
      <c r="BB91" s="236">
        <f t="shared" si="22"/>
        <v>0</v>
      </c>
      <c r="BC91" s="236">
        <f t="shared" si="20"/>
        <v>0</v>
      </c>
      <c r="BD91" s="236">
        <f t="shared" si="20"/>
        <v>0</v>
      </c>
      <c r="BE91" s="236">
        <f t="shared" si="20"/>
        <v>0</v>
      </c>
      <c r="BF91" s="236">
        <f t="shared" si="12"/>
        <v>0</v>
      </c>
      <c r="BG91" s="236">
        <f t="shared" si="12"/>
        <v>0</v>
      </c>
      <c r="BH91" s="236">
        <f t="shared" si="12"/>
        <v>0</v>
      </c>
      <c r="BI91" s="236">
        <f t="shared" si="12"/>
        <v>0</v>
      </c>
      <c r="BJ91" s="236">
        <f t="shared" si="12"/>
        <v>0</v>
      </c>
      <c r="BK91" s="236">
        <f t="shared" si="12"/>
        <v>0</v>
      </c>
      <c r="BL91" s="235">
        <f t="shared" si="16"/>
        <v>0</v>
      </c>
      <c r="BM91" s="234"/>
      <c r="BN91" s="234"/>
      <c r="BO91" s="234"/>
      <c r="BP91" s="234"/>
      <c r="BQ91" s="234"/>
    </row>
    <row r="92" spans="1:69">
      <c r="A92" s="234" t="s">
        <v>305</v>
      </c>
      <c r="B92" s="231">
        <v>3.9900000000000005E-2</v>
      </c>
      <c r="C92" s="231">
        <v>3.9900000000000005E-2</v>
      </c>
      <c r="D92" s="220">
        <v>119531714.73</v>
      </c>
      <c r="E92" s="220">
        <v>119419033.87</v>
      </c>
      <c r="F92" s="220">
        <v>119373721.40000001</v>
      </c>
      <c r="G92" s="220">
        <v>119311979.17</v>
      </c>
      <c r="H92" s="220">
        <v>119255120.27</v>
      </c>
      <c r="I92" s="220">
        <v>119198261.36</v>
      </c>
      <c r="J92" s="220">
        <v>119198261.36</v>
      </c>
      <c r="K92" s="220">
        <v>119198261.36</v>
      </c>
      <c r="L92" s="220">
        <v>119198261.36</v>
      </c>
      <c r="M92" s="220">
        <v>119198261.36</v>
      </c>
      <c r="N92" s="220">
        <v>119198261.36</v>
      </c>
      <c r="O92" s="220">
        <v>119198261.36</v>
      </c>
      <c r="P92" s="220">
        <f t="shared" si="17"/>
        <v>1431279398.9599998</v>
      </c>
      <c r="Q92" s="220">
        <v>119198261.36</v>
      </c>
      <c r="R92" s="220">
        <v>119198261.36</v>
      </c>
      <c r="S92" s="220">
        <v>119198261.36</v>
      </c>
      <c r="T92" s="220">
        <v>119198261.36</v>
      </c>
      <c r="U92" s="220">
        <v>120126427.04000001</v>
      </c>
      <c r="V92" s="220">
        <v>120126427.04000001</v>
      </c>
      <c r="W92" s="220">
        <v>120126427.04000001</v>
      </c>
      <c r="X92" s="220">
        <v>120126427.04000001</v>
      </c>
      <c r="Y92" s="220">
        <v>120126427.04000001</v>
      </c>
      <c r="Z92" s="220">
        <v>120126427.04000001</v>
      </c>
      <c r="AA92" s="220">
        <v>120126427.04000001</v>
      </c>
      <c r="AB92" s="220">
        <v>120126427.04000001</v>
      </c>
      <c r="AC92" s="220">
        <v>120126427.04000001</v>
      </c>
      <c r="AD92" s="220">
        <v>120126427.04000001</v>
      </c>
      <c r="AE92" s="220">
        <v>120126427.04000001</v>
      </c>
      <c r="AF92" s="220">
        <v>120126427.04000001</v>
      </c>
      <c r="AG92" s="220">
        <f t="shared" si="18"/>
        <v>1441517124.4799998</v>
      </c>
      <c r="AH92" s="234"/>
      <c r="AI92" s="235">
        <f t="shared" si="21"/>
        <v>397442.95</v>
      </c>
      <c r="AJ92" s="235">
        <f t="shared" si="21"/>
        <v>397068.29</v>
      </c>
      <c r="AK92" s="235">
        <f t="shared" si="21"/>
        <v>396917.62</v>
      </c>
      <c r="AL92" s="235">
        <f t="shared" si="19"/>
        <v>396712.33</v>
      </c>
      <c r="AM92" s="235">
        <f t="shared" si="19"/>
        <v>396523.27</v>
      </c>
      <c r="AN92" s="235">
        <f t="shared" si="19"/>
        <v>396334.22</v>
      </c>
      <c r="AO92" s="235">
        <f t="shared" si="11"/>
        <v>396334.22</v>
      </c>
      <c r="AP92" s="235">
        <f t="shared" si="11"/>
        <v>396334.22</v>
      </c>
      <c r="AQ92" s="235">
        <f t="shared" si="11"/>
        <v>396334.22</v>
      </c>
      <c r="AR92" s="235">
        <f t="shared" si="11"/>
        <v>396334.22</v>
      </c>
      <c r="AS92" s="235">
        <f t="shared" si="11"/>
        <v>396334.22</v>
      </c>
      <c r="AT92" s="235">
        <f t="shared" si="11"/>
        <v>396334.22</v>
      </c>
      <c r="AU92" s="236">
        <f t="shared" si="14"/>
        <v>4759003.9999999981</v>
      </c>
      <c r="AV92" s="236">
        <f t="shared" si="15"/>
        <v>396334.22</v>
      </c>
      <c r="AW92" s="236">
        <f t="shared" si="15"/>
        <v>396334.22</v>
      </c>
      <c r="AX92" s="236">
        <f t="shared" si="15"/>
        <v>396334.22</v>
      </c>
      <c r="AY92" s="236">
        <f t="shared" si="13"/>
        <v>396334.22</v>
      </c>
      <c r="AZ92" s="236">
        <f t="shared" si="22"/>
        <v>399420.37</v>
      </c>
      <c r="BA92" s="236">
        <f t="shared" si="22"/>
        <v>399420.37</v>
      </c>
      <c r="BB92" s="236">
        <f t="shared" si="22"/>
        <v>399420.37</v>
      </c>
      <c r="BC92" s="236">
        <f t="shared" si="20"/>
        <v>399420.37</v>
      </c>
      <c r="BD92" s="236">
        <f t="shared" si="20"/>
        <v>399420.37</v>
      </c>
      <c r="BE92" s="236">
        <f t="shared" si="20"/>
        <v>399420.37</v>
      </c>
      <c r="BF92" s="236">
        <f t="shared" si="12"/>
        <v>399420.37</v>
      </c>
      <c r="BG92" s="236">
        <f t="shared" si="12"/>
        <v>399420.37</v>
      </c>
      <c r="BH92" s="236">
        <f t="shared" si="12"/>
        <v>399420.37</v>
      </c>
      <c r="BI92" s="236">
        <f t="shared" si="12"/>
        <v>399420.37</v>
      </c>
      <c r="BJ92" s="236">
        <f t="shared" si="12"/>
        <v>399420.37</v>
      </c>
      <c r="BK92" s="236">
        <f t="shared" si="12"/>
        <v>399420.37</v>
      </c>
      <c r="BL92" s="235">
        <f t="shared" si="16"/>
        <v>4793044.4400000004</v>
      </c>
      <c r="BM92" s="234"/>
      <c r="BN92" s="234"/>
      <c r="BO92" s="234"/>
      <c r="BP92" s="234"/>
      <c r="BQ92" s="234"/>
    </row>
    <row r="93" spans="1:69">
      <c r="A93" s="234" t="s">
        <v>306</v>
      </c>
      <c r="B93" s="231">
        <v>3.9900000000000005E-2</v>
      </c>
      <c r="C93" s="231">
        <v>3.9900000000000005E-2</v>
      </c>
      <c r="D93" s="220">
        <v>0</v>
      </c>
      <c r="E93" s="220">
        <v>0</v>
      </c>
      <c r="F93" s="220">
        <v>0</v>
      </c>
      <c r="G93" s="220">
        <v>0</v>
      </c>
      <c r="H93" s="220">
        <v>0</v>
      </c>
      <c r="I93" s="220">
        <v>0</v>
      </c>
      <c r="J93" s="220">
        <v>0</v>
      </c>
      <c r="K93" s="220">
        <v>0</v>
      </c>
      <c r="L93" s="220">
        <v>0</v>
      </c>
      <c r="M93" s="220">
        <v>0</v>
      </c>
      <c r="N93" s="220">
        <v>0</v>
      </c>
      <c r="O93" s="220">
        <v>0</v>
      </c>
      <c r="P93" s="220">
        <f t="shared" si="17"/>
        <v>0</v>
      </c>
      <c r="Q93" s="220">
        <v>0</v>
      </c>
      <c r="R93" s="220">
        <v>0</v>
      </c>
      <c r="S93" s="220">
        <v>0</v>
      </c>
      <c r="T93" s="220">
        <v>0</v>
      </c>
      <c r="U93" s="220">
        <v>0</v>
      </c>
      <c r="V93" s="220">
        <v>0</v>
      </c>
      <c r="W93" s="220">
        <v>0</v>
      </c>
      <c r="X93" s="220">
        <v>0</v>
      </c>
      <c r="Y93" s="220">
        <v>0</v>
      </c>
      <c r="Z93" s="220">
        <v>0</v>
      </c>
      <c r="AA93" s="220">
        <v>0</v>
      </c>
      <c r="AB93" s="220">
        <v>0</v>
      </c>
      <c r="AC93" s="220">
        <v>0</v>
      </c>
      <c r="AD93" s="220">
        <v>0</v>
      </c>
      <c r="AE93" s="220">
        <v>0</v>
      </c>
      <c r="AF93" s="220">
        <v>0</v>
      </c>
      <c r="AG93" s="220">
        <f t="shared" si="18"/>
        <v>0</v>
      </c>
      <c r="AH93" s="234"/>
      <c r="AI93" s="235">
        <f t="shared" si="21"/>
        <v>0</v>
      </c>
      <c r="AJ93" s="235">
        <f t="shared" si="21"/>
        <v>0</v>
      </c>
      <c r="AK93" s="235">
        <f t="shared" si="21"/>
        <v>0</v>
      </c>
      <c r="AL93" s="235">
        <f t="shared" si="19"/>
        <v>0</v>
      </c>
      <c r="AM93" s="235">
        <f t="shared" si="19"/>
        <v>0</v>
      </c>
      <c r="AN93" s="235">
        <f t="shared" si="19"/>
        <v>0</v>
      </c>
      <c r="AO93" s="235">
        <f t="shared" si="11"/>
        <v>0</v>
      </c>
      <c r="AP93" s="235">
        <f t="shared" si="11"/>
        <v>0</v>
      </c>
      <c r="AQ93" s="235">
        <f t="shared" si="11"/>
        <v>0</v>
      </c>
      <c r="AR93" s="235">
        <f t="shared" si="11"/>
        <v>0</v>
      </c>
      <c r="AS93" s="235">
        <f t="shared" si="11"/>
        <v>0</v>
      </c>
      <c r="AT93" s="235">
        <f t="shared" si="11"/>
        <v>0</v>
      </c>
      <c r="AU93" s="236">
        <f t="shared" si="14"/>
        <v>0</v>
      </c>
      <c r="AV93" s="236">
        <f t="shared" si="15"/>
        <v>0</v>
      </c>
      <c r="AW93" s="236">
        <f t="shared" si="15"/>
        <v>0</v>
      </c>
      <c r="AX93" s="236">
        <f t="shared" si="15"/>
        <v>0</v>
      </c>
      <c r="AY93" s="236">
        <f t="shared" si="13"/>
        <v>0</v>
      </c>
      <c r="AZ93" s="236">
        <f t="shared" si="22"/>
        <v>0</v>
      </c>
      <c r="BA93" s="236">
        <f t="shared" si="22"/>
        <v>0</v>
      </c>
      <c r="BB93" s="236">
        <f t="shared" si="22"/>
        <v>0</v>
      </c>
      <c r="BC93" s="236">
        <f t="shared" si="20"/>
        <v>0</v>
      </c>
      <c r="BD93" s="236">
        <f t="shared" si="20"/>
        <v>0</v>
      </c>
      <c r="BE93" s="236">
        <f t="shared" si="20"/>
        <v>0</v>
      </c>
      <c r="BF93" s="236">
        <f t="shared" si="12"/>
        <v>0</v>
      </c>
      <c r="BG93" s="236">
        <f t="shared" si="12"/>
        <v>0</v>
      </c>
      <c r="BH93" s="236">
        <f t="shared" si="12"/>
        <v>0</v>
      </c>
      <c r="BI93" s="236">
        <f t="shared" si="12"/>
        <v>0</v>
      </c>
      <c r="BJ93" s="236">
        <f t="shared" si="12"/>
        <v>0</v>
      </c>
      <c r="BK93" s="236">
        <f t="shared" si="12"/>
        <v>0</v>
      </c>
      <c r="BL93" s="235">
        <f t="shared" si="16"/>
        <v>0</v>
      </c>
      <c r="BM93" s="234"/>
      <c r="BN93" s="234"/>
      <c r="BO93" s="234"/>
      <c r="BP93" s="234"/>
      <c r="BQ93" s="234"/>
    </row>
    <row r="94" spans="1:69">
      <c r="A94" s="234" t="s">
        <v>307</v>
      </c>
      <c r="B94" s="231">
        <v>3.9900000000000005E-2</v>
      </c>
      <c r="C94" s="231">
        <v>3.9900000000000005E-2</v>
      </c>
      <c r="D94" s="220">
        <v>928165.68</v>
      </c>
      <c r="E94" s="220">
        <v>928165.68</v>
      </c>
      <c r="F94" s="220">
        <v>928165.68</v>
      </c>
      <c r="G94" s="220">
        <v>928165.68</v>
      </c>
      <c r="H94" s="220">
        <v>928165.68</v>
      </c>
      <c r="I94" s="220">
        <v>928165.68</v>
      </c>
      <c r="J94" s="220">
        <v>928165.68</v>
      </c>
      <c r="K94" s="220">
        <v>928165.68</v>
      </c>
      <c r="L94" s="220">
        <v>928165.68</v>
      </c>
      <c r="M94" s="220">
        <v>928165.68</v>
      </c>
      <c r="N94" s="220">
        <v>928165.68</v>
      </c>
      <c r="O94" s="220">
        <v>928165.68</v>
      </c>
      <c r="P94" s="220">
        <f t="shared" si="17"/>
        <v>11137988.159999998</v>
      </c>
      <c r="Q94" s="220">
        <v>928165.68</v>
      </c>
      <c r="R94" s="220">
        <v>928165.68</v>
      </c>
      <c r="S94" s="220">
        <v>928165.68</v>
      </c>
      <c r="T94" s="220">
        <v>928165.68</v>
      </c>
      <c r="U94" s="220">
        <v>0</v>
      </c>
      <c r="V94" s="220">
        <v>0</v>
      </c>
      <c r="W94" s="220">
        <v>0</v>
      </c>
      <c r="X94" s="220">
        <v>0</v>
      </c>
      <c r="Y94" s="220">
        <v>0</v>
      </c>
      <c r="Z94" s="220">
        <v>0</v>
      </c>
      <c r="AA94" s="220">
        <v>0</v>
      </c>
      <c r="AB94" s="220">
        <v>0</v>
      </c>
      <c r="AC94" s="220">
        <v>0</v>
      </c>
      <c r="AD94" s="220">
        <v>0</v>
      </c>
      <c r="AE94" s="220">
        <v>0</v>
      </c>
      <c r="AF94" s="220">
        <v>0</v>
      </c>
      <c r="AG94" s="220">
        <f t="shared" si="18"/>
        <v>0</v>
      </c>
      <c r="AH94" s="234"/>
      <c r="AI94" s="235">
        <f t="shared" si="21"/>
        <v>3086.15</v>
      </c>
      <c r="AJ94" s="235">
        <f t="shared" si="21"/>
        <v>3086.15</v>
      </c>
      <c r="AK94" s="235">
        <f t="shared" si="21"/>
        <v>3086.15</v>
      </c>
      <c r="AL94" s="235">
        <f t="shared" si="19"/>
        <v>3086.15</v>
      </c>
      <c r="AM94" s="235">
        <f t="shared" si="19"/>
        <v>3086.15</v>
      </c>
      <c r="AN94" s="235">
        <f t="shared" si="19"/>
        <v>3086.15</v>
      </c>
      <c r="AO94" s="235">
        <f t="shared" si="11"/>
        <v>3086.15</v>
      </c>
      <c r="AP94" s="235">
        <f t="shared" si="11"/>
        <v>3086.15</v>
      </c>
      <c r="AQ94" s="235">
        <f t="shared" si="11"/>
        <v>3086.15</v>
      </c>
      <c r="AR94" s="235">
        <f t="shared" si="11"/>
        <v>3086.15</v>
      </c>
      <c r="AS94" s="235">
        <f t="shared" si="11"/>
        <v>3086.15</v>
      </c>
      <c r="AT94" s="235">
        <f t="shared" si="11"/>
        <v>3086.15</v>
      </c>
      <c r="AU94" s="236">
        <f t="shared" si="14"/>
        <v>37033.80000000001</v>
      </c>
      <c r="AV94" s="236">
        <f t="shared" si="15"/>
        <v>3086.15</v>
      </c>
      <c r="AW94" s="236">
        <f t="shared" si="15"/>
        <v>3086.15</v>
      </c>
      <c r="AX94" s="236">
        <f t="shared" si="15"/>
        <v>3086.15</v>
      </c>
      <c r="AY94" s="236">
        <f t="shared" si="13"/>
        <v>3086.15</v>
      </c>
      <c r="AZ94" s="236">
        <f t="shared" si="22"/>
        <v>0</v>
      </c>
      <c r="BA94" s="236">
        <f t="shared" si="22"/>
        <v>0</v>
      </c>
      <c r="BB94" s="236">
        <f t="shared" si="22"/>
        <v>0</v>
      </c>
      <c r="BC94" s="236">
        <f t="shared" si="20"/>
        <v>0</v>
      </c>
      <c r="BD94" s="236">
        <f t="shared" si="20"/>
        <v>0</v>
      </c>
      <c r="BE94" s="236">
        <f t="shared" si="20"/>
        <v>0</v>
      </c>
      <c r="BF94" s="236">
        <f t="shared" si="12"/>
        <v>0</v>
      </c>
      <c r="BG94" s="236">
        <f t="shared" si="12"/>
        <v>0</v>
      </c>
      <c r="BH94" s="236">
        <f t="shared" si="12"/>
        <v>0</v>
      </c>
      <c r="BI94" s="236">
        <f t="shared" si="12"/>
        <v>0</v>
      </c>
      <c r="BJ94" s="236">
        <f t="shared" si="12"/>
        <v>0</v>
      </c>
      <c r="BK94" s="236">
        <f t="shared" si="12"/>
        <v>0</v>
      </c>
      <c r="BL94" s="235">
        <f t="shared" si="16"/>
        <v>0</v>
      </c>
      <c r="BM94" s="234"/>
      <c r="BN94" s="234"/>
      <c r="BO94" s="234"/>
      <c r="BP94" s="234"/>
      <c r="BQ94" s="234"/>
    </row>
    <row r="95" spans="1:69">
      <c r="A95" s="234" t="s">
        <v>308</v>
      </c>
      <c r="B95" s="231">
        <v>3.5699999999999996E-2</v>
      </c>
      <c r="C95" s="231">
        <v>3.5699999999999996E-2</v>
      </c>
      <c r="D95" s="220">
        <v>254610300.25</v>
      </c>
      <c r="E95" s="220">
        <v>254680353.16999999</v>
      </c>
      <c r="F95" s="220">
        <v>254730253.11000001</v>
      </c>
      <c r="G95" s="220">
        <v>254710100.13999999</v>
      </c>
      <c r="H95" s="220">
        <v>254710100.13999999</v>
      </c>
      <c r="I95" s="220">
        <v>254651682.91999999</v>
      </c>
      <c r="J95" s="220">
        <v>254593265.69</v>
      </c>
      <c r="K95" s="220">
        <v>254593265.69</v>
      </c>
      <c r="L95" s="220">
        <v>254593265.69</v>
      </c>
      <c r="M95" s="220">
        <v>254599061.88499999</v>
      </c>
      <c r="N95" s="220">
        <v>254604858.07999998</v>
      </c>
      <c r="O95" s="220">
        <v>254604858.07999998</v>
      </c>
      <c r="P95" s="220">
        <f t="shared" si="17"/>
        <v>3055681364.8450003</v>
      </c>
      <c r="Q95" s="220">
        <v>254604858.07999998</v>
      </c>
      <c r="R95" s="220">
        <v>254604858.07999998</v>
      </c>
      <c r="S95" s="220">
        <v>254604858.07999998</v>
      </c>
      <c r="T95" s="220">
        <v>254604858.07999998</v>
      </c>
      <c r="U95" s="220">
        <v>255419417.91999999</v>
      </c>
      <c r="V95" s="220">
        <v>255419417.91999999</v>
      </c>
      <c r="W95" s="220">
        <v>255419417.91999999</v>
      </c>
      <c r="X95" s="220">
        <v>255419417.91999999</v>
      </c>
      <c r="Y95" s="220">
        <v>255419417.91999999</v>
      </c>
      <c r="Z95" s="220">
        <v>255419417.91999999</v>
      </c>
      <c r="AA95" s="220">
        <v>255419417.91999999</v>
      </c>
      <c r="AB95" s="220">
        <v>255419417.91999999</v>
      </c>
      <c r="AC95" s="220">
        <v>255419417.91999999</v>
      </c>
      <c r="AD95" s="220">
        <v>255419417.91999999</v>
      </c>
      <c r="AE95" s="220">
        <v>255419417.91999999</v>
      </c>
      <c r="AF95" s="220">
        <v>255419417.91999999</v>
      </c>
      <c r="AG95" s="220">
        <f t="shared" si="18"/>
        <v>3065033015.0400004</v>
      </c>
      <c r="AH95" s="234"/>
      <c r="AI95" s="235">
        <f t="shared" si="21"/>
        <v>757465.64</v>
      </c>
      <c r="AJ95" s="235">
        <f t="shared" si="21"/>
        <v>757674.05</v>
      </c>
      <c r="AK95" s="235">
        <f t="shared" si="21"/>
        <v>757822.5</v>
      </c>
      <c r="AL95" s="235">
        <f t="shared" si="19"/>
        <v>757762.55</v>
      </c>
      <c r="AM95" s="235">
        <f t="shared" si="19"/>
        <v>757762.55</v>
      </c>
      <c r="AN95" s="235">
        <f t="shared" si="19"/>
        <v>757588.76</v>
      </c>
      <c r="AO95" s="235">
        <f t="shared" si="11"/>
        <v>757414.97</v>
      </c>
      <c r="AP95" s="235">
        <f t="shared" si="11"/>
        <v>757414.97</v>
      </c>
      <c r="AQ95" s="235">
        <f t="shared" si="11"/>
        <v>757414.97</v>
      </c>
      <c r="AR95" s="235">
        <f t="shared" si="11"/>
        <v>757432.21</v>
      </c>
      <c r="AS95" s="235">
        <f t="shared" si="11"/>
        <v>757449.45</v>
      </c>
      <c r="AT95" s="235">
        <f t="shared" si="11"/>
        <v>757449.45</v>
      </c>
      <c r="AU95" s="236">
        <f t="shared" si="14"/>
        <v>9090652.0699999984</v>
      </c>
      <c r="AV95" s="236">
        <f t="shared" si="15"/>
        <v>757449.45</v>
      </c>
      <c r="AW95" s="236">
        <f t="shared" si="15"/>
        <v>757449.45</v>
      </c>
      <c r="AX95" s="236">
        <f t="shared" si="15"/>
        <v>757449.45</v>
      </c>
      <c r="AY95" s="236">
        <f t="shared" si="13"/>
        <v>757449.45</v>
      </c>
      <c r="AZ95" s="236">
        <f t="shared" si="22"/>
        <v>759872.77</v>
      </c>
      <c r="BA95" s="236">
        <f t="shared" si="22"/>
        <v>759872.77</v>
      </c>
      <c r="BB95" s="236">
        <f t="shared" si="22"/>
        <v>759872.77</v>
      </c>
      <c r="BC95" s="236">
        <f t="shared" si="20"/>
        <v>759872.77</v>
      </c>
      <c r="BD95" s="236">
        <f t="shared" si="20"/>
        <v>759872.77</v>
      </c>
      <c r="BE95" s="236">
        <f t="shared" si="20"/>
        <v>759872.77</v>
      </c>
      <c r="BF95" s="236">
        <f t="shared" si="12"/>
        <v>759872.77</v>
      </c>
      <c r="BG95" s="236">
        <f t="shared" si="12"/>
        <v>759872.77</v>
      </c>
      <c r="BH95" s="236">
        <f t="shared" si="12"/>
        <v>759872.77</v>
      </c>
      <c r="BI95" s="236">
        <f t="shared" si="12"/>
        <v>759872.77</v>
      </c>
      <c r="BJ95" s="236">
        <f t="shared" si="12"/>
        <v>759872.77</v>
      </c>
      <c r="BK95" s="236">
        <f t="shared" si="12"/>
        <v>759872.77</v>
      </c>
      <c r="BL95" s="235">
        <f t="shared" si="16"/>
        <v>9118473.2399999984</v>
      </c>
      <c r="BM95" s="234"/>
      <c r="BN95" s="234"/>
      <c r="BO95" s="234"/>
      <c r="BP95" s="234"/>
      <c r="BQ95" s="234"/>
    </row>
    <row r="96" spans="1:69">
      <c r="A96" s="234" t="s">
        <v>309</v>
      </c>
      <c r="B96" s="231">
        <v>3.5699999999999996E-2</v>
      </c>
      <c r="C96" s="231">
        <v>3.5699999999999996E-2</v>
      </c>
      <c r="D96" s="220">
        <v>0</v>
      </c>
      <c r="E96" s="220">
        <v>0</v>
      </c>
      <c r="F96" s="220">
        <v>0</v>
      </c>
      <c r="G96" s="220">
        <v>0</v>
      </c>
      <c r="H96" s="220">
        <v>0</v>
      </c>
      <c r="I96" s="220">
        <v>0</v>
      </c>
      <c r="J96" s="220">
        <v>0</v>
      </c>
      <c r="K96" s="220">
        <v>0</v>
      </c>
      <c r="L96" s="220">
        <v>0</v>
      </c>
      <c r="M96" s="220">
        <v>0</v>
      </c>
      <c r="N96" s="220">
        <v>0</v>
      </c>
      <c r="O96" s="220">
        <v>0</v>
      </c>
      <c r="P96" s="220">
        <f t="shared" si="17"/>
        <v>0</v>
      </c>
      <c r="Q96" s="220">
        <v>0</v>
      </c>
      <c r="R96" s="220">
        <v>0</v>
      </c>
      <c r="S96" s="220">
        <v>0</v>
      </c>
      <c r="T96" s="220">
        <v>0</v>
      </c>
      <c r="U96" s="220">
        <v>0</v>
      </c>
      <c r="V96" s="220">
        <v>0</v>
      </c>
      <c r="W96" s="220">
        <v>0</v>
      </c>
      <c r="X96" s="220">
        <v>0</v>
      </c>
      <c r="Y96" s="220">
        <v>0</v>
      </c>
      <c r="Z96" s="220">
        <v>0</v>
      </c>
      <c r="AA96" s="220">
        <v>0</v>
      </c>
      <c r="AB96" s="220">
        <v>0</v>
      </c>
      <c r="AC96" s="220">
        <v>0</v>
      </c>
      <c r="AD96" s="220">
        <v>0</v>
      </c>
      <c r="AE96" s="220">
        <v>0</v>
      </c>
      <c r="AF96" s="220">
        <v>0</v>
      </c>
      <c r="AG96" s="220">
        <f t="shared" si="18"/>
        <v>0</v>
      </c>
      <c r="AH96" s="234"/>
      <c r="AI96" s="235">
        <f t="shared" si="21"/>
        <v>0</v>
      </c>
      <c r="AJ96" s="235">
        <f t="shared" si="21"/>
        <v>0</v>
      </c>
      <c r="AK96" s="235">
        <f t="shared" si="21"/>
        <v>0</v>
      </c>
      <c r="AL96" s="235">
        <f t="shared" si="19"/>
        <v>0</v>
      </c>
      <c r="AM96" s="235">
        <f t="shared" si="19"/>
        <v>0</v>
      </c>
      <c r="AN96" s="235">
        <f t="shared" si="19"/>
        <v>0</v>
      </c>
      <c r="AO96" s="235">
        <f t="shared" si="11"/>
        <v>0</v>
      </c>
      <c r="AP96" s="235">
        <f t="shared" si="11"/>
        <v>0</v>
      </c>
      <c r="AQ96" s="235">
        <f t="shared" si="11"/>
        <v>0</v>
      </c>
      <c r="AR96" s="235">
        <f t="shared" ref="AR96:AT159" si="23">ROUND(M96*$B96/12,2)</f>
        <v>0</v>
      </c>
      <c r="AS96" s="235">
        <f t="shared" si="23"/>
        <v>0</v>
      </c>
      <c r="AT96" s="235">
        <f t="shared" si="23"/>
        <v>0</v>
      </c>
      <c r="AU96" s="236">
        <f t="shared" si="14"/>
        <v>0</v>
      </c>
      <c r="AV96" s="236">
        <f t="shared" si="15"/>
        <v>0</v>
      </c>
      <c r="AW96" s="236">
        <f t="shared" si="15"/>
        <v>0</v>
      </c>
      <c r="AX96" s="236">
        <f t="shared" si="15"/>
        <v>0</v>
      </c>
      <c r="AY96" s="236">
        <f t="shared" si="13"/>
        <v>0</v>
      </c>
      <c r="AZ96" s="236">
        <f t="shared" si="22"/>
        <v>0</v>
      </c>
      <c r="BA96" s="236">
        <f t="shared" si="22"/>
        <v>0</v>
      </c>
      <c r="BB96" s="236">
        <f t="shared" si="22"/>
        <v>0</v>
      </c>
      <c r="BC96" s="236">
        <f t="shared" si="20"/>
        <v>0</v>
      </c>
      <c r="BD96" s="236">
        <f t="shared" si="20"/>
        <v>0</v>
      </c>
      <c r="BE96" s="236">
        <f t="shared" si="20"/>
        <v>0</v>
      </c>
      <c r="BF96" s="236">
        <f t="shared" si="12"/>
        <v>0</v>
      </c>
      <c r="BG96" s="236">
        <f t="shared" si="12"/>
        <v>0</v>
      </c>
      <c r="BH96" s="236">
        <f t="shared" si="12"/>
        <v>0</v>
      </c>
      <c r="BI96" s="236">
        <f t="shared" ref="BI96:BK159" si="24">ROUND(AD96*$C96/12,2)</f>
        <v>0</v>
      </c>
      <c r="BJ96" s="236">
        <f t="shared" si="24"/>
        <v>0</v>
      </c>
      <c r="BK96" s="236">
        <f t="shared" si="24"/>
        <v>0</v>
      </c>
      <c r="BL96" s="235">
        <f t="shared" si="16"/>
        <v>0</v>
      </c>
      <c r="BM96" s="234"/>
      <c r="BN96" s="234"/>
      <c r="BO96" s="234"/>
      <c r="BP96" s="234"/>
      <c r="BQ96" s="234"/>
    </row>
    <row r="97" spans="1:69">
      <c r="A97" s="234" t="s">
        <v>310</v>
      </c>
      <c r="B97" s="231">
        <v>3.5699999999999996E-2</v>
      </c>
      <c r="C97" s="231">
        <v>3.5699999999999996E-2</v>
      </c>
      <c r="D97" s="220">
        <v>814559.84</v>
      </c>
      <c r="E97" s="220">
        <v>814559.84</v>
      </c>
      <c r="F97" s="220">
        <v>814559.84</v>
      </c>
      <c r="G97" s="220">
        <v>814559.84</v>
      </c>
      <c r="H97" s="220">
        <v>814559.84</v>
      </c>
      <c r="I97" s="220">
        <v>814559.84</v>
      </c>
      <c r="J97" s="220">
        <v>814559.84</v>
      </c>
      <c r="K97" s="220">
        <v>814559.84</v>
      </c>
      <c r="L97" s="220">
        <v>814559.84</v>
      </c>
      <c r="M97" s="220">
        <v>814559.84</v>
      </c>
      <c r="N97" s="220">
        <v>814559.84</v>
      </c>
      <c r="O97" s="220">
        <v>814559.84</v>
      </c>
      <c r="P97" s="220">
        <f t="shared" si="17"/>
        <v>9774718.0800000001</v>
      </c>
      <c r="Q97" s="220">
        <v>814559.84</v>
      </c>
      <c r="R97" s="220">
        <v>814559.84</v>
      </c>
      <c r="S97" s="220">
        <v>814559.84</v>
      </c>
      <c r="T97" s="220">
        <v>814559.84</v>
      </c>
      <c r="U97" s="220">
        <v>0</v>
      </c>
      <c r="V97" s="220">
        <v>0</v>
      </c>
      <c r="W97" s="220">
        <v>0</v>
      </c>
      <c r="X97" s="220">
        <v>0</v>
      </c>
      <c r="Y97" s="220">
        <v>0</v>
      </c>
      <c r="Z97" s="220">
        <v>0</v>
      </c>
      <c r="AA97" s="220">
        <v>0</v>
      </c>
      <c r="AB97" s="220">
        <v>0</v>
      </c>
      <c r="AC97" s="220">
        <v>0</v>
      </c>
      <c r="AD97" s="220">
        <v>0</v>
      </c>
      <c r="AE97" s="220">
        <v>0</v>
      </c>
      <c r="AF97" s="220">
        <v>0</v>
      </c>
      <c r="AG97" s="220">
        <f t="shared" si="18"/>
        <v>0</v>
      </c>
      <c r="AH97" s="234"/>
      <c r="AI97" s="235">
        <f t="shared" si="21"/>
        <v>2423.3200000000002</v>
      </c>
      <c r="AJ97" s="235">
        <f t="shared" si="21"/>
        <v>2423.3200000000002</v>
      </c>
      <c r="AK97" s="235">
        <f t="shared" si="21"/>
        <v>2423.3200000000002</v>
      </c>
      <c r="AL97" s="235">
        <f t="shared" si="19"/>
        <v>2423.3200000000002</v>
      </c>
      <c r="AM97" s="235">
        <f t="shared" si="19"/>
        <v>2423.3200000000002</v>
      </c>
      <c r="AN97" s="235">
        <f t="shared" si="19"/>
        <v>2423.3200000000002</v>
      </c>
      <c r="AO97" s="235">
        <f t="shared" si="19"/>
        <v>2423.3200000000002</v>
      </c>
      <c r="AP97" s="235">
        <f t="shared" si="19"/>
        <v>2423.3200000000002</v>
      </c>
      <c r="AQ97" s="235">
        <f t="shared" si="19"/>
        <v>2423.3200000000002</v>
      </c>
      <c r="AR97" s="235">
        <f t="shared" si="23"/>
        <v>2423.3200000000002</v>
      </c>
      <c r="AS97" s="235">
        <f t="shared" si="23"/>
        <v>2423.3200000000002</v>
      </c>
      <c r="AT97" s="235">
        <f t="shared" si="23"/>
        <v>2423.3200000000002</v>
      </c>
      <c r="AU97" s="236">
        <f t="shared" si="14"/>
        <v>29079.84</v>
      </c>
      <c r="AV97" s="236">
        <f t="shared" si="15"/>
        <v>2423.3200000000002</v>
      </c>
      <c r="AW97" s="236">
        <f t="shared" si="15"/>
        <v>2423.3200000000002</v>
      </c>
      <c r="AX97" s="236">
        <f t="shared" si="15"/>
        <v>2423.3200000000002</v>
      </c>
      <c r="AY97" s="236">
        <f t="shared" si="13"/>
        <v>2423.3200000000002</v>
      </c>
      <c r="AZ97" s="236">
        <f t="shared" si="22"/>
        <v>0</v>
      </c>
      <c r="BA97" s="236">
        <f t="shared" si="22"/>
        <v>0</v>
      </c>
      <c r="BB97" s="236">
        <f t="shared" si="22"/>
        <v>0</v>
      </c>
      <c r="BC97" s="236">
        <f t="shared" si="20"/>
        <v>0</v>
      </c>
      <c r="BD97" s="236">
        <f t="shared" si="20"/>
        <v>0</v>
      </c>
      <c r="BE97" s="236">
        <f t="shared" si="20"/>
        <v>0</v>
      </c>
      <c r="BF97" s="236">
        <f t="shared" si="20"/>
        <v>0</v>
      </c>
      <c r="BG97" s="236">
        <f t="shared" si="20"/>
        <v>0</v>
      </c>
      <c r="BH97" s="236">
        <f t="shared" si="20"/>
        <v>0</v>
      </c>
      <c r="BI97" s="236">
        <f t="shared" si="24"/>
        <v>0</v>
      </c>
      <c r="BJ97" s="236">
        <f t="shared" si="24"/>
        <v>0</v>
      </c>
      <c r="BK97" s="236">
        <f t="shared" si="24"/>
        <v>0</v>
      </c>
      <c r="BL97" s="235">
        <f t="shared" si="16"/>
        <v>0</v>
      </c>
      <c r="BM97" s="234"/>
      <c r="BN97" s="234"/>
      <c r="BO97" s="234"/>
      <c r="BP97" s="234"/>
      <c r="BQ97" s="234"/>
    </row>
    <row r="98" spans="1:69">
      <c r="A98" s="234" t="s">
        <v>311</v>
      </c>
      <c r="B98" s="231">
        <v>4.3500000000000004E-2</v>
      </c>
      <c r="C98" s="231">
        <v>4.3500000000000004E-2</v>
      </c>
      <c r="D98" s="220">
        <v>0</v>
      </c>
      <c r="E98" s="220">
        <v>0</v>
      </c>
      <c r="F98" s="220">
        <v>0</v>
      </c>
      <c r="G98" s="220">
        <v>0</v>
      </c>
      <c r="H98" s="220">
        <v>0</v>
      </c>
      <c r="I98" s="220">
        <v>0</v>
      </c>
      <c r="J98" s="220">
        <v>0</v>
      </c>
      <c r="K98" s="220">
        <v>0</v>
      </c>
      <c r="L98" s="220">
        <v>0</v>
      </c>
      <c r="M98" s="220">
        <v>0</v>
      </c>
      <c r="N98" s="220">
        <v>0</v>
      </c>
      <c r="O98" s="220">
        <v>0</v>
      </c>
      <c r="P98" s="220">
        <f t="shared" si="17"/>
        <v>0</v>
      </c>
      <c r="Q98" s="220">
        <v>0</v>
      </c>
      <c r="R98" s="220">
        <v>0</v>
      </c>
      <c r="S98" s="220">
        <v>0</v>
      </c>
      <c r="T98" s="220">
        <v>0</v>
      </c>
      <c r="U98" s="220">
        <v>0</v>
      </c>
      <c r="V98" s="220">
        <v>0</v>
      </c>
      <c r="W98" s="220">
        <v>0</v>
      </c>
      <c r="X98" s="220">
        <v>0</v>
      </c>
      <c r="Y98" s="220">
        <v>0</v>
      </c>
      <c r="Z98" s="220">
        <v>8036390</v>
      </c>
      <c r="AA98" s="220">
        <v>16072780</v>
      </c>
      <c r="AB98" s="220">
        <v>16072780</v>
      </c>
      <c r="AC98" s="220">
        <v>16072780</v>
      </c>
      <c r="AD98" s="220">
        <v>16072780</v>
      </c>
      <c r="AE98" s="220">
        <v>16072780</v>
      </c>
      <c r="AF98" s="220">
        <v>16072780</v>
      </c>
      <c r="AG98" s="220">
        <f t="shared" si="18"/>
        <v>104473070</v>
      </c>
      <c r="AH98" s="234"/>
      <c r="AI98" s="235">
        <f t="shared" si="21"/>
        <v>0</v>
      </c>
      <c r="AJ98" s="235">
        <f t="shared" si="21"/>
        <v>0</v>
      </c>
      <c r="AK98" s="235">
        <f t="shared" si="21"/>
        <v>0</v>
      </c>
      <c r="AL98" s="235">
        <f t="shared" si="19"/>
        <v>0</v>
      </c>
      <c r="AM98" s="235">
        <f t="shared" si="19"/>
        <v>0</v>
      </c>
      <c r="AN98" s="235">
        <f t="shared" si="19"/>
        <v>0</v>
      </c>
      <c r="AO98" s="235">
        <f t="shared" si="19"/>
        <v>0</v>
      </c>
      <c r="AP98" s="235">
        <f t="shared" si="19"/>
        <v>0</v>
      </c>
      <c r="AQ98" s="235">
        <f t="shared" si="19"/>
        <v>0</v>
      </c>
      <c r="AR98" s="235">
        <f t="shared" si="23"/>
        <v>0</v>
      </c>
      <c r="AS98" s="235">
        <f t="shared" si="23"/>
        <v>0</v>
      </c>
      <c r="AT98" s="235">
        <f t="shared" si="23"/>
        <v>0</v>
      </c>
      <c r="AU98" s="236">
        <f t="shared" si="14"/>
        <v>0</v>
      </c>
      <c r="AV98" s="236">
        <f t="shared" si="15"/>
        <v>0</v>
      </c>
      <c r="AW98" s="236">
        <f t="shared" si="15"/>
        <v>0</v>
      </c>
      <c r="AX98" s="236">
        <f t="shared" si="15"/>
        <v>0</v>
      </c>
      <c r="AY98" s="236">
        <f t="shared" si="13"/>
        <v>0</v>
      </c>
      <c r="AZ98" s="236">
        <f t="shared" si="22"/>
        <v>0</v>
      </c>
      <c r="BA98" s="236">
        <f t="shared" si="22"/>
        <v>0</v>
      </c>
      <c r="BB98" s="236">
        <f t="shared" si="22"/>
        <v>0</v>
      </c>
      <c r="BC98" s="236">
        <f t="shared" si="20"/>
        <v>0</v>
      </c>
      <c r="BD98" s="236">
        <f t="shared" si="20"/>
        <v>0</v>
      </c>
      <c r="BE98" s="236">
        <f t="shared" si="20"/>
        <v>29131.91</v>
      </c>
      <c r="BF98" s="236">
        <f t="shared" si="20"/>
        <v>58263.83</v>
      </c>
      <c r="BG98" s="236">
        <f t="shared" si="20"/>
        <v>58263.83</v>
      </c>
      <c r="BH98" s="236">
        <f t="shared" si="20"/>
        <v>58263.83</v>
      </c>
      <c r="BI98" s="236">
        <f t="shared" si="24"/>
        <v>58263.83</v>
      </c>
      <c r="BJ98" s="236">
        <f t="shared" si="24"/>
        <v>58263.83</v>
      </c>
      <c r="BK98" s="236">
        <f t="shared" si="24"/>
        <v>58263.83</v>
      </c>
      <c r="BL98" s="235">
        <f t="shared" si="16"/>
        <v>378714.89000000007</v>
      </c>
      <c r="BM98" s="234"/>
      <c r="BN98" s="235"/>
      <c r="BO98" s="235">
        <f>BL98</f>
        <v>378714.89000000007</v>
      </c>
      <c r="BP98" s="234"/>
      <c r="BQ98" s="234"/>
    </row>
    <row r="99" spans="1:69">
      <c r="A99" s="234" t="s">
        <v>312</v>
      </c>
      <c r="B99" s="231">
        <v>0</v>
      </c>
      <c r="C99" s="231">
        <v>0</v>
      </c>
      <c r="D99" s="220">
        <v>0</v>
      </c>
      <c r="E99" s="220">
        <v>0</v>
      </c>
      <c r="F99" s="220">
        <v>0</v>
      </c>
      <c r="G99" s="220">
        <v>0</v>
      </c>
      <c r="H99" s="220">
        <v>0</v>
      </c>
      <c r="I99" s="220">
        <v>0</v>
      </c>
      <c r="J99" s="220">
        <v>0</v>
      </c>
      <c r="K99" s="220">
        <v>0</v>
      </c>
      <c r="L99" s="220">
        <v>0</v>
      </c>
      <c r="M99" s="220">
        <v>0</v>
      </c>
      <c r="N99" s="220">
        <v>0</v>
      </c>
      <c r="O99" s="220">
        <v>0</v>
      </c>
      <c r="P99" s="220">
        <f t="shared" si="17"/>
        <v>0</v>
      </c>
      <c r="Q99" s="220">
        <v>0</v>
      </c>
      <c r="R99" s="220">
        <v>0</v>
      </c>
      <c r="S99" s="220">
        <v>0</v>
      </c>
      <c r="T99" s="220">
        <v>0</v>
      </c>
      <c r="U99" s="220">
        <v>0</v>
      </c>
      <c r="V99" s="220">
        <v>0</v>
      </c>
      <c r="W99" s="220">
        <v>0</v>
      </c>
      <c r="X99" s="220">
        <v>0</v>
      </c>
      <c r="Y99" s="220">
        <v>0</v>
      </c>
      <c r="Z99" s="220">
        <v>0</v>
      </c>
      <c r="AA99" s="220">
        <v>0</v>
      </c>
      <c r="AB99" s="220">
        <v>0</v>
      </c>
      <c r="AC99" s="220">
        <v>0</v>
      </c>
      <c r="AD99" s="220">
        <v>0</v>
      </c>
      <c r="AE99" s="220">
        <v>0</v>
      </c>
      <c r="AF99" s="220">
        <v>0</v>
      </c>
      <c r="AG99" s="220">
        <f t="shared" si="18"/>
        <v>0</v>
      </c>
      <c r="AH99" s="234"/>
      <c r="AI99" s="235">
        <f t="shared" si="21"/>
        <v>0</v>
      </c>
      <c r="AJ99" s="235">
        <f t="shared" si="21"/>
        <v>0</v>
      </c>
      <c r="AK99" s="235">
        <f t="shared" si="21"/>
        <v>0</v>
      </c>
      <c r="AL99" s="235">
        <f t="shared" si="19"/>
        <v>0</v>
      </c>
      <c r="AM99" s="235">
        <f t="shared" si="19"/>
        <v>0</v>
      </c>
      <c r="AN99" s="235">
        <f t="shared" si="19"/>
        <v>0</v>
      </c>
      <c r="AO99" s="235">
        <f t="shared" si="19"/>
        <v>0</v>
      </c>
      <c r="AP99" s="235">
        <f t="shared" si="19"/>
        <v>0</v>
      </c>
      <c r="AQ99" s="235">
        <f t="shared" si="19"/>
        <v>0</v>
      </c>
      <c r="AR99" s="235">
        <f t="shared" si="23"/>
        <v>0</v>
      </c>
      <c r="AS99" s="235">
        <f t="shared" si="23"/>
        <v>0</v>
      </c>
      <c r="AT99" s="235">
        <f t="shared" si="23"/>
        <v>0</v>
      </c>
      <c r="AU99" s="236">
        <f t="shared" si="14"/>
        <v>0</v>
      </c>
      <c r="AV99" s="236">
        <f t="shared" si="15"/>
        <v>0</v>
      </c>
      <c r="AW99" s="236">
        <f t="shared" si="15"/>
        <v>0</v>
      </c>
      <c r="AX99" s="236">
        <f t="shared" si="15"/>
        <v>0</v>
      </c>
      <c r="AY99" s="236">
        <f t="shared" si="13"/>
        <v>0</v>
      </c>
      <c r="AZ99" s="236">
        <f t="shared" si="22"/>
        <v>0</v>
      </c>
      <c r="BA99" s="236">
        <f t="shared" si="22"/>
        <v>0</v>
      </c>
      <c r="BB99" s="236">
        <f t="shared" si="22"/>
        <v>0</v>
      </c>
      <c r="BC99" s="236">
        <f t="shared" si="20"/>
        <v>0</v>
      </c>
      <c r="BD99" s="236">
        <f t="shared" si="20"/>
        <v>0</v>
      </c>
      <c r="BE99" s="236">
        <f t="shared" si="20"/>
        <v>0</v>
      </c>
      <c r="BF99" s="236">
        <f t="shared" si="20"/>
        <v>0</v>
      </c>
      <c r="BG99" s="236">
        <f t="shared" si="20"/>
        <v>0</v>
      </c>
      <c r="BH99" s="236">
        <f t="shared" si="20"/>
        <v>0</v>
      </c>
      <c r="BI99" s="236">
        <f t="shared" si="24"/>
        <v>0</v>
      </c>
      <c r="BJ99" s="236">
        <f t="shared" si="24"/>
        <v>0</v>
      </c>
      <c r="BK99" s="236">
        <f t="shared" si="24"/>
        <v>0</v>
      </c>
      <c r="BL99" s="235">
        <f t="shared" si="16"/>
        <v>0</v>
      </c>
      <c r="BM99" s="234"/>
      <c r="BN99" s="234"/>
      <c r="BO99" s="234"/>
      <c r="BP99" s="234"/>
      <c r="BQ99" s="234"/>
    </row>
    <row r="100" spans="1:69">
      <c r="A100" s="234" t="s">
        <v>313</v>
      </c>
      <c r="B100" s="231">
        <v>0</v>
      </c>
      <c r="C100" s="231">
        <v>0</v>
      </c>
      <c r="D100" s="220">
        <v>0</v>
      </c>
      <c r="E100" s="220">
        <v>0</v>
      </c>
      <c r="F100" s="220">
        <v>0</v>
      </c>
      <c r="G100" s="220">
        <v>0</v>
      </c>
      <c r="H100" s="220">
        <v>0</v>
      </c>
      <c r="I100" s="220">
        <v>0</v>
      </c>
      <c r="J100" s="220">
        <v>0</v>
      </c>
      <c r="K100" s="220">
        <v>0</v>
      </c>
      <c r="L100" s="220">
        <v>0</v>
      </c>
      <c r="M100" s="220">
        <v>0</v>
      </c>
      <c r="N100" s="220">
        <v>0</v>
      </c>
      <c r="O100" s="220">
        <v>0</v>
      </c>
      <c r="P100" s="220">
        <f t="shared" si="17"/>
        <v>0</v>
      </c>
      <c r="Q100" s="220">
        <v>0</v>
      </c>
      <c r="R100" s="220">
        <v>0</v>
      </c>
      <c r="S100" s="220">
        <v>0</v>
      </c>
      <c r="T100" s="220">
        <v>0</v>
      </c>
      <c r="U100" s="220">
        <v>0</v>
      </c>
      <c r="V100" s="220">
        <v>0</v>
      </c>
      <c r="W100" s="220">
        <v>0</v>
      </c>
      <c r="X100" s="220">
        <v>0</v>
      </c>
      <c r="Y100" s="220">
        <v>0</v>
      </c>
      <c r="Z100" s="220">
        <v>0</v>
      </c>
      <c r="AA100" s="220">
        <v>0</v>
      </c>
      <c r="AB100" s="220">
        <v>0</v>
      </c>
      <c r="AC100" s="220">
        <v>0</v>
      </c>
      <c r="AD100" s="220">
        <v>0</v>
      </c>
      <c r="AE100" s="220">
        <v>0</v>
      </c>
      <c r="AF100" s="220">
        <v>0</v>
      </c>
      <c r="AG100" s="220">
        <f t="shared" si="18"/>
        <v>0</v>
      </c>
      <c r="AH100" s="234"/>
      <c r="AI100" s="235">
        <f t="shared" si="21"/>
        <v>0</v>
      </c>
      <c r="AJ100" s="235">
        <f t="shared" si="21"/>
        <v>0</v>
      </c>
      <c r="AK100" s="235">
        <f t="shared" si="21"/>
        <v>0</v>
      </c>
      <c r="AL100" s="235">
        <f t="shared" si="19"/>
        <v>0</v>
      </c>
      <c r="AM100" s="235">
        <f t="shared" si="19"/>
        <v>0</v>
      </c>
      <c r="AN100" s="235">
        <f t="shared" si="19"/>
        <v>0</v>
      </c>
      <c r="AO100" s="235">
        <f t="shared" si="19"/>
        <v>0</v>
      </c>
      <c r="AP100" s="235">
        <f t="shared" si="19"/>
        <v>0</v>
      </c>
      <c r="AQ100" s="235">
        <f t="shared" si="19"/>
        <v>0</v>
      </c>
      <c r="AR100" s="235">
        <f t="shared" si="23"/>
        <v>0</v>
      </c>
      <c r="AS100" s="235">
        <f t="shared" si="23"/>
        <v>0</v>
      </c>
      <c r="AT100" s="235">
        <f t="shared" si="23"/>
        <v>0</v>
      </c>
      <c r="AU100" s="236">
        <f t="shared" si="14"/>
        <v>0</v>
      </c>
      <c r="AV100" s="236">
        <f t="shared" si="15"/>
        <v>0</v>
      </c>
      <c r="AW100" s="236">
        <f t="shared" si="15"/>
        <v>0</v>
      </c>
      <c r="AX100" s="236">
        <f t="shared" si="15"/>
        <v>0</v>
      </c>
      <c r="AY100" s="236">
        <f t="shared" si="13"/>
        <v>0</v>
      </c>
      <c r="AZ100" s="236">
        <f t="shared" si="22"/>
        <v>0</v>
      </c>
      <c r="BA100" s="236">
        <f t="shared" si="22"/>
        <v>0</v>
      </c>
      <c r="BB100" s="236">
        <f t="shared" si="22"/>
        <v>0</v>
      </c>
      <c r="BC100" s="236">
        <f t="shared" si="20"/>
        <v>0</v>
      </c>
      <c r="BD100" s="236">
        <f t="shared" si="20"/>
        <v>0</v>
      </c>
      <c r="BE100" s="236">
        <f t="shared" si="20"/>
        <v>0</v>
      </c>
      <c r="BF100" s="236">
        <f t="shared" si="20"/>
        <v>0</v>
      </c>
      <c r="BG100" s="236">
        <f t="shared" si="20"/>
        <v>0</v>
      </c>
      <c r="BH100" s="236">
        <f t="shared" si="20"/>
        <v>0</v>
      </c>
      <c r="BI100" s="236">
        <f t="shared" si="24"/>
        <v>0</v>
      </c>
      <c r="BJ100" s="236">
        <f t="shared" si="24"/>
        <v>0</v>
      </c>
      <c r="BK100" s="236">
        <f t="shared" si="24"/>
        <v>0</v>
      </c>
      <c r="BL100" s="235">
        <f t="shared" si="16"/>
        <v>0</v>
      </c>
      <c r="BM100" s="234"/>
      <c r="BN100" s="234"/>
      <c r="BO100" s="234"/>
      <c r="BP100" s="234"/>
      <c r="BQ100" s="234"/>
    </row>
    <row r="101" spans="1:69">
      <c r="A101" s="234" t="s">
        <v>314</v>
      </c>
      <c r="B101" s="237">
        <v>0</v>
      </c>
      <c r="C101" s="237">
        <v>0</v>
      </c>
      <c r="D101" s="220">
        <v>915920.49</v>
      </c>
      <c r="E101" s="220">
        <v>0</v>
      </c>
      <c r="F101" s="220">
        <v>0</v>
      </c>
      <c r="G101" s="220">
        <v>0</v>
      </c>
      <c r="H101" s="220">
        <v>0</v>
      </c>
      <c r="I101" s="220">
        <v>0</v>
      </c>
      <c r="J101" s="220">
        <v>0</v>
      </c>
      <c r="K101" s="220">
        <v>0</v>
      </c>
      <c r="L101" s="220">
        <v>0</v>
      </c>
      <c r="M101" s="220">
        <v>0</v>
      </c>
      <c r="N101" s="220">
        <v>0</v>
      </c>
      <c r="O101" s="220">
        <v>0</v>
      </c>
      <c r="P101" s="220">
        <f t="shared" si="17"/>
        <v>915920.49</v>
      </c>
      <c r="Q101" s="220">
        <v>0</v>
      </c>
      <c r="R101" s="220">
        <v>0</v>
      </c>
      <c r="S101" s="220">
        <v>0</v>
      </c>
      <c r="T101" s="220">
        <v>0</v>
      </c>
      <c r="U101" s="220">
        <v>0</v>
      </c>
      <c r="V101" s="220">
        <v>0</v>
      </c>
      <c r="W101" s="220">
        <v>0</v>
      </c>
      <c r="X101" s="220">
        <v>0</v>
      </c>
      <c r="Y101" s="220">
        <v>0</v>
      </c>
      <c r="Z101" s="220">
        <v>0</v>
      </c>
      <c r="AA101" s="220">
        <v>0</v>
      </c>
      <c r="AB101" s="220">
        <v>0</v>
      </c>
      <c r="AC101" s="220">
        <v>0</v>
      </c>
      <c r="AD101" s="220">
        <v>0</v>
      </c>
      <c r="AE101" s="220">
        <v>0</v>
      </c>
      <c r="AF101" s="220">
        <v>0</v>
      </c>
      <c r="AG101" s="220">
        <f t="shared" si="18"/>
        <v>0</v>
      </c>
      <c r="AH101" s="234"/>
      <c r="AI101" s="235">
        <f t="shared" si="21"/>
        <v>0</v>
      </c>
      <c r="AJ101" s="235">
        <f t="shared" si="21"/>
        <v>0</v>
      </c>
      <c r="AK101" s="235">
        <f t="shared" si="21"/>
        <v>0</v>
      </c>
      <c r="AL101" s="235">
        <f t="shared" si="19"/>
        <v>0</v>
      </c>
      <c r="AM101" s="235">
        <f t="shared" si="19"/>
        <v>0</v>
      </c>
      <c r="AN101" s="235">
        <f t="shared" si="19"/>
        <v>0</v>
      </c>
      <c r="AO101" s="235">
        <f t="shared" si="19"/>
        <v>0</v>
      </c>
      <c r="AP101" s="235">
        <f t="shared" si="19"/>
        <v>0</v>
      </c>
      <c r="AQ101" s="235">
        <f t="shared" si="19"/>
        <v>0</v>
      </c>
      <c r="AR101" s="235">
        <f t="shared" si="23"/>
        <v>0</v>
      </c>
      <c r="AS101" s="235">
        <f t="shared" si="23"/>
        <v>0</v>
      </c>
      <c r="AT101" s="235">
        <f t="shared" si="23"/>
        <v>0</v>
      </c>
      <c r="AU101" s="236">
        <f t="shared" si="14"/>
        <v>0</v>
      </c>
      <c r="AV101" s="236">
        <f t="shared" si="15"/>
        <v>0</v>
      </c>
      <c r="AW101" s="236">
        <f t="shared" si="15"/>
        <v>0</v>
      </c>
      <c r="AX101" s="236">
        <f t="shared" si="15"/>
        <v>0</v>
      </c>
      <c r="AY101" s="236">
        <f t="shared" si="13"/>
        <v>0</v>
      </c>
      <c r="AZ101" s="236">
        <f t="shared" si="22"/>
        <v>0</v>
      </c>
      <c r="BA101" s="236">
        <f t="shared" si="22"/>
        <v>0</v>
      </c>
      <c r="BB101" s="236">
        <f t="shared" si="22"/>
        <v>0</v>
      </c>
      <c r="BC101" s="236">
        <f t="shared" si="20"/>
        <v>0</v>
      </c>
      <c r="BD101" s="236">
        <f t="shared" si="20"/>
        <v>0</v>
      </c>
      <c r="BE101" s="236">
        <f t="shared" si="20"/>
        <v>0</v>
      </c>
      <c r="BF101" s="236">
        <f t="shared" si="20"/>
        <v>0</v>
      </c>
      <c r="BG101" s="236">
        <f t="shared" si="20"/>
        <v>0</v>
      </c>
      <c r="BH101" s="236">
        <f t="shared" si="20"/>
        <v>0</v>
      </c>
      <c r="BI101" s="236">
        <f t="shared" si="24"/>
        <v>0</v>
      </c>
      <c r="BJ101" s="236">
        <f t="shared" si="24"/>
        <v>0</v>
      </c>
      <c r="BK101" s="236">
        <f t="shared" si="24"/>
        <v>0</v>
      </c>
      <c r="BL101" s="235">
        <f t="shared" si="16"/>
        <v>0</v>
      </c>
      <c r="BM101" s="234"/>
      <c r="BN101" s="234"/>
      <c r="BO101" s="234"/>
      <c r="BP101" s="234"/>
      <c r="BQ101" s="234"/>
    </row>
    <row r="102" spans="1:69">
      <c r="A102" s="234" t="s">
        <v>315</v>
      </c>
      <c r="B102" s="231">
        <v>0</v>
      </c>
      <c r="C102" s="231">
        <v>0</v>
      </c>
      <c r="D102" s="220">
        <v>0</v>
      </c>
      <c r="E102" s="220">
        <v>0</v>
      </c>
      <c r="F102" s="220">
        <v>0</v>
      </c>
      <c r="G102" s="220">
        <v>0</v>
      </c>
      <c r="H102" s="220">
        <v>0</v>
      </c>
      <c r="I102" s="220">
        <v>0</v>
      </c>
      <c r="J102" s="220">
        <v>0</v>
      </c>
      <c r="K102" s="220">
        <v>0</v>
      </c>
      <c r="L102" s="220">
        <v>0</v>
      </c>
      <c r="M102" s="220">
        <v>0</v>
      </c>
      <c r="N102" s="220">
        <v>0</v>
      </c>
      <c r="O102" s="220">
        <v>0</v>
      </c>
      <c r="P102" s="220">
        <f t="shared" si="17"/>
        <v>0</v>
      </c>
      <c r="Q102" s="220">
        <v>0</v>
      </c>
      <c r="R102" s="220">
        <v>0</v>
      </c>
      <c r="S102" s="220">
        <v>0</v>
      </c>
      <c r="T102" s="220">
        <v>0</v>
      </c>
      <c r="U102" s="220">
        <v>0</v>
      </c>
      <c r="V102" s="220">
        <v>0</v>
      </c>
      <c r="W102" s="220">
        <v>0</v>
      </c>
      <c r="X102" s="220">
        <v>0</v>
      </c>
      <c r="Y102" s="220">
        <v>0</v>
      </c>
      <c r="Z102" s="220">
        <v>0</v>
      </c>
      <c r="AA102" s="220">
        <v>0</v>
      </c>
      <c r="AB102" s="220">
        <v>0</v>
      </c>
      <c r="AC102" s="220">
        <v>0</v>
      </c>
      <c r="AD102" s="220">
        <v>0</v>
      </c>
      <c r="AE102" s="220">
        <v>0</v>
      </c>
      <c r="AF102" s="220">
        <v>0</v>
      </c>
      <c r="AG102" s="220">
        <f t="shared" si="18"/>
        <v>0</v>
      </c>
      <c r="AH102" s="234"/>
      <c r="AI102" s="235">
        <f t="shared" si="21"/>
        <v>0</v>
      </c>
      <c r="AJ102" s="235">
        <f t="shared" si="21"/>
        <v>0</v>
      </c>
      <c r="AK102" s="235">
        <f t="shared" si="21"/>
        <v>0</v>
      </c>
      <c r="AL102" s="235">
        <f t="shared" si="19"/>
        <v>0</v>
      </c>
      <c r="AM102" s="235">
        <f t="shared" si="19"/>
        <v>0</v>
      </c>
      <c r="AN102" s="235">
        <f t="shared" si="19"/>
        <v>0</v>
      </c>
      <c r="AO102" s="235">
        <f t="shared" si="19"/>
        <v>0</v>
      </c>
      <c r="AP102" s="235">
        <f t="shared" si="19"/>
        <v>0</v>
      </c>
      <c r="AQ102" s="235">
        <f t="shared" si="19"/>
        <v>0</v>
      </c>
      <c r="AR102" s="235">
        <f t="shared" si="23"/>
        <v>0</v>
      </c>
      <c r="AS102" s="235">
        <f t="shared" si="23"/>
        <v>0</v>
      </c>
      <c r="AT102" s="235">
        <f t="shared" si="23"/>
        <v>0</v>
      </c>
      <c r="AU102" s="236">
        <f t="shared" si="14"/>
        <v>0</v>
      </c>
      <c r="AV102" s="236">
        <f t="shared" si="15"/>
        <v>0</v>
      </c>
      <c r="AW102" s="236">
        <f t="shared" si="15"/>
        <v>0</v>
      </c>
      <c r="AX102" s="236">
        <f t="shared" si="15"/>
        <v>0</v>
      </c>
      <c r="AY102" s="236">
        <f t="shared" si="13"/>
        <v>0</v>
      </c>
      <c r="AZ102" s="236">
        <f t="shared" si="22"/>
        <v>0</v>
      </c>
      <c r="BA102" s="236">
        <f t="shared" si="22"/>
        <v>0</v>
      </c>
      <c r="BB102" s="236">
        <f t="shared" si="22"/>
        <v>0</v>
      </c>
      <c r="BC102" s="236">
        <f t="shared" si="20"/>
        <v>0</v>
      </c>
      <c r="BD102" s="236">
        <f t="shared" si="20"/>
        <v>0</v>
      </c>
      <c r="BE102" s="236">
        <f t="shared" si="20"/>
        <v>0</v>
      </c>
      <c r="BF102" s="236">
        <f t="shared" si="20"/>
        <v>0</v>
      </c>
      <c r="BG102" s="236">
        <f t="shared" si="20"/>
        <v>0</v>
      </c>
      <c r="BH102" s="236">
        <f t="shared" si="20"/>
        <v>0</v>
      </c>
      <c r="BI102" s="236">
        <f t="shared" si="24"/>
        <v>0</v>
      </c>
      <c r="BJ102" s="236">
        <f t="shared" si="24"/>
        <v>0</v>
      </c>
      <c r="BK102" s="236">
        <f t="shared" si="24"/>
        <v>0</v>
      </c>
      <c r="BL102" s="235">
        <f t="shared" si="16"/>
        <v>0</v>
      </c>
      <c r="BM102" s="234"/>
      <c r="BN102" s="234"/>
      <c r="BO102" s="234"/>
      <c r="BP102" s="234"/>
      <c r="BQ102" s="234"/>
    </row>
    <row r="103" spans="1:69">
      <c r="A103" s="234" t="s">
        <v>316</v>
      </c>
      <c r="B103" s="231">
        <v>0</v>
      </c>
      <c r="C103" s="231">
        <v>0</v>
      </c>
      <c r="D103" s="220">
        <v>0</v>
      </c>
      <c r="E103" s="220">
        <v>0</v>
      </c>
      <c r="F103" s="220">
        <v>0</v>
      </c>
      <c r="G103" s="220">
        <v>0</v>
      </c>
      <c r="H103" s="220">
        <v>0</v>
      </c>
      <c r="I103" s="220">
        <v>0</v>
      </c>
      <c r="J103" s="220">
        <v>0</v>
      </c>
      <c r="K103" s="220">
        <v>0</v>
      </c>
      <c r="L103" s="220">
        <v>0</v>
      </c>
      <c r="M103" s="220">
        <v>0</v>
      </c>
      <c r="N103" s="220">
        <v>0</v>
      </c>
      <c r="O103" s="220">
        <v>0</v>
      </c>
      <c r="P103" s="220">
        <f t="shared" si="17"/>
        <v>0</v>
      </c>
      <c r="Q103" s="220">
        <v>0</v>
      </c>
      <c r="R103" s="220">
        <v>0</v>
      </c>
      <c r="S103" s="220">
        <v>0</v>
      </c>
      <c r="T103" s="220">
        <v>0</v>
      </c>
      <c r="U103" s="220">
        <v>0</v>
      </c>
      <c r="V103" s="220">
        <v>0</v>
      </c>
      <c r="W103" s="220">
        <v>0</v>
      </c>
      <c r="X103" s="220">
        <v>0</v>
      </c>
      <c r="Y103" s="220">
        <v>0</v>
      </c>
      <c r="Z103" s="220">
        <v>0</v>
      </c>
      <c r="AA103" s="220">
        <v>0</v>
      </c>
      <c r="AB103" s="220">
        <v>0</v>
      </c>
      <c r="AC103" s="220">
        <v>0</v>
      </c>
      <c r="AD103" s="220">
        <v>0</v>
      </c>
      <c r="AE103" s="220">
        <v>0</v>
      </c>
      <c r="AF103" s="220">
        <v>0</v>
      </c>
      <c r="AG103" s="220">
        <f t="shared" si="18"/>
        <v>0</v>
      </c>
      <c r="AH103" s="234"/>
      <c r="AI103" s="235">
        <f t="shared" si="21"/>
        <v>0</v>
      </c>
      <c r="AJ103" s="235">
        <f t="shared" si="21"/>
        <v>0</v>
      </c>
      <c r="AK103" s="235">
        <f t="shared" si="21"/>
        <v>0</v>
      </c>
      <c r="AL103" s="235">
        <f t="shared" si="19"/>
        <v>0</v>
      </c>
      <c r="AM103" s="235">
        <f t="shared" si="19"/>
        <v>0</v>
      </c>
      <c r="AN103" s="235">
        <f t="shared" si="19"/>
        <v>0</v>
      </c>
      <c r="AO103" s="235">
        <f t="shared" si="19"/>
        <v>0</v>
      </c>
      <c r="AP103" s="235">
        <f t="shared" si="19"/>
        <v>0</v>
      </c>
      <c r="AQ103" s="235">
        <f t="shared" si="19"/>
        <v>0</v>
      </c>
      <c r="AR103" s="235">
        <f t="shared" si="23"/>
        <v>0</v>
      </c>
      <c r="AS103" s="235">
        <f t="shared" si="23"/>
        <v>0</v>
      </c>
      <c r="AT103" s="235">
        <f t="shared" si="23"/>
        <v>0</v>
      </c>
      <c r="AU103" s="236">
        <f t="shared" si="14"/>
        <v>0</v>
      </c>
      <c r="AV103" s="236">
        <f t="shared" si="15"/>
        <v>0</v>
      </c>
      <c r="AW103" s="236">
        <f t="shared" si="15"/>
        <v>0</v>
      </c>
      <c r="AX103" s="236">
        <f t="shared" si="15"/>
        <v>0</v>
      </c>
      <c r="AY103" s="236">
        <f t="shared" si="13"/>
        <v>0</v>
      </c>
      <c r="AZ103" s="236">
        <f t="shared" si="22"/>
        <v>0</v>
      </c>
      <c r="BA103" s="236">
        <f t="shared" si="22"/>
        <v>0</v>
      </c>
      <c r="BB103" s="236">
        <f t="shared" si="22"/>
        <v>0</v>
      </c>
      <c r="BC103" s="236">
        <f t="shared" si="20"/>
        <v>0</v>
      </c>
      <c r="BD103" s="236">
        <f t="shared" si="20"/>
        <v>0</v>
      </c>
      <c r="BE103" s="236">
        <f t="shared" si="20"/>
        <v>0</v>
      </c>
      <c r="BF103" s="236">
        <f t="shared" si="20"/>
        <v>0</v>
      </c>
      <c r="BG103" s="236">
        <f t="shared" si="20"/>
        <v>0</v>
      </c>
      <c r="BH103" s="236">
        <f t="shared" si="20"/>
        <v>0</v>
      </c>
      <c r="BI103" s="236">
        <f t="shared" si="24"/>
        <v>0</v>
      </c>
      <c r="BJ103" s="236">
        <f t="shared" si="24"/>
        <v>0</v>
      </c>
      <c r="BK103" s="236">
        <f t="shared" si="24"/>
        <v>0</v>
      </c>
      <c r="BL103" s="235">
        <f t="shared" si="16"/>
        <v>0</v>
      </c>
      <c r="BM103" s="234"/>
      <c r="BN103" s="234"/>
      <c r="BO103" s="234"/>
      <c r="BP103" s="234"/>
      <c r="BQ103" s="234"/>
    </row>
    <row r="104" spans="1:69">
      <c r="A104" s="234" t="s">
        <v>317</v>
      </c>
      <c r="B104" s="231">
        <v>0</v>
      </c>
      <c r="C104" s="231">
        <v>0</v>
      </c>
      <c r="D104" s="220">
        <v>0</v>
      </c>
      <c r="E104" s="220">
        <v>0</v>
      </c>
      <c r="F104" s="220">
        <v>0</v>
      </c>
      <c r="G104" s="220">
        <v>0</v>
      </c>
      <c r="H104" s="220">
        <v>0</v>
      </c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220">
        <v>0</v>
      </c>
      <c r="O104" s="220">
        <v>0</v>
      </c>
      <c r="P104" s="220">
        <f t="shared" si="17"/>
        <v>0</v>
      </c>
      <c r="Q104" s="220">
        <v>0</v>
      </c>
      <c r="R104" s="220">
        <v>0</v>
      </c>
      <c r="S104" s="220">
        <v>0</v>
      </c>
      <c r="T104" s="220">
        <v>0</v>
      </c>
      <c r="U104" s="220">
        <v>0</v>
      </c>
      <c r="V104" s="220">
        <v>0</v>
      </c>
      <c r="W104" s="220">
        <v>0</v>
      </c>
      <c r="X104" s="220">
        <v>0</v>
      </c>
      <c r="Y104" s="220">
        <v>0</v>
      </c>
      <c r="Z104" s="220">
        <v>0</v>
      </c>
      <c r="AA104" s="220">
        <v>0</v>
      </c>
      <c r="AB104" s="220">
        <v>0</v>
      </c>
      <c r="AC104" s="220">
        <v>0</v>
      </c>
      <c r="AD104" s="220">
        <v>0</v>
      </c>
      <c r="AE104" s="220">
        <v>0</v>
      </c>
      <c r="AF104" s="220">
        <v>0</v>
      </c>
      <c r="AG104" s="220">
        <f t="shared" si="18"/>
        <v>0</v>
      </c>
      <c r="AH104" s="234"/>
      <c r="AI104" s="235">
        <f t="shared" si="21"/>
        <v>0</v>
      </c>
      <c r="AJ104" s="235">
        <f t="shared" si="21"/>
        <v>0</v>
      </c>
      <c r="AK104" s="235">
        <f t="shared" si="21"/>
        <v>0</v>
      </c>
      <c r="AL104" s="235">
        <f t="shared" si="19"/>
        <v>0</v>
      </c>
      <c r="AM104" s="235">
        <f t="shared" si="19"/>
        <v>0</v>
      </c>
      <c r="AN104" s="235">
        <f t="shared" si="19"/>
        <v>0</v>
      </c>
      <c r="AO104" s="235">
        <f t="shared" si="19"/>
        <v>0</v>
      </c>
      <c r="AP104" s="235">
        <f t="shared" si="19"/>
        <v>0</v>
      </c>
      <c r="AQ104" s="235">
        <f t="shared" si="19"/>
        <v>0</v>
      </c>
      <c r="AR104" s="235">
        <f t="shared" si="23"/>
        <v>0</v>
      </c>
      <c r="AS104" s="235">
        <f t="shared" si="23"/>
        <v>0</v>
      </c>
      <c r="AT104" s="235">
        <f t="shared" si="23"/>
        <v>0</v>
      </c>
      <c r="AU104" s="236">
        <f t="shared" si="14"/>
        <v>0</v>
      </c>
      <c r="AV104" s="236">
        <f t="shared" si="15"/>
        <v>0</v>
      </c>
      <c r="AW104" s="236">
        <f t="shared" si="15"/>
        <v>0</v>
      </c>
      <c r="AX104" s="236">
        <f t="shared" si="15"/>
        <v>0</v>
      </c>
      <c r="AY104" s="236">
        <f t="shared" si="13"/>
        <v>0</v>
      </c>
      <c r="AZ104" s="236">
        <f t="shared" si="22"/>
        <v>0</v>
      </c>
      <c r="BA104" s="236">
        <f t="shared" si="22"/>
        <v>0</v>
      </c>
      <c r="BB104" s="236">
        <f t="shared" si="22"/>
        <v>0</v>
      </c>
      <c r="BC104" s="236">
        <f t="shared" si="20"/>
        <v>0</v>
      </c>
      <c r="BD104" s="236">
        <f t="shared" si="20"/>
        <v>0</v>
      </c>
      <c r="BE104" s="236">
        <f t="shared" si="20"/>
        <v>0</v>
      </c>
      <c r="BF104" s="236">
        <f t="shared" si="20"/>
        <v>0</v>
      </c>
      <c r="BG104" s="236">
        <f t="shared" si="20"/>
        <v>0</v>
      </c>
      <c r="BH104" s="236">
        <f t="shared" si="20"/>
        <v>0</v>
      </c>
      <c r="BI104" s="236">
        <f t="shared" si="24"/>
        <v>0</v>
      </c>
      <c r="BJ104" s="236">
        <f t="shared" si="24"/>
        <v>0</v>
      </c>
      <c r="BK104" s="236">
        <f t="shared" si="24"/>
        <v>0</v>
      </c>
      <c r="BL104" s="235">
        <f t="shared" si="16"/>
        <v>0</v>
      </c>
      <c r="BM104" s="234"/>
      <c r="BN104" s="234"/>
      <c r="BO104" s="234"/>
      <c r="BP104" s="234"/>
      <c r="BQ104" s="234"/>
    </row>
    <row r="105" spans="1:69">
      <c r="A105" s="234" t="s">
        <v>318</v>
      </c>
      <c r="B105" s="231">
        <v>0</v>
      </c>
      <c r="C105" s="231">
        <v>0</v>
      </c>
      <c r="D105" s="220">
        <v>0</v>
      </c>
      <c r="E105" s="220">
        <v>0</v>
      </c>
      <c r="F105" s="220">
        <v>0</v>
      </c>
      <c r="G105" s="220">
        <v>0</v>
      </c>
      <c r="H105" s="220">
        <v>0</v>
      </c>
      <c r="I105" s="220">
        <v>0</v>
      </c>
      <c r="J105" s="220">
        <v>0</v>
      </c>
      <c r="K105" s="220">
        <v>0</v>
      </c>
      <c r="L105" s="220">
        <v>0</v>
      </c>
      <c r="M105" s="220">
        <v>0</v>
      </c>
      <c r="N105" s="220">
        <v>0</v>
      </c>
      <c r="O105" s="220">
        <v>0</v>
      </c>
      <c r="P105" s="220">
        <f t="shared" si="17"/>
        <v>0</v>
      </c>
      <c r="Q105" s="220">
        <v>0</v>
      </c>
      <c r="R105" s="220">
        <v>0</v>
      </c>
      <c r="S105" s="220">
        <v>0</v>
      </c>
      <c r="T105" s="220">
        <v>0</v>
      </c>
      <c r="U105" s="220">
        <v>0</v>
      </c>
      <c r="V105" s="220">
        <v>0</v>
      </c>
      <c r="W105" s="220">
        <v>0</v>
      </c>
      <c r="X105" s="220">
        <v>0</v>
      </c>
      <c r="Y105" s="220">
        <v>0</v>
      </c>
      <c r="Z105" s="220">
        <v>0</v>
      </c>
      <c r="AA105" s="220">
        <v>0</v>
      </c>
      <c r="AB105" s="220">
        <v>0</v>
      </c>
      <c r="AC105" s="220">
        <v>0</v>
      </c>
      <c r="AD105" s="220">
        <v>0</v>
      </c>
      <c r="AE105" s="220">
        <v>0</v>
      </c>
      <c r="AF105" s="220">
        <v>0</v>
      </c>
      <c r="AG105" s="220">
        <f t="shared" si="18"/>
        <v>0</v>
      </c>
      <c r="AH105" s="234"/>
      <c r="AI105" s="235">
        <f t="shared" si="21"/>
        <v>0</v>
      </c>
      <c r="AJ105" s="235">
        <f t="shared" si="21"/>
        <v>0</v>
      </c>
      <c r="AK105" s="235">
        <f t="shared" si="21"/>
        <v>0</v>
      </c>
      <c r="AL105" s="235">
        <f t="shared" si="19"/>
        <v>0</v>
      </c>
      <c r="AM105" s="235">
        <f t="shared" si="19"/>
        <v>0</v>
      </c>
      <c r="AN105" s="235">
        <f t="shared" si="19"/>
        <v>0</v>
      </c>
      <c r="AO105" s="235">
        <f t="shared" si="19"/>
        <v>0</v>
      </c>
      <c r="AP105" s="235">
        <f t="shared" si="19"/>
        <v>0</v>
      </c>
      <c r="AQ105" s="235">
        <f t="shared" si="19"/>
        <v>0</v>
      </c>
      <c r="AR105" s="235">
        <f t="shared" si="23"/>
        <v>0</v>
      </c>
      <c r="AS105" s="235">
        <f t="shared" si="23"/>
        <v>0</v>
      </c>
      <c r="AT105" s="235">
        <f t="shared" si="23"/>
        <v>0</v>
      </c>
      <c r="AU105" s="236">
        <f t="shared" si="14"/>
        <v>0</v>
      </c>
      <c r="AV105" s="236">
        <f t="shared" si="15"/>
        <v>0</v>
      </c>
      <c r="AW105" s="236">
        <f t="shared" si="15"/>
        <v>0</v>
      </c>
      <c r="AX105" s="236">
        <f t="shared" si="15"/>
        <v>0</v>
      </c>
      <c r="AY105" s="236">
        <f t="shared" si="13"/>
        <v>0</v>
      </c>
      <c r="AZ105" s="236">
        <f t="shared" si="22"/>
        <v>0</v>
      </c>
      <c r="BA105" s="236">
        <f t="shared" si="22"/>
        <v>0</v>
      </c>
      <c r="BB105" s="236">
        <f t="shared" si="22"/>
        <v>0</v>
      </c>
      <c r="BC105" s="236">
        <f t="shared" si="20"/>
        <v>0</v>
      </c>
      <c r="BD105" s="236">
        <f t="shared" si="20"/>
        <v>0</v>
      </c>
      <c r="BE105" s="236">
        <f t="shared" si="20"/>
        <v>0</v>
      </c>
      <c r="BF105" s="236">
        <f t="shared" si="20"/>
        <v>0</v>
      </c>
      <c r="BG105" s="236">
        <f t="shared" si="20"/>
        <v>0</v>
      </c>
      <c r="BH105" s="236">
        <f t="shared" si="20"/>
        <v>0</v>
      </c>
      <c r="BI105" s="236">
        <f t="shared" si="24"/>
        <v>0</v>
      </c>
      <c r="BJ105" s="236">
        <f t="shared" si="24"/>
        <v>0</v>
      </c>
      <c r="BK105" s="236">
        <f t="shared" si="24"/>
        <v>0</v>
      </c>
      <c r="BL105" s="235">
        <f t="shared" si="16"/>
        <v>0</v>
      </c>
      <c r="BM105" s="234"/>
      <c r="BN105" s="234"/>
      <c r="BO105" s="234"/>
      <c r="BP105" s="234"/>
      <c r="BQ105" s="234"/>
    </row>
    <row r="106" spans="1:69">
      <c r="A106" s="234" t="s">
        <v>319</v>
      </c>
      <c r="B106" s="231">
        <v>0</v>
      </c>
      <c r="C106" s="231">
        <v>0</v>
      </c>
      <c r="D106" s="220">
        <v>0</v>
      </c>
      <c r="E106" s="220">
        <v>0</v>
      </c>
      <c r="F106" s="220">
        <v>0</v>
      </c>
      <c r="G106" s="220">
        <v>0</v>
      </c>
      <c r="H106" s="220">
        <v>0</v>
      </c>
      <c r="I106" s="220">
        <v>0</v>
      </c>
      <c r="J106" s="220">
        <v>0</v>
      </c>
      <c r="K106" s="220">
        <v>0</v>
      </c>
      <c r="L106" s="220">
        <v>0</v>
      </c>
      <c r="M106" s="220">
        <v>0</v>
      </c>
      <c r="N106" s="220">
        <v>0</v>
      </c>
      <c r="O106" s="220">
        <v>0</v>
      </c>
      <c r="P106" s="220">
        <f t="shared" si="17"/>
        <v>0</v>
      </c>
      <c r="Q106" s="220">
        <v>0</v>
      </c>
      <c r="R106" s="220">
        <v>0</v>
      </c>
      <c r="S106" s="220">
        <v>0</v>
      </c>
      <c r="T106" s="220">
        <v>0</v>
      </c>
      <c r="U106" s="220">
        <v>0</v>
      </c>
      <c r="V106" s="220">
        <v>0</v>
      </c>
      <c r="W106" s="220">
        <v>0</v>
      </c>
      <c r="X106" s="220">
        <v>0</v>
      </c>
      <c r="Y106" s="220">
        <v>0</v>
      </c>
      <c r="Z106" s="220">
        <v>0</v>
      </c>
      <c r="AA106" s="220">
        <v>0</v>
      </c>
      <c r="AB106" s="220">
        <v>0</v>
      </c>
      <c r="AC106" s="220">
        <v>0</v>
      </c>
      <c r="AD106" s="220">
        <v>0</v>
      </c>
      <c r="AE106" s="220">
        <v>0</v>
      </c>
      <c r="AF106" s="220">
        <v>0</v>
      </c>
      <c r="AG106" s="220">
        <f t="shared" si="18"/>
        <v>0</v>
      </c>
      <c r="AH106" s="234"/>
      <c r="AI106" s="235">
        <f t="shared" si="21"/>
        <v>0</v>
      </c>
      <c r="AJ106" s="235">
        <f t="shared" si="21"/>
        <v>0</v>
      </c>
      <c r="AK106" s="235">
        <f t="shared" si="21"/>
        <v>0</v>
      </c>
      <c r="AL106" s="235">
        <f t="shared" si="19"/>
        <v>0</v>
      </c>
      <c r="AM106" s="235">
        <f t="shared" si="19"/>
        <v>0</v>
      </c>
      <c r="AN106" s="235">
        <f t="shared" si="19"/>
        <v>0</v>
      </c>
      <c r="AO106" s="235">
        <f t="shared" si="19"/>
        <v>0</v>
      </c>
      <c r="AP106" s="235">
        <f t="shared" si="19"/>
        <v>0</v>
      </c>
      <c r="AQ106" s="235">
        <f t="shared" si="19"/>
        <v>0</v>
      </c>
      <c r="AR106" s="235">
        <f t="shared" si="23"/>
        <v>0</v>
      </c>
      <c r="AS106" s="235">
        <f t="shared" si="23"/>
        <v>0</v>
      </c>
      <c r="AT106" s="235">
        <f t="shared" si="23"/>
        <v>0</v>
      </c>
      <c r="AU106" s="236">
        <f t="shared" si="14"/>
        <v>0</v>
      </c>
      <c r="AV106" s="236">
        <f t="shared" si="15"/>
        <v>0</v>
      </c>
      <c r="AW106" s="236">
        <f t="shared" si="15"/>
        <v>0</v>
      </c>
      <c r="AX106" s="236">
        <f t="shared" si="15"/>
        <v>0</v>
      </c>
      <c r="AY106" s="236">
        <f t="shared" si="13"/>
        <v>0</v>
      </c>
      <c r="AZ106" s="236">
        <f t="shared" si="22"/>
        <v>0</v>
      </c>
      <c r="BA106" s="236">
        <f t="shared" si="22"/>
        <v>0</v>
      </c>
      <c r="BB106" s="236">
        <f t="shared" si="22"/>
        <v>0</v>
      </c>
      <c r="BC106" s="236">
        <f t="shared" si="20"/>
        <v>0</v>
      </c>
      <c r="BD106" s="236">
        <f t="shared" si="20"/>
        <v>0</v>
      </c>
      <c r="BE106" s="236">
        <f t="shared" si="20"/>
        <v>0</v>
      </c>
      <c r="BF106" s="236">
        <f t="shared" si="20"/>
        <v>0</v>
      </c>
      <c r="BG106" s="236">
        <f t="shared" si="20"/>
        <v>0</v>
      </c>
      <c r="BH106" s="236">
        <f t="shared" si="20"/>
        <v>0</v>
      </c>
      <c r="BI106" s="236">
        <f t="shared" si="24"/>
        <v>0</v>
      </c>
      <c r="BJ106" s="236">
        <f t="shared" si="24"/>
        <v>0</v>
      </c>
      <c r="BK106" s="236">
        <f t="shared" si="24"/>
        <v>0</v>
      </c>
      <c r="BL106" s="235">
        <f t="shared" si="16"/>
        <v>0</v>
      </c>
      <c r="BM106" s="234"/>
      <c r="BN106" s="234"/>
      <c r="BO106" s="234"/>
      <c r="BP106" s="234"/>
      <c r="BQ106" s="234"/>
    </row>
    <row r="107" spans="1:69">
      <c r="A107" s="234" t="s">
        <v>320</v>
      </c>
      <c r="B107" s="231">
        <v>0</v>
      </c>
      <c r="C107" s="231">
        <v>0</v>
      </c>
      <c r="D107" s="220">
        <v>45632.950000000004</v>
      </c>
      <c r="E107" s="220">
        <v>0</v>
      </c>
      <c r="F107" s="220">
        <v>0</v>
      </c>
      <c r="G107" s="220">
        <v>0</v>
      </c>
      <c r="H107" s="220">
        <v>0</v>
      </c>
      <c r="I107" s="220">
        <v>0</v>
      </c>
      <c r="J107" s="220">
        <v>0</v>
      </c>
      <c r="K107" s="220">
        <v>0</v>
      </c>
      <c r="L107" s="220">
        <v>0</v>
      </c>
      <c r="M107" s="220">
        <v>0</v>
      </c>
      <c r="N107" s="220">
        <v>0</v>
      </c>
      <c r="O107" s="220">
        <v>0</v>
      </c>
      <c r="P107" s="220">
        <f t="shared" si="17"/>
        <v>45632.950000000004</v>
      </c>
      <c r="Q107" s="220">
        <v>0</v>
      </c>
      <c r="R107" s="220">
        <v>0</v>
      </c>
      <c r="S107" s="220">
        <v>0</v>
      </c>
      <c r="T107" s="220">
        <v>0</v>
      </c>
      <c r="U107" s="220">
        <v>0</v>
      </c>
      <c r="V107" s="220">
        <v>0</v>
      </c>
      <c r="W107" s="220">
        <v>0</v>
      </c>
      <c r="X107" s="220">
        <v>0</v>
      </c>
      <c r="Y107" s="220">
        <v>0</v>
      </c>
      <c r="Z107" s="220">
        <v>0</v>
      </c>
      <c r="AA107" s="220">
        <v>0</v>
      </c>
      <c r="AB107" s="220">
        <v>0</v>
      </c>
      <c r="AC107" s="220">
        <v>0</v>
      </c>
      <c r="AD107" s="220">
        <v>0</v>
      </c>
      <c r="AE107" s="220">
        <v>0</v>
      </c>
      <c r="AF107" s="220">
        <v>0</v>
      </c>
      <c r="AG107" s="220">
        <f t="shared" si="18"/>
        <v>0</v>
      </c>
      <c r="AH107" s="234"/>
      <c r="AI107" s="235">
        <f t="shared" si="21"/>
        <v>0</v>
      </c>
      <c r="AJ107" s="235">
        <f t="shared" si="21"/>
        <v>0</v>
      </c>
      <c r="AK107" s="235">
        <f t="shared" si="21"/>
        <v>0</v>
      </c>
      <c r="AL107" s="235">
        <f t="shared" si="19"/>
        <v>0</v>
      </c>
      <c r="AM107" s="235">
        <f t="shared" si="19"/>
        <v>0</v>
      </c>
      <c r="AN107" s="235">
        <f t="shared" si="19"/>
        <v>0</v>
      </c>
      <c r="AO107" s="235">
        <f t="shared" si="19"/>
        <v>0</v>
      </c>
      <c r="AP107" s="235">
        <f t="shared" si="19"/>
        <v>0</v>
      </c>
      <c r="AQ107" s="235">
        <f t="shared" si="19"/>
        <v>0</v>
      </c>
      <c r="AR107" s="235">
        <f t="shared" si="23"/>
        <v>0</v>
      </c>
      <c r="AS107" s="235">
        <f t="shared" si="23"/>
        <v>0</v>
      </c>
      <c r="AT107" s="235">
        <f t="shared" si="23"/>
        <v>0</v>
      </c>
      <c r="AU107" s="236">
        <f t="shared" si="14"/>
        <v>0</v>
      </c>
      <c r="AV107" s="236">
        <f t="shared" si="15"/>
        <v>0</v>
      </c>
      <c r="AW107" s="236">
        <f t="shared" si="15"/>
        <v>0</v>
      </c>
      <c r="AX107" s="236">
        <f t="shared" si="15"/>
        <v>0</v>
      </c>
      <c r="AY107" s="236">
        <f t="shared" si="13"/>
        <v>0</v>
      </c>
      <c r="AZ107" s="236">
        <f t="shared" si="22"/>
        <v>0</v>
      </c>
      <c r="BA107" s="236">
        <f t="shared" si="22"/>
        <v>0</v>
      </c>
      <c r="BB107" s="236">
        <f t="shared" si="22"/>
        <v>0</v>
      </c>
      <c r="BC107" s="236">
        <f t="shared" si="20"/>
        <v>0</v>
      </c>
      <c r="BD107" s="236">
        <f t="shared" si="20"/>
        <v>0</v>
      </c>
      <c r="BE107" s="236">
        <f t="shared" si="20"/>
        <v>0</v>
      </c>
      <c r="BF107" s="236">
        <f t="shared" si="20"/>
        <v>0</v>
      </c>
      <c r="BG107" s="236">
        <f t="shared" si="20"/>
        <v>0</v>
      </c>
      <c r="BH107" s="236">
        <f t="shared" si="20"/>
        <v>0</v>
      </c>
      <c r="BI107" s="236">
        <f t="shared" si="24"/>
        <v>0</v>
      </c>
      <c r="BJ107" s="236">
        <f t="shared" si="24"/>
        <v>0</v>
      </c>
      <c r="BK107" s="236">
        <f t="shared" si="24"/>
        <v>0</v>
      </c>
      <c r="BL107" s="235">
        <f t="shared" si="16"/>
        <v>0</v>
      </c>
      <c r="BM107" s="234"/>
      <c r="BN107" s="234"/>
      <c r="BO107" s="234"/>
      <c r="BP107" s="234"/>
      <c r="BQ107" s="234"/>
    </row>
    <row r="108" spans="1:69">
      <c r="A108" s="234" t="s">
        <v>321</v>
      </c>
      <c r="B108" s="231">
        <v>0</v>
      </c>
      <c r="C108" s="231">
        <v>0</v>
      </c>
      <c r="D108" s="220">
        <v>0</v>
      </c>
      <c r="E108" s="220">
        <v>0</v>
      </c>
      <c r="F108" s="220">
        <v>0</v>
      </c>
      <c r="G108" s="220">
        <v>0</v>
      </c>
      <c r="H108" s="220">
        <v>0</v>
      </c>
      <c r="I108" s="220">
        <v>0</v>
      </c>
      <c r="J108" s="220">
        <v>0</v>
      </c>
      <c r="K108" s="220">
        <v>0</v>
      </c>
      <c r="L108" s="220">
        <v>0</v>
      </c>
      <c r="M108" s="220">
        <v>0</v>
      </c>
      <c r="N108" s="220">
        <v>0</v>
      </c>
      <c r="O108" s="220">
        <v>0</v>
      </c>
      <c r="P108" s="220">
        <f t="shared" si="17"/>
        <v>0</v>
      </c>
      <c r="Q108" s="220">
        <v>0</v>
      </c>
      <c r="R108" s="220">
        <v>0</v>
      </c>
      <c r="S108" s="220">
        <v>0</v>
      </c>
      <c r="T108" s="220">
        <v>0</v>
      </c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220">
        <v>0</v>
      </c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220">
        <v>0</v>
      </c>
      <c r="AG108" s="220">
        <f t="shared" si="18"/>
        <v>0</v>
      </c>
      <c r="AH108" s="234"/>
      <c r="AI108" s="235">
        <f t="shared" si="21"/>
        <v>0</v>
      </c>
      <c r="AJ108" s="235">
        <f t="shared" si="21"/>
        <v>0</v>
      </c>
      <c r="AK108" s="235">
        <f t="shared" si="21"/>
        <v>0</v>
      </c>
      <c r="AL108" s="235">
        <f t="shared" si="19"/>
        <v>0</v>
      </c>
      <c r="AM108" s="235">
        <f t="shared" si="19"/>
        <v>0</v>
      </c>
      <c r="AN108" s="235">
        <f t="shared" si="19"/>
        <v>0</v>
      </c>
      <c r="AO108" s="235">
        <f t="shared" si="19"/>
        <v>0</v>
      </c>
      <c r="AP108" s="235">
        <f t="shared" si="19"/>
        <v>0</v>
      </c>
      <c r="AQ108" s="235">
        <f t="shared" si="19"/>
        <v>0</v>
      </c>
      <c r="AR108" s="235">
        <f t="shared" si="23"/>
        <v>0</v>
      </c>
      <c r="AS108" s="235">
        <f t="shared" si="23"/>
        <v>0</v>
      </c>
      <c r="AT108" s="235">
        <f t="shared" si="23"/>
        <v>0</v>
      </c>
      <c r="AU108" s="236">
        <f t="shared" si="14"/>
        <v>0</v>
      </c>
      <c r="AV108" s="236">
        <f t="shared" si="15"/>
        <v>0</v>
      </c>
      <c r="AW108" s="236">
        <f t="shared" si="15"/>
        <v>0</v>
      </c>
      <c r="AX108" s="236">
        <f t="shared" si="15"/>
        <v>0</v>
      </c>
      <c r="AY108" s="236">
        <f t="shared" si="13"/>
        <v>0</v>
      </c>
      <c r="AZ108" s="236">
        <f t="shared" si="22"/>
        <v>0</v>
      </c>
      <c r="BA108" s="236">
        <f t="shared" si="22"/>
        <v>0</v>
      </c>
      <c r="BB108" s="236">
        <f t="shared" si="22"/>
        <v>0</v>
      </c>
      <c r="BC108" s="236">
        <f t="shared" si="20"/>
        <v>0</v>
      </c>
      <c r="BD108" s="236">
        <f t="shared" si="20"/>
        <v>0</v>
      </c>
      <c r="BE108" s="236">
        <f t="shared" si="20"/>
        <v>0</v>
      </c>
      <c r="BF108" s="236">
        <f t="shared" si="20"/>
        <v>0</v>
      </c>
      <c r="BG108" s="236">
        <f t="shared" si="20"/>
        <v>0</v>
      </c>
      <c r="BH108" s="236">
        <f t="shared" si="20"/>
        <v>0</v>
      </c>
      <c r="BI108" s="236">
        <f t="shared" si="24"/>
        <v>0</v>
      </c>
      <c r="BJ108" s="236">
        <f t="shared" si="24"/>
        <v>0</v>
      </c>
      <c r="BK108" s="236">
        <f t="shared" si="24"/>
        <v>0</v>
      </c>
      <c r="BL108" s="235">
        <f t="shared" si="16"/>
        <v>0</v>
      </c>
      <c r="BM108" s="234"/>
      <c r="BN108" s="234"/>
      <c r="BO108" s="234"/>
      <c r="BP108" s="234"/>
      <c r="BQ108" s="234"/>
    </row>
    <row r="109" spans="1:69">
      <c r="A109" s="234" t="s">
        <v>322</v>
      </c>
      <c r="B109" s="231">
        <v>0</v>
      </c>
      <c r="C109" s="231">
        <v>0</v>
      </c>
      <c r="D109" s="220">
        <v>0</v>
      </c>
      <c r="E109" s="220">
        <v>0</v>
      </c>
      <c r="F109" s="220">
        <v>0</v>
      </c>
      <c r="G109" s="220">
        <v>0</v>
      </c>
      <c r="H109" s="220">
        <v>0</v>
      </c>
      <c r="I109" s="220">
        <v>0</v>
      </c>
      <c r="J109" s="220">
        <v>0</v>
      </c>
      <c r="K109" s="220">
        <v>0</v>
      </c>
      <c r="L109" s="220">
        <v>0</v>
      </c>
      <c r="M109" s="220">
        <v>0</v>
      </c>
      <c r="N109" s="220">
        <v>0</v>
      </c>
      <c r="O109" s="220">
        <v>0</v>
      </c>
      <c r="P109" s="220">
        <f t="shared" si="17"/>
        <v>0</v>
      </c>
      <c r="Q109" s="220">
        <v>0</v>
      </c>
      <c r="R109" s="220">
        <v>0</v>
      </c>
      <c r="S109" s="220">
        <v>0</v>
      </c>
      <c r="T109" s="220">
        <v>0</v>
      </c>
      <c r="U109" s="220">
        <v>0</v>
      </c>
      <c r="V109" s="220">
        <v>0</v>
      </c>
      <c r="W109" s="220">
        <v>0</v>
      </c>
      <c r="X109" s="220">
        <v>0</v>
      </c>
      <c r="Y109" s="220">
        <v>0</v>
      </c>
      <c r="Z109" s="220">
        <v>0</v>
      </c>
      <c r="AA109" s="220">
        <v>0</v>
      </c>
      <c r="AB109" s="220">
        <v>0</v>
      </c>
      <c r="AC109" s="220">
        <v>0</v>
      </c>
      <c r="AD109" s="220">
        <v>0</v>
      </c>
      <c r="AE109" s="220">
        <v>0</v>
      </c>
      <c r="AF109" s="220">
        <v>0</v>
      </c>
      <c r="AG109" s="220">
        <f t="shared" si="18"/>
        <v>0</v>
      </c>
      <c r="AH109" s="234"/>
      <c r="AI109" s="235">
        <f t="shared" si="21"/>
        <v>0</v>
      </c>
      <c r="AJ109" s="235">
        <f t="shared" si="21"/>
        <v>0</v>
      </c>
      <c r="AK109" s="235">
        <f t="shared" si="21"/>
        <v>0</v>
      </c>
      <c r="AL109" s="235">
        <f t="shared" si="19"/>
        <v>0</v>
      </c>
      <c r="AM109" s="235">
        <f t="shared" si="19"/>
        <v>0</v>
      </c>
      <c r="AN109" s="235">
        <f t="shared" si="19"/>
        <v>0</v>
      </c>
      <c r="AO109" s="235">
        <f t="shared" si="19"/>
        <v>0</v>
      </c>
      <c r="AP109" s="235">
        <f t="shared" si="19"/>
        <v>0</v>
      </c>
      <c r="AQ109" s="235">
        <f t="shared" si="19"/>
        <v>0</v>
      </c>
      <c r="AR109" s="235">
        <f t="shared" si="23"/>
        <v>0</v>
      </c>
      <c r="AS109" s="235">
        <f t="shared" si="23"/>
        <v>0</v>
      </c>
      <c r="AT109" s="235">
        <f t="shared" si="23"/>
        <v>0</v>
      </c>
      <c r="AU109" s="236">
        <f t="shared" si="14"/>
        <v>0</v>
      </c>
      <c r="AV109" s="236">
        <f t="shared" si="15"/>
        <v>0</v>
      </c>
      <c r="AW109" s="236">
        <f t="shared" si="15"/>
        <v>0</v>
      </c>
      <c r="AX109" s="236">
        <f t="shared" si="15"/>
        <v>0</v>
      </c>
      <c r="AY109" s="236">
        <f t="shared" si="13"/>
        <v>0</v>
      </c>
      <c r="AZ109" s="236">
        <f t="shared" si="22"/>
        <v>0</v>
      </c>
      <c r="BA109" s="236">
        <f t="shared" si="22"/>
        <v>0</v>
      </c>
      <c r="BB109" s="236">
        <f t="shared" si="22"/>
        <v>0</v>
      </c>
      <c r="BC109" s="236">
        <f t="shared" si="20"/>
        <v>0</v>
      </c>
      <c r="BD109" s="236">
        <f t="shared" si="20"/>
        <v>0</v>
      </c>
      <c r="BE109" s="236">
        <f t="shared" si="20"/>
        <v>0</v>
      </c>
      <c r="BF109" s="236">
        <f t="shared" si="20"/>
        <v>0</v>
      </c>
      <c r="BG109" s="236">
        <f t="shared" si="20"/>
        <v>0</v>
      </c>
      <c r="BH109" s="236">
        <f t="shared" si="20"/>
        <v>0</v>
      </c>
      <c r="BI109" s="236">
        <f t="shared" si="24"/>
        <v>0</v>
      </c>
      <c r="BJ109" s="236">
        <f t="shared" si="24"/>
        <v>0</v>
      </c>
      <c r="BK109" s="236">
        <f t="shared" si="24"/>
        <v>0</v>
      </c>
      <c r="BL109" s="235">
        <f t="shared" si="16"/>
        <v>0</v>
      </c>
      <c r="BM109" s="234"/>
      <c r="BN109" s="234"/>
      <c r="BO109" s="234"/>
      <c r="BP109" s="234"/>
      <c r="BQ109" s="234"/>
    </row>
    <row r="110" spans="1:69">
      <c r="A110" s="234" t="s">
        <v>323</v>
      </c>
      <c r="B110" s="231">
        <v>2.1699999999999997E-2</v>
      </c>
      <c r="C110" s="231">
        <v>2.1699999999999997E-2</v>
      </c>
      <c r="D110" s="220">
        <v>540522258.07000005</v>
      </c>
      <c r="E110" s="220">
        <v>540749030.75999999</v>
      </c>
      <c r="F110" s="220">
        <v>540942752.16999996</v>
      </c>
      <c r="G110" s="220">
        <v>541110533.03999996</v>
      </c>
      <c r="H110" s="220">
        <v>541122773.70000005</v>
      </c>
      <c r="I110" s="220">
        <v>541179605.27999997</v>
      </c>
      <c r="J110" s="220">
        <v>542553229.21999991</v>
      </c>
      <c r="K110" s="220">
        <v>544818501.56500006</v>
      </c>
      <c r="L110" s="220">
        <v>547479494.68999994</v>
      </c>
      <c r="M110" s="220">
        <v>550879101.15499985</v>
      </c>
      <c r="N110" s="220">
        <v>552395608.06499994</v>
      </c>
      <c r="O110" s="220">
        <v>551597012.10000002</v>
      </c>
      <c r="P110" s="220">
        <f t="shared" si="17"/>
        <v>6535349899.8149986</v>
      </c>
      <c r="Q110" s="220">
        <v>551064979.39999998</v>
      </c>
      <c r="R110" s="220">
        <v>551254569.65500009</v>
      </c>
      <c r="S110" s="220">
        <v>551854456.11500001</v>
      </c>
      <c r="T110" s="220">
        <v>552582710.19999993</v>
      </c>
      <c r="U110" s="220">
        <v>566147189.5</v>
      </c>
      <c r="V110" s="220">
        <v>566354415.82000005</v>
      </c>
      <c r="W110" s="220">
        <v>566797841.26999998</v>
      </c>
      <c r="X110" s="220">
        <v>566993381.83500004</v>
      </c>
      <c r="Y110" s="220">
        <v>566881582.64999998</v>
      </c>
      <c r="Z110" s="220">
        <v>564768860.41999996</v>
      </c>
      <c r="AA110" s="220">
        <v>562595183.61499989</v>
      </c>
      <c r="AB110" s="220">
        <v>561796587.64999998</v>
      </c>
      <c r="AC110" s="220">
        <v>561112533.67999995</v>
      </c>
      <c r="AD110" s="220">
        <v>561202316.41500008</v>
      </c>
      <c r="AE110" s="220">
        <v>562759497.76000011</v>
      </c>
      <c r="AF110" s="220">
        <v>564436757.46999991</v>
      </c>
      <c r="AG110" s="220">
        <f t="shared" si="18"/>
        <v>6771846148.085001</v>
      </c>
      <c r="AH110" s="234"/>
      <c r="AI110" s="235">
        <f t="shared" si="21"/>
        <v>977444.42</v>
      </c>
      <c r="AJ110" s="235">
        <f t="shared" si="21"/>
        <v>977854.5</v>
      </c>
      <c r="AK110" s="235">
        <f t="shared" si="21"/>
        <v>978204.81</v>
      </c>
      <c r="AL110" s="235">
        <f t="shared" si="19"/>
        <v>978508.21</v>
      </c>
      <c r="AM110" s="235">
        <f t="shared" si="19"/>
        <v>978530.35</v>
      </c>
      <c r="AN110" s="235">
        <f t="shared" si="19"/>
        <v>978633.12</v>
      </c>
      <c r="AO110" s="235">
        <f t="shared" si="19"/>
        <v>981117.09</v>
      </c>
      <c r="AP110" s="235">
        <f t="shared" si="19"/>
        <v>985213.46</v>
      </c>
      <c r="AQ110" s="235">
        <f t="shared" si="19"/>
        <v>990025.42</v>
      </c>
      <c r="AR110" s="235">
        <f t="shared" si="23"/>
        <v>996173.04</v>
      </c>
      <c r="AS110" s="235">
        <f t="shared" si="23"/>
        <v>998915.39</v>
      </c>
      <c r="AT110" s="235">
        <f t="shared" si="23"/>
        <v>997471.26</v>
      </c>
      <c r="AU110" s="236">
        <f t="shared" si="14"/>
        <v>11818091.070000002</v>
      </c>
      <c r="AV110" s="236">
        <f t="shared" si="15"/>
        <v>996509.17</v>
      </c>
      <c r="AW110" s="236">
        <f t="shared" si="15"/>
        <v>996852.01</v>
      </c>
      <c r="AX110" s="236">
        <f t="shared" si="15"/>
        <v>997936.81</v>
      </c>
      <c r="AY110" s="236">
        <f t="shared" si="13"/>
        <v>999253.73</v>
      </c>
      <c r="AZ110" s="236">
        <f t="shared" si="22"/>
        <v>1023782.83</v>
      </c>
      <c r="BA110" s="236">
        <f t="shared" si="22"/>
        <v>1024157.57</v>
      </c>
      <c r="BB110" s="236">
        <f t="shared" si="22"/>
        <v>1024959.43</v>
      </c>
      <c r="BC110" s="236">
        <f t="shared" si="20"/>
        <v>1025313.03</v>
      </c>
      <c r="BD110" s="236">
        <f t="shared" si="20"/>
        <v>1025110.86</v>
      </c>
      <c r="BE110" s="236">
        <f t="shared" si="20"/>
        <v>1021290.36</v>
      </c>
      <c r="BF110" s="236">
        <f t="shared" si="20"/>
        <v>1017359.62</v>
      </c>
      <c r="BG110" s="236">
        <f t="shared" si="20"/>
        <v>1015915.5</v>
      </c>
      <c r="BH110" s="236">
        <f t="shared" si="20"/>
        <v>1014678.5</v>
      </c>
      <c r="BI110" s="236">
        <f t="shared" si="24"/>
        <v>1014840.86</v>
      </c>
      <c r="BJ110" s="236">
        <f t="shared" si="24"/>
        <v>1017656.76</v>
      </c>
      <c r="BK110" s="236">
        <f t="shared" si="24"/>
        <v>1020689.8</v>
      </c>
      <c r="BL110" s="235">
        <f t="shared" si="16"/>
        <v>12245755.120000001</v>
      </c>
      <c r="BM110" s="234"/>
      <c r="BN110" s="234"/>
      <c r="BO110" s="234"/>
      <c r="BP110" s="234"/>
      <c r="BQ110" s="234"/>
    </row>
    <row r="111" spans="1:69">
      <c r="A111" s="234" t="s">
        <v>324</v>
      </c>
      <c r="B111" s="237">
        <v>9.1999999999999998E-3</v>
      </c>
      <c r="C111" s="237">
        <v>9.1999999999999998E-3</v>
      </c>
      <c r="D111" s="220">
        <v>4473565.59</v>
      </c>
      <c r="E111" s="220">
        <v>4473565.59</v>
      </c>
      <c r="F111" s="220">
        <v>4473565.59</v>
      </c>
      <c r="G111" s="220">
        <v>4473565.59</v>
      </c>
      <c r="H111" s="220">
        <v>4473565.59</v>
      </c>
      <c r="I111" s="220">
        <v>4473565.59</v>
      </c>
      <c r="J111" s="220">
        <v>4473565.59</v>
      </c>
      <c r="K111" s="220">
        <v>4473565.59</v>
      </c>
      <c r="L111" s="220">
        <v>4473565.59</v>
      </c>
      <c r="M111" s="220">
        <v>4473565.59</v>
      </c>
      <c r="N111" s="220">
        <v>4473565.59</v>
      </c>
      <c r="O111" s="220">
        <v>4473565.59</v>
      </c>
      <c r="P111" s="220">
        <f t="shared" si="17"/>
        <v>53682787.080000013</v>
      </c>
      <c r="Q111" s="220">
        <v>4473565.59</v>
      </c>
      <c r="R111" s="220">
        <v>4473565.59</v>
      </c>
      <c r="S111" s="220">
        <v>4473565.59</v>
      </c>
      <c r="T111" s="220">
        <v>4473565.59</v>
      </c>
      <c r="U111" s="220">
        <v>4473565.59</v>
      </c>
      <c r="V111" s="220">
        <v>4473565.59</v>
      </c>
      <c r="W111" s="220">
        <v>4473565.59</v>
      </c>
      <c r="X111" s="220">
        <v>4473565.59</v>
      </c>
      <c r="Y111" s="220">
        <v>4473565.59</v>
      </c>
      <c r="Z111" s="220">
        <v>4473565.59</v>
      </c>
      <c r="AA111" s="220">
        <v>4473565.59</v>
      </c>
      <c r="AB111" s="220">
        <v>4473565.59</v>
      </c>
      <c r="AC111" s="220">
        <v>4473565.59</v>
      </c>
      <c r="AD111" s="220">
        <v>4473565.59</v>
      </c>
      <c r="AE111" s="220">
        <v>4473565.59</v>
      </c>
      <c r="AF111" s="220">
        <v>4473565.59</v>
      </c>
      <c r="AG111" s="220">
        <f t="shared" si="18"/>
        <v>53682787.080000013</v>
      </c>
      <c r="AH111" s="234"/>
      <c r="AI111" s="235">
        <f t="shared" si="21"/>
        <v>3429.73</v>
      </c>
      <c r="AJ111" s="235">
        <f t="shared" si="21"/>
        <v>3429.73</v>
      </c>
      <c r="AK111" s="235">
        <f t="shared" si="21"/>
        <v>3429.73</v>
      </c>
      <c r="AL111" s="235">
        <f t="shared" si="19"/>
        <v>3429.73</v>
      </c>
      <c r="AM111" s="235">
        <f t="shared" si="19"/>
        <v>3429.73</v>
      </c>
      <c r="AN111" s="235">
        <f t="shared" si="19"/>
        <v>3429.73</v>
      </c>
      <c r="AO111" s="235">
        <f t="shared" si="19"/>
        <v>3429.73</v>
      </c>
      <c r="AP111" s="235">
        <f t="shared" si="19"/>
        <v>3429.73</v>
      </c>
      <c r="AQ111" s="235">
        <f t="shared" si="19"/>
        <v>3429.73</v>
      </c>
      <c r="AR111" s="235">
        <f t="shared" si="23"/>
        <v>3429.73</v>
      </c>
      <c r="AS111" s="235">
        <f t="shared" si="23"/>
        <v>3429.73</v>
      </c>
      <c r="AT111" s="235">
        <f t="shared" si="23"/>
        <v>3429.73</v>
      </c>
      <c r="AU111" s="236">
        <f t="shared" si="14"/>
        <v>41156.760000000009</v>
      </c>
      <c r="AV111" s="236">
        <f t="shared" si="15"/>
        <v>3429.73</v>
      </c>
      <c r="AW111" s="236">
        <f t="shared" si="15"/>
        <v>3429.73</v>
      </c>
      <c r="AX111" s="236">
        <f t="shared" si="15"/>
        <v>3429.73</v>
      </c>
      <c r="AY111" s="236">
        <f t="shared" si="13"/>
        <v>3429.73</v>
      </c>
      <c r="AZ111" s="236">
        <f t="shared" si="22"/>
        <v>3429.73</v>
      </c>
      <c r="BA111" s="236">
        <f t="shared" si="22"/>
        <v>3429.73</v>
      </c>
      <c r="BB111" s="236">
        <f t="shared" si="22"/>
        <v>3429.73</v>
      </c>
      <c r="BC111" s="236">
        <f t="shared" si="20"/>
        <v>3429.73</v>
      </c>
      <c r="BD111" s="236">
        <f t="shared" si="20"/>
        <v>3429.73</v>
      </c>
      <c r="BE111" s="236">
        <f t="shared" si="20"/>
        <v>3429.73</v>
      </c>
      <c r="BF111" s="236">
        <f t="shared" si="20"/>
        <v>3429.73</v>
      </c>
      <c r="BG111" s="236">
        <f t="shared" si="20"/>
        <v>3429.73</v>
      </c>
      <c r="BH111" s="236">
        <f t="shared" si="20"/>
        <v>3429.73</v>
      </c>
      <c r="BI111" s="236">
        <f t="shared" si="24"/>
        <v>3429.73</v>
      </c>
      <c r="BJ111" s="236">
        <f t="shared" si="24"/>
        <v>3429.73</v>
      </c>
      <c r="BK111" s="236">
        <f t="shared" si="24"/>
        <v>3429.73</v>
      </c>
      <c r="BL111" s="235">
        <f t="shared" si="16"/>
        <v>41156.760000000009</v>
      </c>
      <c r="BM111" s="234"/>
      <c r="BN111" s="234"/>
      <c r="BO111" s="234"/>
      <c r="BP111" s="234"/>
      <c r="BQ111" s="234"/>
    </row>
    <row r="112" spans="1:69">
      <c r="A112" s="234" t="s">
        <v>325</v>
      </c>
      <c r="B112" s="231">
        <v>2.1699999999999997E-2</v>
      </c>
      <c r="C112" s="231">
        <v>2.1699999999999997E-2</v>
      </c>
      <c r="D112" s="220">
        <v>0</v>
      </c>
      <c r="E112" s="220">
        <v>0</v>
      </c>
      <c r="F112" s="220">
        <v>0</v>
      </c>
      <c r="G112" s="220">
        <v>0</v>
      </c>
      <c r="H112" s="220">
        <v>0</v>
      </c>
      <c r="I112" s="220">
        <v>0</v>
      </c>
      <c r="J112" s="220">
        <v>0</v>
      </c>
      <c r="K112" s="220">
        <v>0</v>
      </c>
      <c r="L112" s="220">
        <v>0</v>
      </c>
      <c r="M112" s="220">
        <v>0</v>
      </c>
      <c r="N112" s="220">
        <v>0</v>
      </c>
      <c r="O112" s="220">
        <v>0</v>
      </c>
      <c r="P112" s="220">
        <f t="shared" si="17"/>
        <v>0</v>
      </c>
      <c r="Q112" s="220">
        <v>0</v>
      </c>
      <c r="R112" s="220">
        <v>0</v>
      </c>
      <c r="S112" s="220">
        <v>0</v>
      </c>
      <c r="T112" s="220">
        <v>0</v>
      </c>
      <c r="U112" s="220">
        <v>0</v>
      </c>
      <c r="V112" s="220">
        <v>0</v>
      </c>
      <c r="W112" s="220">
        <v>0</v>
      </c>
      <c r="X112" s="220">
        <v>0</v>
      </c>
      <c r="Y112" s="220">
        <v>0</v>
      </c>
      <c r="Z112" s="220">
        <v>0</v>
      </c>
      <c r="AA112" s="220">
        <v>0</v>
      </c>
      <c r="AB112" s="220">
        <v>0</v>
      </c>
      <c r="AC112" s="220">
        <v>0</v>
      </c>
      <c r="AD112" s="220">
        <v>0</v>
      </c>
      <c r="AE112" s="220">
        <v>0</v>
      </c>
      <c r="AF112" s="220">
        <v>0</v>
      </c>
      <c r="AG112" s="220">
        <f t="shared" si="18"/>
        <v>0</v>
      </c>
      <c r="AH112" s="234"/>
      <c r="AI112" s="235">
        <f t="shared" si="21"/>
        <v>0</v>
      </c>
      <c r="AJ112" s="235">
        <f t="shared" si="21"/>
        <v>0</v>
      </c>
      <c r="AK112" s="235">
        <f t="shared" si="21"/>
        <v>0</v>
      </c>
      <c r="AL112" s="235">
        <f t="shared" si="19"/>
        <v>0</v>
      </c>
      <c r="AM112" s="235">
        <f t="shared" si="19"/>
        <v>0</v>
      </c>
      <c r="AN112" s="235">
        <f t="shared" si="19"/>
        <v>0</v>
      </c>
      <c r="AO112" s="235">
        <f t="shared" si="19"/>
        <v>0</v>
      </c>
      <c r="AP112" s="235">
        <f t="shared" si="19"/>
        <v>0</v>
      </c>
      <c r="AQ112" s="235">
        <f t="shared" si="19"/>
        <v>0</v>
      </c>
      <c r="AR112" s="235">
        <f t="shared" si="23"/>
        <v>0</v>
      </c>
      <c r="AS112" s="235">
        <f t="shared" si="23"/>
        <v>0</v>
      </c>
      <c r="AT112" s="235">
        <f t="shared" si="23"/>
        <v>0</v>
      </c>
      <c r="AU112" s="236">
        <f t="shared" si="14"/>
        <v>0</v>
      </c>
      <c r="AV112" s="236">
        <f t="shared" si="15"/>
        <v>0</v>
      </c>
      <c r="AW112" s="236">
        <f t="shared" si="15"/>
        <v>0</v>
      </c>
      <c r="AX112" s="236">
        <f t="shared" si="15"/>
        <v>0</v>
      </c>
      <c r="AY112" s="236">
        <f t="shared" si="13"/>
        <v>0</v>
      </c>
      <c r="AZ112" s="236">
        <f t="shared" si="22"/>
        <v>0</v>
      </c>
      <c r="BA112" s="236">
        <f t="shared" si="22"/>
        <v>0</v>
      </c>
      <c r="BB112" s="236">
        <f t="shared" si="22"/>
        <v>0</v>
      </c>
      <c r="BC112" s="236">
        <f t="shared" si="20"/>
        <v>0</v>
      </c>
      <c r="BD112" s="236">
        <f t="shared" si="20"/>
        <v>0</v>
      </c>
      <c r="BE112" s="236">
        <f t="shared" si="20"/>
        <v>0</v>
      </c>
      <c r="BF112" s="236">
        <f t="shared" si="20"/>
        <v>0</v>
      </c>
      <c r="BG112" s="236">
        <f t="shared" si="20"/>
        <v>0</v>
      </c>
      <c r="BH112" s="236">
        <f t="shared" si="20"/>
        <v>0</v>
      </c>
      <c r="BI112" s="236">
        <f t="shared" si="24"/>
        <v>0</v>
      </c>
      <c r="BJ112" s="236">
        <f t="shared" si="24"/>
        <v>0</v>
      </c>
      <c r="BK112" s="236">
        <f t="shared" si="24"/>
        <v>0</v>
      </c>
      <c r="BL112" s="235">
        <f t="shared" si="16"/>
        <v>0</v>
      </c>
      <c r="BM112" s="234"/>
      <c r="BN112" s="234"/>
      <c r="BO112" s="234"/>
      <c r="BP112" s="234"/>
      <c r="BQ112" s="234"/>
    </row>
    <row r="113" spans="1:69">
      <c r="A113" s="234" t="s">
        <v>326</v>
      </c>
      <c r="B113" s="231">
        <v>2.1699999999999997E-2</v>
      </c>
      <c r="C113" s="231">
        <v>2.1699999999999997E-2</v>
      </c>
      <c r="D113" s="220">
        <v>77380264.129999995</v>
      </c>
      <c r="E113" s="220">
        <v>77275703.370000005</v>
      </c>
      <c r="F113" s="220">
        <v>77171142.609999999</v>
      </c>
      <c r="G113" s="220">
        <v>77171142.609999999</v>
      </c>
      <c r="H113" s="220">
        <v>77171142.609999999</v>
      </c>
      <c r="I113" s="220">
        <v>77171142.609999999</v>
      </c>
      <c r="J113" s="220">
        <v>8770324.2599999905</v>
      </c>
      <c r="K113" s="220">
        <v>8770324.2599999905</v>
      </c>
      <c r="L113" s="220">
        <v>8770324.2599999905</v>
      </c>
      <c r="M113" s="220">
        <v>8770324.2599999905</v>
      </c>
      <c r="N113" s="220">
        <v>8770324.2599999905</v>
      </c>
      <c r="O113" s="220">
        <v>8770324.2599999905</v>
      </c>
      <c r="P113" s="220">
        <f t="shared" si="17"/>
        <v>515962483.5</v>
      </c>
      <c r="Q113" s="220">
        <v>8770324.2599999905</v>
      </c>
      <c r="R113" s="220">
        <v>8770324.2599999905</v>
      </c>
      <c r="S113" s="220">
        <v>8770324.2599999905</v>
      </c>
      <c r="T113" s="220">
        <v>8770324.2599999905</v>
      </c>
      <c r="U113" s="220">
        <v>0</v>
      </c>
      <c r="V113" s="220">
        <v>0</v>
      </c>
      <c r="W113" s="220">
        <v>0</v>
      </c>
      <c r="X113" s="220">
        <v>0</v>
      </c>
      <c r="Y113" s="220">
        <v>0</v>
      </c>
      <c r="Z113" s="220">
        <v>0</v>
      </c>
      <c r="AA113" s="220">
        <v>0</v>
      </c>
      <c r="AB113" s="220">
        <v>0</v>
      </c>
      <c r="AC113" s="220">
        <v>0</v>
      </c>
      <c r="AD113" s="220">
        <v>0</v>
      </c>
      <c r="AE113" s="220">
        <v>0</v>
      </c>
      <c r="AF113" s="220">
        <v>0</v>
      </c>
      <c r="AG113" s="220">
        <f t="shared" si="18"/>
        <v>0</v>
      </c>
      <c r="AH113" s="234"/>
      <c r="AI113" s="235">
        <f t="shared" si="21"/>
        <v>139929.31</v>
      </c>
      <c r="AJ113" s="235">
        <f t="shared" si="21"/>
        <v>139740.23000000001</v>
      </c>
      <c r="AK113" s="235">
        <f t="shared" si="21"/>
        <v>139551.15</v>
      </c>
      <c r="AL113" s="235">
        <f t="shared" si="19"/>
        <v>139551.15</v>
      </c>
      <c r="AM113" s="235">
        <f t="shared" si="19"/>
        <v>139551.15</v>
      </c>
      <c r="AN113" s="235">
        <f t="shared" si="19"/>
        <v>139551.15</v>
      </c>
      <c r="AO113" s="235">
        <f t="shared" si="19"/>
        <v>15859.67</v>
      </c>
      <c r="AP113" s="235">
        <f t="shared" si="19"/>
        <v>15859.67</v>
      </c>
      <c r="AQ113" s="235">
        <f t="shared" si="19"/>
        <v>15859.67</v>
      </c>
      <c r="AR113" s="235">
        <f t="shared" si="23"/>
        <v>15859.67</v>
      </c>
      <c r="AS113" s="235">
        <f t="shared" si="23"/>
        <v>15859.67</v>
      </c>
      <c r="AT113" s="235">
        <f t="shared" si="23"/>
        <v>15859.67</v>
      </c>
      <c r="AU113" s="236">
        <f t="shared" si="14"/>
        <v>933032.16000000038</v>
      </c>
      <c r="AV113" s="236">
        <f t="shared" si="15"/>
        <v>15859.67</v>
      </c>
      <c r="AW113" s="236">
        <f t="shared" si="15"/>
        <v>15859.67</v>
      </c>
      <c r="AX113" s="236">
        <f t="shared" si="15"/>
        <v>15859.67</v>
      </c>
      <c r="AY113" s="236">
        <f t="shared" si="13"/>
        <v>15859.67</v>
      </c>
      <c r="AZ113" s="236">
        <f t="shared" si="22"/>
        <v>0</v>
      </c>
      <c r="BA113" s="236">
        <f t="shared" si="22"/>
        <v>0</v>
      </c>
      <c r="BB113" s="236">
        <f t="shared" si="22"/>
        <v>0</v>
      </c>
      <c r="BC113" s="236">
        <f t="shared" si="20"/>
        <v>0</v>
      </c>
      <c r="BD113" s="236">
        <f t="shared" si="20"/>
        <v>0</v>
      </c>
      <c r="BE113" s="236">
        <f t="shared" si="20"/>
        <v>0</v>
      </c>
      <c r="BF113" s="236">
        <f t="shared" si="20"/>
        <v>0</v>
      </c>
      <c r="BG113" s="236">
        <f t="shared" si="20"/>
        <v>0</v>
      </c>
      <c r="BH113" s="236">
        <f t="shared" si="20"/>
        <v>0</v>
      </c>
      <c r="BI113" s="236">
        <f t="shared" si="24"/>
        <v>0</v>
      </c>
      <c r="BJ113" s="236">
        <f t="shared" si="24"/>
        <v>0</v>
      </c>
      <c r="BK113" s="236">
        <f t="shared" si="24"/>
        <v>0</v>
      </c>
      <c r="BL113" s="235">
        <f t="shared" si="16"/>
        <v>0</v>
      </c>
      <c r="BM113" s="234"/>
      <c r="BN113" s="234"/>
      <c r="BO113" s="234"/>
      <c r="BP113" s="234"/>
      <c r="BQ113" s="234"/>
    </row>
    <row r="114" spans="1:69">
      <c r="A114" s="234" t="s">
        <v>327</v>
      </c>
      <c r="B114" s="231">
        <v>9.1999999999999998E-3</v>
      </c>
      <c r="C114" s="231">
        <v>9.1999999999999998E-3</v>
      </c>
      <c r="D114" s="220">
        <v>4610665.2300000004</v>
      </c>
      <c r="E114" s="220">
        <v>4610665.2300000004</v>
      </c>
      <c r="F114" s="220">
        <v>4610665.2300000004</v>
      </c>
      <c r="G114" s="220">
        <v>4610665.2300000004</v>
      </c>
      <c r="H114" s="220">
        <v>4610665.2300000004</v>
      </c>
      <c r="I114" s="220">
        <v>4610665.2300000004</v>
      </c>
      <c r="J114" s="220">
        <v>4610665.2300000004</v>
      </c>
      <c r="K114" s="220">
        <v>4610665.2300000004</v>
      </c>
      <c r="L114" s="220">
        <v>4610665.2300000004</v>
      </c>
      <c r="M114" s="220">
        <v>4610665.2300000004</v>
      </c>
      <c r="N114" s="220">
        <v>4610665.2300000004</v>
      </c>
      <c r="O114" s="220">
        <v>4610665.2300000004</v>
      </c>
      <c r="P114" s="220">
        <f t="shared" si="17"/>
        <v>55327982.76000002</v>
      </c>
      <c r="Q114" s="220">
        <v>4610665.2300000004</v>
      </c>
      <c r="R114" s="220">
        <v>4610665.2300000004</v>
      </c>
      <c r="S114" s="220">
        <v>4610665.2300000004</v>
      </c>
      <c r="T114" s="220">
        <v>4610665.2300000004</v>
      </c>
      <c r="U114" s="220">
        <v>0</v>
      </c>
      <c r="V114" s="220">
        <v>0</v>
      </c>
      <c r="W114" s="220">
        <v>0</v>
      </c>
      <c r="X114" s="220">
        <v>0</v>
      </c>
      <c r="Y114" s="220">
        <v>0</v>
      </c>
      <c r="Z114" s="220">
        <v>0</v>
      </c>
      <c r="AA114" s="220">
        <v>0</v>
      </c>
      <c r="AB114" s="220">
        <v>0</v>
      </c>
      <c r="AC114" s="220">
        <v>0</v>
      </c>
      <c r="AD114" s="220">
        <v>0</v>
      </c>
      <c r="AE114" s="220">
        <v>0</v>
      </c>
      <c r="AF114" s="220">
        <v>0</v>
      </c>
      <c r="AG114" s="220">
        <f t="shared" si="18"/>
        <v>0</v>
      </c>
      <c r="AH114" s="234"/>
      <c r="AI114" s="235">
        <f t="shared" si="21"/>
        <v>3534.84</v>
      </c>
      <c r="AJ114" s="235">
        <f t="shared" si="21"/>
        <v>3534.84</v>
      </c>
      <c r="AK114" s="235">
        <f t="shared" si="21"/>
        <v>3534.84</v>
      </c>
      <c r="AL114" s="235">
        <f t="shared" si="19"/>
        <v>3534.84</v>
      </c>
      <c r="AM114" s="235">
        <f t="shared" si="19"/>
        <v>3534.84</v>
      </c>
      <c r="AN114" s="235">
        <f t="shared" si="19"/>
        <v>3534.84</v>
      </c>
      <c r="AO114" s="235">
        <f t="shared" si="19"/>
        <v>3534.84</v>
      </c>
      <c r="AP114" s="235">
        <f t="shared" si="19"/>
        <v>3534.84</v>
      </c>
      <c r="AQ114" s="235">
        <f t="shared" si="19"/>
        <v>3534.84</v>
      </c>
      <c r="AR114" s="235">
        <f t="shared" si="23"/>
        <v>3534.84</v>
      </c>
      <c r="AS114" s="235">
        <f t="shared" si="23"/>
        <v>3534.84</v>
      </c>
      <c r="AT114" s="235">
        <f t="shared" si="23"/>
        <v>3534.84</v>
      </c>
      <c r="AU114" s="236">
        <f t="shared" si="14"/>
        <v>42418.080000000002</v>
      </c>
      <c r="AV114" s="236">
        <f t="shared" si="15"/>
        <v>3534.84</v>
      </c>
      <c r="AW114" s="236">
        <f t="shared" si="15"/>
        <v>3534.84</v>
      </c>
      <c r="AX114" s="236">
        <f t="shared" si="15"/>
        <v>3534.84</v>
      </c>
      <c r="AY114" s="236">
        <f t="shared" si="13"/>
        <v>3534.84</v>
      </c>
      <c r="AZ114" s="236">
        <f t="shared" si="22"/>
        <v>0</v>
      </c>
      <c r="BA114" s="236">
        <f t="shared" si="22"/>
        <v>0</v>
      </c>
      <c r="BB114" s="236">
        <f t="shared" si="22"/>
        <v>0</v>
      </c>
      <c r="BC114" s="236">
        <f t="shared" si="20"/>
        <v>0</v>
      </c>
      <c r="BD114" s="236">
        <f t="shared" si="20"/>
        <v>0</v>
      </c>
      <c r="BE114" s="236">
        <f t="shared" si="20"/>
        <v>0</v>
      </c>
      <c r="BF114" s="236">
        <f t="shared" si="20"/>
        <v>0</v>
      </c>
      <c r="BG114" s="236">
        <f t="shared" si="20"/>
        <v>0</v>
      </c>
      <c r="BH114" s="236">
        <f t="shared" si="20"/>
        <v>0</v>
      </c>
      <c r="BI114" s="236">
        <f t="shared" si="24"/>
        <v>0</v>
      </c>
      <c r="BJ114" s="236">
        <f t="shared" si="24"/>
        <v>0</v>
      </c>
      <c r="BK114" s="236">
        <f t="shared" si="24"/>
        <v>0</v>
      </c>
      <c r="BL114" s="235">
        <f t="shared" si="16"/>
        <v>0</v>
      </c>
      <c r="BM114" s="234"/>
      <c r="BN114" s="234"/>
      <c r="BO114" s="234"/>
      <c r="BP114" s="234"/>
      <c r="BQ114" s="234"/>
    </row>
    <row r="115" spans="1:69">
      <c r="A115" s="234" t="s">
        <v>328</v>
      </c>
      <c r="B115" s="231">
        <v>2.1699999999999997E-2</v>
      </c>
      <c r="C115" s="231">
        <v>2.1699999999999997E-2</v>
      </c>
      <c r="D115" s="220">
        <v>40902689.530000001</v>
      </c>
      <c r="E115" s="220">
        <v>40902689.530000001</v>
      </c>
      <c r="F115" s="220">
        <v>40902689.530000001</v>
      </c>
      <c r="G115" s="220">
        <v>40902689.530000001</v>
      </c>
      <c r="H115" s="220">
        <v>40902689.530000001</v>
      </c>
      <c r="I115" s="220">
        <v>40902689.530000001</v>
      </c>
      <c r="J115" s="220">
        <v>0</v>
      </c>
      <c r="K115" s="220">
        <v>0</v>
      </c>
      <c r="L115" s="220">
        <v>0</v>
      </c>
      <c r="M115" s="220">
        <v>0</v>
      </c>
      <c r="N115" s="220">
        <v>0</v>
      </c>
      <c r="O115" s="220">
        <v>0</v>
      </c>
      <c r="P115" s="220">
        <f t="shared" si="17"/>
        <v>245416137.18000001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</v>
      </c>
      <c r="Y115" s="220">
        <v>0</v>
      </c>
      <c r="Z115" s="220">
        <v>0</v>
      </c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  <c r="AF115" s="220">
        <v>0</v>
      </c>
      <c r="AG115" s="220">
        <f t="shared" si="18"/>
        <v>0</v>
      </c>
      <c r="AH115" s="234"/>
      <c r="AI115" s="235">
        <f t="shared" si="21"/>
        <v>73965.7</v>
      </c>
      <c r="AJ115" s="235">
        <f t="shared" si="21"/>
        <v>73965.7</v>
      </c>
      <c r="AK115" s="235">
        <f t="shared" si="21"/>
        <v>73965.7</v>
      </c>
      <c r="AL115" s="235">
        <f t="shared" si="19"/>
        <v>73965.7</v>
      </c>
      <c r="AM115" s="235">
        <f t="shared" si="19"/>
        <v>73965.7</v>
      </c>
      <c r="AN115" s="235">
        <f t="shared" si="19"/>
        <v>73965.7</v>
      </c>
      <c r="AO115" s="235">
        <f t="shared" si="19"/>
        <v>0</v>
      </c>
      <c r="AP115" s="235">
        <f t="shared" si="19"/>
        <v>0</v>
      </c>
      <c r="AQ115" s="235">
        <f t="shared" si="19"/>
        <v>0</v>
      </c>
      <c r="AR115" s="235">
        <f t="shared" si="23"/>
        <v>0</v>
      </c>
      <c r="AS115" s="235">
        <f t="shared" si="23"/>
        <v>0</v>
      </c>
      <c r="AT115" s="235">
        <f t="shared" si="23"/>
        <v>0</v>
      </c>
      <c r="AU115" s="236">
        <f t="shared" si="14"/>
        <v>443794.2</v>
      </c>
      <c r="AV115" s="236">
        <f t="shared" si="15"/>
        <v>0</v>
      </c>
      <c r="AW115" s="236">
        <f t="shared" si="15"/>
        <v>0</v>
      </c>
      <c r="AX115" s="236">
        <f t="shared" si="15"/>
        <v>0</v>
      </c>
      <c r="AY115" s="236">
        <f t="shared" si="13"/>
        <v>0</v>
      </c>
      <c r="AZ115" s="236">
        <f t="shared" si="22"/>
        <v>0</v>
      </c>
      <c r="BA115" s="236">
        <f t="shared" si="22"/>
        <v>0</v>
      </c>
      <c r="BB115" s="236">
        <f t="shared" si="22"/>
        <v>0</v>
      </c>
      <c r="BC115" s="236">
        <f t="shared" si="20"/>
        <v>0</v>
      </c>
      <c r="BD115" s="236">
        <f t="shared" si="20"/>
        <v>0</v>
      </c>
      <c r="BE115" s="236">
        <f t="shared" si="20"/>
        <v>0</v>
      </c>
      <c r="BF115" s="236">
        <f t="shared" si="20"/>
        <v>0</v>
      </c>
      <c r="BG115" s="236">
        <f t="shared" si="20"/>
        <v>0</v>
      </c>
      <c r="BH115" s="236">
        <f t="shared" si="20"/>
        <v>0</v>
      </c>
      <c r="BI115" s="236">
        <f t="shared" si="24"/>
        <v>0</v>
      </c>
      <c r="BJ115" s="236">
        <f t="shared" si="24"/>
        <v>0</v>
      </c>
      <c r="BK115" s="236">
        <f t="shared" si="24"/>
        <v>0</v>
      </c>
      <c r="BL115" s="235">
        <f t="shared" si="16"/>
        <v>0</v>
      </c>
      <c r="BM115" s="234"/>
      <c r="BN115" s="234"/>
      <c r="BO115" s="234"/>
      <c r="BP115" s="234"/>
      <c r="BQ115" s="234"/>
    </row>
    <row r="116" spans="1:69">
      <c r="A116" s="234" t="s">
        <v>329</v>
      </c>
      <c r="B116" s="231">
        <v>2.1699999999999997E-2</v>
      </c>
      <c r="C116" s="231">
        <v>2.1699999999999997E-2</v>
      </c>
      <c r="D116" s="220">
        <v>0</v>
      </c>
      <c r="E116" s="220">
        <v>0</v>
      </c>
      <c r="F116" s="220">
        <v>0</v>
      </c>
      <c r="G116" s="220">
        <v>0</v>
      </c>
      <c r="H116" s="220">
        <v>0</v>
      </c>
      <c r="I116" s="220">
        <v>0</v>
      </c>
      <c r="J116" s="220">
        <v>0</v>
      </c>
      <c r="K116" s="220">
        <v>0</v>
      </c>
      <c r="L116" s="220">
        <v>0</v>
      </c>
      <c r="M116" s="220">
        <v>0</v>
      </c>
      <c r="N116" s="220">
        <v>0</v>
      </c>
      <c r="O116" s="220">
        <v>0</v>
      </c>
      <c r="P116" s="220">
        <f t="shared" si="17"/>
        <v>0</v>
      </c>
      <c r="Q116" s="220">
        <v>0</v>
      </c>
      <c r="R116" s="220">
        <v>0</v>
      </c>
      <c r="S116" s="220">
        <v>0</v>
      </c>
      <c r="T116" s="220">
        <v>0</v>
      </c>
      <c r="U116" s="220">
        <v>0</v>
      </c>
      <c r="V116" s="220">
        <v>0</v>
      </c>
      <c r="W116" s="220">
        <v>0</v>
      </c>
      <c r="X116" s="220">
        <v>0</v>
      </c>
      <c r="Y116" s="220">
        <v>0</v>
      </c>
      <c r="Z116" s="220">
        <v>0</v>
      </c>
      <c r="AA116" s="220">
        <v>0</v>
      </c>
      <c r="AB116" s="220">
        <v>0</v>
      </c>
      <c r="AC116" s="220">
        <v>0</v>
      </c>
      <c r="AD116" s="220">
        <v>0</v>
      </c>
      <c r="AE116" s="220">
        <v>0</v>
      </c>
      <c r="AF116" s="220">
        <v>0</v>
      </c>
      <c r="AG116" s="220">
        <f t="shared" si="18"/>
        <v>0</v>
      </c>
      <c r="AH116" s="234"/>
      <c r="AI116" s="235">
        <f t="shared" si="21"/>
        <v>0</v>
      </c>
      <c r="AJ116" s="235">
        <f t="shared" si="21"/>
        <v>0</v>
      </c>
      <c r="AK116" s="235">
        <f t="shared" si="21"/>
        <v>0</v>
      </c>
      <c r="AL116" s="235">
        <f t="shared" si="19"/>
        <v>0</v>
      </c>
      <c r="AM116" s="235">
        <f t="shared" si="19"/>
        <v>0</v>
      </c>
      <c r="AN116" s="235">
        <f t="shared" si="19"/>
        <v>0</v>
      </c>
      <c r="AO116" s="235">
        <f t="shared" si="19"/>
        <v>0</v>
      </c>
      <c r="AP116" s="235">
        <f t="shared" si="19"/>
        <v>0</v>
      </c>
      <c r="AQ116" s="235">
        <f t="shared" si="19"/>
        <v>0</v>
      </c>
      <c r="AR116" s="235">
        <f t="shared" si="23"/>
        <v>0</v>
      </c>
      <c r="AS116" s="235">
        <f t="shared" si="23"/>
        <v>0</v>
      </c>
      <c r="AT116" s="235">
        <f t="shared" si="23"/>
        <v>0</v>
      </c>
      <c r="AU116" s="236">
        <f t="shared" si="14"/>
        <v>0</v>
      </c>
      <c r="AV116" s="236">
        <f t="shared" si="15"/>
        <v>0</v>
      </c>
      <c r="AW116" s="236">
        <f t="shared" si="15"/>
        <v>0</v>
      </c>
      <c r="AX116" s="236">
        <f t="shared" si="15"/>
        <v>0</v>
      </c>
      <c r="AY116" s="236">
        <f t="shared" si="13"/>
        <v>0</v>
      </c>
      <c r="AZ116" s="236">
        <f t="shared" si="22"/>
        <v>0</v>
      </c>
      <c r="BA116" s="236">
        <f t="shared" si="22"/>
        <v>0</v>
      </c>
      <c r="BB116" s="236">
        <f t="shared" si="22"/>
        <v>0</v>
      </c>
      <c r="BC116" s="236">
        <f t="shared" si="20"/>
        <v>0</v>
      </c>
      <c r="BD116" s="236">
        <f t="shared" si="20"/>
        <v>0</v>
      </c>
      <c r="BE116" s="236">
        <f t="shared" si="20"/>
        <v>0</v>
      </c>
      <c r="BF116" s="236">
        <f t="shared" si="20"/>
        <v>0</v>
      </c>
      <c r="BG116" s="236">
        <f t="shared" si="20"/>
        <v>0</v>
      </c>
      <c r="BH116" s="236">
        <f t="shared" si="20"/>
        <v>0</v>
      </c>
      <c r="BI116" s="236">
        <f t="shared" si="24"/>
        <v>0</v>
      </c>
      <c r="BJ116" s="236">
        <f t="shared" si="24"/>
        <v>0</v>
      </c>
      <c r="BK116" s="236">
        <f t="shared" si="24"/>
        <v>0</v>
      </c>
      <c r="BL116" s="235">
        <f t="shared" si="16"/>
        <v>0</v>
      </c>
      <c r="BM116" s="234"/>
      <c r="BN116" s="234"/>
      <c r="BO116" s="234"/>
      <c r="BP116" s="234"/>
      <c r="BQ116" s="234"/>
    </row>
    <row r="117" spans="1:69">
      <c r="A117" s="234" t="s">
        <v>330</v>
      </c>
      <c r="B117" s="231">
        <v>1.9599999999999999E-2</v>
      </c>
      <c r="C117" s="231">
        <v>1.9599999999999999E-2</v>
      </c>
      <c r="D117" s="220">
        <v>73181045.980000004</v>
      </c>
      <c r="E117" s="220">
        <v>73181045.980000004</v>
      </c>
      <c r="F117" s="220">
        <v>73165278.010000005</v>
      </c>
      <c r="G117" s="220">
        <v>73175809.959999993</v>
      </c>
      <c r="H117" s="220">
        <v>73202109.879999995</v>
      </c>
      <c r="I117" s="220">
        <v>73202109.879999995</v>
      </c>
      <c r="J117" s="220">
        <v>73233234.879999995</v>
      </c>
      <c r="K117" s="220">
        <v>73273734.879999995</v>
      </c>
      <c r="L117" s="220">
        <v>73292484.879999995</v>
      </c>
      <c r="M117" s="220">
        <v>73301859.879999995</v>
      </c>
      <c r="N117" s="220">
        <v>73301859.879999995</v>
      </c>
      <c r="O117" s="220">
        <v>73301859.879999995</v>
      </c>
      <c r="P117" s="220">
        <f t="shared" si="17"/>
        <v>878812433.97000003</v>
      </c>
      <c r="Q117" s="220">
        <v>73301859.879999995</v>
      </c>
      <c r="R117" s="220">
        <v>73301859.879999995</v>
      </c>
      <c r="S117" s="220">
        <v>73301859.879999995</v>
      </c>
      <c r="T117" s="220">
        <v>73301859.879999995</v>
      </c>
      <c r="U117" s="220">
        <v>73301859.879999995</v>
      </c>
      <c r="V117" s="220">
        <v>73301859.879999995</v>
      </c>
      <c r="W117" s="220">
        <v>73301859.879999995</v>
      </c>
      <c r="X117" s="220">
        <v>73301859.879999995</v>
      </c>
      <c r="Y117" s="220">
        <v>73301859.879999995</v>
      </c>
      <c r="Z117" s="220">
        <v>73301859.879999995</v>
      </c>
      <c r="AA117" s="220">
        <v>73301859.879999995</v>
      </c>
      <c r="AB117" s="220">
        <v>73301859.879999995</v>
      </c>
      <c r="AC117" s="220">
        <v>73301859.879999995</v>
      </c>
      <c r="AD117" s="220">
        <v>73301859.879999995</v>
      </c>
      <c r="AE117" s="220">
        <v>73301859.879999995</v>
      </c>
      <c r="AF117" s="220">
        <v>73301859.879999995</v>
      </c>
      <c r="AG117" s="220">
        <f t="shared" si="18"/>
        <v>879622318.55999994</v>
      </c>
      <c r="AH117" s="234"/>
      <c r="AI117" s="235">
        <f t="shared" si="21"/>
        <v>119529.04</v>
      </c>
      <c r="AJ117" s="235">
        <f t="shared" si="21"/>
        <v>119529.04</v>
      </c>
      <c r="AK117" s="235">
        <f t="shared" si="21"/>
        <v>119503.29</v>
      </c>
      <c r="AL117" s="235">
        <f t="shared" si="19"/>
        <v>119520.49</v>
      </c>
      <c r="AM117" s="235">
        <f t="shared" si="19"/>
        <v>119563.45</v>
      </c>
      <c r="AN117" s="235">
        <f t="shared" si="19"/>
        <v>119563.45</v>
      </c>
      <c r="AO117" s="235">
        <f t="shared" si="19"/>
        <v>119614.28</v>
      </c>
      <c r="AP117" s="235">
        <f t="shared" si="19"/>
        <v>119680.43</v>
      </c>
      <c r="AQ117" s="235">
        <f t="shared" si="19"/>
        <v>119711.06</v>
      </c>
      <c r="AR117" s="235">
        <f t="shared" si="23"/>
        <v>119726.37</v>
      </c>
      <c r="AS117" s="235">
        <f t="shared" si="23"/>
        <v>119726.37</v>
      </c>
      <c r="AT117" s="235">
        <f t="shared" si="23"/>
        <v>119726.37</v>
      </c>
      <c r="AU117" s="236">
        <f t="shared" si="14"/>
        <v>1435393.6400000001</v>
      </c>
      <c r="AV117" s="236">
        <f t="shared" si="15"/>
        <v>119726.37</v>
      </c>
      <c r="AW117" s="236">
        <f t="shared" si="15"/>
        <v>119726.37</v>
      </c>
      <c r="AX117" s="236">
        <f t="shared" si="15"/>
        <v>119726.37</v>
      </c>
      <c r="AY117" s="236">
        <f t="shared" si="13"/>
        <v>119726.37</v>
      </c>
      <c r="AZ117" s="236">
        <f t="shared" si="22"/>
        <v>119726.37</v>
      </c>
      <c r="BA117" s="236">
        <f t="shared" si="22"/>
        <v>119726.37</v>
      </c>
      <c r="BB117" s="236">
        <f t="shared" si="22"/>
        <v>119726.37</v>
      </c>
      <c r="BC117" s="236">
        <f t="shared" si="20"/>
        <v>119726.37</v>
      </c>
      <c r="BD117" s="236">
        <f t="shared" si="20"/>
        <v>119726.37</v>
      </c>
      <c r="BE117" s="236">
        <f t="shared" si="20"/>
        <v>119726.37</v>
      </c>
      <c r="BF117" s="236">
        <f t="shared" si="20"/>
        <v>119726.37</v>
      </c>
      <c r="BG117" s="236">
        <f t="shared" si="20"/>
        <v>119726.37</v>
      </c>
      <c r="BH117" s="236">
        <f t="shared" si="20"/>
        <v>119726.37</v>
      </c>
      <c r="BI117" s="236">
        <f t="shared" si="24"/>
        <v>119726.37</v>
      </c>
      <c r="BJ117" s="236">
        <f t="shared" si="24"/>
        <v>119726.37</v>
      </c>
      <c r="BK117" s="236">
        <f t="shared" si="24"/>
        <v>119726.37</v>
      </c>
      <c r="BL117" s="235">
        <f t="shared" si="16"/>
        <v>1436716.4400000004</v>
      </c>
      <c r="BM117" s="234"/>
      <c r="BN117" s="234"/>
      <c r="BO117" s="234"/>
      <c r="BP117" s="234"/>
      <c r="BQ117" s="234"/>
    </row>
    <row r="118" spans="1:69">
      <c r="A118" s="234" t="s">
        <v>331</v>
      </c>
      <c r="B118" s="231">
        <v>1.9599999999999999E-2</v>
      </c>
      <c r="C118" s="231">
        <v>1.9599999999999999E-2</v>
      </c>
      <c r="D118" s="220">
        <v>0</v>
      </c>
      <c r="E118" s="220">
        <v>0</v>
      </c>
      <c r="F118" s="220">
        <v>0</v>
      </c>
      <c r="G118" s="220">
        <v>0</v>
      </c>
      <c r="H118" s="220">
        <v>0</v>
      </c>
      <c r="I118" s="220">
        <v>0</v>
      </c>
      <c r="J118" s="220">
        <v>0</v>
      </c>
      <c r="K118" s="220">
        <v>0</v>
      </c>
      <c r="L118" s="220">
        <v>0</v>
      </c>
      <c r="M118" s="220">
        <v>0</v>
      </c>
      <c r="N118" s="220">
        <v>0</v>
      </c>
      <c r="O118" s="220">
        <v>0</v>
      </c>
      <c r="P118" s="220">
        <f t="shared" si="17"/>
        <v>0</v>
      </c>
      <c r="Q118" s="220">
        <v>0</v>
      </c>
      <c r="R118" s="220">
        <v>0</v>
      </c>
      <c r="S118" s="220">
        <v>0</v>
      </c>
      <c r="T118" s="220">
        <v>0</v>
      </c>
      <c r="U118" s="220">
        <v>0</v>
      </c>
      <c r="V118" s="220">
        <v>0</v>
      </c>
      <c r="W118" s="220">
        <v>0</v>
      </c>
      <c r="X118" s="220">
        <v>0</v>
      </c>
      <c r="Y118" s="220">
        <v>0</v>
      </c>
      <c r="Z118" s="220">
        <v>0</v>
      </c>
      <c r="AA118" s="220">
        <v>0</v>
      </c>
      <c r="AB118" s="220">
        <v>0</v>
      </c>
      <c r="AC118" s="220">
        <v>0</v>
      </c>
      <c r="AD118" s="220">
        <v>0</v>
      </c>
      <c r="AE118" s="220">
        <v>0</v>
      </c>
      <c r="AF118" s="220">
        <v>0</v>
      </c>
      <c r="AG118" s="220">
        <f t="shared" si="18"/>
        <v>0</v>
      </c>
      <c r="AH118" s="234"/>
      <c r="AI118" s="235">
        <f t="shared" si="21"/>
        <v>0</v>
      </c>
      <c r="AJ118" s="235">
        <f t="shared" si="21"/>
        <v>0</v>
      </c>
      <c r="AK118" s="235">
        <f t="shared" si="21"/>
        <v>0</v>
      </c>
      <c r="AL118" s="235">
        <f t="shared" si="19"/>
        <v>0</v>
      </c>
      <c r="AM118" s="235">
        <f t="shared" si="19"/>
        <v>0</v>
      </c>
      <c r="AN118" s="235">
        <f t="shared" si="19"/>
        <v>0</v>
      </c>
      <c r="AO118" s="235">
        <f t="shared" si="19"/>
        <v>0</v>
      </c>
      <c r="AP118" s="235">
        <f t="shared" si="19"/>
        <v>0</v>
      </c>
      <c r="AQ118" s="235">
        <f t="shared" si="19"/>
        <v>0</v>
      </c>
      <c r="AR118" s="235">
        <f t="shared" si="23"/>
        <v>0</v>
      </c>
      <c r="AS118" s="235">
        <f t="shared" si="23"/>
        <v>0</v>
      </c>
      <c r="AT118" s="235">
        <f t="shared" si="23"/>
        <v>0</v>
      </c>
      <c r="AU118" s="236">
        <f t="shared" si="14"/>
        <v>0</v>
      </c>
      <c r="AV118" s="236">
        <f t="shared" si="15"/>
        <v>0</v>
      </c>
      <c r="AW118" s="236">
        <f t="shared" si="15"/>
        <v>0</v>
      </c>
      <c r="AX118" s="236">
        <f t="shared" si="15"/>
        <v>0</v>
      </c>
      <c r="AY118" s="236">
        <f t="shared" si="13"/>
        <v>0</v>
      </c>
      <c r="AZ118" s="236">
        <f t="shared" si="22"/>
        <v>0</v>
      </c>
      <c r="BA118" s="236">
        <f t="shared" si="22"/>
        <v>0</v>
      </c>
      <c r="BB118" s="236">
        <f t="shared" si="22"/>
        <v>0</v>
      </c>
      <c r="BC118" s="236">
        <f t="shared" si="20"/>
        <v>0</v>
      </c>
      <c r="BD118" s="236">
        <f t="shared" si="20"/>
        <v>0</v>
      </c>
      <c r="BE118" s="236">
        <f t="shared" si="20"/>
        <v>0</v>
      </c>
      <c r="BF118" s="236">
        <f t="shared" si="20"/>
        <v>0</v>
      </c>
      <c r="BG118" s="236">
        <f t="shared" si="20"/>
        <v>0</v>
      </c>
      <c r="BH118" s="236">
        <f t="shared" si="20"/>
        <v>0</v>
      </c>
      <c r="BI118" s="236">
        <f t="shared" si="24"/>
        <v>0</v>
      </c>
      <c r="BJ118" s="236">
        <f t="shared" si="24"/>
        <v>0</v>
      </c>
      <c r="BK118" s="236">
        <f t="shared" si="24"/>
        <v>0</v>
      </c>
      <c r="BL118" s="235">
        <f t="shared" si="16"/>
        <v>0</v>
      </c>
      <c r="BM118" s="234"/>
      <c r="BN118" s="234"/>
      <c r="BO118" s="234"/>
      <c r="BP118" s="234"/>
      <c r="BQ118" s="234"/>
    </row>
    <row r="119" spans="1:69">
      <c r="A119" s="234" t="s">
        <v>332</v>
      </c>
      <c r="B119" s="231">
        <v>0</v>
      </c>
      <c r="C119" s="231">
        <v>0</v>
      </c>
      <c r="D119" s="220">
        <v>0</v>
      </c>
      <c r="E119" s="220">
        <v>0</v>
      </c>
      <c r="F119" s="220">
        <v>0</v>
      </c>
      <c r="G119" s="220">
        <v>0</v>
      </c>
      <c r="H119" s="220">
        <v>0</v>
      </c>
      <c r="I119" s="220">
        <v>0</v>
      </c>
      <c r="J119" s="220">
        <v>0</v>
      </c>
      <c r="K119" s="220">
        <v>0</v>
      </c>
      <c r="L119" s="220">
        <v>0</v>
      </c>
      <c r="M119" s="220">
        <v>0</v>
      </c>
      <c r="N119" s="220">
        <v>0</v>
      </c>
      <c r="O119" s="220">
        <v>0</v>
      </c>
      <c r="P119" s="220">
        <f t="shared" si="17"/>
        <v>0</v>
      </c>
      <c r="Q119" s="220">
        <v>0</v>
      </c>
      <c r="R119" s="220">
        <v>0</v>
      </c>
      <c r="S119" s="220">
        <v>0</v>
      </c>
      <c r="T119" s="220">
        <v>0</v>
      </c>
      <c r="U119" s="220">
        <v>0</v>
      </c>
      <c r="V119" s="220">
        <v>0</v>
      </c>
      <c r="W119" s="220">
        <v>0</v>
      </c>
      <c r="X119" s="220">
        <v>0</v>
      </c>
      <c r="Y119" s="220">
        <v>0</v>
      </c>
      <c r="Z119" s="220">
        <v>0</v>
      </c>
      <c r="AA119" s="220">
        <v>0</v>
      </c>
      <c r="AB119" s="220">
        <v>0</v>
      </c>
      <c r="AC119" s="220">
        <v>0</v>
      </c>
      <c r="AD119" s="220">
        <v>0</v>
      </c>
      <c r="AE119" s="220">
        <v>0</v>
      </c>
      <c r="AF119" s="220">
        <v>0</v>
      </c>
      <c r="AG119" s="220">
        <f t="shared" si="18"/>
        <v>0</v>
      </c>
      <c r="AH119" s="234"/>
      <c r="AI119" s="235">
        <f t="shared" si="21"/>
        <v>0</v>
      </c>
      <c r="AJ119" s="235">
        <f t="shared" si="21"/>
        <v>0</v>
      </c>
      <c r="AK119" s="235">
        <f t="shared" si="21"/>
        <v>0</v>
      </c>
      <c r="AL119" s="235">
        <f t="shared" si="19"/>
        <v>0</v>
      </c>
      <c r="AM119" s="235">
        <f t="shared" si="19"/>
        <v>0</v>
      </c>
      <c r="AN119" s="235">
        <f t="shared" si="19"/>
        <v>0</v>
      </c>
      <c r="AO119" s="235">
        <f t="shared" si="19"/>
        <v>0</v>
      </c>
      <c r="AP119" s="235">
        <f t="shared" si="19"/>
        <v>0</v>
      </c>
      <c r="AQ119" s="235">
        <f t="shared" si="19"/>
        <v>0</v>
      </c>
      <c r="AR119" s="235">
        <f t="shared" si="23"/>
        <v>0</v>
      </c>
      <c r="AS119" s="235">
        <f t="shared" si="23"/>
        <v>0</v>
      </c>
      <c r="AT119" s="235">
        <f t="shared" si="23"/>
        <v>0</v>
      </c>
      <c r="AU119" s="236">
        <f t="shared" si="14"/>
        <v>0</v>
      </c>
      <c r="AV119" s="236">
        <f t="shared" si="15"/>
        <v>0</v>
      </c>
      <c r="AW119" s="236">
        <f t="shared" si="15"/>
        <v>0</v>
      </c>
      <c r="AX119" s="236">
        <f t="shared" si="15"/>
        <v>0</v>
      </c>
      <c r="AY119" s="236">
        <f t="shared" si="13"/>
        <v>0</v>
      </c>
      <c r="AZ119" s="236">
        <f t="shared" si="22"/>
        <v>0</v>
      </c>
      <c r="BA119" s="236">
        <f t="shared" si="22"/>
        <v>0</v>
      </c>
      <c r="BB119" s="236">
        <f t="shared" si="22"/>
        <v>0</v>
      </c>
      <c r="BC119" s="236">
        <f t="shared" si="20"/>
        <v>0</v>
      </c>
      <c r="BD119" s="236">
        <f t="shared" si="20"/>
        <v>0</v>
      </c>
      <c r="BE119" s="236">
        <f t="shared" si="20"/>
        <v>0</v>
      </c>
      <c r="BF119" s="236">
        <f t="shared" si="20"/>
        <v>0</v>
      </c>
      <c r="BG119" s="236">
        <f t="shared" si="20"/>
        <v>0</v>
      </c>
      <c r="BH119" s="236">
        <f t="shared" si="20"/>
        <v>0</v>
      </c>
      <c r="BI119" s="236">
        <f t="shared" si="24"/>
        <v>0</v>
      </c>
      <c r="BJ119" s="236">
        <f t="shared" si="24"/>
        <v>0</v>
      </c>
      <c r="BK119" s="236">
        <f t="shared" si="24"/>
        <v>0</v>
      </c>
      <c r="BL119" s="235">
        <f t="shared" si="16"/>
        <v>0</v>
      </c>
      <c r="BM119" s="234"/>
      <c r="BN119" s="234"/>
      <c r="BO119" s="234"/>
      <c r="BP119" s="234"/>
      <c r="BQ119" s="234"/>
    </row>
    <row r="120" spans="1:69">
      <c r="A120" s="234" t="s">
        <v>333</v>
      </c>
      <c r="B120" s="231">
        <v>0</v>
      </c>
      <c r="C120" s="231">
        <v>0</v>
      </c>
      <c r="D120" s="220">
        <v>0</v>
      </c>
      <c r="E120" s="220">
        <v>0</v>
      </c>
      <c r="F120" s="220">
        <v>0</v>
      </c>
      <c r="G120" s="220">
        <v>0</v>
      </c>
      <c r="H120" s="220">
        <v>0</v>
      </c>
      <c r="I120" s="220">
        <v>0</v>
      </c>
      <c r="J120" s="220">
        <v>0</v>
      </c>
      <c r="K120" s="220">
        <v>0</v>
      </c>
      <c r="L120" s="220">
        <v>0</v>
      </c>
      <c r="M120" s="220">
        <v>0</v>
      </c>
      <c r="N120" s="220">
        <v>0</v>
      </c>
      <c r="O120" s="220">
        <v>0</v>
      </c>
      <c r="P120" s="220">
        <f t="shared" si="17"/>
        <v>0</v>
      </c>
      <c r="Q120" s="220">
        <v>0</v>
      </c>
      <c r="R120" s="220">
        <v>0</v>
      </c>
      <c r="S120" s="220">
        <v>0</v>
      </c>
      <c r="T120" s="220">
        <v>0</v>
      </c>
      <c r="U120" s="220">
        <v>0</v>
      </c>
      <c r="V120" s="220">
        <v>0</v>
      </c>
      <c r="W120" s="220">
        <v>0</v>
      </c>
      <c r="X120" s="220">
        <v>0</v>
      </c>
      <c r="Y120" s="220">
        <v>0</v>
      </c>
      <c r="Z120" s="220">
        <v>0</v>
      </c>
      <c r="AA120" s="220">
        <v>0</v>
      </c>
      <c r="AB120" s="220">
        <v>0</v>
      </c>
      <c r="AC120" s="220">
        <v>0</v>
      </c>
      <c r="AD120" s="220">
        <v>0</v>
      </c>
      <c r="AE120" s="220">
        <v>0</v>
      </c>
      <c r="AF120" s="220">
        <v>0</v>
      </c>
      <c r="AG120" s="220">
        <f t="shared" si="18"/>
        <v>0</v>
      </c>
      <c r="AH120" s="234"/>
      <c r="AI120" s="235">
        <f t="shared" si="21"/>
        <v>0</v>
      </c>
      <c r="AJ120" s="235">
        <f t="shared" si="21"/>
        <v>0</v>
      </c>
      <c r="AK120" s="235">
        <f t="shared" si="21"/>
        <v>0</v>
      </c>
      <c r="AL120" s="235">
        <f t="shared" si="19"/>
        <v>0</v>
      </c>
      <c r="AM120" s="235">
        <f t="shared" si="19"/>
        <v>0</v>
      </c>
      <c r="AN120" s="235">
        <f t="shared" si="19"/>
        <v>0</v>
      </c>
      <c r="AO120" s="235">
        <f t="shared" si="19"/>
        <v>0</v>
      </c>
      <c r="AP120" s="235">
        <f t="shared" si="19"/>
        <v>0</v>
      </c>
      <c r="AQ120" s="235">
        <f t="shared" si="19"/>
        <v>0</v>
      </c>
      <c r="AR120" s="235">
        <f t="shared" si="23"/>
        <v>0</v>
      </c>
      <c r="AS120" s="235">
        <f t="shared" si="23"/>
        <v>0</v>
      </c>
      <c r="AT120" s="235">
        <f t="shared" si="23"/>
        <v>0</v>
      </c>
      <c r="AU120" s="236">
        <f t="shared" si="14"/>
        <v>0</v>
      </c>
      <c r="AV120" s="236">
        <f t="shared" si="15"/>
        <v>0</v>
      </c>
      <c r="AW120" s="236">
        <f t="shared" si="15"/>
        <v>0</v>
      </c>
      <c r="AX120" s="236">
        <f t="shared" si="15"/>
        <v>0</v>
      </c>
      <c r="AY120" s="236">
        <f t="shared" si="13"/>
        <v>0</v>
      </c>
      <c r="AZ120" s="236">
        <f t="shared" si="22"/>
        <v>0</v>
      </c>
      <c r="BA120" s="236">
        <f t="shared" si="22"/>
        <v>0</v>
      </c>
      <c r="BB120" s="236">
        <f t="shared" si="22"/>
        <v>0</v>
      </c>
      <c r="BC120" s="236">
        <f t="shared" si="20"/>
        <v>0</v>
      </c>
      <c r="BD120" s="236">
        <f t="shared" si="20"/>
        <v>0</v>
      </c>
      <c r="BE120" s="236">
        <f t="shared" si="20"/>
        <v>0</v>
      </c>
      <c r="BF120" s="236">
        <f t="shared" si="20"/>
        <v>0</v>
      </c>
      <c r="BG120" s="236">
        <f t="shared" si="20"/>
        <v>0</v>
      </c>
      <c r="BH120" s="236">
        <f t="shared" si="20"/>
        <v>0</v>
      </c>
      <c r="BI120" s="236">
        <f t="shared" si="24"/>
        <v>0</v>
      </c>
      <c r="BJ120" s="236">
        <f t="shared" si="24"/>
        <v>0</v>
      </c>
      <c r="BK120" s="236">
        <f t="shared" si="24"/>
        <v>0</v>
      </c>
      <c r="BL120" s="235">
        <f t="shared" si="16"/>
        <v>0</v>
      </c>
      <c r="BM120" s="234"/>
      <c r="BN120" s="234"/>
      <c r="BO120" s="234"/>
      <c r="BP120" s="234"/>
      <c r="BQ120" s="234"/>
    </row>
    <row r="121" spans="1:69">
      <c r="A121" s="234" t="s">
        <v>334</v>
      </c>
      <c r="B121" s="231">
        <v>0</v>
      </c>
      <c r="C121" s="231">
        <v>0</v>
      </c>
      <c r="D121" s="220">
        <v>287727.86</v>
      </c>
      <c r="E121" s="220">
        <v>0</v>
      </c>
      <c r="F121" s="220">
        <v>0</v>
      </c>
      <c r="G121" s="220">
        <v>0</v>
      </c>
      <c r="H121" s="220">
        <v>0</v>
      </c>
      <c r="I121" s="220">
        <v>0</v>
      </c>
      <c r="J121" s="220">
        <v>0</v>
      </c>
      <c r="K121" s="220">
        <v>0</v>
      </c>
      <c r="L121" s="220">
        <v>0</v>
      </c>
      <c r="M121" s="220">
        <v>0</v>
      </c>
      <c r="N121" s="220">
        <v>0</v>
      </c>
      <c r="O121" s="220">
        <v>0</v>
      </c>
      <c r="P121" s="220">
        <f t="shared" si="17"/>
        <v>287727.86</v>
      </c>
      <c r="Q121" s="220">
        <v>0</v>
      </c>
      <c r="R121" s="220">
        <v>0</v>
      </c>
      <c r="S121" s="220">
        <v>0</v>
      </c>
      <c r="T121" s="220">
        <v>0</v>
      </c>
      <c r="U121" s="220">
        <v>0</v>
      </c>
      <c r="V121" s="220">
        <v>0</v>
      </c>
      <c r="W121" s="220">
        <v>0</v>
      </c>
      <c r="X121" s="220">
        <v>0</v>
      </c>
      <c r="Y121" s="220">
        <v>0</v>
      </c>
      <c r="Z121" s="220">
        <v>0</v>
      </c>
      <c r="AA121" s="220">
        <v>0</v>
      </c>
      <c r="AB121" s="220">
        <v>0</v>
      </c>
      <c r="AC121" s="220">
        <v>0</v>
      </c>
      <c r="AD121" s="220">
        <v>0</v>
      </c>
      <c r="AE121" s="220">
        <v>0</v>
      </c>
      <c r="AF121" s="220">
        <v>0</v>
      </c>
      <c r="AG121" s="220">
        <f t="shared" si="18"/>
        <v>0</v>
      </c>
      <c r="AH121" s="234"/>
      <c r="AI121" s="235">
        <f t="shared" si="21"/>
        <v>0</v>
      </c>
      <c r="AJ121" s="235">
        <f t="shared" si="21"/>
        <v>0</v>
      </c>
      <c r="AK121" s="235">
        <f t="shared" si="21"/>
        <v>0</v>
      </c>
      <c r="AL121" s="235">
        <f t="shared" si="19"/>
        <v>0</v>
      </c>
      <c r="AM121" s="235">
        <f t="shared" si="19"/>
        <v>0</v>
      </c>
      <c r="AN121" s="235">
        <f t="shared" si="19"/>
        <v>0</v>
      </c>
      <c r="AO121" s="235">
        <f t="shared" si="19"/>
        <v>0</v>
      </c>
      <c r="AP121" s="235">
        <f t="shared" si="19"/>
        <v>0</v>
      </c>
      <c r="AQ121" s="235">
        <f t="shared" si="19"/>
        <v>0</v>
      </c>
      <c r="AR121" s="235">
        <f t="shared" si="23"/>
        <v>0</v>
      </c>
      <c r="AS121" s="235">
        <f t="shared" si="23"/>
        <v>0</v>
      </c>
      <c r="AT121" s="235">
        <f t="shared" si="23"/>
        <v>0</v>
      </c>
      <c r="AU121" s="236">
        <f t="shared" si="14"/>
        <v>0</v>
      </c>
      <c r="AV121" s="236">
        <f t="shared" si="15"/>
        <v>0</v>
      </c>
      <c r="AW121" s="236">
        <f t="shared" si="15"/>
        <v>0</v>
      </c>
      <c r="AX121" s="236">
        <f t="shared" si="15"/>
        <v>0</v>
      </c>
      <c r="AY121" s="236">
        <f t="shared" si="13"/>
        <v>0</v>
      </c>
      <c r="AZ121" s="236">
        <f t="shared" si="22"/>
        <v>0</v>
      </c>
      <c r="BA121" s="236">
        <f t="shared" si="22"/>
        <v>0</v>
      </c>
      <c r="BB121" s="236">
        <f t="shared" si="22"/>
        <v>0</v>
      </c>
      <c r="BC121" s="236">
        <f t="shared" si="20"/>
        <v>0</v>
      </c>
      <c r="BD121" s="236">
        <f t="shared" si="20"/>
        <v>0</v>
      </c>
      <c r="BE121" s="236">
        <f t="shared" si="20"/>
        <v>0</v>
      </c>
      <c r="BF121" s="236">
        <f t="shared" si="20"/>
        <v>0</v>
      </c>
      <c r="BG121" s="236">
        <f t="shared" si="20"/>
        <v>0</v>
      </c>
      <c r="BH121" s="236">
        <f t="shared" si="20"/>
        <v>0</v>
      </c>
      <c r="BI121" s="236">
        <f t="shared" si="24"/>
        <v>0</v>
      </c>
      <c r="BJ121" s="236">
        <f t="shared" si="24"/>
        <v>0</v>
      </c>
      <c r="BK121" s="236">
        <f t="shared" si="24"/>
        <v>0</v>
      </c>
      <c r="BL121" s="235">
        <f t="shared" si="16"/>
        <v>0</v>
      </c>
      <c r="BM121" s="234"/>
      <c r="BN121" s="234"/>
      <c r="BO121" s="234"/>
      <c r="BP121" s="234"/>
      <c r="BQ121" s="234"/>
    </row>
    <row r="122" spans="1:69">
      <c r="A122" s="234" t="s">
        <v>335</v>
      </c>
      <c r="B122" s="231">
        <v>0</v>
      </c>
      <c r="C122" s="231">
        <v>0</v>
      </c>
      <c r="D122" s="220">
        <v>0</v>
      </c>
      <c r="E122" s="220">
        <v>0</v>
      </c>
      <c r="F122" s="220">
        <v>0</v>
      </c>
      <c r="G122" s="220">
        <v>0</v>
      </c>
      <c r="H122" s="220">
        <v>0</v>
      </c>
      <c r="I122" s="220">
        <v>0</v>
      </c>
      <c r="J122" s="220">
        <v>0</v>
      </c>
      <c r="K122" s="220">
        <v>0</v>
      </c>
      <c r="L122" s="220">
        <v>0</v>
      </c>
      <c r="M122" s="220">
        <v>0</v>
      </c>
      <c r="N122" s="220">
        <v>0</v>
      </c>
      <c r="O122" s="220">
        <v>0</v>
      </c>
      <c r="P122" s="220">
        <f t="shared" si="17"/>
        <v>0</v>
      </c>
      <c r="Q122" s="220">
        <v>0</v>
      </c>
      <c r="R122" s="220">
        <v>0</v>
      </c>
      <c r="S122" s="220">
        <v>0</v>
      </c>
      <c r="T122" s="220">
        <v>0</v>
      </c>
      <c r="U122" s="220">
        <v>0</v>
      </c>
      <c r="V122" s="220">
        <v>0</v>
      </c>
      <c r="W122" s="220">
        <v>0</v>
      </c>
      <c r="X122" s="220">
        <v>0</v>
      </c>
      <c r="Y122" s="220">
        <v>0</v>
      </c>
      <c r="Z122" s="220">
        <v>0</v>
      </c>
      <c r="AA122" s="220">
        <v>0</v>
      </c>
      <c r="AB122" s="220">
        <v>0</v>
      </c>
      <c r="AC122" s="220">
        <v>0</v>
      </c>
      <c r="AD122" s="220">
        <v>0</v>
      </c>
      <c r="AE122" s="220">
        <v>0</v>
      </c>
      <c r="AF122" s="220">
        <v>0</v>
      </c>
      <c r="AG122" s="220">
        <f t="shared" si="18"/>
        <v>0</v>
      </c>
      <c r="AH122" s="234"/>
      <c r="AI122" s="235">
        <f t="shared" si="21"/>
        <v>0</v>
      </c>
      <c r="AJ122" s="235">
        <f t="shared" si="21"/>
        <v>0</v>
      </c>
      <c r="AK122" s="235">
        <f t="shared" si="21"/>
        <v>0</v>
      </c>
      <c r="AL122" s="235">
        <f t="shared" si="19"/>
        <v>0</v>
      </c>
      <c r="AM122" s="235">
        <f t="shared" si="19"/>
        <v>0</v>
      </c>
      <c r="AN122" s="235">
        <f t="shared" si="19"/>
        <v>0</v>
      </c>
      <c r="AO122" s="235">
        <f t="shared" si="19"/>
        <v>0</v>
      </c>
      <c r="AP122" s="235">
        <f t="shared" si="19"/>
        <v>0</v>
      </c>
      <c r="AQ122" s="235">
        <f t="shared" si="19"/>
        <v>0</v>
      </c>
      <c r="AR122" s="235">
        <f t="shared" si="23"/>
        <v>0</v>
      </c>
      <c r="AS122" s="235">
        <f t="shared" si="23"/>
        <v>0</v>
      </c>
      <c r="AT122" s="235">
        <f t="shared" si="23"/>
        <v>0</v>
      </c>
      <c r="AU122" s="236">
        <f t="shared" si="14"/>
        <v>0</v>
      </c>
      <c r="AV122" s="236">
        <f t="shared" si="15"/>
        <v>0</v>
      </c>
      <c r="AW122" s="236">
        <f t="shared" si="15"/>
        <v>0</v>
      </c>
      <c r="AX122" s="236">
        <f t="shared" si="15"/>
        <v>0</v>
      </c>
      <c r="AY122" s="236">
        <f t="shared" si="13"/>
        <v>0</v>
      </c>
      <c r="AZ122" s="236">
        <f t="shared" si="22"/>
        <v>0</v>
      </c>
      <c r="BA122" s="236">
        <f t="shared" si="22"/>
        <v>0</v>
      </c>
      <c r="BB122" s="236">
        <f t="shared" si="22"/>
        <v>0</v>
      </c>
      <c r="BC122" s="236">
        <f t="shared" si="20"/>
        <v>0</v>
      </c>
      <c r="BD122" s="236">
        <f t="shared" si="20"/>
        <v>0</v>
      </c>
      <c r="BE122" s="236">
        <f t="shared" si="20"/>
        <v>0</v>
      </c>
      <c r="BF122" s="236">
        <f t="shared" si="20"/>
        <v>0</v>
      </c>
      <c r="BG122" s="236">
        <f t="shared" si="20"/>
        <v>0</v>
      </c>
      <c r="BH122" s="236">
        <f t="shared" si="20"/>
        <v>0</v>
      </c>
      <c r="BI122" s="236">
        <f t="shared" si="24"/>
        <v>0</v>
      </c>
      <c r="BJ122" s="236">
        <f t="shared" si="24"/>
        <v>0</v>
      </c>
      <c r="BK122" s="236">
        <f t="shared" si="24"/>
        <v>0</v>
      </c>
      <c r="BL122" s="235">
        <f t="shared" si="16"/>
        <v>0</v>
      </c>
      <c r="BM122" s="234"/>
      <c r="BN122" s="234"/>
      <c r="BO122" s="234"/>
      <c r="BP122" s="234"/>
      <c r="BQ122" s="234"/>
    </row>
    <row r="123" spans="1:69">
      <c r="A123" s="234" t="s">
        <v>336</v>
      </c>
      <c r="B123" s="231">
        <v>2.52E-2</v>
      </c>
      <c r="C123" s="231">
        <v>2.52E-2</v>
      </c>
      <c r="D123" s="220">
        <v>250130.24</v>
      </c>
      <c r="E123" s="220">
        <v>250130.24</v>
      </c>
      <c r="F123" s="220">
        <v>250130.24</v>
      </c>
      <c r="G123" s="220">
        <v>250130.24</v>
      </c>
      <c r="H123" s="220">
        <v>250130.24</v>
      </c>
      <c r="I123" s="220">
        <v>250130.24</v>
      </c>
      <c r="J123" s="220">
        <v>250130.24</v>
      </c>
      <c r="K123" s="220">
        <v>250130.24</v>
      </c>
      <c r="L123" s="220">
        <v>250130.24</v>
      </c>
      <c r="M123" s="220">
        <v>250130.24</v>
      </c>
      <c r="N123" s="220">
        <v>250130.24</v>
      </c>
      <c r="O123" s="220">
        <v>250130.24</v>
      </c>
      <c r="P123" s="220">
        <f t="shared" si="17"/>
        <v>3001562.8800000008</v>
      </c>
      <c r="Q123" s="220">
        <v>250130.24</v>
      </c>
      <c r="R123" s="220">
        <v>250130.24</v>
      </c>
      <c r="S123" s="220">
        <v>250130.24</v>
      </c>
      <c r="T123" s="220">
        <v>250130.24</v>
      </c>
      <c r="U123" s="220">
        <v>250130.24</v>
      </c>
      <c r="V123" s="220">
        <v>250130.24</v>
      </c>
      <c r="W123" s="220">
        <v>250130.24</v>
      </c>
      <c r="X123" s="220">
        <v>250130.24</v>
      </c>
      <c r="Y123" s="220">
        <v>250130.24</v>
      </c>
      <c r="Z123" s="220">
        <v>250130.24</v>
      </c>
      <c r="AA123" s="220">
        <v>250130.24</v>
      </c>
      <c r="AB123" s="220">
        <v>250130.24</v>
      </c>
      <c r="AC123" s="220">
        <v>250130.24</v>
      </c>
      <c r="AD123" s="220">
        <v>250130.24</v>
      </c>
      <c r="AE123" s="220">
        <v>250130.24</v>
      </c>
      <c r="AF123" s="220">
        <v>250130.24</v>
      </c>
      <c r="AG123" s="220">
        <f t="shared" si="18"/>
        <v>3001562.8800000008</v>
      </c>
      <c r="AH123" s="234"/>
      <c r="AI123" s="235">
        <f t="shared" si="21"/>
        <v>525.27</v>
      </c>
      <c r="AJ123" s="235">
        <f t="shared" si="21"/>
        <v>525.27</v>
      </c>
      <c r="AK123" s="235">
        <f t="shared" si="21"/>
        <v>525.27</v>
      </c>
      <c r="AL123" s="235">
        <f t="shared" si="19"/>
        <v>525.27</v>
      </c>
      <c r="AM123" s="235">
        <f t="shared" si="19"/>
        <v>525.27</v>
      </c>
      <c r="AN123" s="235">
        <f t="shared" si="19"/>
        <v>525.27</v>
      </c>
      <c r="AO123" s="235">
        <f t="shared" si="19"/>
        <v>525.27</v>
      </c>
      <c r="AP123" s="235">
        <f t="shared" si="19"/>
        <v>525.27</v>
      </c>
      <c r="AQ123" s="235">
        <f t="shared" si="19"/>
        <v>525.27</v>
      </c>
      <c r="AR123" s="235">
        <f t="shared" si="23"/>
        <v>525.27</v>
      </c>
      <c r="AS123" s="235">
        <f t="shared" si="23"/>
        <v>525.27</v>
      </c>
      <c r="AT123" s="235">
        <f t="shared" si="23"/>
        <v>525.27</v>
      </c>
      <c r="AU123" s="236">
        <f t="shared" si="14"/>
        <v>6303.2400000000016</v>
      </c>
      <c r="AV123" s="236">
        <f t="shared" si="15"/>
        <v>525.27</v>
      </c>
      <c r="AW123" s="236">
        <f t="shared" si="15"/>
        <v>525.27</v>
      </c>
      <c r="AX123" s="236">
        <f t="shared" si="15"/>
        <v>525.27</v>
      </c>
      <c r="AY123" s="236">
        <f t="shared" si="13"/>
        <v>525.27</v>
      </c>
      <c r="AZ123" s="236">
        <f t="shared" si="22"/>
        <v>525.27</v>
      </c>
      <c r="BA123" s="236">
        <f t="shared" si="22"/>
        <v>525.27</v>
      </c>
      <c r="BB123" s="236">
        <f t="shared" si="22"/>
        <v>525.27</v>
      </c>
      <c r="BC123" s="236">
        <f t="shared" si="20"/>
        <v>525.27</v>
      </c>
      <c r="BD123" s="236">
        <f t="shared" si="20"/>
        <v>525.27</v>
      </c>
      <c r="BE123" s="236">
        <f t="shared" si="20"/>
        <v>525.27</v>
      </c>
      <c r="BF123" s="236">
        <f t="shared" si="20"/>
        <v>525.27</v>
      </c>
      <c r="BG123" s="236">
        <f t="shared" si="20"/>
        <v>525.27</v>
      </c>
      <c r="BH123" s="236">
        <f t="shared" si="20"/>
        <v>525.27</v>
      </c>
      <c r="BI123" s="236">
        <f t="shared" si="24"/>
        <v>525.27</v>
      </c>
      <c r="BJ123" s="236">
        <f t="shared" si="24"/>
        <v>525.27</v>
      </c>
      <c r="BK123" s="236">
        <f t="shared" si="24"/>
        <v>525.27</v>
      </c>
      <c r="BL123" s="235">
        <f t="shared" si="16"/>
        <v>6303.2400000000016</v>
      </c>
      <c r="BM123" s="234"/>
      <c r="BN123" s="234"/>
      <c r="BO123" s="234"/>
      <c r="BP123" s="234"/>
      <c r="BQ123" s="234"/>
    </row>
    <row r="124" spans="1:69">
      <c r="A124" s="234" t="s">
        <v>337</v>
      </c>
      <c r="B124" s="231">
        <v>1.6199999999999999E-2</v>
      </c>
      <c r="C124" s="231">
        <v>1.6199999999999999E-2</v>
      </c>
      <c r="D124" s="220">
        <v>393782.15</v>
      </c>
      <c r="E124" s="220">
        <v>393782.15</v>
      </c>
      <c r="F124" s="220">
        <v>393782.15</v>
      </c>
      <c r="G124" s="220">
        <v>393782.15</v>
      </c>
      <c r="H124" s="220">
        <v>393782.15</v>
      </c>
      <c r="I124" s="220">
        <v>393782.15</v>
      </c>
      <c r="J124" s="220">
        <v>393782.15</v>
      </c>
      <c r="K124" s="220">
        <v>393782.15</v>
      </c>
      <c r="L124" s="220">
        <v>393782.15</v>
      </c>
      <c r="M124" s="220">
        <v>393782.15</v>
      </c>
      <c r="N124" s="220">
        <v>393782.15</v>
      </c>
      <c r="O124" s="220">
        <v>393782.15</v>
      </c>
      <c r="P124" s="220">
        <f t="shared" si="17"/>
        <v>4725385.8</v>
      </c>
      <c r="Q124" s="220">
        <v>393782.15</v>
      </c>
      <c r="R124" s="220">
        <v>393782.15</v>
      </c>
      <c r="S124" s="220">
        <v>393782.15</v>
      </c>
      <c r="T124" s="220">
        <v>393782.15</v>
      </c>
      <c r="U124" s="220">
        <v>393782.15</v>
      </c>
      <c r="V124" s="220">
        <v>393782.15</v>
      </c>
      <c r="W124" s="220">
        <v>393782.15</v>
      </c>
      <c r="X124" s="220">
        <v>393782.15</v>
      </c>
      <c r="Y124" s="220">
        <v>393782.15</v>
      </c>
      <c r="Z124" s="220">
        <v>393782.15</v>
      </c>
      <c r="AA124" s="220">
        <v>393782.15</v>
      </c>
      <c r="AB124" s="220">
        <v>393782.15</v>
      </c>
      <c r="AC124" s="220">
        <v>393782.15</v>
      </c>
      <c r="AD124" s="220">
        <v>393782.15</v>
      </c>
      <c r="AE124" s="220">
        <v>393782.15</v>
      </c>
      <c r="AF124" s="220">
        <v>393782.15</v>
      </c>
      <c r="AG124" s="220">
        <f t="shared" si="18"/>
        <v>4725385.8</v>
      </c>
      <c r="AH124" s="234"/>
      <c r="AI124" s="235">
        <f t="shared" si="21"/>
        <v>531.61</v>
      </c>
      <c r="AJ124" s="235">
        <f t="shared" si="21"/>
        <v>531.61</v>
      </c>
      <c r="AK124" s="235">
        <f t="shared" si="21"/>
        <v>531.61</v>
      </c>
      <c r="AL124" s="235">
        <f t="shared" si="19"/>
        <v>531.61</v>
      </c>
      <c r="AM124" s="235">
        <f t="shared" si="19"/>
        <v>531.61</v>
      </c>
      <c r="AN124" s="235">
        <f t="shared" si="19"/>
        <v>531.61</v>
      </c>
      <c r="AO124" s="235">
        <f t="shared" si="19"/>
        <v>531.61</v>
      </c>
      <c r="AP124" s="235">
        <f t="shared" si="19"/>
        <v>531.61</v>
      </c>
      <c r="AQ124" s="235">
        <f t="shared" si="19"/>
        <v>531.61</v>
      </c>
      <c r="AR124" s="235">
        <f t="shared" si="23"/>
        <v>531.61</v>
      </c>
      <c r="AS124" s="235">
        <f t="shared" si="23"/>
        <v>531.61</v>
      </c>
      <c r="AT124" s="235">
        <f t="shared" si="23"/>
        <v>531.61</v>
      </c>
      <c r="AU124" s="236">
        <f t="shared" si="14"/>
        <v>6379.3199999999988</v>
      </c>
      <c r="AV124" s="236">
        <f t="shared" si="15"/>
        <v>531.61</v>
      </c>
      <c r="AW124" s="236">
        <f t="shared" si="15"/>
        <v>531.61</v>
      </c>
      <c r="AX124" s="236">
        <f t="shared" si="15"/>
        <v>531.61</v>
      </c>
      <c r="AY124" s="236">
        <f t="shared" si="13"/>
        <v>531.61</v>
      </c>
      <c r="AZ124" s="236">
        <f t="shared" si="22"/>
        <v>531.61</v>
      </c>
      <c r="BA124" s="236">
        <f t="shared" si="22"/>
        <v>531.61</v>
      </c>
      <c r="BB124" s="236">
        <f t="shared" si="22"/>
        <v>531.61</v>
      </c>
      <c r="BC124" s="236">
        <f t="shared" si="20"/>
        <v>531.61</v>
      </c>
      <c r="BD124" s="236">
        <f t="shared" si="20"/>
        <v>531.61</v>
      </c>
      <c r="BE124" s="236">
        <f t="shared" si="20"/>
        <v>531.61</v>
      </c>
      <c r="BF124" s="236">
        <f t="shared" si="20"/>
        <v>531.61</v>
      </c>
      <c r="BG124" s="236">
        <f t="shared" si="20"/>
        <v>531.61</v>
      </c>
      <c r="BH124" s="236">
        <f t="shared" si="20"/>
        <v>531.61</v>
      </c>
      <c r="BI124" s="236">
        <f t="shared" si="24"/>
        <v>531.61</v>
      </c>
      <c r="BJ124" s="236">
        <f t="shared" si="24"/>
        <v>531.61</v>
      </c>
      <c r="BK124" s="236">
        <f t="shared" si="24"/>
        <v>531.61</v>
      </c>
      <c r="BL124" s="235">
        <f t="shared" si="16"/>
        <v>6379.3199999999988</v>
      </c>
      <c r="BM124" s="234"/>
      <c r="BN124" s="234"/>
      <c r="BO124" s="234"/>
      <c r="BP124" s="234"/>
      <c r="BQ124" s="234"/>
    </row>
    <row r="125" spans="1:69">
      <c r="A125" s="262" t="s">
        <v>338</v>
      </c>
      <c r="B125" s="263">
        <v>5.2899999999999996E-2</v>
      </c>
      <c r="C125" s="263">
        <v>5.2899999999999996E-2</v>
      </c>
      <c r="D125" s="220">
        <v>51749946.140000001</v>
      </c>
      <c r="E125" s="220">
        <v>51749946.140000001</v>
      </c>
      <c r="F125" s="220">
        <v>51749946.140000001</v>
      </c>
      <c r="G125" s="220">
        <v>51559208.600000001</v>
      </c>
      <c r="H125" s="220">
        <v>51354736.969999999</v>
      </c>
      <c r="I125" s="220">
        <v>51304185.509999998</v>
      </c>
      <c r="J125" s="220">
        <v>51220041.965000004</v>
      </c>
      <c r="K125" s="220">
        <v>51172715.789999999</v>
      </c>
      <c r="L125" s="220">
        <v>51172715.789999999</v>
      </c>
      <c r="M125" s="220">
        <v>51172715.789999999</v>
      </c>
      <c r="N125" s="220">
        <v>51172715.789999999</v>
      </c>
      <c r="O125" s="220">
        <v>51172715.789999999</v>
      </c>
      <c r="P125" s="220">
        <f t="shared" si="17"/>
        <v>616551590.41500008</v>
      </c>
      <c r="Q125" s="220">
        <v>51172715.789999999</v>
      </c>
      <c r="R125" s="220">
        <v>51172715.789999999</v>
      </c>
      <c r="S125" s="220">
        <v>51172715.789999999</v>
      </c>
      <c r="T125" s="220">
        <v>51172715.789999999</v>
      </c>
      <c r="U125" s="220">
        <v>51172715.789999999</v>
      </c>
      <c r="V125" s="220">
        <v>51172715.789999999</v>
      </c>
      <c r="W125" s="220">
        <v>51172715.789999999</v>
      </c>
      <c r="X125" s="220">
        <v>51172715.789999999</v>
      </c>
      <c r="Y125" s="220">
        <v>51172715.789999999</v>
      </c>
      <c r="Z125" s="220">
        <v>51172715.789999999</v>
      </c>
      <c r="AA125" s="220">
        <v>51172715.789999999</v>
      </c>
      <c r="AB125" s="220">
        <v>51172715.789999999</v>
      </c>
      <c r="AC125" s="220">
        <v>51172715.789999999</v>
      </c>
      <c r="AD125" s="220">
        <v>51172715.789999999</v>
      </c>
      <c r="AE125" s="220">
        <v>51172715.789999999</v>
      </c>
      <c r="AF125" s="220">
        <v>51172715.789999999</v>
      </c>
      <c r="AG125" s="220">
        <f t="shared" si="18"/>
        <v>614072589.48000002</v>
      </c>
      <c r="AH125" s="234"/>
      <c r="AI125" s="235">
        <f t="shared" si="21"/>
        <v>228131.01</v>
      </c>
      <c r="AJ125" s="235">
        <f t="shared" si="21"/>
        <v>228131.01</v>
      </c>
      <c r="AK125" s="235">
        <f t="shared" si="21"/>
        <v>228131.01</v>
      </c>
      <c r="AL125" s="235">
        <f t="shared" si="19"/>
        <v>227290.18</v>
      </c>
      <c r="AM125" s="235">
        <f t="shared" si="19"/>
        <v>226388.8</v>
      </c>
      <c r="AN125" s="235">
        <f t="shared" si="19"/>
        <v>226165.95</v>
      </c>
      <c r="AO125" s="235">
        <f t="shared" si="19"/>
        <v>225795.02</v>
      </c>
      <c r="AP125" s="235">
        <f t="shared" si="19"/>
        <v>225586.39</v>
      </c>
      <c r="AQ125" s="235">
        <f t="shared" si="19"/>
        <v>225586.39</v>
      </c>
      <c r="AR125" s="235">
        <f t="shared" si="23"/>
        <v>225586.39</v>
      </c>
      <c r="AS125" s="235">
        <f t="shared" si="23"/>
        <v>225586.39</v>
      </c>
      <c r="AT125" s="235">
        <f t="shared" si="23"/>
        <v>225586.39</v>
      </c>
      <c r="AU125" s="236">
        <f t="shared" si="14"/>
        <v>2717964.9300000006</v>
      </c>
      <c r="AV125" s="236">
        <f t="shared" si="15"/>
        <v>225586.39</v>
      </c>
      <c r="AW125" s="236">
        <f t="shared" si="15"/>
        <v>225586.39</v>
      </c>
      <c r="AX125" s="236">
        <f t="shared" si="15"/>
        <v>225586.39</v>
      </c>
      <c r="AY125" s="236">
        <f t="shared" si="13"/>
        <v>225586.39</v>
      </c>
      <c r="AZ125" s="236">
        <f t="shared" si="22"/>
        <v>225586.39</v>
      </c>
      <c r="BA125" s="236">
        <f t="shared" si="22"/>
        <v>225586.39</v>
      </c>
      <c r="BB125" s="236">
        <f t="shared" si="22"/>
        <v>225586.39</v>
      </c>
      <c r="BC125" s="236">
        <f t="shared" si="20"/>
        <v>225586.39</v>
      </c>
      <c r="BD125" s="236">
        <f t="shared" si="20"/>
        <v>225586.39</v>
      </c>
      <c r="BE125" s="236">
        <f t="shared" si="20"/>
        <v>225586.39</v>
      </c>
      <c r="BF125" s="236">
        <f t="shared" si="20"/>
        <v>225586.39</v>
      </c>
      <c r="BG125" s="236">
        <f t="shared" si="20"/>
        <v>225586.39</v>
      </c>
      <c r="BH125" s="236">
        <f t="shared" si="20"/>
        <v>225586.39</v>
      </c>
      <c r="BI125" s="236">
        <f t="shared" si="24"/>
        <v>225586.39</v>
      </c>
      <c r="BJ125" s="236">
        <f t="shared" si="24"/>
        <v>225586.39</v>
      </c>
      <c r="BK125" s="236">
        <f t="shared" si="24"/>
        <v>225586.39</v>
      </c>
      <c r="BL125" s="235">
        <f t="shared" si="16"/>
        <v>2707036.6800000011</v>
      </c>
      <c r="BM125" s="234"/>
      <c r="BN125" s="234"/>
      <c r="BO125" s="234"/>
      <c r="BP125" s="234"/>
      <c r="BQ125" s="234"/>
    </row>
    <row r="126" spans="1:69">
      <c r="A126" s="234" t="s">
        <v>339</v>
      </c>
      <c r="B126" s="231">
        <v>3.3399999999999999E-2</v>
      </c>
      <c r="C126" s="231">
        <v>3.3399999999999999E-2</v>
      </c>
      <c r="D126" s="220">
        <v>43090340.240000002</v>
      </c>
      <c r="E126" s="220">
        <v>43081609.409999996</v>
      </c>
      <c r="F126" s="220">
        <v>43123533.009999998</v>
      </c>
      <c r="G126" s="220">
        <v>43228264.799999997</v>
      </c>
      <c r="H126" s="220">
        <v>43272890.270000003</v>
      </c>
      <c r="I126" s="220">
        <v>43271290.140000001</v>
      </c>
      <c r="J126" s="220">
        <v>43271290.140000001</v>
      </c>
      <c r="K126" s="220">
        <v>43271290.140000001</v>
      </c>
      <c r="L126" s="220">
        <v>43271290.140000001</v>
      </c>
      <c r="M126" s="220">
        <v>43271290.140000001</v>
      </c>
      <c r="N126" s="220">
        <v>43271290.140000001</v>
      </c>
      <c r="O126" s="220">
        <v>43271290.140000001</v>
      </c>
      <c r="P126" s="220">
        <f t="shared" si="17"/>
        <v>518695668.70999992</v>
      </c>
      <c r="Q126" s="220">
        <v>43022790.140000001</v>
      </c>
      <c r="R126" s="220">
        <v>44259673.840000004</v>
      </c>
      <c r="S126" s="220">
        <v>50620828.234999999</v>
      </c>
      <c r="T126" s="220">
        <v>55496598.93</v>
      </c>
      <c r="U126" s="220">
        <v>55496598.93</v>
      </c>
      <c r="V126" s="220">
        <v>56148154.270000003</v>
      </c>
      <c r="W126" s="220">
        <v>56799709.609999999</v>
      </c>
      <c r="X126" s="220">
        <v>56799709.609999999</v>
      </c>
      <c r="Y126" s="220">
        <v>56799709.609999999</v>
      </c>
      <c r="Z126" s="220">
        <v>56799709.609999999</v>
      </c>
      <c r="AA126" s="220">
        <v>56799709.609999999</v>
      </c>
      <c r="AB126" s="220">
        <v>56799709.609999999</v>
      </c>
      <c r="AC126" s="220">
        <v>56799709.609999999</v>
      </c>
      <c r="AD126" s="220">
        <v>56799709.609999999</v>
      </c>
      <c r="AE126" s="220">
        <v>56799709.609999999</v>
      </c>
      <c r="AF126" s="220">
        <v>56799709.609999999</v>
      </c>
      <c r="AG126" s="220">
        <f t="shared" si="18"/>
        <v>679641849.30000007</v>
      </c>
      <c r="AH126" s="234"/>
      <c r="AI126" s="235">
        <f t="shared" si="21"/>
        <v>119934.78</v>
      </c>
      <c r="AJ126" s="235">
        <f t="shared" si="21"/>
        <v>119910.48</v>
      </c>
      <c r="AK126" s="235">
        <f t="shared" si="21"/>
        <v>120027.17</v>
      </c>
      <c r="AL126" s="235">
        <f t="shared" si="19"/>
        <v>120318.67</v>
      </c>
      <c r="AM126" s="235">
        <f t="shared" si="19"/>
        <v>120442.88</v>
      </c>
      <c r="AN126" s="235">
        <f t="shared" si="19"/>
        <v>120438.42</v>
      </c>
      <c r="AO126" s="235">
        <f t="shared" si="19"/>
        <v>120438.42</v>
      </c>
      <c r="AP126" s="235">
        <f t="shared" si="19"/>
        <v>120438.42</v>
      </c>
      <c r="AQ126" s="235">
        <f t="shared" si="19"/>
        <v>120438.42</v>
      </c>
      <c r="AR126" s="235">
        <f t="shared" si="23"/>
        <v>120438.42</v>
      </c>
      <c r="AS126" s="235">
        <f t="shared" si="23"/>
        <v>120438.42</v>
      </c>
      <c r="AT126" s="235">
        <f t="shared" si="23"/>
        <v>120438.42</v>
      </c>
      <c r="AU126" s="236">
        <f t="shared" si="14"/>
        <v>1443702.92</v>
      </c>
      <c r="AV126" s="236">
        <f t="shared" si="15"/>
        <v>119746.77</v>
      </c>
      <c r="AW126" s="236">
        <f t="shared" si="15"/>
        <v>123189.43</v>
      </c>
      <c r="AX126" s="236">
        <f t="shared" si="15"/>
        <v>140894.64000000001</v>
      </c>
      <c r="AY126" s="236">
        <f t="shared" si="13"/>
        <v>154465.53</v>
      </c>
      <c r="AZ126" s="236">
        <f t="shared" si="22"/>
        <v>154465.53</v>
      </c>
      <c r="BA126" s="236">
        <f t="shared" si="22"/>
        <v>156279.03</v>
      </c>
      <c r="BB126" s="236">
        <f t="shared" si="22"/>
        <v>158092.53</v>
      </c>
      <c r="BC126" s="236">
        <f t="shared" si="20"/>
        <v>158092.53</v>
      </c>
      <c r="BD126" s="236">
        <f t="shared" si="20"/>
        <v>158092.53</v>
      </c>
      <c r="BE126" s="236">
        <f t="shared" si="20"/>
        <v>158092.53</v>
      </c>
      <c r="BF126" s="236">
        <f t="shared" si="20"/>
        <v>158092.53</v>
      </c>
      <c r="BG126" s="236">
        <f t="shared" si="20"/>
        <v>158092.53</v>
      </c>
      <c r="BH126" s="236">
        <f t="shared" si="20"/>
        <v>158092.53</v>
      </c>
      <c r="BI126" s="236">
        <f t="shared" si="24"/>
        <v>158092.53</v>
      </c>
      <c r="BJ126" s="236">
        <f t="shared" si="24"/>
        <v>158092.53</v>
      </c>
      <c r="BK126" s="236">
        <f t="shared" si="24"/>
        <v>158092.53</v>
      </c>
      <c r="BL126" s="235">
        <f t="shared" si="16"/>
        <v>1891669.86</v>
      </c>
      <c r="BM126" s="234"/>
      <c r="BN126" s="234"/>
      <c r="BO126" s="234"/>
      <c r="BP126" s="234"/>
      <c r="BQ126" s="234"/>
    </row>
    <row r="127" spans="1:69">
      <c r="A127" s="234" t="s">
        <v>340</v>
      </c>
      <c r="B127" s="231">
        <v>2.6199999999999998E-2</v>
      </c>
      <c r="C127" s="231">
        <v>2.6199999999999998E-2</v>
      </c>
      <c r="D127" s="220">
        <v>37946804.75</v>
      </c>
      <c r="E127" s="220">
        <v>37972639.240000002</v>
      </c>
      <c r="F127" s="220">
        <v>37763508.409999996</v>
      </c>
      <c r="G127" s="220">
        <v>37445768.950000003</v>
      </c>
      <c r="H127" s="220">
        <v>37185214.549999997</v>
      </c>
      <c r="I127" s="220">
        <v>36979596.75</v>
      </c>
      <c r="J127" s="220">
        <v>36925924.730000004</v>
      </c>
      <c r="K127" s="220">
        <v>36925924.730000004</v>
      </c>
      <c r="L127" s="220">
        <v>36925924.730000004</v>
      </c>
      <c r="M127" s="220">
        <v>36925924.730000004</v>
      </c>
      <c r="N127" s="220">
        <v>36925924.730000004</v>
      </c>
      <c r="O127" s="220">
        <v>36925924.730000004</v>
      </c>
      <c r="P127" s="220">
        <f t="shared" si="17"/>
        <v>446849081.03000015</v>
      </c>
      <c r="Q127" s="220">
        <v>36925924.730000004</v>
      </c>
      <c r="R127" s="220">
        <v>36925924.730000004</v>
      </c>
      <c r="S127" s="220">
        <v>36925924.730000004</v>
      </c>
      <c r="T127" s="220">
        <v>36925924.730000004</v>
      </c>
      <c r="U127" s="220">
        <v>36961271.260000005</v>
      </c>
      <c r="V127" s="220">
        <v>36996617.790000007</v>
      </c>
      <c r="W127" s="220">
        <v>36996617.790000007</v>
      </c>
      <c r="X127" s="220">
        <v>36996617.790000007</v>
      </c>
      <c r="Y127" s="220">
        <v>36996617.790000007</v>
      </c>
      <c r="Z127" s="220">
        <v>37307594.190000005</v>
      </c>
      <c r="AA127" s="220">
        <v>37618570.590000004</v>
      </c>
      <c r="AB127" s="220">
        <v>37618570.590000004</v>
      </c>
      <c r="AC127" s="220">
        <v>37618570.590000004</v>
      </c>
      <c r="AD127" s="220">
        <v>37618570.590000004</v>
      </c>
      <c r="AE127" s="220">
        <v>37618570.590000004</v>
      </c>
      <c r="AF127" s="220">
        <v>37618570.590000004</v>
      </c>
      <c r="AG127" s="220">
        <f t="shared" si="18"/>
        <v>447966760.1500001</v>
      </c>
      <c r="AH127" s="234"/>
      <c r="AI127" s="235">
        <f t="shared" si="21"/>
        <v>82850.52</v>
      </c>
      <c r="AJ127" s="235">
        <f t="shared" si="21"/>
        <v>82906.929999999993</v>
      </c>
      <c r="AK127" s="235">
        <f t="shared" si="21"/>
        <v>82450.33</v>
      </c>
      <c r="AL127" s="235">
        <f t="shared" si="19"/>
        <v>81756.600000000006</v>
      </c>
      <c r="AM127" s="235">
        <f t="shared" si="19"/>
        <v>81187.72</v>
      </c>
      <c r="AN127" s="235">
        <f t="shared" si="19"/>
        <v>80738.789999999994</v>
      </c>
      <c r="AO127" s="235">
        <f t="shared" si="19"/>
        <v>80621.600000000006</v>
      </c>
      <c r="AP127" s="235">
        <f t="shared" si="19"/>
        <v>80621.600000000006</v>
      </c>
      <c r="AQ127" s="235">
        <f t="shared" si="19"/>
        <v>80621.600000000006</v>
      </c>
      <c r="AR127" s="235">
        <f t="shared" si="23"/>
        <v>80621.600000000006</v>
      </c>
      <c r="AS127" s="235">
        <f t="shared" si="23"/>
        <v>80621.600000000006</v>
      </c>
      <c r="AT127" s="235">
        <f t="shared" si="23"/>
        <v>80621.600000000006</v>
      </c>
      <c r="AU127" s="236">
        <f t="shared" si="14"/>
        <v>975620.48999999987</v>
      </c>
      <c r="AV127" s="236">
        <f t="shared" si="15"/>
        <v>80621.600000000006</v>
      </c>
      <c r="AW127" s="236">
        <f t="shared" si="15"/>
        <v>80621.600000000006</v>
      </c>
      <c r="AX127" s="236">
        <f t="shared" si="15"/>
        <v>80621.600000000006</v>
      </c>
      <c r="AY127" s="236">
        <f t="shared" si="13"/>
        <v>80621.600000000006</v>
      </c>
      <c r="AZ127" s="236">
        <f t="shared" si="22"/>
        <v>80698.78</v>
      </c>
      <c r="BA127" s="236">
        <f t="shared" si="22"/>
        <v>80775.95</v>
      </c>
      <c r="BB127" s="236">
        <f t="shared" si="22"/>
        <v>80775.95</v>
      </c>
      <c r="BC127" s="236">
        <f t="shared" si="20"/>
        <v>80775.95</v>
      </c>
      <c r="BD127" s="236">
        <f t="shared" si="20"/>
        <v>80775.95</v>
      </c>
      <c r="BE127" s="236">
        <f t="shared" si="20"/>
        <v>81454.91</v>
      </c>
      <c r="BF127" s="236">
        <f t="shared" si="20"/>
        <v>82133.88</v>
      </c>
      <c r="BG127" s="236">
        <f t="shared" si="20"/>
        <v>82133.88</v>
      </c>
      <c r="BH127" s="236">
        <f t="shared" si="20"/>
        <v>82133.88</v>
      </c>
      <c r="BI127" s="236">
        <f t="shared" si="24"/>
        <v>82133.88</v>
      </c>
      <c r="BJ127" s="236">
        <f t="shared" si="24"/>
        <v>82133.88</v>
      </c>
      <c r="BK127" s="236">
        <f t="shared" si="24"/>
        <v>82133.88</v>
      </c>
      <c r="BL127" s="235">
        <f t="shared" si="16"/>
        <v>978060.77</v>
      </c>
      <c r="BM127" s="234"/>
      <c r="BN127" s="234"/>
      <c r="BO127" s="234"/>
      <c r="BP127" s="234"/>
      <c r="BQ127" s="234"/>
    </row>
    <row r="128" spans="1:69">
      <c r="A128" s="234" t="s">
        <v>341</v>
      </c>
      <c r="B128" s="231">
        <v>2.12E-2</v>
      </c>
      <c r="C128" s="231">
        <v>2.12E-2</v>
      </c>
      <c r="D128" s="220">
        <v>52510378.93</v>
      </c>
      <c r="E128" s="220">
        <v>52560891.159999996</v>
      </c>
      <c r="F128" s="220">
        <v>52603066.5</v>
      </c>
      <c r="G128" s="220">
        <v>52603066.5</v>
      </c>
      <c r="H128" s="220">
        <v>52603066.5</v>
      </c>
      <c r="I128" s="220">
        <v>52614443.68</v>
      </c>
      <c r="J128" s="220">
        <v>52597221.044999994</v>
      </c>
      <c r="K128" s="220">
        <v>52541736.784999989</v>
      </c>
      <c r="L128" s="220">
        <v>52549456.329999991</v>
      </c>
      <c r="M128" s="220">
        <v>52552436.504999988</v>
      </c>
      <c r="N128" s="220">
        <v>52432138.964999989</v>
      </c>
      <c r="O128" s="220">
        <v>51897943.414999992</v>
      </c>
      <c r="P128" s="220">
        <f t="shared" si="17"/>
        <v>630065846.31499994</v>
      </c>
      <c r="Q128" s="220">
        <v>51440367.114999987</v>
      </c>
      <c r="R128" s="220">
        <v>51418045.969999991</v>
      </c>
      <c r="S128" s="220">
        <v>51306894.999999993</v>
      </c>
      <c r="T128" s="220">
        <v>51183100.679999992</v>
      </c>
      <c r="U128" s="220">
        <v>51107751.614999995</v>
      </c>
      <c r="V128" s="220">
        <v>50915694.88499999</v>
      </c>
      <c r="W128" s="220">
        <v>50814105.394999988</v>
      </c>
      <c r="X128" s="220">
        <v>50825249.144999988</v>
      </c>
      <c r="Y128" s="220">
        <v>51132858.114999987</v>
      </c>
      <c r="Z128" s="220">
        <v>51388015.594999991</v>
      </c>
      <c r="AA128" s="220">
        <v>51220005.934999987</v>
      </c>
      <c r="AB128" s="220">
        <v>50685810.38499999</v>
      </c>
      <c r="AC128" s="220">
        <v>50228234.084999986</v>
      </c>
      <c r="AD128" s="220">
        <v>50205912.93999999</v>
      </c>
      <c r="AE128" s="220">
        <v>50094761.969999991</v>
      </c>
      <c r="AF128" s="220">
        <v>49970967.649999991</v>
      </c>
      <c r="AG128" s="220">
        <f t="shared" si="18"/>
        <v>608589367.71499991</v>
      </c>
      <c r="AH128" s="234"/>
      <c r="AI128" s="235">
        <f t="shared" si="21"/>
        <v>92768.34</v>
      </c>
      <c r="AJ128" s="235">
        <f t="shared" si="21"/>
        <v>92857.57</v>
      </c>
      <c r="AK128" s="235">
        <f t="shared" si="21"/>
        <v>92932.08</v>
      </c>
      <c r="AL128" s="235">
        <f t="shared" si="19"/>
        <v>92932.08</v>
      </c>
      <c r="AM128" s="235">
        <f t="shared" si="19"/>
        <v>92932.08</v>
      </c>
      <c r="AN128" s="235">
        <f t="shared" si="19"/>
        <v>92952.18</v>
      </c>
      <c r="AO128" s="235">
        <f t="shared" si="19"/>
        <v>92921.76</v>
      </c>
      <c r="AP128" s="235">
        <f t="shared" si="19"/>
        <v>92823.73</v>
      </c>
      <c r="AQ128" s="235">
        <f t="shared" si="19"/>
        <v>92837.37</v>
      </c>
      <c r="AR128" s="235">
        <f t="shared" si="23"/>
        <v>92842.64</v>
      </c>
      <c r="AS128" s="235">
        <f t="shared" si="23"/>
        <v>92630.11</v>
      </c>
      <c r="AT128" s="235">
        <f t="shared" si="23"/>
        <v>91686.37</v>
      </c>
      <c r="AU128" s="236">
        <f t="shared" si="14"/>
        <v>1113116.31</v>
      </c>
      <c r="AV128" s="236">
        <f t="shared" si="15"/>
        <v>90877.98</v>
      </c>
      <c r="AW128" s="236">
        <f t="shared" si="15"/>
        <v>90838.55</v>
      </c>
      <c r="AX128" s="236">
        <f t="shared" si="15"/>
        <v>90642.18</v>
      </c>
      <c r="AY128" s="236">
        <f t="shared" si="13"/>
        <v>90423.48</v>
      </c>
      <c r="AZ128" s="236">
        <f t="shared" si="22"/>
        <v>90290.36</v>
      </c>
      <c r="BA128" s="236">
        <f t="shared" si="22"/>
        <v>89951.06</v>
      </c>
      <c r="BB128" s="236">
        <f t="shared" si="22"/>
        <v>89771.59</v>
      </c>
      <c r="BC128" s="236">
        <f t="shared" si="20"/>
        <v>89791.27</v>
      </c>
      <c r="BD128" s="236">
        <f t="shared" si="20"/>
        <v>90334.720000000001</v>
      </c>
      <c r="BE128" s="236">
        <f t="shared" si="20"/>
        <v>90785.49</v>
      </c>
      <c r="BF128" s="236">
        <f t="shared" si="20"/>
        <v>90488.68</v>
      </c>
      <c r="BG128" s="236">
        <f t="shared" si="20"/>
        <v>89544.93</v>
      </c>
      <c r="BH128" s="236">
        <f t="shared" si="20"/>
        <v>88736.55</v>
      </c>
      <c r="BI128" s="236">
        <f t="shared" si="24"/>
        <v>88697.11</v>
      </c>
      <c r="BJ128" s="236">
        <f t="shared" si="24"/>
        <v>88500.75</v>
      </c>
      <c r="BK128" s="236">
        <f t="shared" si="24"/>
        <v>88282.04</v>
      </c>
      <c r="BL128" s="235">
        <f t="shared" si="16"/>
        <v>1075174.5499999998</v>
      </c>
      <c r="BM128" s="234"/>
      <c r="BN128" s="234"/>
      <c r="BO128" s="234"/>
      <c r="BP128" s="234"/>
      <c r="BQ128" s="234"/>
    </row>
    <row r="129" spans="1:69">
      <c r="A129" s="234" t="s">
        <v>342</v>
      </c>
      <c r="B129" s="231">
        <v>2.64E-2</v>
      </c>
      <c r="C129" s="231">
        <v>2.64E-2</v>
      </c>
      <c r="D129" s="220">
        <v>58978403.509999998</v>
      </c>
      <c r="E129" s="220">
        <v>59068121.549999997</v>
      </c>
      <c r="F129" s="220">
        <v>59157504.640000001</v>
      </c>
      <c r="G129" s="220">
        <v>59201789.659999996</v>
      </c>
      <c r="H129" s="220">
        <v>59849689.950000003</v>
      </c>
      <c r="I129" s="220">
        <v>60438801.560000002</v>
      </c>
      <c r="J129" s="220">
        <v>68219334.719999999</v>
      </c>
      <c r="K129" s="220">
        <v>76014036.579999998</v>
      </c>
      <c r="L129" s="220">
        <v>76014036.579999998</v>
      </c>
      <c r="M129" s="220">
        <v>76014036.579999998</v>
      </c>
      <c r="N129" s="220">
        <v>76014036.579999998</v>
      </c>
      <c r="O129" s="220">
        <v>76014036.579999998</v>
      </c>
      <c r="P129" s="220">
        <f t="shared" si="17"/>
        <v>804983828.49000013</v>
      </c>
      <c r="Q129" s="220">
        <v>76014036.579999998</v>
      </c>
      <c r="R129" s="220">
        <v>76396430.079999998</v>
      </c>
      <c r="S129" s="220">
        <v>76778823.579999998</v>
      </c>
      <c r="T129" s="220">
        <v>78719823.584999993</v>
      </c>
      <c r="U129" s="220">
        <v>80660823.590000004</v>
      </c>
      <c r="V129" s="220">
        <v>80660823.590000004</v>
      </c>
      <c r="W129" s="220">
        <v>80660823.590000004</v>
      </c>
      <c r="X129" s="220">
        <v>80660823.590000004</v>
      </c>
      <c r="Y129" s="220">
        <v>80660823.590000004</v>
      </c>
      <c r="Z129" s="220">
        <v>80660823.590000004</v>
      </c>
      <c r="AA129" s="220">
        <v>80660823.590000004</v>
      </c>
      <c r="AB129" s="220">
        <v>80660823.590000004</v>
      </c>
      <c r="AC129" s="220">
        <v>80660823.590000004</v>
      </c>
      <c r="AD129" s="220">
        <v>80716368.140000001</v>
      </c>
      <c r="AE129" s="220">
        <v>80771912.689999998</v>
      </c>
      <c r="AF129" s="220">
        <v>80771912.689999998</v>
      </c>
      <c r="AG129" s="220">
        <f t="shared" si="18"/>
        <v>968207605.83000016</v>
      </c>
      <c r="AH129" s="234"/>
      <c r="AI129" s="235">
        <f t="shared" si="21"/>
        <v>129752.49</v>
      </c>
      <c r="AJ129" s="235">
        <f t="shared" si="21"/>
        <v>129949.87</v>
      </c>
      <c r="AK129" s="235">
        <f t="shared" si="21"/>
        <v>130146.51</v>
      </c>
      <c r="AL129" s="235">
        <f t="shared" si="19"/>
        <v>130243.94</v>
      </c>
      <c r="AM129" s="235">
        <f t="shared" si="19"/>
        <v>131669.32</v>
      </c>
      <c r="AN129" s="235">
        <f t="shared" si="19"/>
        <v>132965.35999999999</v>
      </c>
      <c r="AO129" s="235">
        <f t="shared" si="19"/>
        <v>150082.54</v>
      </c>
      <c r="AP129" s="235">
        <f t="shared" si="19"/>
        <v>167230.88</v>
      </c>
      <c r="AQ129" s="235">
        <f t="shared" si="19"/>
        <v>167230.88</v>
      </c>
      <c r="AR129" s="235">
        <f t="shared" si="23"/>
        <v>167230.88</v>
      </c>
      <c r="AS129" s="235">
        <f t="shared" si="23"/>
        <v>167230.88</v>
      </c>
      <c r="AT129" s="235">
        <f t="shared" si="23"/>
        <v>167230.88</v>
      </c>
      <c r="AU129" s="236">
        <f t="shared" si="14"/>
        <v>1770964.4299999997</v>
      </c>
      <c r="AV129" s="236">
        <f t="shared" si="15"/>
        <v>167230.88</v>
      </c>
      <c r="AW129" s="236">
        <f t="shared" si="15"/>
        <v>168072.15</v>
      </c>
      <c r="AX129" s="236">
        <f t="shared" si="15"/>
        <v>168913.41</v>
      </c>
      <c r="AY129" s="236">
        <f t="shared" si="13"/>
        <v>173183.61</v>
      </c>
      <c r="AZ129" s="236">
        <f t="shared" si="22"/>
        <v>177453.81</v>
      </c>
      <c r="BA129" s="236">
        <f t="shared" si="22"/>
        <v>177453.81</v>
      </c>
      <c r="BB129" s="236">
        <f t="shared" si="22"/>
        <v>177453.81</v>
      </c>
      <c r="BC129" s="236">
        <f t="shared" si="20"/>
        <v>177453.81</v>
      </c>
      <c r="BD129" s="236">
        <f t="shared" si="20"/>
        <v>177453.81</v>
      </c>
      <c r="BE129" s="236">
        <f t="shared" si="20"/>
        <v>177453.81</v>
      </c>
      <c r="BF129" s="236">
        <f t="shared" si="20"/>
        <v>177453.81</v>
      </c>
      <c r="BG129" s="236">
        <f t="shared" si="20"/>
        <v>177453.81</v>
      </c>
      <c r="BH129" s="236">
        <f t="shared" si="20"/>
        <v>177453.81</v>
      </c>
      <c r="BI129" s="236">
        <f t="shared" si="24"/>
        <v>177576.01</v>
      </c>
      <c r="BJ129" s="236">
        <f t="shared" si="24"/>
        <v>177698.21</v>
      </c>
      <c r="BK129" s="236">
        <f t="shared" si="24"/>
        <v>177698.21</v>
      </c>
      <c r="BL129" s="235">
        <f t="shared" si="16"/>
        <v>2130056.7200000002</v>
      </c>
      <c r="BM129" s="234"/>
      <c r="BN129" s="234"/>
      <c r="BO129" s="234"/>
      <c r="BP129" s="234"/>
      <c r="BQ129" s="234"/>
    </row>
    <row r="130" spans="1:69">
      <c r="A130" s="234" t="s">
        <v>343</v>
      </c>
      <c r="B130" s="231">
        <v>0</v>
      </c>
      <c r="C130" s="231">
        <v>0</v>
      </c>
      <c r="D130" s="220">
        <v>0</v>
      </c>
      <c r="E130" s="220">
        <v>0</v>
      </c>
      <c r="F130" s="220">
        <v>0</v>
      </c>
      <c r="G130" s="220">
        <v>0</v>
      </c>
      <c r="H130" s="220">
        <v>0</v>
      </c>
      <c r="I130" s="220">
        <v>0</v>
      </c>
      <c r="J130" s="220">
        <v>0</v>
      </c>
      <c r="K130" s="220">
        <v>0</v>
      </c>
      <c r="L130" s="220">
        <v>0</v>
      </c>
      <c r="M130" s="220">
        <v>0</v>
      </c>
      <c r="N130" s="220">
        <v>0</v>
      </c>
      <c r="O130" s="220">
        <v>0</v>
      </c>
      <c r="P130" s="220">
        <f t="shared" si="17"/>
        <v>0</v>
      </c>
      <c r="Q130" s="220">
        <v>0</v>
      </c>
      <c r="R130" s="220">
        <v>0</v>
      </c>
      <c r="S130" s="220">
        <v>0</v>
      </c>
      <c r="T130" s="220">
        <v>0</v>
      </c>
      <c r="U130" s="220">
        <v>0</v>
      </c>
      <c r="V130" s="220">
        <v>0</v>
      </c>
      <c r="W130" s="220">
        <v>0</v>
      </c>
      <c r="X130" s="220">
        <v>0</v>
      </c>
      <c r="Y130" s="220">
        <v>0</v>
      </c>
      <c r="Z130" s="220">
        <v>0</v>
      </c>
      <c r="AA130" s="220">
        <v>0</v>
      </c>
      <c r="AB130" s="220">
        <v>0</v>
      </c>
      <c r="AC130" s="220">
        <v>0</v>
      </c>
      <c r="AD130" s="220">
        <v>0</v>
      </c>
      <c r="AE130" s="220">
        <v>0</v>
      </c>
      <c r="AF130" s="220">
        <v>0</v>
      </c>
      <c r="AG130" s="220">
        <f t="shared" si="18"/>
        <v>0</v>
      </c>
      <c r="AH130" s="234"/>
      <c r="AI130" s="235">
        <f t="shared" si="21"/>
        <v>0</v>
      </c>
      <c r="AJ130" s="235">
        <f t="shared" si="21"/>
        <v>0</v>
      </c>
      <c r="AK130" s="235">
        <f t="shared" si="21"/>
        <v>0</v>
      </c>
      <c r="AL130" s="235">
        <f t="shared" si="19"/>
        <v>0</v>
      </c>
      <c r="AM130" s="235">
        <f t="shared" si="19"/>
        <v>0</v>
      </c>
      <c r="AN130" s="235">
        <f t="shared" si="19"/>
        <v>0</v>
      </c>
      <c r="AO130" s="235">
        <f t="shared" si="19"/>
        <v>0</v>
      </c>
      <c r="AP130" s="235">
        <f t="shared" si="19"/>
        <v>0</v>
      </c>
      <c r="AQ130" s="235">
        <f t="shared" si="19"/>
        <v>0</v>
      </c>
      <c r="AR130" s="235">
        <f t="shared" si="23"/>
        <v>0</v>
      </c>
      <c r="AS130" s="235">
        <f t="shared" si="23"/>
        <v>0</v>
      </c>
      <c r="AT130" s="235">
        <f t="shared" si="23"/>
        <v>0</v>
      </c>
      <c r="AU130" s="236">
        <f t="shared" si="14"/>
        <v>0</v>
      </c>
      <c r="AV130" s="236">
        <f t="shared" si="15"/>
        <v>0</v>
      </c>
      <c r="AW130" s="236">
        <f t="shared" si="15"/>
        <v>0</v>
      </c>
      <c r="AX130" s="236">
        <f t="shared" si="15"/>
        <v>0</v>
      </c>
      <c r="AY130" s="236">
        <f t="shared" si="13"/>
        <v>0</v>
      </c>
      <c r="AZ130" s="236">
        <f t="shared" si="22"/>
        <v>0</v>
      </c>
      <c r="BA130" s="236">
        <f t="shared" si="22"/>
        <v>0</v>
      </c>
      <c r="BB130" s="236">
        <f t="shared" si="22"/>
        <v>0</v>
      </c>
      <c r="BC130" s="236">
        <f t="shared" si="20"/>
        <v>0</v>
      </c>
      <c r="BD130" s="236">
        <f t="shared" si="20"/>
        <v>0</v>
      </c>
      <c r="BE130" s="236">
        <f t="shared" si="20"/>
        <v>0</v>
      </c>
      <c r="BF130" s="236">
        <f t="shared" si="20"/>
        <v>0</v>
      </c>
      <c r="BG130" s="236">
        <f t="shared" si="20"/>
        <v>0</v>
      </c>
      <c r="BH130" s="236">
        <f t="shared" si="20"/>
        <v>0</v>
      </c>
      <c r="BI130" s="236">
        <f t="shared" si="24"/>
        <v>0</v>
      </c>
      <c r="BJ130" s="236">
        <f t="shared" si="24"/>
        <v>0</v>
      </c>
      <c r="BK130" s="236">
        <f t="shared" si="24"/>
        <v>0</v>
      </c>
      <c r="BL130" s="235">
        <f t="shared" si="16"/>
        <v>0</v>
      </c>
      <c r="BM130" s="234"/>
      <c r="BN130" s="234"/>
      <c r="BO130" s="234"/>
      <c r="BP130" s="234"/>
      <c r="BQ130" s="234"/>
    </row>
    <row r="131" spans="1:69">
      <c r="A131" s="234" t="s">
        <v>344</v>
      </c>
      <c r="B131" s="231">
        <v>0</v>
      </c>
      <c r="C131" s="231">
        <v>0</v>
      </c>
      <c r="D131" s="220">
        <v>0</v>
      </c>
      <c r="E131" s="220">
        <v>0</v>
      </c>
      <c r="F131" s="220">
        <v>0</v>
      </c>
      <c r="G131" s="220">
        <v>0</v>
      </c>
      <c r="H131" s="220">
        <v>0</v>
      </c>
      <c r="I131" s="220">
        <v>0</v>
      </c>
      <c r="J131" s="220">
        <v>0</v>
      </c>
      <c r="K131" s="220">
        <v>0</v>
      </c>
      <c r="L131" s="220">
        <v>0</v>
      </c>
      <c r="M131" s="220">
        <v>0</v>
      </c>
      <c r="N131" s="220">
        <v>0</v>
      </c>
      <c r="O131" s="220">
        <v>0</v>
      </c>
      <c r="P131" s="220">
        <f t="shared" si="17"/>
        <v>0</v>
      </c>
      <c r="Q131" s="220">
        <v>0</v>
      </c>
      <c r="R131" s="220">
        <v>0</v>
      </c>
      <c r="S131" s="220">
        <v>0</v>
      </c>
      <c r="T131" s="220">
        <v>0</v>
      </c>
      <c r="U131" s="220">
        <v>0</v>
      </c>
      <c r="V131" s="220">
        <v>0</v>
      </c>
      <c r="W131" s="220">
        <v>0</v>
      </c>
      <c r="X131" s="220">
        <v>0</v>
      </c>
      <c r="Y131" s="220">
        <v>0</v>
      </c>
      <c r="Z131" s="220">
        <v>0</v>
      </c>
      <c r="AA131" s="220">
        <v>0</v>
      </c>
      <c r="AB131" s="220">
        <v>0</v>
      </c>
      <c r="AC131" s="220">
        <v>0</v>
      </c>
      <c r="AD131" s="220">
        <v>0</v>
      </c>
      <c r="AE131" s="220">
        <v>0</v>
      </c>
      <c r="AF131" s="220">
        <v>0</v>
      </c>
      <c r="AG131" s="220">
        <f t="shared" si="18"/>
        <v>0</v>
      </c>
      <c r="AH131" s="234"/>
      <c r="AI131" s="235">
        <f t="shared" si="21"/>
        <v>0</v>
      </c>
      <c r="AJ131" s="235">
        <f t="shared" si="21"/>
        <v>0</v>
      </c>
      <c r="AK131" s="235">
        <f t="shared" si="21"/>
        <v>0</v>
      </c>
      <c r="AL131" s="235">
        <f t="shared" si="19"/>
        <v>0</v>
      </c>
      <c r="AM131" s="235">
        <f t="shared" si="19"/>
        <v>0</v>
      </c>
      <c r="AN131" s="235">
        <f t="shared" si="19"/>
        <v>0</v>
      </c>
      <c r="AO131" s="235">
        <f t="shared" si="19"/>
        <v>0</v>
      </c>
      <c r="AP131" s="235">
        <f t="shared" si="19"/>
        <v>0</v>
      </c>
      <c r="AQ131" s="235">
        <f t="shared" si="19"/>
        <v>0</v>
      </c>
      <c r="AR131" s="235">
        <f t="shared" si="23"/>
        <v>0</v>
      </c>
      <c r="AS131" s="235">
        <f t="shared" si="23"/>
        <v>0</v>
      </c>
      <c r="AT131" s="235">
        <f t="shared" si="23"/>
        <v>0</v>
      </c>
      <c r="AU131" s="236">
        <f t="shared" si="14"/>
        <v>0</v>
      </c>
      <c r="AV131" s="236">
        <f t="shared" si="15"/>
        <v>0</v>
      </c>
      <c r="AW131" s="236">
        <f t="shared" si="15"/>
        <v>0</v>
      </c>
      <c r="AX131" s="236">
        <f t="shared" si="15"/>
        <v>0</v>
      </c>
      <c r="AY131" s="236">
        <f t="shared" si="13"/>
        <v>0</v>
      </c>
      <c r="AZ131" s="236">
        <f t="shared" si="22"/>
        <v>0</v>
      </c>
      <c r="BA131" s="236">
        <f t="shared" si="22"/>
        <v>0</v>
      </c>
      <c r="BB131" s="236">
        <f t="shared" si="22"/>
        <v>0</v>
      </c>
      <c r="BC131" s="236">
        <f t="shared" si="20"/>
        <v>0</v>
      </c>
      <c r="BD131" s="236">
        <f t="shared" si="20"/>
        <v>0</v>
      </c>
      <c r="BE131" s="236">
        <f t="shared" si="20"/>
        <v>0</v>
      </c>
      <c r="BF131" s="236">
        <f t="shared" si="20"/>
        <v>0</v>
      </c>
      <c r="BG131" s="236">
        <f t="shared" si="20"/>
        <v>0</v>
      </c>
      <c r="BH131" s="236">
        <f t="shared" si="20"/>
        <v>0</v>
      </c>
      <c r="BI131" s="236">
        <f t="shared" si="24"/>
        <v>0</v>
      </c>
      <c r="BJ131" s="236">
        <f t="shared" si="24"/>
        <v>0</v>
      </c>
      <c r="BK131" s="236">
        <f t="shared" si="24"/>
        <v>0</v>
      </c>
      <c r="BL131" s="235">
        <f t="shared" si="16"/>
        <v>0</v>
      </c>
      <c r="BM131" s="234"/>
      <c r="BN131" s="234"/>
      <c r="BO131" s="234"/>
      <c r="BP131" s="234"/>
      <c r="BQ131" s="234"/>
    </row>
    <row r="132" spans="1:69">
      <c r="A132" s="234" t="s">
        <v>345</v>
      </c>
      <c r="B132" s="231">
        <v>0</v>
      </c>
      <c r="C132" s="231">
        <v>0</v>
      </c>
      <c r="D132" s="220">
        <v>0</v>
      </c>
      <c r="E132" s="220">
        <v>0</v>
      </c>
      <c r="F132" s="220">
        <v>0</v>
      </c>
      <c r="G132" s="220">
        <v>0</v>
      </c>
      <c r="H132" s="220">
        <v>0</v>
      </c>
      <c r="I132" s="220">
        <v>0</v>
      </c>
      <c r="J132" s="220">
        <v>0</v>
      </c>
      <c r="K132" s="220">
        <v>0</v>
      </c>
      <c r="L132" s="220">
        <v>0</v>
      </c>
      <c r="M132" s="220">
        <v>0</v>
      </c>
      <c r="N132" s="220">
        <v>0</v>
      </c>
      <c r="O132" s="220">
        <v>0</v>
      </c>
      <c r="P132" s="220">
        <f t="shared" si="17"/>
        <v>0</v>
      </c>
      <c r="Q132" s="220">
        <v>0</v>
      </c>
      <c r="R132" s="220">
        <v>0</v>
      </c>
      <c r="S132" s="220">
        <v>0</v>
      </c>
      <c r="T132" s="220">
        <v>0</v>
      </c>
      <c r="U132" s="220">
        <v>0</v>
      </c>
      <c r="V132" s="220">
        <v>0</v>
      </c>
      <c r="W132" s="220">
        <v>0</v>
      </c>
      <c r="X132" s="220">
        <v>0</v>
      </c>
      <c r="Y132" s="220">
        <v>0</v>
      </c>
      <c r="Z132" s="220">
        <v>0</v>
      </c>
      <c r="AA132" s="220">
        <v>0</v>
      </c>
      <c r="AB132" s="220">
        <v>0</v>
      </c>
      <c r="AC132" s="220">
        <v>0</v>
      </c>
      <c r="AD132" s="220">
        <v>0</v>
      </c>
      <c r="AE132" s="220">
        <v>0</v>
      </c>
      <c r="AF132" s="220">
        <v>0</v>
      </c>
      <c r="AG132" s="220">
        <f t="shared" si="18"/>
        <v>0</v>
      </c>
      <c r="AH132" s="234"/>
      <c r="AI132" s="235">
        <f t="shared" si="21"/>
        <v>0</v>
      </c>
      <c r="AJ132" s="235">
        <f t="shared" si="21"/>
        <v>0</v>
      </c>
      <c r="AK132" s="235">
        <f t="shared" si="21"/>
        <v>0</v>
      </c>
      <c r="AL132" s="235">
        <f t="shared" si="19"/>
        <v>0</v>
      </c>
      <c r="AM132" s="235">
        <f t="shared" si="19"/>
        <v>0</v>
      </c>
      <c r="AN132" s="235">
        <f t="shared" si="19"/>
        <v>0</v>
      </c>
      <c r="AO132" s="235">
        <f t="shared" ref="AO132:AT188" si="25">ROUND(J132*$B132/12,2)</f>
        <v>0</v>
      </c>
      <c r="AP132" s="235">
        <f t="shared" si="25"/>
        <v>0</v>
      </c>
      <c r="AQ132" s="235">
        <f t="shared" si="25"/>
        <v>0</v>
      </c>
      <c r="AR132" s="235">
        <f t="shared" si="23"/>
        <v>0</v>
      </c>
      <c r="AS132" s="235">
        <f t="shared" si="23"/>
        <v>0</v>
      </c>
      <c r="AT132" s="235">
        <f t="shared" si="23"/>
        <v>0</v>
      </c>
      <c r="AU132" s="236">
        <f t="shared" si="14"/>
        <v>0</v>
      </c>
      <c r="AV132" s="236">
        <f t="shared" si="15"/>
        <v>0</v>
      </c>
      <c r="AW132" s="236">
        <f t="shared" si="15"/>
        <v>0</v>
      </c>
      <c r="AX132" s="236">
        <f t="shared" si="15"/>
        <v>0</v>
      </c>
      <c r="AY132" s="236">
        <f t="shared" si="15"/>
        <v>0</v>
      </c>
      <c r="AZ132" s="236">
        <f t="shared" si="22"/>
        <v>0</v>
      </c>
      <c r="BA132" s="236">
        <f t="shared" si="22"/>
        <v>0</v>
      </c>
      <c r="BB132" s="236">
        <f t="shared" si="22"/>
        <v>0</v>
      </c>
      <c r="BC132" s="236">
        <f t="shared" si="20"/>
        <v>0</v>
      </c>
      <c r="BD132" s="236">
        <f t="shared" si="20"/>
        <v>0</v>
      </c>
      <c r="BE132" s="236">
        <f t="shared" si="20"/>
        <v>0</v>
      </c>
      <c r="BF132" s="236">
        <f t="shared" ref="BF132:BK188" si="26">ROUND(AA132*$C132/12,2)</f>
        <v>0</v>
      </c>
      <c r="BG132" s="236">
        <f t="shared" si="26"/>
        <v>0</v>
      </c>
      <c r="BH132" s="236">
        <f t="shared" si="26"/>
        <v>0</v>
      </c>
      <c r="BI132" s="236">
        <f t="shared" si="24"/>
        <v>0</v>
      </c>
      <c r="BJ132" s="236">
        <f t="shared" si="24"/>
        <v>0</v>
      </c>
      <c r="BK132" s="236">
        <f t="shared" si="24"/>
        <v>0</v>
      </c>
      <c r="BL132" s="235">
        <f t="shared" si="16"/>
        <v>0</v>
      </c>
      <c r="BM132" s="234"/>
      <c r="BN132" s="234"/>
      <c r="BO132" s="234"/>
      <c r="BP132" s="234"/>
      <c r="BQ132" s="234"/>
    </row>
    <row r="133" spans="1:69">
      <c r="A133" s="234" t="s">
        <v>346</v>
      </c>
      <c r="B133" s="231">
        <v>0</v>
      </c>
      <c r="C133" s="231">
        <v>0</v>
      </c>
      <c r="D133" s="220">
        <v>0</v>
      </c>
      <c r="E133" s="220">
        <v>0</v>
      </c>
      <c r="F133" s="220">
        <v>0</v>
      </c>
      <c r="G133" s="220">
        <v>0</v>
      </c>
      <c r="H133" s="220">
        <v>0</v>
      </c>
      <c r="I133" s="220">
        <v>0</v>
      </c>
      <c r="J133" s="220">
        <v>0</v>
      </c>
      <c r="K133" s="220">
        <v>0</v>
      </c>
      <c r="L133" s="220">
        <v>0</v>
      </c>
      <c r="M133" s="220">
        <v>0</v>
      </c>
      <c r="N133" s="220">
        <v>0</v>
      </c>
      <c r="O133" s="220">
        <v>0</v>
      </c>
      <c r="P133" s="220">
        <f t="shared" si="17"/>
        <v>0</v>
      </c>
      <c r="Q133" s="220">
        <v>0</v>
      </c>
      <c r="R133" s="220">
        <v>0</v>
      </c>
      <c r="S133" s="220">
        <v>0</v>
      </c>
      <c r="T133" s="220">
        <v>0</v>
      </c>
      <c r="U133" s="220">
        <v>0</v>
      </c>
      <c r="V133" s="220">
        <v>0</v>
      </c>
      <c r="W133" s="220">
        <v>0</v>
      </c>
      <c r="X133" s="220">
        <v>0</v>
      </c>
      <c r="Y133" s="220">
        <v>0</v>
      </c>
      <c r="Z133" s="220">
        <v>0</v>
      </c>
      <c r="AA133" s="220">
        <v>0</v>
      </c>
      <c r="AB133" s="220">
        <v>0</v>
      </c>
      <c r="AC133" s="220">
        <v>0</v>
      </c>
      <c r="AD133" s="220">
        <v>0</v>
      </c>
      <c r="AE133" s="220">
        <v>0</v>
      </c>
      <c r="AF133" s="220">
        <v>0</v>
      </c>
      <c r="AG133" s="220">
        <f t="shared" si="18"/>
        <v>0</v>
      </c>
      <c r="AH133" s="234"/>
      <c r="AI133" s="235">
        <f t="shared" si="21"/>
        <v>0</v>
      </c>
      <c r="AJ133" s="235">
        <f t="shared" si="21"/>
        <v>0</v>
      </c>
      <c r="AK133" s="235">
        <f t="shared" si="21"/>
        <v>0</v>
      </c>
      <c r="AL133" s="235">
        <f t="shared" si="21"/>
        <v>0</v>
      </c>
      <c r="AM133" s="235">
        <f t="shared" si="21"/>
        <v>0</v>
      </c>
      <c r="AN133" s="235">
        <f t="shared" si="21"/>
        <v>0</v>
      </c>
      <c r="AO133" s="235">
        <f t="shared" si="25"/>
        <v>0</v>
      </c>
      <c r="AP133" s="235">
        <f t="shared" si="25"/>
        <v>0</v>
      </c>
      <c r="AQ133" s="235">
        <f t="shared" si="25"/>
        <v>0</v>
      </c>
      <c r="AR133" s="235">
        <f t="shared" si="23"/>
        <v>0</v>
      </c>
      <c r="AS133" s="235">
        <f t="shared" si="23"/>
        <v>0</v>
      </c>
      <c r="AT133" s="235">
        <f t="shared" si="23"/>
        <v>0</v>
      </c>
      <c r="AU133" s="236">
        <f t="shared" ref="AU133:AU196" si="27">SUM(AI133:AT133)</f>
        <v>0</v>
      </c>
      <c r="AV133" s="236">
        <f t="shared" ref="AV133:AY196" si="28">ROUND(Q133*$B133/12,2)</f>
        <v>0</v>
      </c>
      <c r="AW133" s="236">
        <f t="shared" si="28"/>
        <v>0</v>
      </c>
      <c r="AX133" s="236">
        <f t="shared" si="28"/>
        <v>0</v>
      </c>
      <c r="AY133" s="236">
        <f t="shared" si="28"/>
        <v>0</v>
      </c>
      <c r="AZ133" s="236">
        <f t="shared" si="22"/>
        <v>0</v>
      </c>
      <c r="BA133" s="236">
        <f t="shared" si="22"/>
        <v>0</v>
      </c>
      <c r="BB133" s="236">
        <f t="shared" si="22"/>
        <v>0</v>
      </c>
      <c r="BC133" s="236">
        <f t="shared" si="22"/>
        <v>0</v>
      </c>
      <c r="BD133" s="236">
        <f t="shared" si="22"/>
        <v>0</v>
      </c>
      <c r="BE133" s="236">
        <f t="shared" si="22"/>
        <v>0</v>
      </c>
      <c r="BF133" s="236">
        <f t="shared" si="26"/>
        <v>0</v>
      </c>
      <c r="BG133" s="236">
        <f t="shared" si="26"/>
        <v>0</v>
      </c>
      <c r="BH133" s="236">
        <f t="shared" si="26"/>
        <v>0</v>
      </c>
      <c r="BI133" s="236">
        <f t="shared" si="24"/>
        <v>0</v>
      </c>
      <c r="BJ133" s="236">
        <f t="shared" si="24"/>
        <v>0</v>
      </c>
      <c r="BK133" s="236">
        <f t="shared" si="24"/>
        <v>0</v>
      </c>
      <c r="BL133" s="235">
        <f t="shared" ref="BL133:BL196" si="29">SUM(AZ133:BK133)</f>
        <v>0</v>
      </c>
      <c r="BM133" s="234"/>
      <c r="BN133" s="234"/>
      <c r="BO133" s="234"/>
      <c r="BP133" s="234"/>
      <c r="BQ133" s="234"/>
    </row>
    <row r="134" spans="1:69">
      <c r="A134" s="234" t="s">
        <v>347</v>
      </c>
      <c r="B134" s="231">
        <v>0</v>
      </c>
      <c r="C134" s="231">
        <v>0</v>
      </c>
      <c r="D134" s="220">
        <v>0</v>
      </c>
      <c r="E134" s="220">
        <v>0</v>
      </c>
      <c r="F134" s="220">
        <v>0</v>
      </c>
      <c r="G134" s="220">
        <v>0</v>
      </c>
      <c r="H134" s="220">
        <v>0</v>
      </c>
      <c r="I134" s="220">
        <v>0</v>
      </c>
      <c r="J134" s="220">
        <v>0</v>
      </c>
      <c r="K134" s="220">
        <v>0</v>
      </c>
      <c r="L134" s="220">
        <v>0</v>
      </c>
      <c r="M134" s="220">
        <v>0</v>
      </c>
      <c r="N134" s="220">
        <v>0</v>
      </c>
      <c r="O134" s="220">
        <v>0</v>
      </c>
      <c r="P134" s="220">
        <f t="shared" ref="P134:P197" si="30">SUM(D134:O134)</f>
        <v>0</v>
      </c>
      <c r="Q134" s="220">
        <v>0</v>
      </c>
      <c r="R134" s="220">
        <v>0</v>
      </c>
      <c r="S134" s="220">
        <v>0</v>
      </c>
      <c r="T134" s="220">
        <v>0</v>
      </c>
      <c r="U134" s="220">
        <v>0</v>
      </c>
      <c r="V134" s="220">
        <v>0</v>
      </c>
      <c r="W134" s="220">
        <v>0</v>
      </c>
      <c r="X134" s="220">
        <v>0</v>
      </c>
      <c r="Y134" s="220">
        <v>0</v>
      </c>
      <c r="Z134" s="220">
        <v>0</v>
      </c>
      <c r="AA134" s="220">
        <v>0</v>
      </c>
      <c r="AB134" s="220">
        <v>0</v>
      </c>
      <c r="AC134" s="220">
        <v>0</v>
      </c>
      <c r="AD134" s="220">
        <v>0</v>
      </c>
      <c r="AE134" s="220">
        <v>0</v>
      </c>
      <c r="AF134" s="220">
        <v>0</v>
      </c>
      <c r="AG134" s="220">
        <f t="shared" ref="AG134:AG197" si="31">SUM(U134:AF134)</f>
        <v>0</v>
      </c>
      <c r="AH134" s="234"/>
      <c r="AI134" s="235">
        <f t="shared" si="21"/>
        <v>0</v>
      </c>
      <c r="AJ134" s="235">
        <f t="shared" si="21"/>
        <v>0</v>
      </c>
      <c r="AK134" s="235">
        <f t="shared" si="21"/>
        <v>0</v>
      </c>
      <c r="AL134" s="235">
        <f t="shared" si="21"/>
        <v>0</v>
      </c>
      <c r="AM134" s="235">
        <f t="shared" si="21"/>
        <v>0</v>
      </c>
      <c r="AN134" s="235">
        <f t="shared" si="21"/>
        <v>0</v>
      </c>
      <c r="AO134" s="235">
        <f t="shared" si="25"/>
        <v>0</v>
      </c>
      <c r="AP134" s="235">
        <f t="shared" si="25"/>
        <v>0</v>
      </c>
      <c r="AQ134" s="235">
        <f t="shared" si="25"/>
        <v>0</v>
      </c>
      <c r="AR134" s="235">
        <f t="shared" si="23"/>
        <v>0</v>
      </c>
      <c r="AS134" s="235">
        <f t="shared" si="23"/>
        <v>0</v>
      </c>
      <c r="AT134" s="235">
        <f t="shared" si="23"/>
        <v>0</v>
      </c>
      <c r="AU134" s="236">
        <f t="shared" si="27"/>
        <v>0</v>
      </c>
      <c r="AV134" s="236">
        <f t="shared" si="28"/>
        <v>0</v>
      </c>
      <c r="AW134" s="236">
        <f t="shared" si="28"/>
        <v>0</v>
      </c>
      <c r="AX134" s="236">
        <f t="shared" si="28"/>
        <v>0</v>
      </c>
      <c r="AY134" s="236">
        <f t="shared" si="28"/>
        <v>0</v>
      </c>
      <c r="AZ134" s="236">
        <f t="shared" si="22"/>
        <v>0</v>
      </c>
      <c r="BA134" s="236">
        <f t="shared" si="22"/>
        <v>0</v>
      </c>
      <c r="BB134" s="236">
        <f t="shared" si="22"/>
        <v>0</v>
      </c>
      <c r="BC134" s="236">
        <f t="shared" si="22"/>
        <v>0</v>
      </c>
      <c r="BD134" s="236">
        <f t="shared" si="22"/>
        <v>0</v>
      </c>
      <c r="BE134" s="236">
        <f t="shared" si="22"/>
        <v>0</v>
      </c>
      <c r="BF134" s="236">
        <f t="shared" si="26"/>
        <v>0</v>
      </c>
      <c r="BG134" s="236">
        <f t="shared" si="26"/>
        <v>0</v>
      </c>
      <c r="BH134" s="236">
        <f t="shared" si="26"/>
        <v>0</v>
      </c>
      <c r="BI134" s="236">
        <f t="shared" si="24"/>
        <v>0</v>
      </c>
      <c r="BJ134" s="236">
        <f t="shared" si="24"/>
        <v>0</v>
      </c>
      <c r="BK134" s="236">
        <f t="shared" si="24"/>
        <v>0</v>
      </c>
      <c r="BL134" s="235">
        <f t="shared" si="29"/>
        <v>0</v>
      </c>
      <c r="BM134" s="234"/>
      <c r="BN134" s="234"/>
      <c r="BO134" s="234"/>
      <c r="BP134" s="234"/>
      <c r="BQ134" s="234"/>
    </row>
    <row r="135" spans="1:69">
      <c r="A135" s="234" t="s">
        <v>348</v>
      </c>
      <c r="B135" s="231">
        <v>2.1400000000000002E-2</v>
      </c>
      <c r="C135" s="231">
        <v>2.1400000000000002E-2</v>
      </c>
      <c r="D135" s="220">
        <v>92126038.920000002</v>
      </c>
      <c r="E135" s="220">
        <v>92126421.459999993</v>
      </c>
      <c r="F135" s="220">
        <v>92111063.810000002</v>
      </c>
      <c r="G135" s="220">
        <v>92095706.200000003</v>
      </c>
      <c r="H135" s="220">
        <v>92095706.200000003</v>
      </c>
      <c r="I135" s="220">
        <v>92095706.200000003</v>
      </c>
      <c r="J135" s="220">
        <v>92138936.75</v>
      </c>
      <c r="K135" s="220">
        <v>92167335.785000011</v>
      </c>
      <c r="L135" s="220">
        <v>92126078.935000017</v>
      </c>
      <c r="M135" s="220">
        <v>92055885.840000004</v>
      </c>
      <c r="N135" s="220">
        <v>91963198.895000011</v>
      </c>
      <c r="O135" s="220">
        <v>91668495.895000011</v>
      </c>
      <c r="P135" s="220">
        <f t="shared" si="30"/>
        <v>1104770574.8900001</v>
      </c>
      <c r="Q135" s="220">
        <v>91416061.920000017</v>
      </c>
      <c r="R135" s="220">
        <v>91403747.875000015</v>
      </c>
      <c r="S135" s="220">
        <v>94093161.50000003</v>
      </c>
      <c r="T135" s="220">
        <v>96775600.090000018</v>
      </c>
      <c r="U135" s="220">
        <v>96734031.800000012</v>
      </c>
      <c r="V135" s="220">
        <v>96628078.665000021</v>
      </c>
      <c r="W135" s="220">
        <v>96527963.500000015</v>
      </c>
      <c r="X135" s="220">
        <v>96490040.585000023</v>
      </c>
      <c r="Y135" s="220">
        <v>96448783.735000029</v>
      </c>
      <c r="Z135" s="220">
        <v>96378590.640000015</v>
      </c>
      <c r="AA135" s="220">
        <v>96285903.695000023</v>
      </c>
      <c r="AB135" s="220">
        <v>95991200.695000023</v>
      </c>
      <c r="AC135" s="220">
        <v>95738766.720000029</v>
      </c>
      <c r="AD135" s="220">
        <v>95726452.675000027</v>
      </c>
      <c r="AE135" s="220">
        <v>95665133.320000038</v>
      </c>
      <c r="AF135" s="220">
        <v>95596838.930000037</v>
      </c>
      <c r="AG135" s="220">
        <f t="shared" si="31"/>
        <v>1154211784.9600003</v>
      </c>
      <c r="AH135" s="234"/>
      <c r="AI135" s="235">
        <f t="shared" si="21"/>
        <v>164291.44</v>
      </c>
      <c r="AJ135" s="235">
        <f t="shared" si="21"/>
        <v>164292.12</v>
      </c>
      <c r="AK135" s="235">
        <f t="shared" si="21"/>
        <v>164264.73000000001</v>
      </c>
      <c r="AL135" s="235">
        <f t="shared" si="21"/>
        <v>164237.34</v>
      </c>
      <c r="AM135" s="235">
        <f t="shared" si="21"/>
        <v>164237.34</v>
      </c>
      <c r="AN135" s="235">
        <f t="shared" si="21"/>
        <v>164237.34</v>
      </c>
      <c r="AO135" s="235">
        <f t="shared" si="25"/>
        <v>164314.44</v>
      </c>
      <c r="AP135" s="235">
        <f t="shared" si="25"/>
        <v>164365.07999999999</v>
      </c>
      <c r="AQ135" s="235">
        <f t="shared" si="25"/>
        <v>164291.51</v>
      </c>
      <c r="AR135" s="235">
        <f t="shared" si="23"/>
        <v>164166.32999999999</v>
      </c>
      <c r="AS135" s="235">
        <f t="shared" si="23"/>
        <v>164001.04</v>
      </c>
      <c r="AT135" s="235">
        <f t="shared" si="23"/>
        <v>163475.48000000001</v>
      </c>
      <c r="AU135" s="236">
        <f t="shared" si="27"/>
        <v>1970174.1900000002</v>
      </c>
      <c r="AV135" s="236">
        <f t="shared" si="28"/>
        <v>163025.31</v>
      </c>
      <c r="AW135" s="236">
        <f t="shared" si="28"/>
        <v>163003.35</v>
      </c>
      <c r="AX135" s="236">
        <f t="shared" si="28"/>
        <v>167799.47</v>
      </c>
      <c r="AY135" s="236">
        <f t="shared" si="28"/>
        <v>172583.15</v>
      </c>
      <c r="AZ135" s="236">
        <f t="shared" si="22"/>
        <v>172509.02</v>
      </c>
      <c r="BA135" s="236">
        <f t="shared" si="22"/>
        <v>172320.07</v>
      </c>
      <c r="BB135" s="236">
        <f t="shared" si="22"/>
        <v>172141.53</v>
      </c>
      <c r="BC135" s="236">
        <f t="shared" si="22"/>
        <v>172073.91</v>
      </c>
      <c r="BD135" s="236">
        <f t="shared" si="22"/>
        <v>172000.33</v>
      </c>
      <c r="BE135" s="236">
        <f t="shared" si="22"/>
        <v>171875.15</v>
      </c>
      <c r="BF135" s="236">
        <f t="shared" si="26"/>
        <v>171709.86</v>
      </c>
      <c r="BG135" s="236">
        <f t="shared" si="26"/>
        <v>171184.31</v>
      </c>
      <c r="BH135" s="236">
        <f t="shared" si="26"/>
        <v>170734.13</v>
      </c>
      <c r="BI135" s="236">
        <f t="shared" si="24"/>
        <v>170712.17</v>
      </c>
      <c r="BJ135" s="236">
        <f t="shared" si="24"/>
        <v>170602.82</v>
      </c>
      <c r="BK135" s="236">
        <f t="shared" si="24"/>
        <v>170481.03</v>
      </c>
      <c r="BL135" s="235">
        <f t="shared" si="29"/>
        <v>2058344.33</v>
      </c>
      <c r="BM135" s="234"/>
      <c r="BN135" s="234"/>
      <c r="BO135" s="234"/>
      <c r="BP135" s="234"/>
      <c r="BQ135" s="234"/>
    </row>
    <row r="136" spans="1:69">
      <c r="A136" s="234" t="s">
        <v>349</v>
      </c>
      <c r="B136" s="231">
        <v>0</v>
      </c>
      <c r="C136" s="231">
        <v>0</v>
      </c>
      <c r="D136" s="220">
        <v>0</v>
      </c>
      <c r="E136" s="220">
        <v>0</v>
      </c>
      <c r="F136" s="220">
        <v>0</v>
      </c>
      <c r="G136" s="220">
        <v>0</v>
      </c>
      <c r="H136" s="220">
        <v>0</v>
      </c>
      <c r="I136" s="220">
        <v>0</v>
      </c>
      <c r="J136" s="220">
        <v>0</v>
      </c>
      <c r="K136" s="220">
        <v>0</v>
      </c>
      <c r="L136" s="220">
        <v>0</v>
      </c>
      <c r="M136" s="220">
        <v>0</v>
      </c>
      <c r="N136" s="220">
        <v>0</v>
      </c>
      <c r="O136" s="220">
        <v>0</v>
      </c>
      <c r="P136" s="220">
        <f t="shared" si="30"/>
        <v>0</v>
      </c>
      <c r="Q136" s="220">
        <v>0</v>
      </c>
      <c r="R136" s="220">
        <v>0</v>
      </c>
      <c r="S136" s="220">
        <v>0</v>
      </c>
      <c r="T136" s="220">
        <v>0</v>
      </c>
      <c r="U136" s="220">
        <v>0</v>
      </c>
      <c r="V136" s="220">
        <v>0</v>
      </c>
      <c r="W136" s="220">
        <v>0</v>
      </c>
      <c r="X136" s="220">
        <v>0</v>
      </c>
      <c r="Y136" s="220">
        <v>0</v>
      </c>
      <c r="Z136" s="220">
        <v>0</v>
      </c>
      <c r="AA136" s="220">
        <v>0</v>
      </c>
      <c r="AB136" s="220">
        <v>0</v>
      </c>
      <c r="AC136" s="220">
        <v>0</v>
      </c>
      <c r="AD136" s="220">
        <v>0</v>
      </c>
      <c r="AE136" s="220">
        <v>0</v>
      </c>
      <c r="AF136" s="220">
        <v>0</v>
      </c>
      <c r="AG136" s="220">
        <f t="shared" si="31"/>
        <v>0</v>
      </c>
      <c r="AH136" s="234"/>
      <c r="AI136" s="235">
        <f t="shared" si="21"/>
        <v>0</v>
      </c>
      <c r="AJ136" s="235">
        <f t="shared" si="21"/>
        <v>0</v>
      </c>
      <c r="AK136" s="235">
        <f t="shared" si="21"/>
        <v>0</v>
      </c>
      <c r="AL136" s="235">
        <f t="shared" si="21"/>
        <v>0</v>
      </c>
      <c r="AM136" s="235">
        <f t="shared" si="21"/>
        <v>0</v>
      </c>
      <c r="AN136" s="235">
        <f t="shared" si="21"/>
        <v>0</v>
      </c>
      <c r="AO136" s="235">
        <f t="shared" si="25"/>
        <v>0</v>
      </c>
      <c r="AP136" s="235">
        <f t="shared" si="25"/>
        <v>0</v>
      </c>
      <c r="AQ136" s="235">
        <f t="shared" si="25"/>
        <v>0</v>
      </c>
      <c r="AR136" s="235">
        <f t="shared" si="23"/>
        <v>0</v>
      </c>
      <c r="AS136" s="235">
        <f t="shared" si="23"/>
        <v>0</v>
      </c>
      <c r="AT136" s="235">
        <f t="shared" si="23"/>
        <v>0</v>
      </c>
      <c r="AU136" s="236">
        <f t="shared" si="27"/>
        <v>0</v>
      </c>
      <c r="AV136" s="236">
        <f t="shared" si="28"/>
        <v>0</v>
      </c>
      <c r="AW136" s="236">
        <f t="shared" si="28"/>
        <v>0</v>
      </c>
      <c r="AX136" s="236">
        <f t="shared" si="28"/>
        <v>0</v>
      </c>
      <c r="AY136" s="236">
        <f t="shared" si="28"/>
        <v>0</v>
      </c>
      <c r="AZ136" s="236">
        <f t="shared" si="22"/>
        <v>0</v>
      </c>
      <c r="BA136" s="236">
        <f t="shared" si="22"/>
        <v>0</v>
      </c>
      <c r="BB136" s="236">
        <f t="shared" si="22"/>
        <v>0</v>
      </c>
      <c r="BC136" s="236">
        <f t="shared" si="22"/>
        <v>0</v>
      </c>
      <c r="BD136" s="236">
        <f t="shared" si="22"/>
        <v>0</v>
      </c>
      <c r="BE136" s="236">
        <f t="shared" si="22"/>
        <v>0</v>
      </c>
      <c r="BF136" s="236">
        <f t="shared" si="26"/>
        <v>0</v>
      </c>
      <c r="BG136" s="236">
        <f t="shared" si="26"/>
        <v>0</v>
      </c>
      <c r="BH136" s="236">
        <f t="shared" si="26"/>
        <v>0</v>
      </c>
      <c r="BI136" s="236">
        <f t="shared" si="24"/>
        <v>0</v>
      </c>
      <c r="BJ136" s="236">
        <f t="shared" si="24"/>
        <v>0</v>
      </c>
      <c r="BK136" s="236">
        <f t="shared" si="24"/>
        <v>0</v>
      </c>
      <c r="BL136" s="235">
        <f t="shared" si="29"/>
        <v>0</v>
      </c>
      <c r="BM136" s="234"/>
      <c r="BN136" s="234"/>
      <c r="BO136" s="234"/>
      <c r="BP136" s="234"/>
      <c r="BQ136" s="234"/>
    </row>
    <row r="137" spans="1:69">
      <c r="A137" s="234" t="s">
        <v>350</v>
      </c>
      <c r="B137" s="231">
        <v>0</v>
      </c>
      <c r="C137" s="231">
        <v>0</v>
      </c>
      <c r="D137" s="220">
        <v>0</v>
      </c>
      <c r="E137" s="220">
        <v>0</v>
      </c>
      <c r="F137" s="220">
        <v>0</v>
      </c>
      <c r="G137" s="220">
        <v>0</v>
      </c>
      <c r="H137" s="220">
        <v>0</v>
      </c>
      <c r="I137" s="220">
        <v>0</v>
      </c>
      <c r="J137" s="220">
        <v>0</v>
      </c>
      <c r="K137" s="220">
        <v>0</v>
      </c>
      <c r="L137" s="220">
        <v>0</v>
      </c>
      <c r="M137" s="220">
        <v>0</v>
      </c>
      <c r="N137" s="220">
        <v>0</v>
      </c>
      <c r="O137" s="220">
        <v>0</v>
      </c>
      <c r="P137" s="220">
        <f t="shared" si="30"/>
        <v>0</v>
      </c>
      <c r="Q137" s="220">
        <v>0</v>
      </c>
      <c r="R137" s="220">
        <v>0</v>
      </c>
      <c r="S137" s="220">
        <v>0</v>
      </c>
      <c r="T137" s="220">
        <v>0</v>
      </c>
      <c r="U137" s="220">
        <v>0</v>
      </c>
      <c r="V137" s="220">
        <v>0</v>
      </c>
      <c r="W137" s="220">
        <v>0</v>
      </c>
      <c r="X137" s="220">
        <v>0</v>
      </c>
      <c r="Y137" s="220">
        <v>0</v>
      </c>
      <c r="Z137" s="220">
        <v>0</v>
      </c>
      <c r="AA137" s="220">
        <v>0</v>
      </c>
      <c r="AB137" s="220">
        <v>0</v>
      </c>
      <c r="AC137" s="220">
        <v>0</v>
      </c>
      <c r="AD137" s="220">
        <v>0</v>
      </c>
      <c r="AE137" s="220">
        <v>0</v>
      </c>
      <c r="AF137" s="220">
        <v>0</v>
      </c>
      <c r="AG137" s="220">
        <f t="shared" si="31"/>
        <v>0</v>
      </c>
      <c r="AH137" s="234"/>
      <c r="AI137" s="235">
        <f t="shared" si="21"/>
        <v>0</v>
      </c>
      <c r="AJ137" s="235">
        <f t="shared" si="21"/>
        <v>0</v>
      </c>
      <c r="AK137" s="235">
        <f t="shared" si="21"/>
        <v>0</v>
      </c>
      <c r="AL137" s="235">
        <f t="shared" si="21"/>
        <v>0</v>
      </c>
      <c r="AM137" s="235">
        <f t="shared" si="21"/>
        <v>0</v>
      </c>
      <c r="AN137" s="235">
        <f t="shared" si="21"/>
        <v>0</v>
      </c>
      <c r="AO137" s="235">
        <f t="shared" si="25"/>
        <v>0</v>
      </c>
      <c r="AP137" s="235">
        <f t="shared" si="25"/>
        <v>0</v>
      </c>
      <c r="AQ137" s="235">
        <f t="shared" si="25"/>
        <v>0</v>
      </c>
      <c r="AR137" s="235">
        <f t="shared" si="23"/>
        <v>0</v>
      </c>
      <c r="AS137" s="235">
        <f t="shared" si="23"/>
        <v>0</v>
      </c>
      <c r="AT137" s="235">
        <f t="shared" si="23"/>
        <v>0</v>
      </c>
      <c r="AU137" s="236">
        <f t="shared" si="27"/>
        <v>0</v>
      </c>
      <c r="AV137" s="236">
        <f t="shared" si="28"/>
        <v>0</v>
      </c>
      <c r="AW137" s="236">
        <f t="shared" si="28"/>
        <v>0</v>
      </c>
      <c r="AX137" s="236">
        <f t="shared" si="28"/>
        <v>0</v>
      </c>
      <c r="AY137" s="236">
        <f t="shared" si="28"/>
        <v>0</v>
      </c>
      <c r="AZ137" s="236">
        <f t="shared" si="22"/>
        <v>0</v>
      </c>
      <c r="BA137" s="236">
        <f t="shared" si="22"/>
        <v>0</v>
      </c>
      <c r="BB137" s="236">
        <f t="shared" si="22"/>
        <v>0</v>
      </c>
      <c r="BC137" s="236">
        <f t="shared" si="22"/>
        <v>0</v>
      </c>
      <c r="BD137" s="236">
        <f t="shared" si="22"/>
        <v>0</v>
      </c>
      <c r="BE137" s="236">
        <f t="shared" si="22"/>
        <v>0</v>
      </c>
      <c r="BF137" s="236">
        <f t="shared" si="26"/>
        <v>0</v>
      </c>
      <c r="BG137" s="236">
        <f t="shared" si="26"/>
        <v>0</v>
      </c>
      <c r="BH137" s="236">
        <f t="shared" si="26"/>
        <v>0</v>
      </c>
      <c r="BI137" s="236">
        <f t="shared" si="24"/>
        <v>0</v>
      </c>
      <c r="BJ137" s="236">
        <f t="shared" si="24"/>
        <v>0</v>
      </c>
      <c r="BK137" s="236">
        <f t="shared" si="24"/>
        <v>0</v>
      </c>
      <c r="BL137" s="235">
        <f t="shared" si="29"/>
        <v>0</v>
      </c>
      <c r="BM137" s="234"/>
      <c r="BN137" s="234"/>
      <c r="BO137" s="234"/>
      <c r="BP137" s="234"/>
      <c r="BQ137" s="234"/>
    </row>
    <row r="138" spans="1:69">
      <c r="A138" s="234" t="s">
        <v>351</v>
      </c>
      <c r="B138" s="231">
        <v>1.2400000000000001E-2</v>
      </c>
      <c r="C138" s="231">
        <v>1.2400000000000001E-2</v>
      </c>
      <c r="D138" s="220">
        <v>3252466.89</v>
      </c>
      <c r="E138" s="220">
        <v>3252466.89</v>
      </c>
      <c r="F138" s="220">
        <v>3252466.89</v>
      </c>
      <c r="G138" s="220">
        <v>3252466.89</v>
      </c>
      <c r="H138" s="220">
        <v>3251049.26</v>
      </c>
      <c r="I138" s="220">
        <v>3249631.63</v>
      </c>
      <c r="J138" s="220">
        <v>3249631.63</v>
      </c>
      <c r="K138" s="220">
        <v>3249631.63</v>
      </c>
      <c r="L138" s="220">
        <v>3249631.63</v>
      </c>
      <c r="M138" s="220">
        <v>3249631.63</v>
      </c>
      <c r="N138" s="220">
        <v>3249631.63</v>
      </c>
      <c r="O138" s="220">
        <v>3249631.63</v>
      </c>
      <c r="P138" s="220">
        <f t="shared" si="30"/>
        <v>39008338.229999997</v>
      </c>
      <c r="Q138" s="220">
        <v>3249631.63</v>
      </c>
      <c r="R138" s="220">
        <v>3249631.63</v>
      </c>
      <c r="S138" s="220">
        <v>3249631.63</v>
      </c>
      <c r="T138" s="220">
        <v>3249631.63</v>
      </c>
      <c r="U138" s="220">
        <v>3249631.63</v>
      </c>
      <c r="V138" s="220">
        <v>3249631.63</v>
      </c>
      <c r="W138" s="220">
        <v>3249631.63</v>
      </c>
      <c r="X138" s="220">
        <v>3249631.63</v>
      </c>
      <c r="Y138" s="220">
        <v>3249631.63</v>
      </c>
      <c r="Z138" s="220">
        <v>3249631.63</v>
      </c>
      <c r="AA138" s="220">
        <v>3249631.63</v>
      </c>
      <c r="AB138" s="220">
        <v>3249631.63</v>
      </c>
      <c r="AC138" s="220">
        <v>3249631.63</v>
      </c>
      <c r="AD138" s="220">
        <v>3249631.63</v>
      </c>
      <c r="AE138" s="220">
        <v>3249631.63</v>
      </c>
      <c r="AF138" s="220">
        <v>3249631.63</v>
      </c>
      <c r="AG138" s="220">
        <f t="shared" si="31"/>
        <v>38995579.559999995</v>
      </c>
      <c r="AH138" s="234"/>
      <c r="AI138" s="235">
        <f t="shared" si="21"/>
        <v>3360.88</v>
      </c>
      <c r="AJ138" s="235">
        <f t="shared" si="21"/>
        <v>3360.88</v>
      </c>
      <c r="AK138" s="235">
        <f t="shared" si="21"/>
        <v>3360.88</v>
      </c>
      <c r="AL138" s="235">
        <f t="shared" si="21"/>
        <v>3360.88</v>
      </c>
      <c r="AM138" s="235">
        <f t="shared" si="21"/>
        <v>3359.42</v>
      </c>
      <c r="AN138" s="235">
        <f t="shared" si="21"/>
        <v>3357.95</v>
      </c>
      <c r="AO138" s="235">
        <f t="shared" si="25"/>
        <v>3357.95</v>
      </c>
      <c r="AP138" s="235">
        <f t="shared" si="25"/>
        <v>3357.95</v>
      </c>
      <c r="AQ138" s="235">
        <f t="shared" si="25"/>
        <v>3357.95</v>
      </c>
      <c r="AR138" s="235">
        <f t="shared" si="23"/>
        <v>3357.95</v>
      </c>
      <c r="AS138" s="235">
        <f t="shared" si="23"/>
        <v>3357.95</v>
      </c>
      <c r="AT138" s="235">
        <f t="shared" si="23"/>
        <v>3357.95</v>
      </c>
      <c r="AU138" s="236">
        <f t="shared" si="27"/>
        <v>40308.589999999997</v>
      </c>
      <c r="AV138" s="236">
        <f t="shared" si="28"/>
        <v>3357.95</v>
      </c>
      <c r="AW138" s="236">
        <f t="shared" si="28"/>
        <v>3357.95</v>
      </c>
      <c r="AX138" s="236">
        <f t="shared" si="28"/>
        <v>3357.95</v>
      </c>
      <c r="AY138" s="236">
        <f t="shared" si="28"/>
        <v>3357.95</v>
      </c>
      <c r="AZ138" s="236">
        <f t="shared" si="22"/>
        <v>3357.95</v>
      </c>
      <c r="BA138" s="236">
        <f t="shared" si="22"/>
        <v>3357.95</v>
      </c>
      <c r="BB138" s="236">
        <f t="shared" si="22"/>
        <v>3357.95</v>
      </c>
      <c r="BC138" s="236">
        <f t="shared" si="22"/>
        <v>3357.95</v>
      </c>
      <c r="BD138" s="236">
        <f t="shared" si="22"/>
        <v>3357.95</v>
      </c>
      <c r="BE138" s="236">
        <f t="shared" si="22"/>
        <v>3357.95</v>
      </c>
      <c r="BF138" s="236">
        <f t="shared" si="26"/>
        <v>3357.95</v>
      </c>
      <c r="BG138" s="236">
        <f t="shared" si="26"/>
        <v>3357.95</v>
      </c>
      <c r="BH138" s="236">
        <f t="shared" si="26"/>
        <v>3357.95</v>
      </c>
      <c r="BI138" s="236">
        <f t="shared" si="24"/>
        <v>3357.95</v>
      </c>
      <c r="BJ138" s="236">
        <f t="shared" si="24"/>
        <v>3357.95</v>
      </c>
      <c r="BK138" s="236">
        <f t="shared" si="24"/>
        <v>3357.95</v>
      </c>
      <c r="BL138" s="235">
        <f t="shared" si="29"/>
        <v>40295.399999999994</v>
      </c>
      <c r="BM138" s="234"/>
      <c r="BN138" s="234"/>
      <c r="BO138" s="234"/>
      <c r="BP138" s="234"/>
      <c r="BQ138" s="234"/>
    </row>
    <row r="139" spans="1:69">
      <c r="A139" s="234" t="s">
        <v>352</v>
      </c>
      <c r="B139" s="231">
        <v>0.02</v>
      </c>
      <c r="C139" s="231">
        <v>0.02</v>
      </c>
      <c r="D139" s="220">
        <v>573582.12</v>
      </c>
      <c r="E139" s="220">
        <v>573582.12</v>
      </c>
      <c r="F139" s="220">
        <v>573582.12</v>
      </c>
      <c r="G139" s="220">
        <v>573582.12</v>
      </c>
      <c r="H139" s="220">
        <v>573582.12</v>
      </c>
      <c r="I139" s="220">
        <v>573582.12</v>
      </c>
      <c r="J139" s="220">
        <v>573582.12</v>
      </c>
      <c r="K139" s="220">
        <v>573582.12</v>
      </c>
      <c r="L139" s="220">
        <v>573582.12</v>
      </c>
      <c r="M139" s="220">
        <v>573582.12</v>
      </c>
      <c r="N139" s="220">
        <v>573582.12</v>
      </c>
      <c r="O139" s="220">
        <v>573582.12</v>
      </c>
      <c r="P139" s="220">
        <f t="shared" si="30"/>
        <v>6882985.4400000004</v>
      </c>
      <c r="Q139" s="220">
        <v>573582.12</v>
      </c>
      <c r="R139" s="220">
        <v>573582.12</v>
      </c>
      <c r="S139" s="220">
        <v>573582.12</v>
      </c>
      <c r="T139" s="220">
        <v>573582.12</v>
      </c>
      <c r="U139" s="220">
        <v>573582.12</v>
      </c>
      <c r="V139" s="220">
        <v>573582.12</v>
      </c>
      <c r="W139" s="220">
        <v>573582.12</v>
      </c>
      <c r="X139" s="220">
        <v>573582.12</v>
      </c>
      <c r="Y139" s="220">
        <v>573582.12</v>
      </c>
      <c r="Z139" s="220">
        <v>573582.12</v>
      </c>
      <c r="AA139" s="220">
        <v>573582.12</v>
      </c>
      <c r="AB139" s="220">
        <v>573582.12</v>
      </c>
      <c r="AC139" s="220">
        <v>573582.12</v>
      </c>
      <c r="AD139" s="220">
        <v>573582.12</v>
      </c>
      <c r="AE139" s="220">
        <v>573582.12</v>
      </c>
      <c r="AF139" s="220">
        <v>573582.12</v>
      </c>
      <c r="AG139" s="220">
        <f t="shared" si="31"/>
        <v>6882985.4400000004</v>
      </c>
      <c r="AH139" s="234"/>
      <c r="AI139" s="235">
        <f t="shared" si="21"/>
        <v>955.97</v>
      </c>
      <c r="AJ139" s="235">
        <f t="shared" si="21"/>
        <v>955.97</v>
      </c>
      <c r="AK139" s="235">
        <f t="shared" si="21"/>
        <v>955.97</v>
      </c>
      <c r="AL139" s="235">
        <f t="shared" si="21"/>
        <v>955.97</v>
      </c>
      <c r="AM139" s="235">
        <f t="shared" si="21"/>
        <v>955.97</v>
      </c>
      <c r="AN139" s="235">
        <f t="shared" si="21"/>
        <v>955.97</v>
      </c>
      <c r="AO139" s="235">
        <f t="shared" si="25"/>
        <v>955.97</v>
      </c>
      <c r="AP139" s="235">
        <f t="shared" si="25"/>
        <v>955.97</v>
      </c>
      <c r="AQ139" s="235">
        <f t="shared" si="25"/>
        <v>955.97</v>
      </c>
      <c r="AR139" s="235">
        <f t="shared" si="23"/>
        <v>955.97</v>
      </c>
      <c r="AS139" s="235">
        <f t="shared" si="23"/>
        <v>955.97</v>
      </c>
      <c r="AT139" s="235">
        <f t="shared" si="23"/>
        <v>955.97</v>
      </c>
      <c r="AU139" s="236">
        <f t="shared" si="27"/>
        <v>11471.64</v>
      </c>
      <c r="AV139" s="236">
        <f t="shared" si="28"/>
        <v>955.97</v>
      </c>
      <c r="AW139" s="236">
        <f t="shared" si="28"/>
        <v>955.97</v>
      </c>
      <c r="AX139" s="236">
        <f t="shared" si="28"/>
        <v>955.97</v>
      </c>
      <c r="AY139" s="236">
        <f t="shared" si="28"/>
        <v>955.97</v>
      </c>
      <c r="AZ139" s="236">
        <f t="shared" si="22"/>
        <v>955.97</v>
      </c>
      <c r="BA139" s="236">
        <f t="shared" si="22"/>
        <v>955.97</v>
      </c>
      <c r="BB139" s="236">
        <f t="shared" si="22"/>
        <v>955.97</v>
      </c>
      <c r="BC139" s="236">
        <f t="shared" si="22"/>
        <v>955.97</v>
      </c>
      <c r="BD139" s="236">
        <f t="shared" si="22"/>
        <v>955.97</v>
      </c>
      <c r="BE139" s="236">
        <f t="shared" si="22"/>
        <v>955.97</v>
      </c>
      <c r="BF139" s="236">
        <f t="shared" si="26"/>
        <v>955.97</v>
      </c>
      <c r="BG139" s="236">
        <f t="shared" si="26"/>
        <v>955.97</v>
      </c>
      <c r="BH139" s="236">
        <f t="shared" si="26"/>
        <v>955.97</v>
      </c>
      <c r="BI139" s="236">
        <f t="shared" si="24"/>
        <v>955.97</v>
      </c>
      <c r="BJ139" s="236">
        <f t="shared" si="24"/>
        <v>955.97</v>
      </c>
      <c r="BK139" s="236">
        <f t="shared" si="24"/>
        <v>955.97</v>
      </c>
      <c r="BL139" s="235">
        <f t="shared" si="29"/>
        <v>11471.64</v>
      </c>
      <c r="BM139" s="234"/>
      <c r="BN139" s="234"/>
      <c r="BO139" s="234"/>
      <c r="BP139" s="234"/>
      <c r="BQ139" s="234"/>
    </row>
    <row r="140" spans="1:69">
      <c r="A140" s="234" t="s">
        <v>353</v>
      </c>
      <c r="B140" s="231">
        <v>0.02</v>
      </c>
      <c r="C140" s="231">
        <v>0.02</v>
      </c>
      <c r="D140" s="220">
        <v>0</v>
      </c>
      <c r="E140" s="220">
        <v>0</v>
      </c>
      <c r="F140" s="220">
        <v>0</v>
      </c>
      <c r="G140" s="220">
        <v>0</v>
      </c>
      <c r="H140" s="220">
        <v>0</v>
      </c>
      <c r="I140" s="220">
        <v>0</v>
      </c>
      <c r="J140" s="220">
        <v>0</v>
      </c>
      <c r="K140" s="220">
        <v>0</v>
      </c>
      <c r="L140" s="220">
        <v>0</v>
      </c>
      <c r="M140" s="220">
        <v>0</v>
      </c>
      <c r="N140" s="220">
        <v>0</v>
      </c>
      <c r="O140" s="220">
        <v>0</v>
      </c>
      <c r="P140" s="220">
        <f t="shared" si="30"/>
        <v>0</v>
      </c>
      <c r="Q140" s="220">
        <v>0</v>
      </c>
      <c r="R140" s="220">
        <v>0</v>
      </c>
      <c r="S140" s="220">
        <v>0</v>
      </c>
      <c r="T140" s="220">
        <v>0</v>
      </c>
      <c r="U140" s="220">
        <v>0</v>
      </c>
      <c r="V140" s="220">
        <v>0</v>
      </c>
      <c r="W140" s="220">
        <v>0</v>
      </c>
      <c r="X140" s="220">
        <v>0</v>
      </c>
      <c r="Y140" s="220">
        <v>0</v>
      </c>
      <c r="Z140" s="220">
        <v>0</v>
      </c>
      <c r="AA140" s="220">
        <v>0</v>
      </c>
      <c r="AB140" s="220">
        <v>0</v>
      </c>
      <c r="AC140" s="220">
        <v>0</v>
      </c>
      <c r="AD140" s="220">
        <v>0</v>
      </c>
      <c r="AE140" s="220">
        <v>0</v>
      </c>
      <c r="AF140" s="220">
        <v>0</v>
      </c>
      <c r="AG140" s="220">
        <f t="shared" si="31"/>
        <v>0</v>
      </c>
      <c r="AH140" s="234"/>
      <c r="AI140" s="235">
        <f t="shared" si="21"/>
        <v>0</v>
      </c>
      <c r="AJ140" s="235">
        <f t="shared" si="21"/>
        <v>0</v>
      </c>
      <c r="AK140" s="235">
        <f t="shared" si="21"/>
        <v>0</v>
      </c>
      <c r="AL140" s="235">
        <f t="shared" si="21"/>
        <v>0</v>
      </c>
      <c r="AM140" s="235">
        <f t="shared" si="21"/>
        <v>0</v>
      </c>
      <c r="AN140" s="235">
        <f t="shared" si="21"/>
        <v>0</v>
      </c>
      <c r="AO140" s="235">
        <f t="shared" si="25"/>
        <v>0</v>
      </c>
      <c r="AP140" s="235">
        <f t="shared" si="25"/>
        <v>0</v>
      </c>
      <c r="AQ140" s="235">
        <f t="shared" si="25"/>
        <v>0</v>
      </c>
      <c r="AR140" s="235">
        <f t="shared" si="23"/>
        <v>0</v>
      </c>
      <c r="AS140" s="235">
        <f t="shared" si="23"/>
        <v>0</v>
      </c>
      <c r="AT140" s="235">
        <f t="shared" si="23"/>
        <v>0</v>
      </c>
      <c r="AU140" s="236">
        <f t="shared" si="27"/>
        <v>0</v>
      </c>
      <c r="AV140" s="236">
        <f t="shared" si="28"/>
        <v>0</v>
      </c>
      <c r="AW140" s="236">
        <f t="shared" si="28"/>
        <v>0</v>
      </c>
      <c r="AX140" s="236">
        <f t="shared" si="28"/>
        <v>0</v>
      </c>
      <c r="AY140" s="236">
        <f t="shared" si="28"/>
        <v>0</v>
      </c>
      <c r="AZ140" s="236">
        <f t="shared" si="22"/>
        <v>0</v>
      </c>
      <c r="BA140" s="236">
        <f t="shared" si="22"/>
        <v>0</v>
      </c>
      <c r="BB140" s="236">
        <f t="shared" si="22"/>
        <v>0</v>
      </c>
      <c r="BC140" s="236">
        <f t="shared" si="22"/>
        <v>0</v>
      </c>
      <c r="BD140" s="236">
        <f t="shared" si="22"/>
        <v>0</v>
      </c>
      <c r="BE140" s="236">
        <f t="shared" si="22"/>
        <v>0</v>
      </c>
      <c r="BF140" s="236">
        <f t="shared" si="26"/>
        <v>0</v>
      </c>
      <c r="BG140" s="236">
        <f t="shared" si="26"/>
        <v>0</v>
      </c>
      <c r="BH140" s="236">
        <f t="shared" si="26"/>
        <v>0</v>
      </c>
      <c r="BI140" s="236">
        <f t="shared" si="24"/>
        <v>0</v>
      </c>
      <c r="BJ140" s="236">
        <f t="shared" si="24"/>
        <v>0</v>
      </c>
      <c r="BK140" s="236">
        <f t="shared" si="24"/>
        <v>0</v>
      </c>
      <c r="BL140" s="235">
        <f t="shared" si="29"/>
        <v>0</v>
      </c>
      <c r="BM140" s="234"/>
      <c r="BN140" s="234"/>
      <c r="BO140" s="234"/>
      <c r="BP140" s="234"/>
      <c r="BQ140" s="234"/>
    </row>
    <row r="141" spans="1:69">
      <c r="A141" s="262" t="s">
        <v>354</v>
      </c>
      <c r="B141" s="263">
        <v>3.7400000000000003E-2</v>
      </c>
      <c r="C141" s="263">
        <v>3.7400000000000003E-2</v>
      </c>
      <c r="D141" s="220">
        <v>9593650.3100000005</v>
      </c>
      <c r="E141" s="220">
        <v>9593650.3100000005</v>
      </c>
      <c r="F141" s="220">
        <v>9593650.3100000005</v>
      </c>
      <c r="G141" s="220">
        <v>9573441.8800000008</v>
      </c>
      <c r="H141" s="220">
        <v>9553233.4499999993</v>
      </c>
      <c r="I141" s="220">
        <v>9553233.4499999993</v>
      </c>
      <c r="J141" s="220">
        <v>9553233.4499999993</v>
      </c>
      <c r="K141" s="220">
        <v>9553233.4499999993</v>
      </c>
      <c r="L141" s="220">
        <v>9583029.7349999994</v>
      </c>
      <c r="M141" s="220">
        <v>9747589.2649999987</v>
      </c>
      <c r="N141" s="220">
        <v>9882352.5099999998</v>
      </c>
      <c r="O141" s="220">
        <v>9882352.5099999998</v>
      </c>
      <c r="P141" s="220">
        <f t="shared" si="30"/>
        <v>115662650.63000003</v>
      </c>
      <c r="Q141" s="220">
        <v>9916843.8249999993</v>
      </c>
      <c r="R141" s="220">
        <v>10107605.140000001</v>
      </c>
      <c r="S141" s="220">
        <v>10263875.140000001</v>
      </c>
      <c r="T141" s="220">
        <v>10263875.140000001</v>
      </c>
      <c r="U141" s="220">
        <v>16739638.060000001</v>
      </c>
      <c r="V141" s="220">
        <v>16739638.060000001</v>
      </c>
      <c r="W141" s="220">
        <v>16739638.060000001</v>
      </c>
      <c r="X141" s="220">
        <v>16769853.060000001</v>
      </c>
      <c r="Y141" s="220">
        <v>16800068.060000002</v>
      </c>
      <c r="Z141" s="220">
        <v>16800068.060000002</v>
      </c>
      <c r="AA141" s="220">
        <v>16800068.060000002</v>
      </c>
      <c r="AB141" s="220">
        <v>16800068.060000002</v>
      </c>
      <c r="AC141" s="220">
        <v>16800068.060000002</v>
      </c>
      <c r="AD141" s="220">
        <v>16800068.060000002</v>
      </c>
      <c r="AE141" s="220">
        <v>16800068.060000002</v>
      </c>
      <c r="AF141" s="220">
        <v>16800068.060000002</v>
      </c>
      <c r="AG141" s="220">
        <f t="shared" si="31"/>
        <v>201389311.72000003</v>
      </c>
      <c r="AH141" s="234"/>
      <c r="AI141" s="235">
        <f t="shared" si="21"/>
        <v>29900.21</v>
      </c>
      <c r="AJ141" s="235">
        <f t="shared" si="21"/>
        <v>29900.21</v>
      </c>
      <c r="AK141" s="235">
        <f t="shared" si="21"/>
        <v>29900.21</v>
      </c>
      <c r="AL141" s="235">
        <f t="shared" si="21"/>
        <v>29837.23</v>
      </c>
      <c r="AM141" s="235">
        <f t="shared" si="21"/>
        <v>29774.240000000002</v>
      </c>
      <c r="AN141" s="235">
        <f t="shared" si="21"/>
        <v>29774.240000000002</v>
      </c>
      <c r="AO141" s="235">
        <f t="shared" si="25"/>
        <v>29774.240000000002</v>
      </c>
      <c r="AP141" s="235">
        <f t="shared" si="25"/>
        <v>29774.240000000002</v>
      </c>
      <c r="AQ141" s="235">
        <f t="shared" si="25"/>
        <v>29867.11</v>
      </c>
      <c r="AR141" s="235">
        <f t="shared" si="23"/>
        <v>30379.99</v>
      </c>
      <c r="AS141" s="235">
        <f t="shared" si="23"/>
        <v>30800</v>
      </c>
      <c r="AT141" s="235">
        <f t="shared" si="23"/>
        <v>30800</v>
      </c>
      <c r="AU141" s="236">
        <f t="shared" si="27"/>
        <v>360481.92</v>
      </c>
      <c r="AV141" s="236">
        <f t="shared" si="28"/>
        <v>30907.5</v>
      </c>
      <c r="AW141" s="236">
        <f t="shared" si="28"/>
        <v>31502.04</v>
      </c>
      <c r="AX141" s="236">
        <f t="shared" si="28"/>
        <v>31989.08</v>
      </c>
      <c r="AY141" s="236">
        <f t="shared" si="28"/>
        <v>31989.08</v>
      </c>
      <c r="AZ141" s="236">
        <f t="shared" si="22"/>
        <v>52171.87</v>
      </c>
      <c r="BA141" s="236">
        <f t="shared" si="22"/>
        <v>52171.87</v>
      </c>
      <c r="BB141" s="236">
        <f t="shared" si="22"/>
        <v>52171.87</v>
      </c>
      <c r="BC141" s="236">
        <f t="shared" si="22"/>
        <v>52266.04</v>
      </c>
      <c r="BD141" s="236">
        <f t="shared" si="22"/>
        <v>52360.21</v>
      </c>
      <c r="BE141" s="236">
        <f t="shared" si="22"/>
        <v>52360.21</v>
      </c>
      <c r="BF141" s="236">
        <f t="shared" si="26"/>
        <v>52360.21</v>
      </c>
      <c r="BG141" s="236">
        <f t="shared" si="26"/>
        <v>52360.21</v>
      </c>
      <c r="BH141" s="236">
        <f t="shared" si="26"/>
        <v>52360.21</v>
      </c>
      <c r="BI141" s="236">
        <f t="shared" si="24"/>
        <v>52360.21</v>
      </c>
      <c r="BJ141" s="236">
        <f t="shared" si="24"/>
        <v>52360.21</v>
      </c>
      <c r="BK141" s="236">
        <f t="shared" si="24"/>
        <v>52360.21</v>
      </c>
      <c r="BL141" s="235">
        <f t="shared" si="29"/>
        <v>627663.33000000007</v>
      </c>
      <c r="BM141" s="234"/>
      <c r="BN141" s="234"/>
      <c r="BO141" s="234"/>
      <c r="BP141" s="234"/>
      <c r="BQ141" s="234"/>
    </row>
    <row r="142" spans="1:69">
      <c r="A142" s="262" t="s">
        <v>355</v>
      </c>
      <c r="B142" s="263">
        <v>3.7400000000000003E-2</v>
      </c>
      <c r="C142" s="263">
        <v>3.7400000000000003E-2</v>
      </c>
      <c r="D142" s="220">
        <v>0</v>
      </c>
      <c r="E142" s="220">
        <v>0</v>
      </c>
      <c r="F142" s="220">
        <v>0</v>
      </c>
      <c r="G142" s="220">
        <v>0</v>
      </c>
      <c r="H142" s="220">
        <v>0</v>
      </c>
      <c r="I142" s="220">
        <v>0</v>
      </c>
      <c r="J142" s="220">
        <v>0</v>
      </c>
      <c r="K142" s="220">
        <v>0</v>
      </c>
      <c r="L142" s="220">
        <v>0</v>
      </c>
      <c r="M142" s="220">
        <v>0</v>
      </c>
      <c r="N142" s="220">
        <v>0</v>
      </c>
      <c r="O142" s="220">
        <v>0</v>
      </c>
      <c r="P142" s="220">
        <f t="shared" si="30"/>
        <v>0</v>
      </c>
      <c r="Q142" s="220">
        <v>0</v>
      </c>
      <c r="R142" s="220">
        <v>0</v>
      </c>
      <c r="S142" s="220">
        <v>0</v>
      </c>
      <c r="T142" s="220">
        <v>0</v>
      </c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220">
        <v>0</v>
      </c>
      <c r="AA142" s="220">
        <v>0</v>
      </c>
      <c r="AB142" s="220">
        <v>0</v>
      </c>
      <c r="AC142" s="220">
        <v>0</v>
      </c>
      <c r="AD142" s="220">
        <v>0</v>
      </c>
      <c r="AE142" s="220">
        <v>0</v>
      </c>
      <c r="AF142" s="220">
        <v>0</v>
      </c>
      <c r="AG142" s="220">
        <f t="shared" si="31"/>
        <v>0</v>
      </c>
      <c r="AH142" s="234"/>
      <c r="AI142" s="235">
        <f t="shared" si="21"/>
        <v>0</v>
      </c>
      <c r="AJ142" s="235">
        <f t="shared" si="21"/>
        <v>0</v>
      </c>
      <c r="AK142" s="235">
        <f t="shared" si="21"/>
        <v>0</v>
      </c>
      <c r="AL142" s="235">
        <f t="shared" si="21"/>
        <v>0</v>
      </c>
      <c r="AM142" s="235">
        <f t="shared" si="21"/>
        <v>0</v>
      </c>
      <c r="AN142" s="235">
        <f t="shared" si="21"/>
        <v>0</v>
      </c>
      <c r="AO142" s="235">
        <f t="shared" si="25"/>
        <v>0</v>
      </c>
      <c r="AP142" s="235">
        <f t="shared" si="25"/>
        <v>0</v>
      </c>
      <c r="AQ142" s="235">
        <f t="shared" si="25"/>
        <v>0</v>
      </c>
      <c r="AR142" s="235">
        <f t="shared" si="23"/>
        <v>0</v>
      </c>
      <c r="AS142" s="235">
        <f t="shared" si="23"/>
        <v>0</v>
      </c>
      <c r="AT142" s="235">
        <f t="shared" si="23"/>
        <v>0</v>
      </c>
      <c r="AU142" s="236">
        <f t="shared" si="27"/>
        <v>0</v>
      </c>
      <c r="AV142" s="236">
        <f t="shared" si="28"/>
        <v>0</v>
      </c>
      <c r="AW142" s="236">
        <f t="shared" si="28"/>
        <v>0</v>
      </c>
      <c r="AX142" s="236">
        <f t="shared" si="28"/>
        <v>0</v>
      </c>
      <c r="AY142" s="236">
        <f t="shared" si="28"/>
        <v>0</v>
      </c>
      <c r="AZ142" s="236">
        <f t="shared" si="22"/>
        <v>0</v>
      </c>
      <c r="BA142" s="236">
        <f t="shared" si="22"/>
        <v>0</v>
      </c>
      <c r="BB142" s="236">
        <f t="shared" si="22"/>
        <v>0</v>
      </c>
      <c r="BC142" s="236">
        <f t="shared" si="22"/>
        <v>0</v>
      </c>
      <c r="BD142" s="236">
        <f t="shared" si="22"/>
        <v>0</v>
      </c>
      <c r="BE142" s="236">
        <f t="shared" si="22"/>
        <v>0</v>
      </c>
      <c r="BF142" s="236">
        <f t="shared" si="26"/>
        <v>0</v>
      </c>
      <c r="BG142" s="236">
        <f t="shared" si="26"/>
        <v>0</v>
      </c>
      <c r="BH142" s="236">
        <f t="shared" si="26"/>
        <v>0</v>
      </c>
      <c r="BI142" s="236">
        <f t="shared" si="24"/>
        <v>0</v>
      </c>
      <c r="BJ142" s="236">
        <f t="shared" si="24"/>
        <v>0</v>
      </c>
      <c r="BK142" s="236">
        <f t="shared" si="24"/>
        <v>0</v>
      </c>
      <c r="BL142" s="235">
        <f t="shared" si="29"/>
        <v>0</v>
      </c>
      <c r="BM142" s="234"/>
      <c r="BN142" s="234"/>
      <c r="BO142" s="234"/>
      <c r="BP142" s="234"/>
      <c r="BQ142" s="234"/>
    </row>
    <row r="143" spans="1:69">
      <c r="A143" s="262" t="s">
        <v>356</v>
      </c>
      <c r="B143" s="263">
        <v>3.7400000000000003E-2</v>
      </c>
      <c r="C143" s="263">
        <v>3.7400000000000003E-2</v>
      </c>
      <c r="D143" s="220">
        <v>6475762.9199999999</v>
      </c>
      <c r="E143" s="220">
        <v>6475762.9199999999</v>
      </c>
      <c r="F143" s="220">
        <v>6475762.9199999999</v>
      </c>
      <c r="G143" s="220">
        <v>6475762.9199999999</v>
      </c>
      <c r="H143" s="220">
        <v>6475762.9199999999</v>
      </c>
      <c r="I143" s="220">
        <v>6475762.9199999999</v>
      </c>
      <c r="J143" s="220">
        <v>6475762.9199999999</v>
      </c>
      <c r="K143" s="220">
        <v>6475762.9199999999</v>
      </c>
      <c r="L143" s="220">
        <v>6475762.9199999999</v>
      </c>
      <c r="M143" s="220">
        <v>6475762.9199999999</v>
      </c>
      <c r="N143" s="220">
        <v>6475762.9199999999</v>
      </c>
      <c r="O143" s="220">
        <v>6475762.9199999999</v>
      </c>
      <c r="P143" s="220">
        <f t="shared" si="30"/>
        <v>77709155.040000007</v>
      </c>
      <c r="Q143" s="220">
        <v>6475762.9199999999</v>
      </c>
      <c r="R143" s="220">
        <v>6475762.9199999999</v>
      </c>
      <c r="S143" s="220">
        <v>6475762.9199999999</v>
      </c>
      <c r="T143" s="220">
        <v>6475762.9199999999</v>
      </c>
      <c r="U143" s="220">
        <v>0</v>
      </c>
      <c r="V143" s="220">
        <v>0</v>
      </c>
      <c r="W143" s="220">
        <v>0</v>
      </c>
      <c r="X143" s="220">
        <v>0</v>
      </c>
      <c r="Y143" s="220">
        <v>0</v>
      </c>
      <c r="Z143" s="220">
        <v>0</v>
      </c>
      <c r="AA143" s="220">
        <v>0</v>
      </c>
      <c r="AB143" s="220">
        <v>0</v>
      </c>
      <c r="AC143" s="220">
        <v>0</v>
      </c>
      <c r="AD143" s="220">
        <v>0</v>
      </c>
      <c r="AE143" s="220">
        <v>0</v>
      </c>
      <c r="AF143" s="220">
        <v>0</v>
      </c>
      <c r="AG143" s="220">
        <f t="shared" si="31"/>
        <v>0</v>
      </c>
      <c r="AH143" s="234"/>
      <c r="AI143" s="235">
        <f t="shared" si="21"/>
        <v>20182.79</v>
      </c>
      <c r="AJ143" s="235">
        <f t="shared" si="21"/>
        <v>20182.79</v>
      </c>
      <c r="AK143" s="235">
        <f t="shared" si="21"/>
        <v>20182.79</v>
      </c>
      <c r="AL143" s="235">
        <f t="shared" si="21"/>
        <v>20182.79</v>
      </c>
      <c r="AM143" s="235">
        <f t="shared" si="21"/>
        <v>20182.79</v>
      </c>
      <c r="AN143" s="235">
        <f t="shared" si="21"/>
        <v>20182.79</v>
      </c>
      <c r="AO143" s="235">
        <f t="shared" si="25"/>
        <v>20182.79</v>
      </c>
      <c r="AP143" s="235">
        <f t="shared" si="25"/>
        <v>20182.79</v>
      </c>
      <c r="AQ143" s="235">
        <f t="shared" si="25"/>
        <v>20182.79</v>
      </c>
      <c r="AR143" s="235">
        <f t="shared" si="23"/>
        <v>20182.79</v>
      </c>
      <c r="AS143" s="235">
        <f t="shared" si="23"/>
        <v>20182.79</v>
      </c>
      <c r="AT143" s="235">
        <f t="shared" si="23"/>
        <v>20182.79</v>
      </c>
      <c r="AU143" s="236">
        <f t="shared" si="27"/>
        <v>242193.48000000007</v>
      </c>
      <c r="AV143" s="236">
        <f t="shared" si="28"/>
        <v>20182.79</v>
      </c>
      <c r="AW143" s="236">
        <f t="shared" si="28"/>
        <v>20182.79</v>
      </c>
      <c r="AX143" s="236">
        <f t="shared" si="28"/>
        <v>20182.79</v>
      </c>
      <c r="AY143" s="236">
        <f t="shared" si="28"/>
        <v>20182.79</v>
      </c>
      <c r="AZ143" s="236">
        <f t="shared" si="22"/>
        <v>0</v>
      </c>
      <c r="BA143" s="236">
        <f t="shared" si="22"/>
        <v>0</v>
      </c>
      <c r="BB143" s="236">
        <f t="shared" si="22"/>
        <v>0</v>
      </c>
      <c r="BC143" s="236">
        <f t="shared" si="22"/>
        <v>0</v>
      </c>
      <c r="BD143" s="236">
        <f t="shared" si="22"/>
        <v>0</v>
      </c>
      <c r="BE143" s="236">
        <f t="shared" si="22"/>
        <v>0</v>
      </c>
      <c r="BF143" s="236">
        <f t="shared" si="26"/>
        <v>0</v>
      </c>
      <c r="BG143" s="236">
        <f t="shared" si="26"/>
        <v>0</v>
      </c>
      <c r="BH143" s="236">
        <f t="shared" si="26"/>
        <v>0</v>
      </c>
      <c r="BI143" s="236">
        <f t="shared" si="24"/>
        <v>0</v>
      </c>
      <c r="BJ143" s="236">
        <f t="shared" si="24"/>
        <v>0</v>
      </c>
      <c r="BK143" s="236">
        <f t="shared" si="24"/>
        <v>0</v>
      </c>
      <c r="BL143" s="235">
        <f t="shared" si="29"/>
        <v>0</v>
      </c>
      <c r="BM143" s="234"/>
      <c r="BN143" s="234"/>
      <c r="BO143" s="234"/>
      <c r="BP143" s="234"/>
      <c r="BQ143" s="234"/>
    </row>
    <row r="144" spans="1:69">
      <c r="A144" s="262" t="s">
        <v>357</v>
      </c>
      <c r="B144" s="263">
        <v>4.7500000000000001E-2</v>
      </c>
      <c r="C144" s="263">
        <v>4.7500000000000001E-2</v>
      </c>
      <c r="D144" s="220">
        <v>29324457.100000001</v>
      </c>
      <c r="E144" s="220">
        <v>29324457.100000001</v>
      </c>
      <c r="F144" s="220">
        <v>29324457.100000001</v>
      </c>
      <c r="G144" s="220">
        <v>29324457.100000001</v>
      </c>
      <c r="H144" s="220">
        <v>29324457.100000001</v>
      </c>
      <c r="I144" s="220">
        <v>29255479.359999999</v>
      </c>
      <c r="J144" s="220">
        <v>29187919.240000002</v>
      </c>
      <c r="K144" s="220">
        <v>29189336.870000005</v>
      </c>
      <c r="L144" s="220">
        <v>29189336.870000005</v>
      </c>
      <c r="M144" s="220">
        <v>29189336.870000005</v>
      </c>
      <c r="N144" s="220">
        <v>29189336.870000005</v>
      </c>
      <c r="O144" s="220">
        <v>29189336.870000005</v>
      </c>
      <c r="P144" s="220">
        <f t="shared" si="30"/>
        <v>351012368.45000005</v>
      </c>
      <c r="Q144" s="220">
        <v>29189336.870000005</v>
      </c>
      <c r="R144" s="220">
        <v>29189336.870000005</v>
      </c>
      <c r="S144" s="220">
        <v>29189336.870000005</v>
      </c>
      <c r="T144" s="220">
        <v>29189336.870000005</v>
      </c>
      <c r="U144" s="220">
        <v>29189336.870000005</v>
      </c>
      <c r="V144" s="220">
        <v>29189336.870000005</v>
      </c>
      <c r="W144" s="220">
        <v>29189336.870000005</v>
      </c>
      <c r="X144" s="220">
        <v>29189336.870000005</v>
      </c>
      <c r="Y144" s="220">
        <v>29189336.870000005</v>
      </c>
      <c r="Z144" s="220">
        <v>29189336.870000005</v>
      </c>
      <c r="AA144" s="220">
        <v>29189336.870000005</v>
      </c>
      <c r="AB144" s="220">
        <v>29189336.870000005</v>
      </c>
      <c r="AC144" s="220">
        <v>29189336.870000005</v>
      </c>
      <c r="AD144" s="220">
        <v>29189336.870000005</v>
      </c>
      <c r="AE144" s="220">
        <v>29189336.870000005</v>
      </c>
      <c r="AF144" s="220">
        <v>29189336.870000005</v>
      </c>
      <c r="AG144" s="220">
        <f t="shared" si="31"/>
        <v>350272042.44000006</v>
      </c>
      <c r="AH144" s="234"/>
      <c r="AI144" s="235">
        <f t="shared" si="21"/>
        <v>116075.98</v>
      </c>
      <c r="AJ144" s="235">
        <f t="shared" si="21"/>
        <v>116075.98</v>
      </c>
      <c r="AK144" s="235">
        <f t="shared" si="21"/>
        <v>116075.98</v>
      </c>
      <c r="AL144" s="235">
        <f t="shared" si="21"/>
        <v>116075.98</v>
      </c>
      <c r="AM144" s="235">
        <f t="shared" si="21"/>
        <v>116075.98</v>
      </c>
      <c r="AN144" s="235">
        <f t="shared" si="21"/>
        <v>115802.94</v>
      </c>
      <c r="AO144" s="235">
        <f t="shared" si="25"/>
        <v>115535.51</v>
      </c>
      <c r="AP144" s="235">
        <f t="shared" si="25"/>
        <v>115541.13</v>
      </c>
      <c r="AQ144" s="235">
        <f t="shared" si="25"/>
        <v>115541.13</v>
      </c>
      <c r="AR144" s="235">
        <f t="shared" si="23"/>
        <v>115541.13</v>
      </c>
      <c r="AS144" s="235">
        <f t="shared" si="23"/>
        <v>115541.13</v>
      </c>
      <c r="AT144" s="235">
        <f t="shared" si="23"/>
        <v>115541.13</v>
      </c>
      <c r="AU144" s="236">
        <f t="shared" si="27"/>
        <v>1389424</v>
      </c>
      <c r="AV144" s="236">
        <f t="shared" si="28"/>
        <v>115541.13</v>
      </c>
      <c r="AW144" s="236">
        <f t="shared" si="28"/>
        <v>115541.13</v>
      </c>
      <c r="AX144" s="236">
        <f t="shared" si="28"/>
        <v>115541.13</v>
      </c>
      <c r="AY144" s="236">
        <f t="shared" si="28"/>
        <v>115541.13</v>
      </c>
      <c r="AZ144" s="236">
        <f t="shared" si="22"/>
        <v>115541.13</v>
      </c>
      <c r="BA144" s="236">
        <f t="shared" si="22"/>
        <v>115541.13</v>
      </c>
      <c r="BB144" s="236">
        <f t="shared" si="22"/>
        <v>115541.13</v>
      </c>
      <c r="BC144" s="236">
        <f t="shared" si="22"/>
        <v>115541.13</v>
      </c>
      <c r="BD144" s="236">
        <f t="shared" si="22"/>
        <v>115541.13</v>
      </c>
      <c r="BE144" s="236">
        <f t="shared" si="22"/>
        <v>115541.13</v>
      </c>
      <c r="BF144" s="236">
        <f t="shared" si="26"/>
        <v>115541.13</v>
      </c>
      <c r="BG144" s="236">
        <f t="shared" si="26"/>
        <v>115541.13</v>
      </c>
      <c r="BH144" s="236">
        <f t="shared" si="26"/>
        <v>115541.13</v>
      </c>
      <c r="BI144" s="236">
        <f t="shared" si="24"/>
        <v>115541.13</v>
      </c>
      <c r="BJ144" s="236">
        <f t="shared" si="24"/>
        <v>115541.13</v>
      </c>
      <c r="BK144" s="236">
        <f t="shared" si="24"/>
        <v>115541.13</v>
      </c>
      <c r="BL144" s="235">
        <f t="shared" si="29"/>
        <v>1386493.56</v>
      </c>
      <c r="BM144" s="234"/>
      <c r="BN144" s="234"/>
      <c r="BO144" s="234"/>
      <c r="BP144" s="234"/>
      <c r="BQ144" s="234"/>
    </row>
    <row r="145" spans="1:69">
      <c r="A145" s="262" t="s">
        <v>358</v>
      </c>
      <c r="B145" s="263">
        <v>4.7500000000000001E-2</v>
      </c>
      <c r="C145" s="263">
        <v>4.7500000000000001E-2</v>
      </c>
      <c r="D145" s="220">
        <v>0</v>
      </c>
      <c r="E145" s="220">
        <v>0</v>
      </c>
      <c r="F145" s="220">
        <v>0</v>
      </c>
      <c r="G145" s="220">
        <v>0</v>
      </c>
      <c r="H145" s="220">
        <v>0</v>
      </c>
      <c r="I145" s="220">
        <v>0</v>
      </c>
      <c r="J145" s="220">
        <v>0</v>
      </c>
      <c r="K145" s="220">
        <v>0</v>
      </c>
      <c r="L145" s="220">
        <v>0</v>
      </c>
      <c r="M145" s="220">
        <v>0</v>
      </c>
      <c r="N145" s="220">
        <v>0</v>
      </c>
      <c r="O145" s="220">
        <v>0</v>
      </c>
      <c r="P145" s="220">
        <f t="shared" si="30"/>
        <v>0</v>
      </c>
      <c r="Q145" s="220">
        <v>0</v>
      </c>
      <c r="R145" s="220">
        <v>0</v>
      </c>
      <c r="S145" s="220">
        <v>0</v>
      </c>
      <c r="T145" s="220">
        <v>0</v>
      </c>
      <c r="U145" s="220">
        <v>0</v>
      </c>
      <c r="V145" s="220">
        <v>0</v>
      </c>
      <c r="W145" s="220">
        <v>0</v>
      </c>
      <c r="X145" s="220">
        <v>0</v>
      </c>
      <c r="Y145" s="220">
        <v>0</v>
      </c>
      <c r="Z145" s="220">
        <v>0</v>
      </c>
      <c r="AA145" s="220">
        <v>0</v>
      </c>
      <c r="AB145" s="220">
        <v>0</v>
      </c>
      <c r="AC145" s="220">
        <v>0</v>
      </c>
      <c r="AD145" s="220">
        <v>0</v>
      </c>
      <c r="AE145" s="220">
        <v>0</v>
      </c>
      <c r="AF145" s="220">
        <v>0</v>
      </c>
      <c r="AG145" s="220">
        <f t="shared" si="31"/>
        <v>0</v>
      </c>
      <c r="AH145" s="234"/>
      <c r="AI145" s="235">
        <f t="shared" si="21"/>
        <v>0</v>
      </c>
      <c r="AJ145" s="235">
        <f t="shared" si="21"/>
        <v>0</v>
      </c>
      <c r="AK145" s="235">
        <f t="shared" si="21"/>
        <v>0</v>
      </c>
      <c r="AL145" s="235">
        <f t="shared" si="21"/>
        <v>0</v>
      </c>
      <c r="AM145" s="235">
        <f t="shared" si="21"/>
        <v>0</v>
      </c>
      <c r="AN145" s="235">
        <f t="shared" si="21"/>
        <v>0</v>
      </c>
      <c r="AO145" s="235">
        <f t="shared" si="25"/>
        <v>0</v>
      </c>
      <c r="AP145" s="235">
        <f t="shared" si="25"/>
        <v>0</v>
      </c>
      <c r="AQ145" s="235">
        <f t="shared" si="25"/>
        <v>0</v>
      </c>
      <c r="AR145" s="235">
        <f t="shared" si="23"/>
        <v>0</v>
      </c>
      <c r="AS145" s="235">
        <f t="shared" si="23"/>
        <v>0</v>
      </c>
      <c r="AT145" s="235">
        <f t="shared" si="23"/>
        <v>0</v>
      </c>
      <c r="AU145" s="236">
        <f t="shared" si="27"/>
        <v>0</v>
      </c>
      <c r="AV145" s="236">
        <f t="shared" si="28"/>
        <v>0</v>
      </c>
      <c r="AW145" s="236">
        <f t="shared" si="28"/>
        <v>0</v>
      </c>
      <c r="AX145" s="236">
        <f t="shared" si="28"/>
        <v>0</v>
      </c>
      <c r="AY145" s="236">
        <f t="shared" si="28"/>
        <v>0</v>
      </c>
      <c r="AZ145" s="236">
        <f t="shared" si="22"/>
        <v>0</v>
      </c>
      <c r="BA145" s="236">
        <f t="shared" si="22"/>
        <v>0</v>
      </c>
      <c r="BB145" s="236">
        <f t="shared" si="22"/>
        <v>0</v>
      </c>
      <c r="BC145" s="236">
        <f t="shared" si="22"/>
        <v>0</v>
      </c>
      <c r="BD145" s="236">
        <f t="shared" si="22"/>
        <v>0</v>
      </c>
      <c r="BE145" s="236">
        <f t="shared" si="22"/>
        <v>0</v>
      </c>
      <c r="BF145" s="236">
        <f t="shared" si="26"/>
        <v>0</v>
      </c>
      <c r="BG145" s="236">
        <f t="shared" si="26"/>
        <v>0</v>
      </c>
      <c r="BH145" s="236">
        <f t="shared" si="26"/>
        <v>0</v>
      </c>
      <c r="BI145" s="236">
        <f t="shared" si="24"/>
        <v>0</v>
      </c>
      <c r="BJ145" s="236">
        <f t="shared" si="24"/>
        <v>0</v>
      </c>
      <c r="BK145" s="236">
        <f t="shared" si="24"/>
        <v>0</v>
      </c>
      <c r="BL145" s="235">
        <f t="shared" si="29"/>
        <v>0</v>
      </c>
      <c r="BM145" s="234"/>
      <c r="BN145" s="234"/>
      <c r="BO145" s="234"/>
      <c r="BP145" s="234"/>
      <c r="BQ145" s="234"/>
    </row>
    <row r="146" spans="1:69">
      <c r="A146" s="234" t="s">
        <v>359</v>
      </c>
      <c r="B146" s="231">
        <v>2.3699999999999999E-2</v>
      </c>
      <c r="C146" s="231">
        <v>2.3699999999999999E-2</v>
      </c>
      <c r="D146" s="220">
        <v>2399182.7200000002</v>
      </c>
      <c r="E146" s="220">
        <v>2399182.7200000002</v>
      </c>
      <c r="F146" s="220">
        <v>2399182.7200000002</v>
      </c>
      <c r="G146" s="220">
        <v>2399182.7200000002</v>
      </c>
      <c r="H146" s="220">
        <v>2399182.7200000002</v>
      </c>
      <c r="I146" s="220">
        <v>2399182.7200000002</v>
      </c>
      <c r="J146" s="220">
        <v>2399182.7200000002</v>
      </c>
      <c r="K146" s="220">
        <v>2399182.7200000002</v>
      </c>
      <c r="L146" s="220">
        <v>2399182.7200000002</v>
      </c>
      <c r="M146" s="220">
        <v>2399182.7200000002</v>
      </c>
      <c r="N146" s="220">
        <v>2399182.7200000002</v>
      </c>
      <c r="O146" s="220">
        <v>2399182.7200000002</v>
      </c>
      <c r="P146" s="220">
        <f t="shared" si="30"/>
        <v>28790192.639999997</v>
      </c>
      <c r="Q146" s="220">
        <v>2399182.7200000002</v>
      </c>
      <c r="R146" s="220">
        <v>2399182.7200000002</v>
      </c>
      <c r="S146" s="220">
        <v>2399182.7200000002</v>
      </c>
      <c r="T146" s="220">
        <v>2399182.7200000002</v>
      </c>
      <c r="U146" s="220">
        <v>0</v>
      </c>
      <c r="V146" s="220">
        <v>0</v>
      </c>
      <c r="W146" s="220">
        <v>0</v>
      </c>
      <c r="X146" s="220">
        <v>0</v>
      </c>
      <c r="Y146" s="220">
        <v>0</v>
      </c>
      <c r="Z146" s="220">
        <v>0</v>
      </c>
      <c r="AA146" s="220">
        <v>0</v>
      </c>
      <c r="AB146" s="220">
        <v>0</v>
      </c>
      <c r="AC146" s="220">
        <v>0</v>
      </c>
      <c r="AD146" s="220">
        <v>0</v>
      </c>
      <c r="AE146" s="220">
        <v>0</v>
      </c>
      <c r="AF146" s="220">
        <v>0</v>
      </c>
      <c r="AG146" s="220">
        <f t="shared" si="31"/>
        <v>0</v>
      </c>
      <c r="AH146" s="234"/>
      <c r="AI146" s="235">
        <f t="shared" si="21"/>
        <v>4738.3900000000003</v>
      </c>
      <c r="AJ146" s="235">
        <f t="shared" si="21"/>
        <v>4738.3900000000003</v>
      </c>
      <c r="AK146" s="235">
        <f t="shared" si="21"/>
        <v>4738.3900000000003</v>
      </c>
      <c r="AL146" s="235">
        <f t="shared" si="21"/>
        <v>4738.3900000000003</v>
      </c>
      <c r="AM146" s="235">
        <f t="shared" si="21"/>
        <v>4738.3900000000003</v>
      </c>
      <c r="AN146" s="235">
        <f t="shared" si="21"/>
        <v>4738.3900000000003</v>
      </c>
      <c r="AO146" s="235">
        <f t="shared" si="25"/>
        <v>4738.3900000000003</v>
      </c>
      <c r="AP146" s="235">
        <f t="shared" si="25"/>
        <v>4738.3900000000003</v>
      </c>
      <c r="AQ146" s="235">
        <f t="shared" si="25"/>
        <v>4738.3900000000003</v>
      </c>
      <c r="AR146" s="235">
        <f t="shared" si="23"/>
        <v>4738.3900000000003</v>
      </c>
      <c r="AS146" s="235">
        <f t="shared" si="23"/>
        <v>4738.3900000000003</v>
      </c>
      <c r="AT146" s="235">
        <f t="shared" si="23"/>
        <v>4738.3900000000003</v>
      </c>
      <c r="AU146" s="236">
        <f t="shared" si="27"/>
        <v>56860.68</v>
      </c>
      <c r="AV146" s="236">
        <f t="shared" si="28"/>
        <v>4738.3900000000003</v>
      </c>
      <c r="AW146" s="236">
        <f t="shared" si="28"/>
        <v>4738.3900000000003</v>
      </c>
      <c r="AX146" s="236">
        <f t="shared" si="28"/>
        <v>4738.3900000000003</v>
      </c>
      <c r="AY146" s="236">
        <f t="shared" si="28"/>
        <v>4738.3900000000003</v>
      </c>
      <c r="AZ146" s="236">
        <f t="shared" si="22"/>
        <v>0</v>
      </c>
      <c r="BA146" s="236">
        <f t="shared" si="22"/>
        <v>0</v>
      </c>
      <c r="BB146" s="236">
        <f t="shared" si="22"/>
        <v>0</v>
      </c>
      <c r="BC146" s="236">
        <f t="shared" si="22"/>
        <v>0</v>
      </c>
      <c r="BD146" s="236">
        <f t="shared" si="22"/>
        <v>0</v>
      </c>
      <c r="BE146" s="236">
        <f t="shared" si="22"/>
        <v>0</v>
      </c>
      <c r="BF146" s="236">
        <f t="shared" si="26"/>
        <v>0</v>
      </c>
      <c r="BG146" s="236">
        <f t="shared" si="26"/>
        <v>0</v>
      </c>
      <c r="BH146" s="236">
        <f t="shared" si="26"/>
        <v>0</v>
      </c>
      <c r="BI146" s="236">
        <f t="shared" si="24"/>
        <v>0</v>
      </c>
      <c r="BJ146" s="236">
        <f t="shared" si="24"/>
        <v>0</v>
      </c>
      <c r="BK146" s="236">
        <f t="shared" si="24"/>
        <v>0</v>
      </c>
      <c r="BL146" s="235">
        <f t="shared" si="29"/>
        <v>0</v>
      </c>
      <c r="BM146" s="234"/>
      <c r="BN146" s="234"/>
      <c r="BO146" s="234"/>
      <c r="BP146" s="234"/>
      <c r="BQ146" s="234"/>
    </row>
    <row r="147" spans="1:69">
      <c r="A147" s="234" t="s">
        <v>360</v>
      </c>
      <c r="B147" s="231">
        <v>2.3699999999999999E-2</v>
      </c>
      <c r="C147" s="231">
        <v>2.3699999999999999E-2</v>
      </c>
      <c r="D147" s="220">
        <v>11319929.9</v>
      </c>
      <c r="E147" s="220">
        <v>11319929.9</v>
      </c>
      <c r="F147" s="220">
        <v>11319929.9</v>
      </c>
      <c r="G147" s="220">
        <v>11319929.9</v>
      </c>
      <c r="H147" s="220">
        <v>11319929.9</v>
      </c>
      <c r="I147" s="220">
        <v>11319929.9</v>
      </c>
      <c r="J147" s="220">
        <v>11319929.9</v>
      </c>
      <c r="K147" s="220">
        <v>11353138.939999999</v>
      </c>
      <c r="L147" s="220">
        <v>11386347.98</v>
      </c>
      <c r="M147" s="220">
        <v>11386347.98</v>
      </c>
      <c r="N147" s="220">
        <v>11386347.98</v>
      </c>
      <c r="O147" s="220">
        <v>11386347.98</v>
      </c>
      <c r="P147" s="220">
        <f t="shared" si="30"/>
        <v>136138040.16000003</v>
      </c>
      <c r="Q147" s="220">
        <v>11386347.98</v>
      </c>
      <c r="R147" s="220">
        <v>11386347.98</v>
      </c>
      <c r="S147" s="220">
        <v>11386347.98</v>
      </c>
      <c r="T147" s="220">
        <v>11386347.98</v>
      </c>
      <c r="U147" s="220">
        <v>13785530.700000001</v>
      </c>
      <c r="V147" s="220">
        <v>13785530.700000001</v>
      </c>
      <c r="W147" s="220">
        <v>13785530.700000001</v>
      </c>
      <c r="X147" s="220">
        <v>13785530.700000001</v>
      </c>
      <c r="Y147" s="220">
        <v>13785530.700000001</v>
      </c>
      <c r="Z147" s="220">
        <v>13785530.700000001</v>
      </c>
      <c r="AA147" s="220">
        <v>13785530.700000001</v>
      </c>
      <c r="AB147" s="220">
        <v>13785530.700000001</v>
      </c>
      <c r="AC147" s="220">
        <v>13785530.700000001</v>
      </c>
      <c r="AD147" s="220">
        <v>13785530.700000001</v>
      </c>
      <c r="AE147" s="220">
        <v>13785530.700000001</v>
      </c>
      <c r="AF147" s="220">
        <v>13785530.700000001</v>
      </c>
      <c r="AG147" s="220">
        <f t="shared" si="31"/>
        <v>165426368.39999998</v>
      </c>
      <c r="AH147" s="234"/>
      <c r="AI147" s="235">
        <f t="shared" si="21"/>
        <v>22356.86</v>
      </c>
      <c r="AJ147" s="235">
        <f t="shared" si="21"/>
        <v>22356.86</v>
      </c>
      <c r="AK147" s="235">
        <f t="shared" si="21"/>
        <v>22356.86</v>
      </c>
      <c r="AL147" s="235">
        <f t="shared" si="21"/>
        <v>22356.86</v>
      </c>
      <c r="AM147" s="235">
        <f t="shared" si="21"/>
        <v>22356.86</v>
      </c>
      <c r="AN147" s="235">
        <f t="shared" si="21"/>
        <v>22356.86</v>
      </c>
      <c r="AO147" s="235">
        <f t="shared" si="25"/>
        <v>22356.86</v>
      </c>
      <c r="AP147" s="235">
        <f t="shared" si="25"/>
        <v>22422.45</v>
      </c>
      <c r="AQ147" s="235">
        <f t="shared" si="25"/>
        <v>22488.04</v>
      </c>
      <c r="AR147" s="235">
        <f t="shared" si="23"/>
        <v>22488.04</v>
      </c>
      <c r="AS147" s="235">
        <f t="shared" si="23"/>
        <v>22488.04</v>
      </c>
      <c r="AT147" s="235">
        <f t="shared" si="23"/>
        <v>22488.04</v>
      </c>
      <c r="AU147" s="236">
        <f t="shared" si="27"/>
        <v>268872.63000000006</v>
      </c>
      <c r="AV147" s="236">
        <f t="shared" si="28"/>
        <v>22488.04</v>
      </c>
      <c r="AW147" s="236">
        <f t="shared" si="28"/>
        <v>22488.04</v>
      </c>
      <c r="AX147" s="236">
        <f t="shared" si="28"/>
        <v>22488.04</v>
      </c>
      <c r="AY147" s="236">
        <f t="shared" si="28"/>
        <v>22488.04</v>
      </c>
      <c r="AZ147" s="236">
        <f t="shared" si="22"/>
        <v>27226.42</v>
      </c>
      <c r="BA147" s="236">
        <f t="shared" si="22"/>
        <v>27226.42</v>
      </c>
      <c r="BB147" s="236">
        <f t="shared" si="22"/>
        <v>27226.42</v>
      </c>
      <c r="BC147" s="236">
        <f t="shared" si="22"/>
        <v>27226.42</v>
      </c>
      <c r="BD147" s="236">
        <f t="shared" si="22"/>
        <v>27226.42</v>
      </c>
      <c r="BE147" s="236">
        <f t="shared" si="22"/>
        <v>27226.42</v>
      </c>
      <c r="BF147" s="236">
        <f t="shared" si="26"/>
        <v>27226.42</v>
      </c>
      <c r="BG147" s="236">
        <f t="shared" si="26"/>
        <v>27226.42</v>
      </c>
      <c r="BH147" s="236">
        <f t="shared" si="26"/>
        <v>27226.42</v>
      </c>
      <c r="BI147" s="236">
        <f t="shared" si="24"/>
        <v>27226.42</v>
      </c>
      <c r="BJ147" s="236">
        <f t="shared" si="24"/>
        <v>27226.42</v>
      </c>
      <c r="BK147" s="236">
        <f t="shared" si="24"/>
        <v>27226.42</v>
      </c>
      <c r="BL147" s="235">
        <f t="shared" si="29"/>
        <v>326717.03999999986</v>
      </c>
      <c r="BM147" s="234"/>
      <c r="BN147" s="234"/>
      <c r="BO147" s="234"/>
      <c r="BP147" s="234"/>
      <c r="BQ147" s="234"/>
    </row>
    <row r="148" spans="1:69">
      <c r="A148" s="234" t="s">
        <v>361</v>
      </c>
      <c r="B148" s="231">
        <v>3.6899999999999995E-2</v>
      </c>
      <c r="C148" s="231">
        <v>3.6899999999999995E-2</v>
      </c>
      <c r="D148" s="220">
        <v>12223379.51</v>
      </c>
      <c r="E148" s="220">
        <v>12223379.51</v>
      </c>
      <c r="F148" s="220">
        <v>12223379.51</v>
      </c>
      <c r="G148" s="220">
        <v>12223379.51</v>
      </c>
      <c r="H148" s="220">
        <v>12223379.51</v>
      </c>
      <c r="I148" s="220">
        <v>12223379.51</v>
      </c>
      <c r="J148" s="220">
        <v>12223379.51</v>
      </c>
      <c r="K148" s="220">
        <v>12223379.51</v>
      </c>
      <c r="L148" s="220">
        <v>12223379.51</v>
      </c>
      <c r="M148" s="220">
        <v>12223379.51</v>
      </c>
      <c r="N148" s="220">
        <v>12223379.51</v>
      </c>
      <c r="O148" s="220">
        <v>12223379.51</v>
      </c>
      <c r="P148" s="220">
        <f t="shared" si="30"/>
        <v>146680554.12</v>
      </c>
      <c r="Q148" s="220">
        <v>12223379.51</v>
      </c>
      <c r="R148" s="220">
        <v>12223379.51</v>
      </c>
      <c r="S148" s="220">
        <v>12223379.51</v>
      </c>
      <c r="T148" s="220">
        <v>12223379.51</v>
      </c>
      <c r="U148" s="220">
        <v>12223379.51</v>
      </c>
      <c r="V148" s="220">
        <v>12223379.51</v>
      </c>
      <c r="W148" s="220">
        <v>12223379.51</v>
      </c>
      <c r="X148" s="220">
        <v>12223379.51</v>
      </c>
      <c r="Y148" s="220">
        <v>12223379.51</v>
      </c>
      <c r="Z148" s="220">
        <v>12223379.51</v>
      </c>
      <c r="AA148" s="220">
        <v>12223379.51</v>
      </c>
      <c r="AB148" s="220">
        <v>12223379.51</v>
      </c>
      <c r="AC148" s="220">
        <v>12223379.51</v>
      </c>
      <c r="AD148" s="220">
        <v>12223379.51</v>
      </c>
      <c r="AE148" s="220">
        <v>12223379.51</v>
      </c>
      <c r="AF148" s="220">
        <v>12223379.51</v>
      </c>
      <c r="AG148" s="220">
        <f t="shared" si="31"/>
        <v>146680554.12</v>
      </c>
      <c r="AH148" s="234"/>
      <c r="AI148" s="235">
        <f t="shared" ref="AI148:AQ189" si="32">ROUND(D148*$B148/12,2)</f>
        <v>37586.89</v>
      </c>
      <c r="AJ148" s="235">
        <f t="shared" si="32"/>
        <v>37586.89</v>
      </c>
      <c r="AK148" s="235">
        <f t="shared" si="32"/>
        <v>37586.89</v>
      </c>
      <c r="AL148" s="235">
        <f t="shared" si="32"/>
        <v>37586.89</v>
      </c>
      <c r="AM148" s="235">
        <f t="shared" si="32"/>
        <v>37586.89</v>
      </c>
      <c r="AN148" s="235">
        <f t="shared" si="32"/>
        <v>37586.89</v>
      </c>
      <c r="AO148" s="235">
        <f t="shared" si="25"/>
        <v>37586.89</v>
      </c>
      <c r="AP148" s="235">
        <f t="shared" si="25"/>
        <v>37586.89</v>
      </c>
      <c r="AQ148" s="235">
        <f t="shared" si="25"/>
        <v>37586.89</v>
      </c>
      <c r="AR148" s="235">
        <f t="shared" si="23"/>
        <v>37586.89</v>
      </c>
      <c r="AS148" s="235">
        <f t="shared" si="23"/>
        <v>37586.89</v>
      </c>
      <c r="AT148" s="235">
        <f t="shared" si="23"/>
        <v>37586.89</v>
      </c>
      <c r="AU148" s="236">
        <f t="shared" si="27"/>
        <v>451042.68000000011</v>
      </c>
      <c r="AV148" s="236">
        <f t="shared" si="28"/>
        <v>37586.89</v>
      </c>
      <c r="AW148" s="236">
        <f t="shared" si="28"/>
        <v>37586.89</v>
      </c>
      <c r="AX148" s="236">
        <f t="shared" si="28"/>
        <v>37586.89</v>
      </c>
      <c r="AY148" s="236">
        <f t="shared" si="28"/>
        <v>37586.89</v>
      </c>
      <c r="AZ148" s="236">
        <f t="shared" ref="AZ148:BH189" si="33">ROUND(U148*$C148/12,2)</f>
        <v>37586.89</v>
      </c>
      <c r="BA148" s="236">
        <f t="shared" si="33"/>
        <v>37586.89</v>
      </c>
      <c r="BB148" s="236">
        <f t="shared" si="33"/>
        <v>37586.89</v>
      </c>
      <c r="BC148" s="236">
        <f t="shared" si="33"/>
        <v>37586.89</v>
      </c>
      <c r="BD148" s="236">
        <f t="shared" si="33"/>
        <v>37586.89</v>
      </c>
      <c r="BE148" s="236">
        <f t="shared" si="33"/>
        <v>37586.89</v>
      </c>
      <c r="BF148" s="236">
        <f t="shared" si="26"/>
        <v>37586.89</v>
      </c>
      <c r="BG148" s="236">
        <f t="shared" si="26"/>
        <v>37586.89</v>
      </c>
      <c r="BH148" s="236">
        <f t="shared" si="26"/>
        <v>37586.89</v>
      </c>
      <c r="BI148" s="236">
        <f t="shared" si="24"/>
        <v>37586.89</v>
      </c>
      <c r="BJ148" s="236">
        <f t="shared" si="24"/>
        <v>37586.89</v>
      </c>
      <c r="BK148" s="236">
        <f t="shared" si="24"/>
        <v>37586.89</v>
      </c>
      <c r="BL148" s="235">
        <f t="shared" si="29"/>
        <v>451042.68000000011</v>
      </c>
      <c r="BM148" s="234"/>
      <c r="BN148" s="234"/>
      <c r="BO148" s="234"/>
      <c r="BP148" s="234"/>
      <c r="BQ148" s="234"/>
    </row>
    <row r="149" spans="1:69">
      <c r="A149" s="234" t="s">
        <v>362</v>
      </c>
      <c r="B149" s="231">
        <v>3.6899999999999995E-2</v>
      </c>
      <c r="C149" s="231">
        <v>3.6899999999999995E-2</v>
      </c>
      <c r="D149" s="220">
        <v>0</v>
      </c>
      <c r="E149" s="220">
        <v>0</v>
      </c>
      <c r="F149" s="220">
        <v>0</v>
      </c>
      <c r="G149" s="220">
        <v>0</v>
      </c>
      <c r="H149" s="220">
        <v>0</v>
      </c>
      <c r="I149" s="220">
        <v>0</v>
      </c>
      <c r="J149" s="220">
        <v>0</v>
      </c>
      <c r="K149" s="220">
        <v>0</v>
      </c>
      <c r="L149" s="220">
        <v>0</v>
      </c>
      <c r="M149" s="220">
        <v>0</v>
      </c>
      <c r="N149" s="220">
        <v>0</v>
      </c>
      <c r="O149" s="220">
        <v>0</v>
      </c>
      <c r="P149" s="220">
        <f t="shared" si="30"/>
        <v>0</v>
      </c>
      <c r="Q149" s="220">
        <v>0</v>
      </c>
      <c r="R149" s="220">
        <v>0</v>
      </c>
      <c r="S149" s="220">
        <v>0</v>
      </c>
      <c r="T149" s="220">
        <v>0</v>
      </c>
      <c r="U149" s="220">
        <v>0</v>
      </c>
      <c r="V149" s="220">
        <v>0</v>
      </c>
      <c r="W149" s="220">
        <v>0</v>
      </c>
      <c r="X149" s="220">
        <v>0</v>
      </c>
      <c r="Y149" s="220">
        <v>0</v>
      </c>
      <c r="Z149" s="220">
        <v>0</v>
      </c>
      <c r="AA149" s="220">
        <v>0</v>
      </c>
      <c r="AB149" s="220">
        <v>0</v>
      </c>
      <c r="AC149" s="220">
        <v>0</v>
      </c>
      <c r="AD149" s="220">
        <v>0</v>
      </c>
      <c r="AE149" s="220">
        <v>0</v>
      </c>
      <c r="AF149" s="220">
        <v>0</v>
      </c>
      <c r="AG149" s="220">
        <f t="shared" si="31"/>
        <v>0</v>
      </c>
      <c r="AH149" s="234"/>
      <c r="AI149" s="235">
        <f t="shared" si="32"/>
        <v>0</v>
      </c>
      <c r="AJ149" s="235">
        <f t="shared" si="32"/>
        <v>0</v>
      </c>
      <c r="AK149" s="235">
        <f t="shared" si="32"/>
        <v>0</v>
      </c>
      <c r="AL149" s="235">
        <f t="shared" si="32"/>
        <v>0</v>
      </c>
      <c r="AM149" s="235">
        <f t="shared" si="32"/>
        <v>0</v>
      </c>
      <c r="AN149" s="235">
        <f t="shared" si="32"/>
        <v>0</v>
      </c>
      <c r="AO149" s="235">
        <f t="shared" si="25"/>
        <v>0</v>
      </c>
      <c r="AP149" s="235">
        <f t="shared" si="25"/>
        <v>0</v>
      </c>
      <c r="AQ149" s="235">
        <f t="shared" si="25"/>
        <v>0</v>
      </c>
      <c r="AR149" s="235">
        <f t="shared" si="23"/>
        <v>0</v>
      </c>
      <c r="AS149" s="235">
        <f t="shared" si="23"/>
        <v>0</v>
      </c>
      <c r="AT149" s="235">
        <f t="shared" si="23"/>
        <v>0</v>
      </c>
      <c r="AU149" s="236">
        <f t="shared" si="27"/>
        <v>0</v>
      </c>
      <c r="AV149" s="236">
        <f t="shared" si="28"/>
        <v>0</v>
      </c>
      <c r="AW149" s="236">
        <f t="shared" si="28"/>
        <v>0</v>
      </c>
      <c r="AX149" s="236">
        <f t="shared" si="28"/>
        <v>0</v>
      </c>
      <c r="AY149" s="236">
        <f t="shared" si="28"/>
        <v>0</v>
      </c>
      <c r="AZ149" s="236">
        <f t="shared" si="33"/>
        <v>0</v>
      </c>
      <c r="BA149" s="236">
        <f t="shared" si="33"/>
        <v>0</v>
      </c>
      <c r="BB149" s="236">
        <f t="shared" si="33"/>
        <v>0</v>
      </c>
      <c r="BC149" s="236">
        <f t="shared" si="33"/>
        <v>0</v>
      </c>
      <c r="BD149" s="236">
        <f t="shared" si="33"/>
        <v>0</v>
      </c>
      <c r="BE149" s="236">
        <f t="shared" si="33"/>
        <v>0</v>
      </c>
      <c r="BF149" s="236">
        <f t="shared" si="26"/>
        <v>0</v>
      </c>
      <c r="BG149" s="236">
        <f t="shared" si="26"/>
        <v>0</v>
      </c>
      <c r="BH149" s="236">
        <f t="shared" si="26"/>
        <v>0</v>
      </c>
      <c r="BI149" s="236">
        <f t="shared" si="24"/>
        <v>0</v>
      </c>
      <c r="BJ149" s="236">
        <f t="shared" si="24"/>
        <v>0</v>
      </c>
      <c r="BK149" s="236">
        <f t="shared" si="24"/>
        <v>0</v>
      </c>
      <c r="BL149" s="235">
        <f t="shared" si="29"/>
        <v>0</v>
      </c>
      <c r="BM149" s="234"/>
      <c r="BN149" s="234"/>
      <c r="BO149" s="234"/>
      <c r="BP149" s="234"/>
      <c r="BQ149" s="234"/>
    </row>
    <row r="150" spans="1:69">
      <c r="A150" s="234" t="s">
        <v>363</v>
      </c>
      <c r="B150" s="231">
        <v>1.66E-2</v>
      </c>
      <c r="C150" s="231">
        <v>1.66E-2</v>
      </c>
      <c r="D150" s="220">
        <v>2346118.39</v>
      </c>
      <c r="E150" s="220">
        <v>2346118.39</v>
      </c>
      <c r="F150" s="220">
        <v>2346118.39</v>
      </c>
      <c r="G150" s="220">
        <v>2346118.39</v>
      </c>
      <c r="H150" s="220">
        <v>2346118.39</v>
      </c>
      <c r="I150" s="220">
        <v>2346118.39</v>
      </c>
      <c r="J150" s="220">
        <v>2346118.39</v>
      </c>
      <c r="K150" s="220">
        <v>2346118.39</v>
      </c>
      <c r="L150" s="220">
        <v>2346118.39</v>
      </c>
      <c r="M150" s="220">
        <v>2346118.39</v>
      </c>
      <c r="N150" s="220">
        <v>2346118.39</v>
      </c>
      <c r="O150" s="220">
        <v>2346118.39</v>
      </c>
      <c r="P150" s="220">
        <f t="shared" si="30"/>
        <v>28153420.680000003</v>
      </c>
      <c r="Q150" s="220">
        <v>2346118.39</v>
      </c>
      <c r="R150" s="220">
        <v>2346118.39</v>
      </c>
      <c r="S150" s="220">
        <v>2346118.39</v>
      </c>
      <c r="T150" s="220">
        <v>2346118.39</v>
      </c>
      <c r="U150" s="220">
        <v>0</v>
      </c>
      <c r="V150" s="220">
        <v>0</v>
      </c>
      <c r="W150" s="220">
        <v>0</v>
      </c>
      <c r="X150" s="220">
        <v>0</v>
      </c>
      <c r="Y150" s="220">
        <v>0</v>
      </c>
      <c r="Z150" s="220">
        <v>0</v>
      </c>
      <c r="AA150" s="220">
        <v>0</v>
      </c>
      <c r="AB150" s="220">
        <v>0</v>
      </c>
      <c r="AC150" s="220">
        <v>0</v>
      </c>
      <c r="AD150" s="220">
        <v>0</v>
      </c>
      <c r="AE150" s="220">
        <v>0</v>
      </c>
      <c r="AF150" s="220">
        <v>0</v>
      </c>
      <c r="AG150" s="220">
        <f t="shared" si="31"/>
        <v>0</v>
      </c>
      <c r="AH150" s="234"/>
      <c r="AI150" s="235">
        <f t="shared" si="32"/>
        <v>3245.46</v>
      </c>
      <c r="AJ150" s="235">
        <f t="shared" si="32"/>
        <v>3245.46</v>
      </c>
      <c r="AK150" s="235">
        <f t="shared" si="32"/>
        <v>3245.46</v>
      </c>
      <c r="AL150" s="235">
        <f t="shared" si="32"/>
        <v>3245.46</v>
      </c>
      <c r="AM150" s="235">
        <f t="shared" si="32"/>
        <v>3245.46</v>
      </c>
      <c r="AN150" s="235">
        <f t="shared" si="32"/>
        <v>3245.46</v>
      </c>
      <c r="AO150" s="235">
        <f t="shared" si="25"/>
        <v>3245.46</v>
      </c>
      <c r="AP150" s="235">
        <f t="shared" si="25"/>
        <v>3245.46</v>
      </c>
      <c r="AQ150" s="235">
        <f t="shared" si="25"/>
        <v>3245.46</v>
      </c>
      <c r="AR150" s="235">
        <f t="shared" si="23"/>
        <v>3245.46</v>
      </c>
      <c r="AS150" s="235">
        <f t="shared" si="23"/>
        <v>3245.46</v>
      </c>
      <c r="AT150" s="235">
        <f t="shared" si="23"/>
        <v>3245.46</v>
      </c>
      <c r="AU150" s="236">
        <f t="shared" si="27"/>
        <v>38945.519999999997</v>
      </c>
      <c r="AV150" s="236">
        <f t="shared" si="28"/>
        <v>3245.46</v>
      </c>
      <c r="AW150" s="236">
        <f t="shared" si="28"/>
        <v>3245.46</v>
      </c>
      <c r="AX150" s="236">
        <f t="shared" si="28"/>
        <v>3245.46</v>
      </c>
      <c r="AY150" s="236">
        <f t="shared" si="28"/>
        <v>3245.46</v>
      </c>
      <c r="AZ150" s="236">
        <f t="shared" si="33"/>
        <v>0</v>
      </c>
      <c r="BA150" s="236">
        <f t="shared" si="33"/>
        <v>0</v>
      </c>
      <c r="BB150" s="236">
        <f t="shared" si="33"/>
        <v>0</v>
      </c>
      <c r="BC150" s="236">
        <f t="shared" si="33"/>
        <v>0</v>
      </c>
      <c r="BD150" s="236">
        <f t="shared" si="33"/>
        <v>0</v>
      </c>
      <c r="BE150" s="236">
        <f t="shared" si="33"/>
        <v>0</v>
      </c>
      <c r="BF150" s="236">
        <f t="shared" si="26"/>
        <v>0</v>
      </c>
      <c r="BG150" s="236">
        <f t="shared" si="26"/>
        <v>0</v>
      </c>
      <c r="BH150" s="236">
        <f t="shared" si="26"/>
        <v>0</v>
      </c>
      <c r="BI150" s="236">
        <f t="shared" si="24"/>
        <v>0</v>
      </c>
      <c r="BJ150" s="236">
        <f t="shared" si="24"/>
        <v>0</v>
      </c>
      <c r="BK150" s="236">
        <f t="shared" si="24"/>
        <v>0</v>
      </c>
      <c r="BL150" s="235">
        <f t="shared" si="29"/>
        <v>0</v>
      </c>
      <c r="BM150" s="234"/>
      <c r="BN150" s="234"/>
      <c r="BO150" s="234"/>
      <c r="BP150" s="234"/>
      <c r="BQ150" s="234"/>
    </row>
    <row r="151" spans="1:69">
      <c r="A151" s="234" t="s">
        <v>364</v>
      </c>
      <c r="B151" s="231">
        <v>1.66E-2</v>
      </c>
      <c r="C151" s="231">
        <v>1.66E-2</v>
      </c>
      <c r="D151" s="220">
        <v>19615478.02</v>
      </c>
      <c r="E151" s="220">
        <v>19602999.780000001</v>
      </c>
      <c r="F151" s="220">
        <v>19597315.98</v>
      </c>
      <c r="G151" s="220">
        <v>19597315.98</v>
      </c>
      <c r="H151" s="220">
        <v>19597315.98</v>
      </c>
      <c r="I151" s="220">
        <v>19597315.98</v>
      </c>
      <c r="J151" s="220">
        <v>19597315.98</v>
      </c>
      <c r="K151" s="220">
        <v>19597315.98</v>
      </c>
      <c r="L151" s="220">
        <v>19725532.699999999</v>
      </c>
      <c r="M151" s="220">
        <v>19853749.420000002</v>
      </c>
      <c r="N151" s="220">
        <v>19853749.420000002</v>
      </c>
      <c r="O151" s="220">
        <v>19853749.420000002</v>
      </c>
      <c r="P151" s="220">
        <f t="shared" si="30"/>
        <v>236089154.64000005</v>
      </c>
      <c r="Q151" s="220">
        <v>19853749.420000002</v>
      </c>
      <c r="R151" s="220">
        <v>19853749.420000002</v>
      </c>
      <c r="S151" s="220">
        <v>19853749.420000002</v>
      </c>
      <c r="T151" s="220">
        <v>19853749.420000002</v>
      </c>
      <c r="U151" s="220">
        <v>22199867.810000002</v>
      </c>
      <c r="V151" s="220">
        <v>22199867.810000002</v>
      </c>
      <c r="W151" s="220">
        <v>22199867.810000002</v>
      </c>
      <c r="X151" s="220">
        <v>22199867.810000002</v>
      </c>
      <c r="Y151" s="220">
        <v>22199867.810000002</v>
      </c>
      <c r="Z151" s="220">
        <v>22199867.810000002</v>
      </c>
      <c r="AA151" s="220">
        <v>22199867.810000002</v>
      </c>
      <c r="AB151" s="220">
        <v>22199867.810000002</v>
      </c>
      <c r="AC151" s="220">
        <v>22199867.810000002</v>
      </c>
      <c r="AD151" s="220">
        <v>22199867.810000002</v>
      </c>
      <c r="AE151" s="220">
        <v>22199867.810000002</v>
      </c>
      <c r="AF151" s="220">
        <v>22199867.810000002</v>
      </c>
      <c r="AG151" s="220">
        <f t="shared" si="31"/>
        <v>266398413.72000003</v>
      </c>
      <c r="AH151" s="234"/>
      <c r="AI151" s="235">
        <f t="shared" si="32"/>
        <v>27134.74</v>
      </c>
      <c r="AJ151" s="235">
        <f t="shared" si="32"/>
        <v>27117.48</v>
      </c>
      <c r="AK151" s="235">
        <f t="shared" si="32"/>
        <v>27109.62</v>
      </c>
      <c r="AL151" s="235">
        <f t="shared" si="32"/>
        <v>27109.62</v>
      </c>
      <c r="AM151" s="235">
        <f t="shared" si="32"/>
        <v>27109.62</v>
      </c>
      <c r="AN151" s="235">
        <f t="shared" si="32"/>
        <v>27109.62</v>
      </c>
      <c r="AO151" s="235">
        <f t="shared" si="25"/>
        <v>27109.62</v>
      </c>
      <c r="AP151" s="235">
        <f t="shared" si="25"/>
        <v>27109.62</v>
      </c>
      <c r="AQ151" s="235">
        <f t="shared" si="25"/>
        <v>27286.99</v>
      </c>
      <c r="AR151" s="235">
        <f t="shared" si="23"/>
        <v>27464.35</v>
      </c>
      <c r="AS151" s="235">
        <f t="shared" si="23"/>
        <v>27464.35</v>
      </c>
      <c r="AT151" s="235">
        <f t="shared" si="23"/>
        <v>27464.35</v>
      </c>
      <c r="AU151" s="236">
        <f t="shared" si="27"/>
        <v>326589.97999999992</v>
      </c>
      <c r="AV151" s="236">
        <f t="shared" si="28"/>
        <v>27464.35</v>
      </c>
      <c r="AW151" s="236">
        <f t="shared" si="28"/>
        <v>27464.35</v>
      </c>
      <c r="AX151" s="236">
        <f t="shared" si="28"/>
        <v>27464.35</v>
      </c>
      <c r="AY151" s="236">
        <f t="shared" si="28"/>
        <v>27464.35</v>
      </c>
      <c r="AZ151" s="236">
        <f t="shared" si="33"/>
        <v>30709.82</v>
      </c>
      <c r="BA151" s="236">
        <f t="shared" si="33"/>
        <v>30709.82</v>
      </c>
      <c r="BB151" s="236">
        <f t="shared" si="33"/>
        <v>30709.82</v>
      </c>
      <c r="BC151" s="236">
        <f t="shared" si="33"/>
        <v>30709.82</v>
      </c>
      <c r="BD151" s="236">
        <f t="shared" si="33"/>
        <v>30709.82</v>
      </c>
      <c r="BE151" s="236">
        <f t="shared" si="33"/>
        <v>30709.82</v>
      </c>
      <c r="BF151" s="236">
        <f t="shared" si="26"/>
        <v>30709.82</v>
      </c>
      <c r="BG151" s="236">
        <f t="shared" si="26"/>
        <v>30709.82</v>
      </c>
      <c r="BH151" s="236">
        <f t="shared" si="26"/>
        <v>30709.82</v>
      </c>
      <c r="BI151" s="236">
        <f t="shared" si="24"/>
        <v>30709.82</v>
      </c>
      <c r="BJ151" s="236">
        <f t="shared" si="24"/>
        <v>30709.82</v>
      </c>
      <c r="BK151" s="236">
        <f t="shared" si="24"/>
        <v>30709.82</v>
      </c>
      <c r="BL151" s="235">
        <f t="shared" si="29"/>
        <v>368517.84</v>
      </c>
      <c r="BM151" s="234"/>
      <c r="BN151" s="234"/>
      <c r="BO151" s="234"/>
      <c r="BP151" s="234"/>
      <c r="BQ151" s="234"/>
    </row>
    <row r="152" spans="1:69">
      <c r="A152" s="234" t="s">
        <v>365</v>
      </c>
      <c r="B152" s="231">
        <v>4.8500000000000001E-2</v>
      </c>
      <c r="C152" s="231">
        <v>4.8500000000000001E-2</v>
      </c>
      <c r="D152" s="220">
        <v>951198.87</v>
      </c>
      <c r="E152" s="220">
        <v>951198.87</v>
      </c>
      <c r="F152" s="220">
        <v>951198.87</v>
      </c>
      <c r="G152" s="220">
        <v>951198.87</v>
      </c>
      <c r="H152" s="220">
        <v>951198.87</v>
      </c>
      <c r="I152" s="220">
        <v>951198.87</v>
      </c>
      <c r="J152" s="220">
        <v>951198.87</v>
      </c>
      <c r="K152" s="220">
        <v>951198.87</v>
      </c>
      <c r="L152" s="220">
        <v>951198.87</v>
      </c>
      <c r="M152" s="220">
        <v>951198.87</v>
      </c>
      <c r="N152" s="220">
        <v>951198.87</v>
      </c>
      <c r="O152" s="220">
        <v>951198.87</v>
      </c>
      <c r="P152" s="220">
        <f t="shared" si="30"/>
        <v>11414386.439999998</v>
      </c>
      <c r="Q152" s="220">
        <v>951198.87</v>
      </c>
      <c r="R152" s="220">
        <v>951198.87</v>
      </c>
      <c r="S152" s="220">
        <v>951198.87</v>
      </c>
      <c r="T152" s="220">
        <v>951198.87</v>
      </c>
      <c r="U152" s="220">
        <v>951198.87</v>
      </c>
      <c r="V152" s="220">
        <v>951198.87</v>
      </c>
      <c r="W152" s="220">
        <v>951198.87</v>
      </c>
      <c r="X152" s="220">
        <v>951198.87</v>
      </c>
      <c r="Y152" s="220">
        <v>951198.87</v>
      </c>
      <c r="Z152" s="220">
        <v>951198.87</v>
      </c>
      <c r="AA152" s="220">
        <v>951198.87</v>
      </c>
      <c r="AB152" s="220">
        <v>951198.87</v>
      </c>
      <c r="AC152" s="220">
        <v>951198.87</v>
      </c>
      <c r="AD152" s="220">
        <v>951198.87</v>
      </c>
      <c r="AE152" s="220">
        <v>951198.87</v>
      </c>
      <c r="AF152" s="220">
        <v>951198.87</v>
      </c>
      <c r="AG152" s="220">
        <f t="shared" si="31"/>
        <v>11414386.439999998</v>
      </c>
      <c r="AH152" s="234"/>
      <c r="AI152" s="235">
        <f t="shared" si="32"/>
        <v>3844.43</v>
      </c>
      <c r="AJ152" s="235">
        <f t="shared" si="32"/>
        <v>3844.43</v>
      </c>
      <c r="AK152" s="235">
        <f t="shared" si="32"/>
        <v>3844.43</v>
      </c>
      <c r="AL152" s="235">
        <f t="shared" si="32"/>
        <v>3844.43</v>
      </c>
      <c r="AM152" s="235">
        <f t="shared" si="32"/>
        <v>3844.43</v>
      </c>
      <c r="AN152" s="235">
        <f t="shared" si="32"/>
        <v>3844.43</v>
      </c>
      <c r="AO152" s="235">
        <f t="shared" si="25"/>
        <v>3844.43</v>
      </c>
      <c r="AP152" s="235">
        <f t="shared" si="25"/>
        <v>3844.43</v>
      </c>
      <c r="AQ152" s="235">
        <f t="shared" si="25"/>
        <v>3844.43</v>
      </c>
      <c r="AR152" s="235">
        <f t="shared" si="23"/>
        <v>3844.43</v>
      </c>
      <c r="AS152" s="235">
        <f t="shared" si="23"/>
        <v>3844.43</v>
      </c>
      <c r="AT152" s="235">
        <f t="shared" si="23"/>
        <v>3844.43</v>
      </c>
      <c r="AU152" s="236">
        <f t="shared" si="27"/>
        <v>46133.159999999996</v>
      </c>
      <c r="AV152" s="236">
        <f t="shared" si="28"/>
        <v>3844.43</v>
      </c>
      <c r="AW152" s="236">
        <f t="shared" si="28"/>
        <v>3844.43</v>
      </c>
      <c r="AX152" s="236">
        <f t="shared" si="28"/>
        <v>3844.43</v>
      </c>
      <c r="AY152" s="236">
        <f t="shared" si="28"/>
        <v>3844.43</v>
      </c>
      <c r="AZ152" s="236">
        <f t="shared" si="33"/>
        <v>3844.43</v>
      </c>
      <c r="BA152" s="236">
        <f t="shared" si="33"/>
        <v>3844.43</v>
      </c>
      <c r="BB152" s="236">
        <f t="shared" si="33"/>
        <v>3844.43</v>
      </c>
      <c r="BC152" s="236">
        <f t="shared" si="33"/>
        <v>3844.43</v>
      </c>
      <c r="BD152" s="236">
        <f t="shared" si="33"/>
        <v>3844.43</v>
      </c>
      <c r="BE152" s="236">
        <f t="shared" si="33"/>
        <v>3844.43</v>
      </c>
      <c r="BF152" s="236">
        <f t="shared" si="26"/>
        <v>3844.43</v>
      </c>
      <c r="BG152" s="236">
        <f t="shared" si="26"/>
        <v>3844.43</v>
      </c>
      <c r="BH152" s="236">
        <f t="shared" si="26"/>
        <v>3844.43</v>
      </c>
      <c r="BI152" s="236">
        <f t="shared" si="24"/>
        <v>3844.43</v>
      </c>
      <c r="BJ152" s="236">
        <f t="shared" si="24"/>
        <v>3844.43</v>
      </c>
      <c r="BK152" s="236">
        <f t="shared" si="24"/>
        <v>3844.43</v>
      </c>
      <c r="BL152" s="235">
        <f t="shared" si="29"/>
        <v>46133.159999999996</v>
      </c>
      <c r="BM152" s="234"/>
      <c r="BN152" s="234"/>
      <c r="BO152" s="234"/>
      <c r="BP152" s="234"/>
      <c r="BQ152" s="234"/>
    </row>
    <row r="153" spans="1:69">
      <c r="A153" s="234" t="s">
        <v>366</v>
      </c>
      <c r="B153" s="231">
        <v>4.8500000000000001E-2</v>
      </c>
      <c r="C153" s="231">
        <v>4.8500000000000001E-2</v>
      </c>
      <c r="D153" s="220">
        <v>0</v>
      </c>
      <c r="E153" s="220">
        <v>0</v>
      </c>
      <c r="F153" s="220">
        <v>0</v>
      </c>
      <c r="G153" s="220">
        <v>0</v>
      </c>
      <c r="H153" s="220">
        <v>0</v>
      </c>
      <c r="I153" s="220">
        <v>0</v>
      </c>
      <c r="J153" s="220">
        <v>0</v>
      </c>
      <c r="K153" s="220">
        <v>0</v>
      </c>
      <c r="L153" s="220">
        <v>0</v>
      </c>
      <c r="M153" s="220">
        <v>0</v>
      </c>
      <c r="N153" s="220">
        <v>0</v>
      </c>
      <c r="O153" s="220">
        <v>0</v>
      </c>
      <c r="P153" s="220">
        <f t="shared" si="30"/>
        <v>0</v>
      </c>
      <c r="Q153" s="220">
        <v>0</v>
      </c>
      <c r="R153" s="220">
        <v>0</v>
      </c>
      <c r="S153" s="220">
        <v>0</v>
      </c>
      <c r="T153" s="220">
        <v>0</v>
      </c>
      <c r="U153" s="220">
        <v>0</v>
      </c>
      <c r="V153" s="220">
        <v>0</v>
      </c>
      <c r="W153" s="220">
        <v>0</v>
      </c>
      <c r="X153" s="220">
        <v>0</v>
      </c>
      <c r="Y153" s="220">
        <v>0</v>
      </c>
      <c r="Z153" s="220">
        <v>0</v>
      </c>
      <c r="AA153" s="220">
        <v>0</v>
      </c>
      <c r="AB153" s="220">
        <v>0</v>
      </c>
      <c r="AC153" s="220">
        <v>0</v>
      </c>
      <c r="AD153" s="220">
        <v>0</v>
      </c>
      <c r="AE153" s="220">
        <v>0</v>
      </c>
      <c r="AF153" s="220">
        <v>0</v>
      </c>
      <c r="AG153" s="220">
        <f t="shared" si="31"/>
        <v>0</v>
      </c>
      <c r="AH153" s="234"/>
      <c r="AI153" s="235">
        <f t="shared" si="32"/>
        <v>0</v>
      </c>
      <c r="AJ153" s="235">
        <f t="shared" si="32"/>
        <v>0</v>
      </c>
      <c r="AK153" s="235">
        <f t="shared" si="32"/>
        <v>0</v>
      </c>
      <c r="AL153" s="235">
        <f t="shared" si="32"/>
        <v>0</v>
      </c>
      <c r="AM153" s="235">
        <f t="shared" si="32"/>
        <v>0</v>
      </c>
      <c r="AN153" s="235">
        <f t="shared" si="32"/>
        <v>0</v>
      </c>
      <c r="AO153" s="235">
        <f t="shared" si="25"/>
        <v>0</v>
      </c>
      <c r="AP153" s="235">
        <f t="shared" si="25"/>
        <v>0</v>
      </c>
      <c r="AQ153" s="235">
        <f t="shared" si="25"/>
        <v>0</v>
      </c>
      <c r="AR153" s="235">
        <f t="shared" si="23"/>
        <v>0</v>
      </c>
      <c r="AS153" s="235">
        <f t="shared" si="23"/>
        <v>0</v>
      </c>
      <c r="AT153" s="235">
        <f t="shared" si="23"/>
        <v>0</v>
      </c>
      <c r="AU153" s="236">
        <f t="shared" si="27"/>
        <v>0</v>
      </c>
      <c r="AV153" s="236">
        <f t="shared" si="28"/>
        <v>0</v>
      </c>
      <c r="AW153" s="236">
        <f t="shared" si="28"/>
        <v>0</v>
      </c>
      <c r="AX153" s="236">
        <f t="shared" si="28"/>
        <v>0</v>
      </c>
      <c r="AY153" s="236">
        <f t="shared" si="28"/>
        <v>0</v>
      </c>
      <c r="AZ153" s="236">
        <f t="shared" si="33"/>
        <v>0</v>
      </c>
      <c r="BA153" s="236">
        <f t="shared" si="33"/>
        <v>0</v>
      </c>
      <c r="BB153" s="236">
        <f t="shared" si="33"/>
        <v>0</v>
      </c>
      <c r="BC153" s="236">
        <f t="shared" si="33"/>
        <v>0</v>
      </c>
      <c r="BD153" s="236">
        <f t="shared" si="33"/>
        <v>0</v>
      </c>
      <c r="BE153" s="236">
        <f t="shared" si="33"/>
        <v>0</v>
      </c>
      <c r="BF153" s="236">
        <f t="shared" si="26"/>
        <v>0</v>
      </c>
      <c r="BG153" s="236">
        <f t="shared" si="26"/>
        <v>0</v>
      </c>
      <c r="BH153" s="236">
        <f t="shared" si="26"/>
        <v>0</v>
      </c>
      <c r="BI153" s="236">
        <f t="shared" si="24"/>
        <v>0</v>
      </c>
      <c r="BJ153" s="236">
        <f t="shared" si="24"/>
        <v>0</v>
      </c>
      <c r="BK153" s="236">
        <f t="shared" si="24"/>
        <v>0</v>
      </c>
      <c r="BL153" s="235">
        <f t="shared" si="29"/>
        <v>0</v>
      </c>
      <c r="BM153" s="234"/>
      <c r="BN153" s="234"/>
      <c r="BO153" s="234"/>
      <c r="BP153" s="234"/>
      <c r="BQ153" s="234"/>
    </row>
    <row r="154" spans="1:69">
      <c r="A154" s="234" t="s">
        <v>367</v>
      </c>
      <c r="B154" s="231">
        <v>1.7299999999999999E-2</v>
      </c>
      <c r="C154" s="231">
        <v>1.7299999999999999E-2</v>
      </c>
      <c r="D154" s="220">
        <v>2410294.66</v>
      </c>
      <c r="E154" s="220">
        <v>2410294.66</v>
      </c>
      <c r="F154" s="220">
        <v>2410294.66</v>
      </c>
      <c r="G154" s="220">
        <v>2410294.66</v>
      </c>
      <c r="H154" s="220">
        <v>2410294.66</v>
      </c>
      <c r="I154" s="220">
        <v>2410294.66</v>
      </c>
      <c r="J154" s="220">
        <v>2410294.66</v>
      </c>
      <c r="K154" s="220">
        <v>2410294.66</v>
      </c>
      <c r="L154" s="220">
        <v>2410294.66</v>
      </c>
      <c r="M154" s="220">
        <v>2410294.66</v>
      </c>
      <c r="N154" s="220">
        <v>2410294.66</v>
      </c>
      <c r="O154" s="220">
        <v>2410294.66</v>
      </c>
      <c r="P154" s="220">
        <f t="shared" si="30"/>
        <v>28923535.920000002</v>
      </c>
      <c r="Q154" s="220">
        <v>2410294.66</v>
      </c>
      <c r="R154" s="220">
        <v>2410294.66</v>
      </c>
      <c r="S154" s="220">
        <v>2410294.66</v>
      </c>
      <c r="T154" s="220">
        <v>2410294.66</v>
      </c>
      <c r="U154" s="220">
        <v>0</v>
      </c>
      <c r="V154" s="220">
        <v>0</v>
      </c>
      <c r="W154" s="220">
        <v>0</v>
      </c>
      <c r="X154" s="220">
        <v>0</v>
      </c>
      <c r="Y154" s="220">
        <v>0</v>
      </c>
      <c r="Z154" s="220">
        <v>0</v>
      </c>
      <c r="AA154" s="220">
        <v>0</v>
      </c>
      <c r="AB154" s="220">
        <v>0</v>
      </c>
      <c r="AC154" s="220">
        <v>0</v>
      </c>
      <c r="AD154" s="220">
        <v>0</v>
      </c>
      <c r="AE154" s="220">
        <v>0</v>
      </c>
      <c r="AF154" s="220">
        <v>0</v>
      </c>
      <c r="AG154" s="220">
        <f t="shared" si="31"/>
        <v>0</v>
      </c>
      <c r="AH154" s="234"/>
      <c r="AI154" s="235">
        <f t="shared" si="32"/>
        <v>3474.84</v>
      </c>
      <c r="AJ154" s="235">
        <f t="shared" si="32"/>
        <v>3474.84</v>
      </c>
      <c r="AK154" s="235">
        <f t="shared" si="32"/>
        <v>3474.84</v>
      </c>
      <c r="AL154" s="235">
        <f t="shared" si="32"/>
        <v>3474.84</v>
      </c>
      <c r="AM154" s="235">
        <f t="shared" si="32"/>
        <v>3474.84</v>
      </c>
      <c r="AN154" s="235">
        <f t="shared" si="32"/>
        <v>3474.84</v>
      </c>
      <c r="AO154" s="235">
        <f t="shared" si="25"/>
        <v>3474.84</v>
      </c>
      <c r="AP154" s="235">
        <f t="shared" si="25"/>
        <v>3474.84</v>
      </c>
      <c r="AQ154" s="235">
        <f t="shared" si="25"/>
        <v>3474.84</v>
      </c>
      <c r="AR154" s="235">
        <f t="shared" si="23"/>
        <v>3474.84</v>
      </c>
      <c r="AS154" s="235">
        <f t="shared" si="23"/>
        <v>3474.84</v>
      </c>
      <c r="AT154" s="235">
        <f t="shared" si="23"/>
        <v>3474.84</v>
      </c>
      <c r="AU154" s="236">
        <f t="shared" si="27"/>
        <v>41698.080000000002</v>
      </c>
      <c r="AV154" s="236">
        <f t="shared" si="28"/>
        <v>3474.84</v>
      </c>
      <c r="AW154" s="236">
        <f t="shared" si="28"/>
        <v>3474.84</v>
      </c>
      <c r="AX154" s="236">
        <f t="shared" si="28"/>
        <v>3474.84</v>
      </c>
      <c r="AY154" s="236">
        <f t="shared" si="28"/>
        <v>3474.84</v>
      </c>
      <c r="AZ154" s="236">
        <f t="shared" si="33"/>
        <v>0</v>
      </c>
      <c r="BA154" s="236">
        <f t="shared" si="33"/>
        <v>0</v>
      </c>
      <c r="BB154" s="236">
        <f t="shared" si="33"/>
        <v>0</v>
      </c>
      <c r="BC154" s="236">
        <f t="shared" si="33"/>
        <v>0</v>
      </c>
      <c r="BD154" s="236">
        <f t="shared" si="33"/>
        <v>0</v>
      </c>
      <c r="BE154" s="236">
        <f t="shared" si="33"/>
        <v>0</v>
      </c>
      <c r="BF154" s="236">
        <f t="shared" si="26"/>
        <v>0</v>
      </c>
      <c r="BG154" s="236">
        <f t="shared" si="26"/>
        <v>0</v>
      </c>
      <c r="BH154" s="236">
        <f t="shared" si="26"/>
        <v>0</v>
      </c>
      <c r="BI154" s="236">
        <f t="shared" si="24"/>
        <v>0</v>
      </c>
      <c r="BJ154" s="236">
        <f t="shared" si="24"/>
        <v>0</v>
      </c>
      <c r="BK154" s="236">
        <f t="shared" si="24"/>
        <v>0</v>
      </c>
      <c r="BL154" s="235">
        <f t="shared" si="29"/>
        <v>0</v>
      </c>
      <c r="BM154" s="234"/>
      <c r="BN154" s="234"/>
      <c r="BO154" s="234"/>
      <c r="BP154" s="234"/>
      <c r="BQ154" s="234"/>
    </row>
    <row r="155" spans="1:69">
      <c r="A155" s="234" t="s">
        <v>368</v>
      </c>
      <c r="B155" s="231">
        <v>1.7299999999999999E-2</v>
      </c>
      <c r="C155" s="231">
        <v>1.7299999999999999E-2</v>
      </c>
      <c r="D155" s="220">
        <v>31104383.870000001</v>
      </c>
      <c r="E155" s="220">
        <v>31101574.620000001</v>
      </c>
      <c r="F155" s="220">
        <v>31098765.370000001</v>
      </c>
      <c r="G155" s="220">
        <v>31098765.370000001</v>
      </c>
      <c r="H155" s="220">
        <v>31098765.370000001</v>
      </c>
      <c r="I155" s="220">
        <v>31098765.370000001</v>
      </c>
      <c r="J155" s="220">
        <v>31098765.370000001</v>
      </c>
      <c r="K155" s="220">
        <v>31098765.370000001</v>
      </c>
      <c r="L155" s="220">
        <v>31098765.370000001</v>
      </c>
      <c r="M155" s="220">
        <v>31098765.370000001</v>
      </c>
      <c r="N155" s="220">
        <v>31098765.370000001</v>
      </c>
      <c r="O155" s="220">
        <v>31098765.370000001</v>
      </c>
      <c r="P155" s="220">
        <f t="shared" si="30"/>
        <v>373193612.19</v>
      </c>
      <c r="Q155" s="220">
        <v>31098765.370000001</v>
      </c>
      <c r="R155" s="220">
        <v>31098765.370000001</v>
      </c>
      <c r="S155" s="220">
        <v>31098765.370000001</v>
      </c>
      <c r="T155" s="220">
        <v>31098765.370000001</v>
      </c>
      <c r="U155" s="220">
        <v>33509060.030000001</v>
      </c>
      <c r="V155" s="220">
        <v>33509060.030000001</v>
      </c>
      <c r="W155" s="220">
        <v>33509060.030000001</v>
      </c>
      <c r="X155" s="220">
        <v>33509060.030000001</v>
      </c>
      <c r="Y155" s="220">
        <v>33509060.030000001</v>
      </c>
      <c r="Z155" s="220">
        <v>33509060.030000001</v>
      </c>
      <c r="AA155" s="220">
        <v>33509060.030000001</v>
      </c>
      <c r="AB155" s="220">
        <v>33509060.030000001</v>
      </c>
      <c r="AC155" s="220">
        <v>33509060.030000001</v>
      </c>
      <c r="AD155" s="220">
        <v>33509060.030000001</v>
      </c>
      <c r="AE155" s="220">
        <v>33509060.030000001</v>
      </c>
      <c r="AF155" s="220">
        <v>33509060.030000001</v>
      </c>
      <c r="AG155" s="220">
        <f t="shared" si="31"/>
        <v>402108720.3599999</v>
      </c>
      <c r="AH155" s="234"/>
      <c r="AI155" s="235">
        <f t="shared" si="32"/>
        <v>44842.15</v>
      </c>
      <c r="AJ155" s="235">
        <f t="shared" si="32"/>
        <v>44838.1</v>
      </c>
      <c r="AK155" s="235">
        <f t="shared" si="32"/>
        <v>44834.05</v>
      </c>
      <c r="AL155" s="235">
        <f t="shared" si="32"/>
        <v>44834.05</v>
      </c>
      <c r="AM155" s="235">
        <f t="shared" si="32"/>
        <v>44834.05</v>
      </c>
      <c r="AN155" s="235">
        <f t="shared" si="32"/>
        <v>44834.05</v>
      </c>
      <c r="AO155" s="235">
        <f t="shared" si="25"/>
        <v>44834.05</v>
      </c>
      <c r="AP155" s="235">
        <f t="shared" si="25"/>
        <v>44834.05</v>
      </c>
      <c r="AQ155" s="235">
        <f t="shared" si="25"/>
        <v>44834.05</v>
      </c>
      <c r="AR155" s="235">
        <f t="shared" si="23"/>
        <v>44834.05</v>
      </c>
      <c r="AS155" s="235">
        <f t="shared" si="23"/>
        <v>44834.05</v>
      </c>
      <c r="AT155" s="235">
        <f t="shared" si="23"/>
        <v>44834.05</v>
      </c>
      <c r="AU155" s="236">
        <f t="shared" si="27"/>
        <v>538020.74999999988</v>
      </c>
      <c r="AV155" s="236">
        <f t="shared" si="28"/>
        <v>44834.05</v>
      </c>
      <c r="AW155" s="236">
        <f t="shared" si="28"/>
        <v>44834.05</v>
      </c>
      <c r="AX155" s="236">
        <f t="shared" si="28"/>
        <v>44834.05</v>
      </c>
      <c r="AY155" s="236">
        <f t="shared" si="28"/>
        <v>44834.05</v>
      </c>
      <c r="AZ155" s="236">
        <f t="shared" si="33"/>
        <v>48308.89</v>
      </c>
      <c r="BA155" s="236">
        <f t="shared" si="33"/>
        <v>48308.89</v>
      </c>
      <c r="BB155" s="236">
        <f t="shared" si="33"/>
        <v>48308.89</v>
      </c>
      <c r="BC155" s="236">
        <f t="shared" si="33"/>
        <v>48308.89</v>
      </c>
      <c r="BD155" s="236">
        <f t="shared" si="33"/>
        <v>48308.89</v>
      </c>
      <c r="BE155" s="236">
        <f t="shared" si="33"/>
        <v>48308.89</v>
      </c>
      <c r="BF155" s="236">
        <f t="shared" si="26"/>
        <v>48308.89</v>
      </c>
      <c r="BG155" s="236">
        <f t="shared" si="26"/>
        <v>48308.89</v>
      </c>
      <c r="BH155" s="236">
        <f t="shared" si="26"/>
        <v>48308.89</v>
      </c>
      <c r="BI155" s="236">
        <f t="shared" si="24"/>
        <v>48308.89</v>
      </c>
      <c r="BJ155" s="236">
        <f t="shared" si="24"/>
        <v>48308.89</v>
      </c>
      <c r="BK155" s="236">
        <f t="shared" si="24"/>
        <v>48308.89</v>
      </c>
      <c r="BL155" s="235">
        <f t="shared" si="29"/>
        <v>579706.68000000005</v>
      </c>
      <c r="BM155" s="234"/>
      <c r="BN155" s="234"/>
      <c r="BO155" s="234"/>
      <c r="BP155" s="234"/>
      <c r="BQ155" s="234"/>
    </row>
    <row r="156" spans="1:69">
      <c r="A156" s="234" t="s">
        <v>369</v>
      </c>
      <c r="B156" s="231">
        <v>3.56E-2</v>
      </c>
      <c r="C156" s="231">
        <v>3.56E-2</v>
      </c>
      <c r="D156" s="220">
        <v>23715911.23</v>
      </c>
      <c r="E156" s="220">
        <v>23715911.23</v>
      </c>
      <c r="F156" s="220">
        <v>21999780.960000001</v>
      </c>
      <c r="G156" s="220">
        <v>20283650.690000001</v>
      </c>
      <c r="H156" s="220">
        <v>20283650.690000001</v>
      </c>
      <c r="I156" s="220">
        <v>20283650.690000001</v>
      </c>
      <c r="J156" s="220">
        <v>20283650.690000001</v>
      </c>
      <c r="K156" s="220">
        <v>20283650.690000001</v>
      </c>
      <c r="L156" s="220">
        <v>20283650.690000001</v>
      </c>
      <c r="M156" s="220">
        <v>20283650.690000001</v>
      </c>
      <c r="N156" s="220">
        <v>20283650.690000001</v>
      </c>
      <c r="O156" s="220">
        <v>20283650.690000001</v>
      </c>
      <c r="P156" s="220">
        <f t="shared" si="30"/>
        <v>251984459.63</v>
      </c>
      <c r="Q156" s="220">
        <v>20283650.690000001</v>
      </c>
      <c r="R156" s="220">
        <v>20283650.690000001</v>
      </c>
      <c r="S156" s="220">
        <v>20283650.690000001</v>
      </c>
      <c r="T156" s="220">
        <v>20283650.690000001</v>
      </c>
      <c r="U156" s="220">
        <v>0</v>
      </c>
      <c r="V156" s="220">
        <v>0</v>
      </c>
      <c r="W156" s="220">
        <v>0</v>
      </c>
      <c r="X156" s="220">
        <v>0</v>
      </c>
      <c r="Y156" s="220">
        <v>0</v>
      </c>
      <c r="Z156" s="220">
        <v>0</v>
      </c>
      <c r="AA156" s="220">
        <v>0</v>
      </c>
      <c r="AB156" s="220">
        <v>0</v>
      </c>
      <c r="AC156" s="220">
        <v>0</v>
      </c>
      <c r="AD156" s="220">
        <v>0</v>
      </c>
      <c r="AE156" s="220">
        <v>0</v>
      </c>
      <c r="AF156" s="220">
        <v>0</v>
      </c>
      <c r="AG156" s="220">
        <f t="shared" si="31"/>
        <v>0</v>
      </c>
      <c r="AH156" s="234"/>
      <c r="AI156" s="235">
        <f t="shared" si="32"/>
        <v>70357.2</v>
      </c>
      <c r="AJ156" s="235">
        <f t="shared" si="32"/>
        <v>70357.2</v>
      </c>
      <c r="AK156" s="235">
        <f t="shared" si="32"/>
        <v>65266.02</v>
      </c>
      <c r="AL156" s="235">
        <f t="shared" si="32"/>
        <v>60174.83</v>
      </c>
      <c r="AM156" s="235">
        <f t="shared" si="32"/>
        <v>60174.83</v>
      </c>
      <c r="AN156" s="235">
        <f t="shared" si="32"/>
        <v>60174.83</v>
      </c>
      <c r="AO156" s="235">
        <f t="shared" si="25"/>
        <v>60174.83</v>
      </c>
      <c r="AP156" s="235">
        <f t="shared" si="25"/>
        <v>60174.83</v>
      </c>
      <c r="AQ156" s="235">
        <f t="shared" si="25"/>
        <v>60174.83</v>
      </c>
      <c r="AR156" s="235">
        <f t="shared" si="23"/>
        <v>60174.83</v>
      </c>
      <c r="AS156" s="235">
        <f t="shared" si="23"/>
        <v>60174.83</v>
      </c>
      <c r="AT156" s="235">
        <f t="shared" si="23"/>
        <v>60174.83</v>
      </c>
      <c r="AU156" s="236">
        <f t="shared" si="27"/>
        <v>747553.8899999999</v>
      </c>
      <c r="AV156" s="236">
        <f t="shared" si="28"/>
        <v>60174.83</v>
      </c>
      <c r="AW156" s="236">
        <f t="shared" si="28"/>
        <v>60174.83</v>
      </c>
      <c r="AX156" s="236">
        <f t="shared" si="28"/>
        <v>60174.83</v>
      </c>
      <c r="AY156" s="236">
        <f t="shared" si="28"/>
        <v>60174.83</v>
      </c>
      <c r="AZ156" s="236">
        <f t="shared" si="33"/>
        <v>0</v>
      </c>
      <c r="BA156" s="236">
        <f t="shared" si="33"/>
        <v>0</v>
      </c>
      <c r="BB156" s="236">
        <f t="shared" si="33"/>
        <v>0</v>
      </c>
      <c r="BC156" s="236">
        <f t="shared" si="33"/>
        <v>0</v>
      </c>
      <c r="BD156" s="236">
        <f t="shared" si="33"/>
        <v>0</v>
      </c>
      <c r="BE156" s="236">
        <f t="shared" si="33"/>
        <v>0</v>
      </c>
      <c r="BF156" s="236">
        <f t="shared" si="26"/>
        <v>0</v>
      </c>
      <c r="BG156" s="236">
        <f t="shared" si="26"/>
        <v>0</v>
      </c>
      <c r="BH156" s="236">
        <f t="shared" si="26"/>
        <v>0</v>
      </c>
      <c r="BI156" s="236">
        <f t="shared" si="24"/>
        <v>0</v>
      </c>
      <c r="BJ156" s="236">
        <f t="shared" si="24"/>
        <v>0</v>
      </c>
      <c r="BK156" s="236">
        <f t="shared" si="24"/>
        <v>0</v>
      </c>
      <c r="BL156" s="235">
        <f t="shared" si="29"/>
        <v>0</v>
      </c>
      <c r="BM156" s="234"/>
      <c r="BN156" s="234"/>
      <c r="BO156" s="234"/>
      <c r="BP156" s="234"/>
      <c r="BQ156" s="234"/>
    </row>
    <row r="157" spans="1:69">
      <c r="A157" s="234" t="s">
        <v>370</v>
      </c>
      <c r="B157" s="231">
        <v>3.56E-2</v>
      </c>
      <c r="C157" s="231">
        <v>3.56E-2</v>
      </c>
      <c r="D157" s="220">
        <v>2429614.4300000002</v>
      </c>
      <c r="E157" s="220">
        <v>2429614.4300000002</v>
      </c>
      <c r="F157" s="220">
        <v>2429614.4300000002</v>
      </c>
      <c r="G157" s="220">
        <v>2429614.4300000002</v>
      </c>
      <c r="H157" s="220">
        <v>2429614.4300000002</v>
      </c>
      <c r="I157" s="220">
        <v>2429614.4300000002</v>
      </c>
      <c r="J157" s="220">
        <v>2429614.4300000002</v>
      </c>
      <c r="K157" s="220">
        <v>2429614.4300000002</v>
      </c>
      <c r="L157" s="220">
        <v>2429614.4300000002</v>
      </c>
      <c r="M157" s="220">
        <v>2429614.4300000002</v>
      </c>
      <c r="N157" s="220">
        <v>2429614.4300000002</v>
      </c>
      <c r="O157" s="220">
        <v>2429614.4300000002</v>
      </c>
      <c r="P157" s="220">
        <f t="shared" si="30"/>
        <v>29155373.16</v>
      </c>
      <c r="Q157" s="220">
        <v>2429614.4300000002</v>
      </c>
      <c r="R157" s="220">
        <v>2429614.4300000002</v>
      </c>
      <c r="S157" s="220">
        <v>2429614.4300000002</v>
      </c>
      <c r="T157" s="220">
        <v>2429614.4300000002</v>
      </c>
      <c r="U157" s="220">
        <v>0</v>
      </c>
      <c r="V157" s="220">
        <v>0</v>
      </c>
      <c r="W157" s="220">
        <v>0</v>
      </c>
      <c r="X157" s="220">
        <v>0</v>
      </c>
      <c r="Y157" s="220">
        <v>0</v>
      </c>
      <c r="Z157" s="220">
        <v>0</v>
      </c>
      <c r="AA157" s="220">
        <v>0</v>
      </c>
      <c r="AB157" s="220">
        <v>0</v>
      </c>
      <c r="AC157" s="220">
        <v>0</v>
      </c>
      <c r="AD157" s="220">
        <v>0</v>
      </c>
      <c r="AE157" s="220">
        <v>0</v>
      </c>
      <c r="AF157" s="220">
        <v>0</v>
      </c>
      <c r="AG157" s="220">
        <f t="shared" si="31"/>
        <v>0</v>
      </c>
      <c r="AH157" s="234"/>
      <c r="AI157" s="235">
        <f t="shared" si="32"/>
        <v>7207.86</v>
      </c>
      <c r="AJ157" s="235">
        <f t="shared" si="32"/>
        <v>7207.86</v>
      </c>
      <c r="AK157" s="235">
        <f t="shared" si="32"/>
        <v>7207.86</v>
      </c>
      <c r="AL157" s="235">
        <f t="shared" si="32"/>
        <v>7207.86</v>
      </c>
      <c r="AM157" s="235">
        <f t="shared" si="32"/>
        <v>7207.86</v>
      </c>
      <c r="AN157" s="235">
        <f t="shared" si="32"/>
        <v>7207.86</v>
      </c>
      <c r="AO157" s="235">
        <f t="shared" si="25"/>
        <v>7207.86</v>
      </c>
      <c r="AP157" s="235">
        <f t="shared" si="25"/>
        <v>7207.86</v>
      </c>
      <c r="AQ157" s="235">
        <f t="shared" si="25"/>
        <v>7207.86</v>
      </c>
      <c r="AR157" s="235">
        <f t="shared" si="23"/>
        <v>7207.86</v>
      </c>
      <c r="AS157" s="235">
        <f t="shared" si="23"/>
        <v>7207.86</v>
      </c>
      <c r="AT157" s="235">
        <f t="shared" si="23"/>
        <v>7207.86</v>
      </c>
      <c r="AU157" s="236">
        <f t="shared" si="27"/>
        <v>86494.319999999992</v>
      </c>
      <c r="AV157" s="236">
        <f t="shared" si="28"/>
        <v>7207.86</v>
      </c>
      <c r="AW157" s="236">
        <f t="shared" si="28"/>
        <v>7207.86</v>
      </c>
      <c r="AX157" s="236">
        <f t="shared" si="28"/>
        <v>7207.86</v>
      </c>
      <c r="AY157" s="236">
        <f t="shared" si="28"/>
        <v>7207.86</v>
      </c>
      <c r="AZ157" s="236">
        <f t="shared" si="33"/>
        <v>0</v>
      </c>
      <c r="BA157" s="236">
        <f t="shared" si="33"/>
        <v>0</v>
      </c>
      <c r="BB157" s="236">
        <f t="shared" si="33"/>
        <v>0</v>
      </c>
      <c r="BC157" s="236">
        <f t="shared" si="33"/>
        <v>0</v>
      </c>
      <c r="BD157" s="236">
        <f t="shared" si="33"/>
        <v>0</v>
      </c>
      <c r="BE157" s="236">
        <f t="shared" si="33"/>
        <v>0</v>
      </c>
      <c r="BF157" s="236">
        <f t="shared" si="26"/>
        <v>0</v>
      </c>
      <c r="BG157" s="236">
        <f t="shared" si="26"/>
        <v>0</v>
      </c>
      <c r="BH157" s="236">
        <f t="shared" si="26"/>
        <v>0</v>
      </c>
      <c r="BI157" s="236">
        <f t="shared" si="24"/>
        <v>0</v>
      </c>
      <c r="BJ157" s="236">
        <f t="shared" si="24"/>
        <v>0</v>
      </c>
      <c r="BK157" s="236">
        <f t="shared" si="24"/>
        <v>0</v>
      </c>
      <c r="BL157" s="235">
        <f t="shared" si="29"/>
        <v>0</v>
      </c>
      <c r="BM157" s="234"/>
      <c r="BN157" s="234"/>
      <c r="BO157" s="234"/>
      <c r="BP157" s="234"/>
      <c r="BQ157" s="234"/>
    </row>
    <row r="158" spans="1:69">
      <c r="A158" s="234" t="s">
        <v>371</v>
      </c>
      <c r="B158" s="231">
        <v>3.56E-2</v>
      </c>
      <c r="C158" s="231">
        <v>3.56E-2</v>
      </c>
      <c r="D158" s="220">
        <v>29925871.84</v>
      </c>
      <c r="E158" s="220">
        <v>29921336.68</v>
      </c>
      <c r="F158" s="220">
        <v>29921336.68</v>
      </c>
      <c r="G158" s="220">
        <v>29921336.68</v>
      </c>
      <c r="H158" s="220">
        <v>29921336.68</v>
      </c>
      <c r="I158" s="220">
        <v>29914800.059999999</v>
      </c>
      <c r="J158" s="220">
        <v>29908263.440000001</v>
      </c>
      <c r="K158" s="220">
        <v>30058437.735000003</v>
      </c>
      <c r="L158" s="220">
        <v>30208612.030000001</v>
      </c>
      <c r="M158" s="220">
        <v>30208612.030000001</v>
      </c>
      <c r="N158" s="220">
        <v>30208612.030000001</v>
      </c>
      <c r="O158" s="220">
        <v>30208612.030000001</v>
      </c>
      <c r="P158" s="220">
        <f t="shared" si="30"/>
        <v>360327167.91499996</v>
      </c>
      <c r="Q158" s="220">
        <v>30208612.030000001</v>
      </c>
      <c r="R158" s="220">
        <v>30413262.505000003</v>
      </c>
      <c r="S158" s="220">
        <v>30617912.98</v>
      </c>
      <c r="T158" s="220">
        <v>30617912.98</v>
      </c>
      <c r="U158" s="220">
        <v>53331178.100000001</v>
      </c>
      <c r="V158" s="220">
        <v>53331178.100000001</v>
      </c>
      <c r="W158" s="220">
        <v>53331178.100000001</v>
      </c>
      <c r="X158" s="220">
        <v>53331178.100000001</v>
      </c>
      <c r="Y158" s="220">
        <v>53331178.100000001</v>
      </c>
      <c r="Z158" s="220">
        <v>53331178.100000001</v>
      </c>
      <c r="AA158" s="220">
        <v>53331178.100000001</v>
      </c>
      <c r="AB158" s="220">
        <v>53331178.100000001</v>
      </c>
      <c r="AC158" s="220">
        <v>53331178.100000001</v>
      </c>
      <c r="AD158" s="220">
        <v>53331178.100000001</v>
      </c>
      <c r="AE158" s="220">
        <v>53331178.100000001</v>
      </c>
      <c r="AF158" s="220">
        <v>53331178.100000001</v>
      </c>
      <c r="AG158" s="220">
        <f t="shared" si="31"/>
        <v>639974137.20000017</v>
      </c>
      <c r="AH158" s="234"/>
      <c r="AI158" s="235">
        <f t="shared" si="32"/>
        <v>88780.09</v>
      </c>
      <c r="AJ158" s="235">
        <f t="shared" si="32"/>
        <v>88766.63</v>
      </c>
      <c r="AK158" s="235">
        <f t="shared" si="32"/>
        <v>88766.63</v>
      </c>
      <c r="AL158" s="235">
        <f t="shared" si="32"/>
        <v>88766.63</v>
      </c>
      <c r="AM158" s="235">
        <f t="shared" si="32"/>
        <v>88766.63</v>
      </c>
      <c r="AN158" s="235">
        <f t="shared" si="32"/>
        <v>88747.24</v>
      </c>
      <c r="AO158" s="235">
        <f t="shared" si="25"/>
        <v>88727.85</v>
      </c>
      <c r="AP158" s="235">
        <f t="shared" si="25"/>
        <v>89173.37</v>
      </c>
      <c r="AQ158" s="235">
        <f t="shared" si="25"/>
        <v>89618.880000000005</v>
      </c>
      <c r="AR158" s="235">
        <f t="shared" si="23"/>
        <v>89618.880000000005</v>
      </c>
      <c r="AS158" s="235">
        <f t="shared" si="23"/>
        <v>89618.880000000005</v>
      </c>
      <c r="AT158" s="235">
        <f t="shared" si="23"/>
        <v>89618.880000000005</v>
      </c>
      <c r="AU158" s="236">
        <f t="shared" si="27"/>
        <v>1068970.5899999999</v>
      </c>
      <c r="AV158" s="236">
        <f t="shared" si="28"/>
        <v>89618.880000000005</v>
      </c>
      <c r="AW158" s="236">
        <f t="shared" si="28"/>
        <v>90226.01</v>
      </c>
      <c r="AX158" s="236">
        <f t="shared" si="28"/>
        <v>90833.14</v>
      </c>
      <c r="AY158" s="236">
        <f t="shared" si="28"/>
        <v>90833.14</v>
      </c>
      <c r="AZ158" s="236">
        <f t="shared" si="33"/>
        <v>158215.82999999999</v>
      </c>
      <c r="BA158" s="236">
        <f t="shared" si="33"/>
        <v>158215.82999999999</v>
      </c>
      <c r="BB158" s="236">
        <f t="shared" si="33"/>
        <v>158215.82999999999</v>
      </c>
      <c r="BC158" s="236">
        <f t="shared" si="33"/>
        <v>158215.82999999999</v>
      </c>
      <c r="BD158" s="236">
        <f t="shared" si="33"/>
        <v>158215.82999999999</v>
      </c>
      <c r="BE158" s="236">
        <f t="shared" si="33"/>
        <v>158215.82999999999</v>
      </c>
      <c r="BF158" s="236">
        <f t="shared" si="26"/>
        <v>158215.82999999999</v>
      </c>
      <c r="BG158" s="236">
        <f t="shared" si="26"/>
        <v>158215.82999999999</v>
      </c>
      <c r="BH158" s="236">
        <f t="shared" si="26"/>
        <v>158215.82999999999</v>
      </c>
      <c r="BI158" s="236">
        <f t="shared" si="24"/>
        <v>158215.82999999999</v>
      </c>
      <c r="BJ158" s="236">
        <f t="shared" si="24"/>
        <v>158215.82999999999</v>
      </c>
      <c r="BK158" s="236">
        <f t="shared" si="24"/>
        <v>158215.82999999999</v>
      </c>
      <c r="BL158" s="235">
        <f t="shared" si="29"/>
        <v>1898589.9600000002</v>
      </c>
      <c r="BM158" s="234"/>
      <c r="BN158" s="234"/>
      <c r="BO158" s="234"/>
      <c r="BP158" s="234"/>
      <c r="BQ158" s="234"/>
    </row>
    <row r="159" spans="1:69">
      <c r="A159" s="234" t="s">
        <v>372</v>
      </c>
      <c r="B159" s="231">
        <v>3.6599999999999994E-2</v>
      </c>
      <c r="C159" s="231">
        <v>3.6599999999999994E-2</v>
      </c>
      <c r="D159" s="220">
        <v>12041998.279999999</v>
      </c>
      <c r="E159" s="220">
        <v>12041998.279999999</v>
      </c>
      <c r="F159" s="220">
        <v>12041998.279999999</v>
      </c>
      <c r="G159" s="220">
        <v>12041998.279999999</v>
      </c>
      <c r="H159" s="220">
        <v>12041998.279999999</v>
      </c>
      <c r="I159" s="220">
        <v>12041998.279999999</v>
      </c>
      <c r="J159" s="220">
        <v>12041998.279999999</v>
      </c>
      <c r="K159" s="220">
        <v>12041998.279999999</v>
      </c>
      <c r="L159" s="220">
        <v>12041998.279999999</v>
      </c>
      <c r="M159" s="220">
        <v>12041998.279999999</v>
      </c>
      <c r="N159" s="220">
        <v>12041998.279999999</v>
      </c>
      <c r="O159" s="220">
        <v>12041998.279999999</v>
      </c>
      <c r="P159" s="220">
        <f t="shared" si="30"/>
        <v>144503979.35999998</v>
      </c>
      <c r="Q159" s="220">
        <v>12041998.279999999</v>
      </c>
      <c r="R159" s="220">
        <v>12041998.279999999</v>
      </c>
      <c r="S159" s="220">
        <v>12041998.279999999</v>
      </c>
      <c r="T159" s="220">
        <v>12041998.279999999</v>
      </c>
      <c r="U159" s="220">
        <v>12041998.279999999</v>
      </c>
      <c r="V159" s="220">
        <v>12041998.279999999</v>
      </c>
      <c r="W159" s="220">
        <v>12041998.279999999</v>
      </c>
      <c r="X159" s="220">
        <v>12041998.279999999</v>
      </c>
      <c r="Y159" s="220">
        <v>12041998.279999999</v>
      </c>
      <c r="Z159" s="220">
        <v>12041998.279999999</v>
      </c>
      <c r="AA159" s="220">
        <v>12041998.279999999</v>
      </c>
      <c r="AB159" s="220">
        <v>12041998.279999999</v>
      </c>
      <c r="AC159" s="220">
        <v>12041998.279999999</v>
      </c>
      <c r="AD159" s="220">
        <v>12041998.279999999</v>
      </c>
      <c r="AE159" s="220">
        <v>12041998.279999999</v>
      </c>
      <c r="AF159" s="220">
        <v>12041998.279999999</v>
      </c>
      <c r="AG159" s="220">
        <f t="shared" si="31"/>
        <v>144503979.35999998</v>
      </c>
      <c r="AH159" s="234"/>
      <c r="AI159" s="235">
        <f t="shared" si="32"/>
        <v>36728.089999999997</v>
      </c>
      <c r="AJ159" s="235">
        <f t="shared" si="32"/>
        <v>36728.089999999997</v>
      </c>
      <c r="AK159" s="235">
        <f t="shared" si="32"/>
        <v>36728.089999999997</v>
      </c>
      <c r="AL159" s="235">
        <f t="shared" si="32"/>
        <v>36728.089999999997</v>
      </c>
      <c r="AM159" s="235">
        <f t="shared" si="32"/>
        <v>36728.089999999997</v>
      </c>
      <c r="AN159" s="235">
        <f t="shared" si="32"/>
        <v>36728.089999999997</v>
      </c>
      <c r="AO159" s="235">
        <f t="shared" si="25"/>
        <v>36728.089999999997</v>
      </c>
      <c r="AP159" s="235">
        <f t="shared" si="25"/>
        <v>36728.089999999997</v>
      </c>
      <c r="AQ159" s="235">
        <f t="shared" si="25"/>
        <v>36728.089999999997</v>
      </c>
      <c r="AR159" s="235">
        <f t="shared" si="23"/>
        <v>36728.089999999997</v>
      </c>
      <c r="AS159" s="235">
        <f t="shared" si="23"/>
        <v>36728.089999999997</v>
      </c>
      <c r="AT159" s="235">
        <f t="shared" si="23"/>
        <v>36728.089999999997</v>
      </c>
      <c r="AU159" s="236">
        <f t="shared" si="27"/>
        <v>440737.07999999984</v>
      </c>
      <c r="AV159" s="236">
        <f t="shared" si="28"/>
        <v>36728.089999999997</v>
      </c>
      <c r="AW159" s="236">
        <f t="shared" si="28"/>
        <v>36728.089999999997</v>
      </c>
      <c r="AX159" s="236">
        <f t="shared" si="28"/>
        <v>36728.089999999997</v>
      </c>
      <c r="AY159" s="236">
        <f t="shared" si="28"/>
        <v>36728.089999999997</v>
      </c>
      <c r="AZ159" s="236">
        <f t="shared" si="33"/>
        <v>36728.089999999997</v>
      </c>
      <c r="BA159" s="236">
        <f t="shared" si="33"/>
        <v>36728.089999999997</v>
      </c>
      <c r="BB159" s="236">
        <f t="shared" si="33"/>
        <v>36728.089999999997</v>
      </c>
      <c r="BC159" s="236">
        <f t="shared" si="33"/>
        <v>36728.089999999997</v>
      </c>
      <c r="BD159" s="236">
        <f t="shared" si="33"/>
        <v>36728.089999999997</v>
      </c>
      <c r="BE159" s="236">
        <f t="shared" si="33"/>
        <v>36728.089999999997</v>
      </c>
      <c r="BF159" s="236">
        <f t="shared" si="26"/>
        <v>36728.089999999997</v>
      </c>
      <c r="BG159" s="236">
        <f t="shared" si="26"/>
        <v>36728.089999999997</v>
      </c>
      <c r="BH159" s="236">
        <f t="shared" si="26"/>
        <v>36728.089999999997</v>
      </c>
      <c r="BI159" s="236">
        <f t="shared" si="24"/>
        <v>36728.089999999997</v>
      </c>
      <c r="BJ159" s="236">
        <f t="shared" si="24"/>
        <v>36728.089999999997</v>
      </c>
      <c r="BK159" s="236">
        <f t="shared" si="24"/>
        <v>36728.089999999997</v>
      </c>
      <c r="BL159" s="235">
        <f t="shared" si="29"/>
        <v>440737.07999999984</v>
      </c>
      <c r="BM159" s="234"/>
      <c r="BN159" s="234"/>
      <c r="BO159" s="234"/>
      <c r="BP159" s="234"/>
      <c r="BQ159" s="234"/>
    </row>
    <row r="160" spans="1:69">
      <c r="A160" s="234" t="s">
        <v>373</v>
      </c>
      <c r="B160" s="231">
        <v>3.6599999999999994E-2</v>
      </c>
      <c r="C160" s="231">
        <v>3.6599999999999994E-2</v>
      </c>
      <c r="D160" s="220">
        <v>0</v>
      </c>
      <c r="E160" s="220">
        <v>0</v>
      </c>
      <c r="F160" s="220">
        <v>0</v>
      </c>
      <c r="G160" s="220">
        <v>0</v>
      </c>
      <c r="H160" s="220">
        <v>0</v>
      </c>
      <c r="I160" s="220">
        <v>0</v>
      </c>
      <c r="J160" s="220">
        <v>0</v>
      </c>
      <c r="K160" s="220">
        <v>0</v>
      </c>
      <c r="L160" s="220">
        <v>0</v>
      </c>
      <c r="M160" s="220">
        <v>0</v>
      </c>
      <c r="N160" s="220">
        <v>0</v>
      </c>
      <c r="O160" s="220">
        <v>0</v>
      </c>
      <c r="P160" s="220">
        <f t="shared" si="30"/>
        <v>0</v>
      </c>
      <c r="Q160" s="220">
        <v>0</v>
      </c>
      <c r="R160" s="220">
        <v>0</v>
      </c>
      <c r="S160" s="220">
        <v>0</v>
      </c>
      <c r="T160" s="220">
        <v>0</v>
      </c>
      <c r="U160" s="220">
        <v>0</v>
      </c>
      <c r="V160" s="220">
        <v>0</v>
      </c>
      <c r="W160" s="220">
        <v>0</v>
      </c>
      <c r="X160" s="220">
        <v>0</v>
      </c>
      <c r="Y160" s="220">
        <v>0</v>
      </c>
      <c r="Z160" s="220">
        <v>0</v>
      </c>
      <c r="AA160" s="220">
        <v>0</v>
      </c>
      <c r="AB160" s="220">
        <v>0</v>
      </c>
      <c r="AC160" s="220">
        <v>0</v>
      </c>
      <c r="AD160" s="220">
        <v>0</v>
      </c>
      <c r="AE160" s="220">
        <v>0</v>
      </c>
      <c r="AF160" s="220">
        <v>0</v>
      </c>
      <c r="AG160" s="220">
        <f t="shared" si="31"/>
        <v>0</v>
      </c>
      <c r="AH160" s="234"/>
      <c r="AI160" s="235">
        <f t="shared" si="32"/>
        <v>0</v>
      </c>
      <c r="AJ160" s="235">
        <f t="shared" si="32"/>
        <v>0</v>
      </c>
      <c r="AK160" s="235">
        <f t="shared" si="32"/>
        <v>0</v>
      </c>
      <c r="AL160" s="235">
        <f t="shared" si="32"/>
        <v>0</v>
      </c>
      <c r="AM160" s="235">
        <f t="shared" si="32"/>
        <v>0</v>
      </c>
      <c r="AN160" s="235">
        <f t="shared" si="32"/>
        <v>0</v>
      </c>
      <c r="AO160" s="235">
        <f t="shared" si="25"/>
        <v>0</v>
      </c>
      <c r="AP160" s="235">
        <f t="shared" si="25"/>
        <v>0</v>
      </c>
      <c r="AQ160" s="235">
        <f t="shared" si="25"/>
        <v>0</v>
      </c>
      <c r="AR160" s="235">
        <f t="shared" si="25"/>
        <v>0</v>
      </c>
      <c r="AS160" s="235">
        <f t="shared" si="25"/>
        <v>0</v>
      </c>
      <c r="AT160" s="235">
        <f t="shared" si="25"/>
        <v>0</v>
      </c>
      <c r="AU160" s="236">
        <f t="shared" si="27"/>
        <v>0</v>
      </c>
      <c r="AV160" s="236">
        <f t="shared" si="28"/>
        <v>0</v>
      </c>
      <c r="AW160" s="236">
        <f t="shared" si="28"/>
        <v>0</v>
      </c>
      <c r="AX160" s="236">
        <f t="shared" si="28"/>
        <v>0</v>
      </c>
      <c r="AY160" s="236">
        <f t="shared" si="28"/>
        <v>0</v>
      </c>
      <c r="AZ160" s="236">
        <f t="shared" si="33"/>
        <v>0</v>
      </c>
      <c r="BA160" s="236">
        <f t="shared" si="33"/>
        <v>0</v>
      </c>
      <c r="BB160" s="236">
        <f t="shared" si="33"/>
        <v>0</v>
      </c>
      <c r="BC160" s="236">
        <f t="shared" si="33"/>
        <v>0</v>
      </c>
      <c r="BD160" s="236">
        <f t="shared" si="33"/>
        <v>0</v>
      </c>
      <c r="BE160" s="236">
        <f t="shared" si="33"/>
        <v>0</v>
      </c>
      <c r="BF160" s="236">
        <f t="shared" si="26"/>
        <v>0</v>
      </c>
      <c r="BG160" s="236">
        <f t="shared" si="26"/>
        <v>0</v>
      </c>
      <c r="BH160" s="236">
        <f t="shared" si="26"/>
        <v>0</v>
      </c>
      <c r="BI160" s="236">
        <f t="shared" si="26"/>
        <v>0</v>
      </c>
      <c r="BJ160" s="236">
        <f t="shared" si="26"/>
        <v>0</v>
      </c>
      <c r="BK160" s="236">
        <f t="shared" si="26"/>
        <v>0</v>
      </c>
      <c r="BL160" s="235">
        <f t="shared" si="29"/>
        <v>0</v>
      </c>
      <c r="BM160" s="234"/>
      <c r="BN160" s="234"/>
      <c r="BO160" s="234"/>
      <c r="BP160" s="234"/>
      <c r="BQ160" s="234"/>
    </row>
    <row r="161" spans="1:69">
      <c r="A161" s="234" t="s">
        <v>374</v>
      </c>
      <c r="B161" s="231">
        <v>4.1500000000000002E-2</v>
      </c>
      <c r="C161" s="231">
        <v>4.1500000000000002E-2</v>
      </c>
      <c r="D161" s="220">
        <v>15148041.550000001</v>
      </c>
      <c r="E161" s="220">
        <v>15148041.550000001</v>
      </c>
      <c r="F161" s="220">
        <v>15148041.550000001</v>
      </c>
      <c r="G161" s="220">
        <v>15148041.550000001</v>
      </c>
      <c r="H161" s="220">
        <v>15148041.550000001</v>
      </c>
      <c r="I161" s="220">
        <v>15148041.550000001</v>
      </c>
      <c r="J161" s="220">
        <v>15148041.550000001</v>
      </c>
      <c r="K161" s="220">
        <v>15148041.550000001</v>
      </c>
      <c r="L161" s="220">
        <v>15148041.550000001</v>
      </c>
      <c r="M161" s="220">
        <v>15148041.550000001</v>
      </c>
      <c r="N161" s="220">
        <v>15148041.550000001</v>
      </c>
      <c r="O161" s="220">
        <v>15148041.550000001</v>
      </c>
      <c r="P161" s="220">
        <f t="shared" si="30"/>
        <v>181776498.60000002</v>
      </c>
      <c r="Q161" s="220">
        <v>15148041.550000001</v>
      </c>
      <c r="R161" s="220">
        <v>15148041.550000001</v>
      </c>
      <c r="S161" s="220">
        <v>15148041.550000001</v>
      </c>
      <c r="T161" s="220">
        <v>15148041.550000001</v>
      </c>
      <c r="U161" s="220">
        <v>15148041.550000001</v>
      </c>
      <c r="V161" s="220">
        <v>15148041.550000001</v>
      </c>
      <c r="W161" s="220">
        <v>15148041.550000001</v>
      </c>
      <c r="X161" s="220">
        <v>15148041.550000001</v>
      </c>
      <c r="Y161" s="220">
        <v>15148041.550000001</v>
      </c>
      <c r="Z161" s="220">
        <v>15148041.550000001</v>
      </c>
      <c r="AA161" s="220">
        <v>15148041.550000001</v>
      </c>
      <c r="AB161" s="220">
        <v>15148041.550000001</v>
      </c>
      <c r="AC161" s="220">
        <v>15148041.550000001</v>
      </c>
      <c r="AD161" s="220">
        <v>15148041.550000001</v>
      </c>
      <c r="AE161" s="220">
        <v>15148041.550000001</v>
      </c>
      <c r="AF161" s="220">
        <v>15148041.550000001</v>
      </c>
      <c r="AG161" s="220">
        <f t="shared" si="31"/>
        <v>181776498.60000002</v>
      </c>
      <c r="AH161" s="234"/>
      <c r="AI161" s="235">
        <f t="shared" si="32"/>
        <v>52386.98</v>
      </c>
      <c r="AJ161" s="235">
        <f t="shared" si="32"/>
        <v>52386.98</v>
      </c>
      <c r="AK161" s="235">
        <f t="shared" si="32"/>
        <v>52386.98</v>
      </c>
      <c r="AL161" s="235">
        <f t="shared" si="32"/>
        <v>52386.98</v>
      </c>
      <c r="AM161" s="235">
        <f t="shared" si="32"/>
        <v>52386.98</v>
      </c>
      <c r="AN161" s="235">
        <f t="shared" si="32"/>
        <v>52386.98</v>
      </c>
      <c r="AO161" s="235">
        <f t="shared" si="25"/>
        <v>52386.98</v>
      </c>
      <c r="AP161" s="235">
        <f t="shared" si="25"/>
        <v>52386.98</v>
      </c>
      <c r="AQ161" s="235">
        <f t="shared" si="25"/>
        <v>52386.98</v>
      </c>
      <c r="AR161" s="235">
        <f t="shared" si="25"/>
        <v>52386.98</v>
      </c>
      <c r="AS161" s="235">
        <f t="shared" si="25"/>
        <v>52386.98</v>
      </c>
      <c r="AT161" s="235">
        <f t="shared" si="25"/>
        <v>52386.98</v>
      </c>
      <c r="AU161" s="236">
        <f t="shared" si="27"/>
        <v>628643.75999999989</v>
      </c>
      <c r="AV161" s="236">
        <f t="shared" si="28"/>
        <v>52386.98</v>
      </c>
      <c r="AW161" s="236">
        <f t="shared" si="28"/>
        <v>52386.98</v>
      </c>
      <c r="AX161" s="236">
        <f t="shared" si="28"/>
        <v>52386.98</v>
      </c>
      <c r="AY161" s="236">
        <f t="shared" si="28"/>
        <v>52386.98</v>
      </c>
      <c r="AZ161" s="236">
        <f t="shared" si="33"/>
        <v>52386.98</v>
      </c>
      <c r="BA161" s="236">
        <f t="shared" si="33"/>
        <v>52386.98</v>
      </c>
      <c r="BB161" s="236">
        <f t="shared" si="33"/>
        <v>52386.98</v>
      </c>
      <c r="BC161" s="236">
        <f t="shared" si="33"/>
        <v>52386.98</v>
      </c>
      <c r="BD161" s="236">
        <f t="shared" si="33"/>
        <v>52386.98</v>
      </c>
      <c r="BE161" s="236">
        <f t="shared" si="33"/>
        <v>52386.98</v>
      </c>
      <c r="BF161" s="236">
        <f t="shared" si="26"/>
        <v>52386.98</v>
      </c>
      <c r="BG161" s="236">
        <f t="shared" si="26"/>
        <v>52386.98</v>
      </c>
      <c r="BH161" s="236">
        <f t="shared" si="26"/>
        <v>52386.98</v>
      </c>
      <c r="BI161" s="236">
        <f t="shared" si="26"/>
        <v>52386.98</v>
      </c>
      <c r="BJ161" s="236">
        <f t="shared" si="26"/>
        <v>52386.98</v>
      </c>
      <c r="BK161" s="236">
        <f t="shared" si="26"/>
        <v>52386.98</v>
      </c>
      <c r="BL161" s="235">
        <f t="shared" si="29"/>
        <v>628643.75999999989</v>
      </c>
      <c r="BM161" s="234"/>
      <c r="BN161" s="234"/>
      <c r="BO161" s="234"/>
      <c r="BP161" s="234"/>
      <c r="BQ161" s="234"/>
    </row>
    <row r="162" spans="1:69">
      <c r="A162" s="234" t="s">
        <v>375</v>
      </c>
      <c r="B162" s="231">
        <v>4.1500000000000002E-2</v>
      </c>
      <c r="C162" s="231">
        <v>4.1500000000000002E-2</v>
      </c>
      <c r="D162" s="220">
        <v>0</v>
      </c>
      <c r="E162" s="220">
        <v>0</v>
      </c>
      <c r="F162" s="220">
        <v>0</v>
      </c>
      <c r="G162" s="220">
        <v>0</v>
      </c>
      <c r="H162" s="220">
        <v>0</v>
      </c>
      <c r="I162" s="220">
        <v>0</v>
      </c>
      <c r="J162" s="220">
        <v>0</v>
      </c>
      <c r="K162" s="220">
        <v>0</v>
      </c>
      <c r="L162" s="220">
        <v>0</v>
      </c>
      <c r="M162" s="220">
        <v>0</v>
      </c>
      <c r="N162" s="220">
        <v>0</v>
      </c>
      <c r="O162" s="220">
        <v>0</v>
      </c>
      <c r="P162" s="220">
        <f t="shared" si="30"/>
        <v>0</v>
      </c>
      <c r="Q162" s="220">
        <v>0</v>
      </c>
      <c r="R162" s="220">
        <v>0</v>
      </c>
      <c r="S162" s="220">
        <v>0</v>
      </c>
      <c r="T162" s="220">
        <v>0</v>
      </c>
      <c r="U162" s="220">
        <v>0</v>
      </c>
      <c r="V162" s="220">
        <v>0</v>
      </c>
      <c r="W162" s="220">
        <v>0</v>
      </c>
      <c r="X162" s="220">
        <v>0</v>
      </c>
      <c r="Y162" s="220">
        <v>0</v>
      </c>
      <c r="Z162" s="220">
        <v>0</v>
      </c>
      <c r="AA162" s="220">
        <v>0</v>
      </c>
      <c r="AB162" s="220">
        <v>0</v>
      </c>
      <c r="AC162" s="220">
        <v>0</v>
      </c>
      <c r="AD162" s="220">
        <v>0</v>
      </c>
      <c r="AE162" s="220">
        <v>0</v>
      </c>
      <c r="AF162" s="220">
        <v>0</v>
      </c>
      <c r="AG162" s="220">
        <f t="shared" si="31"/>
        <v>0</v>
      </c>
      <c r="AH162" s="234"/>
      <c r="AI162" s="235">
        <f t="shared" si="32"/>
        <v>0</v>
      </c>
      <c r="AJ162" s="235">
        <f t="shared" si="32"/>
        <v>0</v>
      </c>
      <c r="AK162" s="235">
        <f t="shared" si="32"/>
        <v>0</v>
      </c>
      <c r="AL162" s="235">
        <f t="shared" si="32"/>
        <v>0</v>
      </c>
      <c r="AM162" s="235">
        <f t="shared" si="32"/>
        <v>0</v>
      </c>
      <c r="AN162" s="235">
        <f t="shared" si="32"/>
        <v>0</v>
      </c>
      <c r="AO162" s="235">
        <f t="shared" si="25"/>
        <v>0</v>
      </c>
      <c r="AP162" s="235">
        <f t="shared" si="25"/>
        <v>0</v>
      </c>
      <c r="AQ162" s="235">
        <f t="shared" si="25"/>
        <v>0</v>
      </c>
      <c r="AR162" s="235">
        <f t="shared" si="25"/>
        <v>0</v>
      </c>
      <c r="AS162" s="235">
        <f t="shared" si="25"/>
        <v>0</v>
      </c>
      <c r="AT162" s="235">
        <f t="shared" si="25"/>
        <v>0</v>
      </c>
      <c r="AU162" s="236">
        <f t="shared" si="27"/>
        <v>0</v>
      </c>
      <c r="AV162" s="236">
        <f t="shared" si="28"/>
        <v>0</v>
      </c>
      <c r="AW162" s="236">
        <f t="shared" si="28"/>
        <v>0</v>
      </c>
      <c r="AX162" s="236">
        <f t="shared" si="28"/>
        <v>0</v>
      </c>
      <c r="AY162" s="236">
        <f t="shared" si="28"/>
        <v>0</v>
      </c>
      <c r="AZ162" s="236">
        <f t="shared" si="33"/>
        <v>0</v>
      </c>
      <c r="BA162" s="236">
        <f t="shared" si="33"/>
        <v>0</v>
      </c>
      <c r="BB162" s="236">
        <f t="shared" si="33"/>
        <v>0</v>
      </c>
      <c r="BC162" s="236">
        <f t="shared" si="33"/>
        <v>0</v>
      </c>
      <c r="BD162" s="236">
        <f t="shared" si="33"/>
        <v>0</v>
      </c>
      <c r="BE162" s="236">
        <f t="shared" si="33"/>
        <v>0</v>
      </c>
      <c r="BF162" s="236">
        <f t="shared" si="26"/>
        <v>0</v>
      </c>
      <c r="BG162" s="236">
        <f t="shared" si="26"/>
        <v>0</v>
      </c>
      <c r="BH162" s="236">
        <f t="shared" si="26"/>
        <v>0</v>
      </c>
      <c r="BI162" s="236">
        <f t="shared" si="26"/>
        <v>0</v>
      </c>
      <c r="BJ162" s="236">
        <f t="shared" si="26"/>
        <v>0</v>
      </c>
      <c r="BK162" s="236">
        <f t="shared" si="26"/>
        <v>0</v>
      </c>
      <c r="BL162" s="235">
        <f t="shared" si="29"/>
        <v>0</v>
      </c>
      <c r="BM162" s="234"/>
      <c r="BN162" s="234"/>
      <c r="BO162" s="234"/>
      <c r="BP162" s="234"/>
      <c r="BQ162" s="234"/>
    </row>
    <row r="163" spans="1:69">
      <c r="A163" s="234" t="s">
        <v>376</v>
      </c>
      <c r="B163" s="231">
        <v>0</v>
      </c>
      <c r="C163" s="231">
        <v>0</v>
      </c>
      <c r="D163" s="220">
        <v>0</v>
      </c>
      <c r="E163" s="220">
        <v>0</v>
      </c>
      <c r="F163" s="220">
        <v>0</v>
      </c>
      <c r="G163" s="220">
        <v>0</v>
      </c>
      <c r="H163" s="220">
        <v>0</v>
      </c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220">
        <v>0</v>
      </c>
      <c r="O163" s="220">
        <v>0</v>
      </c>
      <c r="P163" s="220">
        <f t="shared" si="30"/>
        <v>0</v>
      </c>
      <c r="Q163" s="220">
        <v>0</v>
      </c>
      <c r="R163" s="220">
        <v>0</v>
      </c>
      <c r="S163" s="220">
        <v>0</v>
      </c>
      <c r="T163" s="220">
        <v>0</v>
      </c>
      <c r="U163" s="220">
        <v>0</v>
      </c>
      <c r="V163" s="220">
        <v>0</v>
      </c>
      <c r="W163" s="220">
        <v>0</v>
      </c>
      <c r="X163" s="220">
        <v>0</v>
      </c>
      <c r="Y163" s="220">
        <v>0</v>
      </c>
      <c r="Z163" s="220">
        <v>0</v>
      </c>
      <c r="AA163" s="220">
        <v>0</v>
      </c>
      <c r="AB163" s="220">
        <v>0</v>
      </c>
      <c r="AC163" s="220">
        <v>0</v>
      </c>
      <c r="AD163" s="220">
        <v>0</v>
      </c>
      <c r="AE163" s="220">
        <v>0</v>
      </c>
      <c r="AF163" s="220">
        <v>0</v>
      </c>
      <c r="AG163" s="220">
        <f t="shared" si="31"/>
        <v>0</v>
      </c>
      <c r="AH163" s="234"/>
      <c r="AI163" s="235">
        <f t="shared" si="32"/>
        <v>0</v>
      </c>
      <c r="AJ163" s="235">
        <f t="shared" si="32"/>
        <v>0</v>
      </c>
      <c r="AK163" s="235">
        <f t="shared" si="32"/>
        <v>0</v>
      </c>
      <c r="AL163" s="235">
        <f t="shared" si="32"/>
        <v>0</v>
      </c>
      <c r="AM163" s="235">
        <f t="shared" si="32"/>
        <v>0</v>
      </c>
      <c r="AN163" s="235">
        <f t="shared" si="32"/>
        <v>0</v>
      </c>
      <c r="AO163" s="235">
        <f t="shared" si="25"/>
        <v>0</v>
      </c>
      <c r="AP163" s="235">
        <f t="shared" si="25"/>
        <v>0</v>
      </c>
      <c r="AQ163" s="235">
        <f t="shared" si="25"/>
        <v>0</v>
      </c>
      <c r="AR163" s="235">
        <f t="shared" si="25"/>
        <v>0</v>
      </c>
      <c r="AS163" s="235">
        <f t="shared" si="25"/>
        <v>0</v>
      </c>
      <c r="AT163" s="235">
        <f t="shared" si="25"/>
        <v>0</v>
      </c>
      <c r="AU163" s="236">
        <f t="shared" si="27"/>
        <v>0</v>
      </c>
      <c r="AV163" s="236">
        <f t="shared" si="28"/>
        <v>0</v>
      </c>
      <c r="AW163" s="236">
        <f t="shared" si="28"/>
        <v>0</v>
      </c>
      <c r="AX163" s="236">
        <f t="shared" si="28"/>
        <v>0</v>
      </c>
      <c r="AY163" s="236">
        <f t="shared" si="28"/>
        <v>0</v>
      </c>
      <c r="AZ163" s="236">
        <f t="shared" si="33"/>
        <v>0</v>
      </c>
      <c r="BA163" s="236">
        <f t="shared" si="33"/>
        <v>0</v>
      </c>
      <c r="BB163" s="236">
        <f t="shared" si="33"/>
        <v>0</v>
      </c>
      <c r="BC163" s="236">
        <f t="shared" si="33"/>
        <v>0</v>
      </c>
      <c r="BD163" s="236">
        <f t="shared" si="33"/>
        <v>0</v>
      </c>
      <c r="BE163" s="236">
        <f t="shared" si="33"/>
        <v>0</v>
      </c>
      <c r="BF163" s="236">
        <f t="shared" si="26"/>
        <v>0</v>
      </c>
      <c r="BG163" s="236">
        <f t="shared" si="26"/>
        <v>0</v>
      </c>
      <c r="BH163" s="236">
        <f t="shared" si="26"/>
        <v>0</v>
      </c>
      <c r="BI163" s="236">
        <f t="shared" si="26"/>
        <v>0</v>
      </c>
      <c r="BJ163" s="236">
        <f t="shared" si="26"/>
        <v>0</v>
      </c>
      <c r="BK163" s="236">
        <f t="shared" si="26"/>
        <v>0</v>
      </c>
      <c r="BL163" s="235">
        <f t="shared" si="29"/>
        <v>0</v>
      </c>
      <c r="BM163" s="234"/>
      <c r="BN163" s="234"/>
      <c r="BO163" s="234"/>
      <c r="BP163" s="234"/>
      <c r="BQ163" s="234"/>
    </row>
    <row r="164" spans="1:69">
      <c r="A164" s="234" t="s">
        <v>377</v>
      </c>
      <c r="B164" s="231">
        <v>0</v>
      </c>
      <c r="C164" s="231">
        <v>0</v>
      </c>
      <c r="D164" s="220">
        <v>0</v>
      </c>
      <c r="E164" s="220">
        <v>0</v>
      </c>
      <c r="F164" s="220">
        <v>0</v>
      </c>
      <c r="G164" s="220">
        <v>0</v>
      </c>
      <c r="H164" s="220">
        <v>0</v>
      </c>
      <c r="I164" s="220">
        <v>0</v>
      </c>
      <c r="J164" s="220">
        <v>0</v>
      </c>
      <c r="K164" s="220">
        <v>0</v>
      </c>
      <c r="L164" s="220">
        <v>0</v>
      </c>
      <c r="M164" s="220">
        <v>0</v>
      </c>
      <c r="N164" s="220">
        <v>0</v>
      </c>
      <c r="O164" s="220">
        <v>0</v>
      </c>
      <c r="P164" s="220">
        <f t="shared" si="30"/>
        <v>0</v>
      </c>
      <c r="Q164" s="220">
        <v>0</v>
      </c>
      <c r="R164" s="220">
        <v>0</v>
      </c>
      <c r="S164" s="220">
        <v>0</v>
      </c>
      <c r="T164" s="220">
        <v>0</v>
      </c>
      <c r="U164" s="220">
        <v>0</v>
      </c>
      <c r="V164" s="220">
        <v>0</v>
      </c>
      <c r="W164" s="220">
        <v>0</v>
      </c>
      <c r="X164" s="220">
        <v>0</v>
      </c>
      <c r="Y164" s="220">
        <v>0</v>
      </c>
      <c r="Z164" s="220">
        <v>0</v>
      </c>
      <c r="AA164" s="220">
        <v>0</v>
      </c>
      <c r="AB164" s="220">
        <v>0</v>
      </c>
      <c r="AC164" s="220">
        <v>0</v>
      </c>
      <c r="AD164" s="220">
        <v>0</v>
      </c>
      <c r="AE164" s="220">
        <v>0</v>
      </c>
      <c r="AF164" s="220">
        <v>0</v>
      </c>
      <c r="AG164" s="220">
        <f t="shared" si="31"/>
        <v>0</v>
      </c>
      <c r="AH164" s="234"/>
      <c r="AI164" s="235">
        <f t="shared" si="32"/>
        <v>0</v>
      </c>
      <c r="AJ164" s="235">
        <f t="shared" si="32"/>
        <v>0</v>
      </c>
      <c r="AK164" s="235">
        <f t="shared" si="32"/>
        <v>0</v>
      </c>
      <c r="AL164" s="235">
        <f t="shared" si="32"/>
        <v>0</v>
      </c>
      <c r="AM164" s="235">
        <f t="shared" si="32"/>
        <v>0</v>
      </c>
      <c r="AN164" s="235">
        <f t="shared" si="32"/>
        <v>0</v>
      </c>
      <c r="AO164" s="235">
        <f t="shared" si="25"/>
        <v>0</v>
      </c>
      <c r="AP164" s="235">
        <f t="shared" si="25"/>
        <v>0</v>
      </c>
      <c r="AQ164" s="235">
        <f t="shared" si="25"/>
        <v>0</v>
      </c>
      <c r="AR164" s="235">
        <f t="shared" si="25"/>
        <v>0</v>
      </c>
      <c r="AS164" s="235">
        <f t="shared" si="25"/>
        <v>0</v>
      </c>
      <c r="AT164" s="235">
        <f t="shared" si="25"/>
        <v>0</v>
      </c>
      <c r="AU164" s="236">
        <f t="shared" si="27"/>
        <v>0</v>
      </c>
      <c r="AV164" s="236">
        <f t="shared" si="28"/>
        <v>0</v>
      </c>
      <c r="AW164" s="236">
        <f t="shared" si="28"/>
        <v>0</v>
      </c>
      <c r="AX164" s="236">
        <f t="shared" si="28"/>
        <v>0</v>
      </c>
      <c r="AY164" s="236">
        <f t="shared" si="28"/>
        <v>0</v>
      </c>
      <c r="AZ164" s="236">
        <f t="shared" si="33"/>
        <v>0</v>
      </c>
      <c r="BA164" s="236">
        <f t="shared" si="33"/>
        <v>0</v>
      </c>
      <c r="BB164" s="236">
        <f t="shared" si="33"/>
        <v>0</v>
      </c>
      <c r="BC164" s="236">
        <f t="shared" si="33"/>
        <v>0</v>
      </c>
      <c r="BD164" s="236">
        <f t="shared" si="33"/>
        <v>0</v>
      </c>
      <c r="BE164" s="236">
        <f t="shared" si="33"/>
        <v>0</v>
      </c>
      <c r="BF164" s="236">
        <f t="shared" si="26"/>
        <v>0</v>
      </c>
      <c r="BG164" s="236">
        <f t="shared" si="26"/>
        <v>0</v>
      </c>
      <c r="BH164" s="236">
        <f t="shared" si="26"/>
        <v>0</v>
      </c>
      <c r="BI164" s="236">
        <f t="shared" si="26"/>
        <v>0</v>
      </c>
      <c r="BJ164" s="236">
        <f t="shared" si="26"/>
        <v>0</v>
      </c>
      <c r="BK164" s="236">
        <f t="shared" si="26"/>
        <v>0</v>
      </c>
      <c r="BL164" s="235">
        <f t="shared" si="29"/>
        <v>0</v>
      </c>
      <c r="BM164" s="234"/>
      <c r="BN164" s="234"/>
      <c r="BO164" s="234"/>
      <c r="BP164" s="234"/>
      <c r="BQ164" s="234"/>
    </row>
    <row r="165" spans="1:69">
      <c r="A165" s="234" t="s">
        <v>378</v>
      </c>
      <c r="B165" s="231">
        <v>0</v>
      </c>
      <c r="C165" s="231">
        <v>0</v>
      </c>
      <c r="D165" s="220">
        <v>0</v>
      </c>
      <c r="E165" s="220">
        <v>0</v>
      </c>
      <c r="F165" s="220">
        <v>0</v>
      </c>
      <c r="G165" s="220">
        <v>0</v>
      </c>
      <c r="H165" s="220">
        <v>0</v>
      </c>
      <c r="I165" s="220">
        <v>0</v>
      </c>
      <c r="J165" s="220">
        <v>0</v>
      </c>
      <c r="K165" s="220">
        <v>0</v>
      </c>
      <c r="L165" s="220">
        <v>0</v>
      </c>
      <c r="M165" s="220">
        <v>0</v>
      </c>
      <c r="N165" s="220">
        <v>0</v>
      </c>
      <c r="O165" s="220">
        <v>0</v>
      </c>
      <c r="P165" s="220">
        <f t="shared" si="30"/>
        <v>0</v>
      </c>
      <c r="Q165" s="220">
        <v>0</v>
      </c>
      <c r="R165" s="220">
        <v>0</v>
      </c>
      <c r="S165" s="220">
        <v>0</v>
      </c>
      <c r="T165" s="220">
        <v>0</v>
      </c>
      <c r="U165" s="220">
        <v>0</v>
      </c>
      <c r="V165" s="220">
        <v>0</v>
      </c>
      <c r="W165" s="220">
        <v>0</v>
      </c>
      <c r="X165" s="220">
        <v>0</v>
      </c>
      <c r="Y165" s="220">
        <v>0</v>
      </c>
      <c r="Z165" s="220">
        <v>0</v>
      </c>
      <c r="AA165" s="220">
        <v>0</v>
      </c>
      <c r="AB165" s="220">
        <v>0</v>
      </c>
      <c r="AC165" s="220">
        <v>0</v>
      </c>
      <c r="AD165" s="220">
        <v>0</v>
      </c>
      <c r="AE165" s="220">
        <v>0</v>
      </c>
      <c r="AF165" s="220">
        <v>0</v>
      </c>
      <c r="AG165" s="220">
        <f t="shared" si="31"/>
        <v>0</v>
      </c>
      <c r="AH165" s="234"/>
      <c r="AI165" s="235">
        <f t="shared" si="32"/>
        <v>0</v>
      </c>
      <c r="AJ165" s="235">
        <f t="shared" si="32"/>
        <v>0</v>
      </c>
      <c r="AK165" s="235">
        <f t="shared" si="32"/>
        <v>0</v>
      </c>
      <c r="AL165" s="235">
        <f t="shared" si="32"/>
        <v>0</v>
      </c>
      <c r="AM165" s="235">
        <f t="shared" si="32"/>
        <v>0</v>
      </c>
      <c r="AN165" s="235">
        <f t="shared" si="32"/>
        <v>0</v>
      </c>
      <c r="AO165" s="235">
        <f t="shared" si="25"/>
        <v>0</v>
      </c>
      <c r="AP165" s="235">
        <f t="shared" si="25"/>
        <v>0</v>
      </c>
      <c r="AQ165" s="235">
        <f t="shared" si="25"/>
        <v>0</v>
      </c>
      <c r="AR165" s="235">
        <f t="shared" si="25"/>
        <v>0</v>
      </c>
      <c r="AS165" s="235">
        <f t="shared" si="25"/>
        <v>0</v>
      </c>
      <c r="AT165" s="235">
        <f t="shared" si="25"/>
        <v>0</v>
      </c>
      <c r="AU165" s="236">
        <f t="shared" si="27"/>
        <v>0</v>
      </c>
      <c r="AV165" s="236">
        <f t="shared" si="28"/>
        <v>0</v>
      </c>
      <c r="AW165" s="236">
        <f t="shared" si="28"/>
        <v>0</v>
      </c>
      <c r="AX165" s="236">
        <f t="shared" si="28"/>
        <v>0</v>
      </c>
      <c r="AY165" s="236">
        <f t="shared" si="28"/>
        <v>0</v>
      </c>
      <c r="AZ165" s="236">
        <f t="shared" si="33"/>
        <v>0</v>
      </c>
      <c r="BA165" s="236">
        <f t="shared" si="33"/>
        <v>0</v>
      </c>
      <c r="BB165" s="236">
        <f t="shared" si="33"/>
        <v>0</v>
      </c>
      <c r="BC165" s="236">
        <f t="shared" si="33"/>
        <v>0</v>
      </c>
      <c r="BD165" s="236">
        <f t="shared" si="33"/>
        <v>0</v>
      </c>
      <c r="BE165" s="236">
        <f t="shared" si="33"/>
        <v>0</v>
      </c>
      <c r="BF165" s="236">
        <f t="shared" si="26"/>
        <v>0</v>
      </c>
      <c r="BG165" s="236">
        <f t="shared" si="26"/>
        <v>0</v>
      </c>
      <c r="BH165" s="236">
        <f t="shared" si="26"/>
        <v>0</v>
      </c>
      <c r="BI165" s="236">
        <f t="shared" si="26"/>
        <v>0</v>
      </c>
      <c r="BJ165" s="236">
        <f t="shared" si="26"/>
        <v>0</v>
      </c>
      <c r="BK165" s="236">
        <f t="shared" si="26"/>
        <v>0</v>
      </c>
      <c r="BL165" s="235">
        <f t="shared" si="29"/>
        <v>0</v>
      </c>
      <c r="BM165" s="234"/>
      <c r="BN165" s="234"/>
      <c r="BO165" s="234"/>
      <c r="BP165" s="234"/>
      <c r="BQ165" s="234"/>
    </row>
    <row r="166" spans="1:69">
      <c r="A166" s="234" t="s">
        <v>379</v>
      </c>
      <c r="B166" s="231">
        <v>0</v>
      </c>
      <c r="C166" s="231">
        <v>0</v>
      </c>
      <c r="D166" s="220">
        <v>0</v>
      </c>
      <c r="E166" s="220">
        <v>0</v>
      </c>
      <c r="F166" s="220">
        <v>0</v>
      </c>
      <c r="G166" s="220">
        <v>0</v>
      </c>
      <c r="H166" s="220">
        <v>0</v>
      </c>
      <c r="I166" s="220">
        <v>0</v>
      </c>
      <c r="J166" s="220">
        <v>0</v>
      </c>
      <c r="K166" s="220">
        <v>0</v>
      </c>
      <c r="L166" s="220">
        <v>0</v>
      </c>
      <c r="M166" s="220">
        <v>0</v>
      </c>
      <c r="N166" s="220">
        <v>0</v>
      </c>
      <c r="O166" s="220">
        <v>0</v>
      </c>
      <c r="P166" s="220">
        <f t="shared" si="30"/>
        <v>0</v>
      </c>
      <c r="Q166" s="220">
        <v>0</v>
      </c>
      <c r="R166" s="220">
        <v>0</v>
      </c>
      <c r="S166" s="220">
        <v>0</v>
      </c>
      <c r="T166" s="220">
        <v>0</v>
      </c>
      <c r="U166" s="220">
        <v>0</v>
      </c>
      <c r="V166" s="220">
        <v>0</v>
      </c>
      <c r="W166" s="220">
        <v>0</v>
      </c>
      <c r="X166" s="220">
        <v>0</v>
      </c>
      <c r="Y166" s="220">
        <v>0</v>
      </c>
      <c r="Z166" s="220">
        <v>0</v>
      </c>
      <c r="AA166" s="220">
        <v>0</v>
      </c>
      <c r="AB166" s="220">
        <v>0</v>
      </c>
      <c r="AC166" s="220">
        <v>0</v>
      </c>
      <c r="AD166" s="220">
        <v>0</v>
      </c>
      <c r="AE166" s="220">
        <v>0</v>
      </c>
      <c r="AF166" s="220">
        <v>0</v>
      </c>
      <c r="AG166" s="220">
        <f t="shared" si="31"/>
        <v>0</v>
      </c>
      <c r="AH166" s="234"/>
      <c r="AI166" s="235">
        <f t="shared" si="32"/>
        <v>0</v>
      </c>
      <c r="AJ166" s="235">
        <f t="shared" si="32"/>
        <v>0</v>
      </c>
      <c r="AK166" s="235">
        <f t="shared" si="32"/>
        <v>0</v>
      </c>
      <c r="AL166" s="235">
        <f t="shared" si="32"/>
        <v>0</v>
      </c>
      <c r="AM166" s="235">
        <f t="shared" si="32"/>
        <v>0</v>
      </c>
      <c r="AN166" s="235">
        <f t="shared" si="32"/>
        <v>0</v>
      </c>
      <c r="AO166" s="235">
        <f t="shared" si="25"/>
        <v>0</v>
      </c>
      <c r="AP166" s="235">
        <f t="shared" si="25"/>
        <v>0</v>
      </c>
      <c r="AQ166" s="235">
        <f t="shared" si="25"/>
        <v>0</v>
      </c>
      <c r="AR166" s="235">
        <f t="shared" si="25"/>
        <v>0</v>
      </c>
      <c r="AS166" s="235">
        <f t="shared" si="25"/>
        <v>0</v>
      </c>
      <c r="AT166" s="235">
        <f t="shared" si="25"/>
        <v>0</v>
      </c>
      <c r="AU166" s="236">
        <f t="shared" si="27"/>
        <v>0</v>
      </c>
      <c r="AV166" s="236">
        <f t="shared" si="28"/>
        <v>0</v>
      </c>
      <c r="AW166" s="236">
        <f t="shared" si="28"/>
        <v>0</v>
      </c>
      <c r="AX166" s="236">
        <f t="shared" si="28"/>
        <v>0</v>
      </c>
      <c r="AY166" s="236">
        <f t="shared" si="28"/>
        <v>0</v>
      </c>
      <c r="AZ166" s="236">
        <f t="shared" si="33"/>
        <v>0</v>
      </c>
      <c r="BA166" s="236">
        <f t="shared" si="33"/>
        <v>0</v>
      </c>
      <c r="BB166" s="236">
        <f t="shared" si="33"/>
        <v>0</v>
      </c>
      <c r="BC166" s="236">
        <f t="shared" si="33"/>
        <v>0</v>
      </c>
      <c r="BD166" s="236">
        <f t="shared" si="33"/>
        <v>0</v>
      </c>
      <c r="BE166" s="236">
        <f t="shared" si="33"/>
        <v>0</v>
      </c>
      <c r="BF166" s="236">
        <f t="shared" si="26"/>
        <v>0</v>
      </c>
      <c r="BG166" s="236">
        <f t="shared" si="26"/>
        <v>0</v>
      </c>
      <c r="BH166" s="236">
        <f t="shared" si="26"/>
        <v>0</v>
      </c>
      <c r="BI166" s="236">
        <f t="shared" si="26"/>
        <v>0</v>
      </c>
      <c r="BJ166" s="236">
        <f t="shared" si="26"/>
        <v>0</v>
      </c>
      <c r="BK166" s="236">
        <f t="shared" si="26"/>
        <v>0</v>
      </c>
      <c r="BL166" s="235">
        <f t="shared" si="29"/>
        <v>0</v>
      </c>
      <c r="BM166" s="234"/>
      <c r="BN166" s="234"/>
      <c r="BO166" s="234"/>
      <c r="BP166" s="234"/>
      <c r="BQ166" s="234"/>
    </row>
    <row r="167" spans="1:69">
      <c r="A167" s="234" t="s">
        <v>380</v>
      </c>
      <c r="B167" s="231">
        <v>0</v>
      </c>
      <c r="C167" s="231">
        <v>0</v>
      </c>
      <c r="D167" s="220">
        <v>0</v>
      </c>
      <c r="E167" s="220">
        <v>0</v>
      </c>
      <c r="F167" s="220">
        <v>0</v>
      </c>
      <c r="G167" s="220">
        <v>0</v>
      </c>
      <c r="H167" s="220">
        <v>0</v>
      </c>
      <c r="I167" s="220">
        <v>0</v>
      </c>
      <c r="J167" s="220">
        <v>0</v>
      </c>
      <c r="K167" s="220">
        <v>0</v>
      </c>
      <c r="L167" s="220">
        <v>0</v>
      </c>
      <c r="M167" s="220">
        <v>0</v>
      </c>
      <c r="N167" s="220">
        <v>0</v>
      </c>
      <c r="O167" s="220">
        <v>0</v>
      </c>
      <c r="P167" s="220">
        <f t="shared" si="30"/>
        <v>0</v>
      </c>
      <c r="Q167" s="220">
        <v>0</v>
      </c>
      <c r="R167" s="220">
        <v>0</v>
      </c>
      <c r="S167" s="220">
        <v>0</v>
      </c>
      <c r="T167" s="220">
        <v>0</v>
      </c>
      <c r="U167" s="220">
        <v>0</v>
      </c>
      <c r="V167" s="220">
        <v>0</v>
      </c>
      <c r="W167" s="220">
        <v>0</v>
      </c>
      <c r="X167" s="220">
        <v>0</v>
      </c>
      <c r="Y167" s="220">
        <v>0</v>
      </c>
      <c r="Z167" s="220">
        <v>0</v>
      </c>
      <c r="AA167" s="220">
        <v>0</v>
      </c>
      <c r="AB167" s="220">
        <v>0</v>
      </c>
      <c r="AC167" s="220">
        <v>0</v>
      </c>
      <c r="AD167" s="220">
        <v>0</v>
      </c>
      <c r="AE167" s="220">
        <v>0</v>
      </c>
      <c r="AF167" s="220">
        <v>0</v>
      </c>
      <c r="AG167" s="220">
        <f t="shared" si="31"/>
        <v>0</v>
      </c>
      <c r="AH167" s="234"/>
      <c r="AI167" s="235">
        <f t="shared" si="32"/>
        <v>0</v>
      </c>
      <c r="AJ167" s="235">
        <f t="shared" si="32"/>
        <v>0</v>
      </c>
      <c r="AK167" s="235">
        <f t="shared" si="32"/>
        <v>0</v>
      </c>
      <c r="AL167" s="235">
        <f t="shared" si="32"/>
        <v>0</v>
      </c>
      <c r="AM167" s="235">
        <f t="shared" si="32"/>
        <v>0</v>
      </c>
      <c r="AN167" s="235">
        <f t="shared" si="32"/>
        <v>0</v>
      </c>
      <c r="AO167" s="235">
        <f t="shared" si="25"/>
        <v>0</v>
      </c>
      <c r="AP167" s="235">
        <f t="shared" si="25"/>
        <v>0</v>
      </c>
      <c r="AQ167" s="235">
        <f t="shared" si="25"/>
        <v>0</v>
      </c>
      <c r="AR167" s="235">
        <f t="shared" si="25"/>
        <v>0</v>
      </c>
      <c r="AS167" s="235">
        <f t="shared" si="25"/>
        <v>0</v>
      </c>
      <c r="AT167" s="235">
        <f t="shared" si="25"/>
        <v>0</v>
      </c>
      <c r="AU167" s="236">
        <f t="shared" si="27"/>
        <v>0</v>
      </c>
      <c r="AV167" s="236">
        <f t="shared" si="28"/>
        <v>0</v>
      </c>
      <c r="AW167" s="236">
        <f t="shared" si="28"/>
        <v>0</v>
      </c>
      <c r="AX167" s="236">
        <f t="shared" si="28"/>
        <v>0</v>
      </c>
      <c r="AY167" s="236">
        <f t="shared" si="28"/>
        <v>0</v>
      </c>
      <c r="AZ167" s="236">
        <f t="shared" si="33"/>
        <v>0</v>
      </c>
      <c r="BA167" s="236">
        <f t="shared" si="33"/>
        <v>0</v>
      </c>
      <c r="BB167" s="236">
        <f t="shared" si="33"/>
        <v>0</v>
      </c>
      <c r="BC167" s="236">
        <f t="shared" si="33"/>
        <v>0</v>
      </c>
      <c r="BD167" s="236">
        <f t="shared" si="33"/>
        <v>0</v>
      </c>
      <c r="BE167" s="236">
        <f t="shared" si="33"/>
        <v>0</v>
      </c>
      <c r="BF167" s="236">
        <f t="shared" si="26"/>
        <v>0</v>
      </c>
      <c r="BG167" s="236">
        <f t="shared" si="26"/>
        <v>0</v>
      </c>
      <c r="BH167" s="236">
        <f t="shared" si="26"/>
        <v>0</v>
      </c>
      <c r="BI167" s="236">
        <f t="shared" si="26"/>
        <v>0</v>
      </c>
      <c r="BJ167" s="236">
        <f t="shared" si="26"/>
        <v>0</v>
      </c>
      <c r="BK167" s="236">
        <f t="shared" si="26"/>
        <v>0</v>
      </c>
      <c r="BL167" s="235">
        <f t="shared" si="29"/>
        <v>0</v>
      </c>
      <c r="BM167" s="234"/>
      <c r="BN167" s="234"/>
      <c r="BO167" s="234"/>
      <c r="BP167" s="234"/>
      <c r="BQ167" s="234"/>
    </row>
    <row r="168" spans="1:69">
      <c r="A168" s="234" t="s">
        <v>381</v>
      </c>
      <c r="B168" s="231">
        <v>1.9900000000000001E-2</v>
      </c>
      <c r="C168" s="231">
        <v>1.9900000000000001E-2</v>
      </c>
      <c r="D168" s="220">
        <v>45767585.840000004</v>
      </c>
      <c r="E168" s="220">
        <v>45767585.840000004</v>
      </c>
      <c r="F168" s="220">
        <v>45351203.18</v>
      </c>
      <c r="G168" s="220">
        <v>44934820.509999998</v>
      </c>
      <c r="H168" s="220">
        <v>44934820.509999998</v>
      </c>
      <c r="I168" s="220">
        <v>44934820.509999998</v>
      </c>
      <c r="J168" s="220">
        <v>45029836.109999999</v>
      </c>
      <c r="K168" s="220">
        <v>45181101.710000001</v>
      </c>
      <c r="L168" s="220">
        <v>45317443.259999998</v>
      </c>
      <c r="M168" s="220">
        <v>45435034.810000002</v>
      </c>
      <c r="N168" s="220">
        <v>45472534.810000002</v>
      </c>
      <c r="O168" s="220">
        <v>45472534.810000002</v>
      </c>
      <c r="P168" s="220">
        <f t="shared" si="30"/>
        <v>543599321.89999998</v>
      </c>
      <c r="Q168" s="220">
        <v>45472534.810000002</v>
      </c>
      <c r="R168" s="220">
        <v>45472534.810000002</v>
      </c>
      <c r="S168" s="220">
        <v>45472534.810000002</v>
      </c>
      <c r="T168" s="220">
        <v>45472534.810000002</v>
      </c>
      <c r="U168" s="220">
        <v>45472534.810000002</v>
      </c>
      <c r="V168" s="220">
        <v>45472534.810000002</v>
      </c>
      <c r="W168" s="220">
        <v>45472534.810000002</v>
      </c>
      <c r="X168" s="220">
        <v>45472534.810000002</v>
      </c>
      <c r="Y168" s="220">
        <v>45472534.810000002</v>
      </c>
      <c r="Z168" s="220">
        <v>45472534.810000002</v>
      </c>
      <c r="AA168" s="220">
        <v>45472534.810000002</v>
      </c>
      <c r="AB168" s="220">
        <v>45472534.810000002</v>
      </c>
      <c r="AC168" s="220">
        <v>45472534.810000002</v>
      </c>
      <c r="AD168" s="220">
        <v>45472534.810000002</v>
      </c>
      <c r="AE168" s="220">
        <v>45472534.810000002</v>
      </c>
      <c r="AF168" s="220">
        <v>45472534.810000002</v>
      </c>
      <c r="AG168" s="220">
        <f t="shared" si="31"/>
        <v>545670417.72000003</v>
      </c>
      <c r="AH168" s="234"/>
      <c r="AI168" s="235">
        <f t="shared" si="32"/>
        <v>75897.91</v>
      </c>
      <c r="AJ168" s="235">
        <f t="shared" si="32"/>
        <v>75897.91</v>
      </c>
      <c r="AK168" s="235">
        <f t="shared" si="32"/>
        <v>75207.41</v>
      </c>
      <c r="AL168" s="235">
        <f t="shared" si="32"/>
        <v>74516.91</v>
      </c>
      <c r="AM168" s="235">
        <f t="shared" si="32"/>
        <v>74516.91</v>
      </c>
      <c r="AN168" s="235">
        <f t="shared" si="32"/>
        <v>74516.91</v>
      </c>
      <c r="AO168" s="235">
        <f t="shared" si="25"/>
        <v>74674.48</v>
      </c>
      <c r="AP168" s="235">
        <f t="shared" si="25"/>
        <v>74925.33</v>
      </c>
      <c r="AQ168" s="235">
        <f t="shared" si="25"/>
        <v>75151.429999999993</v>
      </c>
      <c r="AR168" s="235">
        <f t="shared" si="25"/>
        <v>75346.429999999993</v>
      </c>
      <c r="AS168" s="235">
        <f t="shared" si="25"/>
        <v>75408.62</v>
      </c>
      <c r="AT168" s="235">
        <f t="shared" si="25"/>
        <v>75408.62</v>
      </c>
      <c r="AU168" s="236">
        <f t="shared" si="27"/>
        <v>901468.86999999988</v>
      </c>
      <c r="AV168" s="236">
        <f t="shared" si="28"/>
        <v>75408.62</v>
      </c>
      <c r="AW168" s="236">
        <f t="shared" si="28"/>
        <v>75408.62</v>
      </c>
      <c r="AX168" s="236">
        <f t="shared" si="28"/>
        <v>75408.62</v>
      </c>
      <c r="AY168" s="236">
        <f t="shared" si="28"/>
        <v>75408.62</v>
      </c>
      <c r="AZ168" s="236">
        <f t="shared" si="33"/>
        <v>75408.62</v>
      </c>
      <c r="BA168" s="236">
        <f t="shared" si="33"/>
        <v>75408.62</v>
      </c>
      <c r="BB168" s="236">
        <f t="shared" si="33"/>
        <v>75408.62</v>
      </c>
      <c r="BC168" s="236">
        <f t="shared" si="33"/>
        <v>75408.62</v>
      </c>
      <c r="BD168" s="236">
        <f t="shared" si="33"/>
        <v>75408.62</v>
      </c>
      <c r="BE168" s="236">
        <f t="shared" si="33"/>
        <v>75408.62</v>
      </c>
      <c r="BF168" s="236">
        <f t="shared" si="26"/>
        <v>75408.62</v>
      </c>
      <c r="BG168" s="236">
        <f t="shared" si="26"/>
        <v>75408.62</v>
      </c>
      <c r="BH168" s="236">
        <f t="shared" si="26"/>
        <v>75408.62</v>
      </c>
      <c r="BI168" s="236">
        <f t="shared" si="26"/>
        <v>75408.62</v>
      </c>
      <c r="BJ168" s="236">
        <f t="shared" si="26"/>
        <v>75408.62</v>
      </c>
      <c r="BK168" s="236">
        <f t="shared" si="26"/>
        <v>75408.62</v>
      </c>
      <c r="BL168" s="235">
        <f t="shared" si="29"/>
        <v>904903.44</v>
      </c>
      <c r="BM168" s="234"/>
      <c r="BN168" s="234"/>
      <c r="BO168" s="234"/>
      <c r="BP168" s="234"/>
      <c r="BQ168" s="234"/>
    </row>
    <row r="169" spans="1:69">
      <c r="A169" s="234" t="s">
        <v>382</v>
      </c>
      <c r="B169" s="231">
        <v>1.9900000000000001E-2</v>
      </c>
      <c r="C169" s="231">
        <v>1.9900000000000001E-2</v>
      </c>
      <c r="D169" s="220">
        <v>0</v>
      </c>
      <c r="E169" s="220">
        <v>0</v>
      </c>
      <c r="F169" s="220">
        <v>0</v>
      </c>
      <c r="G169" s="220">
        <v>0</v>
      </c>
      <c r="H169" s="220">
        <v>0</v>
      </c>
      <c r="I169" s="220">
        <v>0</v>
      </c>
      <c r="J169" s="220">
        <v>0</v>
      </c>
      <c r="K169" s="220">
        <v>0</v>
      </c>
      <c r="L169" s="220">
        <v>0</v>
      </c>
      <c r="M169" s="220">
        <v>0</v>
      </c>
      <c r="N169" s="220">
        <v>0</v>
      </c>
      <c r="O169" s="220">
        <v>0</v>
      </c>
      <c r="P169" s="220">
        <f t="shared" si="30"/>
        <v>0</v>
      </c>
      <c r="Q169" s="220">
        <v>0</v>
      </c>
      <c r="R169" s="220">
        <v>0</v>
      </c>
      <c r="S169" s="220">
        <v>0</v>
      </c>
      <c r="T169" s="220">
        <v>0</v>
      </c>
      <c r="U169" s="220">
        <v>0</v>
      </c>
      <c r="V169" s="220">
        <v>0</v>
      </c>
      <c r="W169" s="220">
        <v>0</v>
      </c>
      <c r="X169" s="220">
        <v>0</v>
      </c>
      <c r="Y169" s="220">
        <v>0</v>
      </c>
      <c r="Z169" s="220">
        <v>0</v>
      </c>
      <c r="AA169" s="220">
        <v>0</v>
      </c>
      <c r="AB169" s="220">
        <v>0</v>
      </c>
      <c r="AC169" s="220">
        <v>0</v>
      </c>
      <c r="AD169" s="220">
        <v>0</v>
      </c>
      <c r="AE169" s="220">
        <v>0</v>
      </c>
      <c r="AF169" s="220">
        <v>0</v>
      </c>
      <c r="AG169" s="220">
        <f t="shared" si="31"/>
        <v>0</v>
      </c>
      <c r="AH169" s="234"/>
      <c r="AI169" s="235">
        <f t="shared" si="32"/>
        <v>0</v>
      </c>
      <c r="AJ169" s="235">
        <f t="shared" si="32"/>
        <v>0</v>
      </c>
      <c r="AK169" s="235">
        <f t="shared" si="32"/>
        <v>0</v>
      </c>
      <c r="AL169" s="235">
        <f t="shared" si="32"/>
        <v>0</v>
      </c>
      <c r="AM169" s="235">
        <f t="shared" si="32"/>
        <v>0</v>
      </c>
      <c r="AN169" s="235">
        <f t="shared" si="32"/>
        <v>0</v>
      </c>
      <c r="AO169" s="235">
        <f t="shared" si="25"/>
        <v>0</v>
      </c>
      <c r="AP169" s="235">
        <f t="shared" si="25"/>
        <v>0</v>
      </c>
      <c r="AQ169" s="235">
        <f t="shared" si="25"/>
        <v>0</v>
      </c>
      <c r="AR169" s="235">
        <f t="shared" si="25"/>
        <v>0</v>
      </c>
      <c r="AS169" s="235">
        <f t="shared" si="25"/>
        <v>0</v>
      </c>
      <c r="AT169" s="235">
        <f t="shared" si="25"/>
        <v>0</v>
      </c>
      <c r="AU169" s="236">
        <f t="shared" si="27"/>
        <v>0</v>
      </c>
      <c r="AV169" s="236">
        <f t="shared" si="28"/>
        <v>0</v>
      </c>
      <c r="AW169" s="236">
        <f t="shared" si="28"/>
        <v>0</v>
      </c>
      <c r="AX169" s="236">
        <f t="shared" si="28"/>
        <v>0</v>
      </c>
      <c r="AY169" s="236">
        <f t="shared" si="28"/>
        <v>0</v>
      </c>
      <c r="AZ169" s="236">
        <f t="shared" si="33"/>
        <v>0</v>
      </c>
      <c r="BA169" s="236">
        <f t="shared" si="33"/>
        <v>0</v>
      </c>
      <c r="BB169" s="236">
        <f t="shared" si="33"/>
        <v>0</v>
      </c>
      <c r="BC169" s="236">
        <f t="shared" si="33"/>
        <v>0</v>
      </c>
      <c r="BD169" s="236">
        <f t="shared" si="33"/>
        <v>0</v>
      </c>
      <c r="BE169" s="236">
        <f t="shared" si="33"/>
        <v>0</v>
      </c>
      <c r="BF169" s="236">
        <f t="shared" si="26"/>
        <v>0</v>
      </c>
      <c r="BG169" s="236">
        <f t="shared" si="26"/>
        <v>0</v>
      </c>
      <c r="BH169" s="236">
        <f t="shared" si="26"/>
        <v>0</v>
      </c>
      <c r="BI169" s="236">
        <f t="shared" si="26"/>
        <v>0</v>
      </c>
      <c r="BJ169" s="236">
        <f t="shared" si="26"/>
        <v>0</v>
      </c>
      <c r="BK169" s="236">
        <f t="shared" si="26"/>
        <v>0</v>
      </c>
      <c r="BL169" s="235">
        <f t="shared" si="29"/>
        <v>0</v>
      </c>
      <c r="BM169" s="234"/>
      <c r="BN169" s="234"/>
      <c r="BO169" s="234"/>
      <c r="BP169" s="234"/>
      <c r="BQ169" s="234"/>
    </row>
    <row r="170" spans="1:69">
      <c r="A170" s="234" t="s">
        <v>383</v>
      </c>
      <c r="B170" s="231">
        <v>1.9900000000000001E-2</v>
      </c>
      <c r="C170" s="231">
        <v>1.9900000000000001E-2</v>
      </c>
      <c r="D170" s="220">
        <v>1264434.92</v>
      </c>
      <c r="E170" s="220">
        <v>1264434.92</v>
      </c>
      <c r="F170" s="220">
        <v>1264434.92</v>
      </c>
      <c r="G170" s="220">
        <v>1264434.92</v>
      </c>
      <c r="H170" s="220">
        <v>1264434.92</v>
      </c>
      <c r="I170" s="220">
        <v>1264434.92</v>
      </c>
      <c r="J170" s="220">
        <v>0</v>
      </c>
      <c r="K170" s="220">
        <v>0</v>
      </c>
      <c r="L170" s="220">
        <v>0</v>
      </c>
      <c r="M170" s="220">
        <v>0</v>
      </c>
      <c r="N170" s="220">
        <v>0</v>
      </c>
      <c r="O170" s="220">
        <v>0</v>
      </c>
      <c r="P170" s="220">
        <f t="shared" si="30"/>
        <v>7586609.5199999996</v>
      </c>
      <c r="Q170" s="220">
        <v>0</v>
      </c>
      <c r="R170" s="220">
        <v>0</v>
      </c>
      <c r="S170" s="220">
        <v>0</v>
      </c>
      <c r="T170" s="220">
        <v>0</v>
      </c>
      <c r="U170" s="220">
        <v>0</v>
      </c>
      <c r="V170" s="220">
        <v>0</v>
      </c>
      <c r="W170" s="220">
        <v>0</v>
      </c>
      <c r="X170" s="220">
        <v>0</v>
      </c>
      <c r="Y170" s="220">
        <v>0</v>
      </c>
      <c r="Z170" s="220">
        <v>0</v>
      </c>
      <c r="AA170" s="220">
        <v>0</v>
      </c>
      <c r="AB170" s="220">
        <v>0</v>
      </c>
      <c r="AC170" s="220">
        <v>0</v>
      </c>
      <c r="AD170" s="220">
        <v>0</v>
      </c>
      <c r="AE170" s="220">
        <v>0</v>
      </c>
      <c r="AF170" s="220">
        <v>0</v>
      </c>
      <c r="AG170" s="220">
        <f t="shared" si="31"/>
        <v>0</v>
      </c>
      <c r="AH170" s="234"/>
      <c r="AI170" s="235">
        <f t="shared" si="32"/>
        <v>2096.85</v>
      </c>
      <c r="AJ170" s="235">
        <f t="shared" si="32"/>
        <v>2096.85</v>
      </c>
      <c r="AK170" s="235">
        <f t="shared" si="32"/>
        <v>2096.85</v>
      </c>
      <c r="AL170" s="235">
        <f t="shared" si="32"/>
        <v>2096.85</v>
      </c>
      <c r="AM170" s="235">
        <f t="shared" si="32"/>
        <v>2096.85</v>
      </c>
      <c r="AN170" s="235">
        <f t="shared" si="32"/>
        <v>2096.85</v>
      </c>
      <c r="AO170" s="235">
        <f t="shared" si="25"/>
        <v>0</v>
      </c>
      <c r="AP170" s="235">
        <f t="shared" si="25"/>
        <v>0</v>
      </c>
      <c r="AQ170" s="235">
        <f t="shared" si="25"/>
        <v>0</v>
      </c>
      <c r="AR170" s="235">
        <f t="shared" si="25"/>
        <v>0</v>
      </c>
      <c r="AS170" s="235">
        <f t="shared" si="25"/>
        <v>0</v>
      </c>
      <c r="AT170" s="235">
        <f t="shared" si="25"/>
        <v>0</v>
      </c>
      <c r="AU170" s="236">
        <f t="shared" si="27"/>
        <v>12581.1</v>
      </c>
      <c r="AV170" s="236">
        <f t="shared" si="28"/>
        <v>0</v>
      </c>
      <c r="AW170" s="236">
        <f t="shared" si="28"/>
        <v>0</v>
      </c>
      <c r="AX170" s="236">
        <f t="shared" si="28"/>
        <v>0</v>
      </c>
      <c r="AY170" s="236">
        <f t="shared" si="28"/>
        <v>0</v>
      </c>
      <c r="AZ170" s="236">
        <f t="shared" si="33"/>
        <v>0</v>
      </c>
      <c r="BA170" s="236">
        <f t="shared" si="33"/>
        <v>0</v>
      </c>
      <c r="BB170" s="236">
        <f t="shared" si="33"/>
        <v>0</v>
      </c>
      <c r="BC170" s="236">
        <f t="shared" si="33"/>
        <v>0</v>
      </c>
      <c r="BD170" s="236">
        <f t="shared" si="33"/>
        <v>0</v>
      </c>
      <c r="BE170" s="236">
        <f t="shared" si="33"/>
        <v>0</v>
      </c>
      <c r="BF170" s="236">
        <f t="shared" si="26"/>
        <v>0</v>
      </c>
      <c r="BG170" s="236">
        <f t="shared" si="26"/>
        <v>0</v>
      </c>
      <c r="BH170" s="236">
        <f t="shared" si="26"/>
        <v>0</v>
      </c>
      <c r="BI170" s="236">
        <f t="shared" si="26"/>
        <v>0</v>
      </c>
      <c r="BJ170" s="236">
        <f t="shared" si="26"/>
        <v>0</v>
      </c>
      <c r="BK170" s="236">
        <f t="shared" si="26"/>
        <v>0</v>
      </c>
      <c r="BL170" s="235">
        <f t="shared" si="29"/>
        <v>0</v>
      </c>
      <c r="BM170" s="234"/>
      <c r="BN170" s="234"/>
      <c r="BO170" s="234"/>
      <c r="BP170" s="234"/>
      <c r="BQ170" s="234"/>
    </row>
    <row r="171" spans="1:69">
      <c r="A171" s="234" t="s">
        <v>384</v>
      </c>
      <c r="B171" s="231">
        <v>1.4200000000000001E-2</v>
      </c>
      <c r="C171" s="231">
        <v>1.4200000000000001E-2</v>
      </c>
      <c r="D171" s="220">
        <v>1415469.1</v>
      </c>
      <c r="E171" s="220">
        <v>1415469.1</v>
      </c>
      <c r="F171" s="220">
        <v>1415469.1</v>
      </c>
      <c r="G171" s="220">
        <v>1415469.1</v>
      </c>
      <c r="H171" s="220">
        <v>1415469.1</v>
      </c>
      <c r="I171" s="220">
        <v>1415469.1</v>
      </c>
      <c r="J171" s="220">
        <v>1415469.1</v>
      </c>
      <c r="K171" s="220">
        <v>1415469.1</v>
      </c>
      <c r="L171" s="220">
        <v>1415469.1</v>
      </c>
      <c r="M171" s="220">
        <v>1415469.1</v>
      </c>
      <c r="N171" s="220">
        <v>1415469.1</v>
      </c>
      <c r="O171" s="220">
        <v>1415469.1</v>
      </c>
      <c r="P171" s="220">
        <f t="shared" si="30"/>
        <v>16985629.199999999</v>
      </c>
      <c r="Q171" s="220">
        <v>1415469.1</v>
      </c>
      <c r="R171" s="220">
        <v>1415469.1</v>
      </c>
      <c r="S171" s="220">
        <v>1415469.1</v>
      </c>
      <c r="T171" s="220">
        <v>1415469.1</v>
      </c>
      <c r="U171" s="220">
        <v>1415469.1</v>
      </c>
      <c r="V171" s="220">
        <v>1415469.1</v>
      </c>
      <c r="W171" s="220">
        <v>1415469.1</v>
      </c>
      <c r="X171" s="220">
        <v>1415469.1</v>
      </c>
      <c r="Y171" s="220">
        <v>1415469.1</v>
      </c>
      <c r="Z171" s="220">
        <v>1415469.1</v>
      </c>
      <c r="AA171" s="220">
        <v>1415469.1</v>
      </c>
      <c r="AB171" s="220">
        <v>1415469.1</v>
      </c>
      <c r="AC171" s="220">
        <v>1415469.1</v>
      </c>
      <c r="AD171" s="220">
        <v>1415469.1</v>
      </c>
      <c r="AE171" s="220">
        <v>1415469.1</v>
      </c>
      <c r="AF171" s="220">
        <v>1415469.1</v>
      </c>
      <c r="AG171" s="220">
        <f t="shared" si="31"/>
        <v>16985629.199999999</v>
      </c>
      <c r="AH171" s="234"/>
      <c r="AI171" s="235">
        <f t="shared" si="32"/>
        <v>1674.97</v>
      </c>
      <c r="AJ171" s="235">
        <f t="shared" si="32"/>
        <v>1674.97</v>
      </c>
      <c r="AK171" s="235">
        <f t="shared" si="32"/>
        <v>1674.97</v>
      </c>
      <c r="AL171" s="235">
        <f t="shared" si="32"/>
        <v>1674.97</v>
      </c>
      <c r="AM171" s="235">
        <f t="shared" si="32"/>
        <v>1674.97</v>
      </c>
      <c r="AN171" s="235">
        <f t="shared" si="32"/>
        <v>1674.97</v>
      </c>
      <c r="AO171" s="235">
        <f t="shared" si="25"/>
        <v>1674.97</v>
      </c>
      <c r="AP171" s="235">
        <f t="shared" si="25"/>
        <v>1674.97</v>
      </c>
      <c r="AQ171" s="235">
        <f t="shared" si="25"/>
        <v>1674.97</v>
      </c>
      <c r="AR171" s="235">
        <f t="shared" si="25"/>
        <v>1674.97</v>
      </c>
      <c r="AS171" s="235">
        <f t="shared" si="25"/>
        <v>1674.97</v>
      </c>
      <c r="AT171" s="235">
        <f t="shared" si="25"/>
        <v>1674.97</v>
      </c>
      <c r="AU171" s="236">
        <f t="shared" si="27"/>
        <v>20099.64</v>
      </c>
      <c r="AV171" s="236">
        <f t="shared" si="28"/>
        <v>1674.97</v>
      </c>
      <c r="AW171" s="236">
        <f t="shared" si="28"/>
        <v>1674.97</v>
      </c>
      <c r="AX171" s="236">
        <f t="shared" si="28"/>
        <v>1674.97</v>
      </c>
      <c r="AY171" s="236">
        <f t="shared" si="28"/>
        <v>1674.97</v>
      </c>
      <c r="AZ171" s="236">
        <f t="shared" si="33"/>
        <v>1674.97</v>
      </c>
      <c r="BA171" s="236">
        <f t="shared" si="33"/>
        <v>1674.97</v>
      </c>
      <c r="BB171" s="236">
        <f t="shared" si="33"/>
        <v>1674.97</v>
      </c>
      <c r="BC171" s="236">
        <f t="shared" si="33"/>
        <v>1674.97</v>
      </c>
      <c r="BD171" s="236">
        <f t="shared" si="33"/>
        <v>1674.97</v>
      </c>
      <c r="BE171" s="236">
        <f t="shared" si="33"/>
        <v>1674.97</v>
      </c>
      <c r="BF171" s="236">
        <f t="shared" si="26"/>
        <v>1674.97</v>
      </c>
      <c r="BG171" s="236">
        <f t="shared" si="26"/>
        <v>1674.97</v>
      </c>
      <c r="BH171" s="236">
        <f t="shared" si="26"/>
        <v>1674.97</v>
      </c>
      <c r="BI171" s="236">
        <f t="shared" si="26"/>
        <v>1674.97</v>
      </c>
      <c r="BJ171" s="236">
        <f t="shared" si="26"/>
        <v>1674.97</v>
      </c>
      <c r="BK171" s="236">
        <f t="shared" si="26"/>
        <v>1674.97</v>
      </c>
      <c r="BL171" s="235">
        <f t="shared" si="29"/>
        <v>20099.64</v>
      </c>
      <c r="BM171" s="234"/>
      <c r="BN171" s="234"/>
      <c r="BO171" s="234"/>
      <c r="BP171" s="234"/>
      <c r="BQ171" s="234"/>
    </row>
    <row r="172" spans="1:69">
      <c r="A172" s="234" t="s">
        <v>385</v>
      </c>
      <c r="B172" s="231">
        <v>0</v>
      </c>
      <c r="C172" s="231">
        <v>0</v>
      </c>
      <c r="D172" s="220">
        <v>0</v>
      </c>
      <c r="E172" s="220">
        <v>0</v>
      </c>
      <c r="F172" s="220">
        <v>0</v>
      </c>
      <c r="G172" s="220">
        <v>0</v>
      </c>
      <c r="H172" s="220">
        <v>0</v>
      </c>
      <c r="I172" s="220">
        <v>0</v>
      </c>
      <c r="J172" s="220">
        <v>0</v>
      </c>
      <c r="K172" s="220">
        <v>0</v>
      </c>
      <c r="L172" s="220">
        <v>0</v>
      </c>
      <c r="M172" s="220">
        <v>0</v>
      </c>
      <c r="N172" s="220">
        <v>0</v>
      </c>
      <c r="O172" s="220">
        <v>0</v>
      </c>
      <c r="P172" s="220">
        <f t="shared" si="30"/>
        <v>0</v>
      </c>
      <c r="Q172" s="220">
        <v>0</v>
      </c>
      <c r="R172" s="220">
        <v>0</v>
      </c>
      <c r="S172" s="220">
        <v>0</v>
      </c>
      <c r="T172" s="220">
        <v>0</v>
      </c>
      <c r="U172" s="220">
        <v>0</v>
      </c>
      <c r="V172" s="220">
        <v>0</v>
      </c>
      <c r="W172" s="220">
        <v>0</v>
      </c>
      <c r="X172" s="220">
        <v>0</v>
      </c>
      <c r="Y172" s="220">
        <v>0</v>
      </c>
      <c r="Z172" s="220">
        <v>0</v>
      </c>
      <c r="AA172" s="220">
        <v>0</v>
      </c>
      <c r="AB172" s="220">
        <v>0</v>
      </c>
      <c r="AC172" s="220">
        <v>0</v>
      </c>
      <c r="AD172" s="220">
        <v>0</v>
      </c>
      <c r="AE172" s="220">
        <v>0</v>
      </c>
      <c r="AF172" s="220">
        <v>0</v>
      </c>
      <c r="AG172" s="220">
        <f t="shared" si="31"/>
        <v>0</v>
      </c>
      <c r="AH172" s="234"/>
      <c r="AI172" s="235">
        <f t="shared" si="32"/>
        <v>0</v>
      </c>
      <c r="AJ172" s="235">
        <f t="shared" si="32"/>
        <v>0</v>
      </c>
      <c r="AK172" s="235">
        <f t="shared" si="32"/>
        <v>0</v>
      </c>
      <c r="AL172" s="235">
        <f t="shared" si="32"/>
        <v>0</v>
      </c>
      <c r="AM172" s="235">
        <f t="shared" si="32"/>
        <v>0</v>
      </c>
      <c r="AN172" s="235">
        <f t="shared" si="32"/>
        <v>0</v>
      </c>
      <c r="AO172" s="235">
        <f t="shared" si="25"/>
        <v>0</v>
      </c>
      <c r="AP172" s="235">
        <f t="shared" si="25"/>
        <v>0</v>
      </c>
      <c r="AQ172" s="235">
        <f t="shared" si="25"/>
        <v>0</v>
      </c>
      <c r="AR172" s="235">
        <f t="shared" si="25"/>
        <v>0</v>
      </c>
      <c r="AS172" s="235">
        <f t="shared" si="25"/>
        <v>0</v>
      </c>
      <c r="AT172" s="235">
        <f t="shared" si="25"/>
        <v>0</v>
      </c>
      <c r="AU172" s="236">
        <f t="shared" si="27"/>
        <v>0</v>
      </c>
      <c r="AV172" s="236">
        <f t="shared" si="28"/>
        <v>0</v>
      </c>
      <c r="AW172" s="236">
        <f t="shared" si="28"/>
        <v>0</v>
      </c>
      <c r="AX172" s="236">
        <f t="shared" si="28"/>
        <v>0</v>
      </c>
      <c r="AY172" s="236">
        <f t="shared" si="28"/>
        <v>0</v>
      </c>
      <c r="AZ172" s="236">
        <f t="shared" si="33"/>
        <v>0</v>
      </c>
      <c r="BA172" s="236">
        <f t="shared" si="33"/>
        <v>0</v>
      </c>
      <c r="BB172" s="236">
        <f t="shared" si="33"/>
        <v>0</v>
      </c>
      <c r="BC172" s="236">
        <f t="shared" si="33"/>
        <v>0</v>
      </c>
      <c r="BD172" s="236">
        <f t="shared" si="33"/>
        <v>0</v>
      </c>
      <c r="BE172" s="236">
        <f t="shared" si="33"/>
        <v>0</v>
      </c>
      <c r="BF172" s="236">
        <f t="shared" si="26"/>
        <v>0</v>
      </c>
      <c r="BG172" s="236">
        <f t="shared" si="26"/>
        <v>0</v>
      </c>
      <c r="BH172" s="236">
        <f t="shared" si="26"/>
        <v>0</v>
      </c>
      <c r="BI172" s="236">
        <f t="shared" si="26"/>
        <v>0</v>
      </c>
      <c r="BJ172" s="236">
        <f t="shared" si="26"/>
        <v>0</v>
      </c>
      <c r="BK172" s="236">
        <f t="shared" si="26"/>
        <v>0</v>
      </c>
      <c r="BL172" s="235">
        <f t="shared" si="29"/>
        <v>0</v>
      </c>
      <c r="BM172" s="234"/>
      <c r="BN172" s="234"/>
      <c r="BO172" s="234"/>
      <c r="BP172" s="234"/>
      <c r="BQ172" s="234"/>
    </row>
    <row r="173" spans="1:69">
      <c r="A173" s="234" t="s">
        <v>386</v>
      </c>
      <c r="B173" s="231">
        <v>0</v>
      </c>
      <c r="C173" s="231">
        <v>0</v>
      </c>
      <c r="D173" s="220">
        <v>0</v>
      </c>
      <c r="E173" s="220">
        <v>0</v>
      </c>
      <c r="F173" s="220">
        <v>0</v>
      </c>
      <c r="G173" s="220">
        <v>0</v>
      </c>
      <c r="H173" s="220">
        <v>0</v>
      </c>
      <c r="I173" s="220">
        <v>0</v>
      </c>
      <c r="J173" s="220">
        <v>0</v>
      </c>
      <c r="K173" s="220">
        <v>0</v>
      </c>
      <c r="L173" s="220">
        <v>0</v>
      </c>
      <c r="M173" s="220">
        <v>0</v>
      </c>
      <c r="N173" s="220">
        <v>0</v>
      </c>
      <c r="O173" s="220">
        <v>0</v>
      </c>
      <c r="P173" s="220">
        <f t="shared" si="30"/>
        <v>0</v>
      </c>
      <c r="Q173" s="220">
        <v>0</v>
      </c>
      <c r="R173" s="220">
        <v>0</v>
      </c>
      <c r="S173" s="220">
        <v>0</v>
      </c>
      <c r="T173" s="220">
        <v>0</v>
      </c>
      <c r="U173" s="220">
        <v>0</v>
      </c>
      <c r="V173" s="220">
        <v>0</v>
      </c>
      <c r="W173" s="220">
        <v>0</v>
      </c>
      <c r="X173" s="220">
        <v>0</v>
      </c>
      <c r="Y173" s="220">
        <v>0</v>
      </c>
      <c r="Z173" s="220">
        <v>0</v>
      </c>
      <c r="AA173" s="220">
        <v>0</v>
      </c>
      <c r="AB173" s="220">
        <v>0</v>
      </c>
      <c r="AC173" s="220">
        <v>0</v>
      </c>
      <c r="AD173" s="220">
        <v>0</v>
      </c>
      <c r="AE173" s="220">
        <v>0</v>
      </c>
      <c r="AF173" s="220">
        <v>0</v>
      </c>
      <c r="AG173" s="220">
        <f t="shared" si="31"/>
        <v>0</v>
      </c>
      <c r="AH173" s="234"/>
      <c r="AI173" s="235">
        <f t="shared" si="32"/>
        <v>0</v>
      </c>
      <c r="AJ173" s="235">
        <f t="shared" si="32"/>
        <v>0</v>
      </c>
      <c r="AK173" s="235">
        <f t="shared" si="32"/>
        <v>0</v>
      </c>
      <c r="AL173" s="235">
        <f t="shared" si="32"/>
        <v>0</v>
      </c>
      <c r="AM173" s="235">
        <f t="shared" si="32"/>
        <v>0</v>
      </c>
      <c r="AN173" s="235">
        <f t="shared" si="32"/>
        <v>0</v>
      </c>
      <c r="AO173" s="235">
        <f t="shared" si="25"/>
        <v>0</v>
      </c>
      <c r="AP173" s="235">
        <f t="shared" si="25"/>
        <v>0</v>
      </c>
      <c r="AQ173" s="235">
        <f t="shared" si="25"/>
        <v>0</v>
      </c>
      <c r="AR173" s="235">
        <f t="shared" si="25"/>
        <v>0</v>
      </c>
      <c r="AS173" s="235">
        <f t="shared" si="25"/>
        <v>0</v>
      </c>
      <c r="AT173" s="235">
        <f t="shared" si="25"/>
        <v>0</v>
      </c>
      <c r="AU173" s="236">
        <f t="shared" si="27"/>
        <v>0</v>
      </c>
      <c r="AV173" s="236">
        <f t="shared" si="28"/>
        <v>0</v>
      </c>
      <c r="AW173" s="236">
        <f t="shared" si="28"/>
        <v>0</v>
      </c>
      <c r="AX173" s="236">
        <f t="shared" si="28"/>
        <v>0</v>
      </c>
      <c r="AY173" s="236">
        <f t="shared" si="28"/>
        <v>0</v>
      </c>
      <c r="AZ173" s="236">
        <f t="shared" si="33"/>
        <v>0</v>
      </c>
      <c r="BA173" s="236">
        <f t="shared" si="33"/>
        <v>0</v>
      </c>
      <c r="BB173" s="236">
        <f t="shared" si="33"/>
        <v>0</v>
      </c>
      <c r="BC173" s="236">
        <f t="shared" si="33"/>
        <v>0</v>
      </c>
      <c r="BD173" s="236">
        <f t="shared" si="33"/>
        <v>0</v>
      </c>
      <c r="BE173" s="236">
        <f t="shared" si="33"/>
        <v>0</v>
      </c>
      <c r="BF173" s="236">
        <f t="shared" si="26"/>
        <v>0</v>
      </c>
      <c r="BG173" s="236">
        <f t="shared" si="26"/>
        <v>0</v>
      </c>
      <c r="BH173" s="236">
        <f t="shared" si="26"/>
        <v>0</v>
      </c>
      <c r="BI173" s="236">
        <f t="shared" si="26"/>
        <v>0</v>
      </c>
      <c r="BJ173" s="236">
        <f t="shared" si="26"/>
        <v>0</v>
      </c>
      <c r="BK173" s="236">
        <f t="shared" si="26"/>
        <v>0</v>
      </c>
      <c r="BL173" s="235">
        <f t="shared" si="29"/>
        <v>0</v>
      </c>
      <c r="BM173" s="234"/>
      <c r="BN173" s="234"/>
      <c r="BO173" s="234"/>
      <c r="BP173" s="234"/>
      <c r="BQ173" s="234"/>
    </row>
    <row r="174" spans="1:69">
      <c r="A174" s="234" t="s">
        <v>387</v>
      </c>
      <c r="B174" s="231">
        <v>1.5200000000000002E-2</v>
      </c>
      <c r="C174" s="231">
        <v>1.5200000000000002E-2</v>
      </c>
      <c r="D174" s="220">
        <v>68560.92</v>
      </c>
      <c r="E174" s="220">
        <v>68560.92</v>
      </c>
      <c r="F174" s="220">
        <v>68560.92</v>
      </c>
      <c r="G174" s="220">
        <v>68560.92</v>
      </c>
      <c r="H174" s="220">
        <v>68560.92</v>
      </c>
      <c r="I174" s="220">
        <v>68560.92</v>
      </c>
      <c r="J174" s="220">
        <v>68560.92</v>
      </c>
      <c r="K174" s="220">
        <v>68560.92</v>
      </c>
      <c r="L174" s="220">
        <v>92019.739999999991</v>
      </c>
      <c r="M174" s="220">
        <v>115478.56</v>
      </c>
      <c r="N174" s="220">
        <v>115478.56</v>
      </c>
      <c r="O174" s="220">
        <v>115478.56</v>
      </c>
      <c r="P174" s="220">
        <f t="shared" si="30"/>
        <v>986942.78</v>
      </c>
      <c r="Q174" s="220">
        <v>115478.56</v>
      </c>
      <c r="R174" s="220">
        <v>115478.56</v>
      </c>
      <c r="S174" s="220">
        <v>115478.56</v>
      </c>
      <c r="T174" s="220">
        <v>115478.56</v>
      </c>
      <c r="U174" s="220">
        <v>115478.56</v>
      </c>
      <c r="V174" s="220">
        <v>115478.56</v>
      </c>
      <c r="W174" s="220">
        <v>115478.56</v>
      </c>
      <c r="X174" s="220">
        <v>115478.56</v>
      </c>
      <c r="Y174" s="220">
        <v>115478.56</v>
      </c>
      <c r="Z174" s="220">
        <v>115478.56</v>
      </c>
      <c r="AA174" s="220">
        <v>115478.56</v>
      </c>
      <c r="AB174" s="220">
        <v>115478.56</v>
      </c>
      <c r="AC174" s="220">
        <v>115478.56</v>
      </c>
      <c r="AD174" s="220">
        <v>115478.56</v>
      </c>
      <c r="AE174" s="220">
        <v>115478.56</v>
      </c>
      <c r="AF174" s="220">
        <v>115478.56</v>
      </c>
      <c r="AG174" s="220">
        <f t="shared" si="31"/>
        <v>1385742.7200000004</v>
      </c>
      <c r="AH174" s="234"/>
      <c r="AI174" s="235">
        <f t="shared" si="32"/>
        <v>86.84</v>
      </c>
      <c r="AJ174" s="235">
        <f t="shared" si="32"/>
        <v>86.84</v>
      </c>
      <c r="AK174" s="235">
        <f t="shared" si="32"/>
        <v>86.84</v>
      </c>
      <c r="AL174" s="235">
        <f t="shared" si="32"/>
        <v>86.84</v>
      </c>
      <c r="AM174" s="235">
        <f t="shared" si="32"/>
        <v>86.84</v>
      </c>
      <c r="AN174" s="235">
        <f t="shared" si="32"/>
        <v>86.84</v>
      </c>
      <c r="AO174" s="235">
        <f t="shared" si="25"/>
        <v>86.84</v>
      </c>
      <c r="AP174" s="235">
        <f t="shared" si="25"/>
        <v>86.84</v>
      </c>
      <c r="AQ174" s="235">
        <f t="shared" si="25"/>
        <v>116.56</v>
      </c>
      <c r="AR174" s="235">
        <f t="shared" si="25"/>
        <v>146.27000000000001</v>
      </c>
      <c r="AS174" s="235">
        <f t="shared" si="25"/>
        <v>146.27000000000001</v>
      </c>
      <c r="AT174" s="235">
        <f t="shared" si="25"/>
        <v>146.27000000000001</v>
      </c>
      <c r="AU174" s="236">
        <f t="shared" si="27"/>
        <v>1250.0900000000001</v>
      </c>
      <c r="AV174" s="236">
        <f t="shared" si="28"/>
        <v>146.27000000000001</v>
      </c>
      <c r="AW174" s="236">
        <f t="shared" si="28"/>
        <v>146.27000000000001</v>
      </c>
      <c r="AX174" s="236">
        <f t="shared" si="28"/>
        <v>146.27000000000001</v>
      </c>
      <c r="AY174" s="236">
        <f t="shared" si="28"/>
        <v>146.27000000000001</v>
      </c>
      <c r="AZ174" s="236">
        <f t="shared" si="33"/>
        <v>146.27000000000001</v>
      </c>
      <c r="BA174" s="236">
        <f t="shared" si="33"/>
        <v>146.27000000000001</v>
      </c>
      <c r="BB174" s="236">
        <f t="shared" si="33"/>
        <v>146.27000000000001</v>
      </c>
      <c r="BC174" s="236">
        <f t="shared" si="33"/>
        <v>146.27000000000001</v>
      </c>
      <c r="BD174" s="236">
        <f t="shared" si="33"/>
        <v>146.27000000000001</v>
      </c>
      <c r="BE174" s="236">
        <f t="shared" si="33"/>
        <v>146.27000000000001</v>
      </c>
      <c r="BF174" s="236">
        <f t="shared" si="26"/>
        <v>146.27000000000001</v>
      </c>
      <c r="BG174" s="236">
        <f t="shared" si="26"/>
        <v>146.27000000000001</v>
      </c>
      <c r="BH174" s="236">
        <f t="shared" si="26"/>
        <v>146.27000000000001</v>
      </c>
      <c r="BI174" s="236">
        <f t="shared" si="26"/>
        <v>146.27000000000001</v>
      </c>
      <c r="BJ174" s="236">
        <f t="shared" si="26"/>
        <v>146.27000000000001</v>
      </c>
      <c r="BK174" s="236">
        <f t="shared" si="26"/>
        <v>146.27000000000001</v>
      </c>
      <c r="BL174" s="235">
        <f t="shared" si="29"/>
        <v>1755.24</v>
      </c>
      <c r="BM174" s="234"/>
      <c r="BN174" s="234"/>
      <c r="BO174" s="234"/>
      <c r="BP174" s="234"/>
      <c r="BQ174" s="234"/>
    </row>
    <row r="175" spans="1:69">
      <c r="A175" s="234" t="s">
        <v>388</v>
      </c>
      <c r="B175" s="231">
        <v>5.9999999999999995E-4</v>
      </c>
      <c r="C175" s="231">
        <v>5.9999999999999995E-4</v>
      </c>
      <c r="D175" s="220">
        <v>65561.27</v>
      </c>
      <c r="E175" s="220">
        <v>65561.27</v>
      </c>
      <c r="F175" s="220">
        <v>65561.27</v>
      </c>
      <c r="G175" s="220">
        <v>65561.27</v>
      </c>
      <c r="H175" s="220">
        <v>65561.27</v>
      </c>
      <c r="I175" s="220">
        <v>65561.27</v>
      </c>
      <c r="J175" s="220">
        <v>65561.27</v>
      </c>
      <c r="K175" s="220">
        <v>65561.27</v>
      </c>
      <c r="L175" s="220">
        <v>65561.27</v>
      </c>
      <c r="M175" s="220">
        <v>65561.27</v>
      </c>
      <c r="N175" s="220">
        <v>65561.27</v>
      </c>
      <c r="O175" s="220">
        <v>65561.27</v>
      </c>
      <c r="P175" s="220">
        <f t="shared" si="30"/>
        <v>786735.24000000011</v>
      </c>
      <c r="Q175" s="220">
        <v>65561.27</v>
      </c>
      <c r="R175" s="220">
        <v>65561.27</v>
      </c>
      <c r="S175" s="220">
        <v>65561.27</v>
      </c>
      <c r="T175" s="220">
        <v>65561.27</v>
      </c>
      <c r="U175" s="220">
        <v>65561.27</v>
      </c>
      <c r="V175" s="220">
        <v>65561.27</v>
      </c>
      <c r="W175" s="220">
        <v>65561.27</v>
      </c>
      <c r="X175" s="220">
        <v>65561.27</v>
      </c>
      <c r="Y175" s="220">
        <v>65561.27</v>
      </c>
      <c r="Z175" s="220">
        <v>65561.27</v>
      </c>
      <c r="AA175" s="220">
        <v>65561.27</v>
      </c>
      <c r="AB175" s="220">
        <v>65561.27</v>
      </c>
      <c r="AC175" s="220">
        <v>65561.27</v>
      </c>
      <c r="AD175" s="220">
        <v>65561.27</v>
      </c>
      <c r="AE175" s="220">
        <v>65561.27</v>
      </c>
      <c r="AF175" s="220">
        <v>65561.27</v>
      </c>
      <c r="AG175" s="220">
        <f t="shared" si="31"/>
        <v>786735.24000000011</v>
      </c>
      <c r="AH175" s="234"/>
      <c r="AI175" s="235">
        <f t="shared" si="32"/>
        <v>3.28</v>
      </c>
      <c r="AJ175" s="235">
        <f t="shared" si="32"/>
        <v>3.28</v>
      </c>
      <c r="AK175" s="235">
        <f t="shared" si="32"/>
        <v>3.28</v>
      </c>
      <c r="AL175" s="235">
        <f t="shared" si="32"/>
        <v>3.28</v>
      </c>
      <c r="AM175" s="235">
        <f t="shared" si="32"/>
        <v>3.28</v>
      </c>
      <c r="AN175" s="235">
        <f t="shared" si="32"/>
        <v>3.28</v>
      </c>
      <c r="AO175" s="235">
        <f t="shared" si="25"/>
        <v>3.28</v>
      </c>
      <c r="AP175" s="235">
        <f t="shared" si="25"/>
        <v>3.28</v>
      </c>
      <c r="AQ175" s="235">
        <f t="shared" si="25"/>
        <v>3.28</v>
      </c>
      <c r="AR175" s="235">
        <f t="shared" si="25"/>
        <v>3.28</v>
      </c>
      <c r="AS175" s="235">
        <f t="shared" si="25"/>
        <v>3.28</v>
      </c>
      <c r="AT175" s="235">
        <f t="shared" si="25"/>
        <v>3.28</v>
      </c>
      <c r="AU175" s="236">
        <f t="shared" si="27"/>
        <v>39.360000000000007</v>
      </c>
      <c r="AV175" s="236">
        <f t="shared" si="28"/>
        <v>3.28</v>
      </c>
      <c r="AW175" s="236">
        <f t="shared" si="28"/>
        <v>3.28</v>
      </c>
      <c r="AX175" s="236">
        <f t="shared" si="28"/>
        <v>3.28</v>
      </c>
      <c r="AY175" s="236">
        <f t="shared" si="28"/>
        <v>3.28</v>
      </c>
      <c r="AZ175" s="236">
        <f t="shared" si="33"/>
        <v>3.28</v>
      </c>
      <c r="BA175" s="236">
        <f t="shared" si="33"/>
        <v>3.28</v>
      </c>
      <c r="BB175" s="236">
        <f t="shared" si="33"/>
        <v>3.28</v>
      </c>
      <c r="BC175" s="236">
        <f t="shared" si="33"/>
        <v>3.28</v>
      </c>
      <c r="BD175" s="236">
        <f t="shared" si="33"/>
        <v>3.28</v>
      </c>
      <c r="BE175" s="236">
        <f t="shared" si="33"/>
        <v>3.28</v>
      </c>
      <c r="BF175" s="236">
        <f t="shared" si="26"/>
        <v>3.28</v>
      </c>
      <c r="BG175" s="236">
        <f t="shared" si="26"/>
        <v>3.28</v>
      </c>
      <c r="BH175" s="236">
        <f t="shared" si="26"/>
        <v>3.28</v>
      </c>
      <c r="BI175" s="236">
        <f t="shared" si="26"/>
        <v>3.28</v>
      </c>
      <c r="BJ175" s="236">
        <f t="shared" si="26"/>
        <v>3.28</v>
      </c>
      <c r="BK175" s="236">
        <f t="shared" si="26"/>
        <v>3.28</v>
      </c>
      <c r="BL175" s="235">
        <f t="shared" si="29"/>
        <v>39.360000000000007</v>
      </c>
      <c r="BM175" s="234"/>
      <c r="BN175" s="234"/>
      <c r="BO175" s="234"/>
      <c r="BP175" s="234"/>
      <c r="BQ175" s="234"/>
    </row>
    <row r="176" spans="1:69">
      <c r="A176" s="262" t="s">
        <v>389</v>
      </c>
      <c r="B176" s="263">
        <v>3.3599999999999998E-2</v>
      </c>
      <c r="C176" s="263">
        <v>3.3599999999999998E-2</v>
      </c>
      <c r="D176" s="220">
        <v>7123626.5800000001</v>
      </c>
      <c r="E176" s="220">
        <v>7123626.5800000001</v>
      </c>
      <c r="F176" s="220">
        <v>7118806.7699999996</v>
      </c>
      <c r="G176" s="220">
        <v>7084723.3099999996</v>
      </c>
      <c r="H176" s="220">
        <v>7110191.1699999999</v>
      </c>
      <c r="I176" s="220">
        <v>7164922.6699999999</v>
      </c>
      <c r="J176" s="220">
        <v>7192970.8700000001</v>
      </c>
      <c r="K176" s="220">
        <v>7300434.7000000002</v>
      </c>
      <c r="L176" s="220">
        <v>7379850.3300000001</v>
      </c>
      <c r="M176" s="220">
        <v>7433754.5200000005</v>
      </c>
      <c r="N176" s="220">
        <v>7487658.71</v>
      </c>
      <c r="O176" s="220">
        <v>7487658.71</v>
      </c>
      <c r="P176" s="220">
        <f t="shared" si="30"/>
        <v>87008224.919999987</v>
      </c>
      <c r="Q176" s="220">
        <v>7487658.71</v>
      </c>
      <c r="R176" s="220">
        <v>7585142.96</v>
      </c>
      <c r="S176" s="220">
        <v>7734000.9550000001</v>
      </c>
      <c r="T176" s="220">
        <v>7943245.0499999998</v>
      </c>
      <c r="U176" s="220">
        <v>8101115.4000000004</v>
      </c>
      <c r="V176" s="220">
        <v>8344704</v>
      </c>
      <c r="W176" s="220">
        <v>8588292.5999999996</v>
      </c>
      <c r="X176" s="220">
        <v>8588292.5999999996</v>
      </c>
      <c r="Y176" s="220">
        <v>8882590.0999999996</v>
      </c>
      <c r="Z176" s="220">
        <v>9236264.0999999996</v>
      </c>
      <c r="AA176" s="220">
        <v>9295640.5999999996</v>
      </c>
      <c r="AB176" s="220">
        <v>9295640.5999999996</v>
      </c>
      <c r="AC176" s="220">
        <v>9295640.5999999996</v>
      </c>
      <c r="AD176" s="220">
        <v>9365580.5999999996</v>
      </c>
      <c r="AE176" s="220">
        <v>9435520.5999999996</v>
      </c>
      <c r="AF176" s="220">
        <v>9435520.5999999996</v>
      </c>
      <c r="AG176" s="220">
        <f t="shared" si="31"/>
        <v>107864802.39999998</v>
      </c>
      <c r="AH176" s="234"/>
      <c r="AI176" s="235">
        <f t="shared" si="32"/>
        <v>19946.150000000001</v>
      </c>
      <c r="AJ176" s="235">
        <f t="shared" si="32"/>
        <v>19946.150000000001</v>
      </c>
      <c r="AK176" s="235">
        <f t="shared" si="32"/>
        <v>19932.66</v>
      </c>
      <c r="AL176" s="235">
        <f t="shared" si="32"/>
        <v>19837.23</v>
      </c>
      <c r="AM176" s="235">
        <f t="shared" si="32"/>
        <v>19908.54</v>
      </c>
      <c r="AN176" s="235">
        <f t="shared" si="32"/>
        <v>20061.78</v>
      </c>
      <c r="AO176" s="235">
        <f t="shared" si="25"/>
        <v>20140.32</v>
      </c>
      <c r="AP176" s="235">
        <f t="shared" si="25"/>
        <v>20441.22</v>
      </c>
      <c r="AQ176" s="235">
        <f t="shared" si="25"/>
        <v>20663.580000000002</v>
      </c>
      <c r="AR176" s="235">
        <f t="shared" si="25"/>
        <v>20814.509999999998</v>
      </c>
      <c r="AS176" s="235">
        <f t="shared" si="25"/>
        <v>20965.439999999999</v>
      </c>
      <c r="AT176" s="235">
        <f t="shared" si="25"/>
        <v>20965.439999999999</v>
      </c>
      <c r="AU176" s="236">
        <f t="shared" si="27"/>
        <v>243623.02000000002</v>
      </c>
      <c r="AV176" s="236">
        <f t="shared" si="28"/>
        <v>20965.439999999999</v>
      </c>
      <c r="AW176" s="236">
        <f t="shared" si="28"/>
        <v>21238.400000000001</v>
      </c>
      <c r="AX176" s="236">
        <f t="shared" si="28"/>
        <v>21655.200000000001</v>
      </c>
      <c r="AY176" s="236">
        <f t="shared" si="28"/>
        <v>22241.09</v>
      </c>
      <c r="AZ176" s="236">
        <f t="shared" si="33"/>
        <v>22683.119999999999</v>
      </c>
      <c r="BA176" s="236">
        <f t="shared" si="33"/>
        <v>23365.17</v>
      </c>
      <c r="BB176" s="236">
        <f t="shared" si="33"/>
        <v>24047.22</v>
      </c>
      <c r="BC176" s="236">
        <f t="shared" si="33"/>
        <v>24047.22</v>
      </c>
      <c r="BD176" s="236">
        <f t="shared" si="33"/>
        <v>24871.25</v>
      </c>
      <c r="BE176" s="236">
        <f t="shared" si="33"/>
        <v>25861.54</v>
      </c>
      <c r="BF176" s="236">
        <f t="shared" si="26"/>
        <v>26027.79</v>
      </c>
      <c r="BG176" s="236">
        <f t="shared" si="26"/>
        <v>26027.79</v>
      </c>
      <c r="BH176" s="236">
        <f t="shared" si="26"/>
        <v>26027.79</v>
      </c>
      <c r="BI176" s="236">
        <f t="shared" si="26"/>
        <v>26223.63</v>
      </c>
      <c r="BJ176" s="236">
        <f t="shared" si="26"/>
        <v>26419.46</v>
      </c>
      <c r="BK176" s="236">
        <f t="shared" si="26"/>
        <v>26419.46</v>
      </c>
      <c r="BL176" s="235">
        <f t="shared" si="29"/>
        <v>302021.44000000006</v>
      </c>
      <c r="BM176" s="234"/>
      <c r="BN176" s="234"/>
      <c r="BO176" s="234"/>
      <c r="BP176" s="234"/>
      <c r="BQ176" s="234"/>
    </row>
    <row r="177" spans="1:69">
      <c r="A177" s="234" t="s">
        <v>390</v>
      </c>
      <c r="B177" s="231">
        <v>1.06E-2</v>
      </c>
      <c r="C177" s="231">
        <v>1.06E-2</v>
      </c>
      <c r="D177" s="220">
        <v>1749100.53</v>
      </c>
      <c r="E177" s="220">
        <v>1749100.53</v>
      </c>
      <c r="F177" s="220">
        <v>1749100.53</v>
      </c>
      <c r="G177" s="220">
        <v>1749100.53</v>
      </c>
      <c r="H177" s="220">
        <v>1749100.53</v>
      </c>
      <c r="I177" s="220">
        <v>1749100.53</v>
      </c>
      <c r="J177" s="220">
        <v>1749100.53</v>
      </c>
      <c r="K177" s="220">
        <v>1749100.53</v>
      </c>
      <c r="L177" s="220">
        <v>1823049.22</v>
      </c>
      <c r="M177" s="220">
        <v>1904916.79</v>
      </c>
      <c r="N177" s="220">
        <v>1912835.6700000002</v>
      </c>
      <c r="O177" s="220">
        <v>1912835.6700000002</v>
      </c>
      <c r="P177" s="220">
        <f t="shared" si="30"/>
        <v>21546441.590000004</v>
      </c>
      <c r="Q177" s="220">
        <v>1935408.7800000003</v>
      </c>
      <c r="R177" s="220">
        <v>1957981.8900000001</v>
      </c>
      <c r="S177" s="220">
        <v>1957981.8900000001</v>
      </c>
      <c r="T177" s="220">
        <v>1957981.8900000001</v>
      </c>
      <c r="U177" s="220">
        <v>1957981.8900000001</v>
      </c>
      <c r="V177" s="220">
        <v>1957981.8900000001</v>
      </c>
      <c r="W177" s="220">
        <v>1957981.8900000001</v>
      </c>
      <c r="X177" s="220">
        <v>1957981.8900000001</v>
      </c>
      <c r="Y177" s="220">
        <v>1957981.8900000001</v>
      </c>
      <c r="Z177" s="220">
        <v>1957981.8900000001</v>
      </c>
      <c r="AA177" s="220">
        <v>1957981.8900000001</v>
      </c>
      <c r="AB177" s="220">
        <v>1957981.8900000001</v>
      </c>
      <c r="AC177" s="220">
        <v>1957981.8900000001</v>
      </c>
      <c r="AD177" s="220">
        <v>1957981.8900000001</v>
      </c>
      <c r="AE177" s="220">
        <v>1957981.8900000001</v>
      </c>
      <c r="AF177" s="220">
        <v>1957981.8900000001</v>
      </c>
      <c r="AG177" s="220">
        <f t="shared" si="31"/>
        <v>23495782.680000003</v>
      </c>
      <c r="AH177" s="234"/>
      <c r="AI177" s="235">
        <f t="shared" si="32"/>
        <v>1545.04</v>
      </c>
      <c r="AJ177" s="235">
        <f t="shared" si="32"/>
        <v>1545.04</v>
      </c>
      <c r="AK177" s="235">
        <f t="shared" si="32"/>
        <v>1545.04</v>
      </c>
      <c r="AL177" s="235">
        <f t="shared" si="32"/>
        <v>1545.04</v>
      </c>
      <c r="AM177" s="235">
        <f t="shared" si="32"/>
        <v>1545.04</v>
      </c>
      <c r="AN177" s="235">
        <f t="shared" si="32"/>
        <v>1545.04</v>
      </c>
      <c r="AO177" s="235">
        <f t="shared" si="25"/>
        <v>1545.04</v>
      </c>
      <c r="AP177" s="235">
        <f t="shared" si="25"/>
        <v>1545.04</v>
      </c>
      <c r="AQ177" s="235">
        <f t="shared" si="25"/>
        <v>1610.36</v>
      </c>
      <c r="AR177" s="235">
        <f t="shared" si="25"/>
        <v>1682.68</v>
      </c>
      <c r="AS177" s="235">
        <f t="shared" si="25"/>
        <v>1689.67</v>
      </c>
      <c r="AT177" s="235">
        <f t="shared" si="25"/>
        <v>1689.67</v>
      </c>
      <c r="AU177" s="236">
        <f t="shared" si="27"/>
        <v>19032.699999999997</v>
      </c>
      <c r="AV177" s="236">
        <f t="shared" si="28"/>
        <v>1709.61</v>
      </c>
      <c r="AW177" s="236">
        <f t="shared" si="28"/>
        <v>1729.55</v>
      </c>
      <c r="AX177" s="236">
        <f t="shared" si="28"/>
        <v>1729.55</v>
      </c>
      <c r="AY177" s="236">
        <f t="shared" si="28"/>
        <v>1729.55</v>
      </c>
      <c r="AZ177" s="236">
        <f t="shared" si="33"/>
        <v>1729.55</v>
      </c>
      <c r="BA177" s="236">
        <f t="shared" si="33"/>
        <v>1729.55</v>
      </c>
      <c r="BB177" s="236">
        <f t="shared" si="33"/>
        <v>1729.55</v>
      </c>
      <c r="BC177" s="236">
        <f t="shared" si="33"/>
        <v>1729.55</v>
      </c>
      <c r="BD177" s="236">
        <f t="shared" si="33"/>
        <v>1729.55</v>
      </c>
      <c r="BE177" s="236">
        <f t="shared" si="33"/>
        <v>1729.55</v>
      </c>
      <c r="BF177" s="236">
        <f t="shared" si="26"/>
        <v>1729.55</v>
      </c>
      <c r="BG177" s="236">
        <f t="shared" si="26"/>
        <v>1729.55</v>
      </c>
      <c r="BH177" s="236">
        <f t="shared" si="26"/>
        <v>1729.55</v>
      </c>
      <c r="BI177" s="236">
        <f t="shared" si="26"/>
        <v>1729.55</v>
      </c>
      <c r="BJ177" s="236">
        <f t="shared" si="26"/>
        <v>1729.55</v>
      </c>
      <c r="BK177" s="236">
        <f t="shared" si="26"/>
        <v>1729.55</v>
      </c>
      <c r="BL177" s="235">
        <f t="shared" si="29"/>
        <v>20754.599999999995</v>
      </c>
      <c r="BM177" s="234"/>
      <c r="BN177" s="234"/>
      <c r="BO177" s="234"/>
      <c r="BP177" s="234"/>
      <c r="BQ177" s="234"/>
    </row>
    <row r="178" spans="1:69">
      <c r="A178" s="234" t="s">
        <v>391</v>
      </c>
      <c r="B178" s="231">
        <v>9.0000000000000011E-3</v>
      </c>
      <c r="C178" s="231">
        <v>9.0000000000000011E-3</v>
      </c>
      <c r="D178" s="220">
        <v>962012.25</v>
      </c>
      <c r="E178" s="220">
        <v>962012.25</v>
      </c>
      <c r="F178" s="220">
        <v>962012.25</v>
      </c>
      <c r="G178" s="220">
        <v>962012.25</v>
      </c>
      <c r="H178" s="220">
        <v>962012.25</v>
      </c>
      <c r="I178" s="220">
        <v>962012.25</v>
      </c>
      <c r="J178" s="220">
        <v>962012.25</v>
      </c>
      <c r="K178" s="220">
        <v>962012.25</v>
      </c>
      <c r="L178" s="220">
        <v>962012.25</v>
      </c>
      <c r="M178" s="220">
        <v>962012.25</v>
      </c>
      <c r="N178" s="220">
        <v>962012.25</v>
      </c>
      <c r="O178" s="220">
        <v>962012.25</v>
      </c>
      <c r="P178" s="220">
        <f t="shared" si="30"/>
        <v>11544147</v>
      </c>
      <c r="Q178" s="220">
        <v>962012.25</v>
      </c>
      <c r="R178" s="220">
        <v>962012.25</v>
      </c>
      <c r="S178" s="220">
        <v>962012.25</v>
      </c>
      <c r="T178" s="220">
        <v>962012.25</v>
      </c>
      <c r="U178" s="220">
        <v>962012.25</v>
      </c>
      <c r="V178" s="220">
        <v>962012.25</v>
      </c>
      <c r="W178" s="220">
        <v>962012.25</v>
      </c>
      <c r="X178" s="220">
        <v>962012.25</v>
      </c>
      <c r="Y178" s="220">
        <v>962012.25</v>
      </c>
      <c r="Z178" s="220">
        <v>962012.25</v>
      </c>
      <c r="AA178" s="220">
        <v>962012.25</v>
      </c>
      <c r="AB178" s="220">
        <v>962012.25</v>
      </c>
      <c r="AC178" s="220">
        <v>962012.25</v>
      </c>
      <c r="AD178" s="220">
        <v>962012.25</v>
      </c>
      <c r="AE178" s="220">
        <v>962012.25</v>
      </c>
      <c r="AF178" s="220">
        <v>962012.25</v>
      </c>
      <c r="AG178" s="220">
        <f t="shared" si="31"/>
        <v>11544147</v>
      </c>
      <c r="AH178" s="234"/>
      <c r="AI178" s="235">
        <f t="shared" si="32"/>
        <v>721.51</v>
      </c>
      <c r="AJ178" s="235">
        <f t="shared" si="32"/>
        <v>721.51</v>
      </c>
      <c r="AK178" s="235">
        <f t="shared" si="32"/>
        <v>721.51</v>
      </c>
      <c r="AL178" s="235">
        <f t="shared" si="32"/>
        <v>721.51</v>
      </c>
      <c r="AM178" s="235">
        <f t="shared" si="32"/>
        <v>721.51</v>
      </c>
      <c r="AN178" s="235">
        <f t="shared" si="32"/>
        <v>721.51</v>
      </c>
      <c r="AO178" s="235">
        <f t="shared" si="25"/>
        <v>721.51</v>
      </c>
      <c r="AP178" s="235">
        <f t="shared" si="25"/>
        <v>721.51</v>
      </c>
      <c r="AQ178" s="235">
        <f t="shared" si="25"/>
        <v>721.51</v>
      </c>
      <c r="AR178" s="235">
        <f t="shared" si="25"/>
        <v>721.51</v>
      </c>
      <c r="AS178" s="235">
        <f t="shared" si="25"/>
        <v>721.51</v>
      </c>
      <c r="AT178" s="235">
        <f t="shared" si="25"/>
        <v>721.51</v>
      </c>
      <c r="AU178" s="236">
        <f t="shared" si="27"/>
        <v>8658.1200000000008</v>
      </c>
      <c r="AV178" s="236">
        <f t="shared" si="28"/>
        <v>721.51</v>
      </c>
      <c r="AW178" s="236">
        <f t="shared" si="28"/>
        <v>721.51</v>
      </c>
      <c r="AX178" s="236">
        <f t="shared" si="28"/>
        <v>721.51</v>
      </c>
      <c r="AY178" s="236">
        <f t="shared" si="28"/>
        <v>721.51</v>
      </c>
      <c r="AZ178" s="236">
        <f t="shared" si="33"/>
        <v>721.51</v>
      </c>
      <c r="BA178" s="236">
        <f t="shared" si="33"/>
        <v>721.51</v>
      </c>
      <c r="BB178" s="236">
        <f t="shared" si="33"/>
        <v>721.51</v>
      </c>
      <c r="BC178" s="236">
        <f t="shared" si="33"/>
        <v>721.51</v>
      </c>
      <c r="BD178" s="236">
        <f t="shared" si="33"/>
        <v>721.51</v>
      </c>
      <c r="BE178" s="236">
        <f t="shared" si="33"/>
        <v>721.51</v>
      </c>
      <c r="BF178" s="236">
        <f t="shared" si="26"/>
        <v>721.51</v>
      </c>
      <c r="BG178" s="236">
        <f t="shared" si="26"/>
        <v>721.51</v>
      </c>
      <c r="BH178" s="236">
        <f t="shared" si="26"/>
        <v>721.51</v>
      </c>
      <c r="BI178" s="236">
        <f t="shared" si="26"/>
        <v>721.51</v>
      </c>
      <c r="BJ178" s="236">
        <f t="shared" si="26"/>
        <v>721.51</v>
      </c>
      <c r="BK178" s="236">
        <f t="shared" si="26"/>
        <v>721.51</v>
      </c>
      <c r="BL178" s="235">
        <f t="shared" si="29"/>
        <v>8658.1200000000008</v>
      </c>
      <c r="BM178" s="234"/>
      <c r="BN178" s="234"/>
      <c r="BO178" s="234"/>
      <c r="BP178" s="234"/>
      <c r="BQ178" s="234"/>
    </row>
    <row r="179" spans="1:69">
      <c r="A179" s="234" t="s">
        <v>392</v>
      </c>
      <c r="B179" s="231">
        <v>8.8999999999999999E-3</v>
      </c>
      <c r="C179" s="231">
        <v>8.8999999999999999E-3</v>
      </c>
      <c r="D179" s="220">
        <v>1591504.19</v>
      </c>
      <c r="E179" s="220">
        <v>1591504.19</v>
      </c>
      <c r="F179" s="220">
        <v>1591504.19</v>
      </c>
      <c r="G179" s="220">
        <v>1589170.44</v>
      </c>
      <c r="H179" s="220">
        <v>1586836.6800000002</v>
      </c>
      <c r="I179" s="220">
        <v>1586836.6800000002</v>
      </c>
      <c r="J179" s="220">
        <v>1586836.6800000002</v>
      </c>
      <c r="K179" s="220">
        <v>1586836.6800000002</v>
      </c>
      <c r="L179" s="220">
        <v>1586836.6800000002</v>
      </c>
      <c r="M179" s="220">
        <v>1586836.6800000002</v>
      </c>
      <c r="N179" s="220">
        <v>1586836.6800000002</v>
      </c>
      <c r="O179" s="220">
        <v>1586836.6800000002</v>
      </c>
      <c r="P179" s="220">
        <f t="shared" si="30"/>
        <v>19058376.449999999</v>
      </c>
      <c r="Q179" s="220">
        <v>1586836.6800000002</v>
      </c>
      <c r="R179" s="220">
        <v>1586836.6800000002</v>
      </c>
      <c r="S179" s="220">
        <v>1586836.6800000002</v>
      </c>
      <c r="T179" s="220">
        <v>1586836.6800000002</v>
      </c>
      <c r="U179" s="220">
        <v>1586836.6800000002</v>
      </c>
      <c r="V179" s="220">
        <v>1622746.6800000002</v>
      </c>
      <c r="W179" s="220">
        <v>1658656.6800000002</v>
      </c>
      <c r="X179" s="220">
        <v>1658656.6800000002</v>
      </c>
      <c r="Y179" s="220">
        <v>1658656.6800000002</v>
      </c>
      <c r="Z179" s="220">
        <v>1658656.6800000002</v>
      </c>
      <c r="AA179" s="220">
        <v>1658656.6800000002</v>
      </c>
      <c r="AB179" s="220">
        <v>1658656.6800000002</v>
      </c>
      <c r="AC179" s="220">
        <v>1658656.6800000002</v>
      </c>
      <c r="AD179" s="220">
        <v>1658656.6800000002</v>
      </c>
      <c r="AE179" s="220">
        <v>1996456.6800000002</v>
      </c>
      <c r="AF179" s="220">
        <v>2334256.6800000002</v>
      </c>
      <c r="AG179" s="220">
        <f t="shared" si="31"/>
        <v>20809550.16</v>
      </c>
      <c r="AH179" s="234"/>
      <c r="AI179" s="235">
        <f t="shared" si="32"/>
        <v>1180.3699999999999</v>
      </c>
      <c r="AJ179" s="235">
        <f t="shared" si="32"/>
        <v>1180.3699999999999</v>
      </c>
      <c r="AK179" s="235">
        <f t="shared" si="32"/>
        <v>1180.3699999999999</v>
      </c>
      <c r="AL179" s="235">
        <f t="shared" si="32"/>
        <v>1178.6300000000001</v>
      </c>
      <c r="AM179" s="235">
        <f t="shared" si="32"/>
        <v>1176.9000000000001</v>
      </c>
      <c r="AN179" s="235">
        <f t="shared" si="32"/>
        <v>1176.9000000000001</v>
      </c>
      <c r="AO179" s="235">
        <f t="shared" si="25"/>
        <v>1176.9000000000001</v>
      </c>
      <c r="AP179" s="235">
        <f t="shared" si="25"/>
        <v>1176.9000000000001</v>
      </c>
      <c r="AQ179" s="235">
        <f t="shared" si="25"/>
        <v>1176.9000000000001</v>
      </c>
      <c r="AR179" s="235">
        <f t="shared" si="25"/>
        <v>1176.9000000000001</v>
      </c>
      <c r="AS179" s="235">
        <f t="shared" si="25"/>
        <v>1176.9000000000001</v>
      </c>
      <c r="AT179" s="235">
        <f t="shared" si="25"/>
        <v>1176.9000000000001</v>
      </c>
      <c r="AU179" s="236">
        <f t="shared" si="27"/>
        <v>14134.939999999997</v>
      </c>
      <c r="AV179" s="236">
        <f t="shared" si="28"/>
        <v>1176.9000000000001</v>
      </c>
      <c r="AW179" s="236">
        <f t="shared" si="28"/>
        <v>1176.9000000000001</v>
      </c>
      <c r="AX179" s="236">
        <f t="shared" si="28"/>
        <v>1176.9000000000001</v>
      </c>
      <c r="AY179" s="236">
        <f t="shared" si="28"/>
        <v>1176.9000000000001</v>
      </c>
      <c r="AZ179" s="236">
        <f t="shared" si="33"/>
        <v>1176.9000000000001</v>
      </c>
      <c r="BA179" s="236">
        <f t="shared" si="33"/>
        <v>1203.54</v>
      </c>
      <c r="BB179" s="236">
        <f t="shared" si="33"/>
        <v>1230.17</v>
      </c>
      <c r="BC179" s="236">
        <f t="shared" si="33"/>
        <v>1230.17</v>
      </c>
      <c r="BD179" s="236">
        <f t="shared" si="33"/>
        <v>1230.17</v>
      </c>
      <c r="BE179" s="236">
        <f t="shared" si="33"/>
        <v>1230.17</v>
      </c>
      <c r="BF179" s="236">
        <f t="shared" si="26"/>
        <v>1230.17</v>
      </c>
      <c r="BG179" s="236">
        <f t="shared" si="26"/>
        <v>1230.17</v>
      </c>
      <c r="BH179" s="236">
        <f t="shared" si="26"/>
        <v>1230.17</v>
      </c>
      <c r="BI179" s="236">
        <f t="shared" si="26"/>
        <v>1230.17</v>
      </c>
      <c r="BJ179" s="236">
        <f t="shared" si="26"/>
        <v>1480.71</v>
      </c>
      <c r="BK179" s="236">
        <f t="shared" si="26"/>
        <v>1731.24</v>
      </c>
      <c r="BL179" s="235">
        <f t="shared" si="29"/>
        <v>15433.750000000002</v>
      </c>
      <c r="BM179" s="234"/>
      <c r="BN179" s="234"/>
      <c r="BO179" s="234"/>
      <c r="BP179" s="234"/>
      <c r="BQ179" s="234"/>
    </row>
    <row r="180" spans="1:69">
      <c r="A180" s="234" t="s">
        <v>393</v>
      </c>
      <c r="B180" s="231">
        <v>2.1700000000000001E-2</v>
      </c>
      <c r="C180" s="231">
        <v>2.1700000000000001E-2</v>
      </c>
      <c r="D180" s="220">
        <v>3202046.74</v>
      </c>
      <c r="E180" s="220">
        <v>3202046.74</v>
      </c>
      <c r="F180" s="220">
        <v>3202046.74</v>
      </c>
      <c r="G180" s="220">
        <v>3202046.74</v>
      </c>
      <c r="H180" s="220">
        <v>3202046.74</v>
      </c>
      <c r="I180" s="220">
        <v>3221959.29</v>
      </c>
      <c r="J180" s="220">
        <v>3241871.83</v>
      </c>
      <c r="K180" s="220">
        <v>3241871.83</v>
      </c>
      <c r="L180" s="220">
        <v>3241871.83</v>
      </c>
      <c r="M180" s="220">
        <v>3241871.83</v>
      </c>
      <c r="N180" s="220">
        <v>3241871.83</v>
      </c>
      <c r="O180" s="220">
        <v>3241871.83</v>
      </c>
      <c r="P180" s="220">
        <f t="shared" si="30"/>
        <v>38683423.969999991</v>
      </c>
      <c r="Q180" s="220">
        <v>3241871.83</v>
      </c>
      <c r="R180" s="220">
        <v>3241871.83</v>
      </c>
      <c r="S180" s="220">
        <v>3241871.83</v>
      </c>
      <c r="T180" s="220">
        <v>3241871.83</v>
      </c>
      <c r="U180" s="220">
        <v>3799988.27</v>
      </c>
      <c r="V180" s="220">
        <v>3799988.27</v>
      </c>
      <c r="W180" s="220">
        <v>3799988.27</v>
      </c>
      <c r="X180" s="220">
        <v>3799988.27</v>
      </c>
      <c r="Y180" s="220">
        <v>3799988.27</v>
      </c>
      <c r="Z180" s="220">
        <v>3799988.27</v>
      </c>
      <c r="AA180" s="220">
        <v>3799988.27</v>
      </c>
      <c r="AB180" s="220">
        <v>3799988.27</v>
      </c>
      <c r="AC180" s="220">
        <v>3799988.27</v>
      </c>
      <c r="AD180" s="220">
        <v>3799988.27</v>
      </c>
      <c r="AE180" s="220">
        <v>3799988.27</v>
      </c>
      <c r="AF180" s="220">
        <v>3799988.27</v>
      </c>
      <c r="AG180" s="220">
        <f t="shared" si="31"/>
        <v>45599859.24000001</v>
      </c>
      <c r="AH180" s="234"/>
      <c r="AI180" s="235">
        <f t="shared" si="32"/>
        <v>5790.37</v>
      </c>
      <c r="AJ180" s="235">
        <f t="shared" si="32"/>
        <v>5790.37</v>
      </c>
      <c r="AK180" s="235">
        <f t="shared" si="32"/>
        <v>5790.37</v>
      </c>
      <c r="AL180" s="235">
        <f t="shared" si="32"/>
        <v>5790.37</v>
      </c>
      <c r="AM180" s="235">
        <f t="shared" si="32"/>
        <v>5790.37</v>
      </c>
      <c r="AN180" s="235">
        <f t="shared" si="32"/>
        <v>5826.38</v>
      </c>
      <c r="AO180" s="235">
        <f t="shared" si="25"/>
        <v>5862.38</v>
      </c>
      <c r="AP180" s="235">
        <f t="shared" si="25"/>
        <v>5862.38</v>
      </c>
      <c r="AQ180" s="235">
        <f t="shared" si="25"/>
        <v>5862.38</v>
      </c>
      <c r="AR180" s="235">
        <f t="shared" si="25"/>
        <v>5862.38</v>
      </c>
      <c r="AS180" s="235">
        <f t="shared" si="25"/>
        <v>5862.38</v>
      </c>
      <c r="AT180" s="235">
        <f t="shared" si="25"/>
        <v>5862.38</v>
      </c>
      <c r="AU180" s="236">
        <f t="shared" si="27"/>
        <v>69952.50999999998</v>
      </c>
      <c r="AV180" s="236">
        <f t="shared" si="28"/>
        <v>5862.38</v>
      </c>
      <c r="AW180" s="236">
        <f t="shared" si="28"/>
        <v>5862.38</v>
      </c>
      <c r="AX180" s="236">
        <f t="shared" si="28"/>
        <v>5862.38</v>
      </c>
      <c r="AY180" s="236">
        <f t="shared" si="28"/>
        <v>5862.38</v>
      </c>
      <c r="AZ180" s="236">
        <f t="shared" si="33"/>
        <v>6871.65</v>
      </c>
      <c r="BA180" s="236">
        <f t="shared" si="33"/>
        <v>6871.65</v>
      </c>
      <c r="BB180" s="236">
        <f t="shared" si="33"/>
        <v>6871.65</v>
      </c>
      <c r="BC180" s="236">
        <f t="shared" si="33"/>
        <v>6871.65</v>
      </c>
      <c r="BD180" s="236">
        <f t="shared" si="33"/>
        <v>6871.65</v>
      </c>
      <c r="BE180" s="236">
        <f t="shared" si="33"/>
        <v>6871.65</v>
      </c>
      <c r="BF180" s="236">
        <f t="shared" si="26"/>
        <v>6871.65</v>
      </c>
      <c r="BG180" s="236">
        <f t="shared" si="26"/>
        <v>6871.65</v>
      </c>
      <c r="BH180" s="236">
        <f t="shared" si="26"/>
        <v>6871.65</v>
      </c>
      <c r="BI180" s="236">
        <f t="shared" si="26"/>
        <v>6871.65</v>
      </c>
      <c r="BJ180" s="236">
        <f t="shared" si="26"/>
        <v>6871.65</v>
      </c>
      <c r="BK180" s="236">
        <f t="shared" si="26"/>
        <v>6871.65</v>
      </c>
      <c r="BL180" s="235">
        <f t="shared" si="29"/>
        <v>82459.799999999988</v>
      </c>
      <c r="BM180" s="234"/>
      <c r="BN180" s="234"/>
      <c r="BO180" s="234"/>
      <c r="BP180" s="234"/>
      <c r="BQ180" s="234"/>
    </row>
    <row r="181" spans="1:69">
      <c r="A181" s="234" t="s">
        <v>394</v>
      </c>
      <c r="B181" s="231">
        <v>2.1700000000000001E-2</v>
      </c>
      <c r="C181" s="231">
        <v>2.1700000000000001E-2</v>
      </c>
      <c r="D181" s="220">
        <v>558116.44000000006</v>
      </c>
      <c r="E181" s="220">
        <v>558116.44000000006</v>
      </c>
      <c r="F181" s="220">
        <v>558116.44000000006</v>
      </c>
      <c r="G181" s="220">
        <v>558116.44000000006</v>
      </c>
      <c r="H181" s="220">
        <v>558116.44000000006</v>
      </c>
      <c r="I181" s="220">
        <v>558116.44000000006</v>
      </c>
      <c r="J181" s="220">
        <v>558116.44000000006</v>
      </c>
      <c r="K181" s="220">
        <v>558116.44000000006</v>
      </c>
      <c r="L181" s="220">
        <v>558116.44000000006</v>
      </c>
      <c r="M181" s="220">
        <v>558116.44000000006</v>
      </c>
      <c r="N181" s="220">
        <v>558116.44000000006</v>
      </c>
      <c r="O181" s="220">
        <v>558116.44000000006</v>
      </c>
      <c r="P181" s="220">
        <f t="shared" si="30"/>
        <v>6697397.2800000021</v>
      </c>
      <c r="Q181" s="220">
        <v>558116.44000000006</v>
      </c>
      <c r="R181" s="220">
        <v>558116.44000000006</v>
      </c>
      <c r="S181" s="220">
        <v>558116.44000000006</v>
      </c>
      <c r="T181" s="220">
        <v>558116.44000000006</v>
      </c>
      <c r="U181" s="220">
        <v>0</v>
      </c>
      <c r="V181" s="220">
        <v>0</v>
      </c>
      <c r="W181" s="220">
        <v>0</v>
      </c>
      <c r="X181" s="220">
        <v>0</v>
      </c>
      <c r="Y181" s="220">
        <v>0</v>
      </c>
      <c r="Z181" s="220">
        <v>0</v>
      </c>
      <c r="AA181" s="220">
        <v>0</v>
      </c>
      <c r="AB181" s="220">
        <v>0</v>
      </c>
      <c r="AC181" s="220">
        <v>0</v>
      </c>
      <c r="AD181" s="220">
        <v>0</v>
      </c>
      <c r="AE181" s="220">
        <v>0</v>
      </c>
      <c r="AF181" s="220">
        <v>0</v>
      </c>
      <c r="AG181" s="220">
        <f t="shared" si="31"/>
        <v>0</v>
      </c>
      <c r="AH181" s="234"/>
      <c r="AI181" s="235">
        <f t="shared" si="32"/>
        <v>1009.26</v>
      </c>
      <c r="AJ181" s="235">
        <f t="shared" si="32"/>
        <v>1009.26</v>
      </c>
      <c r="AK181" s="235">
        <f t="shared" si="32"/>
        <v>1009.26</v>
      </c>
      <c r="AL181" s="235">
        <f t="shared" si="32"/>
        <v>1009.26</v>
      </c>
      <c r="AM181" s="235">
        <f t="shared" si="32"/>
        <v>1009.26</v>
      </c>
      <c r="AN181" s="235">
        <f t="shared" si="32"/>
        <v>1009.26</v>
      </c>
      <c r="AO181" s="235">
        <f t="shared" si="25"/>
        <v>1009.26</v>
      </c>
      <c r="AP181" s="235">
        <f t="shared" si="25"/>
        <v>1009.26</v>
      </c>
      <c r="AQ181" s="235">
        <f t="shared" si="25"/>
        <v>1009.26</v>
      </c>
      <c r="AR181" s="235">
        <f t="shared" si="25"/>
        <v>1009.26</v>
      </c>
      <c r="AS181" s="235">
        <f t="shared" si="25"/>
        <v>1009.26</v>
      </c>
      <c r="AT181" s="235">
        <f t="shared" si="25"/>
        <v>1009.26</v>
      </c>
      <c r="AU181" s="236">
        <f t="shared" si="27"/>
        <v>12111.12</v>
      </c>
      <c r="AV181" s="236">
        <f t="shared" si="28"/>
        <v>1009.26</v>
      </c>
      <c r="AW181" s="236">
        <f t="shared" si="28"/>
        <v>1009.26</v>
      </c>
      <c r="AX181" s="236">
        <f t="shared" si="28"/>
        <v>1009.26</v>
      </c>
      <c r="AY181" s="236">
        <f t="shared" si="28"/>
        <v>1009.26</v>
      </c>
      <c r="AZ181" s="236">
        <f t="shared" si="33"/>
        <v>0</v>
      </c>
      <c r="BA181" s="236">
        <f t="shared" si="33"/>
        <v>0</v>
      </c>
      <c r="BB181" s="236">
        <f t="shared" si="33"/>
        <v>0</v>
      </c>
      <c r="BC181" s="236">
        <f t="shared" si="33"/>
        <v>0</v>
      </c>
      <c r="BD181" s="236">
        <f t="shared" si="33"/>
        <v>0</v>
      </c>
      <c r="BE181" s="236">
        <f t="shared" si="33"/>
        <v>0</v>
      </c>
      <c r="BF181" s="236">
        <f t="shared" si="26"/>
        <v>0</v>
      </c>
      <c r="BG181" s="236">
        <f t="shared" si="26"/>
        <v>0</v>
      </c>
      <c r="BH181" s="236">
        <f t="shared" si="26"/>
        <v>0</v>
      </c>
      <c r="BI181" s="236">
        <f t="shared" si="26"/>
        <v>0</v>
      </c>
      <c r="BJ181" s="236">
        <f t="shared" si="26"/>
        <v>0</v>
      </c>
      <c r="BK181" s="236">
        <f t="shared" si="26"/>
        <v>0</v>
      </c>
      <c r="BL181" s="235">
        <f t="shared" si="29"/>
        <v>0</v>
      </c>
      <c r="BM181" s="234"/>
      <c r="BN181" s="234"/>
      <c r="BO181" s="234"/>
      <c r="BP181" s="234"/>
      <c r="BQ181" s="234"/>
    </row>
    <row r="182" spans="1:69">
      <c r="A182" s="234" t="s">
        <v>395</v>
      </c>
      <c r="B182" s="231">
        <v>3.5299999999999998E-2</v>
      </c>
      <c r="C182" s="231">
        <v>3.5299999999999998E-2</v>
      </c>
      <c r="D182" s="220">
        <v>13690989.67</v>
      </c>
      <c r="E182" s="220">
        <v>13705512.35</v>
      </c>
      <c r="F182" s="220">
        <v>13733078.09</v>
      </c>
      <c r="G182" s="220">
        <v>13510508.33</v>
      </c>
      <c r="H182" s="220">
        <v>13589682.09</v>
      </c>
      <c r="I182" s="220">
        <v>13903134.720000001</v>
      </c>
      <c r="J182" s="220">
        <v>14231950.710000001</v>
      </c>
      <c r="K182" s="220">
        <v>14559850.42</v>
      </c>
      <c r="L182" s="220">
        <v>14597105.265000001</v>
      </c>
      <c r="M182" s="220">
        <v>14634360.109999999</v>
      </c>
      <c r="N182" s="220">
        <v>14634360.109999999</v>
      </c>
      <c r="O182" s="220">
        <v>14634360.109999999</v>
      </c>
      <c r="P182" s="220">
        <f t="shared" si="30"/>
        <v>169424891.97500002</v>
      </c>
      <c r="Q182" s="220">
        <v>14634360.109999999</v>
      </c>
      <c r="R182" s="220">
        <v>14634360.109999999</v>
      </c>
      <c r="S182" s="220">
        <v>14771198.68</v>
      </c>
      <c r="T182" s="220">
        <v>15012782.640000001</v>
      </c>
      <c r="U182" s="220">
        <v>15205894.365</v>
      </c>
      <c r="V182" s="220">
        <v>15294260.699999999</v>
      </c>
      <c r="W182" s="220">
        <v>15333486.314999999</v>
      </c>
      <c r="X182" s="220">
        <v>15372711.93</v>
      </c>
      <c r="Y182" s="220">
        <v>15460520.705</v>
      </c>
      <c r="Z182" s="220">
        <v>15668000.545</v>
      </c>
      <c r="AA182" s="220">
        <v>15787671.610000001</v>
      </c>
      <c r="AB182" s="220">
        <v>15787671.610000001</v>
      </c>
      <c r="AC182" s="220">
        <v>15787671.610000001</v>
      </c>
      <c r="AD182" s="220">
        <v>15787671.610000001</v>
      </c>
      <c r="AE182" s="220">
        <v>15787671.610000001</v>
      </c>
      <c r="AF182" s="220">
        <v>15787671.610000001</v>
      </c>
      <c r="AG182" s="220">
        <f t="shared" si="31"/>
        <v>187060904.22000006</v>
      </c>
      <c r="AH182" s="234"/>
      <c r="AI182" s="235">
        <f t="shared" si="32"/>
        <v>40274.33</v>
      </c>
      <c r="AJ182" s="235">
        <f t="shared" si="32"/>
        <v>40317.050000000003</v>
      </c>
      <c r="AK182" s="235">
        <f t="shared" si="32"/>
        <v>40398.14</v>
      </c>
      <c r="AL182" s="235">
        <f t="shared" si="32"/>
        <v>39743.410000000003</v>
      </c>
      <c r="AM182" s="235">
        <f t="shared" si="32"/>
        <v>39976.31</v>
      </c>
      <c r="AN182" s="235">
        <f t="shared" si="32"/>
        <v>40898.39</v>
      </c>
      <c r="AO182" s="235">
        <f t="shared" si="25"/>
        <v>41865.660000000003</v>
      </c>
      <c r="AP182" s="235">
        <f t="shared" si="25"/>
        <v>42830.23</v>
      </c>
      <c r="AQ182" s="235">
        <f t="shared" si="25"/>
        <v>42939.82</v>
      </c>
      <c r="AR182" s="235">
        <f t="shared" si="25"/>
        <v>43049.41</v>
      </c>
      <c r="AS182" s="235">
        <f t="shared" si="25"/>
        <v>43049.41</v>
      </c>
      <c r="AT182" s="235">
        <f t="shared" si="25"/>
        <v>43049.41</v>
      </c>
      <c r="AU182" s="236">
        <f t="shared" si="27"/>
        <v>498391.57000000007</v>
      </c>
      <c r="AV182" s="236">
        <f t="shared" si="28"/>
        <v>43049.41</v>
      </c>
      <c r="AW182" s="236">
        <f t="shared" si="28"/>
        <v>43049.41</v>
      </c>
      <c r="AX182" s="236">
        <f t="shared" si="28"/>
        <v>43451.94</v>
      </c>
      <c r="AY182" s="236">
        <f t="shared" si="28"/>
        <v>44162.6</v>
      </c>
      <c r="AZ182" s="236">
        <f t="shared" si="33"/>
        <v>44730.67</v>
      </c>
      <c r="BA182" s="236">
        <f t="shared" si="33"/>
        <v>44990.62</v>
      </c>
      <c r="BB182" s="236">
        <f t="shared" si="33"/>
        <v>45106.01</v>
      </c>
      <c r="BC182" s="236">
        <f t="shared" si="33"/>
        <v>45221.39</v>
      </c>
      <c r="BD182" s="236">
        <f t="shared" si="33"/>
        <v>45479.7</v>
      </c>
      <c r="BE182" s="236">
        <f t="shared" si="33"/>
        <v>46090.03</v>
      </c>
      <c r="BF182" s="236">
        <f t="shared" si="26"/>
        <v>46442.07</v>
      </c>
      <c r="BG182" s="236">
        <f t="shared" si="26"/>
        <v>46442.07</v>
      </c>
      <c r="BH182" s="236">
        <f t="shared" si="26"/>
        <v>46442.07</v>
      </c>
      <c r="BI182" s="236">
        <f t="shared" si="26"/>
        <v>46442.07</v>
      </c>
      <c r="BJ182" s="236">
        <f t="shared" si="26"/>
        <v>46442.07</v>
      </c>
      <c r="BK182" s="236">
        <f t="shared" si="26"/>
        <v>46442.07</v>
      </c>
      <c r="BL182" s="235">
        <f t="shared" si="29"/>
        <v>550270.84000000008</v>
      </c>
      <c r="BM182" s="234"/>
      <c r="BN182" s="234"/>
      <c r="BO182" s="234"/>
      <c r="BP182" s="234"/>
      <c r="BQ182" s="234"/>
    </row>
    <row r="183" spans="1:69">
      <c r="A183" s="234" t="s">
        <v>396</v>
      </c>
      <c r="B183" s="231">
        <v>0</v>
      </c>
      <c r="C183" s="231">
        <v>0</v>
      </c>
      <c r="D183" s="220">
        <v>0</v>
      </c>
      <c r="E183" s="220">
        <v>0</v>
      </c>
      <c r="F183" s="220">
        <v>0</v>
      </c>
      <c r="G183" s="220">
        <v>0</v>
      </c>
      <c r="H183" s="220">
        <v>0</v>
      </c>
      <c r="I183" s="220">
        <v>0</v>
      </c>
      <c r="J183" s="220">
        <v>0</v>
      </c>
      <c r="K183" s="220">
        <v>0</v>
      </c>
      <c r="L183" s="220">
        <v>0</v>
      </c>
      <c r="M183" s="220">
        <v>0</v>
      </c>
      <c r="N183" s="220">
        <v>0</v>
      </c>
      <c r="O183" s="220">
        <v>0</v>
      </c>
      <c r="P183" s="220">
        <f t="shared" si="30"/>
        <v>0</v>
      </c>
      <c r="Q183" s="220">
        <v>0</v>
      </c>
      <c r="R183" s="220">
        <v>0</v>
      </c>
      <c r="S183" s="220">
        <v>0</v>
      </c>
      <c r="T183" s="220">
        <v>0</v>
      </c>
      <c r="U183" s="220">
        <v>0</v>
      </c>
      <c r="V183" s="220">
        <v>0</v>
      </c>
      <c r="W183" s="220">
        <v>0</v>
      </c>
      <c r="X183" s="220">
        <v>0</v>
      </c>
      <c r="Y183" s="220">
        <v>0</v>
      </c>
      <c r="Z183" s="220">
        <v>0</v>
      </c>
      <c r="AA183" s="220">
        <v>0</v>
      </c>
      <c r="AB183" s="220">
        <v>0</v>
      </c>
      <c r="AC183" s="220">
        <v>0</v>
      </c>
      <c r="AD183" s="220">
        <v>0</v>
      </c>
      <c r="AE183" s="220">
        <v>0</v>
      </c>
      <c r="AF183" s="220">
        <v>0</v>
      </c>
      <c r="AG183" s="220">
        <f t="shared" si="31"/>
        <v>0</v>
      </c>
      <c r="AH183" s="234"/>
      <c r="AI183" s="235">
        <f t="shared" si="32"/>
        <v>0</v>
      </c>
      <c r="AJ183" s="235">
        <f t="shared" si="32"/>
        <v>0</v>
      </c>
      <c r="AK183" s="235">
        <f t="shared" si="32"/>
        <v>0</v>
      </c>
      <c r="AL183" s="235">
        <f t="shared" si="32"/>
        <v>0</v>
      </c>
      <c r="AM183" s="235">
        <f t="shared" si="32"/>
        <v>0</v>
      </c>
      <c r="AN183" s="235">
        <f t="shared" si="32"/>
        <v>0</v>
      </c>
      <c r="AO183" s="235">
        <f t="shared" si="25"/>
        <v>0</v>
      </c>
      <c r="AP183" s="235">
        <f t="shared" si="25"/>
        <v>0</v>
      </c>
      <c r="AQ183" s="235">
        <f t="shared" si="25"/>
        <v>0</v>
      </c>
      <c r="AR183" s="235">
        <f t="shared" si="25"/>
        <v>0</v>
      </c>
      <c r="AS183" s="235">
        <f t="shared" si="25"/>
        <v>0</v>
      </c>
      <c r="AT183" s="235">
        <f t="shared" si="25"/>
        <v>0</v>
      </c>
      <c r="AU183" s="236">
        <f t="shared" si="27"/>
        <v>0</v>
      </c>
      <c r="AV183" s="236">
        <f t="shared" si="28"/>
        <v>0</v>
      </c>
      <c r="AW183" s="236">
        <f t="shared" si="28"/>
        <v>0</v>
      </c>
      <c r="AX183" s="236">
        <f t="shared" si="28"/>
        <v>0</v>
      </c>
      <c r="AY183" s="236">
        <f t="shared" si="28"/>
        <v>0</v>
      </c>
      <c r="AZ183" s="236">
        <f t="shared" si="33"/>
        <v>0</v>
      </c>
      <c r="BA183" s="236">
        <f t="shared" si="33"/>
        <v>0</v>
      </c>
      <c r="BB183" s="236">
        <f t="shared" si="33"/>
        <v>0</v>
      </c>
      <c r="BC183" s="236">
        <f t="shared" si="33"/>
        <v>0</v>
      </c>
      <c r="BD183" s="236">
        <f t="shared" si="33"/>
        <v>0</v>
      </c>
      <c r="BE183" s="236">
        <f t="shared" si="33"/>
        <v>0</v>
      </c>
      <c r="BF183" s="236">
        <f t="shared" si="26"/>
        <v>0</v>
      </c>
      <c r="BG183" s="236">
        <f t="shared" si="26"/>
        <v>0</v>
      </c>
      <c r="BH183" s="236">
        <f t="shared" si="26"/>
        <v>0</v>
      </c>
      <c r="BI183" s="236">
        <f t="shared" si="26"/>
        <v>0</v>
      </c>
      <c r="BJ183" s="236">
        <f t="shared" si="26"/>
        <v>0</v>
      </c>
      <c r="BK183" s="236">
        <f t="shared" si="26"/>
        <v>0</v>
      </c>
      <c r="BL183" s="235">
        <f t="shared" si="29"/>
        <v>0</v>
      </c>
      <c r="BM183" s="234"/>
      <c r="BN183" s="234"/>
      <c r="BO183" s="234"/>
      <c r="BP183" s="234"/>
      <c r="BQ183" s="234"/>
    </row>
    <row r="184" spans="1:69">
      <c r="A184" s="234" t="s">
        <v>397</v>
      </c>
      <c r="B184" s="231">
        <v>0</v>
      </c>
      <c r="C184" s="231">
        <v>0</v>
      </c>
      <c r="D184" s="220">
        <v>0</v>
      </c>
      <c r="E184" s="220">
        <v>0</v>
      </c>
      <c r="F184" s="220">
        <v>0</v>
      </c>
      <c r="G184" s="220">
        <v>0</v>
      </c>
      <c r="H184" s="220">
        <v>0</v>
      </c>
      <c r="I184" s="220">
        <v>0</v>
      </c>
      <c r="J184" s="220">
        <v>0</v>
      </c>
      <c r="K184" s="220">
        <v>0</v>
      </c>
      <c r="L184" s="220">
        <v>0</v>
      </c>
      <c r="M184" s="220">
        <v>0</v>
      </c>
      <c r="N184" s="220">
        <v>0</v>
      </c>
      <c r="O184" s="220">
        <v>0</v>
      </c>
      <c r="P184" s="220">
        <f t="shared" si="30"/>
        <v>0</v>
      </c>
      <c r="Q184" s="220">
        <v>0</v>
      </c>
      <c r="R184" s="220">
        <v>0</v>
      </c>
      <c r="S184" s="220">
        <v>0</v>
      </c>
      <c r="T184" s="220">
        <v>0</v>
      </c>
      <c r="U184" s="220">
        <v>0</v>
      </c>
      <c r="V184" s="220">
        <v>0</v>
      </c>
      <c r="W184" s="220">
        <v>0</v>
      </c>
      <c r="X184" s="220">
        <v>0</v>
      </c>
      <c r="Y184" s="220">
        <v>0</v>
      </c>
      <c r="Z184" s="220">
        <v>0</v>
      </c>
      <c r="AA184" s="220">
        <v>0</v>
      </c>
      <c r="AB184" s="220">
        <v>0</v>
      </c>
      <c r="AC184" s="220">
        <v>0</v>
      </c>
      <c r="AD184" s="220">
        <v>0</v>
      </c>
      <c r="AE184" s="220">
        <v>0</v>
      </c>
      <c r="AF184" s="220">
        <v>0</v>
      </c>
      <c r="AG184" s="220">
        <f t="shared" si="31"/>
        <v>0</v>
      </c>
      <c r="AH184" s="234"/>
      <c r="AI184" s="235">
        <f t="shared" si="32"/>
        <v>0</v>
      </c>
      <c r="AJ184" s="235">
        <f t="shared" si="32"/>
        <v>0</v>
      </c>
      <c r="AK184" s="235">
        <f t="shared" si="32"/>
        <v>0</v>
      </c>
      <c r="AL184" s="235">
        <f t="shared" si="32"/>
        <v>0</v>
      </c>
      <c r="AM184" s="235">
        <f t="shared" si="32"/>
        <v>0</v>
      </c>
      <c r="AN184" s="235">
        <f t="shared" si="32"/>
        <v>0</v>
      </c>
      <c r="AO184" s="235">
        <f t="shared" si="25"/>
        <v>0</v>
      </c>
      <c r="AP184" s="235">
        <f t="shared" si="25"/>
        <v>0</v>
      </c>
      <c r="AQ184" s="235">
        <f t="shared" si="25"/>
        <v>0</v>
      </c>
      <c r="AR184" s="235">
        <f t="shared" si="25"/>
        <v>0</v>
      </c>
      <c r="AS184" s="235">
        <f t="shared" si="25"/>
        <v>0</v>
      </c>
      <c r="AT184" s="235">
        <f t="shared" si="25"/>
        <v>0</v>
      </c>
      <c r="AU184" s="236">
        <f t="shared" si="27"/>
        <v>0</v>
      </c>
      <c r="AV184" s="236">
        <f t="shared" si="28"/>
        <v>0</v>
      </c>
      <c r="AW184" s="236">
        <f t="shared" si="28"/>
        <v>0</v>
      </c>
      <c r="AX184" s="236">
        <f t="shared" si="28"/>
        <v>0</v>
      </c>
      <c r="AY184" s="236">
        <f t="shared" si="28"/>
        <v>0</v>
      </c>
      <c r="AZ184" s="236">
        <f t="shared" si="33"/>
        <v>0</v>
      </c>
      <c r="BA184" s="236">
        <f t="shared" si="33"/>
        <v>0</v>
      </c>
      <c r="BB184" s="236">
        <f t="shared" si="33"/>
        <v>0</v>
      </c>
      <c r="BC184" s="236">
        <f t="shared" si="33"/>
        <v>0</v>
      </c>
      <c r="BD184" s="236">
        <f t="shared" si="33"/>
        <v>0</v>
      </c>
      <c r="BE184" s="236">
        <f t="shared" si="33"/>
        <v>0</v>
      </c>
      <c r="BF184" s="236">
        <f t="shared" si="26"/>
        <v>0</v>
      </c>
      <c r="BG184" s="236">
        <f t="shared" si="26"/>
        <v>0</v>
      </c>
      <c r="BH184" s="236">
        <f t="shared" si="26"/>
        <v>0</v>
      </c>
      <c r="BI184" s="236">
        <f t="shared" si="26"/>
        <v>0</v>
      </c>
      <c r="BJ184" s="236">
        <f t="shared" si="26"/>
        <v>0</v>
      </c>
      <c r="BK184" s="236">
        <f t="shared" si="26"/>
        <v>0</v>
      </c>
      <c r="BL184" s="235">
        <f t="shared" si="29"/>
        <v>0</v>
      </c>
      <c r="BM184" s="234"/>
      <c r="BN184" s="234"/>
      <c r="BO184" s="234"/>
      <c r="BP184" s="234"/>
      <c r="BQ184" s="234"/>
    </row>
    <row r="185" spans="1:69">
      <c r="A185" s="234" t="s">
        <v>398</v>
      </c>
      <c r="B185" s="231">
        <v>0</v>
      </c>
      <c r="C185" s="231">
        <v>0</v>
      </c>
      <c r="D185" s="220">
        <v>0</v>
      </c>
      <c r="E185" s="220">
        <v>0</v>
      </c>
      <c r="F185" s="220">
        <v>0</v>
      </c>
      <c r="G185" s="220">
        <v>0</v>
      </c>
      <c r="H185" s="220">
        <v>0</v>
      </c>
      <c r="I185" s="220">
        <v>0</v>
      </c>
      <c r="J185" s="220">
        <v>0</v>
      </c>
      <c r="K185" s="220">
        <v>0</v>
      </c>
      <c r="L185" s="220">
        <v>0</v>
      </c>
      <c r="M185" s="220">
        <v>0</v>
      </c>
      <c r="N185" s="220">
        <v>0</v>
      </c>
      <c r="O185" s="220">
        <v>0</v>
      </c>
      <c r="P185" s="220">
        <f t="shared" si="30"/>
        <v>0</v>
      </c>
      <c r="Q185" s="220">
        <v>0</v>
      </c>
      <c r="R185" s="220">
        <v>0</v>
      </c>
      <c r="S185" s="220">
        <v>0</v>
      </c>
      <c r="T185" s="220">
        <v>0</v>
      </c>
      <c r="U185" s="220">
        <v>0</v>
      </c>
      <c r="V185" s="220">
        <v>0</v>
      </c>
      <c r="W185" s="220">
        <v>0</v>
      </c>
      <c r="X185" s="220">
        <v>0</v>
      </c>
      <c r="Y185" s="220">
        <v>0</v>
      </c>
      <c r="Z185" s="220">
        <v>0</v>
      </c>
      <c r="AA185" s="220">
        <v>0</v>
      </c>
      <c r="AB185" s="220">
        <v>0</v>
      </c>
      <c r="AC185" s="220">
        <v>0</v>
      </c>
      <c r="AD185" s="220">
        <v>0</v>
      </c>
      <c r="AE185" s="220">
        <v>0</v>
      </c>
      <c r="AF185" s="220">
        <v>0</v>
      </c>
      <c r="AG185" s="220">
        <f t="shared" si="31"/>
        <v>0</v>
      </c>
      <c r="AH185" s="234"/>
      <c r="AI185" s="235">
        <f t="shared" si="32"/>
        <v>0</v>
      </c>
      <c r="AJ185" s="235">
        <f t="shared" si="32"/>
        <v>0</v>
      </c>
      <c r="AK185" s="235">
        <f t="shared" si="32"/>
        <v>0</v>
      </c>
      <c r="AL185" s="235">
        <f t="shared" si="32"/>
        <v>0</v>
      </c>
      <c r="AM185" s="235">
        <f t="shared" si="32"/>
        <v>0</v>
      </c>
      <c r="AN185" s="235">
        <f t="shared" si="32"/>
        <v>0</v>
      </c>
      <c r="AO185" s="235">
        <f t="shared" si="25"/>
        <v>0</v>
      </c>
      <c r="AP185" s="235">
        <f t="shared" si="25"/>
        <v>0</v>
      </c>
      <c r="AQ185" s="235">
        <f t="shared" si="25"/>
        <v>0</v>
      </c>
      <c r="AR185" s="235">
        <f t="shared" si="25"/>
        <v>0</v>
      </c>
      <c r="AS185" s="235">
        <f t="shared" si="25"/>
        <v>0</v>
      </c>
      <c r="AT185" s="235">
        <f t="shared" si="25"/>
        <v>0</v>
      </c>
      <c r="AU185" s="236">
        <f t="shared" si="27"/>
        <v>0</v>
      </c>
      <c r="AV185" s="236">
        <f t="shared" si="28"/>
        <v>0</v>
      </c>
      <c r="AW185" s="236">
        <f t="shared" si="28"/>
        <v>0</v>
      </c>
      <c r="AX185" s="236">
        <f t="shared" si="28"/>
        <v>0</v>
      </c>
      <c r="AY185" s="236">
        <f t="shared" si="28"/>
        <v>0</v>
      </c>
      <c r="AZ185" s="236">
        <f t="shared" si="33"/>
        <v>0</v>
      </c>
      <c r="BA185" s="236">
        <f t="shared" si="33"/>
        <v>0</v>
      </c>
      <c r="BB185" s="236">
        <f t="shared" si="33"/>
        <v>0</v>
      </c>
      <c r="BC185" s="236">
        <f t="shared" si="33"/>
        <v>0</v>
      </c>
      <c r="BD185" s="236">
        <f t="shared" si="33"/>
        <v>0</v>
      </c>
      <c r="BE185" s="236">
        <f t="shared" si="33"/>
        <v>0</v>
      </c>
      <c r="BF185" s="236">
        <f t="shared" si="26"/>
        <v>0</v>
      </c>
      <c r="BG185" s="236">
        <f t="shared" si="26"/>
        <v>0</v>
      </c>
      <c r="BH185" s="236">
        <f t="shared" si="26"/>
        <v>0</v>
      </c>
      <c r="BI185" s="236">
        <f t="shared" si="26"/>
        <v>0</v>
      </c>
      <c r="BJ185" s="236">
        <f t="shared" si="26"/>
        <v>0</v>
      </c>
      <c r="BK185" s="236">
        <f t="shared" si="26"/>
        <v>0</v>
      </c>
      <c r="BL185" s="235">
        <f t="shared" si="29"/>
        <v>0</v>
      </c>
      <c r="BM185" s="234"/>
      <c r="BN185" s="234"/>
      <c r="BO185" s="234"/>
      <c r="BP185" s="234"/>
      <c r="BQ185" s="234"/>
    </row>
    <row r="186" spans="1:69">
      <c r="A186" s="234" t="s">
        <v>399</v>
      </c>
      <c r="B186" s="231">
        <v>0</v>
      </c>
      <c r="C186" s="231">
        <v>0</v>
      </c>
      <c r="D186" s="220">
        <v>0</v>
      </c>
      <c r="E186" s="220">
        <v>0</v>
      </c>
      <c r="F186" s="220">
        <v>0</v>
      </c>
      <c r="G186" s="220">
        <v>0</v>
      </c>
      <c r="H186" s="220">
        <v>0</v>
      </c>
      <c r="I186" s="220">
        <v>0</v>
      </c>
      <c r="J186" s="220">
        <v>0</v>
      </c>
      <c r="K186" s="220">
        <v>0</v>
      </c>
      <c r="L186" s="220">
        <v>0</v>
      </c>
      <c r="M186" s="220">
        <v>0</v>
      </c>
      <c r="N186" s="220">
        <v>0</v>
      </c>
      <c r="O186" s="220">
        <v>0</v>
      </c>
      <c r="P186" s="220">
        <f t="shared" si="30"/>
        <v>0</v>
      </c>
      <c r="Q186" s="220">
        <v>0</v>
      </c>
      <c r="R186" s="220">
        <v>0</v>
      </c>
      <c r="S186" s="220">
        <v>0</v>
      </c>
      <c r="T186" s="220">
        <v>0</v>
      </c>
      <c r="U186" s="220">
        <v>0</v>
      </c>
      <c r="V186" s="220">
        <v>0</v>
      </c>
      <c r="W186" s="220">
        <v>0</v>
      </c>
      <c r="X186" s="220">
        <v>0</v>
      </c>
      <c r="Y186" s="220">
        <v>0</v>
      </c>
      <c r="Z186" s="220">
        <v>0</v>
      </c>
      <c r="AA186" s="220">
        <v>0</v>
      </c>
      <c r="AB186" s="220">
        <v>0</v>
      </c>
      <c r="AC186" s="220">
        <v>0</v>
      </c>
      <c r="AD186" s="220">
        <v>0</v>
      </c>
      <c r="AE186" s="220">
        <v>0</v>
      </c>
      <c r="AF186" s="220">
        <v>0</v>
      </c>
      <c r="AG186" s="220">
        <f t="shared" si="31"/>
        <v>0</v>
      </c>
      <c r="AH186" s="234"/>
      <c r="AI186" s="235">
        <f t="shared" si="32"/>
        <v>0</v>
      </c>
      <c r="AJ186" s="235">
        <f t="shared" si="32"/>
        <v>0</v>
      </c>
      <c r="AK186" s="235">
        <f t="shared" si="32"/>
        <v>0</v>
      </c>
      <c r="AL186" s="235">
        <f t="shared" si="32"/>
        <v>0</v>
      </c>
      <c r="AM186" s="235">
        <f t="shared" si="32"/>
        <v>0</v>
      </c>
      <c r="AN186" s="235">
        <f t="shared" si="32"/>
        <v>0</v>
      </c>
      <c r="AO186" s="235">
        <f t="shared" si="25"/>
        <v>0</v>
      </c>
      <c r="AP186" s="235">
        <f t="shared" si="25"/>
        <v>0</v>
      </c>
      <c r="AQ186" s="235">
        <f t="shared" si="25"/>
        <v>0</v>
      </c>
      <c r="AR186" s="235">
        <f t="shared" si="25"/>
        <v>0</v>
      </c>
      <c r="AS186" s="235">
        <f t="shared" si="25"/>
        <v>0</v>
      </c>
      <c r="AT186" s="235">
        <f t="shared" si="25"/>
        <v>0</v>
      </c>
      <c r="AU186" s="236">
        <f t="shared" si="27"/>
        <v>0</v>
      </c>
      <c r="AV186" s="236">
        <f t="shared" si="28"/>
        <v>0</v>
      </c>
      <c r="AW186" s="236">
        <f t="shared" si="28"/>
        <v>0</v>
      </c>
      <c r="AX186" s="236">
        <f t="shared" si="28"/>
        <v>0</v>
      </c>
      <c r="AY186" s="236">
        <f t="shared" si="28"/>
        <v>0</v>
      </c>
      <c r="AZ186" s="236">
        <f t="shared" si="33"/>
        <v>0</v>
      </c>
      <c r="BA186" s="236">
        <f t="shared" si="33"/>
        <v>0</v>
      </c>
      <c r="BB186" s="236">
        <f t="shared" si="33"/>
        <v>0</v>
      </c>
      <c r="BC186" s="236">
        <f t="shared" si="33"/>
        <v>0</v>
      </c>
      <c r="BD186" s="236">
        <f t="shared" si="33"/>
        <v>0</v>
      </c>
      <c r="BE186" s="236">
        <f t="shared" si="33"/>
        <v>0</v>
      </c>
      <c r="BF186" s="236">
        <f t="shared" si="26"/>
        <v>0</v>
      </c>
      <c r="BG186" s="236">
        <f t="shared" si="26"/>
        <v>0</v>
      </c>
      <c r="BH186" s="236">
        <f t="shared" si="26"/>
        <v>0</v>
      </c>
      <c r="BI186" s="236">
        <f t="shared" si="26"/>
        <v>0</v>
      </c>
      <c r="BJ186" s="236">
        <f t="shared" si="26"/>
        <v>0</v>
      </c>
      <c r="BK186" s="236">
        <f t="shared" si="26"/>
        <v>0</v>
      </c>
      <c r="BL186" s="235">
        <f t="shared" si="29"/>
        <v>0</v>
      </c>
      <c r="BM186" s="234"/>
      <c r="BN186" s="234"/>
      <c r="BO186" s="234"/>
      <c r="BP186" s="234"/>
      <c r="BQ186" s="234"/>
    </row>
    <row r="187" spans="1:69">
      <c r="A187" s="234" t="s">
        <v>400</v>
      </c>
      <c r="B187" s="231">
        <v>0</v>
      </c>
      <c r="C187" s="231">
        <v>0</v>
      </c>
      <c r="D187" s="220">
        <v>0</v>
      </c>
      <c r="E187" s="220">
        <v>0</v>
      </c>
      <c r="F187" s="220">
        <v>0</v>
      </c>
      <c r="G187" s="220">
        <v>0</v>
      </c>
      <c r="H187" s="220">
        <v>0</v>
      </c>
      <c r="I187" s="220">
        <v>0</v>
      </c>
      <c r="J187" s="220">
        <v>0</v>
      </c>
      <c r="K187" s="220">
        <v>0</v>
      </c>
      <c r="L187" s="220">
        <v>0</v>
      </c>
      <c r="M187" s="220">
        <v>0</v>
      </c>
      <c r="N187" s="220">
        <v>0</v>
      </c>
      <c r="O187" s="220">
        <v>0</v>
      </c>
      <c r="P187" s="220">
        <f t="shared" si="30"/>
        <v>0</v>
      </c>
      <c r="Q187" s="220">
        <v>0</v>
      </c>
      <c r="R187" s="220">
        <v>0</v>
      </c>
      <c r="S187" s="220">
        <v>0</v>
      </c>
      <c r="T187" s="220">
        <v>0</v>
      </c>
      <c r="U187" s="220">
        <v>0</v>
      </c>
      <c r="V187" s="220">
        <v>0</v>
      </c>
      <c r="W187" s="220">
        <v>0</v>
      </c>
      <c r="X187" s="220">
        <v>0</v>
      </c>
      <c r="Y187" s="220">
        <v>0</v>
      </c>
      <c r="Z187" s="220">
        <v>0</v>
      </c>
      <c r="AA187" s="220">
        <v>0</v>
      </c>
      <c r="AB187" s="220">
        <v>0</v>
      </c>
      <c r="AC187" s="220">
        <v>0</v>
      </c>
      <c r="AD187" s="220">
        <v>0</v>
      </c>
      <c r="AE187" s="220">
        <v>0</v>
      </c>
      <c r="AF187" s="220">
        <v>0</v>
      </c>
      <c r="AG187" s="220">
        <f t="shared" si="31"/>
        <v>0</v>
      </c>
      <c r="AH187" s="234"/>
      <c r="AI187" s="235">
        <f t="shared" si="32"/>
        <v>0</v>
      </c>
      <c r="AJ187" s="235">
        <f t="shared" si="32"/>
        <v>0</v>
      </c>
      <c r="AK187" s="235">
        <f t="shared" si="32"/>
        <v>0</v>
      </c>
      <c r="AL187" s="235">
        <f t="shared" si="32"/>
        <v>0</v>
      </c>
      <c r="AM187" s="235">
        <f t="shared" si="32"/>
        <v>0</v>
      </c>
      <c r="AN187" s="235">
        <f t="shared" si="32"/>
        <v>0</v>
      </c>
      <c r="AO187" s="235">
        <f t="shared" si="25"/>
        <v>0</v>
      </c>
      <c r="AP187" s="235">
        <f t="shared" si="25"/>
        <v>0</v>
      </c>
      <c r="AQ187" s="235">
        <f t="shared" si="25"/>
        <v>0</v>
      </c>
      <c r="AR187" s="235">
        <f t="shared" si="25"/>
        <v>0</v>
      </c>
      <c r="AS187" s="235">
        <f t="shared" si="25"/>
        <v>0</v>
      </c>
      <c r="AT187" s="235">
        <f t="shared" si="25"/>
        <v>0</v>
      </c>
      <c r="AU187" s="236">
        <f t="shared" si="27"/>
        <v>0</v>
      </c>
      <c r="AV187" s="236">
        <f t="shared" si="28"/>
        <v>0</v>
      </c>
      <c r="AW187" s="236">
        <f t="shared" si="28"/>
        <v>0</v>
      </c>
      <c r="AX187" s="236">
        <f t="shared" si="28"/>
        <v>0</v>
      </c>
      <c r="AY187" s="236">
        <f t="shared" si="28"/>
        <v>0</v>
      </c>
      <c r="AZ187" s="236">
        <f t="shared" si="33"/>
        <v>0</v>
      </c>
      <c r="BA187" s="236">
        <f t="shared" si="33"/>
        <v>0</v>
      </c>
      <c r="BB187" s="236">
        <f t="shared" si="33"/>
        <v>0</v>
      </c>
      <c r="BC187" s="236">
        <f t="shared" si="33"/>
        <v>0</v>
      </c>
      <c r="BD187" s="236">
        <f t="shared" si="33"/>
        <v>0</v>
      </c>
      <c r="BE187" s="236">
        <f t="shared" si="33"/>
        <v>0</v>
      </c>
      <c r="BF187" s="236">
        <f t="shared" si="26"/>
        <v>0</v>
      </c>
      <c r="BG187" s="236">
        <f t="shared" si="26"/>
        <v>0</v>
      </c>
      <c r="BH187" s="236">
        <f t="shared" si="26"/>
        <v>0</v>
      </c>
      <c r="BI187" s="236">
        <f t="shared" si="26"/>
        <v>0</v>
      </c>
      <c r="BJ187" s="236">
        <f t="shared" si="26"/>
        <v>0</v>
      </c>
      <c r="BK187" s="236">
        <f t="shared" si="26"/>
        <v>0</v>
      </c>
      <c r="BL187" s="235">
        <f t="shared" si="29"/>
        <v>0</v>
      </c>
      <c r="BM187" s="234"/>
      <c r="BN187" s="234"/>
      <c r="BO187" s="234"/>
      <c r="BP187" s="234"/>
      <c r="BQ187" s="234"/>
    </row>
    <row r="188" spans="1:69">
      <c r="A188" s="234" t="s">
        <v>401</v>
      </c>
      <c r="B188" s="231">
        <v>3.4599999999999999E-2</v>
      </c>
      <c r="C188" s="231">
        <v>3.4599999999999999E-2</v>
      </c>
      <c r="D188" s="220">
        <v>3842359.84</v>
      </c>
      <c r="E188" s="220">
        <v>3949295.89</v>
      </c>
      <c r="F188" s="220">
        <v>4047821.38</v>
      </c>
      <c r="G188" s="220">
        <v>4043964.38</v>
      </c>
      <c r="H188" s="220">
        <v>4048517.93</v>
      </c>
      <c r="I188" s="220">
        <v>4060683.45</v>
      </c>
      <c r="J188" s="220">
        <v>4113089.895</v>
      </c>
      <c r="K188" s="220">
        <v>4202384.42</v>
      </c>
      <c r="L188" s="220">
        <v>4306448.125</v>
      </c>
      <c r="M188" s="220">
        <v>4410021.335</v>
      </c>
      <c r="N188" s="220">
        <v>4471329.1900000004</v>
      </c>
      <c r="O188" s="220">
        <v>4496818.7149999999</v>
      </c>
      <c r="P188" s="220">
        <f t="shared" si="30"/>
        <v>49992734.549999997</v>
      </c>
      <c r="Q188" s="220">
        <v>4549758.9750000006</v>
      </c>
      <c r="R188" s="220">
        <v>4657026.9400000004</v>
      </c>
      <c r="S188" s="220">
        <v>4763721.1500000013</v>
      </c>
      <c r="T188" s="220">
        <v>4842964.6300000018</v>
      </c>
      <c r="U188" s="220">
        <v>4911318.4550000019</v>
      </c>
      <c r="V188" s="220">
        <v>4986609.4450000022</v>
      </c>
      <c r="W188" s="220">
        <v>5049638.0550000016</v>
      </c>
      <c r="X188" s="220">
        <v>5158383.1750000017</v>
      </c>
      <c r="Y188" s="220">
        <v>5294579.0250000013</v>
      </c>
      <c r="Z188" s="220">
        <v>5356239.4700000016</v>
      </c>
      <c r="AA188" s="220">
        <v>5382990.0150000015</v>
      </c>
      <c r="AB188" s="220">
        <v>5400702.3350000018</v>
      </c>
      <c r="AC188" s="220">
        <v>5459320.6650000019</v>
      </c>
      <c r="AD188" s="220">
        <v>5561233.6350000016</v>
      </c>
      <c r="AE188" s="220">
        <v>5637775.7550000018</v>
      </c>
      <c r="AF188" s="220">
        <v>6280044.1900000013</v>
      </c>
      <c r="AG188" s="220">
        <f t="shared" si="31"/>
        <v>64478834.220000029</v>
      </c>
      <c r="AH188" s="234"/>
      <c r="AI188" s="235">
        <f t="shared" si="32"/>
        <v>11078.8</v>
      </c>
      <c r="AJ188" s="235">
        <f t="shared" si="32"/>
        <v>11387.14</v>
      </c>
      <c r="AK188" s="235">
        <f t="shared" si="32"/>
        <v>11671.22</v>
      </c>
      <c r="AL188" s="235">
        <f t="shared" si="32"/>
        <v>11660.1</v>
      </c>
      <c r="AM188" s="235">
        <f t="shared" si="32"/>
        <v>11673.23</v>
      </c>
      <c r="AN188" s="235">
        <f t="shared" si="32"/>
        <v>11708.3</v>
      </c>
      <c r="AO188" s="235">
        <f t="shared" si="25"/>
        <v>11859.41</v>
      </c>
      <c r="AP188" s="235">
        <f t="shared" si="25"/>
        <v>12116.88</v>
      </c>
      <c r="AQ188" s="235">
        <f t="shared" si="25"/>
        <v>12416.93</v>
      </c>
      <c r="AR188" s="235">
        <f t="shared" ref="AR188:AT251" si="34">ROUND(M188*$B188/12,2)</f>
        <v>12715.56</v>
      </c>
      <c r="AS188" s="235">
        <f t="shared" si="34"/>
        <v>12892.33</v>
      </c>
      <c r="AT188" s="235">
        <f t="shared" si="34"/>
        <v>12965.83</v>
      </c>
      <c r="AU188" s="236">
        <f t="shared" si="27"/>
        <v>144145.72999999998</v>
      </c>
      <c r="AV188" s="236">
        <f t="shared" si="28"/>
        <v>13118.47</v>
      </c>
      <c r="AW188" s="236">
        <f t="shared" si="28"/>
        <v>13427.76</v>
      </c>
      <c r="AX188" s="236">
        <f t="shared" si="28"/>
        <v>13735.4</v>
      </c>
      <c r="AY188" s="236">
        <f t="shared" si="28"/>
        <v>13963.88</v>
      </c>
      <c r="AZ188" s="236">
        <f t="shared" si="33"/>
        <v>14160.97</v>
      </c>
      <c r="BA188" s="236">
        <f t="shared" si="33"/>
        <v>14378.06</v>
      </c>
      <c r="BB188" s="236">
        <f t="shared" si="33"/>
        <v>14559.79</v>
      </c>
      <c r="BC188" s="236">
        <f t="shared" si="33"/>
        <v>14873.34</v>
      </c>
      <c r="BD188" s="236">
        <f t="shared" si="33"/>
        <v>15266.04</v>
      </c>
      <c r="BE188" s="236">
        <f t="shared" si="33"/>
        <v>15443.82</v>
      </c>
      <c r="BF188" s="236">
        <f t="shared" si="26"/>
        <v>15520.95</v>
      </c>
      <c r="BG188" s="236">
        <f t="shared" si="26"/>
        <v>15572.03</v>
      </c>
      <c r="BH188" s="236">
        <f t="shared" si="26"/>
        <v>15741.04</v>
      </c>
      <c r="BI188" s="236">
        <f t="shared" ref="BI188:BK251" si="35">ROUND(AD188*$C188/12,2)</f>
        <v>16034.89</v>
      </c>
      <c r="BJ188" s="236">
        <f t="shared" si="35"/>
        <v>16255.59</v>
      </c>
      <c r="BK188" s="236">
        <f t="shared" si="35"/>
        <v>18107.46</v>
      </c>
      <c r="BL188" s="235">
        <f t="shared" si="29"/>
        <v>185913.97999999998</v>
      </c>
      <c r="BM188" s="234"/>
      <c r="BN188" s="234"/>
      <c r="BO188" s="234"/>
      <c r="BP188" s="234"/>
      <c r="BQ188" s="234"/>
    </row>
    <row r="189" spans="1:69">
      <c r="A189" s="234" t="s">
        <v>402</v>
      </c>
      <c r="B189" s="231">
        <v>2.2600000000000002E-2</v>
      </c>
      <c r="C189" s="231">
        <v>2.2600000000000002E-2</v>
      </c>
      <c r="D189" s="220">
        <v>7618815.3899999997</v>
      </c>
      <c r="E189" s="220">
        <v>7625728.1200000001</v>
      </c>
      <c r="F189" s="220">
        <v>7629413.8300000001</v>
      </c>
      <c r="G189" s="220">
        <v>7631001.7699999996</v>
      </c>
      <c r="H189" s="220">
        <v>7632534.5600000005</v>
      </c>
      <c r="I189" s="220">
        <v>7635171.2599999998</v>
      </c>
      <c r="J189" s="220">
        <v>7637037.3799999999</v>
      </c>
      <c r="K189" s="220">
        <v>7637037.3799999999</v>
      </c>
      <c r="L189" s="220">
        <v>7637037.3799999999</v>
      </c>
      <c r="M189" s="220">
        <v>7706530.3799999999</v>
      </c>
      <c r="N189" s="220">
        <v>7776023.3799999999</v>
      </c>
      <c r="O189" s="220">
        <v>7776023.3799999999</v>
      </c>
      <c r="P189" s="220">
        <f t="shared" si="30"/>
        <v>91942354.209999993</v>
      </c>
      <c r="Q189" s="220">
        <v>7776023.3799999999</v>
      </c>
      <c r="R189" s="220">
        <v>7776023.3799999999</v>
      </c>
      <c r="S189" s="220">
        <v>7913151.3399999999</v>
      </c>
      <c r="T189" s="220">
        <v>8124421.2999999998</v>
      </c>
      <c r="U189" s="220">
        <v>8198563.2999999998</v>
      </c>
      <c r="V189" s="220">
        <v>8231896.0750000002</v>
      </c>
      <c r="W189" s="220">
        <v>8479281.625</v>
      </c>
      <c r="X189" s="220">
        <v>8693334.4000000004</v>
      </c>
      <c r="Y189" s="220">
        <v>8707522</v>
      </c>
      <c r="Z189" s="220">
        <v>8806304.379999999</v>
      </c>
      <c r="AA189" s="220">
        <v>8890899.1600000001</v>
      </c>
      <c r="AB189" s="220">
        <v>8890899.1600000001</v>
      </c>
      <c r="AC189" s="220">
        <v>8890899.1600000001</v>
      </c>
      <c r="AD189" s="220">
        <v>8909367.1600000001</v>
      </c>
      <c r="AE189" s="220">
        <v>11339703.305</v>
      </c>
      <c r="AF189" s="220">
        <v>13762212.149999999</v>
      </c>
      <c r="AG189" s="220">
        <f t="shared" si="31"/>
        <v>111800881.875</v>
      </c>
      <c r="AH189" s="234"/>
      <c r="AI189" s="235">
        <f t="shared" si="32"/>
        <v>14348.77</v>
      </c>
      <c r="AJ189" s="235">
        <f t="shared" si="32"/>
        <v>14361.79</v>
      </c>
      <c r="AK189" s="235">
        <f t="shared" si="32"/>
        <v>14368.73</v>
      </c>
      <c r="AL189" s="235">
        <f t="shared" si="32"/>
        <v>14371.72</v>
      </c>
      <c r="AM189" s="235">
        <f t="shared" si="32"/>
        <v>14374.61</v>
      </c>
      <c r="AN189" s="235">
        <f t="shared" si="32"/>
        <v>14379.57</v>
      </c>
      <c r="AO189" s="235">
        <f t="shared" si="32"/>
        <v>14383.09</v>
      </c>
      <c r="AP189" s="235">
        <f t="shared" si="32"/>
        <v>14383.09</v>
      </c>
      <c r="AQ189" s="235">
        <f t="shared" si="32"/>
        <v>14383.09</v>
      </c>
      <c r="AR189" s="235">
        <f t="shared" si="34"/>
        <v>14513.97</v>
      </c>
      <c r="AS189" s="235">
        <f t="shared" si="34"/>
        <v>14644.84</v>
      </c>
      <c r="AT189" s="235">
        <f t="shared" si="34"/>
        <v>14644.84</v>
      </c>
      <c r="AU189" s="236">
        <f t="shared" si="27"/>
        <v>173158.11</v>
      </c>
      <c r="AV189" s="236">
        <f t="shared" si="28"/>
        <v>14644.84</v>
      </c>
      <c r="AW189" s="236">
        <f t="shared" si="28"/>
        <v>14644.84</v>
      </c>
      <c r="AX189" s="236">
        <f t="shared" si="28"/>
        <v>14903.1</v>
      </c>
      <c r="AY189" s="236">
        <f t="shared" si="28"/>
        <v>15300.99</v>
      </c>
      <c r="AZ189" s="236">
        <f t="shared" si="33"/>
        <v>15440.63</v>
      </c>
      <c r="BA189" s="236">
        <f t="shared" si="33"/>
        <v>15503.4</v>
      </c>
      <c r="BB189" s="236">
        <f t="shared" si="33"/>
        <v>15969.31</v>
      </c>
      <c r="BC189" s="236">
        <f t="shared" si="33"/>
        <v>16372.45</v>
      </c>
      <c r="BD189" s="236">
        <f t="shared" si="33"/>
        <v>16399.169999999998</v>
      </c>
      <c r="BE189" s="236">
        <f t="shared" si="33"/>
        <v>16585.21</v>
      </c>
      <c r="BF189" s="236">
        <f t="shared" si="33"/>
        <v>16744.53</v>
      </c>
      <c r="BG189" s="236">
        <f t="shared" si="33"/>
        <v>16744.53</v>
      </c>
      <c r="BH189" s="236">
        <f t="shared" si="33"/>
        <v>16744.53</v>
      </c>
      <c r="BI189" s="236">
        <f t="shared" si="35"/>
        <v>16779.310000000001</v>
      </c>
      <c r="BJ189" s="236">
        <f t="shared" si="35"/>
        <v>21356.44</v>
      </c>
      <c r="BK189" s="236">
        <f t="shared" si="35"/>
        <v>25918.83</v>
      </c>
      <c r="BL189" s="235">
        <f t="shared" si="29"/>
        <v>210558.33999999997</v>
      </c>
      <c r="BM189" s="234"/>
      <c r="BN189" s="234"/>
      <c r="BO189" s="234"/>
      <c r="BP189" s="234"/>
      <c r="BQ189" s="234"/>
    </row>
    <row r="190" spans="1:69">
      <c r="A190" s="234" t="s">
        <v>403</v>
      </c>
      <c r="B190" s="231">
        <v>0</v>
      </c>
      <c r="C190" s="231">
        <v>0</v>
      </c>
      <c r="D190" s="220">
        <v>0</v>
      </c>
      <c r="E190" s="220">
        <v>0</v>
      </c>
      <c r="F190" s="220">
        <v>0</v>
      </c>
      <c r="G190" s="220">
        <v>0</v>
      </c>
      <c r="H190" s="220">
        <v>0</v>
      </c>
      <c r="I190" s="220">
        <v>0</v>
      </c>
      <c r="J190" s="220">
        <v>0</v>
      </c>
      <c r="K190" s="220">
        <v>0</v>
      </c>
      <c r="L190" s="220">
        <v>0</v>
      </c>
      <c r="M190" s="220">
        <v>0</v>
      </c>
      <c r="N190" s="220">
        <v>0</v>
      </c>
      <c r="O190" s="220">
        <v>0</v>
      </c>
      <c r="P190" s="220">
        <f t="shared" si="30"/>
        <v>0</v>
      </c>
      <c r="Q190" s="220">
        <v>0</v>
      </c>
      <c r="R190" s="220">
        <v>0</v>
      </c>
      <c r="S190" s="220">
        <v>0</v>
      </c>
      <c r="T190" s="220">
        <v>0</v>
      </c>
      <c r="U190" s="220">
        <v>0</v>
      </c>
      <c r="V190" s="220">
        <v>0</v>
      </c>
      <c r="W190" s="220">
        <v>0</v>
      </c>
      <c r="X190" s="220">
        <v>0</v>
      </c>
      <c r="Y190" s="220">
        <v>0</v>
      </c>
      <c r="Z190" s="220">
        <v>0</v>
      </c>
      <c r="AA190" s="220">
        <v>0</v>
      </c>
      <c r="AB190" s="220">
        <v>0</v>
      </c>
      <c r="AC190" s="220">
        <v>0</v>
      </c>
      <c r="AD190" s="220">
        <v>0</v>
      </c>
      <c r="AE190" s="220">
        <v>0</v>
      </c>
      <c r="AF190" s="220">
        <v>0</v>
      </c>
      <c r="AG190" s="220">
        <f t="shared" si="31"/>
        <v>0</v>
      </c>
      <c r="AH190" s="234"/>
      <c r="AI190" s="235">
        <f t="shared" ref="AI190:AQ218" si="36">ROUND(D190*$B190/12,2)</f>
        <v>0</v>
      </c>
      <c r="AJ190" s="235">
        <f t="shared" si="36"/>
        <v>0</v>
      </c>
      <c r="AK190" s="235">
        <f t="shared" si="36"/>
        <v>0</v>
      </c>
      <c r="AL190" s="235">
        <f t="shared" si="36"/>
        <v>0</v>
      </c>
      <c r="AM190" s="235">
        <f t="shared" si="36"/>
        <v>0</v>
      </c>
      <c r="AN190" s="235">
        <f t="shared" si="36"/>
        <v>0</v>
      </c>
      <c r="AO190" s="235">
        <f t="shared" si="36"/>
        <v>0</v>
      </c>
      <c r="AP190" s="235">
        <f t="shared" si="36"/>
        <v>0</v>
      </c>
      <c r="AQ190" s="235">
        <f t="shared" si="36"/>
        <v>0</v>
      </c>
      <c r="AR190" s="235">
        <f t="shared" si="34"/>
        <v>0</v>
      </c>
      <c r="AS190" s="235">
        <f t="shared" si="34"/>
        <v>0</v>
      </c>
      <c r="AT190" s="235">
        <f t="shared" si="34"/>
        <v>0</v>
      </c>
      <c r="AU190" s="236">
        <f t="shared" si="27"/>
        <v>0</v>
      </c>
      <c r="AV190" s="236">
        <f t="shared" si="28"/>
        <v>0</v>
      </c>
      <c r="AW190" s="236">
        <f t="shared" si="28"/>
        <v>0</v>
      </c>
      <c r="AX190" s="236">
        <f t="shared" si="28"/>
        <v>0</v>
      </c>
      <c r="AY190" s="236">
        <f t="shared" si="28"/>
        <v>0</v>
      </c>
      <c r="AZ190" s="236">
        <f t="shared" ref="AZ190:BH218" si="37">ROUND(U190*$C190/12,2)</f>
        <v>0</v>
      </c>
      <c r="BA190" s="236">
        <f t="shared" si="37"/>
        <v>0</v>
      </c>
      <c r="BB190" s="236">
        <f t="shared" si="37"/>
        <v>0</v>
      </c>
      <c r="BC190" s="236">
        <f t="shared" si="37"/>
        <v>0</v>
      </c>
      <c r="BD190" s="236">
        <f t="shared" si="37"/>
        <v>0</v>
      </c>
      <c r="BE190" s="236">
        <f t="shared" si="37"/>
        <v>0</v>
      </c>
      <c r="BF190" s="236">
        <f t="shared" si="37"/>
        <v>0</v>
      </c>
      <c r="BG190" s="236">
        <f t="shared" si="37"/>
        <v>0</v>
      </c>
      <c r="BH190" s="236">
        <f t="shared" si="37"/>
        <v>0</v>
      </c>
      <c r="BI190" s="236">
        <f t="shared" si="35"/>
        <v>0</v>
      </c>
      <c r="BJ190" s="236">
        <f t="shared" si="35"/>
        <v>0</v>
      </c>
      <c r="BK190" s="236">
        <f t="shared" si="35"/>
        <v>0</v>
      </c>
      <c r="BL190" s="235">
        <f t="shared" si="29"/>
        <v>0</v>
      </c>
      <c r="BM190" s="234"/>
      <c r="BN190" s="234"/>
      <c r="BO190" s="234"/>
      <c r="BP190" s="234"/>
      <c r="BQ190" s="234"/>
    </row>
    <row r="191" spans="1:69">
      <c r="A191" s="234" t="s">
        <v>404</v>
      </c>
      <c r="B191" s="231">
        <v>0</v>
      </c>
      <c r="C191" s="231">
        <v>0</v>
      </c>
      <c r="D191" s="220">
        <v>0</v>
      </c>
      <c r="E191" s="220">
        <v>0</v>
      </c>
      <c r="F191" s="220">
        <v>0</v>
      </c>
      <c r="G191" s="220">
        <v>0</v>
      </c>
      <c r="H191" s="220">
        <v>0</v>
      </c>
      <c r="I191" s="220">
        <v>0</v>
      </c>
      <c r="J191" s="220">
        <v>0</v>
      </c>
      <c r="K191" s="220">
        <v>0</v>
      </c>
      <c r="L191" s="220">
        <v>0</v>
      </c>
      <c r="M191" s="220">
        <v>0</v>
      </c>
      <c r="N191" s="220">
        <v>0</v>
      </c>
      <c r="O191" s="220">
        <v>0</v>
      </c>
      <c r="P191" s="220">
        <f t="shared" si="30"/>
        <v>0</v>
      </c>
      <c r="Q191" s="220">
        <v>0</v>
      </c>
      <c r="R191" s="220">
        <v>0</v>
      </c>
      <c r="S191" s="220">
        <v>0</v>
      </c>
      <c r="T191" s="220">
        <v>0</v>
      </c>
      <c r="U191" s="220">
        <v>0</v>
      </c>
      <c r="V191" s="220">
        <v>0</v>
      </c>
      <c r="W191" s="220">
        <v>0</v>
      </c>
      <c r="X191" s="220">
        <v>0</v>
      </c>
      <c r="Y191" s="220">
        <v>0</v>
      </c>
      <c r="Z191" s="220">
        <v>0</v>
      </c>
      <c r="AA191" s="220">
        <v>0</v>
      </c>
      <c r="AB191" s="220">
        <v>0</v>
      </c>
      <c r="AC191" s="220">
        <v>0</v>
      </c>
      <c r="AD191" s="220">
        <v>0</v>
      </c>
      <c r="AE191" s="220">
        <v>0</v>
      </c>
      <c r="AF191" s="220">
        <v>0</v>
      </c>
      <c r="AG191" s="220">
        <f t="shared" si="31"/>
        <v>0</v>
      </c>
      <c r="AH191" s="234"/>
      <c r="AI191" s="235">
        <f t="shared" si="36"/>
        <v>0</v>
      </c>
      <c r="AJ191" s="235">
        <f t="shared" si="36"/>
        <v>0</v>
      </c>
      <c r="AK191" s="235">
        <f t="shared" si="36"/>
        <v>0</v>
      </c>
      <c r="AL191" s="235">
        <f t="shared" si="36"/>
        <v>0</v>
      </c>
      <c r="AM191" s="235">
        <f t="shared" si="36"/>
        <v>0</v>
      </c>
      <c r="AN191" s="235">
        <f t="shared" si="36"/>
        <v>0</v>
      </c>
      <c r="AO191" s="235">
        <f t="shared" si="36"/>
        <v>0</v>
      </c>
      <c r="AP191" s="235">
        <f t="shared" si="36"/>
        <v>0</v>
      </c>
      <c r="AQ191" s="235">
        <f t="shared" si="36"/>
        <v>0</v>
      </c>
      <c r="AR191" s="235">
        <f t="shared" si="34"/>
        <v>0</v>
      </c>
      <c r="AS191" s="235">
        <f t="shared" si="34"/>
        <v>0</v>
      </c>
      <c r="AT191" s="235">
        <f t="shared" si="34"/>
        <v>0</v>
      </c>
      <c r="AU191" s="236">
        <f t="shared" si="27"/>
        <v>0</v>
      </c>
      <c r="AV191" s="236">
        <f t="shared" si="28"/>
        <v>0</v>
      </c>
      <c r="AW191" s="236">
        <f t="shared" si="28"/>
        <v>0</v>
      </c>
      <c r="AX191" s="236">
        <f t="shared" si="28"/>
        <v>0</v>
      </c>
      <c r="AY191" s="236">
        <f t="shared" si="28"/>
        <v>0</v>
      </c>
      <c r="AZ191" s="236">
        <f t="shared" si="37"/>
        <v>0</v>
      </c>
      <c r="BA191" s="236">
        <f t="shared" si="37"/>
        <v>0</v>
      </c>
      <c r="BB191" s="236">
        <f t="shared" si="37"/>
        <v>0</v>
      </c>
      <c r="BC191" s="236">
        <f t="shared" si="37"/>
        <v>0</v>
      </c>
      <c r="BD191" s="236">
        <f t="shared" si="37"/>
        <v>0</v>
      </c>
      <c r="BE191" s="236">
        <f t="shared" si="37"/>
        <v>0</v>
      </c>
      <c r="BF191" s="236">
        <f t="shared" si="37"/>
        <v>0</v>
      </c>
      <c r="BG191" s="236">
        <f t="shared" si="37"/>
        <v>0</v>
      </c>
      <c r="BH191" s="236">
        <f t="shared" si="37"/>
        <v>0</v>
      </c>
      <c r="BI191" s="236">
        <f t="shared" si="35"/>
        <v>0</v>
      </c>
      <c r="BJ191" s="236">
        <f t="shared" si="35"/>
        <v>0</v>
      </c>
      <c r="BK191" s="236">
        <f t="shared" si="35"/>
        <v>0</v>
      </c>
      <c r="BL191" s="235">
        <f t="shared" si="29"/>
        <v>0</v>
      </c>
      <c r="BM191" s="234"/>
      <c r="BN191" s="234"/>
      <c r="BO191" s="234"/>
      <c r="BP191" s="234"/>
      <c r="BQ191" s="234"/>
    </row>
    <row r="192" spans="1:69">
      <c r="A192" s="234" t="s">
        <v>405</v>
      </c>
      <c r="B192" s="231">
        <v>0</v>
      </c>
      <c r="C192" s="231">
        <v>0</v>
      </c>
      <c r="D192" s="220">
        <v>855636.47</v>
      </c>
      <c r="E192" s="220">
        <v>855636.47</v>
      </c>
      <c r="F192" s="220">
        <v>855636.47</v>
      </c>
      <c r="G192" s="220">
        <v>855636.47</v>
      </c>
      <c r="H192" s="220">
        <v>855636.47</v>
      </c>
      <c r="I192" s="220">
        <v>855636.47</v>
      </c>
      <c r="J192" s="220">
        <v>855636.47</v>
      </c>
      <c r="K192" s="220">
        <v>855636.47</v>
      </c>
      <c r="L192" s="220">
        <v>855636.47</v>
      </c>
      <c r="M192" s="220">
        <v>855636.47</v>
      </c>
      <c r="N192" s="220">
        <v>855636.47</v>
      </c>
      <c r="O192" s="220">
        <v>855636.47</v>
      </c>
      <c r="P192" s="220">
        <f t="shared" si="30"/>
        <v>10267637.640000001</v>
      </c>
      <c r="Q192" s="220">
        <v>855636.47</v>
      </c>
      <c r="R192" s="220">
        <v>855636.47</v>
      </c>
      <c r="S192" s="220">
        <v>855636.47</v>
      </c>
      <c r="T192" s="220">
        <v>855636.47</v>
      </c>
      <c r="U192" s="220">
        <v>855636.47</v>
      </c>
      <c r="V192" s="220">
        <v>855636.47</v>
      </c>
      <c r="W192" s="220">
        <v>855636.47</v>
      </c>
      <c r="X192" s="220">
        <v>855636.47</v>
      </c>
      <c r="Y192" s="220">
        <v>855636.47</v>
      </c>
      <c r="Z192" s="220">
        <v>855636.47</v>
      </c>
      <c r="AA192" s="220">
        <v>855636.47</v>
      </c>
      <c r="AB192" s="220">
        <v>855636.47</v>
      </c>
      <c r="AC192" s="220">
        <v>855636.47</v>
      </c>
      <c r="AD192" s="220">
        <v>855636.47</v>
      </c>
      <c r="AE192" s="220">
        <v>855636.47</v>
      </c>
      <c r="AF192" s="220">
        <v>855636.47</v>
      </c>
      <c r="AG192" s="220">
        <f t="shared" si="31"/>
        <v>10267637.640000001</v>
      </c>
      <c r="AH192" s="234"/>
      <c r="AI192" s="235">
        <f t="shared" si="36"/>
        <v>0</v>
      </c>
      <c r="AJ192" s="235">
        <f t="shared" si="36"/>
        <v>0</v>
      </c>
      <c r="AK192" s="235">
        <f t="shared" si="36"/>
        <v>0</v>
      </c>
      <c r="AL192" s="235">
        <f t="shared" si="36"/>
        <v>0</v>
      </c>
      <c r="AM192" s="235">
        <f t="shared" si="36"/>
        <v>0</v>
      </c>
      <c r="AN192" s="235">
        <f t="shared" si="36"/>
        <v>0</v>
      </c>
      <c r="AO192" s="235">
        <f t="shared" si="36"/>
        <v>0</v>
      </c>
      <c r="AP192" s="235">
        <f t="shared" si="36"/>
        <v>0</v>
      </c>
      <c r="AQ192" s="235">
        <f t="shared" si="36"/>
        <v>0</v>
      </c>
      <c r="AR192" s="235">
        <f t="shared" si="34"/>
        <v>0</v>
      </c>
      <c r="AS192" s="235">
        <f t="shared" si="34"/>
        <v>0</v>
      </c>
      <c r="AT192" s="235">
        <f t="shared" si="34"/>
        <v>0</v>
      </c>
      <c r="AU192" s="236">
        <f t="shared" si="27"/>
        <v>0</v>
      </c>
      <c r="AV192" s="236">
        <f t="shared" si="28"/>
        <v>0</v>
      </c>
      <c r="AW192" s="236">
        <f t="shared" si="28"/>
        <v>0</v>
      </c>
      <c r="AX192" s="236">
        <f t="shared" si="28"/>
        <v>0</v>
      </c>
      <c r="AY192" s="236">
        <f t="shared" si="28"/>
        <v>0</v>
      </c>
      <c r="AZ192" s="236">
        <f t="shared" si="37"/>
        <v>0</v>
      </c>
      <c r="BA192" s="236">
        <f t="shared" si="37"/>
        <v>0</v>
      </c>
      <c r="BB192" s="236">
        <f t="shared" si="37"/>
        <v>0</v>
      </c>
      <c r="BC192" s="236">
        <f t="shared" si="37"/>
        <v>0</v>
      </c>
      <c r="BD192" s="236">
        <f t="shared" si="37"/>
        <v>0</v>
      </c>
      <c r="BE192" s="236">
        <f t="shared" si="37"/>
        <v>0</v>
      </c>
      <c r="BF192" s="236">
        <f t="shared" si="37"/>
        <v>0</v>
      </c>
      <c r="BG192" s="236">
        <f t="shared" si="37"/>
        <v>0</v>
      </c>
      <c r="BH192" s="236">
        <f t="shared" si="37"/>
        <v>0</v>
      </c>
      <c r="BI192" s="236">
        <f t="shared" si="35"/>
        <v>0</v>
      </c>
      <c r="BJ192" s="236">
        <f t="shared" si="35"/>
        <v>0</v>
      </c>
      <c r="BK192" s="236">
        <f t="shared" si="35"/>
        <v>0</v>
      </c>
      <c r="BL192" s="235">
        <f t="shared" si="29"/>
        <v>0</v>
      </c>
      <c r="BM192" s="234"/>
      <c r="BN192" s="234"/>
      <c r="BO192" s="234"/>
      <c r="BP192" s="234"/>
      <c r="BQ192" s="234"/>
    </row>
    <row r="193" spans="1:69">
      <c r="A193" s="234" t="s">
        <v>406</v>
      </c>
      <c r="B193" s="231">
        <v>2.4799999999999999E-2</v>
      </c>
      <c r="C193" s="231">
        <v>2.4799999999999999E-2</v>
      </c>
      <c r="D193" s="220">
        <v>4526614.1900000004</v>
      </c>
      <c r="E193" s="220">
        <v>4526614.1900000004</v>
      </c>
      <c r="F193" s="220">
        <v>4526614.1900000004</v>
      </c>
      <c r="G193" s="220">
        <v>4526614.1900000004</v>
      </c>
      <c r="H193" s="220">
        <v>4526614.1900000004</v>
      </c>
      <c r="I193" s="220">
        <v>4526614.1900000004</v>
      </c>
      <c r="J193" s="220">
        <v>4526614.1900000004</v>
      </c>
      <c r="K193" s="220">
        <v>4526614.1900000004</v>
      </c>
      <c r="L193" s="220">
        <v>4526614.1900000004</v>
      </c>
      <c r="M193" s="220">
        <v>4526614.1900000004</v>
      </c>
      <c r="N193" s="220">
        <v>4526614.1900000004</v>
      </c>
      <c r="O193" s="220">
        <v>4526614.1900000004</v>
      </c>
      <c r="P193" s="220">
        <f t="shared" si="30"/>
        <v>54319370.279999994</v>
      </c>
      <c r="Q193" s="220">
        <v>4526614.1900000004</v>
      </c>
      <c r="R193" s="220">
        <v>4526614.1900000004</v>
      </c>
      <c r="S193" s="220">
        <v>4526614.1900000004</v>
      </c>
      <c r="T193" s="220">
        <v>4526614.1900000004</v>
      </c>
      <c r="U193" s="220">
        <v>4526614.1900000004</v>
      </c>
      <c r="V193" s="220">
        <v>4526614.1900000004</v>
      </c>
      <c r="W193" s="220">
        <v>4955325.8400000008</v>
      </c>
      <c r="X193" s="220">
        <v>5384037.4900000002</v>
      </c>
      <c r="Y193" s="220">
        <v>5384037.4900000002</v>
      </c>
      <c r="Z193" s="220">
        <v>5384037.4900000002</v>
      </c>
      <c r="AA193" s="220">
        <v>5384037.4900000002</v>
      </c>
      <c r="AB193" s="220">
        <v>5384037.4900000002</v>
      </c>
      <c r="AC193" s="220">
        <v>5384037.4900000002</v>
      </c>
      <c r="AD193" s="220">
        <v>5384037.4900000002</v>
      </c>
      <c r="AE193" s="220">
        <v>5384037.4900000002</v>
      </c>
      <c r="AF193" s="220">
        <v>5384037.4900000002</v>
      </c>
      <c r="AG193" s="220">
        <f t="shared" si="31"/>
        <v>62464891.630000018</v>
      </c>
      <c r="AH193" s="234"/>
      <c r="AI193" s="235">
        <f t="shared" si="36"/>
        <v>9355</v>
      </c>
      <c r="AJ193" s="235">
        <f t="shared" si="36"/>
        <v>9355</v>
      </c>
      <c r="AK193" s="235">
        <f t="shared" si="36"/>
        <v>9355</v>
      </c>
      <c r="AL193" s="235">
        <f t="shared" si="36"/>
        <v>9355</v>
      </c>
      <c r="AM193" s="235">
        <f t="shared" si="36"/>
        <v>9355</v>
      </c>
      <c r="AN193" s="235">
        <f t="shared" si="36"/>
        <v>9355</v>
      </c>
      <c r="AO193" s="235">
        <f t="shared" si="36"/>
        <v>9355</v>
      </c>
      <c r="AP193" s="235">
        <f t="shared" si="36"/>
        <v>9355</v>
      </c>
      <c r="AQ193" s="235">
        <f t="shared" si="36"/>
        <v>9355</v>
      </c>
      <c r="AR193" s="235">
        <f t="shared" si="34"/>
        <v>9355</v>
      </c>
      <c r="AS193" s="235">
        <f t="shared" si="34"/>
        <v>9355</v>
      </c>
      <c r="AT193" s="235">
        <f t="shared" si="34"/>
        <v>9355</v>
      </c>
      <c r="AU193" s="236">
        <f t="shared" si="27"/>
        <v>112260</v>
      </c>
      <c r="AV193" s="236">
        <f t="shared" si="28"/>
        <v>9355</v>
      </c>
      <c r="AW193" s="236">
        <f t="shared" si="28"/>
        <v>9355</v>
      </c>
      <c r="AX193" s="236">
        <f t="shared" si="28"/>
        <v>9355</v>
      </c>
      <c r="AY193" s="236">
        <f t="shared" si="28"/>
        <v>9355</v>
      </c>
      <c r="AZ193" s="236">
        <f t="shared" si="37"/>
        <v>9355</v>
      </c>
      <c r="BA193" s="236">
        <f t="shared" si="37"/>
        <v>9355</v>
      </c>
      <c r="BB193" s="236">
        <f t="shared" si="37"/>
        <v>10241.01</v>
      </c>
      <c r="BC193" s="236">
        <f t="shared" si="37"/>
        <v>11127.01</v>
      </c>
      <c r="BD193" s="236">
        <f t="shared" si="37"/>
        <v>11127.01</v>
      </c>
      <c r="BE193" s="236">
        <f t="shared" si="37"/>
        <v>11127.01</v>
      </c>
      <c r="BF193" s="236">
        <f t="shared" si="37"/>
        <v>11127.01</v>
      </c>
      <c r="BG193" s="236">
        <f t="shared" si="37"/>
        <v>11127.01</v>
      </c>
      <c r="BH193" s="236">
        <f t="shared" si="37"/>
        <v>11127.01</v>
      </c>
      <c r="BI193" s="236">
        <f t="shared" si="35"/>
        <v>11127.01</v>
      </c>
      <c r="BJ193" s="236">
        <f t="shared" si="35"/>
        <v>11127.01</v>
      </c>
      <c r="BK193" s="236">
        <f t="shared" si="35"/>
        <v>11127.01</v>
      </c>
      <c r="BL193" s="235">
        <f t="shared" si="29"/>
        <v>129094.09999999998</v>
      </c>
      <c r="BM193" s="234"/>
      <c r="BN193" s="234"/>
      <c r="BO193" s="234"/>
      <c r="BP193" s="234"/>
      <c r="BQ193" s="234"/>
    </row>
    <row r="194" spans="1:69">
      <c r="A194" s="234" t="s">
        <v>407</v>
      </c>
      <c r="B194" s="231">
        <v>2.6099999999999998E-2</v>
      </c>
      <c r="C194" s="231">
        <v>2.6099999999999998E-2</v>
      </c>
      <c r="D194" s="220">
        <v>21885646.370000001</v>
      </c>
      <c r="E194" s="220">
        <v>21885646.370000001</v>
      </c>
      <c r="F194" s="220">
        <v>21885045.620000001</v>
      </c>
      <c r="G194" s="220">
        <v>21884444.859999999</v>
      </c>
      <c r="H194" s="220">
        <v>21884444.859999999</v>
      </c>
      <c r="I194" s="220">
        <v>21884444.859999999</v>
      </c>
      <c r="J194" s="220">
        <v>21884444.859999999</v>
      </c>
      <c r="K194" s="220">
        <v>21884444.859999999</v>
      </c>
      <c r="L194" s="220">
        <v>21884444.859999999</v>
      </c>
      <c r="M194" s="220">
        <v>21932038.155000001</v>
      </c>
      <c r="N194" s="220">
        <v>21979631.449999999</v>
      </c>
      <c r="O194" s="220">
        <v>21979631.449999999</v>
      </c>
      <c r="P194" s="220">
        <f t="shared" si="30"/>
        <v>262854308.57500002</v>
      </c>
      <c r="Q194" s="220">
        <v>21979631.449999999</v>
      </c>
      <c r="R194" s="220">
        <v>21979631.449999999</v>
      </c>
      <c r="S194" s="220">
        <v>21979631.449999999</v>
      </c>
      <c r="T194" s="220">
        <v>21979631.449999999</v>
      </c>
      <c r="U194" s="220">
        <v>21979631.449999999</v>
      </c>
      <c r="V194" s="220">
        <v>21979631.449999999</v>
      </c>
      <c r="W194" s="220">
        <v>21979631.449999999</v>
      </c>
      <c r="X194" s="220">
        <v>21979631.449999999</v>
      </c>
      <c r="Y194" s="220">
        <v>25173392.469999999</v>
      </c>
      <c r="Z194" s="220">
        <v>28367153.490000002</v>
      </c>
      <c r="AA194" s="220">
        <v>28367153.490000002</v>
      </c>
      <c r="AB194" s="220">
        <v>28367153.490000002</v>
      </c>
      <c r="AC194" s="220">
        <v>28367153.490000002</v>
      </c>
      <c r="AD194" s="220">
        <v>28367153.490000002</v>
      </c>
      <c r="AE194" s="220">
        <v>28367153.490000002</v>
      </c>
      <c r="AF194" s="220">
        <v>28367153.490000002</v>
      </c>
      <c r="AG194" s="220">
        <f t="shared" si="31"/>
        <v>311661992.70000005</v>
      </c>
      <c r="AH194" s="234"/>
      <c r="AI194" s="235">
        <f t="shared" si="36"/>
        <v>47601.279999999999</v>
      </c>
      <c r="AJ194" s="235">
        <f t="shared" si="36"/>
        <v>47601.279999999999</v>
      </c>
      <c r="AK194" s="235">
        <f t="shared" si="36"/>
        <v>47599.97</v>
      </c>
      <c r="AL194" s="235">
        <f t="shared" si="36"/>
        <v>47598.67</v>
      </c>
      <c r="AM194" s="235">
        <f t="shared" si="36"/>
        <v>47598.67</v>
      </c>
      <c r="AN194" s="235">
        <f t="shared" si="36"/>
        <v>47598.67</v>
      </c>
      <c r="AO194" s="235">
        <f t="shared" si="36"/>
        <v>47598.67</v>
      </c>
      <c r="AP194" s="235">
        <f t="shared" si="36"/>
        <v>47598.67</v>
      </c>
      <c r="AQ194" s="235">
        <f t="shared" si="36"/>
        <v>47598.67</v>
      </c>
      <c r="AR194" s="235">
        <f t="shared" si="34"/>
        <v>47702.18</v>
      </c>
      <c r="AS194" s="235">
        <f t="shared" si="34"/>
        <v>47805.7</v>
      </c>
      <c r="AT194" s="235">
        <f t="shared" si="34"/>
        <v>47805.7</v>
      </c>
      <c r="AU194" s="236">
        <f t="shared" si="27"/>
        <v>571708.12999999989</v>
      </c>
      <c r="AV194" s="236">
        <f t="shared" si="28"/>
        <v>47805.7</v>
      </c>
      <c r="AW194" s="236">
        <f t="shared" si="28"/>
        <v>47805.7</v>
      </c>
      <c r="AX194" s="236">
        <f t="shared" si="28"/>
        <v>47805.7</v>
      </c>
      <c r="AY194" s="236">
        <f t="shared" si="28"/>
        <v>47805.7</v>
      </c>
      <c r="AZ194" s="236">
        <f t="shared" si="37"/>
        <v>47805.7</v>
      </c>
      <c r="BA194" s="236">
        <f t="shared" si="37"/>
        <v>47805.7</v>
      </c>
      <c r="BB194" s="236">
        <f t="shared" si="37"/>
        <v>47805.7</v>
      </c>
      <c r="BC194" s="236">
        <f t="shared" si="37"/>
        <v>47805.7</v>
      </c>
      <c r="BD194" s="236">
        <f t="shared" si="37"/>
        <v>54752.13</v>
      </c>
      <c r="BE194" s="236">
        <f t="shared" si="37"/>
        <v>61698.559999999998</v>
      </c>
      <c r="BF194" s="236">
        <f t="shared" si="37"/>
        <v>61698.559999999998</v>
      </c>
      <c r="BG194" s="236">
        <f t="shared" si="37"/>
        <v>61698.559999999998</v>
      </c>
      <c r="BH194" s="236">
        <f t="shared" si="37"/>
        <v>61698.559999999998</v>
      </c>
      <c r="BI194" s="236">
        <f t="shared" si="35"/>
        <v>61698.559999999998</v>
      </c>
      <c r="BJ194" s="236">
        <f t="shared" si="35"/>
        <v>61698.559999999998</v>
      </c>
      <c r="BK194" s="236">
        <f t="shared" si="35"/>
        <v>61698.559999999998</v>
      </c>
      <c r="BL194" s="235">
        <f t="shared" si="29"/>
        <v>677864.85000000009</v>
      </c>
      <c r="BM194" s="234"/>
      <c r="BN194" s="234"/>
      <c r="BO194" s="234"/>
      <c r="BP194" s="234"/>
      <c r="BQ194" s="234"/>
    </row>
    <row r="195" spans="1:69">
      <c r="A195" s="234" t="s">
        <v>408</v>
      </c>
      <c r="B195" s="231">
        <v>3.8600000000000002E-2</v>
      </c>
      <c r="C195" s="231">
        <v>3.8600000000000002E-2</v>
      </c>
      <c r="D195" s="220">
        <v>14046741.58</v>
      </c>
      <c r="E195" s="220">
        <v>14046741.58</v>
      </c>
      <c r="F195" s="220">
        <v>14046741.58</v>
      </c>
      <c r="G195" s="220">
        <v>14046741.58</v>
      </c>
      <c r="H195" s="220">
        <v>14046741.58</v>
      </c>
      <c r="I195" s="220">
        <v>14046741.58</v>
      </c>
      <c r="J195" s="220">
        <v>14046741.58</v>
      </c>
      <c r="K195" s="220">
        <v>14046741.58</v>
      </c>
      <c r="L195" s="220">
        <v>14046741.58</v>
      </c>
      <c r="M195" s="220">
        <v>14046741.58</v>
      </c>
      <c r="N195" s="220">
        <v>14046741.58</v>
      </c>
      <c r="O195" s="220">
        <v>14046741.58</v>
      </c>
      <c r="P195" s="220">
        <f t="shared" si="30"/>
        <v>168560898.96000004</v>
      </c>
      <c r="Q195" s="220">
        <v>14046741.58</v>
      </c>
      <c r="R195" s="220">
        <v>14046741.58</v>
      </c>
      <c r="S195" s="220">
        <v>14046741.58</v>
      </c>
      <c r="T195" s="220">
        <v>14046741.58</v>
      </c>
      <c r="U195" s="220">
        <v>14077870.58</v>
      </c>
      <c r="V195" s="220">
        <v>14108999.58</v>
      </c>
      <c r="W195" s="220">
        <v>14108999.58</v>
      </c>
      <c r="X195" s="220">
        <v>14667409.58</v>
      </c>
      <c r="Y195" s="220">
        <v>15225819.58</v>
      </c>
      <c r="Z195" s="220">
        <v>15225819.58</v>
      </c>
      <c r="AA195" s="220">
        <v>15225819.58</v>
      </c>
      <c r="AB195" s="220">
        <v>15225819.58</v>
      </c>
      <c r="AC195" s="220">
        <v>15225819.58</v>
      </c>
      <c r="AD195" s="220">
        <v>15225819.58</v>
      </c>
      <c r="AE195" s="220">
        <v>15225819.58</v>
      </c>
      <c r="AF195" s="220">
        <v>15225819.58</v>
      </c>
      <c r="AG195" s="220">
        <f t="shared" si="31"/>
        <v>178769835.96000004</v>
      </c>
      <c r="AH195" s="234"/>
      <c r="AI195" s="235">
        <f t="shared" si="36"/>
        <v>45183.69</v>
      </c>
      <c r="AJ195" s="235">
        <f t="shared" si="36"/>
        <v>45183.69</v>
      </c>
      <c r="AK195" s="235">
        <f t="shared" si="36"/>
        <v>45183.69</v>
      </c>
      <c r="AL195" s="235">
        <f t="shared" si="36"/>
        <v>45183.69</v>
      </c>
      <c r="AM195" s="235">
        <f t="shared" si="36"/>
        <v>45183.69</v>
      </c>
      <c r="AN195" s="235">
        <f t="shared" si="36"/>
        <v>45183.69</v>
      </c>
      <c r="AO195" s="235">
        <f t="shared" si="36"/>
        <v>45183.69</v>
      </c>
      <c r="AP195" s="235">
        <f t="shared" si="36"/>
        <v>45183.69</v>
      </c>
      <c r="AQ195" s="235">
        <f t="shared" si="36"/>
        <v>45183.69</v>
      </c>
      <c r="AR195" s="235">
        <f t="shared" si="34"/>
        <v>45183.69</v>
      </c>
      <c r="AS195" s="235">
        <f t="shared" si="34"/>
        <v>45183.69</v>
      </c>
      <c r="AT195" s="235">
        <f t="shared" si="34"/>
        <v>45183.69</v>
      </c>
      <c r="AU195" s="236">
        <f t="shared" si="27"/>
        <v>542204.28</v>
      </c>
      <c r="AV195" s="236">
        <f t="shared" si="28"/>
        <v>45183.69</v>
      </c>
      <c r="AW195" s="236">
        <f t="shared" si="28"/>
        <v>45183.69</v>
      </c>
      <c r="AX195" s="236">
        <f t="shared" si="28"/>
        <v>45183.69</v>
      </c>
      <c r="AY195" s="236">
        <f t="shared" si="28"/>
        <v>45183.69</v>
      </c>
      <c r="AZ195" s="236">
        <f t="shared" si="37"/>
        <v>45283.82</v>
      </c>
      <c r="BA195" s="236">
        <f t="shared" si="37"/>
        <v>45383.95</v>
      </c>
      <c r="BB195" s="236">
        <f t="shared" si="37"/>
        <v>45383.95</v>
      </c>
      <c r="BC195" s="236">
        <f t="shared" si="37"/>
        <v>47180.17</v>
      </c>
      <c r="BD195" s="236">
        <f t="shared" si="37"/>
        <v>48976.39</v>
      </c>
      <c r="BE195" s="236">
        <f t="shared" si="37"/>
        <v>48976.39</v>
      </c>
      <c r="BF195" s="236">
        <f t="shared" si="37"/>
        <v>48976.39</v>
      </c>
      <c r="BG195" s="236">
        <f t="shared" si="37"/>
        <v>48976.39</v>
      </c>
      <c r="BH195" s="236">
        <f t="shared" si="37"/>
        <v>48976.39</v>
      </c>
      <c r="BI195" s="236">
        <f t="shared" si="35"/>
        <v>48976.39</v>
      </c>
      <c r="BJ195" s="236">
        <f t="shared" si="35"/>
        <v>48976.39</v>
      </c>
      <c r="BK195" s="236">
        <f t="shared" si="35"/>
        <v>48976.39</v>
      </c>
      <c r="BL195" s="235">
        <f t="shared" si="29"/>
        <v>575043.01</v>
      </c>
      <c r="BM195" s="234"/>
      <c r="BN195" s="234"/>
      <c r="BO195" s="234"/>
      <c r="BP195" s="234"/>
      <c r="BQ195" s="234"/>
    </row>
    <row r="196" spans="1:69">
      <c r="A196" s="234" t="s">
        <v>409</v>
      </c>
      <c r="B196" s="231">
        <v>3.8099999999999995E-2</v>
      </c>
      <c r="C196" s="231">
        <v>3.8099999999999995E-2</v>
      </c>
      <c r="D196" s="220">
        <v>1335603.21</v>
      </c>
      <c r="E196" s="220">
        <v>1335603.21</v>
      </c>
      <c r="F196" s="220">
        <v>1348125.18</v>
      </c>
      <c r="G196" s="220">
        <v>1360647.15</v>
      </c>
      <c r="H196" s="220">
        <v>1360647.15</v>
      </c>
      <c r="I196" s="220">
        <v>1360647.15</v>
      </c>
      <c r="J196" s="220">
        <v>1360647.15</v>
      </c>
      <c r="K196" s="220">
        <v>1360647.15</v>
      </c>
      <c r="L196" s="220">
        <v>1360647.15</v>
      </c>
      <c r="M196" s="220">
        <v>1360647.15</v>
      </c>
      <c r="N196" s="220">
        <v>1360647.15</v>
      </c>
      <c r="O196" s="220">
        <v>1360647.15</v>
      </c>
      <c r="P196" s="220">
        <f t="shared" si="30"/>
        <v>16265155.950000003</v>
      </c>
      <c r="Q196" s="220">
        <v>1360647.15</v>
      </c>
      <c r="R196" s="220">
        <v>1360647.15</v>
      </c>
      <c r="S196" s="220">
        <v>1360647.15</v>
      </c>
      <c r="T196" s="220">
        <v>1360647.15</v>
      </c>
      <c r="U196" s="220">
        <v>1371407.15</v>
      </c>
      <c r="V196" s="220">
        <v>1382167.15</v>
      </c>
      <c r="W196" s="220">
        <v>1382167.15</v>
      </c>
      <c r="X196" s="220">
        <v>1382167.15</v>
      </c>
      <c r="Y196" s="220">
        <v>1382167.15</v>
      </c>
      <c r="Z196" s="220">
        <v>1382167.15</v>
      </c>
      <c r="AA196" s="220">
        <v>1382167.15</v>
      </c>
      <c r="AB196" s="220">
        <v>1382167.15</v>
      </c>
      <c r="AC196" s="220">
        <v>1382167.15</v>
      </c>
      <c r="AD196" s="220">
        <v>1382167.15</v>
      </c>
      <c r="AE196" s="220">
        <v>1412037.65</v>
      </c>
      <c r="AF196" s="220">
        <v>1441908.15</v>
      </c>
      <c r="AG196" s="220">
        <f t="shared" si="31"/>
        <v>16664857.300000003</v>
      </c>
      <c r="AH196" s="234"/>
      <c r="AI196" s="235">
        <f t="shared" si="36"/>
        <v>4240.54</v>
      </c>
      <c r="AJ196" s="235">
        <f t="shared" si="36"/>
        <v>4240.54</v>
      </c>
      <c r="AK196" s="235">
        <f t="shared" si="36"/>
        <v>4280.3</v>
      </c>
      <c r="AL196" s="235">
        <f t="shared" si="36"/>
        <v>4320.05</v>
      </c>
      <c r="AM196" s="235">
        <f t="shared" si="36"/>
        <v>4320.05</v>
      </c>
      <c r="AN196" s="235">
        <f t="shared" si="36"/>
        <v>4320.05</v>
      </c>
      <c r="AO196" s="235">
        <f t="shared" si="36"/>
        <v>4320.05</v>
      </c>
      <c r="AP196" s="235">
        <f t="shared" si="36"/>
        <v>4320.05</v>
      </c>
      <c r="AQ196" s="235">
        <f t="shared" si="36"/>
        <v>4320.05</v>
      </c>
      <c r="AR196" s="235">
        <f t="shared" si="34"/>
        <v>4320.05</v>
      </c>
      <c r="AS196" s="235">
        <f t="shared" si="34"/>
        <v>4320.05</v>
      </c>
      <c r="AT196" s="235">
        <f t="shared" si="34"/>
        <v>4320.05</v>
      </c>
      <c r="AU196" s="236">
        <f t="shared" si="27"/>
        <v>51641.830000000009</v>
      </c>
      <c r="AV196" s="236">
        <f t="shared" si="28"/>
        <v>4320.05</v>
      </c>
      <c r="AW196" s="236">
        <f t="shared" si="28"/>
        <v>4320.05</v>
      </c>
      <c r="AX196" s="236">
        <f t="shared" si="28"/>
        <v>4320.05</v>
      </c>
      <c r="AY196" s="236">
        <f t="shared" ref="AY196:AY259" si="38">ROUND(T196*$B196/12,2)</f>
        <v>4320.05</v>
      </c>
      <c r="AZ196" s="236">
        <f t="shared" si="37"/>
        <v>4354.22</v>
      </c>
      <c r="BA196" s="236">
        <f t="shared" si="37"/>
        <v>4388.38</v>
      </c>
      <c r="BB196" s="236">
        <f t="shared" si="37"/>
        <v>4388.38</v>
      </c>
      <c r="BC196" s="236">
        <f t="shared" si="37"/>
        <v>4388.38</v>
      </c>
      <c r="BD196" s="236">
        <f t="shared" si="37"/>
        <v>4388.38</v>
      </c>
      <c r="BE196" s="236">
        <f t="shared" si="37"/>
        <v>4388.38</v>
      </c>
      <c r="BF196" s="236">
        <f t="shared" si="37"/>
        <v>4388.38</v>
      </c>
      <c r="BG196" s="236">
        <f t="shared" si="37"/>
        <v>4388.38</v>
      </c>
      <c r="BH196" s="236">
        <f t="shared" si="37"/>
        <v>4388.38</v>
      </c>
      <c r="BI196" s="236">
        <f t="shared" si="35"/>
        <v>4388.38</v>
      </c>
      <c r="BJ196" s="236">
        <f t="shared" si="35"/>
        <v>4483.22</v>
      </c>
      <c r="BK196" s="236">
        <f t="shared" si="35"/>
        <v>4578.0600000000004</v>
      </c>
      <c r="BL196" s="235">
        <f t="shared" si="29"/>
        <v>52910.92</v>
      </c>
      <c r="BM196" s="234"/>
      <c r="BN196" s="234"/>
      <c r="BO196" s="234"/>
      <c r="BP196" s="234"/>
      <c r="BQ196" s="234"/>
    </row>
    <row r="197" spans="1:69">
      <c r="A197" s="234" t="s">
        <v>410</v>
      </c>
      <c r="B197" s="231">
        <v>0</v>
      </c>
      <c r="C197" s="231">
        <v>0</v>
      </c>
      <c r="D197" s="220">
        <v>0</v>
      </c>
      <c r="E197" s="220">
        <v>0</v>
      </c>
      <c r="F197" s="220">
        <v>0</v>
      </c>
      <c r="G197" s="220">
        <v>0</v>
      </c>
      <c r="H197" s="220">
        <v>0</v>
      </c>
      <c r="I197" s="220">
        <v>0</v>
      </c>
      <c r="J197" s="220">
        <v>0</v>
      </c>
      <c r="K197" s="220">
        <v>0</v>
      </c>
      <c r="L197" s="220">
        <v>0</v>
      </c>
      <c r="M197" s="220">
        <v>0</v>
      </c>
      <c r="N197" s="220">
        <v>0</v>
      </c>
      <c r="O197" s="220">
        <v>0</v>
      </c>
      <c r="P197" s="220">
        <f t="shared" si="30"/>
        <v>0</v>
      </c>
      <c r="Q197" s="220">
        <v>0</v>
      </c>
      <c r="R197" s="220">
        <v>0</v>
      </c>
      <c r="S197" s="220">
        <v>0</v>
      </c>
      <c r="T197" s="220">
        <v>0</v>
      </c>
      <c r="U197" s="220">
        <v>0</v>
      </c>
      <c r="V197" s="220">
        <v>0</v>
      </c>
      <c r="W197" s="220">
        <v>0</v>
      </c>
      <c r="X197" s="220">
        <v>0</v>
      </c>
      <c r="Y197" s="220">
        <v>0</v>
      </c>
      <c r="Z197" s="220">
        <v>0</v>
      </c>
      <c r="AA197" s="220">
        <v>0</v>
      </c>
      <c r="AB197" s="220">
        <v>0</v>
      </c>
      <c r="AC197" s="220">
        <v>0</v>
      </c>
      <c r="AD197" s="220">
        <v>0</v>
      </c>
      <c r="AE197" s="220">
        <v>0</v>
      </c>
      <c r="AF197" s="220">
        <v>0</v>
      </c>
      <c r="AG197" s="220">
        <f t="shared" si="31"/>
        <v>0</v>
      </c>
      <c r="AH197" s="234"/>
      <c r="AI197" s="235">
        <f t="shared" si="36"/>
        <v>0</v>
      </c>
      <c r="AJ197" s="235">
        <f t="shared" si="36"/>
        <v>0</v>
      </c>
      <c r="AK197" s="235">
        <f t="shared" si="36"/>
        <v>0</v>
      </c>
      <c r="AL197" s="235">
        <f t="shared" si="36"/>
        <v>0</v>
      </c>
      <c r="AM197" s="235">
        <f t="shared" si="36"/>
        <v>0</v>
      </c>
      <c r="AN197" s="235">
        <f t="shared" si="36"/>
        <v>0</v>
      </c>
      <c r="AO197" s="235">
        <f t="shared" si="36"/>
        <v>0</v>
      </c>
      <c r="AP197" s="235">
        <f t="shared" si="36"/>
        <v>0</v>
      </c>
      <c r="AQ197" s="235">
        <f t="shared" si="36"/>
        <v>0</v>
      </c>
      <c r="AR197" s="235">
        <f t="shared" si="34"/>
        <v>0</v>
      </c>
      <c r="AS197" s="235">
        <f t="shared" si="34"/>
        <v>0</v>
      </c>
      <c r="AT197" s="235">
        <f t="shared" si="34"/>
        <v>0</v>
      </c>
      <c r="AU197" s="236">
        <f t="shared" ref="AU197:AU260" si="39">SUM(AI197:AT197)</f>
        <v>0</v>
      </c>
      <c r="AV197" s="236">
        <f t="shared" ref="AV197:AY260" si="40">ROUND(Q197*$B197/12,2)</f>
        <v>0</v>
      </c>
      <c r="AW197" s="236">
        <f t="shared" si="40"/>
        <v>0</v>
      </c>
      <c r="AX197" s="236">
        <f t="shared" si="40"/>
        <v>0</v>
      </c>
      <c r="AY197" s="236">
        <f t="shared" si="38"/>
        <v>0</v>
      </c>
      <c r="AZ197" s="236">
        <f t="shared" si="37"/>
        <v>0</v>
      </c>
      <c r="BA197" s="236">
        <f t="shared" si="37"/>
        <v>0</v>
      </c>
      <c r="BB197" s="236">
        <f t="shared" si="37"/>
        <v>0</v>
      </c>
      <c r="BC197" s="236">
        <f t="shared" si="37"/>
        <v>0</v>
      </c>
      <c r="BD197" s="236">
        <f t="shared" si="37"/>
        <v>0</v>
      </c>
      <c r="BE197" s="236">
        <f t="shared" si="37"/>
        <v>0</v>
      </c>
      <c r="BF197" s="236">
        <f t="shared" si="37"/>
        <v>0</v>
      </c>
      <c r="BG197" s="236">
        <f t="shared" si="37"/>
        <v>0</v>
      </c>
      <c r="BH197" s="236">
        <f t="shared" si="37"/>
        <v>0</v>
      </c>
      <c r="BI197" s="236">
        <f t="shared" si="35"/>
        <v>0</v>
      </c>
      <c r="BJ197" s="236">
        <f t="shared" si="35"/>
        <v>0</v>
      </c>
      <c r="BK197" s="236">
        <f t="shared" si="35"/>
        <v>0</v>
      </c>
      <c r="BL197" s="235">
        <f t="shared" ref="BL197:BL260" si="41">SUM(AZ197:BK197)</f>
        <v>0</v>
      </c>
      <c r="BM197" s="234"/>
      <c r="BN197" s="234"/>
      <c r="BO197" s="234"/>
      <c r="BP197" s="234"/>
      <c r="BQ197" s="234"/>
    </row>
    <row r="198" spans="1:69">
      <c r="A198" s="234" t="s">
        <v>411</v>
      </c>
      <c r="B198" s="231">
        <v>3.7599999999999995E-2</v>
      </c>
      <c r="C198" s="231">
        <v>3.7599999999999995E-2</v>
      </c>
      <c r="D198" s="220">
        <v>329374.18</v>
      </c>
      <c r="E198" s="220">
        <v>329374.18</v>
      </c>
      <c r="F198" s="220">
        <v>329374.18</v>
      </c>
      <c r="G198" s="220">
        <v>329374.18</v>
      </c>
      <c r="H198" s="220">
        <v>329374.18</v>
      </c>
      <c r="I198" s="220">
        <v>329374.18</v>
      </c>
      <c r="J198" s="220">
        <v>329374.18</v>
      </c>
      <c r="K198" s="220">
        <v>329374.18</v>
      </c>
      <c r="L198" s="220">
        <v>329374.18</v>
      </c>
      <c r="M198" s="220">
        <v>329374.18</v>
      </c>
      <c r="N198" s="220">
        <v>329374.18</v>
      </c>
      <c r="O198" s="220">
        <v>329374.18</v>
      </c>
      <c r="P198" s="220">
        <f t="shared" ref="P198:P261" si="42">SUM(D198:O198)</f>
        <v>3952490.1600000006</v>
      </c>
      <c r="Q198" s="220">
        <v>329374.18</v>
      </c>
      <c r="R198" s="220">
        <v>329374.18</v>
      </c>
      <c r="S198" s="220">
        <v>329374.18</v>
      </c>
      <c r="T198" s="220">
        <v>329374.18</v>
      </c>
      <c r="U198" s="220">
        <v>329374.18</v>
      </c>
      <c r="V198" s="220">
        <v>329374.18</v>
      </c>
      <c r="W198" s="220">
        <v>329374.18</v>
      </c>
      <c r="X198" s="220">
        <v>329374.18</v>
      </c>
      <c r="Y198" s="220">
        <v>329374.18</v>
      </c>
      <c r="Z198" s="220">
        <v>329374.18</v>
      </c>
      <c r="AA198" s="220">
        <v>329374.18</v>
      </c>
      <c r="AB198" s="220">
        <v>329374.18</v>
      </c>
      <c r="AC198" s="220">
        <v>329374.18</v>
      </c>
      <c r="AD198" s="220">
        <v>329374.18</v>
      </c>
      <c r="AE198" s="220">
        <v>329374.18</v>
      </c>
      <c r="AF198" s="220">
        <v>329374.18</v>
      </c>
      <c r="AG198" s="220">
        <f t="shared" ref="AG198:AG261" si="43">SUM(U198:AF198)</f>
        <v>3952490.1600000006</v>
      </c>
      <c r="AH198" s="234"/>
      <c r="AI198" s="235">
        <f t="shared" si="36"/>
        <v>1032.04</v>
      </c>
      <c r="AJ198" s="235">
        <f t="shared" si="36"/>
        <v>1032.04</v>
      </c>
      <c r="AK198" s="235">
        <f t="shared" si="36"/>
        <v>1032.04</v>
      </c>
      <c r="AL198" s="235">
        <f t="shared" si="36"/>
        <v>1032.04</v>
      </c>
      <c r="AM198" s="235">
        <f t="shared" si="36"/>
        <v>1032.04</v>
      </c>
      <c r="AN198" s="235">
        <f t="shared" si="36"/>
        <v>1032.04</v>
      </c>
      <c r="AO198" s="235">
        <f t="shared" si="36"/>
        <v>1032.04</v>
      </c>
      <c r="AP198" s="235">
        <f t="shared" si="36"/>
        <v>1032.04</v>
      </c>
      <c r="AQ198" s="235">
        <f t="shared" si="36"/>
        <v>1032.04</v>
      </c>
      <c r="AR198" s="235">
        <f t="shared" si="34"/>
        <v>1032.04</v>
      </c>
      <c r="AS198" s="235">
        <f t="shared" si="34"/>
        <v>1032.04</v>
      </c>
      <c r="AT198" s="235">
        <f t="shared" si="34"/>
        <v>1032.04</v>
      </c>
      <c r="AU198" s="236">
        <f t="shared" si="39"/>
        <v>12384.480000000003</v>
      </c>
      <c r="AV198" s="236">
        <f t="shared" si="40"/>
        <v>1032.04</v>
      </c>
      <c r="AW198" s="236">
        <f t="shared" si="40"/>
        <v>1032.04</v>
      </c>
      <c r="AX198" s="236">
        <f t="shared" si="40"/>
        <v>1032.04</v>
      </c>
      <c r="AY198" s="236">
        <f t="shared" si="38"/>
        <v>1032.04</v>
      </c>
      <c r="AZ198" s="236">
        <f t="shared" si="37"/>
        <v>1032.04</v>
      </c>
      <c r="BA198" s="236">
        <f t="shared" si="37"/>
        <v>1032.04</v>
      </c>
      <c r="BB198" s="236">
        <f t="shared" si="37"/>
        <v>1032.04</v>
      </c>
      <c r="BC198" s="236">
        <f t="shared" si="37"/>
        <v>1032.04</v>
      </c>
      <c r="BD198" s="236">
        <f t="shared" si="37"/>
        <v>1032.04</v>
      </c>
      <c r="BE198" s="236">
        <f t="shared" si="37"/>
        <v>1032.04</v>
      </c>
      <c r="BF198" s="236">
        <f t="shared" si="37"/>
        <v>1032.04</v>
      </c>
      <c r="BG198" s="236">
        <f t="shared" si="37"/>
        <v>1032.04</v>
      </c>
      <c r="BH198" s="236">
        <f t="shared" si="37"/>
        <v>1032.04</v>
      </c>
      <c r="BI198" s="236">
        <f t="shared" si="35"/>
        <v>1032.04</v>
      </c>
      <c r="BJ198" s="236">
        <f t="shared" si="35"/>
        <v>1032.04</v>
      </c>
      <c r="BK198" s="236">
        <f t="shared" si="35"/>
        <v>1032.04</v>
      </c>
      <c r="BL198" s="235">
        <f t="shared" si="41"/>
        <v>12384.480000000003</v>
      </c>
      <c r="BM198" s="234"/>
      <c r="BN198" s="234"/>
      <c r="BO198" s="234"/>
      <c r="BP198" s="234"/>
      <c r="BQ198" s="234"/>
    </row>
    <row r="199" spans="1:69">
      <c r="A199" s="234" t="s">
        <v>412</v>
      </c>
      <c r="B199" s="231">
        <v>0</v>
      </c>
      <c r="C199" s="231">
        <v>0</v>
      </c>
      <c r="D199" s="220">
        <v>0</v>
      </c>
      <c r="E199" s="220">
        <v>0</v>
      </c>
      <c r="F199" s="220">
        <v>0</v>
      </c>
      <c r="G199" s="220">
        <v>0</v>
      </c>
      <c r="H199" s="220">
        <v>0</v>
      </c>
      <c r="I199" s="220">
        <v>0</v>
      </c>
      <c r="J199" s="220">
        <v>0</v>
      </c>
      <c r="K199" s="220">
        <v>0</v>
      </c>
      <c r="L199" s="220">
        <v>0</v>
      </c>
      <c r="M199" s="220">
        <v>0</v>
      </c>
      <c r="N199" s="220">
        <v>0</v>
      </c>
      <c r="O199" s="220">
        <v>0</v>
      </c>
      <c r="P199" s="220">
        <f t="shared" si="42"/>
        <v>0</v>
      </c>
      <c r="Q199" s="220">
        <v>0</v>
      </c>
      <c r="R199" s="220">
        <v>0</v>
      </c>
      <c r="S199" s="220">
        <v>0</v>
      </c>
      <c r="T199" s="220">
        <v>0</v>
      </c>
      <c r="U199" s="220">
        <v>0</v>
      </c>
      <c r="V199" s="220">
        <v>0</v>
      </c>
      <c r="W199" s="220">
        <v>0</v>
      </c>
      <c r="X199" s="220">
        <v>0</v>
      </c>
      <c r="Y199" s="220">
        <v>0</v>
      </c>
      <c r="Z199" s="220">
        <v>0</v>
      </c>
      <c r="AA199" s="220">
        <v>0</v>
      </c>
      <c r="AB199" s="220">
        <v>0</v>
      </c>
      <c r="AC199" s="220">
        <v>0</v>
      </c>
      <c r="AD199" s="220">
        <v>0</v>
      </c>
      <c r="AE199" s="220">
        <v>0</v>
      </c>
      <c r="AF199" s="220">
        <v>0</v>
      </c>
      <c r="AG199" s="220">
        <f t="shared" si="43"/>
        <v>0</v>
      </c>
      <c r="AH199" s="234"/>
      <c r="AI199" s="235">
        <f t="shared" si="36"/>
        <v>0</v>
      </c>
      <c r="AJ199" s="235">
        <f t="shared" si="36"/>
        <v>0</v>
      </c>
      <c r="AK199" s="235">
        <f t="shared" si="36"/>
        <v>0</v>
      </c>
      <c r="AL199" s="235">
        <f t="shared" si="36"/>
        <v>0</v>
      </c>
      <c r="AM199" s="235">
        <f t="shared" si="36"/>
        <v>0</v>
      </c>
      <c r="AN199" s="235">
        <f t="shared" si="36"/>
        <v>0</v>
      </c>
      <c r="AO199" s="235">
        <f t="shared" si="36"/>
        <v>0</v>
      </c>
      <c r="AP199" s="235">
        <f t="shared" si="36"/>
        <v>0</v>
      </c>
      <c r="AQ199" s="235">
        <f t="shared" si="36"/>
        <v>0</v>
      </c>
      <c r="AR199" s="235">
        <f t="shared" si="34"/>
        <v>0</v>
      </c>
      <c r="AS199" s="235">
        <f t="shared" si="34"/>
        <v>0</v>
      </c>
      <c r="AT199" s="235">
        <f t="shared" si="34"/>
        <v>0</v>
      </c>
      <c r="AU199" s="236">
        <f t="shared" si="39"/>
        <v>0</v>
      </c>
      <c r="AV199" s="236">
        <f t="shared" si="40"/>
        <v>0</v>
      </c>
      <c r="AW199" s="236">
        <f t="shared" si="40"/>
        <v>0</v>
      </c>
      <c r="AX199" s="236">
        <f t="shared" si="40"/>
        <v>0</v>
      </c>
      <c r="AY199" s="236">
        <f t="shared" si="38"/>
        <v>0</v>
      </c>
      <c r="AZ199" s="236">
        <f t="shared" si="37"/>
        <v>0</v>
      </c>
      <c r="BA199" s="236">
        <f t="shared" si="37"/>
        <v>0</v>
      </c>
      <c r="BB199" s="236">
        <f t="shared" si="37"/>
        <v>0</v>
      </c>
      <c r="BC199" s="236">
        <f t="shared" si="37"/>
        <v>0</v>
      </c>
      <c r="BD199" s="236">
        <f t="shared" si="37"/>
        <v>0</v>
      </c>
      <c r="BE199" s="236">
        <f t="shared" si="37"/>
        <v>0</v>
      </c>
      <c r="BF199" s="236">
        <f t="shared" si="37"/>
        <v>0</v>
      </c>
      <c r="BG199" s="236">
        <f t="shared" si="37"/>
        <v>0</v>
      </c>
      <c r="BH199" s="236">
        <f t="shared" si="37"/>
        <v>0</v>
      </c>
      <c r="BI199" s="236">
        <f t="shared" si="35"/>
        <v>0</v>
      </c>
      <c r="BJ199" s="236">
        <f t="shared" si="35"/>
        <v>0</v>
      </c>
      <c r="BK199" s="236">
        <f t="shared" si="35"/>
        <v>0</v>
      </c>
      <c r="BL199" s="235">
        <f t="shared" si="41"/>
        <v>0</v>
      </c>
      <c r="BM199" s="234"/>
      <c r="BN199" s="234"/>
      <c r="BO199" s="234"/>
      <c r="BP199" s="234"/>
      <c r="BQ199" s="234"/>
    </row>
    <row r="200" spans="1:69">
      <c r="A200" s="234" t="s">
        <v>413</v>
      </c>
      <c r="B200" s="231">
        <v>3.3300000000000003E-2</v>
      </c>
      <c r="C200" s="231">
        <v>3.3300000000000003E-2</v>
      </c>
      <c r="D200" s="220">
        <v>234509.13</v>
      </c>
      <c r="E200" s="220">
        <v>234509.13</v>
      </c>
      <c r="F200" s="220">
        <v>216704.48</v>
      </c>
      <c r="G200" s="220">
        <v>198899.83000000002</v>
      </c>
      <c r="H200" s="220">
        <v>198899.83000000002</v>
      </c>
      <c r="I200" s="220">
        <v>198899.83000000002</v>
      </c>
      <c r="J200" s="220">
        <v>198899.83000000002</v>
      </c>
      <c r="K200" s="220">
        <v>198899.83000000002</v>
      </c>
      <c r="L200" s="220">
        <v>198899.83000000002</v>
      </c>
      <c r="M200" s="220">
        <v>198899.83000000002</v>
      </c>
      <c r="N200" s="220">
        <v>198899.83000000002</v>
      </c>
      <c r="O200" s="220">
        <v>198899.83000000002</v>
      </c>
      <c r="P200" s="220">
        <f t="shared" si="42"/>
        <v>2475821.2100000004</v>
      </c>
      <c r="Q200" s="220">
        <v>198899.83000000002</v>
      </c>
      <c r="R200" s="220">
        <v>198899.83000000002</v>
      </c>
      <c r="S200" s="220">
        <v>198899.83000000002</v>
      </c>
      <c r="T200" s="220">
        <v>198899.83000000002</v>
      </c>
      <c r="U200" s="220">
        <v>198899.83000000002</v>
      </c>
      <c r="V200" s="220">
        <v>198899.83000000002</v>
      </c>
      <c r="W200" s="220">
        <v>198899.83000000002</v>
      </c>
      <c r="X200" s="220">
        <v>198899.83000000002</v>
      </c>
      <c r="Y200" s="220">
        <v>198899.83000000002</v>
      </c>
      <c r="Z200" s="220">
        <v>198899.83000000002</v>
      </c>
      <c r="AA200" s="220">
        <v>198899.83000000002</v>
      </c>
      <c r="AB200" s="220">
        <v>198899.83000000002</v>
      </c>
      <c r="AC200" s="220">
        <v>198899.83000000002</v>
      </c>
      <c r="AD200" s="220">
        <v>198899.83000000002</v>
      </c>
      <c r="AE200" s="220">
        <v>198899.83000000002</v>
      </c>
      <c r="AF200" s="220">
        <v>198899.83000000002</v>
      </c>
      <c r="AG200" s="220">
        <f t="shared" si="43"/>
        <v>2386797.9600000004</v>
      </c>
      <c r="AH200" s="234"/>
      <c r="AI200" s="235">
        <f t="shared" si="36"/>
        <v>650.76</v>
      </c>
      <c r="AJ200" s="235">
        <f t="shared" si="36"/>
        <v>650.76</v>
      </c>
      <c r="AK200" s="235">
        <f t="shared" si="36"/>
        <v>601.35</v>
      </c>
      <c r="AL200" s="235">
        <f t="shared" si="36"/>
        <v>551.95000000000005</v>
      </c>
      <c r="AM200" s="235">
        <f t="shared" si="36"/>
        <v>551.95000000000005</v>
      </c>
      <c r="AN200" s="235">
        <f t="shared" si="36"/>
        <v>551.95000000000005</v>
      </c>
      <c r="AO200" s="235">
        <f t="shared" si="36"/>
        <v>551.95000000000005</v>
      </c>
      <c r="AP200" s="235">
        <f t="shared" si="36"/>
        <v>551.95000000000005</v>
      </c>
      <c r="AQ200" s="235">
        <f t="shared" si="36"/>
        <v>551.95000000000005</v>
      </c>
      <c r="AR200" s="235">
        <f t="shared" si="34"/>
        <v>551.95000000000005</v>
      </c>
      <c r="AS200" s="235">
        <f t="shared" si="34"/>
        <v>551.95000000000005</v>
      </c>
      <c r="AT200" s="235">
        <f t="shared" si="34"/>
        <v>551.95000000000005</v>
      </c>
      <c r="AU200" s="236">
        <f t="shared" si="39"/>
        <v>6870.4199999999983</v>
      </c>
      <c r="AV200" s="236">
        <f t="shared" si="40"/>
        <v>551.95000000000005</v>
      </c>
      <c r="AW200" s="236">
        <f t="shared" si="40"/>
        <v>551.95000000000005</v>
      </c>
      <c r="AX200" s="236">
        <f t="shared" si="40"/>
        <v>551.95000000000005</v>
      </c>
      <c r="AY200" s="236">
        <f t="shared" si="38"/>
        <v>551.95000000000005</v>
      </c>
      <c r="AZ200" s="236">
        <f t="shared" si="37"/>
        <v>551.95000000000005</v>
      </c>
      <c r="BA200" s="236">
        <f t="shared" si="37"/>
        <v>551.95000000000005</v>
      </c>
      <c r="BB200" s="236">
        <f t="shared" si="37"/>
        <v>551.95000000000005</v>
      </c>
      <c r="BC200" s="236">
        <f t="shared" si="37"/>
        <v>551.95000000000005</v>
      </c>
      <c r="BD200" s="236">
        <f t="shared" si="37"/>
        <v>551.95000000000005</v>
      </c>
      <c r="BE200" s="236">
        <f t="shared" si="37"/>
        <v>551.95000000000005</v>
      </c>
      <c r="BF200" s="236">
        <f t="shared" si="37"/>
        <v>551.95000000000005</v>
      </c>
      <c r="BG200" s="236">
        <f t="shared" si="37"/>
        <v>551.95000000000005</v>
      </c>
      <c r="BH200" s="236">
        <f t="shared" si="37"/>
        <v>551.95000000000005</v>
      </c>
      <c r="BI200" s="236">
        <f t="shared" si="35"/>
        <v>551.95000000000005</v>
      </c>
      <c r="BJ200" s="236">
        <f t="shared" si="35"/>
        <v>551.95000000000005</v>
      </c>
      <c r="BK200" s="236">
        <f t="shared" si="35"/>
        <v>551.95000000000005</v>
      </c>
      <c r="BL200" s="235">
        <f t="shared" si="41"/>
        <v>6623.3999999999987</v>
      </c>
      <c r="BM200" s="234"/>
      <c r="BN200" s="234"/>
      <c r="BO200" s="234"/>
      <c r="BP200" s="234"/>
      <c r="BQ200" s="234"/>
    </row>
    <row r="201" spans="1:69">
      <c r="A201" s="234" t="s">
        <v>414</v>
      </c>
      <c r="B201" s="231">
        <v>0</v>
      </c>
      <c r="C201" s="231">
        <v>0</v>
      </c>
      <c r="D201" s="220">
        <v>96395.56</v>
      </c>
      <c r="E201" s="220">
        <v>96395.56</v>
      </c>
      <c r="F201" s="220">
        <v>96395.56</v>
      </c>
      <c r="G201" s="220">
        <v>96395.56</v>
      </c>
      <c r="H201" s="220">
        <v>96395.56</v>
      </c>
      <c r="I201" s="220">
        <v>96395.56</v>
      </c>
      <c r="J201" s="220">
        <v>96395.56</v>
      </c>
      <c r="K201" s="220">
        <v>96395.56</v>
      </c>
      <c r="L201" s="220">
        <v>96395.56</v>
      </c>
      <c r="M201" s="220">
        <v>96395.56</v>
      </c>
      <c r="N201" s="220">
        <v>96395.56</v>
      </c>
      <c r="O201" s="220">
        <v>96395.56</v>
      </c>
      <c r="P201" s="220">
        <f t="shared" si="42"/>
        <v>1156746.7200000002</v>
      </c>
      <c r="Q201" s="220">
        <v>96395.56</v>
      </c>
      <c r="R201" s="220">
        <v>96395.56</v>
      </c>
      <c r="S201" s="220">
        <v>96395.56</v>
      </c>
      <c r="T201" s="220">
        <v>96395.56</v>
      </c>
      <c r="U201" s="220">
        <v>96395.56</v>
      </c>
      <c r="V201" s="220">
        <v>96395.56</v>
      </c>
      <c r="W201" s="220">
        <v>96395.56</v>
      </c>
      <c r="X201" s="220">
        <v>96395.56</v>
      </c>
      <c r="Y201" s="220">
        <v>96395.56</v>
      </c>
      <c r="Z201" s="220">
        <v>96395.56</v>
      </c>
      <c r="AA201" s="220">
        <v>96395.56</v>
      </c>
      <c r="AB201" s="220">
        <v>96395.56</v>
      </c>
      <c r="AC201" s="220">
        <v>96395.56</v>
      </c>
      <c r="AD201" s="220">
        <v>96395.56</v>
      </c>
      <c r="AE201" s="220">
        <v>96395.56</v>
      </c>
      <c r="AF201" s="220">
        <v>96395.56</v>
      </c>
      <c r="AG201" s="220">
        <f t="shared" si="43"/>
        <v>1156746.7200000002</v>
      </c>
      <c r="AH201" s="234"/>
      <c r="AI201" s="235">
        <f t="shared" si="36"/>
        <v>0</v>
      </c>
      <c r="AJ201" s="235">
        <f t="shared" si="36"/>
        <v>0</v>
      </c>
      <c r="AK201" s="235">
        <f t="shared" si="36"/>
        <v>0</v>
      </c>
      <c r="AL201" s="235">
        <f t="shared" si="36"/>
        <v>0</v>
      </c>
      <c r="AM201" s="235">
        <f t="shared" si="36"/>
        <v>0</v>
      </c>
      <c r="AN201" s="235">
        <f t="shared" si="36"/>
        <v>0</v>
      </c>
      <c r="AO201" s="235">
        <f t="shared" si="36"/>
        <v>0</v>
      </c>
      <c r="AP201" s="235">
        <f t="shared" si="36"/>
        <v>0</v>
      </c>
      <c r="AQ201" s="235">
        <f t="shared" si="36"/>
        <v>0</v>
      </c>
      <c r="AR201" s="235">
        <f t="shared" si="34"/>
        <v>0</v>
      </c>
      <c r="AS201" s="235">
        <f t="shared" si="34"/>
        <v>0</v>
      </c>
      <c r="AT201" s="235">
        <f t="shared" si="34"/>
        <v>0</v>
      </c>
      <c r="AU201" s="236">
        <f t="shared" si="39"/>
        <v>0</v>
      </c>
      <c r="AV201" s="236">
        <f t="shared" si="40"/>
        <v>0</v>
      </c>
      <c r="AW201" s="236">
        <f t="shared" si="40"/>
        <v>0</v>
      </c>
      <c r="AX201" s="236">
        <f t="shared" si="40"/>
        <v>0</v>
      </c>
      <c r="AY201" s="236">
        <f t="shared" si="38"/>
        <v>0</v>
      </c>
      <c r="AZ201" s="236">
        <f t="shared" si="37"/>
        <v>0</v>
      </c>
      <c r="BA201" s="236">
        <f t="shared" si="37"/>
        <v>0</v>
      </c>
      <c r="BB201" s="236">
        <f t="shared" si="37"/>
        <v>0</v>
      </c>
      <c r="BC201" s="236">
        <f t="shared" si="37"/>
        <v>0</v>
      </c>
      <c r="BD201" s="236">
        <f t="shared" si="37"/>
        <v>0</v>
      </c>
      <c r="BE201" s="236">
        <f t="shared" si="37"/>
        <v>0</v>
      </c>
      <c r="BF201" s="236">
        <f t="shared" si="37"/>
        <v>0</v>
      </c>
      <c r="BG201" s="236">
        <f t="shared" si="37"/>
        <v>0</v>
      </c>
      <c r="BH201" s="236">
        <f t="shared" si="37"/>
        <v>0</v>
      </c>
      <c r="BI201" s="236">
        <f t="shared" si="35"/>
        <v>0</v>
      </c>
      <c r="BJ201" s="236">
        <f t="shared" si="35"/>
        <v>0</v>
      </c>
      <c r="BK201" s="236">
        <f t="shared" si="35"/>
        <v>0</v>
      </c>
      <c r="BL201" s="235">
        <f t="shared" si="41"/>
        <v>0</v>
      </c>
      <c r="BM201" s="234"/>
      <c r="BN201" s="234"/>
      <c r="BO201" s="234"/>
      <c r="BP201" s="234"/>
      <c r="BQ201" s="234"/>
    </row>
    <row r="202" spans="1:69">
      <c r="A202" s="234" t="s">
        <v>415</v>
      </c>
      <c r="B202" s="231">
        <v>0</v>
      </c>
      <c r="C202" s="231">
        <v>0</v>
      </c>
      <c r="D202" s="220">
        <v>162070.19</v>
      </c>
      <c r="E202" s="220">
        <v>162070.19</v>
      </c>
      <c r="F202" s="220">
        <v>162070.19</v>
      </c>
      <c r="G202" s="220">
        <v>162070.19</v>
      </c>
      <c r="H202" s="220">
        <v>162070.19</v>
      </c>
      <c r="I202" s="220">
        <v>162070.19</v>
      </c>
      <c r="J202" s="220">
        <v>162070.19</v>
      </c>
      <c r="K202" s="220">
        <v>162070.19</v>
      </c>
      <c r="L202" s="220">
        <v>162070.19</v>
      </c>
      <c r="M202" s="220">
        <v>162070.19</v>
      </c>
      <c r="N202" s="220">
        <v>162070.19</v>
      </c>
      <c r="O202" s="220">
        <v>162070.19</v>
      </c>
      <c r="P202" s="220">
        <f t="shared" si="42"/>
        <v>1944842.2799999996</v>
      </c>
      <c r="Q202" s="220">
        <v>162070.19</v>
      </c>
      <c r="R202" s="220">
        <v>162070.19</v>
      </c>
      <c r="S202" s="220">
        <v>162070.19</v>
      </c>
      <c r="T202" s="220">
        <v>162070.19</v>
      </c>
      <c r="U202" s="220">
        <v>162070.19</v>
      </c>
      <c r="V202" s="220">
        <v>162070.19</v>
      </c>
      <c r="W202" s="220">
        <v>162070.19</v>
      </c>
      <c r="X202" s="220">
        <v>162070.19</v>
      </c>
      <c r="Y202" s="220">
        <v>162070.19</v>
      </c>
      <c r="Z202" s="220">
        <v>162070.19</v>
      </c>
      <c r="AA202" s="220">
        <v>162070.19</v>
      </c>
      <c r="AB202" s="220">
        <v>162070.19</v>
      </c>
      <c r="AC202" s="220">
        <v>162070.19</v>
      </c>
      <c r="AD202" s="220">
        <v>162070.19</v>
      </c>
      <c r="AE202" s="220">
        <v>162070.19</v>
      </c>
      <c r="AF202" s="220">
        <v>162070.19</v>
      </c>
      <c r="AG202" s="220">
        <f t="shared" si="43"/>
        <v>1944842.2799999996</v>
      </c>
      <c r="AH202" s="234"/>
      <c r="AI202" s="235">
        <f t="shared" si="36"/>
        <v>0</v>
      </c>
      <c r="AJ202" s="235">
        <f t="shared" si="36"/>
        <v>0</v>
      </c>
      <c r="AK202" s="235">
        <f t="shared" si="36"/>
        <v>0</v>
      </c>
      <c r="AL202" s="235">
        <f t="shared" si="36"/>
        <v>0</v>
      </c>
      <c r="AM202" s="235">
        <f t="shared" si="36"/>
        <v>0</v>
      </c>
      <c r="AN202" s="235">
        <f t="shared" si="36"/>
        <v>0</v>
      </c>
      <c r="AO202" s="235">
        <f t="shared" si="36"/>
        <v>0</v>
      </c>
      <c r="AP202" s="235">
        <f t="shared" si="36"/>
        <v>0</v>
      </c>
      <c r="AQ202" s="235">
        <f t="shared" si="36"/>
        <v>0</v>
      </c>
      <c r="AR202" s="235">
        <f t="shared" si="34"/>
        <v>0</v>
      </c>
      <c r="AS202" s="235">
        <f t="shared" si="34"/>
        <v>0</v>
      </c>
      <c r="AT202" s="235">
        <f t="shared" si="34"/>
        <v>0</v>
      </c>
      <c r="AU202" s="236">
        <f t="shared" si="39"/>
        <v>0</v>
      </c>
      <c r="AV202" s="236">
        <f t="shared" si="40"/>
        <v>0</v>
      </c>
      <c r="AW202" s="236">
        <f t="shared" si="40"/>
        <v>0</v>
      </c>
      <c r="AX202" s="236">
        <f t="shared" si="40"/>
        <v>0</v>
      </c>
      <c r="AY202" s="236">
        <f t="shared" si="38"/>
        <v>0</v>
      </c>
      <c r="AZ202" s="236">
        <f t="shared" si="37"/>
        <v>0</v>
      </c>
      <c r="BA202" s="236">
        <f t="shared" si="37"/>
        <v>0</v>
      </c>
      <c r="BB202" s="236">
        <f t="shared" si="37"/>
        <v>0</v>
      </c>
      <c r="BC202" s="236">
        <f t="shared" si="37"/>
        <v>0</v>
      </c>
      <c r="BD202" s="236">
        <f t="shared" si="37"/>
        <v>0</v>
      </c>
      <c r="BE202" s="236">
        <f t="shared" si="37"/>
        <v>0</v>
      </c>
      <c r="BF202" s="236">
        <f t="shared" si="37"/>
        <v>0</v>
      </c>
      <c r="BG202" s="236">
        <f t="shared" si="37"/>
        <v>0</v>
      </c>
      <c r="BH202" s="236">
        <f t="shared" si="37"/>
        <v>0</v>
      </c>
      <c r="BI202" s="236">
        <f t="shared" si="35"/>
        <v>0</v>
      </c>
      <c r="BJ202" s="236">
        <f t="shared" si="35"/>
        <v>0</v>
      </c>
      <c r="BK202" s="236">
        <f t="shared" si="35"/>
        <v>0</v>
      </c>
      <c r="BL202" s="235">
        <f t="shared" si="41"/>
        <v>0</v>
      </c>
      <c r="BM202" s="234"/>
      <c r="BN202" s="234"/>
      <c r="BO202" s="234"/>
      <c r="BP202" s="234"/>
      <c r="BQ202" s="234"/>
    </row>
    <row r="203" spans="1:69">
      <c r="A203" s="234" t="s">
        <v>416</v>
      </c>
      <c r="B203" s="231">
        <v>0</v>
      </c>
      <c r="C203" s="231">
        <v>0</v>
      </c>
      <c r="D203" s="220">
        <v>348244.31</v>
      </c>
      <c r="E203" s="220">
        <v>348244.31</v>
      </c>
      <c r="F203" s="220">
        <v>348244.31</v>
      </c>
      <c r="G203" s="220">
        <v>348244.31</v>
      </c>
      <c r="H203" s="220">
        <v>348244.31</v>
      </c>
      <c r="I203" s="220">
        <v>348244.31</v>
      </c>
      <c r="J203" s="220">
        <v>348244.31</v>
      </c>
      <c r="K203" s="220">
        <v>348244.31</v>
      </c>
      <c r="L203" s="220">
        <v>348244.31</v>
      </c>
      <c r="M203" s="220">
        <v>348244.31</v>
      </c>
      <c r="N203" s="220">
        <v>348244.31</v>
      </c>
      <c r="O203" s="220">
        <v>348244.31</v>
      </c>
      <c r="P203" s="220">
        <f t="shared" si="42"/>
        <v>4178931.72</v>
      </c>
      <c r="Q203" s="220">
        <v>348244.31</v>
      </c>
      <c r="R203" s="220">
        <v>348244.31</v>
      </c>
      <c r="S203" s="220">
        <v>348244.31</v>
      </c>
      <c r="T203" s="220">
        <v>348244.31</v>
      </c>
      <c r="U203" s="220">
        <v>348244.31</v>
      </c>
      <c r="V203" s="220">
        <v>348244.31</v>
      </c>
      <c r="W203" s="220">
        <v>348244.31</v>
      </c>
      <c r="X203" s="220">
        <v>348244.31</v>
      </c>
      <c r="Y203" s="220">
        <v>348244.31</v>
      </c>
      <c r="Z203" s="220">
        <v>348244.31</v>
      </c>
      <c r="AA203" s="220">
        <v>348244.31</v>
      </c>
      <c r="AB203" s="220">
        <v>348244.31</v>
      </c>
      <c r="AC203" s="220">
        <v>348244.31</v>
      </c>
      <c r="AD203" s="220">
        <v>348244.31</v>
      </c>
      <c r="AE203" s="220">
        <v>348244.31</v>
      </c>
      <c r="AF203" s="220">
        <v>348244.31</v>
      </c>
      <c r="AG203" s="220">
        <f t="shared" si="43"/>
        <v>4178931.72</v>
      </c>
      <c r="AH203" s="234"/>
      <c r="AI203" s="235">
        <f t="shared" si="36"/>
        <v>0</v>
      </c>
      <c r="AJ203" s="235">
        <f t="shared" si="36"/>
        <v>0</v>
      </c>
      <c r="AK203" s="235">
        <f t="shared" si="36"/>
        <v>0</v>
      </c>
      <c r="AL203" s="235">
        <f t="shared" si="36"/>
        <v>0</v>
      </c>
      <c r="AM203" s="235">
        <f t="shared" si="36"/>
        <v>0</v>
      </c>
      <c r="AN203" s="235">
        <f t="shared" si="36"/>
        <v>0</v>
      </c>
      <c r="AO203" s="235">
        <f t="shared" si="36"/>
        <v>0</v>
      </c>
      <c r="AP203" s="235">
        <f t="shared" si="36"/>
        <v>0</v>
      </c>
      <c r="AQ203" s="235">
        <f t="shared" si="36"/>
        <v>0</v>
      </c>
      <c r="AR203" s="235">
        <f t="shared" si="34"/>
        <v>0</v>
      </c>
      <c r="AS203" s="235">
        <f t="shared" si="34"/>
        <v>0</v>
      </c>
      <c r="AT203" s="235">
        <f t="shared" si="34"/>
        <v>0</v>
      </c>
      <c r="AU203" s="236">
        <f t="shared" si="39"/>
        <v>0</v>
      </c>
      <c r="AV203" s="236">
        <f t="shared" si="40"/>
        <v>0</v>
      </c>
      <c r="AW203" s="236">
        <f t="shared" si="40"/>
        <v>0</v>
      </c>
      <c r="AX203" s="236">
        <f t="shared" si="40"/>
        <v>0</v>
      </c>
      <c r="AY203" s="236">
        <f t="shared" si="38"/>
        <v>0</v>
      </c>
      <c r="AZ203" s="236">
        <f t="shared" si="37"/>
        <v>0</v>
      </c>
      <c r="BA203" s="236">
        <f t="shared" si="37"/>
        <v>0</v>
      </c>
      <c r="BB203" s="236">
        <f t="shared" si="37"/>
        <v>0</v>
      </c>
      <c r="BC203" s="236">
        <f t="shared" si="37"/>
        <v>0</v>
      </c>
      <c r="BD203" s="236">
        <f t="shared" si="37"/>
        <v>0</v>
      </c>
      <c r="BE203" s="236">
        <f t="shared" si="37"/>
        <v>0</v>
      </c>
      <c r="BF203" s="236">
        <f t="shared" si="37"/>
        <v>0</v>
      </c>
      <c r="BG203" s="236">
        <f t="shared" si="37"/>
        <v>0</v>
      </c>
      <c r="BH203" s="236">
        <f t="shared" si="37"/>
        <v>0</v>
      </c>
      <c r="BI203" s="236">
        <f t="shared" si="35"/>
        <v>0</v>
      </c>
      <c r="BJ203" s="236">
        <f t="shared" si="35"/>
        <v>0</v>
      </c>
      <c r="BK203" s="236">
        <f t="shared" si="35"/>
        <v>0</v>
      </c>
      <c r="BL203" s="235">
        <f t="shared" si="41"/>
        <v>0</v>
      </c>
      <c r="BM203" s="234"/>
      <c r="BN203" s="234"/>
      <c r="BO203" s="234"/>
      <c r="BP203" s="234"/>
      <c r="BQ203" s="234"/>
    </row>
    <row r="204" spans="1:69">
      <c r="A204" s="234" t="s">
        <v>417</v>
      </c>
      <c r="B204" s="231">
        <v>3.0300000000000001E-2</v>
      </c>
      <c r="C204" s="231">
        <v>3.0300000000000001E-2</v>
      </c>
      <c r="D204" s="220">
        <v>50954112.700000003</v>
      </c>
      <c r="E204" s="220">
        <v>50954112.700000003</v>
      </c>
      <c r="F204" s="220">
        <v>50903007.549999997</v>
      </c>
      <c r="G204" s="220">
        <v>50851902.399999999</v>
      </c>
      <c r="H204" s="220">
        <v>50851902.399999999</v>
      </c>
      <c r="I204" s="220">
        <v>50851902.399999999</v>
      </c>
      <c r="J204" s="220">
        <v>50851902.399999999</v>
      </c>
      <c r="K204" s="220">
        <v>50926757.195</v>
      </c>
      <c r="L204" s="220">
        <v>51001611.990000002</v>
      </c>
      <c r="M204" s="220">
        <v>51001611.990000002</v>
      </c>
      <c r="N204" s="220">
        <v>51001611.990000002</v>
      </c>
      <c r="O204" s="220">
        <v>51001611.990000002</v>
      </c>
      <c r="P204" s="220">
        <f t="shared" si="42"/>
        <v>611152047.70499992</v>
      </c>
      <c r="Q204" s="220">
        <v>51001611.990000002</v>
      </c>
      <c r="R204" s="220">
        <v>51001611.990000002</v>
      </c>
      <c r="S204" s="220">
        <v>51001611.990000002</v>
      </c>
      <c r="T204" s="220">
        <v>51001611.990000002</v>
      </c>
      <c r="U204" s="220">
        <v>51001611.990000002</v>
      </c>
      <c r="V204" s="220">
        <v>51001611.990000002</v>
      </c>
      <c r="W204" s="220">
        <v>51001611.990000002</v>
      </c>
      <c r="X204" s="220">
        <v>51001611.990000002</v>
      </c>
      <c r="Y204" s="220">
        <v>51001611.990000002</v>
      </c>
      <c r="Z204" s="220">
        <v>51001611.990000002</v>
      </c>
      <c r="AA204" s="220">
        <v>51001611.990000002</v>
      </c>
      <c r="AB204" s="220">
        <v>51001611.990000002</v>
      </c>
      <c r="AC204" s="220">
        <v>51001611.990000002</v>
      </c>
      <c r="AD204" s="220">
        <v>51001611.990000002</v>
      </c>
      <c r="AE204" s="220">
        <v>51001611.990000002</v>
      </c>
      <c r="AF204" s="220">
        <v>51001611.990000002</v>
      </c>
      <c r="AG204" s="220">
        <f t="shared" si="43"/>
        <v>612019343.88</v>
      </c>
      <c r="AH204" s="234"/>
      <c r="AI204" s="235">
        <f t="shared" si="36"/>
        <v>128659.13</v>
      </c>
      <c r="AJ204" s="235">
        <f t="shared" si="36"/>
        <v>128659.13</v>
      </c>
      <c r="AK204" s="235">
        <f t="shared" si="36"/>
        <v>128530.09</v>
      </c>
      <c r="AL204" s="235">
        <f t="shared" si="36"/>
        <v>128401.05</v>
      </c>
      <c r="AM204" s="235">
        <f t="shared" si="36"/>
        <v>128401.05</v>
      </c>
      <c r="AN204" s="235">
        <f t="shared" si="36"/>
        <v>128401.05</v>
      </c>
      <c r="AO204" s="235">
        <f t="shared" si="36"/>
        <v>128401.05</v>
      </c>
      <c r="AP204" s="235">
        <f t="shared" si="36"/>
        <v>128590.06</v>
      </c>
      <c r="AQ204" s="235">
        <f t="shared" si="36"/>
        <v>128779.07</v>
      </c>
      <c r="AR204" s="235">
        <f t="shared" si="34"/>
        <v>128779.07</v>
      </c>
      <c r="AS204" s="235">
        <f t="shared" si="34"/>
        <v>128779.07</v>
      </c>
      <c r="AT204" s="235">
        <f t="shared" si="34"/>
        <v>128779.07</v>
      </c>
      <c r="AU204" s="236">
        <f t="shared" si="39"/>
        <v>1543158.8900000004</v>
      </c>
      <c r="AV204" s="236">
        <f t="shared" si="40"/>
        <v>128779.07</v>
      </c>
      <c r="AW204" s="236">
        <f t="shared" si="40"/>
        <v>128779.07</v>
      </c>
      <c r="AX204" s="236">
        <f t="shared" si="40"/>
        <v>128779.07</v>
      </c>
      <c r="AY204" s="236">
        <f t="shared" si="38"/>
        <v>128779.07</v>
      </c>
      <c r="AZ204" s="236">
        <f t="shared" si="37"/>
        <v>128779.07</v>
      </c>
      <c r="BA204" s="236">
        <f t="shared" si="37"/>
        <v>128779.07</v>
      </c>
      <c r="BB204" s="236">
        <f t="shared" si="37"/>
        <v>128779.07</v>
      </c>
      <c r="BC204" s="236">
        <f t="shared" si="37"/>
        <v>128779.07</v>
      </c>
      <c r="BD204" s="236">
        <f t="shared" si="37"/>
        <v>128779.07</v>
      </c>
      <c r="BE204" s="236">
        <f t="shared" si="37"/>
        <v>128779.07</v>
      </c>
      <c r="BF204" s="236">
        <f t="shared" si="37"/>
        <v>128779.07</v>
      </c>
      <c r="BG204" s="236">
        <f t="shared" si="37"/>
        <v>128779.07</v>
      </c>
      <c r="BH204" s="236">
        <f t="shared" si="37"/>
        <v>128779.07</v>
      </c>
      <c r="BI204" s="236">
        <f t="shared" si="35"/>
        <v>128779.07</v>
      </c>
      <c r="BJ204" s="236">
        <f t="shared" si="35"/>
        <v>128779.07</v>
      </c>
      <c r="BK204" s="236">
        <f t="shared" si="35"/>
        <v>128779.07</v>
      </c>
      <c r="BL204" s="235">
        <f t="shared" si="41"/>
        <v>1545348.8400000005</v>
      </c>
      <c r="BM204" s="234"/>
      <c r="BN204" s="234"/>
      <c r="BO204" s="234"/>
      <c r="BP204" s="234"/>
      <c r="BQ204" s="234"/>
    </row>
    <row r="205" spans="1:69">
      <c r="A205" s="234" t="s">
        <v>418</v>
      </c>
      <c r="B205" s="231">
        <v>2.92E-2</v>
      </c>
      <c r="C205" s="231">
        <v>2.92E-2</v>
      </c>
      <c r="D205" s="220">
        <v>1865718.2000000002</v>
      </c>
      <c r="E205" s="220">
        <v>1865718.2000000002</v>
      </c>
      <c r="F205" s="220">
        <v>1865718.2000000002</v>
      </c>
      <c r="G205" s="220">
        <v>1865718.2000000002</v>
      </c>
      <c r="H205" s="220">
        <v>1865718.2000000002</v>
      </c>
      <c r="I205" s="220">
        <v>1865718.2000000002</v>
      </c>
      <c r="J205" s="220">
        <v>1865718.2000000002</v>
      </c>
      <c r="K205" s="220">
        <v>1865718.2000000002</v>
      </c>
      <c r="L205" s="220">
        <v>1865718.2000000002</v>
      </c>
      <c r="M205" s="220">
        <v>1865718.2000000002</v>
      </c>
      <c r="N205" s="220">
        <v>1865718.2000000002</v>
      </c>
      <c r="O205" s="220">
        <v>1865718.2000000002</v>
      </c>
      <c r="P205" s="220">
        <f t="shared" si="42"/>
        <v>22388618.399999995</v>
      </c>
      <c r="Q205" s="220">
        <v>1865718.2000000002</v>
      </c>
      <c r="R205" s="220">
        <v>1865718.2000000002</v>
      </c>
      <c r="S205" s="220">
        <v>1865718.2000000002</v>
      </c>
      <c r="T205" s="220">
        <v>1865718.2000000002</v>
      </c>
      <c r="U205" s="220">
        <v>1865718.2000000002</v>
      </c>
      <c r="V205" s="220">
        <v>1865718.2000000002</v>
      </c>
      <c r="W205" s="220">
        <v>1865718.2000000002</v>
      </c>
      <c r="X205" s="220">
        <v>1865718.2000000002</v>
      </c>
      <c r="Y205" s="220">
        <v>1865718.2000000002</v>
      </c>
      <c r="Z205" s="220">
        <v>1865718.2000000002</v>
      </c>
      <c r="AA205" s="220">
        <v>1865718.2000000002</v>
      </c>
      <c r="AB205" s="220">
        <v>1865718.2000000002</v>
      </c>
      <c r="AC205" s="220">
        <v>1865718.2000000002</v>
      </c>
      <c r="AD205" s="220">
        <v>1865718.2000000002</v>
      </c>
      <c r="AE205" s="220">
        <v>1865718.2000000002</v>
      </c>
      <c r="AF205" s="220">
        <v>1865718.2000000002</v>
      </c>
      <c r="AG205" s="220">
        <f t="shared" si="43"/>
        <v>22388618.399999995</v>
      </c>
      <c r="AH205" s="234"/>
      <c r="AI205" s="235">
        <f t="shared" si="36"/>
        <v>4539.91</v>
      </c>
      <c r="AJ205" s="235">
        <f t="shared" si="36"/>
        <v>4539.91</v>
      </c>
      <c r="AK205" s="235">
        <f t="shared" si="36"/>
        <v>4539.91</v>
      </c>
      <c r="AL205" s="235">
        <f t="shared" si="36"/>
        <v>4539.91</v>
      </c>
      <c r="AM205" s="235">
        <f t="shared" si="36"/>
        <v>4539.91</v>
      </c>
      <c r="AN205" s="235">
        <f t="shared" si="36"/>
        <v>4539.91</v>
      </c>
      <c r="AO205" s="235">
        <f t="shared" si="36"/>
        <v>4539.91</v>
      </c>
      <c r="AP205" s="235">
        <f t="shared" si="36"/>
        <v>4539.91</v>
      </c>
      <c r="AQ205" s="235">
        <f t="shared" si="36"/>
        <v>4539.91</v>
      </c>
      <c r="AR205" s="235">
        <f t="shared" si="34"/>
        <v>4539.91</v>
      </c>
      <c r="AS205" s="235">
        <f t="shared" si="34"/>
        <v>4539.91</v>
      </c>
      <c r="AT205" s="235">
        <f t="shared" si="34"/>
        <v>4539.91</v>
      </c>
      <c r="AU205" s="236">
        <f t="shared" si="39"/>
        <v>54478.920000000013</v>
      </c>
      <c r="AV205" s="236">
        <f t="shared" si="40"/>
        <v>4539.91</v>
      </c>
      <c r="AW205" s="236">
        <f t="shared" si="40"/>
        <v>4539.91</v>
      </c>
      <c r="AX205" s="236">
        <f t="shared" si="40"/>
        <v>4539.91</v>
      </c>
      <c r="AY205" s="236">
        <f t="shared" si="38"/>
        <v>4539.91</v>
      </c>
      <c r="AZ205" s="236">
        <f t="shared" si="37"/>
        <v>4539.91</v>
      </c>
      <c r="BA205" s="236">
        <f t="shared" si="37"/>
        <v>4539.91</v>
      </c>
      <c r="BB205" s="236">
        <f t="shared" si="37"/>
        <v>4539.91</v>
      </c>
      <c r="BC205" s="236">
        <f t="shared" si="37"/>
        <v>4539.91</v>
      </c>
      <c r="BD205" s="236">
        <f t="shared" si="37"/>
        <v>4539.91</v>
      </c>
      <c r="BE205" s="236">
        <f t="shared" si="37"/>
        <v>4539.91</v>
      </c>
      <c r="BF205" s="236">
        <f t="shared" si="37"/>
        <v>4539.91</v>
      </c>
      <c r="BG205" s="236">
        <f t="shared" si="37"/>
        <v>4539.91</v>
      </c>
      <c r="BH205" s="236">
        <f t="shared" si="37"/>
        <v>4539.91</v>
      </c>
      <c r="BI205" s="236">
        <f t="shared" si="35"/>
        <v>4539.91</v>
      </c>
      <c r="BJ205" s="236">
        <f t="shared" si="35"/>
        <v>4539.91</v>
      </c>
      <c r="BK205" s="236">
        <f t="shared" si="35"/>
        <v>4539.91</v>
      </c>
      <c r="BL205" s="235">
        <f t="shared" si="41"/>
        <v>54478.920000000013</v>
      </c>
      <c r="BM205" s="234"/>
      <c r="BN205" s="234"/>
      <c r="BO205" s="234"/>
      <c r="BP205" s="234"/>
      <c r="BQ205" s="234"/>
    </row>
    <row r="206" spans="1:69">
      <c r="A206" s="234" t="s">
        <v>419</v>
      </c>
      <c r="B206" s="231">
        <v>4.3199999999999995E-2</v>
      </c>
      <c r="C206" s="231">
        <v>4.3199999999999995E-2</v>
      </c>
      <c r="D206" s="220">
        <v>1919015.13</v>
      </c>
      <c r="E206" s="220">
        <v>1919015.13</v>
      </c>
      <c r="F206" s="220">
        <v>1919015.13</v>
      </c>
      <c r="G206" s="220">
        <v>1919015.13</v>
      </c>
      <c r="H206" s="220">
        <v>1919015.13</v>
      </c>
      <c r="I206" s="220">
        <v>1919015.13</v>
      </c>
      <c r="J206" s="220">
        <v>1919015.13</v>
      </c>
      <c r="K206" s="220">
        <v>1919015.13</v>
      </c>
      <c r="L206" s="220">
        <v>1919015.13</v>
      </c>
      <c r="M206" s="220">
        <v>1919015.13</v>
      </c>
      <c r="N206" s="220">
        <v>1919015.13</v>
      </c>
      <c r="O206" s="220">
        <v>1919015.13</v>
      </c>
      <c r="P206" s="220">
        <f t="shared" si="42"/>
        <v>23028181.559999991</v>
      </c>
      <c r="Q206" s="220">
        <v>1919015.13</v>
      </c>
      <c r="R206" s="220">
        <v>1919015.13</v>
      </c>
      <c r="S206" s="220">
        <v>1919015.13</v>
      </c>
      <c r="T206" s="220">
        <v>1919015.13</v>
      </c>
      <c r="U206" s="220">
        <v>1919015.13</v>
      </c>
      <c r="V206" s="220">
        <v>1919015.13</v>
      </c>
      <c r="W206" s="220">
        <v>1919015.13</v>
      </c>
      <c r="X206" s="220">
        <v>1919015.13</v>
      </c>
      <c r="Y206" s="220">
        <v>1919015.13</v>
      </c>
      <c r="Z206" s="220">
        <v>1919015.13</v>
      </c>
      <c r="AA206" s="220">
        <v>1919015.13</v>
      </c>
      <c r="AB206" s="220">
        <v>1919015.13</v>
      </c>
      <c r="AC206" s="220">
        <v>1919015.13</v>
      </c>
      <c r="AD206" s="220">
        <v>1919015.13</v>
      </c>
      <c r="AE206" s="220">
        <v>1919015.13</v>
      </c>
      <c r="AF206" s="220">
        <v>1919015.13</v>
      </c>
      <c r="AG206" s="220">
        <f t="shared" si="43"/>
        <v>23028181.559999991</v>
      </c>
      <c r="AH206" s="234"/>
      <c r="AI206" s="235">
        <f t="shared" si="36"/>
        <v>6908.45</v>
      </c>
      <c r="AJ206" s="235">
        <f t="shared" si="36"/>
        <v>6908.45</v>
      </c>
      <c r="AK206" s="235">
        <f t="shared" si="36"/>
        <v>6908.45</v>
      </c>
      <c r="AL206" s="235">
        <f t="shared" si="36"/>
        <v>6908.45</v>
      </c>
      <c r="AM206" s="235">
        <f t="shared" si="36"/>
        <v>6908.45</v>
      </c>
      <c r="AN206" s="235">
        <f t="shared" si="36"/>
        <v>6908.45</v>
      </c>
      <c r="AO206" s="235">
        <f t="shared" si="36"/>
        <v>6908.45</v>
      </c>
      <c r="AP206" s="235">
        <f t="shared" si="36"/>
        <v>6908.45</v>
      </c>
      <c r="AQ206" s="235">
        <f t="shared" si="36"/>
        <v>6908.45</v>
      </c>
      <c r="AR206" s="235">
        <f t="shared" si="34"/>
        <v>6908.45</v>
      </c>
      <c r="AS206" s="235">
        <f t="shared" si="34"/>
        <v>6908.45</v>
      </c>
      <c r="AT206" s="235">
        <f t="shared" si="34"/>
        <v>6908.45</v>
      </c>
      <c r="AU206" s="236">
        <f t="shared" si="39"/>
        <v>82901.39999999998</v>
      </c>
      <c r="AV206" s="236">
        <f t="shared" si="40"/>
        <v>6908.45</v>
      </c>
      <c r="AW206" s="236">
        <f t="shared" si="40"/>
        <v>6908.45</v>
      </c>
      <c r="AX206" s="236">
        <f t="shared" si="40"/>
        <v>6908.45</v>
      </c>
      <c r="AY206" s="236">
        <f t="shared" si="38"/>
        <v>6908.45</v>
      </c>
      <c r="AZ206" s="236">
        <f t="shared" si="37"/>
        <v>6908.45</v>
      </c>
      <c r="BA206" s="236">
        <f t="shared" si="37"/>
        <v>6908.45</v>
      </c>
      <c r="BB206" s="236">
        <f t="shared" si="37"/>
        <v>6908.45</v>
      </c>
      <c r="BC206" s="236">
        <f t="shared" si="37"/>
        <v>6908.45</v>
      </c>
      <c r="BD206" s="236">
        <f t="shared" si="37"/>
        <v>6908.45</v>
      </c>
      <c r="BE206" s="236">
        <f t="shared" si="37"/>
        <v>6908.45</v>
      </c>
      <c r="BF206" s="236">
        <f t="shared" si="37"/>
        <v>6908.45</v>
      </c>
      <c r="BG206" s="236">
        <f t="shared" si="37"/>
        <v>6908.45</v>
      </c>
      <c r="BH206" s="236">
        <f t="shared" si="37"/>
        <v>6908.45</v>
      </c>
      <c r="BI206" s="236">
        <f t="shared" si="35"/>
        <v>6908.45</v>
      </c>
      <c r="BJ206" s="236">
        <f t="shared" si="35"/>
        <v>6908.45</v>
      </c>
      <c r="BK206" s="236">
        <f t="shared" si="35"/>
        <v>6908.45</v>
      </c>
      <c r="BL206" s="235">
        <f t="shared" si="41"/>
        <v>82901.39999999998</v>
      </c>
      <c r="BM206" s="234"/>
      <c r="BN206" s="234"/>
      <c r="BO206" s="234"/>
      <c r="BP206" s="234"/>
      <c r="BQ206" s="234"/>
    </row>
    <row r="207" spans="1:69">
      <c r="A207" s="234" t="s">
        <v>420</v>
      </c>
      <c r="B207" s="231">
        <v>3.9399999999999998E-2</v>
      </c>
      <c r="C207" s="231">
        <v>3.9399999999999998E-2</v>
      </c>
      <c r="D207" s="220">
        <v>1053014.69</v>
      </c>
      <c r="E207" s="220">
        <v>1053014.69</v>
      </c>
      <c r="F207" s="220">
        <v>1053014.69</v>
      </c>
      <c r="G207" s="220">
        <v>1053014.69</v>
      </c>
      <c r="H207" s="220">
        <v>1053014.69</v>
      </c>
      <c r="I207" s="220">
        <v>1053014.69</v>
      </c>
      <c r="J207" s="220">
        <v>1053014.69</v>
      </c>
      <c r="K207" s="220">
        <v>1053014.69</v>
      </c>
      <c r="L207" s="220">
        <v>1053014.69</v>
      </c>
      <c r="M207" s="220">
        <v>1053014.69</v>
      </c>
      <c r="N207" s="220">
        <v>1053014.69</v>
      </c>
      <c r="O207" s="220">
        <v>1053014.69</v>
      </c>
      <c r="P207" s="220">
        <f t="shared" si="42"/>
        <v>12636176.279999996</v>
      </c>
      <c r="Q207" s="220">
        <v>1053014.69</v>
      </c>
      <c r="R207" s="220">
        <v>1053014.69</v>
      </c>
      <c r="S207" s="220">
        <v>1053014.69</v>
      </c>
      <c r="T207" s="220">
        <v>1053014.69</v>
      </c>
      <c r="U207" s="220">
        <v>1053014.69</v>
      </c>
      <c r="V207" s="220">
        <v>1053014.69</v>
      </c>
      <c r="W207" s="220">
        <v>1053014.69</v>
      </c>
      <c r="X207" s="220">
        <v>1053014.69</v>
      </c>
      <c r="Y207" s="220">
        <v>1053014.69</v>
      </c>
      <c r="Z207" s="220">
        <v>1053014.69</v>
      </c>
      <c r="AA207" s="220">
        <v>1053014.69</v>
      </c>
      <c r="AB207" s="220">
        <v>1053014.69</v>
      </c>
      <c r="AC207" s="220">
        <v>1053014.69</v>
      </c>
      <c r="AD207" s="220">
        <v>1053014.69</v>
      </c>
      <c r="AE207" s="220">
        <v>1053014.69</v>
      </c>
      <c r="AF207" s="220">
        <v>1053014.69</v>
      </c>
      <c r="AG207" s="220">
        <f t="shared" si="43"/>
        <v>12636176.279999996</v>
      </c>
      <c r="AH207" s="234"/>
      <c r="AI207" s="235">
        <f t="shared" si="36"/>
        <v>3457.4</v>
      </c>
      <c r="AJ207" s="235">
        <f t="shared" si="36"/>
        <v>3457.4</v>
      </c>
      <c r="AK207" s="235">
        <f t="shared" si="36"/>
        <v>3457.4</v>
      </c>
      <c r="AL207" s="235">
        <f t="shared" si="36"/>
        <v>3457.4</v>
      </c>
      <c r="AM207" s="235">
        <f t="shared" si="36"/>
        <v>3457.4</v>
      </c>
      <c r="AN207" s="235">
        <f t="shared" si="36"/>
        <v>3457.4</v>
      </c>
      <c r="AO207" s="235">
        <f t="shared" si="36"/>
        <v>3457.4</v>
      </c>
      <c r="AP207" s="235">
        <f t="shared" si="36"/>
        <v>3457.4</v>
      </c>
      <c r="AQ207" s="235">
        <f t="shared" si="36"/>
        <v>3457.4</v>
      </c>
      <c r="AR207" s="235">
        <f t="shared" si="34"/>
        <v>3457.4</v>
      </c>
      <c r="AS207" s="235">
        <f t="shared" si="34"/>
        <v>3457.4</v>
      </c>
      <c r="AT207" s="235">
        <f t="shared" si="34"/>
        <v>3457.4</v>
      </c>
      <c r="AU207" s="236">
        <f t="shared" si="39"/>
        <v>41488.80000000001</v>
      </c>
      <c r="AV207" s="236">
        <f t="shared" si="40"/>
        <v>3457.4</v>
      </c>
      <c r="AW207" s="236">
        <f t="shared" si="40"/>
        <v>3457.4</v>
      </c>
      <c r="AX207" s="236">
        <f t="shared" si="40"/>
        <v>3457.4</v>
      </c>
      <c r="AY207" s="236">
        <f t="shared" si="38"/>
        <v>3457.4</v>
      </c>
      <c r="AZ207" s="236">
        <f t="shared" si="37"/>
        <v>3457.4</v>
      </c>
      <c r="BA207" s="236">
        <f t="shared" si="37"/>
        <v>3457.4</v>
      </c>
      <c r="BB207" s="236">
        <f t="shared" si="37"/>
        <v>3457.4</v>
      </c>
      <c r="BC207" s="236">
        <f t="shared" si="37"/>
        <v>3457.4</v>
      </c>
      <c r="BD207" s="236">
        <f t="shared" si="37"/>
        <v>3457.4</v>
      </c>
      <c r="BE207" s="236">
        <f t="shared" si="37"/>
        <v>3457.4</v>
      </c>
      <c r="BF207" s="236">
        <f t="shared" si="37"/>
        <v>3457.4</v>
      </c>
      <c r="BG207" s="236">
        <f t="shared" si="37"/>
        <v>3457.4</v>
      </c>
      <c r="BH207" s="236">
        <f t="shared" si="37"/>
        <v>3457.4</v>
      </c>
      <c r="BI207" s="236">
        <f t="shared" si="35"/>
        <v>3457.4</v>
      </c>
      <c r="BJ207" s="236">
        <f t="shared" si="35"/>
        <v>3457.4</v>
      </c>
      <c r="BK207" s="236">
        <f t="shared" si="35"/>
        <v>3457.4</v>
      </c>
      <c r="BL207" s="235">
        <f t="shared" si="41"/>
        <v>41488.80000000001</v>
      </c>
      <c r="BM207" s="234"/>
      <c r="BN207" s="234"/>
      <c r="BO207" s="234"/>
      <c r="BP207" s="234"/>
      <c r="BQ207" s="234"/>
    </row>
    <row r="208" spans="1:69">
      <c r="A208" s="234" t="s">
        <v>421</v>
      </c>
      <c r="B208" s="231">
        <v>4.3399999999999994E-2</v>
      </c>
      <c r="C208" s="231">
        <v>4.3399999999999994E-2</v>
      </c>
      <c r="D208" s="220">
        <v>241585.77000000002</v>
      </c>
      <c r="E208" s="220">
        <v>241585.77000000002</v>
      </c>
      <c r="F208" s="220">
        <v>231805.89</v>
      </c>
      <c r="G208" s="220">
        <v>222026</v>
      </c>
      <c r="H208" s="220">
        <v>222026</v>
      </c>
      <c r="I208" s="220">
        <v>219005.08000000002</v>
      </c>
      <c r="J208" s="220">
        <v>215984.16</v>
      </c>
      <c r="K208" s="220">
        <v>215984.16</v>
      </c>
      <c r="L208" s="220">
        <v>215984.16</v>
      </c>
      <c r="M208" s="220">
        <v>215984.16</v>
      </c>
      <c r="N208" s="220">
        <v>215984.16</v>
      </c>
      <c r="O208" s="220">
        <v>215984.16</v>
      </c>
      <c r="P208" s="220">
        <f t="shared" si="42"/>
        <v>2673939.4700000002</v>
      </c>
      <c r="Q208" s="220">
        <v>215984.16</v>
      </c>
      <c r="R208" s="220">
        <v>215984.16</v>
      </c>
      <c r="S208" s="220">
        <v>215984.16</v>
      </c>
      <c r="T208" s="220">
        <v>215984.16</v>
      </c>
      <c r="U208" s="220">
        <v>215984.16</v>
      </c>
      <c r="V208" s="220">
        <v>215984.16</v>
      </c>
      <c r="W208" s="220">
        <v>215984.16</v>
      </c>
      <c r="X208" s="220">
        <v>215984.16</v>
      </c>
      <c r="Y208" s="220">
        <v>215984.16</v>
      </c>
      <c r="Z208" s="220">
        <v>215984.16</v>
      </c>
      <c r="AA208" s="220">
        <v>215984.16</v>
      </c>
      <c r="AB208" s="220">
        <v>215984.16</v>
      </c>
      <c r="AC208" s="220">
        <v>215984.16</v>
      </c>
      <c r="AD208" s="220">
        <v>215984.16</v>
      </c>
      <c r="AE208" s="220">
        <v>215984.16</v>
      </c>
      <c r="AF208" s="220">
        <v>215984.16</v>
      </c>
      <c r="AG208" s="220">
        <f t="shared" si="43"/>
        <v>2591809.92</v>
      </c>
      <c r="AH208" s="234"/>
      <c r="AI208" s="235">
        <f t="shared" si="36"/>
        <v>873.74</v>
      </c>
      <c r="AJ208" s="235">
        <f t="shared" si="36"/>
        <v>873.74</v>
      </c>
      <c r="AK208" s="235">
        <f t="shared" si="36"/>
        <v>838.36</v>
      </c>
      <c r="AL208" s="235">
        <f t="shared" si="36"/>
        <v>802.99</v>
      </c>
      <c r="AM208" s="235">
        <f t="shared" si="36"/>
        <v>802.99</v>
      </c>
      <c r="AN208" s="235">
        <f t="shared" si="36"/>
        <v>792.07</v>
      </c>
      <c r="AO208" s="235">
        <f t="shared" si="36"/>
        <v>781.14</v>
      </c>
      <c r="AP208" s="235">
        <f t="shared" si="36"/>
        <v>781.14</v>
      </c>
      <c r="AQ208" s="235">
        <f t="shared" si="36"/>
        <v>781.14</v>
      </c>
      <c r="AR208" s="235">
        <f t="shared" si="34"/>
        <v>781.14</v>
      </c>
      <c r="AS208" s="235">
        <f t="shared" si="34"/>
        <v>781.14</v>
      </c>
      <c r="AT208" s="235">
        <f t="shared" si="34"/>
        <v>781.14</v>
      </c>
      <c r="AU208" s="236">
        <f t="shared" si="39"/>
        <v>9670.73</v>
      </c>
      <c r="AV208" s="236">
        <f t="shared" si="40"/>
        <v>781.14</v>
      </c>
      <c r="AW208" s="236">
        <f t="shared" si="40"/>
        <v>781.14</v>
      </c>
      <c r="AX208" s="236">
        <f t="shared" si="40"/>
        <v>781.14</v>
      </c>
      <c r="AY208" s="236">
        <f t="shared" si="38"/>
        <v>781.14</v>
      </c>
      <c r="AZ208" s="236">
        <f t="shared" si="37"/>
        <v>781.14</v>
      </c>
      <c r="BA208" s="236">
        <f t="shared" si="37"/>
        <v>781.14</v>
      </c>
      <c r="BB208" s="236">
        <f t="shared" si="37"/>
        <v>781.14</v>
      </c>
      <c r="BC208" s="236">
        <f t="shared" si="37"/>
        <v>781.14</v>
      </c>
      <c r="BD208" s="236">
        <f t="shared" si="37"/>
        <v>781.14</v>
      </c>
      <c r="BE208" s="236">
        <f t="shared" si="37"/>
        <v>781.14</v>
      </c>
      <c r="BF208" s="236">
        <f t="shared" si="37"/>
        <v>781.14</v>
      </c>
      <c r="BG208" s="236">
        <f t="shared" si="37"/>
        <v>781.14</v>
      </c>
      <c r="BH208" s="236">
        <f t="shared" si="37"/>
        <v>781.14</v>
      </c>
      <c r="BI208" s="236">
        <f t="shared" si="35"/>
        <v>781.14</v>
      </c>
      <c r="BJ208" s="236">
        <f t="shared" si="35"/>
        <v>781.14</v>
      </c>
      <c r="BK208" s="236">
        <f t="shared" si="35"/>
        <v>781.14</v>
      </c>
      <c r="BL208" s="235">
        <f t="shared" si="41"/>
        <v>9373.68</v>
      </c>
      <c r="BM208" s="234"/>
      <c r="BN208" s="234"/>
      <c r="BO208" s="234"/>
      <c r="BP208" s="234"/>
      <c r="BQ208" s="234"/>
    </row>
    <row r="209" spans="1:69">
      <c r="A209" s="234" t="s">
        <v>422</v>
      </c>
      <c r="B209" s="231">
        <v>4.3299999999999998E-2</v>
      </c>
      <c r="C209" s="231">
        <v>4.3299999999999998E-2</v>
      </c>
      <c r="D209" s="220">
        <v>555992.76</v>
      </c>
      <c r="E209" s="220">
        <v>555992.76</v>
      </c>
      <c r="F209" s="220">
        <v>555992.76</v>
      </c>
      <c r="G209" s="220">
        <v>555992.76</v>
      </c>
      <c r="H209" s="220">
        <v>555992.76</v>
      </c>
      <c r="I209" s="220">
        <v>555992.76</v>
      </c>
      <c r="J209" s="220">
        <v>555992.76</v>
      </c>
      <c r="K209" s="220">
        <v>555992.76</v>
      </c>
      <c r="L209" s="220">
        <v>555992.76</v>
      </c>
      <c r="M209" s="220">
        <v>555992.76</v>
      </c>
      <c r="N209" s="220">
        <v>555992.76</v>
      </c>
      <c r="O209" s="220">
        <v>555992.76</v>
      </c>
      <c r="P209" s="220">
        <f t="shared" si="42"/>
        <v>6671913.1199999982</v>
      </c>
      <c r="Q209" s="220">
        <v>555992.76</v>
      </c>
      <c r="R209" s="220">
        <v>555992.76</v>
      </c>
      <c r="S209" s="220">
        <v>555992.76</v>
      </c>
      <c r="T209" s="220">
        <v>555992.76</v>
      </c>
      <c r="U209" s="220">
        <v>555992.76</v>
      </c>
      <c r="V209" s="220">
        <v>555992.76</v>
      </c>
      <c r="W209" s="220">
        <v>555992.76</v>
      </c>
      <c r="X209" s="220">
        <v>555992.76</v>
      </c>
      <c r="Y209" s="220">
        <v>555992.76</v>
      </c>
      <c r="Z209" s="220">
        <v>555992.76</v>
      </c>
      <c r="AA209" s="220">
        <v>555992.76</v>
      </c>
      <c r="AB209" s="220">
        <v>555992.76</v>
      </c>
      <c r="AC209" s="220">
        <v>555992.76</v>
      </c>
      <c r="AD209" s="220">
        <v>555992.76</v>
      </c>
      <c r="AE209" s="220">
        <v>555992.76</v>
      </c>
      <c r="AF209" s="220">
        <v>555992.76</v>
      </c>
      <c r="AG209" s="220">
        <f t="shared" si="43"/>
        <v>6671913.1199999982</v>
      </c>
      <c r="AH209" s="234"/>
      <c r="AI209" s="235">
        <f t="shared" si="36"/>
        <v>2006.21</v>
      </c>
      <c r="AJ209" s="235">
        <f t="shared" si="36"/>
        <v>2006.21</v>
      </c>
      <c r="AK209" s="235">
        <f t="shared" si="36"/>
        <v>2006.21</v>
      </c>
      <c r="AL209" s="235">
        <f t="shared" si="36"/>
        <v>2006.21</v>
      </c>
      <c r="AM209" s="235">
        <f t="shared" si="36"/>
        <v>2006.21</v>
      </c>
      <c r="AN209" s="235">
        <f t="shared" si="36"/>
        <v>2006.21</v>
      </c>
      <c r="AO209" s="235">
        <f t="shared" si="36"/>
        <v>2006.21</v>
      </c>
      <c r="AP209" s="235">
        <f t="shared" si="36"/>
        <v>2006.21</v>
      </c>
      <c r="AQ209" s="235">
        <f t="shared" si="36"/>
        <v>2006.21</v>
      </c>
      <c r="AR209" s="235">
        <f t="shared" si="34"/>
        <v>2006.21</v>
      </c>
      <c r="AS209" s="235">
        <f t="shared" si="34"/>
        <v>2006.21</v>
      </c>
      <c r="AT209" s="235">
        <f t="shared" si="34"/>
        <v>2006.21</v>
      </c>
      <c r="AU209" s="236">
        <f t="shared" si="39"/>
        <v>24074.519999999993</v>
      </c>
      <c r="AV209" s="236">
        <f t="shared" si="40"/>
        <v>2006.21</v>
      </c>
      <c r="AW209" s="236">
        <f t="shared" si="40"/>
        <v>2006.21</v>
      </c>
      <c r="AX209" s="236">
        <f t="shared" si="40"/>
        <v>2006.21</v>
      </c>
      <c r="AY209" s="236">
        <f t="shared" si="38"/>
        <v>2006.21</v>
      </c>
      <c r="AZ209" s="236">
        <f t="shared" si="37"/>
        <v>2006.21</v>
      </c>
      <c r="BA209" s="236">
        <f t="shared" si="37"/>
        <v>2006.21</v>
      </c>
      <c r="BB209" s="236">
        <f t="shared" si="37"/>
        <v>2006.21</v>
      </c>
      <c r="BC209" s="236">
        <f t="shared" si="37"/>
        <v>2006.21</v>
      </c>
      <c r="BD209" s="236">
        <f t="shared" si="37"/>
        <v>2006.21</v>
      </c>
      <c r="BE209" s="236">
        <f t="shared" si="37"/>
        <v>2006.21</v>
      </c>
      <c r="BF209" s="236">
        <f t="shared" si="37"/>
        <v>2006.21</v>
      </c>
      <c r="BG209" s="236">
        <f t="shared" si="37"/>
        <v>2006.21</v>
      </c>
      <c r="BH209" s="236">
        <f t="shared" si="37"/>
        <v>2006.21</v>
      </c>
      <c r="BI209" s="236">
        <f t="shared" si="35"/>
        <v>2006.21</v>
      </c>
      <c r="BJ209" s="236">
        <f t="shared" si="35"/>
        <v>2006.21</v>
      </c>
      <c r="BK209" s="236">
        <f t="shared" si="35"/>
        <v>2006.21</v>
      </c>
      <c r="BL209" s="235">
        <f t="shared" si="41"/>
        <v>24074.519999999993</v>
      </c>
      <c r="BM209" s="234"/>
      <c r="BN209" s="234"/>
      <c r="BO209" s="234"/>
      <c r="BP209" s="234"/>
      <c r="BQ209" s="234"/>
    </row>
    <row r="210" spans="1:69">
      <c r="A210" s="234" t="s">
        <v>423</v>
      </c>
      <c r="B210" s="231">
        <v>3.9699999999999999E-2</v>
      </c>
      <c r="C210" s="231">
        <v>3.9699999999999999E-2</v>
      </c>
      <c r="D210" s="220">
        <v>2012654.95</v>
      </c>
      <c r="E210" s="220">
        <v>2012654.95</v>
      </c>
      <c r="F210" s="220">
        <v>2012654.95</v>
      </c>
      <c r="G210" s="220">
        <v>2012654.95</v>
      </c>
      <c r="H210" s="220">
        <v>2012654.95</v>
      </c>
      <c r="I210" s="220">
        <v>2012654.95</v>
      </c>
      <c r="J210" s="220">
        <v>2012654.95</v>
      </c>
      <c r="K210" s="220">
        <v>2012654.95</v>
      </c>
      <c r="L210" s="220">
        <v>2012654.95</v>
      </c>
      <c r="M210" s="220">
        <v>2012654.95</v>
      </c>
      <c r="N210" s="220">
        <v>2012654.95</v>
      </c>
      <c r="O210" s="220">
        <v>2012654.95</v>
      </c>
      <c r="P210" s="220">
        <f t="shared" si="42"/>
        <v>24151859.399999995</v>
      </c>
      <c r="Q210" s="220">
        <v>2012654.95</v>
      </c>
      <c r="R210" s="220">
        <v>2012654.95</v>
      </c>
      <c r="S210" s="220">
        <v>2012654.95</v>
      </c>
      <c r="T210" s="220">
        <v>2012654.95</v>
      </c>
      <c r="U210" s="220">
        <v>2012654.95</v>
      </c>
      <c r="V210" s="220">
        <v>2012654.95</v>
      </c>
      <c r="W210" s="220">
        <v>2012654.95</v>
      </c>
      <c r="X210" s="220">
        <v>2012654.95</v>
      </c>
      <c r="Y210" s="220">
        <v>2012654.95</v>
      </c>
      <c r="Z210" s="220">
        <v>2012654.95</v>
      </c>
      <c r="AA210" s="220">
        <v>2012654.95</v>
      </c>
      <c r="AB210" s="220">
        <v>2012654.95</v>
      </c>
      <c r="AC210" s="220">
        <v>2012654.95</v>
      </c>
      <c r="AD210" s="220">
        <v>2012654.95</v>
      </c>
      <c r="AE210" s="220">
        <v>2012654.95</v>
      </c>
      <c r="AF210" s="220">
        <v>2012654.95</v>
      </c>
      <c r="AG210" s="220">
        <f t="shared" si="43"/>
        <v>24151859.399999995</v>
      </c>
      <c r="AH210" s="234"/>
      <c r="AI210" s="235">
        <f t="shared" si="36"/>
        <v>6658.53</v>
      </c>
      <c r="AJ210" s="235">
        <f t="shared" si="36"/>
        <v>6658.53</v>
      </c>
      <c r="AK210" s="235">
        <f t="shared" si="36"/>
        <v>6658.53</v>
      </c>
      <c r="AL210" s="235">
        <f t="shared" si="36"/>
        <v>6658.53</v>
      </c>
      <c r="AM210" s="235">
        <f t="shared" si="36"/>
        <v>6658.53</v>
      </c>
      <c r="AN210" s="235">
        <f t="shared" si="36"/>
        <v>6658.53</v>
      </c>
      <c r="AO210" s="235">
        <f t="shared" si="36"/>
        <v>6658.53</v>
      </c>
      <c r="AP210" s="235">
        <f t="shared" si="36"/>
        <v>6658.53</v>
      </c>
      <c r="AQ210" s="235">
        <f t="shared" si="36"/>
        <v>6658.53</v>
      </c>
      <c r="AR210" s="235">
        <f t="shared" si="34"/>
        <v>6658.53</v>
      </c>
      <c r="AS210" s="235">
        <f t="shared" si="34"/>
        <v>6658.53</v>
      </c>
      <c r="AT210" s="235">
        <f t="shared" si="34"/>
        <v>6658.53</v>
      </c>
      <c r="AU210" s="236">
        <f t="shared" si="39"/>
        <v>79902.36</v>
      </c>
      <c r="AV210" s="236">
        <f t="shared" si="40"/>
        <v>6658.53</v>
      </c>
      <c r="AW210" s="236">
        <f t="shared" si="40"/>
        <v>6658.53</v>
      </c>
      <c r="AX210" s="236">
        <f t="shared" si="40"/>
        <v>6658.53</v>
      </c>
      <c r="AY210" s="236">
        <f t="shared" si="38"/>
        <v>6658.53</v>
      </c>
      <c r="AZ210" s="236">
        <f t="shared" si="37"/>
        <v>6658.53</v>
      </c>
      <c r="BA210" s="236">
        <f t="shared" si="37"/>
        <v>6658.53</v>
      </c>
      <c r="BB210" s="236">
        <f t="shared" si="37"/>
        <v>6658.53</v>
      </c>
      <c r="BC210" s="236">
        <f t="shared" si="37"/>
        <v>6658.53</v>
      </c>
      <c r="BD210" s="236">
        <f t="shared" si="37"/>
        <v>6658.53</v>
      </c>
      <c r="BE210" s="236">
        <f t="shared" si="37"/>
        <v>6658.53</v>
      </c>
      <c r="BF210" s="236">
        <f t="shared" si="37"/>
        <v>6658.53</v>
      </c>
      <c r="BG210" s="236">
        <f t="shared" si="37"/>
        <v>6658.53</v>
      </c>
      <c r="BH210" s="236">
        <f t="shared" si="37"/>
        <v>6658.53</v>
      </c>
      <c r="BI210" s="236">
        <f t="shared" si="35"/>
        <v>6658.53</v>
      </c>
      <c r="BJ210" s="236">
        <f t="shared" si="35"/>
        <v>6658.53</v>
      </c>
      <c r="BK210" s="236">
        <f t="shared" si="35"/>
        <v>6658.53</v>
      </c>
      <c r="BL210" s="235">
        <f t="shared" si="41"/>
        <v>79902.36</v>
      </c>
      <c r="BM210" s="234"/>
      <c r="BN210" s="234"/>
      <c r="BO210" s="234"/>
      <c r="BP210" s="234"/>
      <c r="BQ210" s="234"/>
    </row>
    <row r="211" spans="1:69">
      <c r="A211" s="234" t="s">
        <v>424</v>
      </c>
      <c r="B211" s="231">
        <v>2.76E-2</v>
      </c>
      <c r="C211" s="231">
        <v>2.76E-2</v>
      </c>
      <c r="D211" s="220">
        <v>4660156.04</v>
      </c>
      <c r="E211" s="220">
        <v>4660156.04</v>
      </c>
      <c r="F211" s="220">
        <v>4660156.04</v>
      </c>
      <c r="G211" s="220">
        <v>4660156.04</v>
      </c>
      <c r="H211" s="220">
        <v>4660156.04</v>
      </c>
      <c r="I211" s="220">
        <v>4660156.04</v>
      </c>
      <c r="J211" s="220">
        <v>4660156.04</v>
      </c>
      <c r="K211" s="220">
        <v>4660156.04</v>
      </c>
      <c r="L211" s="220">
        <v>4660156.04</v>
      </c>
      <c r="M211" s="220">
        <v>4660156.04</v>
      </c>
      <c r="N211" s="220">
        <v>4660156.04</v>
      </c>
      <c r="O211" s="220">
        <v>4660156.04</v>
      </c>
      <c r="P211" s="220">
        <f t="shared" si="42"/>
        <v>55921872.479999997</v>
      </c>
      <c r="Q211" s="220">
        <v>4660156.04</v>
      </c>
      <c r="R211" s="220">
        <v>4660156.04</v>
      </c>
      <c r="S211" s="220">
        <v>4660156.04</v>
      </c>
      <c r="T211" s="220">
        <v>4660156.04</v>
      </c>
      <c r="U211" s="220">
        <v>4660156.04</v>
      </c>
      <c r="V211" s="220">
        <v>4660156.04</v>
      </c>
      <c r="W211" s="220">
        <v>4660156.04</v>
      </c>
      <c r="X211" s="220">
        <v>4660156.04</v>
      </c>
      <c r="Y211" s="220">
        <v>4660156.04</v>
      </c>
      <c r="Z211" s="220">
        <v>4660156.04</v>
      </c>
      <c r="AA211" s="220">
        <v>4660156.04</v>
      </c>
      <c r="AB211" s="220">
        <v>4660156.04</v>
      </c>
      <c r="AC211" s="220">
        <v>4660156.04</v>
      </c>
      <c r="AD211" s="220">
        <v>4660156.04</v>
      </c>
      <c r="AE211" s="220">
        <v>4660156.04</v>
      </c>
      <c r="AF211" s="220">
        <v>4660156.04</v>
      </c>
      <c r="AG211" s="220">
        <f t="shared" si="43"/>
        <v>55921872.479999997</v>
      </c>
      <c r="AH211" s="234"/>
      <c r="AI211" s="235">
        <f t="shared" si="36"/>
        <v>10718.36</v>
      </c>
      <c r="AJ211" s="235">
        <f t="shared" si="36"/>
        <v>10718.36</v>
      </c>
      <c r="AK211" s="235">
        <f t="shared" si="36"/>
        <v>10718.36</v>
      </c>
      <c r="AL211" s="235">
        <f t="shared" si="36"/>
        <v>10718.36</v>
      </c>
      <c r="AM211" s="235">
        <f t="shared" si="36"/>
        <v>10718.36</v>
      </c>
      <c r="AN211" s="235">
        <f t="shared" si="36"/>
        <v>10718.36</v>
      </c>
      <c r="AO211" s="235">
        <f t="shared" si="36"/>
        <v>10718.36</v>
      </c>
      <c r="AP211" s="235">
        <f t="shared" si="36"/>
        <v>10718.36</v>
      </c>
      <c r="AQ211" s="235">
        <f t="shared" si="36"/>
        <v>10718.36</v>
      </c>
      <c r="AR211" s="235">
        <f t="shared" si="34"/>
        <v>10718.36</v>
      </c>
      <c r="AS211" s="235">
        <f t="shared" si="34"/>
        <v>10718.36</v>
      </c>
      <c r="AT211" s="235">
        <f t="shared" si="34"/>
        <v>10718.36</v>
      </c>
      <c r="AU211" s="236">
        <f t="shared" si="39"/>
        <v>128620.32</v>
      </c>
      <c r="AV211" s="236">
        <f t="shared" si="40"/>
        <v>10718.36</v>
      </c>
      <c r="AW211" s="236">
        <f t="shared" si="40"/>
        <v>10718.36</v>
      </c>
      <c r="AX211" s="236">
        <f t="shared" si="40"/>
        <v>10718.36</v>
      </c>
      <c r="AY211" s="236">
        <f t="shared" si="38"/>
        <v>10718.36</v>
      </c>
      <c r="AZ211" s="236">
        <f t="shared" si="37"/>
        <v>10718.36</v>
      </c>
      <c r="BA211" s="236">
        <f t="shared" si="37"/>
        <v>10718.36</v>
      </c>
      <c r="BB211" s="236">
        <f t="shared" si="37"/>
        <v>10718.36</v>
      </c>
      <c r="BC211" s="236">
        <f t="shared" si="37"/>
        <v>10718.36</v>
      </c>
      <c r="BD211" s="236">
        <f t="shared" si="37"/>
        <v>10718.36</v>
      </c>
      <c r="BE211" s="236">
        <f t="shared" si="37"/>
        <v>10718.36</v>
      </c>
      <c r="BF211" s="236">
        <f t="shared" si="37"/>
        <v>10718.36</v>
      </c>
      <c r="BG211" s="236">
        <f t="shared" si="37"/>
        <v>10718.36</v>
      </c>
      <c r="BH211" s="236">
        <f t="shared" si="37"/>
        <v>10718.36</v>
      </c>
      <c r="BI211" s="236">
        <f t="shared" si="35"/>
        <v>10718.36</v>
      </c>
      <c r="BJ211" s="236">
        <f t="shared" si="35"/>
        <v>10718.36</v>
      </c>
      <c r="BK211" s="236">
        <f t="shared" si="35"/>
        <v>10718.36</v>
      </c>
      <c r="BL211" s="235">
        <f t="shared" si="41"/>
        <v>128620.32</v>
      </c>
      <c r="BM211" s="234"/>
      <c r="BN211" s="234"/>
      <c r="BO211" s="234"/>
      <c r="BP211" s="234"/>
      <c r="BQ211" s="234"/>
    </row>
    <row r="212" spans="1:69">
      <c r="A212" s="234" t="s">
        <v>425</v>
      </c>
      <c r="B212" s="231">
        <v>4.24E-2</v>
      </c>
      <c r="C212" s="231">
        <v>4.24E-2</v>
      </c>
      <c r="D212" s="220">
        <v>1443810.04</v>
      </c>
      <c r="E212" s="220">
        <v>1443810.04</v>
      </c>
      <c r="F212" s="220">
        <v>1443810.04</v>
      </c>
      <c r="G212" s="220">
        <v>1443810.04</v>
      </c>
      <c r="H212" s="220">
        <v>1443810.04</v>
      </c>
      <c r="I212" s="220">
        <v>1443810.04</v>
      </c>
      <c r="J212" s="220">
        <v>1443810.04</v>
      </c>
      <c r="K212" s="220">
        <v>1443810.04</v>
      </c>
      <c r="L212" s="220">
        <v>1443810.04</v>
      </c>
      <c r="M212" s="220">
        <v>1443810.04</v>
      </c>
      <c r="N212" s="220">
        <v>1443810.04</v>
      </c>
      <c r="O212" s="220">
        <v>1443810.04</v>
      </c>
      <c r="P212" s="220">
        <f t="shared" si="42"/>
        <v>17325720.479999997</v>
      </c>
      <c r="Q212" s="220">
        <v>1443810.04</v>
      </c>
      <c r="R212" s="220">
        <v>1443810.04</v>
      </c>
      <c r="S212" s="220">
        <v>1443810.04</v>
      </c>
      <c r="T212" s="220">
        <v>1443810.04</v>
      </c>
      <c r="U212" s="220">
        <v>1443810.04</v>
      </c>
      <c r="V212" s="220">
        <v>1443810.04</v>
      </c>
      <c r="W212" s="220">
        <v>1443810.04</v>
      </c>
      <c r="X212" s="220">
        <v>1443810.04</v>
      </c>
      <c r="Y212" s="220">
        <v>1443810.04</v>
      </c>
      <c r="Z212" s="220">
        <v>1443810.04</v>
      </c>
      <c r="AA212" s="220">
        <v>1443810.04</v>
      </c>
      <c r="AB212" s="220">
        <v>1443810.04</v>
      </c>
      <c r="AC212" s="220">
        <v>1443810.04</v>
      </c>
      <c r="AD212" s="220">
        <v>1443810.04</v>
      </c>
      <c r="AE212" s="220">
        <v>1443810.04</v>
      </c>
      <c r="AF212" s="220">
        <v>1443810.04</v>
      </c>
      <c r="AG212" s="220">
        <f t="shared" si="43"/>
        <v>17325720.479999997</v>
      </c>
      <c r="AH212" s="234"/>
      <c r="AI212" s="235">
        <f t="shared" si="36"/>
        <v>5101.46</v>
      </c>
      <c r="AJ212" s="235">
        <f t="shared" si="36"/>
        <v>5101.46</v>
      </c>
      <c r="AK212" s="235">
        <f t="shared" si="36"/>
        <v>5101.46</v>
      </c>
      <c r="AL212" s="235">
        <f t="shared" si="36"/>
        <v>5101.46</v>
      </c>
      <c r="AM212" s="235">
        <f t="shared" si="36"/>
        <v>5101.46</v>
      </c>
      <c r="AN212" s="235">
        <f t="shared" si="36"/>
        <v>5101.46</v>
      </c>
      <c r="AO212" s="235">
        <f t="shared" si="36"/>
        <v>5101.46</v>
      </c>
      <c r="AP212" s="235">
        <f t="shared" si="36"/>
        <v>5101.46</v>
      </c>
      <c r="AQ212" s="235">
        <f t="shared" si="36"/>
        <v>5101.46</v>
      </c>
      <c r="AR212" s="235">
        <f t="shared" si="34"/>
        <v>5101.46</v>
      </c>
      <c r="AS212" s="235">
        <f t="shared" si="34"/>
        <v>5101.46</v>
      </c>
      <c r="AT212" s="235">
        <f t="shared" si="34"/>
        <v>5101.46</v>
      </c>
      <c r="AU212" s="236">
        <f t="shared" si="39"/>
        <v>61217.52</v>
      </c>
      <c r="AV212" s="236">
        <f t="shared" si="40"/>
        <v>5101.46</v>
      </c>
      <c r="AW212" s="236">
        <f t="shared" si="40"/>
        <v>5101.46</v>
      </c>
      <c r="AX212" s="236">
        <f t="shared" si="40"/>
        <v>5101.46</v>
      </c>
      <c r="AY212" s="236">
        <f t="shared" si="38"/>
        <v>5101.46</v>
      </c>
      <c r="AZ212" s="236">
        <f t="shared" si="37"/>
        <v>5101.46</v>
      </c>
      <c r="BA212" s="236">
        <f t="shared" si="37"/>
        <v>5101.46</v>
      </c>
      <c r="BB212" s="236">
        <f t="shared" si="37"/>
        <v>5101.46</v>
      </c>
      <c r="BC212" s="236">
        <f t="shared" si="37"/>
        <v>5101.46</v>
      </c>
      <c r="BD212" s="236">
        <f t="shared" si="37"/>
        <v>5101.46</v>
      </c>
      <c r="BE212" s="236">
        <f t="shared" si="37"/>
        <v>5101.46</v>
      </c>
      <c r="BF212" s="236">
        <f t="shared" si="37"/>
        <v>5101.46</v>
      </c>
      <c r="BG212" s="236">
        <f t="shared" si="37"/>
        <v>5101.46</v>
      </c>
      <c r="BH212" s="236">
        <f t="shared" si="37"/>
        <v>5101.46</v>
      </c>
      <c r="BI212" s="236">
        <f t="shared" si="35"/>
        <v>5101.46</v>
      </c>
      <c r="BJ212" s="236">
        <f t="shared" si="35"/>
        <v>5101.46</v>
      </c>
      <c r="BK212" s="236">
        <f t="shared" si="35"/>
        <v>5101.46</v>
      </c>
      <c r="BL212" s="235">
        <f t="shared" si="41"/>
        <v>61217.52</v>
      </c>
      <c r="BM212" s="234"/>
      <c r="BN212" s="234"/>
      <c r="BO212" s="234"/>
      <c r="BP212" s="234"/>
      <c r="BQ212" s="234"/>
    </row>
    <row r="213" spans="1:69">
      <c r="A213" s="234" t="s">
        <v>426</v>
      </c>
      <c r="B213" s="231">
        <v>0.19170000000000001</v>
      </c>
      <c r="C213" s="231">
        <v>0.19170000000000001</v>
      </c>
      <c r="D213" s="220">
        <v>291451.55</v>
      </c>
      <c r="E213" s="220">
        <v>291451.55</v>
      </c>
      <c r="F213" s="220">
        <v>291451.55</v>
      </c>
      <c r="G213" s="220">
        <v>291451.55</v>
      </c>
      <c r="H213" s="220">
        <v>291451.55</v>
      </c>
      <c r="I213" s="220">
        <v>291451.55</v>
      </c>
      <c r="J213" s="220">
        <v>291451.55</v>
      </c>
      <c r="K213" s="220">
        <v>291451.55</v>
      </c>
      <c r="L213" s="220">
        <v>291451.55</v>
      </c>
      <c r="M213" s="220">
        <v>291451.55</v>
      </c>
      <c r="N213" s="220">
        <v>291451.55</v>
      </c>
      <c r="O213" s="220">
        <v>291451.55</v>
      </c>
      <c r="P213" s="220">
        <f t="shared" si="42"/>
        <v>3497418.5999999992</v>
      </c>
      <c r="Q213" s="220">
        <v>291451.55</v>
      </c>
      <c r="R213" s="220">
        <v>291451.55</v>
      </c>
      <c r="S213" s="220">
        <v>291451.55</v>
      </c>
      <c r="T213" s="220">
        <v>291451.55</v>
      </c>
      <c r="U213" s="220">
        <v>291451.55</v>
      </c>
      <c r="V213" s="220">
        <v>291451.55</v>
      </c>
      <c r="W213" s="220">
        <v>291451.55</v>
      </c>
      <c r="X213" s="220">
        <v>291451.55</v>
      </c>
      <c r="Y213" s="220">
        <v>291451.55</v>
      </c>
      <c r="Z213" s="220">
        <v>291451.55</v>
      </c>
      <c r="AA213" s="220">
        <v>291451.55</v>
      </c>
      <c r="AB213" s="220">
        <v>291451.55</v>
      </c>
      <c r="AC213" s="220">
        <v>291451.55</v>
      </c>
      <c r="AD213" s="220">
        <v>291451.55</v>
      </c>
      <c r="AE213" s="220">
        <v>291451.55</v>
      </c>
      <c r="AF213" s="220">
        <v>291451.55</v>
      </c>
      <c r="AG213" s="220">
        <f t="shared" si="43"/>
        <v>3497418.5999999992</v>
      </c>
      <c r="AH213" s="234"/>
      <c r="AI213" s="235">
        <f t="shared" si="36"/>
        <v>4655.9399999999996</v>
      </c>
      <c r="AJ213" s="235">
        <f t="shared" si="36"/>
        <v>4655.9399999999996</v>
      </c>
      <c r="AK213" s="235">
        <f t="shared" si="36"/>
        <v>4655.9399999999996</v>
      </c>
      <c r="AL213" s="235">
        <f t="shared" si="36"/>
        <v>4655.9399999999996</v>
      </c>
      <c r="AM213" s="235">
        <f t="shared" si="36"/>
        <v>4655.9399999999996</v>
      </c>
      <c r="AN213" s="235">
        <f t="shared" si="36"/>
        <v>4655.9399999999996</v>
      </c>
      <c r="AO213" s="235">
        <f t="shared" si="36"/>
        <v>4655.9399999999996</v>
      </c>
      <c r="AP213" s="235">
        <f t="shared" si="36"/>
        <v>4655.9399999999996</v>
      </c>
      <c r="AQ213" s="235">
        <f t="shared" si="36"/>
        <v>4655.9399999999996</v>
      </c>
      <c r="AR213" s="235">
        <f t="shared" si="34"/>
        <v>4655.9399999999996</v>
      </c>
      <c r="AS213" s="235">
        <f t="shared" si="34"/>
        <v>4655.9399999999996</v>
      </c>
      <c r="AT213" s="235">
        <f t="shared" si="34"/>
        <v>4655.9399999999996</v>
      </c>
      <c r="AU213" s="236">
        <f t="shared" si="39"/>
        <v>55871.280000000006</v>
      </c>
      <c r="AV213" s="236">
        <f t="shared" si="40"/>
        <v>4655.9399999999996</v>
      </c>
      <c r="AW213" s="236">
        <f t="shared" si="40"/>
        <v>4655.9399999999996</v>
      </c>
      <c r="AX213" s="236">
        <f t="shared" si="40"/>
        <v>4655.9399999999996</v>
      </c>
      <c r="AY213" s="236">
        <f t="shared" si="38"/>
        <v>4655.9399999999996</v>
      </c>
      <c r="AZ213" s="236">
        <f t="shared" si="37"/>
        <v>4655.9399999999996</v>
      </c>
      <c r="BA213" s="236">
        <f t="shared" si="37"/>
        <v>4655.9399999999996</v>
      </c>
      <c r="BB213" s="236">
        <f t="shared" si="37"/>
        <v>4655.9399999999996</v>
      </c>
      <c r="BC213" s="236">
        <f t="shared" si="37"/>
        <v>4655.9399999999996</v>
      </c>
      <c r="BD213" s="236">
        <f t="shared" si="37"/>
        <v>4655.9399999999996</v>
      </c>
      <c r="BE213" s="236">
        <f t="shared" si="37"/>
        <v>4655.9399999999996</v>
      </c>
      <c r="BF213" s="236">
        <f t="shared" si="37"/>
        <v>4655.9399999999996</v>
      </c>
      <c r="BG213" s="236">
        <f t="shared" si="37"/>
        <v>4655.9399999999996</v>
      </c>
      <c r="BH213" s="236">
        <f t="shared" si="37"/>
        <v>4655.9399999999996</v>
      </c>
      <c r="BI213" s="236">
        <f t="shared" si="35"/>
        <v>4655.9399999999996</v>
      </c>
      <c r="BJ213" s="236">
        <f t="shared" si="35"/>
        <v>4655.9399999999996</v>
      </c>
      <c r="BK213" s="236">
        <f t="shared" si="35"/>
        <v>4655.9399999999996</v>
      </c>
      <c r="BL213" s="235">
        <f t="shared" si="41"/>
        <v>55871.280000000006</v>
      </c>
      <c r="BM213" s="234"/>
      <c r="BN213" s="234"/>
      <c r="BO213" s="234"/>
      <c r="BP213" s="234"/>
      <c r="BQ213" s="234"/>
    </row>
    <row r="214" spans="1:69">
      <c r="A214" s="234" t="s">
        <v>427</v>
      </c>
      <c r="B214" s="231">
        <v>4.1599999999999998E-2</v>
      </c>
      <c r="C214" s="231">
        <v>4.1599999999999998E-2</v>
      </c>
      <c r="D214" s="220">
        <v>2198885.41</v>
      </c>
      <c r="E214" s="220">
        <v>2198885.41</v>
      </c>
      <c r="F214" s="220">
        <v>2198885.41</v>
      </c>
      <c r="G214" s="220">
        <v>2198885.41</v>
      </c>
      <c r="H214" s="220">
        <v>2198885.41</v>
      </c>
      <c r="I214" s="220">
        <v>2198885.41</v>
      </c>
      <c r="J214" s="220">
        <v>2198885.41</v>
      </c>
      <c r="K214" s="220">
        <v>2198885.41</v>
      </c>
      <c r="L214" s="220">
        <v>2198885.41</v>
      </c>
      <c r="M214" s="220">
        <v>2198885.41</v>
      </c>
      <c r="N214" s="220">
        <v>2198885.41</v>
      </c>
      <c r="O214" s="220">
        <v>2198885.41</v>
      </c>
      <c r="P214" s="220">
        <f t="shared" si="42"/>
        <v>26386624.920000002</v>
      </c>
      <c r="Q214" s="220">
        <v>2198885.41</v>
      </c>
      <c r="R214" s="220">
        <v>2198885.41</v>
      </c>
      <c r="S214" s="220">
        <v>2198885.41</v>
      </c>
      <c r="T214" s="220">
        <v>2198885.41</v>
      </c>
      <c r="U214" s="220">
        <v>2198885.41</v>
      </c>
      <c r="V214" s="220">
        <v>2198885.41</v>
      </c>
      <c r="W214" s="220">
        <v>2198885.41</v>
      </c>
      <c r="X214" s="220">
        <v>2198885.41</v>
      </c>
      <c r="Y214" s="220">
        <v>2198885.41</v>
      </c>
      <c r="Z214" s="220">
        <v>2198885.41</v>
      </c>
      <c r="AA214" s="220">
        <v>2198885.41</v>
      </c>
      <c r="AB214" s="220">
        <v>2198885.41</v>
      </c>
      <c r="AC214" s="220">
        <v>2198885.41</v>
      </c>
      <c r="AD214" s="220">
        <v>2198885.41</v>
      </c>
      <c r="AE214" s="220">
        <v>2198885.41</v>
      </c>
      <c r="AF214" s="220">
        <v>2198885.41</v>
      </c>
      <c r="AG214" s="220">
        <f t="shared" si="43"/>
        <v>26386624.920000002</v>
      </c>
      <c r="AH214" s="234"/>
      <c r="AI214" s="235">
        <f t="shared" si="36"/>
        <v>7622.8</v>
      </c>
      <c r="AJ214" s="235">
        <f t="shared" si="36"/>
        <v>7622.8</v>
      </c>
      <c r="AK214" s="235">
        <f t="shared" si="36"/>
        <v>7622.8</v>
      </c>
      <c r="AL214" s="235">
        <f t="shared" si="36"/>
        <v>7622.8</v>
      </c>
      <c r="AM214" s="235">
        <f t="shared" si="36"/>
        <v>7622.8</v>
      </c>
      <c r="AN214" s="235">
        <f t="shared" si="36"/>
        <v>7622.8</v>
      </c>
      <c r="AO214" s="235">
        <f t="shared" si="36"/>
        <v>7622.8</v>
      </c>
      <c r="AP214" s="235">
        <f t="shared" si="36"/>
        <v>7622.8</v>
      </c>
      <c r="AQ214" s="235">
        <f t="shared" si="36"/>
        <v>7622.8</v>
      </c>
      <c r="AR214" s="235">
        <f t="shared" si="34"/>
        <v>7622.8</v>
      </c>
      <c r="AS214" s="235">
        <f t="shared" si="34"/>
        <v>7622.8</v>
      </c>
      <c r="AT214" s="235">
        <f t="shared" si="34"/>
        <v>7622.8</v>
      </c>
      <c r="AU214" s="236">
        <f t="shared" si="39"/>
        <v>91473.60000000002</v>
      </c>
      <c r="AV214" s="236">
        <f t="shared" si="40"/>
        <v>7622.8</v>
      </c>
      <c r="AW214" s="236">
        <f t="shared" si="40"/>
        <v>7622.8</v>
      </c>
      <c r="AX214" s="236">
        <f t="shared" si="40"/>
        <v>7622.8</v>
      </c>
      <c r="AY214" s="236">
        <f t="shared" si="38"/>
        <v>7622.8</v>
      </c>
      <c r="AZ214" s="236">
        <f t="shared" si="37"/>
        <v>7622.8</v>
      </c>
      <c r="BA214" s="236">
        <f t="shared" si="37"/>
        <v>7622.8</v>
      </c>
      <c r="BB214" s="236">
        <f t="shared" si="37"/>
        <v>7622.8</v>
      </c>
      <c r="BC214" s="236">
        <f t="shared" si="37"/>
        <v>7622.8</v>
      </c>
      <c r="BD214" s="236">
        <f t="shared" si="37"/>
        <v>7622.8</v>
      </c>
      <c r="BE214" s="236">
        <f t="shared" si="37"/>
        <v>7622.8</v>
      </c>
      <c r="BF214" s="236">
        <f t="shared" si="37"/>
        <v>7622.8</v>
      </c>
      <c r="BG214" s="236">
        <f t="shared" si="37"/>
        <v>7622.8</v>
      </c>
      <c r="BH214" s="236">
        <f t="shared" si="37"/>
        <v>7622.8</v>
      </c>
      <c r="BI214" s="236">
        <f t="shared" si="35"/>
        <v>7622.8</v>
      </c>
      <c r="BJ214" s="236">
        <f t="shared" si="35"/>
        <v>7622.8</v>
      </c>
      <c r="BK214" s="236">
        <f t="shared" si="35"/>
        <v>7622.8</v>
      </c>
      <c r="BL214" s="235">
        <f t="shared" si="41"/>
        <v>91473.60000000002</v>
      </c>
      <c r="BM214" s="234"/>
      <c r="BN214" s="234"/>
      <c r="BO214" s="234"/>
      <c r="BP214" s="234"/>
      <c r="BQ214" s="234"/>
    </row>
    <row r="215" spans="1:69">
      <c r="A215" s="234" t="s">
        <v>428</v>
      </c>
      <c r="B215" s="231">
        <v>3.7900000000000003E-2</v>
      </c>
      <c r="C215" s="231">
        <v>3.7900000000000003E-2</v>
      </c>
      <c r="D215" s="220">
        <v>4414423.76</v>
      </c>
      <c r="E215" s="220">
        <v>4414423.76</v>
      </c>
      <c r="F215" s="220">
        <v>4414423.76</v>
      </c>
      <c r="G215" s="220">
        <v>4414423.76</v>
      </c>
      <c r="H215" s="220">
        <v>4414423.76</v>
      </c>
      <c r="I215" s="220">
        <v>4414423.76</v>
      </c>
      <c r="J215" s="220">
        <v>4414423.76</v>
      </c>
      <c r="K215" s="220">
        <v>4414423.76</v>
      </c>
      <c r="L215" s="220">
        <v>4414423.76</v>
      </c>
      <c r="M215" s="220">
        <v>4414423.76</v>
      </c>
      <c r="N215" s="220">
        <v>4414423.76</v>
      </c>
      <c r="O215" s="220">
        <v>4414423.76</v>
      </c>
      <c r="P215" s="220">
        <f t="shared" si="42"/>
        <v>52973085.119999982</v>
      </c>
      <c r="Q215" s="220">
        <v>4414423.76</v>
      </c>
      <c r="R215" s="220">
        <v>4414423.76</v>
      </c>
      <c r="S215" s="220">
        <v>4414423.76</v>
      </c>
      <c r="T215" s="220">
        <v>4414423.76</v>
      </c>
      <c r="U215" s="220">
        <v>4414423.76</v>
      </c>
      <c r="V215" s="220">
        <v>4414423.76</v>
      </c>
      <c r="W215" s="220">
        <v>4414423.76</v>
      </c>
      <c r="X215" s="220">
        <v>4414423.76</v>
      </c>
      <c r="Y215" s="220">
        <v>4414423.76</v>
      </c>
      <c r="Z215" s="220">
        <v>4414423.76</v>
      </c>
      <c r="AA215" s="220">
        <v>4414423.76</v>
      </c>
      <c r="AB215" s="220">
        <v>4414423.76</v>
      </c>
      <c r="AC215" s="220">
        <v>4414423.76</v>
      </c>
      <c r="AD215" s="220">
        <v>4414423.76</v>
      </c>
      <c r="AE215" s="220">
        <v>4414423.76</v>
      </c>
      <c r="AF215" s="220">
        <v>4414423.76</v>
      </c>
      <c r="AG215" s="220">
        <f t="shared" si="43"/>
        <v>52973085.119999982</v>
      </c>
      <c r="AH215" s="234"/>
      <c r="AI215" s="235">
        <f t="shared" si="36"/>
        <v>13942.22</v>
      </c>
      <c r="AJ215" s="235">
        <f t="shared" si="36"/>
        <v>13942.22</v>
      </c>
      <c r="AK215" s="235">
        <f t="shared" si="36"/>
        <v>13942.22</v>
      </c>
      <c r="AL215" s="235">
        <f t="shared" si="36"/>
        <v>13942.22</v>
      </c>
      <c r="AM215" s="235">
        <f t="shared" si="36"/>
        <v>13942.22</v>
      </c>
      <c r="AN215" s="235">
        <f t="shared" si="36"/>
        <v>13942.22</v>
      </c>
      <c r="AO215" s="235">
        <f t="shared" si="36"/>
        <v>13942.22</v>
      </c>
      <c r="AP215" s="235">
        <f t="shared" si="36"/>
        <v>13942.22</v>
      </c>
      <c r="AQ215" s="235">
        <f t="shared" si="36"/>
        <v>13942.22</v>
      </c>
      <c r="AR215" s="235">
        <f t="shared" si="34"/>
        <v>13942.22</v>
      </c>
      <c r="AS215" s="235">
        <f t="shared" si="34"/>
        <v>13942.22</v>
      </c>
      <c r="AT215" s="235">
        <f t="shared" si="34"/>
        <v>13942.22</v>
      </c>
      <c r="AU215" s="236">
        <f t="shared" si="39"/>
        <v>167306.63999999998</v>
      </c>
      <c r="AV215" s="236">
        <f t="shared" si="40"/>
        <v>13942.22</v>
      </c>
      <c r="AW215" s="236">
        <f t="shared" si="40"/>
        <v>13942.22</v>
      </c>
      <c r="AX215" s="236">
        <f t="shared" si="40"/>
        <v>13942.22</v>
      </c>
      <c r="AY215" s="236">
        <f t="shared" si="38"/>
        <v>13942.22</v>
      </c>
      <c r="AZ215" s="236">
        <f t="shared" si="37"/>
        <v>13942.22</v>
      </c>
      <c r="BA215" s="236">
        <f t="shared" si="37"/>
        <v>13942.22</v>
      </c>
      <c r="BB215" s="236">
        <f t="shared" si="37"/>
        <v>13942.22</v>
      </c>
      <c r="BC215" s="236">
        <f t="shared" si="37"/>
        <v>13942.22</v>
      </c>
      <c r="BD215" s="236">
        <f t="shared" si="37"/>
        <v>13942.22</v>
      </c>
      <c r="BE215" s="236">
        <f t="shared" si="37"/>
        <v>13942.22</v>
      </c>
      <c r="BF215" s="236">
        <f t="shared" si="37"/>
        <v>13942.22</v>
      </c>
      <c r="BG215" s="236">
        <f t="shared" si="37"/>
        <v>13942.22</v>
      </c>
      <c r="BH215" s="236">
        <f t="shared" si="37"/>
        <v>13942.22</v>
      </c>
      <c r="BI215" s="236">
        <f t="shared" si="35"/>
        <v>13942.22</v>
      </c>
      <c r="BJ215" s="236">
        <f t="shared" si="35"/>
        <v>13942.22</v>
      </c>
      <c r="BK215" s="236">
        <f t="shared" si="35"/>
        <v>13942.22</v>
      </c>
      <c r="BL215" s="235">
        <f t="shared" si="41"/>
        <v>167306.63999999998</v>
      </c>
      <c r="BM215" s="234"/>
      <c r="BN215" s="234"/>
      <c r="BO215" s="234"/>
      <c r="BP215" s="234"/>
      <c r="BQ215" s="234"/>
    </row>
    <row r="216" spans="1:69">
      <c r="A216" s="234" t="s">
        <v>429</v>
      </c>
      <c r="B216" s="231">
        <v>3.8700000000000005E-2</v>
      </c>
      <c r="C216" s="231">
        <v>3.8700000000000005E-2</v>
      </c>
      <c r="D216" s="220">
        <v>3740231.3200000003</v>
      </c>
      <c r="E216" s="220">
        <v>3740231.3200000003</v>
      </c>
      <c r="F216" s="220">
        <v>3740231.3200000003</v>
      </c>
      <c r="G216" s="220">
        <v>3740231.3200000003</v>
      </c>
      <c r="H216" s="220">
        <v>3740231.3200000003</v>
      </c>
      <c r="I216" s="220">
        <v>3740231.3200000003</v>
      </c>
      <c r="J216" s="220">
        <v>3740231.3200000003</v>
      </c>
      <c r="K216" s="220">
        <v>3740231.3200000003</v>
      </c>
      <c r="L216" s="220">
        <v>3740231.3200000003</v>
      </c>
      <c r="M216" s="220">
        <v>3740231.3200000003</v>
      </c>
      <c r="N216" s="220">
        <v>3740231.3200000003</v>
      </c>
      <c r="O216" s="220">
        <v>3740231.3200000003</v>
      </c>
      <c r="P216" s="220">
        <f t="shared" si="42"/>
        <v>44882775.840000004</v>
      </c>
      <c r="Q216" s="220">
        <v>3740231.3200000003</v>
      </c>
      <c r="R216" s="220">
        <v>3740231.3200000003</v>
      </c>
      <c r="S216" s="220">
        <v>3740231.3200000003</v>
      </c>
      <c r="T216" s="220">
        <v>3740231.3200000003</v>
      </c>
      <c r="U216" s="220">
        <v>3740231.3200000003</v>
      </c>
      <c r="V216" s="220">
        <v>3740231.3200000003</v>
      </c>
      <c r="W216" s="220">
        <v>3740231.3200000003</v>
      </c>
      <c r="X216" s="220">
        <v>3740231.3200000003</v>
      </c>
      <c r="Y216" s="220">
        <v>3740231.3200000003</v>
      </c>
      <c r="Z216" s="220">
        <v>3740231.3200000003</v>
      </c>
      <c r="AA216" s="220">
        <v>3740231.3200000003</v>
      </c>
      <c r="AB216" s="220">
        <v>3740231.3200000003</v>
      </c>
      <c r="AC216" s="220">
        <v>3740231.3200000003</v>
      </c>
      <c r="AD216" s="220">
        <v>3740231.3200000003</v>
      </c>
      <c r="AE216" s="220">
        <v>3740231.3200000003</v>
      </c>
      <c r="AF216" s="220">
        <v>3740231.3200000003</v>
      </c>
      <c r="AG216" s="220">
        <f t="shared" si="43"/>
        <v>44882775.840000004</v>
      </c>
      <c r="AH216" s="234"/>
      <c r="AI216" s="235">
        <f t="shared" si="36"/>
        <v>12062.25</v>
      </c>
      <c r="AJ216" s="235">
        <f t="shared" si="36"/>
        <v>12062.25</v>
      </c>
      <c r="AK216" s="235">
        <f t="shared" si="36"/>
        <v>12062.25</v>
      </c>
      <c r="AL216" s="235">
        <f t="shared" si="36"/>
        <v>12062.25</v>
      </c>
      <c r="AM216" s="235">
        <f t="shared" si="36"/>
        <v>12062.25</v>
      </c>
      <c r="AN216" s="235">
        <f t="shared" si="36"/>
        <v>12062.25</v>
      </c>
      <c r="AO216" s="235">
        <f t="shared" si="36"/>
        <v>12062.25</v>
      </c>
      <c r="AP216" s="235">
        <f t="shared" si="36"/>
        <v>12062.25</v>
      </c>
      <c r="AQ216" s="235">
        <f t="shared" si="36"/>
        <v>12062.25</v>
      </c>
      <c r="AR216" s="235">
        <f t="shared" si="34"/>
        <v>12062.25</v>
      </c>
      <c r="AS216" s="235">
        <f t="shared" si="34"/>
        <v>12062.25</v>
      </c>
      <c r="AT216" s="235">
        <f t="shared" si="34"/>
        <v>12062.25</v>
      </c>
      <c r="AU216" s="236">
        <f t="shared" si="39"/>
        <v>144747</v>
      </c>
      <c r="AV216" s="236">
        <f t="shared" si="40"/>
        <v>12062.25</v>
      </c>
      <c r="AW216" s="236">
        <f t="shared" si="40"/>
        <v>12062.25</v>
      </c>
      <c r="AX216" s="236">
        <f t="shared" si="40"/>
        <v>12062.25</v>
      </c>
      <c r="AY216" s="236">
        <f t="shared" si="38"/>
        <v>12062.25</v>
      </c>
      <c r="AZ216" s="236">
        <f t="shared" si="37"/>
        <v>12062.25</v>
      </c>
      <c r="BA216" s="236">
        <f t="shared" si="37"/>
        <v>12062.25</v>
      </c>
      <c r="BB216" s="236">
        <f t="shared" si="37"/>
        <v>12062.25</v>
      </c>
      <c r="BC216" s="236">
        <f t="shared" si="37"/>
        <v>12062.25</v>
      </c>
      <c r="BD216" s="236">
        <f t="shared" si="37"/>
        <v>12062.25</v>
      </c>
      <c r="BE216" s="236">
        <f t="shared" si="37"/>
        <v>12062.25</v>
      </c>
      <c r="BF216" s="236">
        <f t="shared" si="37"/>
        <v>12062.25</v>
      </c>
      <c r="BG216" s="236">
        <f t="shared" si="37"/>
        <v>12062.25</v>
      </c>
      <c r="BH216" s="236">
        <f t="shared" si="37"/>
        <v>12062.25</v>
      </c>
      <c r="BI216" s="236">
        <f t="shared" si="35"/>
        <v>12062.25</v>
      </c>
      <c r="BJ216" s="236">
        <f t="shared" si="35"/>
        <v>12062.25</v>
      </c>
      <c r="BK216" s="236">
        <f t="shared" si="35"/>
        <v>12062.25</v>
      </c>
      <c r="BL216" s="235">
        <f t="shared" si="41"/>
        <v>144747</v>
      </c>
      <c r="BM216" s="234"/>
      <c r="BN216" s="234"/>
      <c r="BO216" s="234"/>
      <c r="BP216" s="234"/>
      <c r="BQ216" s="234"/>
    </row>
    <row r="217" spans="1:69">
      <c r="A217" s="234" t="s">
        <v>430</v>
      </c>
      <c r="B217" s="231">
        <v>3.8600000000000002E-2</v>
      </c>
      <c r="C217" s="231">
        <v>3.8600000000000002E-2</v>
      </c>
      <c r="D217" s="220">
        <v>3588684.24</v>
      </c>
      <c r="E217" s="220">
        <v>3588684.24</v>
      </c>
      <c r="F217" s="220">
        <v>3588684.24</v>
      </c>
      <c r="G217" s="220">
        <v>3588684.24</v>
      </c>
      <c r="H217" s="220">
        <v>3588684.24</v>
      </c>
      <c r="I217" s="220">
        <v>3588684.24</v>
      </c>
      <c r="J217" s="220">
        <v>3588684.24</v>
      </c>
      <c r="K217" s="220">
        <v>3588684.24</v>
      </c>
      <c r="L217" s="220">
        <v>3588684.24</v>
      </c>
      <c r="M217" s="220">
        <v>3588684.24</v>
      </c>
      <c r="N217" s="220">
        <v>3588684.24</v>
      </c>
      <c r="O217" s="220">
        <v>3588684.24</v>
      </c>
      <c r="P217" s="220">
        <f t="shared" si="42"/>
        <v>43064210.880000018</v>
      </c>
      <c r="Q217" s="220">
        <v>3588684.24</v>
      </c>
      <c r="R217" s="220">
        <v>3588684.24</v>
      </c>
      <c r="S217" s="220">
        <v>3588684.24</v>
      </c>
      <c r="T217" s="220">
        <v>3588684.24</v>
      </c>
      <c r="U217" s="220">
        <v>3588684.24</v>
      </c>
      <c r="V217" s="220">
        <v>3588684.24</v>
      </c>
      <c r="W217" s="220">
        <v>3588684.24</v>
      </c>
      <c r="X217" s="220">
        <v>3588684.24</v>
      </c>
      <c r="Y217" s="220">
        <v>3588684.24</v>
      </c>
      <c r="Z217" s="220">
        <v>3588684.24</v>
      </c>
      <c r="AA217" s="220">
        <v>3588684.24</v>
      </c>
      <c r="AB217" s="220">
        <v>3588684.24</v>
      </c>
      <c r="AC217" s="220">
        <v>3588684.24</v>
      </c>
      <c r="AD217" s="220">
        <v>3588684.24</v>
      </c>
      <c r="AE217" s="220">
        <v>3588684.24</v>
      </c>
      <c r="AF217" s="220">
        <v>3588684.24</v>
      </c>
      <c r="AG217" s="220">
        <f t="shared" si="43"/>
        <v>43064210.880000018</v>
      </c>
      <c r="AH217" s="234"/>
      <c r="AI217" s="235">
        <f t="shared" si="36"/>
        <v>11543.6</v>
      </c>
      <c r="AJ217" s="235">
        <f t="shared" si="36"/>
        <v>11543.6</v>
      </c>
      <c r="AK217" s="235">
        <f t="shared" si="36"/>
        <v>11543.6</v>
      </c>
      <c r="AL217" s="235">
        <f t="shared" si="36"/>
        <v>11543.6</v>
      </c>
      <c r="AM217" s="235">
        <f t="shared" si="36"/>
        <v>11543.6</v>
      </c>
      <c r="AN217" s="235">
        <f t="shared" si="36"/>
        <v>11543.6</v>
      </c>
      <c r="AO217" s="235">
        <f t="shared" si="36"/>
        <v>11543.6</v>
      </c>
      <c r="AP217" s="235">
        <f t="shared" si="36"/>
        <v>11543.6</v>
      </c>
      <c r="AQ217" s="235">
        <f t="shared" si="36"/>
        <v>11543.6</v>
      </c>
      <c r="AR217" s="235">
        <f t="shared" si="34"/>
        <v>11543.6</v>
      </c>
      <c r="AS217" s="235">
        <f t="shared" si="34"/>
        <v>11543.6</v>
      </c>
      <c r="AT217" s="235">
        <f t="shared" si="34"/>
        <v>11543.6</v>
      </c>
      <c r="AU217" s="236">
        <f t="shared" si="39"/>
        <v>138523.20000000004</v>
      </c>
      <c r="AV217" s="236">
        <f t="shared" si="40"/>
        <v>11543.6</v>
      </c>
      <c r="AW217" s="236">
        <f t="shared" si="40"/>
        <v>11543.6</v>
      </c>
      <c r="AX217" s="236">
        <f t="shared" si="40"/>
        <v>11543.6</v>
      </c>
      <c r="AY217" s="236">
        <f t="shared" si="38"/>
        <v>11543.6</v>
      </c>
      <c r="AZ217" s="236">
        <f t="shared" si="37"/>
        <v>11543.6</v>
      </c>
      <c r="BA217" s="236">
        <f t="shared" si="37"/>
        <v>11543.6</v>
      </c>
      <c r="BB217" s="236">
        <f t="shared" si="37"/>
        <v>11543.6</v>
      </c>
      <c r="BC217" s="236">
        <f t="shared" si="37"/>
        <v>11543.6</v>
      </c>
      <c r="BD217" s="236">
        <f t="shared" si="37"/>
        <v>11543.6</v>
      </c>
      <c r="BE217" s="236">
        <f t="shared" si="37"/>
        <v>11543.6</v>
      </c>
      <c r="BF217" s="236">
        <f t="shared" si="37"/>
        <v>11543.6</v>
      </c>
      <c r="BG217" s="236">
        <f t="shared" si="37"/>
        <v>11543.6</v>
      </c>
      <c r="BH217" s="236">
        <f t="shared" si="37"/>
        <v>11543.6</v>
      </c>
      <c r="BI217" s="236">
        <f t="shared" si="35"/>
        <v>11543.6</v>
      </c>
      <c r="BJ217" s="236">
        <f t="shared" si="35"/>
        <v>11543.6</v>
      </c>
      <c r="BK217" s="236">
        <f t="shared" si="35"/>
        <v>11543.6</v>
      </c>
      <c r="BL217" s="235">
        <f t="shared" si="41"/>
        <v>138523.20000000004</v>
      </c>
      <c r="BM217" s="234"/>
      <c r="BN217" s="234"/>
      <c r="BO217" s="234"/>
      <c r="BP217" s="234"/>
      <c r="BQ217" s="234"/>
    </row>
    <row r="218" spans="1:69">
      <c r="A218" s="234" t="s">
        <v>431</v>
      </c>
      <c r="B218" s="231">
        <v>3.78E-2</v>
      </c>
      <c r="C218" s="231">
        <v>3.78E-2</v>
      </c>
      <c r="D218" s="220">
        <v>3559154.9699999997</v>
      </c>
      <c r="E218" s="220">
        <v>3559154.9699999997</v>
      </c>
      <c r="F218" s="220">
        <v>3559154.9699999997</v>
      </c>
      <c r="G218" s="220">
        <v>3559154.9699999997</v>
      </c>
      <c r="H218" s="220">
        <v>3559154.9699999997</v>
      </c>
      <c r="I218" s="220">
        <v>3559154.9699999997</v>
      </c>
      <c r="J218" s="220">
        <v>3559154.9699999997</v>
      </c>
      <c r="K218" s="220">
        <v>3559154.9699999997</v>
      </c>
      <c r="L218" s="220">
        <v>3559154.9699999997</v>
      </c>
      <c r="M218" s="220">
        <v>3559154.9699999997</v>
      </c>
      <c r="N218" s="220">
        <v>3559154.9699999997</v>
      </c>
      <c r="O218" s="220">
        <v>3559154.9699999997</v>
      </c>
      <c r="P218" s="220">
        <f t="shared" si="42"/>
        <v>42709859.639999993</v>
      </c>
      <c r="Q218" s="220">
        <v>3559154.9699999997</v>
      </c>
      <c r="R218" s="220">
        <v>3559154.9699999997</v>
      </c>
      <c r="S218" s="220">
        <v>3559154.9699999997</v>
      </c>
      <c r="T218" s="220">
        <v>3559154.9699999997</v>
      </c>
      <c r="U218" s="220">
        <v>3559154.9699999997</v>
      </c>
      <c r="V218" s="220">
        <v>3559154.9699999997</v>
      </c>
      <c r="W218" s="220">
        <v>3559154.9699999997</v>
      </c>
      <c r="X218" s="220">
        <v>3559154.9699999997</v>
      </c>
      <c r="Y218" s="220">
        <v>3559154.9699999997</v>
      </c>
      <c r="Z218" s="220">
        <v>3559154.9699999997</v>
      </c>
      <c r="AA218" s="220">
        <v>3559154.9699999997</v>
      </c>
      <c r="AB218" s="220">
        <v>3559154.9699999997</v>
      </c>
      <c r="AC218" s="220">
        <v>3559154.9699999997</v>
      </c>
      <c r="AD218" s="220">
        <v>3559154.9699999997</v>
      </c>
      <c r="AE218" s="220">
        <v>3559154.9699999997</v>
      </c>
      <c r="AF218" s="220">
        <v>3559154.9699999997</v>
      </c>
      <c r="AG218" s="220">
        <f t="shared" si="43"/>
        <v>42709859.639999993</v>
      </c>
      <c r="AH218" s="234"/>
      <c r="AI218" s="235">
        <f t="shared" si="36"/>
        <v>11211.34</v>
      </c>
      <c r="AJ218" s="235">
        <f t="shared" si="36"/>
        <v>11211.34</v>
      </c>
      <c r="AK218" s="235">
        <f t="shared" si="36"/>
        <v>11211.34</v>
      </c>
      <c r="AL218" s="235">
        <f t="shared" ref="AL218:AT257" si="44">ROUND(G218*$B218/12,2)</f>
        <v>11211.34</v>
      </c>
      <c r="AM218" s="235">
        <f t="shared" si="44"/>
        <v>11211.34</v>
      </c>
      <c r="AN218" s="235">
        <f t="shared" si="44"/>
        <v>11211.34</v>
      </c>
      <c r="AO218" s="235">
        <f t="shared" si="44"/>
        <v>11211.34</v>
      </c>
      <c r="AP218" s="235">
        <f t="shared" si="44"/>
        <v>11211.34</v>
      </c>
      <c r="AQ218" s="235">
        <f t="shared" si="44"/>
        <v>11211.34</v>
      </c>
      <c r="AR218" s="235">
        <f t="shared" si="34"/>
        <v>11211.34</v>
      </c>
      <c r="AS218" s="235">
        <f t="shared" si="34"/>
        <v>11211.34</v>
      </c>
      <c r="AT218" s="235">
        <f t="shared" si="34"/>
        <v>11211.34</v>
      </c>
      <c r="AU218" s="236">
        <f t="shared" si="39"/>
        <v>134536.07999999999</v>
      </c>
      <c r="AV218" s="236">
        <f t="shared" si="40"/>
        <v>11211.34</v>
      </c>
      <c r="AW218" s="236">
        <f t="shared" si="40"/>
        <v>11211.34</v>
      </c>
      <c r="AX218" s="236">
        <f t="shared" si="40"/>
        <v>11211.34</v>
      </c>
      <c r="AY218" s="236">
        <f t="shared" si="38"/>
        <v>11211.34</v>
      </c>
      <c r="AZ218" s="236">
        <f t="shared" si="37"/>
        <v>11211.34</v>
      </c>
      <c r="BA218" s="236">
        <f t="shared" si="37"/>
        <v>11211.34</v>
      </c>
      <c r="BB218" s="236">
        <f t="shared" si="37"/>
        <v>11211.34</v>
      </c>
      <c r="BC218" s="236">
        <f t="shared" ref="BC218:BK257" si="45">ROUND(X218*$C218/12,2)</f>
        <v>11211.34</v>
      </c>
      <c r="BD218" s="236">
        <f t="shared" si="45"/>
        <v>11211.34</v>
      </c>
      <c r="BE218" s="236">
        <f t="shared" si="45"/>
        <v>11211.34</v>
      </c>
      <c r="BF218" s="236">
        <f t="shared" si="45"/>
        <v>11211.34</v>
      </c>
      <c r="BG218" s="236">
        <f t="shared" si="45"/>
        <v>11211.34</v>
      </c>
      <c r="BH218" s="236">
        <f t="shared" si="45"/>
        <v>11211.34</v>
      </c>
      <c r="BI218" s="236">
        <f t="shared" si="35"/>
        <v>11211.34</v>
      </c>
      <c r="BJ218" s="236">
        <f t="shared" si="35"/>
        <v>11211.34</v>
      </c>
      <c r="BK218" s="236">
        <f t="shared" si="35"/>
        <v>11211.34</v>
      </c>
      <c r="BL218" s="235">
        <f t="shared" si="41"/>
        <v>134536.07999999999</v>
      </c>
      <c r="BM218" s="234"/>
      <c r="BN218" s="234"/>
      <c r="BO218" s="234"/>
      <c r="BP218" s="234"/>
      <c r="BQ218" s="234"/>
    </row>
    <row r="219" spans="1:69">
      <c r="A219" s="234" t="s">
        <v>432</v>
      </c>
      <c r="B219" s="231">
        <v>3.78E-2</v>
      </c>
      <c r="C219" s="231">
        <v>3.78E-2</v>
      </c>
      <c r="D219" s="220">
        <v>3548851.71</v>
      </c>
      <c r="E219" s="220">
        <v>3548851.71</v>
      </c>
      <c r="F219" s="220">
        <v>3548851.71</v>
      </c>
      <c r="G219" s="220">
        <v>3548851.71</v>
      </c>
      <c r="H219" s="220">
        <v>3548851.71</v>
      </c>
      <c r="I219" s="220">
        <v>3548851.71</v>
      </c>
      <c r="J219" s="220">
        <v>3548851.71</v>
      </c>
      <c r="K219" s="220">
        <v>3548851.71</v>
      </c>
      <c r="L219" s="220">
        <v>3548851.71</v>
      </c>
      <c r="M219" s="220">
        <v>3548851.71</v>
      </c>
      <c r="N219" s="220">
        <v>3548851.71</v>
      </c>
      <c r="O219" s="220">
        <v>3548851.71</v>
      </c>
      <c r="P219" s="220">
        <f t="shared" si="42"/>
        <v>42586220.520000003</v>
      </c>
      <c r="Q219" s="220">
        <v>3548851.71</v>
      </c>
      <c r="R219" s="220">
        <v>3548851.71</v>
      </c>
      <c r="S219" s="220">
        <v>3548851.71</v>
      </c>
      <c r="T219" s="220">
        <v>3548851.71</v>
      </c>
      <c r="U219" s="220">
        <v>3548851.71</v>
      </c>
      <c r="V219" s="220">
        <v>3548851.71</v>
      </c>
      <c r="W219" s="220">
        <v>3548851.71</v>
      </c>
      <c r="X219" s="220">
        <v>3548851.71</v>
      </c>
      <c r="Y219" s="220">
        <v>3548851.71</v>
      </c>
      <c r="Z219" s="220">
        <v>3548851.71</v>
      </c>
      <c r="AA219" s="220">
        <v>3548851.71</v>
      </c>
      <c r="AB219" s="220">
        <v>3548851.71</v>
      </c>
      <c r="AC219" s="220">
        <v>3548851.71</v>
      </c>
      <c r="AD219" s="220">
        <v>3548851.71</v>
      </c>
      <c r="AE219" s="220">
        <v>3548851.71</v>
      </c>
      <c r="AF219" s="220">
        <v>3548851.71</v>
      </c>
      <c r="AG219" s="220">
        <f t="shared" si="43"/>
        <v>42586220.520000003</v>
      </c>
      <c r="AH219" s="234"/>
      <c r="AI219" s="235">
        <f t="shared" ref="AI219:AQ273" si="46">ROUND(D219*$B219/12,2)</f>
        <v>11178.88</v>
      </c>
      <c r="AJ219" s="235">
        <f t="shared" si="46"/>
        <v>11178.88</v>
      </c>
      <c r="AK219" s="235">
        <f t="shared" si="46"/>
        <v>11178.88</v>
      </c>
      <c r="AL219" s="235">
        <f t="shared" si="44"/>
        <v>11178.88</v>
      </c>
      <c r="AM219" s="235">
        <f t="shared" si="44"/>
        <v>11178.88</v>
      </c>
      <c r="AN219" s="235">
        <f t="shared" si="44"/>
        <v>11178.88</v>
      </c>
      <c r="AO219" s="235">
        <f t="shared" si="44"/>
        <v>11178.88</v>
      </c>
      <c r="AP219" s="235">
        <f t="shared" si="44"/>
        <v>11178.88</v>
      </c>
      <c r="AQ219" s="235">
        <f t="shared" si="44"/>
        <v>11178.88</v>
      </c>
      <c r="AR219" s="235">
        <f t="shared" si="34"/>
        <v>11178.88</v>
      </c>
      <c r="AS219" s="235">
        <f t="shared" si="34"/>
        <v>11178.88</v>
      </c>
      <c r="AT219" s="235">
        <f t="shared" si="34"/>
        <v>11178.88</v>
      </c>
      <c r="AU219" s="236">
        <f t="shared" si="39"/>
        <v>134146.56000000003</v>
      </c>
      <c r="AV219" s="236">
        <f t="shared" si="40"/>
        <v>11178.88</v>
      </c>
      <c r="AW219" s="236">
        <f t="shared" si="40"/>
        <v>11178.88</v>
      </c>
      <c r="AX219" s="236">
        <f t="shared" si="40"/>
        <v>11178.88</v>
      </c>
      <c r="AY219" s="236">
        <f t="shared" si="38"/>
        <v>11178.88</v>
      </c>
      <c r="AZ219" s="236">
        <f t="shared" ref="AZ219:BH273" si="47">ROUND(U219*$C219/12,2)</f>
        <v>11178.88</v>
      </c>
      <c r="BA219" s="236">
        <f t="shared" si="47"/>
        <v>11178.88</v>
      </c>
      <c r="BB219" s="236">
        <f t="shared" si="47"/>
        <v>11178.88</v>
      </c>
      <c r="BC219" s="236">
        <f t="shared" si="45"/>
        <v>11178.88</v>
      </c>
      <c r="BD219" s="236">
        <f t="shared" si="45"/>
        <v>11178.88</v>
      </c>
      <c r="BE219" s="236">
        <f t="shared" si="45"/>
        <v>11178.88</v>
      </c>
      <c r="BF219" s="236">
        <f t="shared" si="45"/>
        <v>11178.88</v>
      </c>
      <c r="BG219" s="236">
        <f t="shared" si="45"/>
        <v>11178.88</v>
      </c>
      <c r="BH219" s="236">
        <f t="shared" si="45"/>
        <v>11178.88</v>
      </c>
      <c r="BI219" s="236">
        <f t="shared" si="35"/>
        <v>11178.88</v>
      </c>
      <c r="BJ219" s="236">
        <f t="shared" si="35"/>
        <v>11178.88</v>
      </c>
      <c r="BK219" s="236">
        <f t="shared" si="35"/>
        <v>11178.88</v>
      </c>
      <c r="BL219" s="235">
        <f t="shared" si="41"/>
        <v>134146.56000000003</v>
      </c>
      <c r="BM219" s="234"/>
      <c r="BN219" s="234"/>
      <c r="BO219" s="234"/>
      <c r="BP219" s="234"/>
      <c r="BQ219" s="234"/>
    </row>
    <row r="220" spans="1:69">
      <c r="A220" s="234" t="s">
        <v>433</v>
      </c>
      <c r="B220" s="231">
        <v>3.7900000000000003E-2</v>
      </c>
      <c r="C220" s="231">
        <v>3.7900000000000003E-2</v>
      </c>
      <c r="D220" s="220">
        <v>3655976.41</v>
      </c>
      <c r="E220" s="220">
        <v>3655976.41</v>
      </c>
      <c r="F220" s="220">
        <v>3655976.41</v>
      </c>
      <c r="G220" s="220">
        <v>3655976.41</v>
      </c>
      <c r="H220" s="220">
        <v>3655976.41</v>
      </c>
      <c r="I220" s="220">
        <v>3655976.41</v>
      </c>
      <c r="J220" s="220">
        <v>3655976.41</v>
      </c>
      <c r="K220" s="220">
        <v>3655976.41</v>
      </c>
      <c r="L220" s="220">
        <v>3655976.41</v>
      </c>
      <c r="M220" s="220">
        <v>3655976.41</v>
      </c>
      <c r="N220" s="220">
        <v>3655976.41</v>
      </c>
      <c r="O220" s="220">
        <v>3655976.41</v>
      </c>
      <c r="P220" s="220">
        <f t="shared" si="42"/>
        <v>43871716.920000002</v>
      </c>
      <c r="Q220" s="220">
        <v>3655976.41</v>
      </c>
      <c r="R220" s="220">
        <v>3655976.41</v>
      </c>
      <c r="S220" s="220">
        <v>3655976.41</v>
      </c>
      <c r="T220" s="220">
        <v>3655976.41</v>
      </c>
      <c r="U220" s="220">
        <v>3655976.41</v>
      </c>
      <c r="V220" s="220">
        <v>3655976.41</v>
      </c>
      <c r="W220" s="220">
        <v>3655976.41</v>
      </c>
      <c r="X220" s="220">
        <v>3655976.41</v>
      </c>
      <c r="Y220" s="220">
        <v>3655976.41</v>
      </c>
      <c r="Z220" s="220">
        <v>3655976.41</v>
      </c>
      <c r="AA220" s="220">
        <v>3655976.41</v>
      </c>
      <c r="AB220" s="220">
        <v>3655976.41</v>
      </c>
      <c r="AC220" s="220">
        <v>3655976.41</v>
      </c>
      <c r="AD220" s="220">
        <v>3655976.41</v>
      </c>
      <c r="AE220" s="220">
        <v>3655976.41</v>
      </c>
      <c r="AF220" s="220">
        <v>3655976.41</v>
      </c>
      <c r="AG220" s="220">
        <f t="shared" si="43"/>
        <v>43871716.920000002</v>
      </c>
      <c r="AH220" s="234"/>
      <c r="AI220" s="235">
        <f t="shared" si="46"/>
        <v>11546.79</v>
      </c>
      <c r="AJ220" s="235">
        <f t="shared" si="46"/>
        <v>11546.79</v>
      </c>
      <c r="AK220" s="235">
        <f t="shared" si="46"/>
        <v>11546.79</v>
      </c>
      <c r="AL220" s="235">
        <f t="shared" si="44"/>
        <v>11546.79</v>
      </c>
      <c r="AM220" s="235">
        <f t="shared" si="44"/>
        <v>11546.79</v>
      </c>
      <c r="AN220" s="235">
        <f t="shared" si="44"/>
        <v>11546.79</v>
      </c>
      <c r="AO220" s="235">
        <f t="shared" si="44"/>
        <v>11546.79</v>
      </c>
      <c r="AP220" s="235">
        <f t="shared" si="44"/>
        <v>11546.79</v>
      </c>
      <c r="AQ220" s="235">
        <f t="shared" si="44"/>
        <v>11546.79</v>
      </c>
      <c r="AR220" s="235">
        <f t="shared" si="34"/>
        <v>11546.79</v>
      </c>
      <c r="AS220" s="235">
        <f t="shared" si="34"/>
        <v>11546.79</v>
      </c>
      <c r="AT220" s="235">
        <f t="shared" si="34"/>
        <v>11546.79</v>
      </c>
      <c r="AU220" s="236">
        <f t="shared" si="39"/>
        <v>138561.48000000004</v>
      </c>
      <c r="AV220" s="236">
        <f t="shared" si="40"/>
        <v>11546.79</v>
      </c>
      <c r="AW220" s="236">
        <f t="shared" si="40"/>
        <v>11546.79</v>
      </c>
      <c r="AX220" s="236">
        <f t="shared" si="40"/>
        <v>11546.79</v>
      </c>
      <c r="AY220" s="236">
        <f t="shared" si="38"/>
        <v>11546.79</v>
      </c>
      <c r="AZ220" s="236">
        <f t="shared" si="47"/>
        <v>11546.79</v>
      </c>
      <c r="BA220" s="236">
        <f t="shared" si="47"/>
        <v>11546.79</v>
      </c>
      <c r="BB220" s="236">
        <f t="shared" si="47"/>
        <v>11546.79</v>
      </c>
      <c r="BC220" s="236">
        <f t="shared" si="45"/>
        <v>11546.79</v>
      </c>
      <c r="BD220" s="236">
        <f t="shared" si="45"/>
        <v>11546.79</v>
      </c>
      <c r="BE220" s="236">
        <f t="shared" si="45"/>
        <v>11546.79</v>
      </c>
      <c r="BF220" s="236">
        <f t="shared" si="45"/>
        <v>11546.79</v>
      </c>
      <c r="BG220" s="236">
        <f t="shared" si="45"/>
        <v>11546.79</v>
      </c>
      <c r="BH220" s="236">
        <f t="shared" si="45"/>
        <v>11546.79</v>
      </c>
      <c r="BI220" s="236">
        <f t="shared" si="35"/>
        <v>11546.79</v>
      </c>
      <c r="BJ220" s="236">
        <f t="shared" si="35"/>
        <v>11546.79</v>
      </c>
      <c r="BK220" s="236">
        <f t="shared" si="35"/>
        <v>11546.79</v>
      </c>
      <c r="BL220" s="235">
        <f t="shared" si="41"/>
        <v>138561.48000000004</v>
      </c>
      <c r="BM220" s="234"/>
      <c r="BN220" s="234"/>
      <c r="BO220" s="234"/>
      <c r="BP220" s="234"/>
      <c r="BQ220" s="234"/>
    </row>
    <row r="221" spans="1:69">
      <c r="A221" s="234" t="s">
        <v>434</v>
      </c>
      <c r="B221" s="231">
        <v>3.1E-2</v>
      </c>
      <c r="C221" s="231">
        <v>3.1E-2</v>
      </c>
      <c r="D221" s="220">
        <v>6595518.0999999996</v>
      </c>
      <c r="E221" s="220">
        <v>6595518.0999999996</v>
      </c>
      <c r="F221" s="220">
        <v>6595518.0999999996</v>
      </c>
      <c r="G221" s="220">
        <v>6595518.0999999996</v>
      </c>
      <c r="H221" s="220">
        <v>6595518.0999999996</v>
      </c>
      <c r="I221" s="220">
        <v>6595518.0999999996</v>
      </c>
      <c r="J221" s="220">
        <v>6595518.0999999996</v>
      </c>
      <c r="K221" s="220">
        <v>6595518.0999999996</v>
      </c>
      <c r="L221" s="220">
        <v>6595518.0999999996</v>
      </c>
      <c r="M221" s="220">
        <v>6595518.0999999996</v>
      </c>
      <c r="N221" s="220">
        <v>6595518.0999999996</v>
      </c>
      <c r="O221" s="220">
        <v>6595518.0999999996</v>
      </c>
      <c r="P221" s="220">
        <f t="shared" si="42"/>
        <v>79146217.200000003</v>
      </c>
      <c r="Q221" s="220">
        <v>6595518.0999999996</v>
      </c>
      <c r="R221" s="220">
        <v>6595518.0999999996</v>
      </c>
      <c r="S221" s="220">
        <v>6595518.0999999996</v>
      </c>
      <c r="T221" s="220">
        <v>6595518.0999999996</v>
      </c>
      <c r="U221" s="220">
        <v>6595518.0999999996</v>
      </c>
      <c r="V221" s="220">
        <v>6595518.0999999996</v>
      </c>
      <c r="W221" s="220">
        <v>6595518.0999999996</v>
      </c>
      <c r="X221" s="220">
        <v>6595518.0999999996</v>
      </c>
      <c r="Y221" s="220">
        <v>6595518.0999999996</v>
      </c>
      <c r="Z221" s="220">
        <v>6595518.0999999996</v>
      </c>
      <c r="AA221" s="220">
        <v>6595518.0999999996</v>
      </c>
      <c r="AB221" s="220">
        <v>6595518.0999999996</v>
      </c>
      <c r="AC221" s="220">
        <v>6595518.0999999996</v>
      </c>
      <c r="AD221" s="220">
        <v>6595518.0999999996</v>
      </c>
      <c r="AE221" s="220">
        <v>6595518.0999999996</v>
      </c>
      <c r="AF221" s="220">
        <v>6595518.0999999996</v>
      </c>
      <c r="AG221" s="220">
        <f t="shared" si="43"/>
        <v>79146217.200000003</v>
      </c>
      <c r="AH221" s="234"/>
      <c r="AI221" s="235">
        <f t="shared" si="46"/>
        <v>17038.419999999998</v>
      </c>
      <c r="AJ221" s="235">
        <f t="shared" si="46"/>
        <v>17038.419999999998</v>
      </c>
      <c r="AK221" s="235">
        <f t="shared" si="46"/>
        <v>17038.419999999998</v>
      </c>
      <c r="AL221" s="235">
        <f t="shared" si="44"/>
        <v>17038.419999999998</v>
      </c>
      <c r="AM221" s="235">
        <f t="shared" si="44"/>
        <v>17038.419999999998</v>
      </c>
      <c r="AN221" s="235">
        <f t="shared" si="44"/>
        <v>17038.419999999998</v>
      </c>
      <c r="AO221" s="235">
        <f t="shared" si="44"/>
        <v>17038.419999999998</v>
      </c>
      <c r="AP221" s="235">
        <f t="shared" si="44"/>
        <v>17038.419999999998</v>
      </c>
      <c r="AQ221" s="235">
        <f t="shared" si="44"/>
        <v>17038.419999999998</v>
      </c>
      <c r="AR221" s="235">
        <f t="shared" si="34"/>
        <v>17038.419999999998</v>
      </c>
      <c r="AS221" s="235">
        <f t="shared" si="34"/>
        <v>17038.419999999998</v>
      </c>
      <c r="AT221" s="235">
        <f t="shared" si="34"/>
        <v>17038.419999999998</v>
      </c>
      <c r="AU221" s="236">
        <f t="shared" si="39"/>
        <v>204461.03999999992</v>
      </c>
      <c r="AV221" s="236">
        <f t="shared" si="40"/>
        <v>17038.419999999998</v>
      </c>
      <c r="AW221" s="236">
        <f t="shared" si="40"/>
        <v>17038.419999999998</v>
      </c>
      <c r="AX221" s="236">
        <f t="shared" si="40"/>
        <v>17038.419999999998</v>
      </c>
      <c r="AY221" s="236">
        <f t="shared" si="38"/>
        <v>17038.419999999998</v>
      </c>
      <c r="AZ221" s="236">
        <f t="shared" si="47"/>
        <v>17038.419999999998</v>
      </c>
      <c r="BA221" s="236">
        <f t="shared" si="47"/>
        <v>17038.419999999998</v>
      </c>
      <c r="BB221" s="236">
        <f t="shared" si="47"/>
        <v>17038.419999999998</v>
      </c>
      <c r="BC221" s="236">
        <f t="shared" si="45"/>
        <v>17038.419999999998</v>
      </c>
      <c r="BD221" s="236">
        <f t="shared" si="45"/>
        <v>17038.419999999998</v>
      </c>
      <c r="BE221" s="236">
        <f t="shared" si="45"/>
        <v>17038.419999999998</v>
      </c>
      <c r="BF221" s="236">
        <f t="shared" si="45"/>
        <v>17038.419999999998</v>
      </c>
      <c r="BG221" s="236">
        <f t="shared" si="45"/>
        <v>17038.419999999998</v>
      </c>
      <c r="BH221" s="236">
        <f t="shared" si="45"/>
        <v>17038.419999999998</v>
      </c>
      <c r="BI221" s="236">
        <f t="shared" si="35"/>
        <v>17038.419999999998</v>
      </c>
      <c r="BJ221" s="236">
        <f t="shared" si="35"/>
        <v>17038.419999999998</v>
      </c>
      <c r="BK221" s="236">
        <f t="shared" si="35"/>
        <v>17038.419999999998</v>
      </c>
      <c r="BL221" s="235">
        <f t="shared" si="41"/>
        <v>204461.03999999992</v>
      </c>
      <c r="BM221" s="234"/>
      <c r="BN221" s="234"/>
      <c r="BO221" s="234"/>
      <c r="BP221" s="234"/>
      <c r="BQ221" s="234"/>
    </row>
    <row r="222" spans="1:69">
      <c r="A222" s="234" t="s">
        <v>435</v>
      </c>
      <c r="B222" s="231">
        <v>5.4300000000000001E-2</v>
      </c>
      <c r="C222" s="231">
        <v>5.4300000000000001E-2</v>
      </c>
      <c r="D222" s="220">
        <v>282445.64</v>
      </c>
      <c r="E222" s="220">
        <v>282445.64</v>
      </c>
      <c r="F222" s="220">
        <v>282445.64</v>
      </c>
      <c r="G222" s="220">
        <v>282445.64</v>
      </c>
      <c r="H222" s="220">
        <v>282445.64</v>
      </c>
      <c r="I222" s="220">
        <v>282445.64</v>
      </c>
      <c r="J222" s="220">
        <v>282445.64</v>
      </c>
      <c r="K222" s="220">
        <v>282445.64</v>
      </c>
      <c r="L222" s="220">
        <v>282445.64</v>
      </c>
      <c r="M222" s="220">
        <v>282445.64</v>
      </c>
      <c r="N222" s="220">
        <v>282445.64</v>
      </c>
      <c r="O222" s="220">
        <v>282445.64</v>
      </c>
      <c r="P222" s="220">
        <f t="shared" si="42"/>
        <v>3389347.6800000011</v>
      </c>
      <c r="Q222" s="220">
        <v>282445.64</v>
      </c>
      <c r="R222" s="220">
        <v>282445.64</v>
      </c>
      <c r="S222" s="220">
        <v>282445.64</v>
      </c>
      <c r="T222" s="220">
        <v>282445.64</v>
      </c>
      <c r="U222" s="220">
        <v>282445.64</v>
      </c>
      <c r="V222" s="220">
        <v>282445.64</v>
      </c>
      <c r="W222" s="220">
        <v>282445.64</v>
      </c>
      <c r="X222" s="220">
        <v>282445.64</v>
      </c>
      <c r="Y222" s="220">
        <v>282445.64</v>
      </c>
      <c r="Z222" s="220">
        <v>282445.64</v>
      </c>
      <c r="AA222" s="220">
        <v>282445.64</v>
      </c>
      <c r="AB222" s="220">
        <v>282445.64</v>
      </c>
      <c r="AC222" s="220">
        <v>282445.64</v>
      </c>
      <c r="AD222" s="220">
        <v>282445.64</v>
      </c>
      <c r="AE222" s="220">
        <v>282445.64</v>
      </c>
      <c r="AF222" s="220">
        <v>282445.64</v>
      </c>
      <c r="AG222" s="220">
        <f t="shared" si="43"/>
        <v>3389347.6800000011</v>
      </c>
      <c r="AH222" s="234"/>
      <c r="AI222" s="235">
        <f t="shared" si="46"/>
        <v>1278.07</v>
      </c>
      <c r="AJ222" s="235">
        <f t="shared" si="46"/>
        <v>1278.07</v>
      </c>
      <c r="AK222" s="235">
        <f t="shared" si="46"/>
        <v>1278.07</v>
      </c>
      <c r="AL222" s="235">
        <f t="shared" si="44"/>
        <v>1278.07</v>
      </c>
      <c r="AM222" s="235">
        <f t="shared" si="44"/>
        <v>1278.07</v>
      </c>
      <c r="AN222" s="235">
        <f t="shared" si="44"/>
        <v>1278.07</v>
      </c>
      <c r="AO222" s="235">
        <f t="shared" si="44"/>
        <v>1278.07</v>
      </c>
      <c r="AP222" s="235">
        <f t="shared" si="44"/>
        <v>1278.07</v>
      </c>
      <c r="AQ222" s="235">
        <f t="shared" si="44"/>
        <v>1278.07</v>
      </c>
      <c r="AR222" s="235">
        <f t="shared" si="34"/>
        <v>1278.07</v>
      </c>
      <c r="AS222" s="235">
        <f t="shared" si="34"/>
        <v>1278.07</v>
      </c>
      <c r="AT222" s="235">
        <f t="shared" si="34"/>
        <v>1278.07</v>
      </c>
      <c r="AU222" s="236">
        <f t="shared" si="39"/>
        <v>15336.839999999998</v>
      </c>
      <c r="AV222" s="236">
        <f t="shared" si="40"/>
        <v>1278.07</v>
      </c>
      <c r="AW222" s="236">
        <f t="shared" si="40"/>
        <v>1278.07</v>
      </c>
      <c r="AX222" s="236">
        <f t="shared" si="40"/>
        <v>1278.07</v>
      </c>
      <c r="AY222" s="236">
        <f t="shared" si="38"/>
        <v>1278.07</v>
      </c>
      <c r="AZ222" s="236">
        <f t="shared" si="47"/>
        <v>1278.07</v>
      </c>
      <c r="BA222" s="236">
        <f t="shared" si="47"/>
        <v>1278.07</v>
      </c>
      <c r="BB222" s="236">
        <f t="shared" si="47"/>
        <v>1278.07</v>
      </c>
      <c r="BC222" s="236">
        <f t="shared" si="45"/>
        <v>1278.07</v>
      </c>
      <c r="BD222" s="236">
        <f t="shared" si="45"/>
        <v>1278.07</v>
      </c>
      <c r="BE222" s="236">
        <f t="shared" si="45"/>
        <v>1278.07</v>
      </c>
      <c r="BF222" s="236">
        <f t="shared" si="45"/>
        <v>1278.07</v>
      </c>
      <c r="BG222" s="236">
        <f t="shared" si="45"/>
        <v>1278.07</v>
      </c>
      <c r="BH222" s="236">
        <f t="shared" si="45"/>
        <v>1278.07</v>
      </c>
      <c r="BI222" s="236">
        <f t="shared" si="35"/>
        <v>1278.07</v>
      </c>
      <c r="BJ222" s="236">
        <f t="shared" si="35"/>
        <v>1278.07</v>
      </c>
      <c r="BK222" s="236">
        <f t="shared" si="35"/>
        <v>1278.07</v>
      </c>
      <c r="BL222" s="235">
        <f t="shared" si="41"/>
        <v>15336.839999999998</v>
      </c>
      <c r="BM222" s="234"/>
      <c r="BN222" s="234"/>
      <c r="BO222" s="234"/>
      <c r="BP222" s="234"/>
      <c r="BQ222" s="234"/>
    </row>
    <row r="223" spans="1:69">
      <c r="A223" s="234" t="s">
        <v>436</v>
      </c>
      <c r="B223" s="231">
        <v>7.3899999999999993E-2</v>
      </c>
      <c r="C223" s="231">
        <v>7.3899999999999993E-2</v>
      </c>
      <c r="D223" s="220">
        <v>301560.87</v>
      </c>
      <c r="E223" s="220">
        <v>301560.87</v>
      </c>
      <c r="F223" s="220">
        <v>301560.87</v>
      </c>
      <c r="G223" s="220">
        <v>301560.87</v>
      </c>
      <c r="H223" s="220">
        <v>301560.87</v>
      </c>
      <c r="I223" s="220">
        <v>301560.87</v>
      </c>
      <c r="J223" s="220">
        <v>301560.87</v>
      </c>
      <c r="K223" s="220">
        <v>301560.87</v>
      </c>
      <c r="L223" s="220">
        <v>301560.87</v>
      </c>
      <c r="M223" s="220">
        <v>301560.87</v>
      </c>
      <c r="N223" s="220">
        <v>301560.87</v>
      </c>
      <c r="O223" s="220">
        <v>301560.87</v>
      </c>
      <c r="P223" s="220">
        <f t="shared" si="42"/>
        <v>3618730.4400000009</v>
      </c>
      <c r="Q223" s="220">
        <v>301560.87</v>
      </c>
      <c r="R223" s="220">
        <v>301560.87</v>
      </c>
      <c r="S223" s="220">
        <v>301560.87</v>
      </c>
      <c r="T223" s="220">
        <v>301560.87</v>
      </c>
      <c r="U223" s="220">
        <v>301560.87</v>
      </c>
      <c r="V223" s="220">
        <v>301560.87</v>
      </c>
      <c r="W223" s="220">
        <v>301560.87</v>
      </c>
      <c r="X223" s="220">
        <v>301560.87</v>
      </c>
      <c r="Y223" s="220">
        <v>301560.87</v>
      </c>
      <c r="Z223" s="220">
        <v>301560.87</v>
      </c>
      <c r="AA223" s="220">
        <v>301560.87</v>
      </c>
      <c r="AB223" s="220">
        <v>301560.87</v>
      </c>
      <c r="AC223" s="220">
        <v>301560.87</v>
      </c>
      <c r="AD223" s="220">
        <v>301560.87</v>
      </c>
      <c r="AE223" s="220">
        <v>301560.87</v>
      </c>
      <c r="AF223" s="220">
        <v>301560.87</v>
      </c>
      <c r="AG223" s="220">
        <f t="shared" si="43"/>
        <v>3618730.4400000009</v>
      </c>
      <c r="AH223" s="234"/>
      <c r="AI223" s="235">
        <f t="shared" si="46"/>
        <v>1857.11</v>
      </c>
      <c r="AJ223" s="235">
        <f t="shared" si="46"/>
        <v>1857.11</v>
      </c>
      <c r="AK223" s="235">
        <f t="shared" si="46"/>
        <v>1857.11</v>
      </c>
      <c r="AL223" s="235">
        <f t="shared" si="44"/>
        <v>1857.11</v>
      </c>
      <c r="AM223" s="235">
        <f t="shared" si="44"/>
        <v>1857.11</v>
      </c>
      <c r="AN223" s="235">
        <f t="shared" si="44"/>
        <v>1857.11</v>
      </c>
      <c r="AO223" s="235">
        <f t="shared" si="44"/>
        <v>1857.11</v>
      </c>
      <c r="AP223" s="235">
        <f t="shared" si="44"/>
        <v>1857.11</v>
      </c>
      <c r="AQ223" s="235">
        <f t="shared" si="44"/>
        <v>1857.11</v>
      </c>
      <c r="AR223" s="235">
        <f t="shared" si="34"/>
        <v>1857.11</v>
      </c>
      <c r="AS223" s="235">
        <f t="shared" si="34"/>
        <v>1857.11</v>
      </c>
      <c r="AT223" s="235">
        <f t="shared" si="34"/>
        <v>1857.11</v>
      </c>
      <c r="AU223" s="236">
        <f t="shared" si="39"/>
        <v>22285.320000000003</v>
      </c>
      <c r="AV223" s="236">
        <f t="shared" si="40"/>
        <v>1857.11</v>
      </c>
      <c r="AW223" s="236">
        <f t="shared" si="40"/>
        <v>1857.11</v>
      </c>
      <c r="AX223" s="236">
        <f t="shared" si="40"/>
        <v>1857.11</v>
      </c>
      <c r="AY223" s="236">
        <f t="shared" si="38"/>
        <v>1857.11</v>
      </c>
      <c r="AZ223" s="236">
        <f t="shared" si="47"/>
        <v>1857.11</v>
      </c>
      <c r="BA223" s="236">
        <f t="shared" si="47"/>
        <v>1857.11</v>
      </c>
      <c r="BB223" s="236">
        <f t="shared" si="47"/>
        <v>1857.11</v>
      </c>
      <c r="BC223" s="236">
        <f t="shared" si="45"/>
        <v>1857.11</v>
      </c>
      <c r="BD223" s="236">
        <f t="shared" si="45"/>
        <v>1857.11</v>
      </c>
      <c r="BE223" s="236">
        <f t="shared" si="45"/>
        <v>1857.11</v>
      </c>
      <c r="BF223" s="236">
        <f t="shared" si="45"/>
        <v>1857.11</v>
      </c>
      <c r="BG223" s="236">
        <f t="shared" si="45"/>
        <v>1857.11</v>
      </c>
      <c r="BH223" s="236">
        <f t="shared" si="45"/>
        <v>1857.11</v>
      </c>
      <c r="BI223" s="236">
        <f t="shared" si="35"/>
        <v>1857.11</v>
      </c>
      <c r="BJ223" s="236">
        <f t="shared" si="35"/>
        <v>1857.11</v>
      </c>
      <c r="BK223" s="236">
        <f t="shared" si="35"/>
        <v>1857.11</v>
      </c>
      <c r="BL223" s="235">
        <f t="shared" si="41"/>
        <v>22285.320000000003</v>
      </c>
      <c r="BM223" s="234"/>
      <c r="BN223" s="234"/>
      <c r="BO223" s="234"/>
      <c r="BP223" s="234"/>
      <c r="BQ223" s="234"/>
    </row>
    <row r="224" spans="1:69">
      <c r="A224" s="234" t="s">
        <v>437</v>
      </c>
      <c r="B224" s="231">
        <v>4.9999999999999996E-2</v>
      </c>
      <c r="C224" s="231">
        <v>4.9999999999999996E-2</v>
      </c>
      <c r="D224" s="220">
        <v>795787.89</v>
      </c>
      <c r="E224" s="220">
        <v>795787.89</v>
      </c>
      <c r="F224" s="220">
        <v>795787.89</v>
      </c>
      <c r="G224" s="220">
        <v>795787.89</v>
      </c>
      <c r="H224" s="220">
        <v>795787.89</v>
      </c>
      <c r="I224" s="220">
        <v>795787.89</v>
      </c>
      <c r="J224" s="220">
        <v>795787.89</v>
      </c>
      <c r="K224" s="220">
        <v>795787.89</v>
      </c>
      <c r="L224" s="220">
        <v>795787.89</v>
      </c>
      <c r="M224" s="220">
        <v>795787.89</v>
      </c>
      <c r="N224" s="220">
        <v>795787.89</v>
      </c>
      <c r="O224" s="220">
        <v>795787.89</v>
      </c>
      <c r="P224" s="220">
        <f t="shared" si="42"/>
        <v>9549454.6799999997</v>
      </c>
      <c r="Q224" s="220">
        <v>795787.89</v>
      </c>
      <c r="R224" s="220">
        <v>795787.89</v>
      </c>
      <c r="S224" s="220">
        <v>795787.89</v>
      </c>
      <c r="T224" s="220">
        <v>795787.89</v>
      </c>
      <c r="U224" s="220">
        <v>795787.89</v>
      </c>
      <c r="V224" s="220">
        <v>795787.89</v>
      </c>
      <c r="W224" s="220">
        <v>795787.89</v>
      </c>
      <c r="X224" s="220">
        <v>795787.89</v>
      </c>
      <c r="Y224" s="220">
        <v>795787.89</v>
      </c>
      <c r="Z224" s="220">
        <v>795787.89</v>
      </c>
      <c r="AA224" s="220">
        <v>795787.89</v>
      </c>
      <c r="AB224" s="220">
        <v>795787.89</v>
      </c>
      <c r="AC224" s="220">
        <v>795787.89</v>
      </c>
      <c r="AD224" s="220">
        <v>795787.89</v>
      </c>
      <c r="AE224" s="220">
        <v>795787.89</v>
      </c>
      <c r="AF224" s="220">
        <v>795787.89</v>
      </c>
      <c r="AG224" s="220">
        <f t="shared" si="43"/>
        <v>9549454.6799999997</v>
      </c>
      <c r="AH224" s="234"/>
      <c r="AI224" s="235">
        <f t="shared" si="46"/>
        <v>3315.78</v>
      </c>
      <c r="AJ224" s="235">
        <f t="shared" si="46"/>
        <v>3315.78</v>
      </c>
      <c r="AK224" s="235">
        <f t="shared" si="46"/>
        <v>3315.78</v>
      </c>
      <c r="AL224" s="235">
        <f t="shared" si="44"/>
        <v>3315.78</v>
      </c>
      <c r="AM224" s="235">
        <f t="shared" si="44"/>
        <v>3315.78</v>
      </c>
      <c r="AN224" s="235">
        <f t="shared" si="44"/>
        <v>3315.78</v>
      </c>
      <c r="AO224" s="235">
        <f t="shared" si="44"/>
        <v>3315.78</v>
      </c>
      <c r="AP224" s="235">
        <f t="shared" si="44"/>
        <v>3315.78</v>
      </c>
      <c r="AQ224" s="235">
        <f t="shared" si="44"/>
        <v>3315.78</v>
      </c>
      <c r="AR224" s="235">
        <f t="shared" si="34"/>
        <v>3315.78</v>
      </c>
      <c r="AS224" s="235">
        <f t="shared" si="34"/>
        <v>3315.78</v>
      </c>
      <c r="AT224" s="235">
        <f t="shared" si="34"/>
        <v>3315.78</v>
      </c>
      <c r="AU224" s="236">
        <f t="shared" si="39"/>
        <v>39789.359999999993</v>
      </c>
      <c r="AV224" s="236">
        <f t="shared" si="40"/>
        <v>3315.78</v>
      </c>
      <c r="AW224" s="236">
        <f t="shared" si="40"/>
        <v>3315.78</v>
      </c>
      <c r="AX224" s="236">
        <f t="shared" si="40"/>
        <v>3315.78</v>
      </c>
      <c r="AY224" s="236">
        <f t="shared" si="38"/>
        <v>3315.78</v>
      </c>
      <c r="AZ224" s="236">
        <f t="shared" si="47"/>
        <v>3315.78</v>
      </c>
      <c r="BA224" s="236">
        <f t="shared" si="47"/>
        <v>3315.78</v>
      </c>
      <c r="BB224" s="236">
        <f t="shared" si="47"/>
        <v>3315.78</v>
      </c>
      <c r="BC224" s="236">
        <f t="shared" si="45"/>
        <v>3315.78</v>
      </c>
      <c r="BD224" s="236">
        <f t="shared" si="45"/>
        <v>3315.78</v>
      </c>
      <c r="BE224" s="236">
        <f t="shared" si="45"/>
        <v>3315.78</v>
      </c>
      <c r="BF224" s="236">
        <f t="shared" si="45"/>
        <v>3315.78</v>
      </c>
      <c r="BG224" s="236">
        <f t="shared" si="45"/>
        <v>3315.78</v>
      </c>
      <c r="BH224" s="236">
        <f t="shared" si="45"/>
        <v>3315.78</v>
      </c>
      <c r="BI224" s="236">
        <f t="shared" si="35"/>
        <v>3315.78</v>
      </c>
      <c r="BJ224" s="236">
        <f t="shared" si="35"/>
        <v>3315.78</v>
      </c>
      <c r="BK224" s="236">
        <f t="shared" si="35"/>
        <v>3315.78</v>
      </c>
      <c r="BL224" s="235">
        <f t="shared" si="41"/>
        <v>39789.359999999993</v>
      </c>
      <c r="BM224" s="234"/>
      <c r="BN224" s="234"/>
      <c r="BO224" s="234"/>
      <c r="BP224" s="234"/>
      <c r="BQ224" s="234"/>
    </row>
    <row r="225" spans="1:69">
      <c r="A225" s="234" t="s">
        <v>438</v>
      </c>
      <c r="B225" s="231">
        <v>6.9599999999999995E-2</v>
      </c>
      <c r="C225" s="231">
        <v>6.9599999999999995E-2</v>
      </c>
      <c r="D225" s="220">
        <v>993493.11</v>
      </c>
      <c r="E225" s="220">
        <v>993493.11</v>
      </c>
      <c r="F225" s="220">
        <v>993493.11</v>
      </c>
      <c r="G225" s="220">
        <v>993493.11</v>
      </c>
      <c r="H225" s="220">
        <v>993493.11</v>
      </c>
      <c r="I225" s="220">
        <v>993493.11</v>
      </c>
      <c r="J225" s="220">
        <v>993493.11</v>
      </c>
      <c r="K225" s="220">
        <v>993493.11</v>
      </c>
      <c r="L225" s="220">
        <v>993493.11</v>
      </c>
      <c r="M225" s="220">
        <v>993493.11</v>
      </c>
      <c r="N225" s="220">
        <v>993493.11</v>
      </c>
      <c r="O225" s="220">
        <v>993493.11</v>
      </c>
      <c r="P225" s="220">
        <f t="shared" si="42"/>
        <v>11921917.319999998</v>
      </c>
      <c r="Q225" s="220">
        <v>993493.11</v>
      </c>
      <c r="R225" s="220">
        <v>993493.11</v>
      </c>
      <c r="S225" s="220">
        <v>993493.11</v>
      </c>
      <c r="T225" s="220">
        <v>993493.11</v>
      </c>
      <c r="U225" s="220">
        <v>993493.11</v>
      </c>
      <c r="V225" s="220">
        <v>993493.11</v>
      </c>
      <c r="W225" s="220">
        <v>993493.11</v>
      </c>
      <c r="X225" s="220">
        <v>993493.11</v>
      </c>
      <c r="Y225" s="220">
        <v>993493.11</v>
      </c>
      <c r="Z225" s="220">
        <v>993493.11</v>
      </c>
      <c r="AA225" s="220">
        <v>993493.11</v>
      </c>
      <c r="AB225" s="220">
        <v>993493.11</v>
      </c>
      <c r="AC225" s="220">
        <v>993493.11</v>
      </c>
      <c r="AD225" s="220">
        <v>993493.11</v>
      </c>
      <c r="AE225" s="220">
        <v>993493.11</v>
      </c>
      <c r="AF225" s="220">
        <v>993493.11</v>
      </c>
      <c r="AG225" s="220">
        <f t="shared" si="43"/>
        <v>11921917.319999998</v>
      </c>
      <c r="AH225" s="234"/>
      <c r="AI225" s="235">
        <f t="shared" si="46"/>
        <v>5762.26</v>
      </c>
      <c r="AJ225" s="235">
        <f t="shared" si="46"/>
        <v>5762.26</v>
      </c>
      <c r="AK225" s="235">
        <f t="shared" si="46"/>
        <v>5762.26</v>
      </c>
      <c r="AL225" s="235">
        <f t="shared" si="44"/>
        <v>5762.26</v>
      </c>
      <c r="AM225" s="235">
        <f t="shared" si="44"/>
        <v>5762.26</v>
      </c>
      <c r="AN225" s="235">
        <f t="shared" si="44"/>
        <v>5762.26</v>
      </c>
      <c r="AO225" s="235">
        <f t="shared" si="44"/>
        <v>5762.26</v>
      </c>
      <c r="AP225" s="235">
        <f t="shared" si="44"/>
        <v>5762.26</v>
      </c>
      <c r="AQ225" s="235">
        <f t="shared" si="44"/>
        <v>5762.26</v>
      </c>
      <c r="AR225" s="235">
        <f t="shared" si="34"/>
        <v>5762.26</v>
      </c>
      <c r="AS225" s="235">
        <f t="shared" si="34"/>
        <v>5762.26</v>
      </c>
      <c r="AT225" s="235">
        <f t="shared" si="34"/>
        <v>5762.26</v>
      </c>
      <c r="AU225" s="236">
        <f t="shared" si="39"/>
        <v>69147.12000000001</v>
      </c>
      <c r="AV225" s="236">
        <f t="shared" si="40"/>
        <v>5762.26</v>
      </c>
      <c r="AW225" s="236">
        <f t="shared" si="40"/>
        <v>5762.26</v>
      </c>
      <c r="AX225" s="236">
        <f t="shared" si="40"/>
        <v>5762.26</v>
      </c>
      <c r="AY225" s="236">
        <f t="shared" si="38"/>
        <v>5762.26</v>
      </c>
      <c r="AZ225" s="236">
        <f t="shared" si="47"/>
        <v>5762.26</v>
      </c>
      <c r="BA225" s="236">
        <f t="shared" si="47"/>
        <v>5762.26</v>
      </c>
      <c r="BB225" s="236">
        <f t="shared" si="47"/>
        <v>5762.26</v>
      </c>
      <c r="BC225" s="236">
        <f t="shared" si="45"/>
        <v>5762.26</v>
      </c>
      <c r="BD225" s="236">
        <f t="shared" si="45"/>
        <v>5762.26</v>
      </c>
      <c r="BE225" s="236">
        <f t="shared" si="45"/>
        <v>5762.26</v>
      </c>
      <c r="BF225" s="236">
        <f t="shared" si="45"/>
        <v>5762.26</v>
      </c>
      <c r="BG225" s="236">
        <f t="shared" si="45"/>
        <v>5762.26</v>
      </c>
      <c r="BH225" s="236">
        <f t="shared" si="45"/>
        <v>5762.26</v>
      </c>
      <c r="BI225" s="236">
        <f t="shared" si="35"/>
        <v>5762.26</v>
      </c>
      <c r="BJ225" s="236">
        <f t="shared" si="35"/>
        <v>5762.26</v>
      </c>
      <c r="BK225" s="236">
        <f t="shared" si="35"/>
        <v>5762.26</v>
      </c>
      <c r="BL225" s="235">
        <f t="shared" si="41"/>
        <v>69147.12000000001</v>
      </c>
      <c r="BM225" s="234"/>
      <c r="BN225" s="234"/>
      <c r="BO225" s="234"/>
      <c r="BP225" s="234"/>
      <c r="BQ225" s="234"/>
    </row>
    <row r="226" spans="1:69">
      <c r="A226" s="234" t="s">
        <v>439</v>
      </c>
      <c r="B226" s="231">
        <v>6.989999999999999E-2</v>
      </c>
      <c r="C226" s="231">
        <v>6.989999999999999E-2</v>
      </c>
      <c r="D226" s="220">
        <v>959028.11</v>
      </c>
      <c r="E226" s="220">
        <v>959028.11</v>
      </c>
      <c r="F226" s="220">
        <v>959028.11</v>
      </c>
      <c r="G226" s="220">
        <v>959028.11</v>
      </c>
      <c r="H226" s="220">
        <v>959028.11</v>
      </c>
      <c r="I226" s="220">
        <v>959028.11</v>
      </c>
      <c r="J226" s="220">
        <v>959028.11</v>
      </c>
      <c r="K226" s="220">
        <v>959028.11</v>
      </c>
      <c r="L226" s="220">
        <v>959028.11</v>
      </c>
      <c r="M226" s="220">
        <v>959028.11</v>
      </c>
      <c r="N226" s="220">
        <v>959028.11</v>
      </c>
      <c r="O226" s="220">
        <v>959028.11</v>
      </c>
      <c r="P226" s="220">
        <f t="shared" si="42"/>
        <v>11508337.319999998</v>
      </c>
      <c r="Q226" s="220">
        <v>959028.11</v>
      </c>
      <c r="R226" s="220">
        <v>959028.11</v>
      </c>
      <c r="S226" s="220">
        <v>959028.11</v>
      </c>
      <c r="T226" s="220">
        <v>959028.11</v>
      </c>
      <c r="U226" s="220">
        <v>959028.11</v>
      </c>
      <c r="V226" s="220">
        <v>959028.11</v>
      </c>
      <c r="W226" s="220">
        <v>959028.11</v>
      </c>
      <c r="X226" s="220">
        <v>959028.11</v>
      </c>
      <c r="Y226" s="220">
        <v>959028.11</v>
      </c>
      <c r="Z226" s="220">
        <v>959028.11</v>
      </c>
      <c r="AA226" s="220">
        <v>959028.11</v>
      </c>
      <c r="AB226" s="220">
        <v>959028.11</v>
      </c>
      <c r="AC226" s="220">
        <v>959028.11</v>
      </c>
      <c r="AD226" s="220">
        <v>959028.11</v>
      </c>
      <c r="AE226" s="220">
        <v>959028.11</v>
      </c>
      <c r="AF226" s="220">
        <v>959028.11</v>
      </c>
      <c r="AG226" s="220">
        <f t="shared" si="43"/>
        <v>11508337.319999998</v>
      </c>
      <c r="AH226" s="234"/>
      <c r="AI226" s="235">
        <f t="shared" si="46"/>
        <v>5586.34</v>
      </c>
      <c r="AJ226" s="235">
        <f t="shared" si="46"/>
        <v>5586.34</v>
      </c>
      <c r="AK226" s="235">
        <f t="shared" si="46"/>
        <v>5586.34</v>
      </c>
      <c r="AL226" s="235">
        <f t="shared" si="44"/>
        <v>5586.34</v>
      </c>
      <c r="AM226" s="235">
        <f t="shared" si="44"/>
        <v>5586.34</v>
      </c>
      <c r="AN226" s="235">
        <f t="shared" si="44"/>
        <v>5586.34</v>
      </c>
      <c r="AO226" s="235">
        <f t="shared" si="44"/>
        <v>5586.34</v>
      </c>
      <c r="AP226" s="235">
        <f t="shared" si="44"/>
        <v>5586.34</v>
      </c>
      <c r="AQ226" s="235">
        <f t="shared" si="44"/>
        <v>5586.34</v>
      </c>
      <c r="AR226" s="235">
        <f t="shared" si="34"/>
        <v>5586.34</v>
      </c>
      <c r="AS226" s="235">
        <f t="shared" si="34"/>
        <v>5586.34</v>
      </c>
      <c r="AT226" s="235">
        <f t="shared" si="34"/>
        <v>5586.34</v>
      </c>
      <c r="AU226" s="236">
        <f t="shared" si="39"/>
        <v>67036.079999999987</v>
      </c>
      <c r="AV226" s="236">
        <f t="shared" si="40"/>
        <v>5586.34</v>
      </c>
      <c r="AW226" s="236">
        <f t="shared" si="40"/>
        <v>5586.34</v>
      </c>
      <c r="AX226" s="236">
        <f t="shared" si="40"/>
        <v>5586.34</v>
      </c>
      <c r="AY226" s="236">
        <f t="shared" si="38"/>
        <v>5586.34</v>
      </c>
      <c r="AZ226" s="236">
        <f t="shared" si="47"/>
        <v>5586.34</v>
      </c>
      <c r="BA226" s="236">
        <f t="shared" si="47"/>
        <v>5586.34</v>
      </c>
      <c r="BB226" s="236">
        <f t="shared" si="47"/>
        <v>5586.34</v>
      </c>
      <c r="BC226" s="236">
        <f t="shared" si="45"/>
        <v>5586.34</v>
      </c>
      <c r="BD226" s="236">
        <f t="shared" si="45"/>
        <v>5586.34</v>
      </c>
      <c r="BE226" s="236">
        <f t="shared" si="45"/>
        <v>5586.34</v>
      </c>
      <c r="BF226" s="236">
        <f t="shared" si="45"/>
        <v>5586.34</v>
      </c>
      <c r="BG226" s="236">
        <f t="shared" si="45"/>
        <v>5586.34</v>
      </c>
      <c r="BH226" s="236">
        <f t="shared" si="45"/>
        <v>5586.34</v>
      </c>
      <c r="BI226" s="236">
        <f t="shared" si="35"/>
        <v>5586.34</v>
      </c>
      <c r="BJ226" s="236">
        <f t="shared" si="35"/>
        <v>5586.34</v>
      </c>
      <c r="BK226" s="236">
        <f t="shared" si="35"/>
        <v>5586.34</v>
      </c>
      <c r="BL226" s="235">
        <f t="shared" si="41"/>
        <v>67036.079999999987</v>
      </c>
      <c r="BM226" s="234"/>
      <c r="BN226" s="234"/>
      <c r="BO226" s="234"/>
      <c r="BP226" s="234"/>
      <c r="BQ226" s="234"/>
    </row>
    <row r="227" spans="1:69">
      <c r="A227" s="234" t="s">
        <v>440</v>
      </c>
      <c r="B227" s="231">
        <v>6.5299999999999997E-2</v>
      </c>
      <c r="C227" s="231">
        <v>6.5299999999999997E-2</v>
      </c>
      <c r="D227" s="220">
        <v>263045.52</v>
      </c>
      <c r="E227" s="220">
        <v>263045.52</v>
      </c>
      <c r="F227" s="220">
        <v>263045.52</v>
      </c>
      <c r="G227" s="220">
        <v>263045.52</v>
      </c>
      <c r="H227" s="220">
        <v>263045.52</v>
      </c>
      <c r="I227" s="220">
        <v>263045.52</v>
      </c>
      <c r="J227" s="220">
        <v>263045.52</v>
      </c>
      <c r="K227" s="220">
        <v>263045.52</v>
      </c>
      <c r="L227" s="220">
        <v>263045.52</v>
      </c>
      <c r="M227" s="220">
        <v>263045.52</v>
      </c>
      <c r="N227" s="220">
        <v>263045.52</v>
      </c>
      <c r="O227" s="220">
        <v>263045.52</v>
      </c>
      <c r="P227" s="220">
        <f t="shared" si="42"/>
        <v>3156546.24</v>
      </c>
      <c r="Q227" s="220">
        <v>263045.52</v>
      </c>
      <c r="R227" s="220">
        <v>263045.52</v>
      </c>
      <c r="S227" s="220">
        <v>263045.52</v>
      </c>
      <c r="T227" s="220">
        <v>263045.52</v>
      </c>
      <c r="U227" s="220">
        <v>263045.52</v>
      </c>
      <c r="V227" s="220">
        <v>263045.52</v>
      </c>
      <c r="W227" s="220">
        <v>263045.52</v>
      </c>
      <c r="X227" s="220">
        <v>263045.52</v>
      </c>
      <c r="Y227" s="220">
        <v>263045.52</v>
      </c>
      <c r="Z227" s="220">
        <v>263045.52</v>
      </c>
      <c r="AA227" s="220">
        <v>263045.52</v>
      </c>
      <c r="AB227" s="220">
        <v>263045.52</v>
      </c>
      <c r="AC227" s="220">
        <v>263045.52</v>
      </c>
      <c r="AD227" s="220">
        <v>263045.52</v>
      </c>
      <c r="AE227" s="220">
        <v>263045.52</v>
      </c>
      <c r="AF227" s="220">
        <v>263045.52</v>
      </c>
      <c r="AG227" s="220">
        <f t="shared" si="43"/>
        <v>3156546.24</v>
      </c>
      <c r="AH227" s="234"/>
      <c r="AI227" s="235">
        <f t="shared" si="46"/>
        <v>1431.41</v>
      </c>
      <c r="AJ227" s="235">
        <f t="shared" si="46"/>
        <v>1431.41</v>
      </c>
      <c r="AK227" s="235">
        <f t="shared" si="46"/>
        <v>1431.41</v>
      </c>
      <c r="AL227" s="235">
        <f t="shared" si="44"/>
        <v>1431.41</v>
      </c>
      <c r="AM227" s="235">
        <f t="shared" si="44"/>
        <v>1431.41</v>
      </c>
      <c r="AN227" s="235">
        <f t="shared" si="44"/>
        <v>1431.41</v>
      </c>
      <c r="AO227" s="235">
        <f t="shared" si="44"/>
        <v>1431.41</v>
      </c>
      <c r="AP227" s="235">
        <f t="shared" si="44"/>
        <v>1431.41</v>
      </c>
      <c r="AQ227" s="235">
        <f t="shared" si="44"/>
        <v>1431.41</v>
      </c>
      <c r="AR227" s="235">
        <f t="shared" si="34"/>
        <v>1431.41</v>
      </c>
      <c r="AS227" s="235">
        <f t="shared" si="34"/>
        <v>1431.41</v>
      </c>
      <c r="AT227" s="235">
        <f t="shared" si="34"/>
        <v>1431.41</v>
      </c>
      <c r="AU227" s="236">
        <f t="shared" si="39"/>
        <v>17176.920000000002</v>
      </c>
      <c r="AV227" s="236">
        <f t="shared" si="40"/>
        <v>1431.41</v>
      </c>
      <c r="AW227" s="236">
        <f t="shared" si="40"/>
        <v>1431.41</v>
      </c>
      <c r="AX227" s="236">
        <f t="shared" si="40"/>
        <v>1431.41</v>
      </c>
      <c r="AY227" s="236">
        <f t="shared" si="38"/>
        <v>1431.41</v>
      </c>
      <c r="AZ227" s="236">
        <f t="shared" si="47"/>
        <v>1431.41</v>
      </c>
      <c r="BA227" s="236">
        <f t="shared" si="47"/>
        <v>1431.41</v>
      </c>
      <c r="BB227" s="236">
        <f t="shared" si="47"/>
        <v>1431.41</v>
      </c>
      <c r="BC227" s="236">
        <f t="shared" si="45"/>
        <v>1431.41</v>
      </c>
      <c r="BD227" s="236">
        <f t="shared" si="45"/>
        <v>1431.41</v>
      </c>
      <c r="BE227" s="236">
        <f t="shared" si="45"/>
        <v>1431.41</v>
      </c>
      <c r="BF227" s="236">
        <f t="shared" si="45"/>
        <v>1431.41</v>
      </c>
      <c r="BG227" s="236">
        <f t="shared" si="45"/>
        <v>1431.41</v>
      </c>
      <c r="BH227" s="236">
        <f t="shared" si="45"/>
        <v>1431.41</v>
      </c>
      <c r="BI227" s="236">
        <f t="shared" si="35"/>
        <v>1431.41</v>
      </c>
      <c r="BJ227" s="236">
        <f t="shared" si="35"/>
        <v>1431.41</v>
      </c>
      <c r="BK227" s="236">
        <f t="shared" si="35"/>
        <v>1431.41</v>
      </c>
      <c r="BL227" s="235">
        <f t="shared" si="41"/>
        <v>17176.920000000002</v>
      </c>
      <c r="BM227" s="234"/>
      <c r="BN227" s="234"/>
      <c r="BO227" s="234"/>
      <c r="BP227" s="234"/>
      <c r="BQ227" s="234"/>
    </row>
    <row r="228" spans="1:69">
      <c r="A228" s="234" t="s">
        <v>441</v>
      </c>
      <c r="B228" s="231">
        <v>4.65E-2</v>
      </c>
      <c r="C228" s="231">
        <v>4.65E-2</v>
      </c>
      <c r="D228" s="220">
        <v>3155168.07</v>
      </c>
      <c r="E228" s="220">
        <v>3155168.07</v>
      </c>
      <c r="F228" s="220">
        <v>3155168.07</v>
      </c>
      <c r="G228" s="220">
        <v>3155168.07</v>
      </c>
      <c r="H228" s="220">
        <v>3155168.07</v>
      </c>
      <c r="I228" s="220">
        <v>3155168.07</v>
      </c>
      <c r="J228" s="220">
        <v>3155168.07</v>
      </c>
      <c r="K228" s="220">
        <v>3155168.07</v>
      </c>
      <c r="L228" s="220">
        <v>3155168.07</v>
      </c>
      <c r="M228" s="220">
        <v>3155168.07</v>
      </c>
      <c r="N228" s="220">
        <v>3155168.07</v>
      </c>
      <c r="O228" s="220">
        <v>3155168.07</v>
      </c>
      <c r="P228" s="220">
        <f t="shared" si="42"/>
        <v>37862016.839999996</v>
      </c>
      <c r="Q228" s="220">
        <v>3155168.07</v>
      </c>
      <c r="R228" s="220">
        <v>3155168.07</v>
      </c>
      <c r="S228" s="220">
        <v>3155168.07</v>
      </c>
      <c r="T228" s="220">
        <v>3155168.07</v>
      </c>
      <c r="U228" s="220">
        <v>3155168.07</v>
      </c>
      <c r="V228" s="220">
        <v>3155168.07</v>
      </c>
      <c r="W228" s="220">
        <v>3155168.07</v>
      </c>
      <c r="X228" s="220">
        <v>3155168.07</v>
      </c>
      <c r="Y228" s="220">
        <v>3155168.07</v>
      </c>
      <c r="Z228" s="220">
        <v>3155168.07</v>
      </c>
      <c r="AA228" s="220">
        <v>3155168.07</v>
      </c>
      <c r="AB228" s="220">
        <v>3155168.07</v>
      </c>
      <c r="AC228" s="220">
        <v>3155168.07</v>
      </c>
      <c r="AD228" s="220">
        <v>3155168.07</v>
      </c>
      <c r="AE228" s="220">
        <v>3155168.07</v>
      </c>
      <c r="AF228" s="220">
        <v>3155168.07</v>
      </c>
      <c r="AG228" s="220">
        <f t="shared" si="43"/>
        <v>37862016.839999996</v>
      </c>
      <c r="AH228" s="234"/>
      <c r="AI228" s="235">
        <f t="shared" si="46"/>
        <v>12226.28</v>
      </c>
      <c r="AJ228" s="235">
        <f t="shared" si="46"/>
        <v>12226.28</v>
      </c>
      <c r="AK228" s="235">
        <f t="shared" si="46"/>
        <v>12226.28</v>
      </c>
      <c r="AL228" s="235">
        <f t="shared" si="44"/>
        <v>12226.28</v>
      </c>
      <c r="AM228" s="235">
        <f t="shared" si="44"/>
        <v>12226.28</v>
      </c>
      <c r="AN228" s="235">
        <f t="shared" si="44"/>
        <v>12226.28</v>
      </c>
      <c r="AO228" s="235">
        <f t="shared" si="44"/>
        <v>12226.28</v>
      </c>
      <c r="AP228" s="235">
        <f t="shared" si="44"/>
        <v>12226.28</v>
      </c>
      <c r="AQ228" s="235">
        <f t="shared" si="44"/>
        <v>12226.28</v>
      </c>
      <c r="AR228" s="235">
        <f t="shared" si="34"/>
        <v>12226.28</v>
      </c>
      <c r="AS228" s="235">
        <f t="shared" si="34"/>
        <v>12226.28</v>
      </c>
      <c r="AT228" s="235">
        <f t="shared" si="34"/>
        <v>12226.28</v>
      </c>
      <c r="AU228" s="236">
        <f t="shared" si="39"/>
        <v>146715.36000000002</v>
      </c>
      <c r="AV228" s="236">
        <f t="shared" si="40"/>
        <v>12226.28</v>
      </c>
      <c r="AW228" s="236">
        <f t="shared" si="40"/>
        <v>12226.28</v>
      </c>
      <c r="AX228" s="236">
        <f t="shared" si="40"/>
        <v>12226.28</v>
      </c>
      <c r="AY228" s="236">
        <f t="shared" si="38"/>
        <v>12226.28</v>
      </c>
      <c r="AZ228" s="236">
        <f t="shared" si="47"/>
        <v>12226.28</v>
      </c>
      <c r="BA228" s="236">
        <f t="shared" si="47"/>
        <v>12226.28</v>
      </c>
      <c r="BB228" s="236">
        <f t="shared" si="47"/>
        <v>12226.28</v>
      </c>
      <c r="BC228" s="236">
        <f t="shared" si="45"/>
        <v>12226.28</v>
      </c>
      <c r="BD228" s="236">
        <f t="shared" si="45"/>
        <v>12226.28</v>
      </c>
      <c r="BE228" s="236">
        <f t="shared" si="45"/>
        <v>12226.28</v>
      </c>
      <c r="BF228" s="236">
        <f t="shared" si="45"/>
        <v>12226.28</v>
      </c>
      <c r="BG228" s="236">
        <f t="shared" si="45"/>
        <v>12226.28</v>
      </c>
      <c r="BH228" s="236">
        <f t="shared" si="45"/>
        <v>12226.28</v>
      </c>
      <c r="BI228" s="236">
        <f t="shared" si="35"/>
        <v>12226.28</v>
      </c>
      <c r="BJ228" s="236">
        <f t="shared" si="35"/>
        <v>12226.28</v>
      </c>
      <c r="BK228" s="236">
        <f t="shared" si="35"/>
        <v>12226.28</v>
      </c>
      <c r="BL228" s="235">
        <f t="shared" si="41"/>
        <v>146715.36000000002</v>
      </c>
      <c r="BM228" s="234"/>
      <c r="BN228" s="234"/>
      <c r="BO228" s="234"/>
      <c r="BP228" s="234"/>
      <c r="BQ228" s="234"/>
    </row>
    <row r="229" spans="1:69">
      <c r="A229" s="234" t="s">
        <v>442</v>
      </c>
      <c r="B229" s="231">
        <v>0.15740000000000001</v>
      </c>
      <c r="C229" s="231">
        <v>0.15740000000000001</v>
      </c>
      <c r="D229" s="220">
        <v>496527.81</v>
      </c>
      <c r="E229" s="220">
        <v>496527.81</v>
      </c>
      <c r="F229" s="220">
        <v>496527.81</v>
      </c>
      <c r="G229" s="220">
        <v>496492.99</v>
      </c>
      <c r="H229" s="220">
        <v>496458.17</v>
      </c>
      <c r="I229" s="220">
        <v>496458.17</v>
      </c>
      <c r="J229" s="220">
        <v>496458.17</v>
      </c>
      <c r="K229" s="220">
        <v>496458.17</v>
      </c>
      <c r="L229" s="220">
        <v>496458.17</v>
      </c>
      <c r="M229" s="220">
        <v>496458.17</v>
      </c>
      <c r="N229" s="220">
        <v>496458.17</v>
      </c>
      <c r="O229" s="220">
        <v>496458.17</v>
      </c>
      <c r="P229" s="220">
        <f t="shared" si="42"/>
        <v>5957741.7799999993</v>
      </c>
      <c r="Q229" s="220">
        <v>496458.17</v>
      </c>
      <c r="R229" s="220">
        <v>496458.17</v>
      </c>
      <c r="S229" s="220">
        <v>496458.17</v>
      </c>
      <c r="T229" s="220">
        <v>496458.17</v>
      </c>
      <c r="U229" s="220">
        <v>496458.17</v>
      </c>
      <c r="V229" s="220">
        <v>496458.17</v>
      </c>
      <c r="W229" s="220">
        <v>496458.17</v>
      </c>
      <c r="X229" s="220">
        <v>496458.17</v>
      </c>
      <c r="Y229" s="220">
        <v>496458.17</v>
      </c>
      <c r="Z229" s="220">
        <v>496458.17</v>
      </c>
      <c r="AA229" s="220">
        <v>496458.17</v>
      </c>
      <c r="AB229" s="220">
        <v>496458.17</v>
      </c>
      <c r="AC229" s="220">
        <v>496458.17</v>
      </c>
      <c r="AD229" s="220">
        <v>496458.17</v>
      </c>
      <c r="AE229" s="220">
        <v>496458.17</v>
      </c>
      <c r="AF229" s="220">
        <v>496458.17</v>
      </c>
      <c r="AG229" s="220">
        <f t="shared" si="43"/>
        <v>5957498.04</v>
      </c>
      <c r="AH229" s="234"/>
      <c r="AI229" s="235">
        <f t="shared" si="46"/>
        <v>6512.79</v>
      </c>
      <c r="AJ229" s="235">
        <f t="shared" si="46"/>
        <v>6512.79</v>
      </c>
      <c r="AK229" s="235">
        <f t="shared" si="46"/>
        <v>6512.79</v>
      </c>
      <c r="AL229" s="235">
        <f t="shared" si="44"/>
        <v>6512.33</v>
      </c>
      <c r="AM229" s="235">
        <f t="shared" si="44"/>
        <v>6511.88</v>
      </c>
      <c r="AN229" s="235">
        <f t="shared" si="44"/>
        <v>6511.88</v>
      </c>
      <c r="AO229" s="235">
        <f t="shared" si="44"/>
        <v>6511.88</v>
      </c>
      <c r="AP229" s="235">
        <f t="shared" si="44"/>
        <v>6511.88</v>
      </c>
      <c r="AQ229" s="235">
        <f t="shared" si="44"/>
        <v>6511.88</v>
      </c>
      <c r="AR229" s="235">
        <f t="shared" si="34"/>
        <v>6511.88</v>
      </c>
      <c r="AS229" s="235">
        <f t="shared" si="34"/>
        <v>6511.88</v>
      </c>
      <c r="AT229" s="235">
        <f t="shared" si="34"/>
        <v>6511.88</v>
      </c>
      <c r="AU229" s="236">
        <f t="shared" si="39"/>
        <v>78145.739999999991</v>
      </c>
      <c r="AV229" s="236">
        <f t="shared" si="40"/>
        <v>6511.88</v>
      </c>
      <c r="AW229" s="236">
        <f t="shared" si="40"/>
        <v>6511.88</v>
      </c>
      <c r="AX229" s="236">
        <f t="shared" si="40"/>
        <v>6511.88</v>
      </c>
      <c r="AY229" s="236">
        <f t="shared" si="38"/>
        <v>6511.88</v>
      </c>
      <c r="AZ229" s="236">
        <f t="shared" si="47"/>
        <v>6511.88</v>
      </c>
      <c r="BA229" s="236">
        <f t="shared" si="47"/>
        <v>6511.88</v>
      </c>
      <c r="BB229" s="236">
        <f t="shared" si="47"/>
        <v>6511.88</v>
      </c>
      <c r="BC229" s="236">
        <f t="shared" si="45"/>
        <v>6511.88</v>
      </c>
      <c r="BD229" s="236">
        <f t="shared" si="45"/>
        <v>6511.88</v>
      </c>
      <c r="BE229" s="236">
        <f t="shared" si="45"/>
        <v>6511.88</v>
      </c>
      <c r="BF229" s="236">
        <f t="shared" si="45"/>
        <v>6511.88</v>
      </c>
      <c r="BG229" s="236">
        <f t="shared" si="45"/>
        <v>6511.88</v>
      </c>
      <c r="BH229" s="236">
        <f t="shared" si="45"/>
        <v>6511.88</v>
      </c>
      <c r="BI229" s="236">
        <f t="shared" si="35"/>
        <v>6511.88</v>
      </c>
      <c r="BJ229" s="236">
        <f t="shared" si="35"/>
        <v>6511.88</v>
      </c>
      <c r="BK229" s="236">
        <f t="shared" si="35"/>
        <v>6511.88</v>
      </c>
      <c r="BL229" s="235">
        <f t="shared" si="41"/>
        <v>78142.559999999998</v>
      </c>
      <c r="BM229" s="234"/>
      <c r="BN229" s="234"/>
      <c r="BO229" s="234"/>
      <c r="BP229" s="234"/>
      <c r="BQ229" s="234"/>
    </row>
    <row r="230" spans="1:69">
      <c r="A230" s="234" t="s">
        <v>443</v>
      </c>
      <c r="B230" s="231">
        <v>3.8900000000000004E-2</v>
      </c>
      <c r="C230" s="231">
        <v>3.8900000000000004E-2</v>
      </c>
      <c r="D230" s="220">
        <v>1977968.08</v>
      </c>
      <c r="E230" s="220">
        <v>1977968.08</v>
      </c>
      <c r="F230" s="220">
        <v>1977968.08</v>
      </c>
      <c r="G230" s="220">
        <v>1977968.08</v>
      </c>
      <c r="H230" s="220">
        <v>1977968.08</v>
      </c>
      <c r="I230" s="220">
        <v>1977968.08</v>
      </c>
      <c r="J230" s="220">
        <v>1977968.08</v>
      </c>
      <c r="K230" s="220">
        <v>1977968.08</v>
      </c>
      <c r="L230" s="220">
        <v>1977968.08</v>
      </c>
      <c r="M230" s="220">
        <v>1977968.08</v>
      </c>
      <c r="N230" s="220">
        <v>1977968.08</v>
      </c>
      <c r="O230" s="220">
        <v>1977968.08</v>
      </c>
      <c r="P230" s="220">
        <f t="shared" si="42"/>
        <v>23735616.959999993</v>
      </c>
      <c r="Q230" s="220">
        <v>1977968.08</v>
      </c>
      <c r="R230" s="220">
        <v>1977968.08</v>
      </c>
      <c r="S230" s="220">
        <v>1977968.08</v>
      </c>
      <c r="T230" s="220">
        <v>1977968.08</v>
      </c>
      <c r="U230" s="220">
        <v>1977968.08</v>
      </c>
      <c r="V230" s="220">
        <v>1977968.08</v>
      </c>
      <c r="W230" s="220">
        <v>1977968.08</v>
      </c>
      <c r="X230" s="220">
        <v>1977968.08</v>
      </c>
      <c r="Y230" s="220">
        <v>1977968.08</v>
      </c>
      <c r="Z230" s="220">
        <v>1977968.08</v>
      </c>
      <c r="AA230" s="220">
        <v>1977968.08</v>
      </c>
      <c r="AB230" s="220">
        <v>1977968.08</v>
      </c>
      <c r="AC230" s="220">
        <v>1977968.08</v>
      </c>
      <c r="AD230" s="220">
        <v>1977968.08</v>
      </c>
      <c r="AE230" s="220">
        <v>1977968.08</v>
      </c>
      <c r="AF230" s="220">
        <v>1977968.08</v>
      </c>
      <c r="AG230" s="220">
        <f t="shared" si="43"/>
        <v>23735616.959999993</v>
      </c>
      <c r="AH230" s="234"/>
      <c r="AI230" s="235">
        <f t="shared" si="46"/>
        <v>6411.91</v>
      </c>
      <c r="AJ230" s="235">
        <f t="shared" si="46"/>
        <v>6411.91</v>
      </c>
      <c r="AK230" s="235">
        <f t="shared" si="46"/>
        <v>6411.91</v>
      </c>
      <c r="AL230" s="235">
        <f t="shared" si="44"/>
        <v>6411.91</v>
      </c>
      <c r="AM230" s="235">
        <f t="shared" si="44"/>
        <v>6411.91</v>
      </c>
      <c r="AN230" s="235">
        <f t="shared" si="44"/>
        <v>6411.91</v>
      </c>
      <c r="AO230" s="235">
        <f t="shared" si="44"/>
        <v>6411.91</v>
      </c>
      <c r="AP230" s="235">
        <f t="shared" si="44"/>
        <v>6411.91</v>
      </c>
      <c r="AQ230" s="235">
        <f t="shared" si="44"/>
        <v>6411.91</v>
      </c>
      <c r="AR230" s="235">
        <f t="shared" si="34"/>
        <v>6411.91</v>
      </c>
      <c r="AS230" s="235">
        <f t="shared" si="34"/>
        <v>6411.91</v>
      </c>
      <c r="AT230" s="235">
        <f t="shared" si="34"/>
        <v>6411.91</v>
      </c>
      <c r="AU230" s="236">
        <f t="shared" si="39"/>
        <v>76942.920000000013</v>
      </c>
      <c r="AV230" s="236">
        <f t="shared" si="40"/>
        <v>6411.91</v>
      </c>
      <c r="AW230" s="236">
        <f t="shared" si="40"/>
        <v>6411.91</v>
      </c>
      <c r="AX230" s="236">
        <f t="shared" si="40"/>
        <v>6411.91</v>
      </c>
      <c r="AY230" s="236">
        <f t="shared" si="38"/>
        <v>6411.91</v>
      </c>
      <c r="AZ230" s="236">
        <f t="shared" si="47"/>
        <v>6411.91</v>
      </c>
      <c r="BA230" s="236">
        <f t="shared" si="47"/>
        <v>6411.91</v>
      </c>
      <c r="BB230" s="236">
        <f t="shared" si="47"/>
        <v>6411.91</v>
      </c>
      <c r="BC230" s="236">
        <f t="shared" si="45"/>
        <v>6411.91</v>
      </c>
      <c r="BD230" s="236">
        <f t="shared" si="45"/>
        <v>6411.91</v>
      </c>
      <c r="BE230" s="236">
        <f t="shared" si="45"/>
        <v>6411.91</v>
      </c>
      <c r="BF230" s="236">
        <f t="shared" si="45"/>
        <v>6411.91</v>
      </c>
      <c r="BG230" s="236">
        <f t="shared" si="45"/>
        <v>6411.91</v>
      </c>
      <c r="BH230" s="236">
        <f t="shared" si="45"/>
        <v>6411.91</v>
      </c>
      <c r="BI230" s="236">
        <f t="shared" si="35"/>
        <v>6411.91</v>
      </c>
      <c r="BJ230" s="236">
        <f t="shared" si="35"/>
        <v>6411.91</v>
      </c>
      <c r="BK230" s="236">
        <f t="shared" si="35"/>
        <v>6411.91</v>
      </c>
      <c r="BL230" s="235">
        <f t="shared" si="41"/>
        <v>76942.920000000013</v>
      </c>
      <c r="BM230" s="234"/>
      <c r="BN230" s="234"/>
      <c r="BO230" s="234"/>
      <c r="BP230" s="234"/>
      <c r="BQ230" s="234"/>
    </row>
    <row r="231" spans="1:69">
      <c r="A231" s="234" t="s">
        <v>444</v>
      </c>
      <c r="B231" s="231">
        <v>3.85E-2</v>
      </c>
      <c r="C231" s="231">
        <v>3.85E-2</v>
      </c>
      <c r="D231" s="220">
        <v>787212.6</v>
      </c>
      <c r="E231" s="220">
        <v>787212.6</v>
      </c>
      <c r="F231" s="220">
        <v>787212.6</v>
      </c>
      <c r="G231" s="220">
        <v>787212.6</v>
      </c>
      <c r="H231" s="220">
        <v>787212.6</v>
      </c>
      <c r="I231" s="220">
        <v>787212.6</v>
      </c>
      <c r="J231" s="220">
        <v>787212.6</v>
      </c>
      <c r="K231" s="220">
        <v>787212.6</v>
      </c>
      <c r="L231" s="220">
        <v>787212.6</v>
      </c>
      <c r="M231" s="220">
        <v>787212.6</v>
      </c>
      <c r="N231" s="220">
        <v>787212.6</v>
      </c>
      <c r="O231" s="220">
        <v>787212.6</v>
      </c>
      <c r="P231" s="220">
        <f t="shared" si="42"/>
        <v>9446551.1999999974</v>
      </c>
      <c r="Q231" s="220">
        <v>787212.6</v>
      </c>
      <c r="R231" s="220">
        <v>787212.6</v>
      </c>
      <c r="S231" s="220">
        <v>787212.6</v>
      </c>
      <c r="T231" s="220">
        <v>787212.6</v>
      </c>
      <c r="U231" s="220">
        <v>787212.6</v>
      </c>
      <c r="V231" s="220">
        <v>787212.6</v>
      </c>
      <c r="W231" s="220">
        <v>787212.6</v>
      </c>
      <c r="X231" s="220">
        <v>787212.6</v>
      </c>
      <c r="Y231" s="220">
        <v>787212.6</v>
      </c>
      <c r="Z231" s="220">
        <v>787212.6</v>
      </c>
      <c r="AA231" s="220">
        <v>787212.6</v>
      </c>
      <c r="AB231" s="220">
        <v>787212.6</v>
      </c>
      <c r="AC231" s="220">
        <v>787212.6</v>
      </c>
      <c r="AD231" s="220">
        <v>787212.6</v>
      </c>
      <c r="AE231" s="220">
        <v>787212.6</v>
      </c>
      <c r="AF231" s="220">
        <v>787212.6</v>
      </c>
      <c r="AG231" s="220">
        <f t="shared" si="43"/>
        <v>9446551.1999999974</v>
      </c>
      <c r="AH231" s="234"/>
      <c r="AI231" s="235">
        <f t="shared" si="46"/>
        <v>2525.64</v>
      </c>
      <c r="AJ231" s="235">
        <f t="shared" si="46"/>
        <v>2525.64</v>
      </c>
      <c r="AK231" s="235">
        <f t="shared" si="46"/>
        <v>2525.64</v>
      </c>
      <c r="AL231" s="235">
        <f t="shared" si="44"/>
        <v>2525.64</v>
      </c>
      <c r="AM231" s="235">
        <f t="shared" si="44"/>
        <v>2525.64</v>
      </c>
      <c r="AN231" s="235">
        <f t="shared" si="44"/>
        <v>2525.64</v>
      </c>
      <c r="AO231" s="235">
        <f t="shared" si="44"/>
        <v>2525.64</v>
      </c>
      <c r="AP231" s="235">
        <f t="shared" si="44"/>
        <v>2525.64</v>
      </c>
      <c r="AQ231" s="235">
        <f t="shared" si="44"/>
        <v>2525.64</v>
      </c>
      <c r="AR231" s="235">
        <f t="shared" si="34"/>
        <v>2525.64</v>
      </c>
      <c r="AS231" s="235">
        <f t="shared" si="34"/>
        <v>2525.64</v>
      </c>
      <c r="AT231" s="235">
        <f t="shared" si="34"/>
        <v>2525.64</v>
      </c>
      <c r="AU231" s="236">
        <f t="shared" si="39"/>
        <v>30307.679999999997</v>
      </c>
      <c r="AV231" s="236">
        <f t="shared" si="40"/>
        <v>2525.64</v>
      </c>
      <c r="AW231" s="236">
        <f t="shared" si="40"/>
        <v>2525.64</v>
      </c>
      <c r="AX231" s="236">
        <f t="shared" si="40"/>
        <v>2525.64</v>
      </c>
      <c r="AY231" s="236">
        <f t="shared" si="38"/>
        <v>2525.64</v>
      </c>
      <c r="AZ231" s="236">
        <f t="shared" si="47"/>
        <v>2525.64</v>
      </c>
      <c r="BA231" s="236">
        <f t="shared" si="47"/>
        <v>2525.64</v>
      </c>
      <c r="BB231" s="236">
        <f t="shared" si="47"/>
        <v>2525.64</v>
      </c>
      <c r="BC231" s="236">
        <f t="shared" si="45"/>
        <v>2525.64</v>
      </c>
      <c r="BD231" s="236">
        <f t="shared" si="45"/>
        <v>2525.64</v>
      </c>
      <c r="BE231" s="236">
        <f t="shared" si="45"/>
        <v>2525.64</v>
      </c>
      <c r="BF231" s="236">
        <f t="shared" si="45"/>
        <v>2525.64</v>
      </c>
      <c r="BG231" s="236">
        <f t="shared" si="45"/>
        <v>2525.64</v>
      </c>
      <c r="BH231" s="236">
        <f t="shared" si="45"/>
        <v>2525.64</v>
      </c>
      <c r="BI231" s="236">
        <f t="shared" si="35"/>
        <v>2525.64</v>
      </c>
      <c r="BJ231" s="236">
        <f t="shared" si="35"/>
        <v>2525.64</v>
      </c>
      <c r="BK231" s="236">
        <f t="shared" si="35"/>
        <v>2525.64</v>
      </c>
      <c r="BL231" s="235">
        <f t="shared" si="41"/>
        <v>30307.679999999997</v>
      </c>
      <c r="BM231" s="234"/>
      <c r="BN231" s="234"/>
      <c r="BO231" s="234"/>
      <c r="BP231" s="234"/>
      <c r="BQ231" s="234"/>
    </row>
    <row r="232" spans="1:69">
      <c r="A232" s="234" t="s">
        <v>445</v>
      </c>
      <c r="B232" s="231">
        <v>3.9E-2</v>
      </c>
      <c r="C232" s="231">
        <v>3.9E-2</v>
      </c>
      <c r="D232" s="220">
        <v>239584.43</v>
      </c>
      <c r="E232" s="220">
        <v>239584.43</v>
      </c>
      <c r="F232" s="220">
        <v>239584.43</v>
      </c>
      <c r="G232" s="220">
        <v>239584.43</v>
      </c>
      <c r="H232" s="220">
        <v>239584.43</v>
      </c>
      <c r="I232" s="220">
        <v>239584.43</v>
      </c>
      <c r="J232" s="220">
        <v>239584.43</v>
      </c>
      <c r="K232" s="220">
        <v>239584.43</v>
      </c>
      <c r="L232" s="220">
        <v>239584.43</v>
      </c>
      <c r="M232" s="220">
        <v>239584.43</v>
      </c>
      <c r="N232" s="220">
        <v>239584.43</v>
      </c>
      <c r="O232" s="220">
        <v>239584.43</v>
      </c>
      <c r="P232" s="220">
        <f t="shared" si="42"/>
        <v>2875013.16</v>
      </c>
      <c r="Q232" s="220">
        <v>239584.43</v>
      </c>
      <c r="R232" s="220">
        <v>239584.43</v>
      </c>
      <c r="S232" s="220">
        <v>239584.43</v>
      </c>
      <c r="T232" s="220">
        <v>239584.43</v>
      </c>
      <c r="U232" s="220">
        <v>239584.43</v>
      </c>
      <c r="V232" s="220">
        <v>239584.43</v>
      </c>
      <c r="W232" s="220">
        <v>239584.43</v>
      </c>
      <c r="X232" s="220">
        <v>239584.43</v>
      </c>
      <c r="Y232" s="220">
        <v>239584.43</v>
      </c>
      <c r="Z232" s="220">
        <v>239584.43</v>
      </c>
      <c r="AA232" s="220">
        <v>239584.43</v>
      </c>
      <c r="AB232" s="220">
        <v>239584.43</v>
      </c>
      <c r="AC232" s="220">
        <v>239584.43</v>
      </c>
      <c r="AD232" s="220">
        <v>239584.43</v>
      </c>
      <c r="AE232" s="220">
        <v>239584.43</v>
      </c>
      <c r="AF232" s="220">
        <v>239584.43</v>
      </c>
      <c r="AG232" s="220">
        <f t="shared" si="43"/>
        <v>2875013.16</v>
      </c>
      <c r="AH232" s="234"/>
      <c r="AI232" s="235">
        <f t="shared" si="46"/>
        <v>778.65</v>
      </c>
      <c r="AJ232" s="235">
        <f t="shared" si="46"/>
        <v>778.65</v>
      </c>
      <c r="AK232" s="235">
        <f t="shared" si="46"/>
        <v>778.65</v>
      </c>
      <c r="AL232" s="235">
        <f t="shared" si="44"/>
        <v>778.65</v>
      </c>
      <c r="AM232" s="235">
        <f t="shared" si="44"/>
        <v>778.65</v>
      </c>
      <c r="AN232" s="235">
        <f t="shared" si="44"/>
        <v>778.65</v>
      </c>
      <c r="AO232" s="235">
        <f t="shared" si="44"/>
        <v>778.65</v>
      </c>
      <c r="AP232" s="235">
        <f t="shared" si="44"/>
        <v>778.65</v>
      </c>
      <c r="AQ232" s="235">
        <f t="shared" si="44"/>
        <v>778.65</v>
      </c>
      <c r="AR232" s="235">
        <f t="shared" si="34"/>
        <v>778.65</v>
      </c>
      <c r="AS232" s="235">
        <f t="shared" si="34"/>
        <v>778.65</v>
      </c>
      <c r="AT232" s="235">
        <f t="shared" si="34"/>
        <v>778.65</v>
      </c>
      <c r="AU232" s="236">
        <f t="shared" si="39"/>
        <v>9343.7999999999975</v>
      </c>
      <c r="AV232" s="236">
        <f t="shared" si="40"/>
        <v>778.65</v>
      </c>
      <c r="AW232" s="236">
        <f t="shared" si="40"/>
        <v>778.65</v>
      </c>
      <c r="AX232" s="236">
        <f t="shared" si="40"/>
        <v>778.65</v>
      </c>
      <c r="AY232" s="236">
        <f t="shared" si="38"/>
        <v>778.65</v>
      </c>
      <c r="AZ232" s="236">
        <f t="shared" si="47"/>
        <v>778.65</v>
      </c>
      <c r="BA232" s="236">
        <f t="shared" si="47"/>
        <v>778.65</v>
      </c>
      <c r="BB232" s="236">
        <f t="shared" si="47"/>
        <v>778.65</v>
      </c>
      <c r="BC232" s="236">
        <f t="shared" si="45"/>
        <v>778.65</v>
      </c>
      <c r="BD232" s="236">
        <f t="shared" si="45"/>
        <v>778.65</v>
      </c>
      <c r="BE232" s="236">
        <f t="shared" si="45"/>
        <v>778.65</v>
      </c>
      <c r="BF232" s="236">
        <f t="shared" si="45"/>
        <v>778.65</v>
      </c>
      <c r="BG232" s="236">
        <f t="shared" si="45"/>
        <v>778.65</v>
      </c>
      <c r="BH232" s="236">
        <f t="shared" si="45"/>
        <v>778.65</v>
      </c>
      <c r="BI232" s="236">
        <f t="shared" si="35"/>
        <v>778.65</v>
      </c>
      <c r="BJ232" s="236">
        <f t="shared" si="35"/>
        <v>778.65</v>
      </c>
      <c r="BK232" s="236">
        <f t="shared" si="35"/>
        <v>778.65</v>
      </c>
      <c r="BL232" s="235">
        <f t="shared" si="41"/>
        <v>9343.7999999999975</v>
      </c>
      <c r="BM232" s="234"/>
      <c r="BN232" s="234"/>
      <c r="BO232" s="234"/>
      <c r="BP232" s="234"/>
      <c r="BQ232" s="234"/>
    </row>
    <row r="233" spans="1:69">
      <c r="A233" s="234" t="s">
        <v>446</v>
      </c>
      <c r="B233" s="231">
        <v>3.9E-2</v>
      </c>
      <c r="C233" s="231">
        <v>3.9E-2</v>
      </c>
      <c r="D233" s="220">
        <v>239245.54</v>
      </c>
      <c r="E233" s="220">
        <v>239245.54</v>
      </c>
      <c r="F233" s="220">
        <v>239245.54</v>
      </c>
      <c r="G233" s="220">
        <v>239245.54</v>
      </c>
      <c r="H233" s="220">
        <v>239245.54</v>
      </c>
      <c r="I233" s="220">
        <v>239245.54</v>
      </c>
      <c r="J233" s="220">
        <v>239245.54</v>
      </c>
      <c r="K233" s="220">
        <v>239245.54</v>
      </c>
      <c r="L233" s="220">
        <v>239245.54</v>
      </c>
      <c r="M233" s="220">
        <v>239245.54</v>
      </c>
      <c r="N233" s="220">
        <v>239245.54</v>
      </c>
      <c r="O233" s="220">
        <v>239245.54</v>
      </c>
      <c r="P233" s="220">
        <f t="shared" si="42"/>
        <v>2870946.48</v>
      </c>
      <c r="Q233" s="220">
        <v>239245.54</v>
      </c>
      <c r="R233" s="220">
        <v>239245.54</v>
      </c>
      <c r="S233" s="220">
        <v>239245.54</v>
      </c>
      <c r="T233" s="220">
        <v>239245.54</v>
      </c>
      <c r="U233" s="220">
        <v>239245.54</v>
      </c>
      <c r="V233" s="220">
        <v>239245.54</v>
      </c>
      <c r="W233" s="220">
        <v>239245.54</v>
      </c>
      <c r="X233" s="220">
        <v>239245.54</v>
      </c>
      <c r="Y233" s="220">
        <v>239245.54</v>
      </c>
      <c r="Z233" s="220">
        <v>239245.54</v>
      </c>
      <c r="AA233" s="220">
        <v>239245.54</v>
      </c>
      <c r="AB233" s="220">
        <v>239245.54</v>
      </c>
      <c r="AC233" s="220">
        <v>239245.54</v>
      </c>
      <c r="AD233" s="220">
        <v>239245.54</v>
      </c>
      <c r="AE233" s="220">
        <v>239245.54</v>
      </c>
      <c r="AF233" s="220">
        <v>239245.54</v>
      </c>
      <c r="AG233" s="220">
        <f t="shared" si="43"/>
        <v>2870946.48</v>
      </c>
      <c r="AH233" s="234"/>
      <c r="AI233" s="235">
        <f t="shared" si="46"/>
        <v>777.55</v>
      </c>
      <c r="AJ233" s="235">
        <f t="shared" si="46"/>
        <v>777.55</v>
      </c>
      <c r="AK233" s="235">
        <f t="shared" si="46"/>
        <v>777.55</v>
      </c>
      <c r="AL233" s="235">
        <f t="shared" si="44"/>
        <v>777.55</v>
      </c>
      <c r="AM233" s="235">
        <f t="shared" si="44"/>
        <v>777.55</v>
      </c>
      <c r="AN233" s="235">
        <f t="shared" si="44"/>
        <v>777.55</v>
      </c>
      <c r="AO233" s="235">
        <f t="shared" si="44"/>
        <v>777.55</v>
      </c>
      <c r="AP233" s="235">
        <f t="shared" si="44"/>
        <v>777.55</v>
      </c>
      <c r="AQ233" s="235">
        <f t="shared" si="44"/>
        <v>777.55</v>
      </c>
      <c r="AR233" s="235">
        <f t="shared" si="34"/>
        <v>777.55</v>
      </c>
      <c r="AS233" s="235">
        <f t="shared" si="34"/>
        <v>777.55</v>
      </c>
      <c r="AT233" s="235">
        <f t="shared" si="34"/>
        <v>777.55</v>
      </c>
      <c r="AU233" s="236">
        <f t="shared" si="39"/>
        <v>9330.6</v>
      </c>
      <c r="AV233" s="236">
        <f t="shared" si="40"/>
        <v>777.55</v>
      </c>
      <c r="AW233" s="236">
        <f t="shared" si="40"/>
        <v>777.55</v>
      </c>
      <c r="AX233" s="236">
        <f t="shared" si="40"/>
        <v>777.55</v>
      </c>
      <c r="AY233" s="236">
        <f t="shared" si="38"/>
        <v>777.55</v>
      </c>
      <c r="AZ233" s="236">
        <f t="shared" si="47"/>
        <v>777.55</v>
      </c>
      <c r="BA233" s="236">
        <f t="shared" si="47"/>
        <v>777.55</v>
      </c>
      <c r="BB233" s="236">
        <f t="shared" si="47"/>
        <v>777.55</v>
      </c>
      <c r="BC233" s="236">
        <f t="shared" si="45"/>
        <v>777.55</v>
      </c>
      <c r="BD233" s="236">
        <f t="shared" si="45"/>
        <v>777.55</v>
      </c>
      <c r="BE233" s="236">
        <f t="shared" si="45"/>
        <v>777.55</v>
      </c>
      <c r="BF233" s="236">
        <f t="shared" si="45"/>
        <v>777.55</v>
      </c>
      <c r="BG233" s="236">
        <f t="shared" si="45"/>
        <v>777.55</v>
      </c>
      <c r="BH233" s="236">
        <f t="shared" si="45"/>
        <v>777.55</v>
      </c>
      <c r="BI233" s="236">
        <f t="shared" si="35"/>
        <v>777.55</v>
      </c>
      <c r="BJ233" s="236">
        <f t="shared" si="35"/>
        <v>777.55</v>
      </c>
      <c r="BK233" s="236">
        <f t="shared" si="35"/>
        <v>777.55</v>
      </c>
      <c r="BL233" s="235">
        <f t="shared" si="41"/>
        <v>9330.6</v>
      </c>
      <c r="BM233" s="234"/>
      <c r="BN233" s="234"/>
      <c r="BO233" s="234"/>
      <c r="BP233" s="234"/>
      <c r="BQ233" s="234"/>
    </row>
    <row r="234" spans="1:69">
      <c r="A234" s="234" t="s">
        <v>447</v>
      </c>
      <c r="B234" s="231">
        <v>3.8200000000000005E-2</v>
      </c>
      <c r="C234" s="231">
        <v>3.8200000000000005E-2</v>
      </c>
      <c r="D234" s="220">
        <v>578059.38</v>
      </c>
      <c r="E234" s="220">
        <v>578059.38</v>
      </c>
      <c r="F234" s="220">
        <v>578059.38</v>
      </c>
      <c r="G234" s="220">
        <v>578059.38</v>
      </c>
      <c r="H234" s="220">
        <v>578059.38</v>
      </c>
      <c r="I234" s="220">
        <v>578059.38</v>
      </c>
      <c r="J234" s="220">
        <v>578059.38</v>
      </c>
      <c r="K234" s="220">
        <v>578059.38</v>
      </c>
      <c r="L234" s="220">
        <v>578059.38</v>
      </c>
      <c r="M234" s="220">
        <v>578059.38</v>
      </c>
      <c r="N234" s="220">
        <v>578059.38</v>
      </c>
      <c r="O234" s="220">
        <v>578059.38</v>
      </c>
      <c r="P234" s="220">
        <f t="shared" si="42"/>
        <v>6936712.5599999996</v>
      </c>
      <c r="Q234" s="220">
        <v>578059.38</v>
      </c>
      <c r="R234" s="220">
        <v>578059.38</v>
      </c>
      <c r="S234" s="220">
        <v>578059.38</v>
      </c>
      <c r="T234" s="220">
        <v>578059.38</v>
      </c>
      <c r="U234" s="220">
        <v>578059.38</v>
      </c>
      <c r="V234" s="220">
        <v>578059.38</v>
      </c>
      <c r="W234" s="220">
        <v>578059.38</v>
      </c>
      <c r="X234" s="220">
        <v>578059.38</v>
      </c>
      <c r="Y234" s="220">
        <v>578059.38</v>
      </c>
      <c r="Z234" s="220">
        <v>578059.38</v>
      </c>
      <c r="AA234" s="220">
        <v>578059.38</v>
      </c>
      <c r="AB234" s="220">
        <v>578059.38</v>
      </c>
      <c r="AC234" s="220">
        <v>578059.38</v>
      </c>
      <c r="AD234" s="220">
        <v>578059.38</v>
      </c>
      <c r="AE234" s="220">
        <v>578059.38</v>
      </c>
      <c r="AF234" s="220">
        <v>578059.38</v>
      </c>
      <c r="AG234" s="220">
        <f t="shared" si="43"/>
        <v>6936712.5599999996</v>
      </c>
      <c r="AH234" s="234"/>
      <c r="AI234" s="235">
        <f t="shared" si="46"/>
        <v>1840.16</v>
      </c>
      <c r="AJ234" s="235">
        <f t="shared" si="46"/>
        <v>1840.16</v>
      </c>
      <c r="AK234" s="235">
        <f t="shared" si="46"/>
        <v>1840.16</v>
      </c>
      <c r="AL234" s="235">
        <f t="shared" si="44"/>
        <v>1840.16</v>
      </c>
      <c r="AM234" s="235">
        <f t="shared" si="44"/>
        <v>1840.16</v>
      </c>
      <c r="AN234" s="235">
        <f t="shared" si="44"/>
        <v>1840.16</v>
      </c>
      <c r="AO234" s="235">
        <f t="shared" si="44"/>
        <v>1840.16</v>
      </c>
      <c r="AP234" s="235">
        <f t="shared" si="44"/>
        <v>1840.16</v>
      </c>
      <c r="AQ234" s="235">
        <f t="shared" si="44"/>
        <v>1840.16</v>
      </c>
      <c r="AR234" s="235">
        <f t="shared" si="34"/>
        <v>1840.16</v>
      </c>
      <c r="AS234" s="235">
        <f t="shared" si="34"/>
        <v>1840.16</v>
      </c>
      <c r="AT234" s="235">
        <f t="shared" si="34"/>
        <v>1840.16</v>
      </c>
      <c r="AU234" s="236">
        <f t="shared" si="39"/>
        <v>22081.920000000002</v>
      </c>
      <c r="AV234" s="236">
        <f t="shared" si="40"/>
        <v>1840.16</v>
      </c>
      <c r="AW234" s="236">
        <f t="shared" si="40"/>
        <v>1840.16</v>
      </c>
      <c r="AX234" s="236">
        <f t="shared" si="40"/>
        <v>1840.16</v>
      </c>
      <c r="AY234" s="236">
        <f t="shared" si="38"/>
        <v>1840.16</v>
      </c>
      <c r="AZ234" s="236">
        <f t="shared" si="47"/>
        <v>1840.16</v>
      </c>
      <c r="BA234" s="236">
        <f t="shared" si="47"/>
        <v>1840.16</v>
      </c>
      <c r="BB234" s="236">
        <f t="shared" si="47"/>
        <v>1840.16</v>
      </c>
      <c r="BC234" s="236">
        <f t="shared" si="45"/>
        <v>1840.16</v>
      </c>
      <c r="BD234" s="236">
        <f t="shared" si="45"/>
        <v>1840.16</v>
      </c>
      <c r="BE234" s="236">
        <f t="shared" si="45"/>
        <v>1840.16</v>
      </c>
      <c r="BF234" s="236">
        <f t="shared" si="45"/>
        <v>1840.16</v>
      </c>
      <c r="BG234" s="236">
        <f t="shared" si="45"/>
        <v>1840.16</v>
      </c>
      <c r="BH234" s="236">
        <f t="shared" si="45"/>
        <v>1840.16</v>
      </c>
      <c r="BI234" s="236">
        <f t="shared" si="35"/>
        <v>1840.16</v>
      </c>
      <c r="BJ234" s="236">
        <f t="shared" si="35"/>
        <v>1840.16</v>
      </c>
      <c r="BK234" s="236">
        <f t="shared" si="35"/>
        <v>1840.16</v>
      </c>
      <c r="BL234" s="235">
        <f t="shared" si="41"/>
        <v>22081.920000000002</v>
      </c>
      <c r="BM234" s="234"/>
      <c r="BN234" s="234"/>
      <c r="BO234" s="234"/>
      <c r="BP234" s="234"/>
      <c r="BQ234" s="234"/>
    </row>
    <row r="235" spans="1:69">
      <c r="A235" s="234" t="s">
        <v>448</v>
      </c>
      <c r="B235" s="231">
        <v>3.8200000000000005E-2</v>
      </c>
      <c r="C235" s="231">
        <v>3.8200000000000005E-2</v>
      </c>
      <c r="D235" s="220">
        <v>576385.74</v>
      </c>
      <c r="E235" s="220">
        <v>576385.74</v>
      </c>
      <c r="F235" s="220">
        <v>576385.74</v>
      </c>
      <c r="G235" s="220">
        <v>576385.74</v>
      </c>
      <c r="H235" s="220">
        <v>576385.74</v>
      </c>
      <c r="I235" s="220">
        <v>576385.74</v>
      </c>
      <c r="J235" s="220">
        <v>576385.74</v>
      </c>
      <c r="K235" s="220">
        <v>576385.74</v>
      </c>
      <c r="L235" s="220">
        <v>576385.74</v>
      </c>
      <c r="M235" s="220">
        <v>576385.74</v>
      </c>
      <c r="N235" s="220">
        <v>576385.74</v>
      </c>
      <c r="O235" s="220">
        <v>576385.74</v>
      </c>
      <c r="P235" s="220">
        <f t="shared" si="42"/>
        <v>6916628.8800000018</v>
      </c>
      <c r="Q235" s="220">
        <v>576385.74</v>
      </c>
      <c r="R235" s="220">
        <v>576385.74</v>
      </c>
      <c r="S235" s="220">
        <v>576385.74</v>
      </c>
      <c r="T235" s="220">
        <v>576385.74</v>
      </c>
      <c r="U235" s="220">
        <v>576385.74</v>
      </c>
      <c r="V235" s="220">
        <v>576385.74</v>
      </c>
      <c r="W235" s="220">
        <v>576385.74</v>
      </c>
      <c r="X235" s="220">
        <v>576385.74</v>
      </c>
      <c r="Y235" s="220">
        <v>576385.74</v>
      </c>
      <c r="Z235" s="220">
        <v>576385.74</v>
      </c>
      <c r="AA235" s="220">
        <v>576385.74</v>
      </c>
      <c r="AB235" s="220">
        <v>576385.74</v>
      </c>
      <c r="AC235" s="220">
        <v>576385.74</v>
      </c>
      <c r="AD235" s="220">
        <v>576385.74</v>
      </c>
      <c r="AE235" s="220">
        <v>576385.74</v>
      </c>
      <c r="AF235" s="220">
        <v>576385.74</v>
      </c>
      <c r="AG235" s="220">
        <f t="shared" si="43"/>
        <v>6916628.8800000018</v>
      </c>
      <c r="AH235" s="234"/>
      <c r="AI235" s="235">
        <f t="shared" si="46"/>
        <v>1834.83</v>
      </c>
      <c r="AJ235" s="235">
        <f t="shared" si="46"/>
        <v>1834.83</v>
      </c>
      <c r="AK235" s="235">
        <f t="shared" si="46"/>
        <v>1834.83</v>
      </c>
      <c r="AL235" s="235">
        <f t="shared" si="44"/>
        <v>1834.83</v>
      </c>
      <c r="AM235" s="235">
        <f t="shared" si="44"/>
        <v>1834.83</v>
      </c>
      <c r="AN235" s="235">
        <f t="shared" si="44"/>
        <v>1834.83</v>
      </c>
      <c r="AO235" s="235">
        <f t="shared" si="44"/>
        <v>1834.83</v>
      </c>
      <c r="AP235" s="235">
        <f t="shared" si="44"/>
        <v>1834.83</v>
      </c>
      <c r="AQ235" s="235">
        <f t="shared" si="44"/>
        <v>1834.83</v>
      </c>
      <c r="AR235" s="235">
        <f t="shared" si="34"/>
        <v>1834.83</v>
      </c>
      <c r="AS235" s="235">
        <f t="shared" si="34"/>
        <v>1834.83</v>
      </c>
      <c r="AT235" s="235">
        <f t="shared" si="34"/>
        <v>1834.83</v>
      </c>
      <c r="AU235" s="236">
        <f t="shared" si="39"/>
        <v>22017.960000000006</v>
      </c>
      <c r="AV235" s="236">
        <f t="shared" si="40"/>
        <v>1834.83</v>
      </c>
      <c r="AW235" s="236">
        <f t="shared" si="40"/>
        <v>1834.83</v>
      </c>
      <c r="AX235" s="236">
        <f t="shared" si="40"/>
        <v>1834.83</v>
      </c>
      <c r="AY235" s="236">
        <f t="shared" si="38"/>
        <v>1834.83</v>
      </c>
      <c r="AZ235" s="236">
        <f t="shared" si="47"/>
        <v>1834.83</v>
      </c>
      <c r="BA235" s="236">
        <f t="shared" si="47"/>
        <v>1834.83</v>
      </c>
      <c r="BB235" s="236">
        <f t="shared" si="47"/>
        <v>1834.83</v>
      </c>
      <c r="BC235" s="236">
        <f t="shared" si="45"/>
        <v>1834.83</v>
      </c>
      <c r="BD235" s="236">
        <f t="shared" si="45"/>
        <v>1834.83</v>
      </c>
      <c r="BE235" s="236">
        <f t="shared" si="45"/>
        <v>1834.83</v>
      </c>
      <c r="BF235" s="236">
        <f t="shared" si="45"/>
        <v>1834.83</v>
      </c>
      <c r="BG235" s="236">
        <f t="shared" si="45"/>
        <v>1834.83</v>
      </c>
      <c r="BH235" s="236">
        <f t="shared" si="45"/>
        <v>1834.83</v>
      </c>
      <c r="BI235" s="236">
        <f t="shared" si="35"/>
        <v>1834.83</v>
      </c>
      <c r="BJ235" s="236">
        <f t="shared" si="35"/>
        <v>1834.83</v>
      </c>
      <c r="BK235" s="236">
        <f t="shared" si="35"/>
        <v>1834.83</v>
      </c>
      <c r="BL235" s="235">
        <f t="shared" si="41"/>
        <v>22017.960000000006</v>
      </c>
      <c r="BM235" s="234"/>
      <c r="BN235" s="234"/>
      <c r="BO235" s="234"/>
      <c r="BP235" s="234"/>
      <c r="BQ235" s="234"/>
    </row>
    <row r="236" spans="1:69">
      <c r="A236" s="234" t="s">
        <v>449</v>
      </c>
      <c r="B236" s="231">
        <v>3.8300000000000001E-2</v>
      </c>
      <c r="C236" s="231">
        <v>3.8300000000000001E-2</v>
      </c>
      <c r="D236" s="220">
        <v>593786.01</v>
      </c>
      <c r="E236" s="220">
        <v>593786.01</v>
      </c>
      <c r="F236" s="220">
        <v>593786.01</v>
      </c>
      <c r="G236" s="220">
        <v>593786.01</v>
      </c>
      <c r="H236" s="220">
        <v>593786.01</v>
      </c>
      <c r="I236" s="220">
        <v>593786.01</v>
      </c>
      <c r="J236" s="220">
        <v>593786.01</v>
      </c>
      <c r="K236" s="220">
        <v>593786.01</v>
      </c>
      <c r="L236" s="220">
        <v>593786.01</v>
      </c>
      <c r="M236" s="220">
        <v>593786.01</v>
      </c>
      <c r="N236" s="220">
        <v>593786.01</v>
      </c>
      <c r="O236" s="220">
        <v>593786.01</v>
      </c>
      <c r="P236" s="220">
        <f t="shared" si="42"/>
        <v>7125432.1199999982</v>
      </c>
      <c r="Q236" s="220">
        <v>593786.01</v>
      </c>
      <c r="R236" s="220">
        <v>593786.01</v>
      </c>
      <c r="S236" s="220">
        <v>593786.01</v>
      </c>
      <c r="T236" s="220">
        <v>593786.01</v>
      </c>
      <c r="U236" s="220">
        <v>593786.01</v>
      </c>
      <c r="V236" s="220">
        <v>593786.01</v>
      </c>
      <c r="W236" s="220">
        <v>593786.01</v>
      </c>
      <c r="X236" s="220">
        <v>593786.01</v>
      </c>
      <c r="Y236" s="220">
        <v>593786.01</v>
      </c>
      <c r="Z236" s="220">
        <v>593786.01</v>
      </c>
      <c r="AA236" s="220">
        <v>593786.01</v>
      </c>
      <c r="AB236" s="220">
        <v>593786.01</v>
      </c>
      <c r="AC236" s="220">
        <v>593786.01</v>
      </c>
      <c r="AD236" s="220">
        <v>593786.01</v>
      </c>
      <c r="AE236" s="220">
        <v>593786.01</v>
      </c>
      <c r="AF236" s="220">
        <v>593786.01</v>
      </c>
      <c r="AG236" s="220">
        <f t="shared" si="43"/>
        <v>7125432.1199999982</v>
      </c>
      <c r="AH236" s="234"/>
      <c r="AI236" s="235">
        <f t="shared" si="46"/>
        <v>1895.17</v>
      </c>
      <c r="AJ236" s="235">
        <f t="shared" si="46"/>
        <v>1895.17</v>
      </c>
      <c r="AK236" s="235">
        <f t="shared" si="46"/>
        <v>1895.17</v>
      </c>
      <c r="AL236" s="235">
        <f t="shared" si="44"/>
        <v>1895.17</v>
      </c>
      <c r="AM236" s="235">
        <f t="shared" si="44"/>
        <v>1895.17</v>
      </c>
      <c r="AN236" s="235">
        <f t="shared" si="44"/>
        <v>1895.17</v>
      </c>
      <c r="AO236" s="235">
        <f t="shared" si="44"/>
        <v>1895.17</v>
      </c>
      <c r="AP236" s="235">
        <f t="shared" si="44"/>
        <v>1895.17</v>
      </c>
      <c r="AQ236" s="235">
        <f t="shared" si="44"/>
        <v>1895.17</v>
      </c>
      <c r="AR236" s="235">
        <f t="shared" si="34"/>
        <v>1895.17</v>
      </c>
      <c r="AS236" s="235">
        <f t="shared" si="34"/>
        <v>1895.17</v>
      </c>
      <c r="AT236" s="235">
        <f t="shared" si="34"/>
        <v>1895.17</v>
      </c>
      <c r="AU236" s="236">
        <f t="shared" si="39"/>
        <v>22742.039999999994</v>
      </c>
      <c r="AV236" s="236">
        <f t="shared" si="40"/>
        <v>1895.17</v>
      </c>
      <c r="AW236" s="236">
        <f t="shared" si="40"/>
        <v>1895.17</v>
      </c>
      <c r="AX236" s="236">
        <f t="shared" si="40"/>
        <v>1895.17</v>
      </c>
      <c r="AY236" s="236">
        <f t="shared" si="38"/>
        <v>1895.17</v>
      </c>
      <c r="AZ236" s="236">
        <f t="shared" si="47"/>
        <v>1895.17</v>
      </c>
      <c r="BA236" s="236">
        <f t="shared" si="47"/>
        <v>1895.17</v>
      </c>
      <c r="BB236" s="236">
        <f t="shared" si="47"/>
        <v>1895.17</v>
      </c>
      <c r="BC236" s="236">
        <f t="shared" si="45"/>
        <v>1895.17</v>
      </c>
      <c r="BD236" s="236">
        <f t="shared" si="45"/>
        <v>1895.17</v>
      </c>
      <c r="BE236" s="236">
        <f t="shared" si="45"/>
        <v>1895.17</v>
      </c>
      <c r="BF236" s="236">
        <f t="shared" si="45"/>
        <v>1895.17</v>
      </c>
      <c r="BG236" s="236">
        <f t="shared" si="45"/>
        <v>1895.17</v>
      </c>
      <c r="BH236" s="236">
        <f t="shared" si="45"/>
        <v>1895.17</v>
      </c>
      <c r="BI236" s="236">
        <f t="shared" si="35"/>
        <v>1895.17</v>
      </c>
      <c r="BJ236" s="236">
        <f t="shared" si="35"/>
        <v>1895.17</v>
      </c>
      <c r="BK236" s="236">
        <f t="shared" si="35"/>
        <v>1895.17</v>
      </c>
      <c r="BL236" s="235">
        <f t="shared" si="41"/>
        <v>22742.039999999994</v>
      </c>
      <c r="BM236" s="234"/>
      <c r="BN236" s="234"/>
      <c r="BO236" s="234"/>
      <c r="BP236" s="234"/>
      <c r="BQ236" s="234"/>
    </row>
    <row r="237" spans="1:69">
      <c r="A237" s="234" t="s">
        <v>450</v>
      </c>
      <c r="B237" s="231">
        <v>3.5699999999999996E-2</v>
      </c>
      <c r="C237" s="231">
        <v>3.5699999999999996E-2</v>
      </c>
      <c r="D237" s="220">
        <v>258073267.91</v>
      </c>
      <c r="E237" s="220">
        <v>266519113.16999999</v>
      </c>
      <c r="F237" s="220">
        <v>273130159.62</v>
      </c>
      <c r="G237" s="220">
        <v>271414123.56999999</v>
      </c>
      <c r="H237" s="220">
        <v>271398169.22000003</v>
      </c>
      <c r="I237" s="220">
        <v>271218615.13999999</v>
      </c>
      <c r="J237" s="220">
        <v>271076252.45499998</v>
      </c>
      <c r="K237" s="220">
        <v>271364895.81</v>
      </c>
      <c r="L237" s="220">
        <v>271649994.54500002</v>
      </c>
      <c r="M237" s="220">
        <v>271695506.24000001</v>
      </c>
      <c r="N237" s="220">
        <v>271692450.58999997</v>
      </c>
      <c r="O237" s="220">
        <v>271692450.58999997</v>
      </c>
      <c r="P237" s="220">
        <f t="shared" si="42"/>
        <v>3240924998.8600006</v>
      </c>
      <c r="Q237" s="220">
        <v>271692450.58999997</v>
      </c>
      <c r="R237" s="220">
        <v>271999117.96999997</v>
      </c>
      <c r="S237" s="220">
        <v>272305785.34999996</v>
      </c>
      <c r="T237" s="220">
        <v>272305785.34999996</v>
      </c>
      <c r="U237" s="220">
        <v>272305785.34999996</v>
      </c>
      <c r="V237" s="220">
        <v>272305785.34999996</v>
      </c>
      <c r="W237" s="220">
        <v>272305785.34999996</v>
      </c>
      <c r="X237" s="220">
        <v>273172927.48499995</v>
      </c>
      <c r="Y237" s="220">
        <v>274040069.61999995</v>
      </c>
      <c r="Z237" s="220">
        <v>274040069.61999995</v>
      </c>
      <c r="AA237" s="220">
        <v>274040069.61999995</v>
      </c>
      <c r="AB237" s="220">
        <v>274040069.61999995</v>
      </c>
      <c r="AC237" s="220">
        <v>276463941.53999996</v>
      </c>
      <c r="AD237" s="220">
        <v>278887813.45999998</v>
      </c>
      <c r="AE237" s="220">
        <v>278887813.45999998</v>
      </c>
      <c r="AF237" s="220">
        <v>278887813.45999998</v>
      </c>
      <c r="AG237" s="220">
        <f t="shared" si="43"/>
        <v>3299377943.9349995</v>
      </c>
      <c r="AH237" s="234"/>
      <c r="AI237" s="235">
        <f t="shared" si="46"/>
        <v>767767.97</v>
      </c>
      <c r="AJ237" s="235">
        <f t="shared" si="46"/>
        <v>792894.36</v>
      </c>
      <c r="AK237" s="235">
        <f t="shared" si="46"/>
        <v>812562.22</v>
      </c>
      <c r="AL237" s="235">
        <f t="shared" si="44"/>
        <v>807457.02</v>
      </c>
      <c r="AM237" s="235">
        <f t="shared" si="44"/>
        <v>807409.55</v>
      </c>
      <c r="AN237" s="235">
        <f t="shared" si="44"/>
        <v>806875.38</v>
      </c>
      <c r="AO237" s="235">
        <f t="shared" si="44"/>
        <v>806451.85</v>
      </c>
      <c r="AP237" s="235">
        <f t="shared" si="44"/>
        <v>807310.57</v>
      </c>
      <c r="AQ237" s="235">
        <f t="shared" si="44"/>
        <v>808158.73</v>
      </c>
      <c r="AR237" s="235">
        <f t="shared" si="34"/>
        <v>808294.13</v>
      </c>
      <c r="AS237" s="235">
        <f t="shared" si="34"/>
        <v>808285.04</v>
      </c>
      <c r="AT237" s="235">
        <f t="shared" si="34"/>
        <v>808285.04</v>
      </c>
      <c r="AU237" s="236">
        <f t="shared" si="39"/>
        <v>9641751.8599999994</v>
      </c>
      <c r="AV237" s="236">
        <f t="shared" si="40"/>
        <v>808285.04</v>
      </c>
      <c r="AW237" s="236">
        <f t="shared" si="40"/>
        <v>809197.38</v>
      </c>
      <c r="AX237" s="236">
        <f t="shared" si="40"/>
        <v>810109.71</v>
      </c>
      <c r="AY237" s="236">
        <f t="shared" si="38"/>
        <v>810109.71</v>
      </c>
      <c r="AZ237" s="236">
        <f t="shared" si="47"/>
        <v>810109.71</v>
      </c>
      <c r="BA237" s="236">
        <f t="shared" si="47"/>
        <v>810109.71</v>
      </c>
      <c r="BB237" s="236">
        <f t="shared" si="47"/>
        <v>810109.71</v>
      </c>
      <c r="BC237" s="236">
        <f t="shared" si="45"/>
        <v>812689.46</v>
      </c>
      <c r="BD237" s="236">
        <f t="shared" si="45"/>
        <v>815269.21</v>
      </c>
      <c r="BE237" s="236">
        <f t="shared" si="45"/>
        <v>815269.21</v>
      </c>
      <c r="BF237" s="236">
        <f t="shared" si="45"/>
        <v>815269.21</v>
      </c>
      <c r="BG237" s="236">
        <f t="shared" si="45"/>
        <v>815269.21</v>
      </c>
      <c r="BH237" s="236">
        <f t="shared" si="45"/>
        <v>822480.23</v>
      </c>
      <c r="BI237" s="236">
        <f t="shared" si="35"/>
        <v>829691.25</v>
      </c>
      <c r="BJ237" s="236">
        <f t="shared" si="35"/>
        <v>829691.25</v>
      </c>
      <c r="BK237" s="236">
        <f t="shared" si="35"/>
        <v>829691.25</v>
      </c>
      <c r="BL237" s="235">
        <f t="shared" si="41"/>
        <v>9815649.4100000001</v>
      </c>
      <c r="BM237" s="234"/>
      <c r="BN237" s="234"/>
      <c r="BO237" s="234"/>
      <c r="BP237" s="234"/>
      <c r="BQ237" s="234"/>
    </row>
    <row r="238" spans="1:69">
      <c r="A238" s="234" t="s">
        <v>451</v>
      </c>
      <c r="B238" s="231">
        <v>4.9399999999999999E-2</v>
      </c>
      <c r="C238" s="231">
        <v>4.9399999999999999E-2</v>
      </c>
      <c r="D238" s="220">
        <v>25934235.140000001</v>
      </c>
      <c r="E238" s="220">
        <v>25934235.140000001</v>
      </c>
      <c r="F238" s="220">
        <v>25934235.140000001</v>
      </c>
      <c r="G238" s="220">
        <v>25934235.140000001</v>
      </c>
      <c r="H238" s="220">
        <v>25934235.140000001</v>
      </c>
      <c r="I238" s="220">
        <v>25934235.140000001</v>
      </c>
      <c r="J238" s="220">
        <v>25934235.140000001</v>
      </c>
      <c r="K238" s="220">
        <v>25934235.140000001</v>
      </c>
      <c r="L238" s="220">
        <v>25934235.140000001</v>
      </c>
      <c r="M238" s="220">
        <v>25934235.140000001</v>
      </c>
      <c r="N238" s="220">
        <v>25934235.140000001</v>
      </c>
      <c r="O238" s="220">
        <v>25934235.140000001</v>
      </c>
      <c r="P238" s="220">
        <f t="shared" si="42"/>
        <v>311210821.67999995</v>
      </c>
      <c r="Q238" s="220">
        <v>25934235.140000001</v>
      </c>
      <c r="R238" s="220">
        <v>25934235.140000001</v>
      </c>
      <c r="S238" s="220">
        <v>25934235.140000001</v>
      </c>
      <c r="T238" s="220">
        <v>25934235.140000001</v>
      </c>
      <c r="U238" s="220">
        <v>25934235.140000001</v>
      </c>
      <c r="V238" s="220">
        <v>25934235.140000001</v>
      </c>
      <c r="W238" s="220">
        <v>25934235.140000001</v>
      </c>
      <c r="X238" s="220">
        <v>25934235.140000001</v>
      </c>
      <c r="Y238" s="220">
        <v>25934235.140000001</v>
      </c>
      <c r="Z238" s="220">
        <v>25934235.140000001</v>
      </c>
      <c r="AA238" s="220">
        <v>25934235.140000001</v>
      </c>
      <c r="AB238" s="220">
        <v>25934235.140000001</v>
      </c>
      <c r="AC238" s="220">
        <v>25934235.140000001</v>
      </c>
      <c r="AD238" s="220">
        <v>25934235.140000001</v>
      </c>
      <c r="AE238" s="220">
        <v>25934235.140000001</v>
      </c>
      <c r="AF238" s="220">
        <v>25934235.140000001</v>
      </c>
      <c r="AG238" s="220">
        <f t="shared" si="43"/>
        <v>311210821.67999995</v>
      </c>
      <c r="AH238" s="234"/>
      <c r="AI238" s="235">
        <f t="shared" si="46"/>
        <v>106762.6</v>
      </c>
      <c r="AJ238" s="235">
        <f t="shared" si="46"/>
        <v>106762.6</v>
      </c>
      <c r="AK238" s="235">
        <f t="shared" si="46"/>
        <v>106762.6</v>
      </c>
      <c r="AL238" s="235">
        <f t="shared" si="44"/>
        <v>106762.6</v>
      </c>
      <c r="AM238" s="235">
        <f t="shared" si="44"/>
        <v>106762.6</v>
      </c>
      <c r="AN238" s="235">
        <f t="shared" si="44"/>
        <v>106762.6</v>
      </c>
      <c r="AO238" s="235">
        <f t="shared" si="44"/>
        <v>106762.6</v>
      </c>
      <c r="AP238" s="235">
        <f t="shared" si="44"/>
        <v>106762.6</v>
      </c>
      <c r="AQ238" s="235">
        <f t="shared" si="44"/>
        <v>106762.6</v>
      </c>
      <c r="AR238" s="235">
        <f t="shared" si="34"/>
        <v>106762.6</v>
      </c>
      <c r="AS238" s="235">
        <f t="shared" si="34"/>
        <v>106762.6</v>
      </c>
      <c r="AT238" s="235">
        <f t="shared" si="34"/>
        <v>106762.6</v>
      </c>
      <c r="AU238" s="236">
        <f t="shared" si="39"/>
        <v>1281151.2000000002</v>
      </c>
      <c r="AV238" s="236">
        <f t="shared" si="40"/>
        <v>106762.6</v>
      </c>
      <c r="AW238" s="236">
        <f t="shared" si="40"/>
        <v>106762.6</v>
      </c>
      <c r="AX238" s="236">
        <f t="shared" si="40"/>
        <v>106762.6</v>
      </c>
      <c r="AY238" s="236">
        <f t="shared" si="38"/>
        <v>106762.6</v>
      </c>
      <c r="AZ238" s="236">
        <f t="shared" si="47"/>
        <v>106762.6</v>
      </c>
      <c r="BA238" s="236">
        <f t="shared" si="47"/>
        <v>106762.6</v>
      </c>
      <c r="BB238" s="236">
        <f t="shared" si="47"/>
        <v>106762.6</v>
      </c>
      <c r="BC238" s="236">
        <f t="shared" si="45"/>
        <v>106762.6</v>
      </c>
      <c r="BD238" s="236">
        <f t="shared" si="45"/>
        <v>106762.6</v>
      </c>
      <c r="BE238" s="236">
        <f t="shared" si="45"/>
        <v>106762.6</v>
      </c>
      <c r="BF238" s="236">
        <f t="shared" si="45"/>
        <v>106762.6</v>
      </c>
      <c r="BG238" s="236">
        <f t="shared" si="45"/>
        <v>106762.6</v>
      </c>
      <c r="BH238" s="236">
        <f t="shared" si="45"/>
        <v>106762.6</v>
      </c>
      <c r="BI238" s="236">
        <f t="shared" si="35"/>
        <v>106762.6</v>
      </c>
      <c r="BJ238" s="236">
        <f t="shared" si="35"/>
        <v>106762.6</v>
      </c>
      <c r="BK238" s="236">
        <f t="shared" si="35"/>
        <v>106762.6</v>
      </c>
      <c r="BL238" s="235">
        <f t="shared" si="41"/>
        <v>1281151.2000000002</v>
      </c>
      <c r="BM238" s="234"/>
      <c r="BN238" s="234"/>
      <c r="BO238" s="234"/>
      <c r="BP238" s="234"/>
      <c r="BQ238" s="234"/>
    </row>
    <row r="239" spans="1:69">
      <c r="A239" s="234" t="s">
        <v>452</v>
      </c>
      <c r="B239" s="231">
        <v>4.82E-2</v>
      </c>
      <c r="C239" s="231">
        <v>4.82E-2</v>
      </c>
      <c r="D239" s="220">
        <v>42711831.420000002</v>
      </c>
      <c r="E239" s="220">
        <v>42711831.420000002</v>
      </c>
      <c r="F239" s="220">
        <v>42711831.420000002</v>
      </c>
      <c r="G239" s="220">
        <v>42711831.420000002</v>
      </c>
      <c r="H239" s="220">
        <v>42711831.420000002</v>
      </c>
      <c r="I239" s="220">
        <v>42711831.420000002</v>
      </c>
      <c r="J239" s="220">
        <v>42711831.420000002</v>
      </c>
      <c r="K239" s="220">
        <v>42711831.420000002</v>
      </c>
      <c r="L239" s="220">
        <v>42711831.420000002</v>
      </c>
      <c r="M239" s="220">
        <v>42711831.420000002</v>
      </c>
      <c r="N239" s="220">
        <v>42711831.420000002</v>
      </c>
      <c r="O239" s="220">
        <v>42711831.420000002</v>
      </c>
      <c r="P239" s="220">
        <f t="shared" si="42"/>
        <v>512541977.04000014</v>
      </c>
      <c r="Q239" s="220">
        <v>42711831.420000002</v>
      </c>
      <c r="R239" s="220">
        <v>42711831.420000002</v>
      </c>
      <c r="S239" s="220">
        <v>42711831.420000002</v>
      </c>
      <c r="T239" s="220">
        <v>42711831.420000002</v>
      </c>
      <c r="U239" s="220">
        <v>42711831.420000002</v>
      </c>
      <c r="V239" s="220">
        <v>42711831.420000002</v>
      </c>
      <c r="W239" s="220">
        <v>42711831.420000002</v>
      </c>
      <c r="X239" s="220">
        <v>42711831.420000002</v>
      </c>
      <c r="Y239" s="220">
        <v>42711831.420000002</v>
      </c>
      <c r="Z239" s="220">
        <v>42711831.420000002</v>
      </c>
      <c r="AA239" s="220">
        <v>42711831.420000002</v>
      </c>
      <c r="AB239" s="220">
        <v>42711831.420000002</v>
      </c>
      <c r="AC239" s="220">
        <v>42711831.420000002</v>
      </c>
      <c r="AD239" s="220">
        <v>42711831.420000002</v>
      </c>
      <c r="AE239" s="220">
        <v>42711831.420000002</v>
      </c>
      <c r="AF239" s="220">
        <v>42711831.420000002</v>
      </c>
      <c r="AG239" s="220">
        <f t="shared" si="43"/>
        <v>512541977.04000014</v>
      </c>
      <c r="AH239" s="234"/>
      <c r="AI239" s="235">
        <f t="shared" si="46"/>
        <v>171559.19</v>
      </c>
      <c r="AJ239" s="235">
        <f t="shared" si="46"/>
        <v>171559.19</v>
      </c>
      <c r="AK239" s="235">
        <f t="shared" si="46"/>
        <v>171559.19</v>
      </c>
      <c r="AL239" s="235">
        <f t="shared" si="44"/>
        <v>171559.19</v>
      </c>
      <c r="AM239" s="235">
        <f t="shared" si="44"/>
        <v>171559.19</v>
      </c>
      <c r="AN239" s="235">
        <f t="shared" si="44"/>
        <v>171559.19</v>
      </c>
      <c r="AO239" s="235">
        <f t="shared" si="44"/>
        <v>171559.19</v>
      </c>
      <c r="AP239" s="235">
        <f t="shared" si="44"/>
        <v>171559.19</v>
      </c>
      <c r="AQ239" s="235">
        <f t="shared" si="44"/>
        <v>171559.19</v>
      </c>
      <c r="AR239" s="235">
        <f t="shared" si="34"/>
        <v>171559.19</v>
      </c>
      <c r="AS239" s="235">
        <f t="shared" si="34"/>
        <v>171559.19</v>
      </c>
      <c r="AT239" s="235">
        <f t="shared" si="34"/>
        <v>171559.19</v>
      </c>
      <c r="AU239" s="236">
        <f t="shared" si="39"/>
        <v>2058710.2799999996</v>
      </c>
      <c r="AV239" s="236">
        <f t="shared" si="40"/>
        <v>171559.19</v>
      </c>
      <c r="AW239" s="236">
        <f t="shared" si="40"/>
        <v>171559.19</v>
      </c>
      <c r="AX239" s="236">
        <f t="shared" si="40"/>
        <v>171559.19</v>
      </c>
      <c r="AY239" s="236">
        <f t="shared" si="38"/>
        <v>171559.19</v>
      </c>
      <c r="AZ239" s="236">
        <f t="shared" si="47"/>
        <v>171559.19</v>
      </c>
      <c r="BA239" s="236">
        <f t="shared" si="47"/>
        <v>171559.19</v>
      </c>
      <c r="BB239" s="236">
        <f t="shared" si="47"/>
        <v>171559.19</v>
      </c>
      <c r="BC239" s="236">
        <f t="shared" si="45"/>
        <v>171559.19</v>
      </c>
      <c r="BD239" s="236">
        <f t="shared" si="45"/>
        <v>171559.19</v>
      </c>
      <c r="BE239" s="236">
        <f t="shared" si="45"/>
        <v>171559.19</v>
      </c>
      <c r="BF239" s="236">
        <f t="shared" si="45"/>
        <v>171559.19</v>
      </c>
      <c r="BG239" s="236">
        <f t="shared" si="45"/>
        <v>171559.19</v>
      </c>
      <c r="BH239" s="236">
        <f t="shared" si="45"/>
        <v>171559.19</v>
      </c>
      <c r="BI239" s="236">
        <f t="shared" si="35"/>
        <v>171559.19</v>
      </c>
      <c r="BJ239" s="236">
        <f t="shared" si="35"/>
        <v>171559.19</v>
      </c>
      <c r="BK239" s="236">
        <f t="shared" si="35"/>
        <v>171559.19</v>
      </c>
      <c r="BL239" s="235">
        <f t="shared" si="41"/>
        <v>2058710.2799999996</v>
      </c>
      <c r="BM239" s="234"/>
      <c r="BN239" s="234"/>
      <c r="BO239" s="234"/>
      <c r="BP239" s="234"/>
      <c r="BQ239" s="234"/>
    </row>
    <row r="240" spans="1:69">
      <c r="A240" s="234" t="s">
        <v>453</v>
      </c>
      <c r="B240" s="231">
        <v>4.41E-2</v>
      </c>
      <c r="C240" s="231">
        <v>4.41E-2</v>
      </c>
      <c r="D240" s="220">
        <v>16691313.75</v>
      </c>
      <c r="E240" s="220">
        <v>16691313.75</v>
      </c>
      <c r="F240" s="220">
        <v>16691313.75</v>
      </c>
      <c r="G240" s="220">
        <v>16691313.75</v>
      </c>
      <c r="H240" s="220">
        <v>16691313.75</v>
      </c>
      <c r="I240" s="220">
        <v>16691313.75</v>
      </c>
      <c r="J240" s="220">
        <v>16691313.75</v>
      </c>
      <c r="K240" s="220">
        <v>16691313.75</v>
      </c>
      <c r="L240" s="220">
        <v>16691313.75</v>
      </c>
      <c r="M240" s="220">
        <v>16691313.75</v>
      </c>
      <c r="N240" s="220">
        <v>16691313.75</v>
      </c>
      <c r="O240" s="220">
        <v>16691313.75</v>
      </c>
      <c r="P240" s="220">
        <f t="shared" si="42"/>
        <v>200295765</v>
      </c>
      <c r="Q240" s="220">
        <v>16691313.75</v>
      </c>
      <c r="R240" s="220">
        <v>16691313.75</v>
      </c>
      <c r="S240" s="220">
        <v>16691313.75</v>
      </c>
      <c r="T240" s="220">
        <v>16691313.75</v>
      </c>
      <c r="U240" s="220">
        <v>16691313.75</v>
      </c>
      <c r="V240" s="220">
        <v>16691313.75</v>
      </c>
      <c r="W240" s="220">
        <v>16691313.75</v>
      </c>
      <c r="X240" s="220">
        <v>16691313.75</v>
      </c>
      <c r="Y240" s="220">
        <v>16691313.75</v>
      </c>
      <c r="Z240" s="220">
        <v>16691313.75</v>
      </c>
      <c r="AA240" s="220">
        <v>16691313.75</v>
      </c>
      <c r="AB240" s="220">
        <v>16691313.75</v>
      </c>
      <c r="AC240" s="220">
        <v>16691313.75</v>
      </c>
      <c r="AD240" s="220">
        <v>16691313.75</v>
      </c>
      <c r="AE240" s="220">
        <v>16691313.75</v>
      </c>
      <c r="AF240" s="220">
        <v>16691313.75</v>
      </c>
      <c r="AG240" s="220">
        <f t="shared" si="43"/>
        <v>200295765</v>
      </c>
      <c r="AH240" s="234"/>
      <c r="AI240" s="235">
        <f t="shared" si="46"/>
        <v>61340.58</v>
      </c>
      <c r="AJ240" s="235">
        <f t="shared" si="46"/>
        <v>61340.58</v>
      </c>
      <c r="AK240" s="235">
        <f t="shared" si="46"/>
        <v>61340.58</v>
      </c>
      <c r="AL240" s="235">
        <f t="shared" si="44"/>
        <v>61340.58</v>
      </c>
      <c r="AM240" s="235">
        <f t="shared" si="44"/>
        <v>61340.58</v>
      </c>
      <c r="AN240" s="235">
        <f t="shared" si="44"/>
        <v>61340.58</v>
      </c>
      <c r="AO240" s="235">
        <f t="shared" si="44"/>
        <v>61340.58</v>
      </c>
      <c r="AP240" s="235">
        <f t="shared" si="44"/>
        <v>61340.58</v>
      </c>
      <c r="AQ240" s="235">
        <f t="shared" si="44"/>
        <v>61340.58</v>
      </c>
      <c r="AR240" s="235">
        <f t="shared" si="34"/>
        <v>61340.58</v>
      </c>
      <c r="AS240" s="235">
        <f t="shared" si="34"/>
        <v>61340.58</v>
      </c>
      <c r="AT240" s="235">
        <f t="shared" si="34"/>
        <v>61340.58</v>
      </c>
      <c r="AU240" s="236">
        <f t="shared" si="39"/>
        <v>736086.96</v>
      </c>
      <c r="AV240" s="236">
        <f t="shared" si="40"/>
        <v>61340.58</v>
      </c>
      <c r="AW240" s="236">
        <f t="shared" si="40"/>
        <v>61340.58</v>
      </c>
      <c r="AX240" s="236">
        <f t="shared" si="40"/>
        <v>61340.58</v>
      </c>
      <c r="AY240" s="236">
        <f t="shared" si="38"/>
        <v>61340.58</v>
      </c>
      <c r="AZ240" s="236">
        <f t="shared" si="47"/>
        <v>61340.58</v>
      </c>
      <c r="BA240" s="236">
        <f t="shared" si="47"/>
        <v>61340.58</v>
      </c>
      <c r="BB240" s="236">
        <f t="shared" si="47"/>
        <v>61340.58</v>
      </c>
      <c r="BC240" s="236">
        <f t="shared" si="45"/>
        <v>61340.58</v>
      </c>
      <c r="BD240" s="236">
        <f t="shared" si="45"/>
        <v>61340.58</v>
      </c>
      <c r="BE240" s="236">
        <f t="shared" si="45"/>
        <v>61340.58</v>
      </c>
      <c r="BF240" s="236">
        <f t="shared" si="45"/>
        <v>61340.58</v>
      </c>
      <c r="BG240" s="236">
        <f t="shared" si="45"/>
        <v>61340.58</v>
      </c>
      <c r="BH240" s="236">
        <f t="shared" si="45"/>
        <v>61340.58</v>
      </c>
      <c r="BI240" s="236">
        <f t="shared" si="35"/>
        <v>61340.58</v>
      </c>
      <c r="BJ240" s="236">
        <f t="shared" si="35"/>
        <v>61340.58</v>
      </c>
      <c r="BK240" s="236">
        <f t="shared" si="35"/>
        <v>61340.58</v>
      </c>
      <c r="BL240" s="235">
        <f t="shared" si="41"/>
        <v>736086.96</v>
      </c>
      <c r="BM240" s="234"/>
      <c r="BN240" s="234"/>
      <c r="BO240" s="234"/>
      <c r="BP240" s="234"/>
      <c r="BQ240" s="234"/>
    </row>
    <row r="241" spans="1:69">
      <c r="A241" s="234" t="s">
        <v>454</v>
      </c>
      <c r="B241" s="231">
        <v>5.4199999999999998E-2</v>
      </c>
      <c r="C241" s="231">
        <v>5.4199999999999998E-2</v>
      </c>
      <c r="D241" s="220">
        <v>43060710.68</v>
      </c>
      <c r="E241" s="220">
        <v>43034791.909999996</v>
      </c>
      <c r="F241" s="220">
        <v>43034791.909999996</v>
      </c>
      <c r="G241" s="220">
        <v>43034791.909999996</v>
      </c>
      <c r="H241" s="220">
        <v>43034791.909999996</v>
      </c>
      <c r="I241" s="220">
        <v>43034791.909999996</v>
      </c>
      <c r="J241" s="220">
        <v>43034791.909999996</v>
      </c>
      <c r="K241" s="220">
        <v>43272087.689999998</v>
      </c>
      <c r="L241" s="220">
        <v>43509383.469999999</v>
      </c>
      <c r="M241" s="220">
        <v>43509383.469999999</v>
      </c>
      <c r="N241" s="220">
        <v>43509383.469999999</v>
      </c>
      <c r="O241" s="220">
        <v>43509383.469999999</v>
      </c>
      <c r="P241" s="220">
        <f t="shared" si="42"/>
        <v>518579083.71000004</v>
      </c>
      <c r="Q241" s="220">
        <v>43509383.469999999</v>
      </c>
      <c r="R241" s="220">
        <v>43509383.469999999</v>
      </c>
      <c r="S241" s="220">
        <v>43509383.469999999</v>
      </c>
      <c r="T241" s="220">
        <v>43509383.469999999</v>
      </c>
      <c r="U241" s="220">
        <v>43509383.469999999</v>
      </c>
      <c r="V241" s="220">
        <v>43509383.469999999</v>
      </c>
      <c r="W241" s="220">
        <v>43509383.469999999</v>
      </c>
      <c r="X241" s="220">
        <v>43509383.469999999</v>
      </c>
      <c r="Y241" s="220">
        <v>43509383.469999999</v>
      </c>
      <c r="Z241" s="220">
        <v>43509383.469999999</v>
      </c>
      <c r="AA241" s="220">
        <v>43509383.469999999</v>
      </c>
      <c r="AB241" s="220">
        <v>43509383.469999999</v>
      </c>
      <c r="AC241" s="220">
        <v>43509383.469999999</v>
      </c>
      <c r="AD241" s="220">
        <v>43509383.469999999</v>
      </c>
      <c r="AE241" s="220">
        <v>43509383.469999999</v>
      </c>
      <c r="AF241" s="220">
        <v>43509383.469999999</v>
      </c>
      <c r="AG241" s="220">
        <f t="shared" si="43"/>
        <v>522112601.6400001</v>
      </c>
      <c r="AH241" s="234"/>
      <c r="AI241" s="235">
        <f t="shared" si="46"/>
        <v>194490.88</v>
      </c>
      <c r="AJ241" s="235">
        <f t="shared" si="46"/>
        <v>194373.81</v>
      </c>
      <c r="AK241" s="235">
        <f t="shared" si="46"/>
        <v>194373.81</v>
      </c>
      <c r="AL241" s="235">
        <f t="shared" si="44"/>
        <v>194373.81</v>
      </c>
      <c r="AM241" s="235">
        <f t="shared" si="44"/>
        <v>194373.81</v>
      </c>
      <c r="AN241" s="235">
        <f t="shared" si="44"/>
        <v>194373.81</v>
      </c>
      <c r="AO241" s="235">
        <f t="shared" si="44"/>
        <v>194373.81</v>
      </c>
      <c r="AP241" s="235">
        <f t="shared" si="44"/>
        <v>195445.6</v>
      </c>
      <c r="AQ241" s="235">
        <f t="shared" si="44"/>
        <v>196517.38</v>
      </c>
      <c r="AR241" s="235">
        <f t="shared" si="34"/>
        <v>196517.38</v>
      </c>
      <c r="AS241" s="235">
        <f t="shared" si="34"/>
        <v>196517.38</v>
      </c>
      <c r="AT241" s="235">
        <f t="shared" si="34"/>
        <v>196517.38</v>
      </c>
      <c r="AU241" s="236">
        <f t="shared" si="39"/>
        <v>2342248.86</v>
      </c>
      <c r="AV241" s="236">
        <f t="shared" si="40"/>
        <v>196517.38</v>
      </c>
      <c r="AW241" s="236">
        <f t="shared" si="40"/>
        <v>196517.38</v>
      </c>
      <c r="AX241" s="236">
        <f t="shared" si="40"/>
        <v>196517.38</v>
      </c>
      <c r="AY241" s="236">
        <f t="shared" si="38"/>
        <v>196517.38</v>
      </c>
      <c r="AZ241" s="236">
        <f t="shared" si="47"/>
        <v>196517.38</v>
      </c>
      <c r="BA241" s="236">
        <f t="shared" si="47"/>
        <v>196517.38</v>
      </c>
      <c r="BB241" s="236">
        <f t="shared" si="47"/>
        <v>196517.38</v>
      </c>
      <c r="BC241" s="236">
        <f t="shared" si="45"/>
        <v>196517.38</v>
      </c>
      <c r="BD241" s="236">
        <f t="shared" si="45"/>
        <v>196517.38</v>
      </c>
      <c r="BE241" s="236">
        <f t="shared" si="45"/>
        <v>196517.38</v>
      </c>
      <c r="BF241" s="236">
        <f t="shared" si="45"/>
        <v>196517.38</v>
      </c>
      <c r="BG241" s="236">
        <f t="shared" si="45"/>
        <v>196517.38</v>
      </c>
      <c r="BH241" s="236">
        <f t="shared" si="45"/>
        <v>196517.38</v>
      </c>
      <c r="BI241" s="236">
        <f t="shared" si="35"/>
        <v>196517.38</v>
      </c>
      <c r="BJ241" s="236">
        <f t="shared" si="35"/>
        <v>196517.38</v>
      </c>
      <c r="BK241" s="236">
        <f t="shared" si="35"/>
        <v>196517.38</v>
      </c>
      <c r="BL241" s="235">
        <f t="shared" si="41"/>
        <v>2358208.5599999996</v>
      </c>
      <c r="BM241" s="234"/>
      <c r="BN241" s="234"/>
      <c r="BO241" s="234"/>
      <c r="BP241" s="234"/>
      <c r="BQ241" s="234"/>
    </row>
    <row r="242" spans="1:69">
      <c r="A242" s="234" t="s">
        <v>455</v>
      </c>
      <c r="B242" s="231">
        <v>5.28E-2</v>
      </c>
      <c r="C242" s="231">
        <v>5.28E-2</v>
      </c>
      <c r="D242" s="220">
        <v>32214803.190000001</v>
      </c>
      <c r="E242" s="220">
        <v>32214803.190000001</v>
      </c>
      <c r="F242" s="220">
        <v>32214803.190000001</v>
      </c>
      <c r="G242" s="220">
        <v>32214803.190000001</v>
      </c>
      <c r="H242" s="220">
        <v>32214803.190000001</v>
      </c>
      <c r="I242" s="220">
        <v>32214803.190000001</v>
      </c>
      <c r="J242" s="220">
        <v>32214803.190000001</v>
      </c>
      <c r="K242" s="220">
        <v>32326060.415000003</v>
      </c>
      <c r="L242" s="220">
        <v>32437317.640000001</v>
      </c>
      <c r="M242" s="220">
        <v>32437317.640000001</v>
      </c>
      <c r="N242" s="220">
        <v>32437317.640000001</v>
      </c>
      <c r="O242" s="220">
        <v>32437317.640000001</v>
      </c>
      <c r="P242" s="220">
        <f t="shared" si="42"/>
        <v>387578953.30499995</v>
      </c>
      <c r="Q242" s="220">
        <v>32437317.640000001</v>
      </c>
      <c r="R242" s="220">
        <v>32437317.640000001</v>
      </c>
      <c r="S242" s="220">
        <v>32437317.640000001</v>
      </c>
      <c r="T242" s="220">
        <v>32437317.640000001</v>
      </c>
      <c r="U242" s="220">
        <v>32437317.640000001</v>
      </c>
      <c r="V242" s="220">
        <v>32437317.640000001</v>
      </c>
      <c r="W242" s="220">
        <v>32437317.640000001</v>
      </c>
      <c r="X242" s="220">
        <v>32437317.640000001</v>
      </c>
      <c r="Y242" s="220">
        <v>32437317.640000001</v>
      </c>
      <c r="Z242" s="220">
        <v>32437317.640000001</v>
      </c>
      <c r="AA242" s="220">
        <v>32437317.640000001</v>
      </c>
      <c r="AB242" s="220">
        <v>32437317.640000001</v>
      </c>
      <c r="AC242" s="220">
        <v>32437317.640000001</v>
      </c>
      <c r="AD242" s="220">
        <v>32437317.640000001</v>
      </c>
      <c r="AE242" s="220">
        <v>32437317.640000001</v>
      </c>
      <c r="AF242" s="220">
        <v>32437317.640000001</v>
      </c>
      <c r="AG242" s="220">
        <f t="shared" si="43"/>
        <v>389247811.67999989</v>
      </c>
      <c r="AH242" s="234"/>
      <c r="AI242" s="235">
        <f t="shared" si="46"/>
        <v>141745.13</v>
      </c>
      <c r="AJ242" s="235">
        <f t="shared" si="46"/>
        <v>141745.13</v>
      </c>
      <c r="AK242" s="235">
        <f t="shared" si="46"/>
        <v>141745.13</v>
      </c>
      <c r="AL242" s="235">
        <f t="shared" si="44"/>
        <v>141745.13</v>
      </c>
      <c r="AM242" s="235">
        <f t="shared" si="44"/>
        <v>141745.13</v>
      </c>
      <c r="AN242" s="235">
        <f t="shared" si="44"/>
        <v>141745.13</v>
      </c>
      <c r="AO242" s="235">
        <f t="shared" si="44"/>
        <v>141745.13</v>
      </c>
      <c r="AP242" s="235">
        <f t="shared" si="44"/>
        <v>142234.67000000001</v>
      </c>
      <c r="AQ242" s="235">
        <f t="shared" si="44"/>
        <v>142724.20000000001</v>
      </c>
      <c r="AR242" s="235">
        <f t="shared" si="34"/>
        <v>142724.20000000001</v>
      </c>
      <c r="AS242" s="235">
        <f t="shared" si="34"/>
        <v>142724.20000000001</v>
      </c>
      <c r="AT242" s="235">
        <f t="shared" si="34"/>
        <v>142724.20000000001</v>
      </c>
      <c r="AU242" s="236">
        <f t="shared" si="39"/>
        <v>1705347.38</v>
      </c>
      <c r="AV242" s="236">
        <f t="shared" si="40"/>
        <v>142724.20000000001</v>
      </c>
      <c r="AW242" s="236">
        <f t="shared" si="40"/>
        <v>142724.20000000001</v>
      </c>
      <c r="AX242" s="236">
        <f t="shared" si="40"/>
        <v>142724.20000000001</v>
      </c>
      <c r="AY242" s="236">
        <f t="shared" si="38"/>
        <v>142724.20000000001</v>
      </c>
      <c r="AZ242" s="236">
        <f t="shared" si="47"/>
        <v>142724.20000000001</v>
      </c>
      <c r="BA242" s="236">
        <f t="shared" si="47"/>
        <v>142724.20000000001</v>
      </c>
      <c r="BB242" s="236">
        <f t="shared" si="47"/>
        <v>142724.20000000001</v>
      </c>
      <c r="BC242" s="236">
        <f t="shared" si="45"/>
        <v>142724.20000000001</v>
      </c>
      <c r="BD242" s="236">
        <f t="shared" si="45"/>
        <v>142724.20000000001</v>
      </c>
      <c r="BE242" s="236">
        <f t="shared" si="45"/>
        <v>142724.20000000001</v>
      </c>
      <c r="BF242" s="236">
        <f t="shared" si="45"/>
        <v>142724.20000000001</v>
      </c>
      <c r="BG242" s="236">
        <f t="shared" si="45"/>
        <v>142724.20000000001</v>
      </c>
      <c r="BH242" s="236">
        <f t="shared" si="45"/>
        <v>142724.20000000001</v>
      </c>
      <c r="BI242" s="236">
        <f t="shared" si="35"/>
        <v>142724.20000000001</v>
      </c>
      <c r="BJ242" s="236">
        <f t="shared" si="35"/>
        <v>142724.20000000001</v>
      </c>
      <c r="BK242" s="236">
        <f t="shared" si="35"/>
        <v>142724.20000000001</v>
      </c>
      <c r="BL242" s="235">
        <f t="shared" si="41"/>
        <v>1712690.3999999997</v>
      </c>
      <c r="BM242" s="234"/>
      <c r="BN242" s="234"/>
      <c r="BO242" s="234"/>
      <c r="BP242" s="234"/>
      <c r="BQ242" s="234"/>
    </row>
    <row r="243" spans="1:69">
      <c r="A243" s="234" t="s">
        <v>456</v>
      </c>
      <c r="B243" s="231">
        <v>5.8099999999999999E-2</v>
      </c>
      <c r="C243" s="231">
        <v>5.8099999999999999E-2</v>
      </c>
      <c r="D243" s="220">
        <v>26681256.469999999</v>
      </c>
      <c r="E243" s="220">
        <v>26681256.469999999</v>
      </c>
      <c r="F243" s="220">
        <v>26681256.469999999</v>
      </c>
      <c r="G243" s="220">
        <v>26681256.469999999</v>
      </c>
      <c r="H243" s="220">
        <v>26697939.059999999</v>
      </c>
      <c r="I243" s="220">
        <v>26714621.640000001</v>
      </c>
      <c r="J243" s="220">
        <v>26748021.324999999</v>
      </c>
      <c r="K243" s="220">
        <v>26781421.010000002</v>
      </c>
      <c r="L243" s="220">
        <v>26781421.010000002</v>
      </c>
      <c r="M243" s="220">
        <v>26781421.010000002</v>
      </c>
      <c r="N243" s="220">
        <v>26781421.010000002</v>
      </c>
      <c r="O243" s="220">
        <v>26781421.010000002</v>
      </c>
      <c r="P243" s="220">
        <f t="shared" si="42"/>
        <v>320792712.95499992</v>
      </c>
      <c r="Q243" s="220">
        <v>26781421.010000002</v>
      </c>
      <c r="R243" s="220">
        <v>26781421.010000002</v>
      </c>
      <c r="S243" s="220">
        <v>26781421.010000002</v>
      </c>
      <c r="T243" s="220">
        <v>26781421.010000002</v>
      </c>
      <c r="U243" s="220">
        <v>26781421.010000002</v>
      </c>
      <c r="V243" s="220">
        <v>26781421.010000002</v>
      </c>
      <c r="W243" s="220">
        <v>26781421.010000002</v>
      </c>
      <c r="X243" s="220">
        <v>26781421.010000002</v>
      </c>
      <c r="Y243" s="220">
        <v>26781421.010000002</v>
      </c>
      <c r="Z243" s="220">
        <v>26781421.010000002</v>
      </c>
      <c r="AA243" s="220">
        <v>26781421.010000002</v>
      </c>
      <c r="AB243" s="220">
        <v>26781421.010000002</v>
      </c>
      <c r="AC243" s="220">
        <v>26781421.010000002</v>
      </c>
      <c r="AD243" s="220">
        <v>31322282.755000003</v>
      </c>
      <c r="AE243" s="220">
        <v>35863144.5</v>
      </c>
      <c r="AF243" s="220">
        <v>35863144.5</v>
      </c>
      <c r="AG243" s="220">
        <f t="shared" si="43"/>
        <v>344081360.84499997</v>
      </c>
      <c r="AH243" s="234"/>
      <c r="AI243" s="235">
        <f t="shared" si="46"/>
        <v>129181.75</v>
      </c>
      <c r="AJ243" s="235">
        <f t="shared" si="46"/>
        <v>129181.75</v>
      </c>
      <c r="AK243" s="235">
        <f t="shared" si="46"/>
        <v>129181.75</v>
      </c>
      <c r="AL243" s="235">
        <f t="shared" si="44"/>
        <v>129181.75</v>
      </c>
      <c r="AM243" s="235">
        <f t="shared" si="44"/>
        <v>129262.52</v>
      </c>
      <c r="AN243" s="235">
        <f t="shared" si="44"/>
        <v>129343.29</v>
      </c>
      <c r="AO243" s="235">
        <f t="shared" si="44"/>
        <v>129505</v>
      </c>
      <c r="AP243" s="235">
        <f t="shared" si="44"/>
        <v>129666.71</v>
      </c>
      <c r="AQ243" s="235">
        <f t="shared" si="44"/>
        <v>129666.71</v>
      </c>
      <c r="AR243" s="235">
        <f t="shared" si="34"/>
        <v>129666.71</v>
      </c>
      <c r="AS243" s="235">
        <f t="shared" si="34"/>
        <v>129666.71</v>
      </c>
      <c r="AT243" s="235">
        <f t="shared" si="34"/>
        <v>129666.71</v>
      </c>
      <c r="AU243" s="236">
        <f t="shared" si="39"/>
        <v>1553171.3599999999</v>
      </c>
      <c r="AV243" s="236">
        <f t="shared" si="40"/>
        <v>129666.71</v>
      </c>
      <c r="AW243" s="236">
        <f t="shared" si="40"/>
        <v>129666.71</v>
      </c>
      <c r="AX243" s="236">
        <f t="shared" si="40"/>
        <v>129666.71</v>
      </c>
      <c r="AY243" s="236">
        <f t="shared" si="38"/>
        <v>129666.71</v>
      </c>
      <c r="AZ243" s="236">
        <f t="shared" si="47"/>
        <v>129666.71</v>
      </c>
      <c r="BA243" s="236">
        <f t="shared" si="47"/>
        <v>129666.71</v>
      </c>
      <c r="BB243" s="236">
        <f t="shared" si="47"/>
        <v>129666.71</v>
      </c>
      <c r="BC243" s="236">
        <f t="shared" si="45"/>
        <v>129666.71</v>
      </c>
      <c r="BD243" s="236">
        <f t="shared" si="45"/>
        <v>129666.71</v>
      </c>
      <c r="BE243" s="236">
        <f t="shared" si="45"/>
        <v>129666.71</v>
      </c>
      <c r="BF243" s="236">
        <f t="shared" si="45"/>
        <v>129666.71</v>
      </c>
      <c r="BG243" s="236">
        <f t="shared" si="45"/>
        <v>129666.71</v>
      </c>
      <c r="BH243" s="236">
        <f t="shared" si="45"/>
        <v>129666.71</v>
      </c>
      <c r="BI243" s="236">
        <f t="shared" si="35"/>
        <v>151652.04999999999</v>
      </c>
      <c r="BJ243" s="236">
        <f t="shared" si="35"/>
        <v>173637.39</v>
      </c>
      <c r="BK243" s="236">
        <f t="shared" si="35"/>
        <v>173637.39</v>
      </c>
      <c r="BL243" s="235">
        <f t="shared" si="41"/>
        <v>1665927.2200000002</v>
      </c>
      <c r="BM243" s="234"/>
      <c r="BN243" s="234"/>
      <c r="BO243" s="234"/>
      <c r="BP243" s="234"/>
      <c r="BQ243" s="234"/>
    </row>
    <row r="244" spans="1:69">
      <c r="A244" s="234" t="s">
        <v>457</v>
      </c>
      <c r="B244" s="231">
        <v>4.7400000000000005E-2</v>
      </c>
      <c r="C244" s="231">
        <v>4.7400000000000005E-2</v>
      </c>
      <c r="D244" s="220">
        <v>28833202.469999999</v>
      </c>
      <c r="E244" s="220">
        <v>28833202.469999999</v>
      </c>
      <c r="F244" s="220">
        <v>28833202.469999999</v>
      </c>
      <c r="G244" s="220">
        <v>28833202.469999999</v>
      </c>
      <c r="H244" s="220">
        <v>28833202.469999999</v>
      </c>
      <c r="I244" s="220">
        <v>28833202.469999999</v>
      </c>
      <c r="J244" s="220">
        <v>28833202.469999999</v>
      </c>
      <c r="K244" s="220">
        <v>28833202.469999999</v>
      </c>
      <c r="L244" s="220">
        <v>28833202.469999999</v>
      </c>
      <c r="M244" s="220">
        <v>28833202.469999999</v>
      </c>
      <c r="N244" s="220">
        <v>28833202.469999999</v>
      </c>
      <c r="O244" s="220">
        <v>28833202.469999999</v>
      </c>
      <c r="P244" s="220">
        <f t="shared" si="42"/>
        <v>345998429.63999999</v>
      </c>
      <c r="Q244" s="220">
        <v>28833202.469999999</v>
      </c>
      <c r="R244" s="220">
        <v>28833202.469999999</v>
      </c>
      <c r="S244" s="220">
        <v>28833202.469999999</v>
      </c>
      <c r="T244" s="220">
        <v>28833202.469999999</v>
      </c>
      <c r="U244" s="220">
        <v>28833202.469999999</v>
      </c>
      <c r="V244" s="220">
        <v>28833202.469999999</v>
      </c>
      <c r="W244" s="220">
        <v>28833202.469999999</v>
      </c>
      <c r="X244" s="220">
        <v>28833202.469999999</v>
      </c>
      <c r="Y244" s="220">
        <v>28833202.469999999</v>
      </c>
      <c r="Z244" s="220">
        <v>28833202.469999999</v>
      </c>
      <c r="AA244" s="220">
        <v>28833202.469999999</v>
      </c>
      <c r="AB244" s="220">
        <v>28833202.469999999</v>
      </c>
      <c r="AC244" s="220">
        <v>28833202.469999999</v>
      </c>
      <c r="AD244" s="220">
        <v>28833202.469999999</v>
      </c>
      <c r="AE244" s="220">
        <v>28833202.469999999</v>
      </c>
      <c r="AF244" s="220">
        <v>28833202.469999999</v>
      </c>
      <c r="AG244" s="220">
        <f t="shared" si="43"/>
        <v>345998429.63999999</v>
      </c>
      <c r="AH244" s="234"/>
      <c r="AI244" s="235">
        <f t="shared" si="46"/>
        <v>113891.15</v>
      </c>
      <c r="AJ244" s="235">
        <f t="shared" si="46"/>
        <v>113891.15</v>
      </c>
      <c r="AK244" s="235">
        <f t="shared" si="46"/>
        <v>113891.15</v>
      </c>
      <c r="AL244" s="235">
        <f t="shared" si="44"/>
        <v>113891.15</v>
      </c>
      <c r="AM244" s="235">
        <f t="shared" si="44"/>
        <v>113891.15</v>
      </c>
      <c r="AN244" s="235">
        <f t="shared" si="44"/>
        <v>113891.15</v>
      </c>
      <c r="AO244" s="235">
        <f t="shared" si="44"/>
        <v>113891.15</v>
      </c>
      <c r="AP244" s="235">
        <f t="shared" si="44"/>
        <v>113891.15</v>
      </c>
      <c r="AQ244" s="235">
        <f t="shared" si="44"/>
        <v>113891.15</v>
      </c>
      <c r="AR244" s="235">
        <f t="shared" si="34"/>
        <v>113891.15</v>
      </c>
      <c r="AS244" s="235">
        <f t="shared" si="34"/>
        <v>113891.15</v>
      </c>
      <c r="AT244" s="235">
        <f t="shared" si="34"/>
        <v>113891.15</v>
      </c>
      <c r="AU244" s="236">
        <f t="shared" si="39"/>
        <v>1366693.7999999998</v>
      </c>
      <c r="AV244" s="236">
        <f t="shared" si="40"/>
        <v>113891.15</v>
      </c>
      <c r="AW244" s="236">
        <f t="shared" si="40"/>
        <v>113891.15</v>
      </c>
      <c r="AX244" s="236">
        <f t="shared" si="40"/>
        <v>113891.15</v>
      </c>
      <c r="AY244" s="236">
        <f t="shared" si="38"/>
        <v>113891.15</v>
      </c>
      <c r="AZ244" s="236">
        <f t="shared" si="47"/>
        <v>113891.15</v>
      </c>
      <c r="BA244" s="236">
        <f t="shared" si="47"/>
        <v>113891.15</v>
      </c>
      <c r="BB244" s="236">
        <f t="shared" si="47"/>
        <v>113891.15</v>
      </c>
      <c r="BC244" s="236">
        <f t="shared" si="45"/>
        <v>113891.15</v>
      </c>
      <c r="BD244" s="236">
        <f t="shared" si="45"/>
        <v>113891.15</v>
      </c>
      <c r="BE244" s="236">
        <f t="shared" si="45"/>
        <v>113891.15</v>
      </c>
      <c r="BF244" s="236">
        <f t="shared" si="45"/>
        <v>113891.15</v>
      </c>
      <c r="BG244" s="236">
        <f t="shared" si="45"/>
        <v>113891.15</v>
      </c>
      <c r="BH244" s="236">
        <f t="shared" si="45"/>
        <v>113891.15</v>
      </c>
      <c r="BI244" s="236">
        <f t="shared" si="35"/>
        <v>113891.15</v>
      </c>
      <c r="BJ244" s="236">
        <f t="shared" si="35"/>
        <v>113891.15</v>
      </c>
      <c r="BK244" s="236">
        <f t="shared" si="35"/>
        <v>113891.15</v>
      </c>
      <c r="BL244" s="235">
        <f t="shared" si="41"/>
        <v>1366693.7999999998</v>
      </c>
      <c r="BM244" s="234"/>
      <c r="BN244" s="234"/>
      <c r="BO244" s="234"/>
      <c r="BP244" s="234"/>
      <c r="BQ244" s="234"/>
    </row>
    <row r="245" spans="1:69">
      <c r="A245" s="234" t="s">
        <v>458</v>
      </c>
      <c r="B245" s="231">
        <v>0</v>
      </c>
      <c r="C245" s="231">
        <v>0</v>
      </c>
      <c r="D245" s="220">
        <v>0</v>
      </c>
      <c r="E245" s="220">
        <v>0</v>
      </c>
      <c r="F245" s="220">
        <v>0</v>
      </c>
      <c r="G245" s="220">
        <v>0</v>
      </c>
      <c r="H245" s="220">
        <v>0</v>
      </c>
      <c r="I245" s="220">
        <v>0</v>
      </c>
      <c r="J245" s="220">
        <v>0</v>
      </c>
      <c r="K245" s="220">
        <v>0</v>
      </c>
      <c r="L245" s="220">
        <v>0</v>
      </c>
      <c r="M245" s="220">
        <v>0</v>
      </c>
      <c r="N245" s="220">
        <v>0</v>
      </c>
      <c r="O245" s="220">
        <v>0</v>
      </c>
      <c r="P245" s="220">
        <f t="shared" si="42"/>
        <v>0</v>
      </c>
      <c r="Q245" s="220">
        <v>0</v>
      </c>
      <c r="R245" s="220">
        <v>0</v>
      </c>
      <c r="S245" s="220">
        <v>0</v>
      </c>
      <c r="T245" s="220">
        <v>0</v>
      </c>
      <c r="U245" s="220">
        <v>0</v>
      </c>
      <c r="V245" s="220">
        <v>0</v>
      </c>
      <c r="W245" s="220">
        <v>0</v>
      </c>
      <c r="X245" s="220">
        <v>0</v>
      </c>
      <c r="Y245" s="220">
        <v>0</v>
      </c>
      <c r="Z245" s="220">
        <v>0</v>
      </c>
      <c r="AA245" s="220">
        <v>0</v>
      </c>
      <c r="AB245" s="220">
        <v>0</v>
      </c>
      <c r="AC245" s="220">
        <v>0</v>
      </c>
      <c r="AD245" s="220">
        <v>0</v>
      </c>
      <c r="AE245" s="220">
        <v>0</v>
      </c>
      <c r="AF245" s="220">
        <v>0</v>
      </c>
      <c r="AG245" s="220">
        <f t="shared" si="43"/>
        <v>0</v>
      </c>
      <c r="AH245" s="234"/>
      <c r="AI245" s="235">
        <f t="shared" si="46"/>
        <v>0</v>
      </c>
      <c r="AJ245" s="235">
        <f t="shared" si="46"/>
        <v>0</v>
      </c>
      <c r="AK245" s="235">
        <f t="shared" si="46"/>
        <v>0</v>
      </c>
      <c r="AL245" s="235">
        <f t="shared" si="44"/>
        <v>0</v>
      </c>
      <c r="AM245" s="235">
        <f t="shared" si="44"/>
        <v>0</v>
      </c>
      <c r="AN245" s="235">
        <f t="shared" si="44"/>
        <v>0</v>
      </c>
      <c r="AO245" s="235">
        <f t="shared" si="44"/>
        <v>0</v>
      </c>
      <c r="AP245" s="235">
        <f t="shared" si="44"/>
        <v>0</v>
      </c>
      <c r="AQ245" s="235">
        <f t="shared" si="44"/>
        <v>0</v>
      </c>
      <c r="AR245" s="235">
        <f t="shared" si="34"/>
        <v>0</v>
      </c>
      <c r="AS245" s="235">
        <f t="shared" si="34"/>
        <v>0</v>
      </c>
      <c r="AT245" s="235">
        <f t="shared" si="34"/>
        <v>0</v>
      </c>
      <c r="AU245" s="236">
        <f t="shared" si="39"/>
        <v>0</v>
      </c>
      <c r="AV245" s="236">
        <f t="shared" si="40"/>
        <v>0</v>
      </c>
      <c r="AW245" s="236">
        <f t="shared" si="40"/>
        <v>0</v>
      </c>
      <c r="AX245" s="236">
        <f t="shared" si="40"/>
        <v>0</v>
      </c>
      <c r="AY245" s="236">
        <f t="shared" si="38"/>
        <v>0</v>
      </c>
      <c r="AZ245" s="236">
        <f t="shared" si="47"/>
        <v>0</v>
      </c>
      <c r="BA245" s="236">
        <f t="shared" si="47"/>
        <v>0</v>
      </c>
      <c r="BB245" s="236">
        <f t="shared" si="47"/>
        <v>0</v>
      </c>
      <c r="BC245" s="236">
        <f t="shared" si="45"/>
        <v>0</v>
      </c>
      <c r="BD245" s="236">
        <f t="shared" si="45"/>
        <v>0</v>
      </c>
      <c r="BE245" s="236">
        <f t="shared" si="45"/>
        <v>0</v>
      </c>
      <c r="BF245" s="236">
        <f t="shared" si="45"/>
        <v>0</v>
      </c>
      <c r="BG245" s="236">
        <f t="shared" si="45"/>
        <v>0</v>
      </c>
      <c r="BH245" s="236">
        <f t="shared" si="45"/>
        <v>0</v>
      </c>
      <c r="BI245" s="236">
        <f t="shared" si="35"/>
        <v>0</v>
      </c>
      <c r="BJ245" s="236">
        <f t="shared" si="35"/>
        <v>0</v>
      </c>
      <c r="BK245" s="236">
        <f t="shared" si="35"/>
        <v>0</v>
      </c>
      <c r="BL245" s="235">
        <f t="shared" si="41"/>
        <v>0</v>
      </c>
      <c r="BM245" s="234"/>
      <c r="BN245" s="234"/>
      <c r="BO245" s="234"/>
      <c r="BP245" s="234"/>
      <c r="BQ245" s="234"/>
    </row>
    <row r="246" spans="1:69">
      <c r="A246" s="234" t="s">
        <v>459</v>
      </c>
      <c r="B246" s="231">
        <v>5.5300000000000002E-2</v>
      </c>
      <c r="C246" s="231">
        <v>5.5300000000000002E-2</v>
      </c>
      <c r="D246" s="220">
        <v>19888983.489999998</v>
      </c>
      <c r="E246" s="220">
        <v>19888983.489999998</v>
      </c>
      <c r="F246" s="220">
        <v>19733757.920000002</v>
      </c>
      <c r="G246" s="220">
        <v>19578532.350000001</v>
      </c>
      <c r="H246" s="220">
        <v>19578532.350000001</v>
      </c>
      <c r="I246" s="220">
        <v>19578532.350000001</v>
      </c>
      <c r="J246" s="220">
        <v>19578532.350000001</v>
      </c>
      <c r="K246" s="220">
        <v>19578532.350000001</v>
      </c>
      <c r="L246" s="220">
        <v>19578532.350000001</v>
      </c>
      <c r="M246" s="220">
        <v>19578532.350000001</v>
      </c>
      <c r="N246" s="220">
        <v>19578532.350000001</v>
      </c>
      <c r="O246" s="220">
        <v>19578532.350000001</v>
      </c>
      <c r="P246" s="220">
        <f t="shared" si="42"/>
        <v>235718516.04999995</v>
      </c>
      <c r="Q246" s="220">
        <v>19578532.350000001</v>
      </c>
      <c r="R246" s="220">
        <v>19578532.350000001</v>
      </c>
      <c r="S246" s="220">
        <v>19578532.350000001</v>
      </c>
      <c r="T246" s="220">
        <v>19578532.350000001</v>
      </c>
      <c r="U246" s="220">
        <v>19578532.350000001</v>
      </c>
      <c r="V246" s="220">
        <v>19578532.350000001</v>
      </c>
      <c r="W246" s="220">
        <v>19578532.350000001</v>
      </c>
      <c r="X246" s="220">
        <v>19578532.350000001</v>
      </c>
      <c r="Y246" s="220">
        <v>19578532.350000001</v>
      </c>
      <c r="Z246" s="220">
        <v>19578532.350000001</v>
      </c>
      <c r="AA246" s="220">
        <v>19578532.350000001</v>
      </c>
      <c r="AB246" s="220">
        <v>19578532.350000001</v>
      </c>
      <c r="AC246" s="220">
        <v>19578532.350000001</v>
      </c>
      <c r="AD246" s="220">
        <v>19578532.350000001</v>
      </c>
      <c r="AE246" s="220">
        <v>19578532.350000001</v>
      </c>
      <c r="AF246" s="220">
        <v>19578532.350000001</v>
      </c>
      <c r="AG246" s="220">
        <f t="shared" si="43"/>
        <v>234942388.19999996</v>
      </c>
      <c r="AH246" s="234"/>
      <c r="AI246" s="235">
        <f t="shared" si="46"/>
        <v>91655.07</v>
      </c>
      <c r="AJ246" s="235">
        <f t="shared" si="46"/>
        <v>91655.07</v>
      </c>
      <c r="AK246" s="235">
        <f t="shared" si="46"/>
        <v>90939.73</v>
      </c>
      <c r="AL246" s="235">
        <f t="shared" si="44"/>
        <v>90224.4</v>
      </c>
      <c r="AM246" s="235">
        <f t="shared" si="44"/>
        <v>90224.4</v>
      </c>
      <c r="AN246" s="235">
        <f t="shared" si="44"/>
        <v>90224.4</v>
      </c>
      <c r="AO246" s="235">
        <f t="shared" si="44"/>
        <v>90224.4</v>
      </c>
      <c r="AP246" s="235">
        <f t="shared" si="44"/>
        <v>90224.4</v>
      </c>
      <c r="AQ246" s="235">
        <f t="shared" si="44"/>
        <v>90224.4</v>
      </c>
      <c r="AR246" s="235">
        <f t="shared" si="34"/>
        <v>90224.4</v>
      </c>
      <c r="AS246" s="235">
        <f t="shared" si="34"/>
        <v>90224.4</v>
      </c>
      <c r="AT246" s="235">
        <f t="shared" si="34"/>
        <v>90224.4</v>
      </c>
      <c r="AU246" s="236">
        <f t="shared" si="39"/>
        <v>1086269.4700000002</v>
      </c>
      <c r="AV246" s="236">
        <f t="shared" si="40"/>
        <v>90224.4</v>
      </c>
      <c r="AW246" s="236">
        <f t="shared" si="40"/>
        <v>90224.4</v>
      </c>
      <c r="AX246" s="236">
        <f t="shared" si="40"/>
        <v>90224.4</v>
      </c>
      <c r="AY246" s="236">
        <f t="shared" si="38"/>
        <v>90224.4</v>
      </c>
      <c r="AZ246" s="236">
        <f t="shared" si="47"/>
        <v>90224.4</v>
      </c>
      <c r="BA246" s="236">
        <f t="shared" si="47"/>
        <v>90224.4</v>
      </c>
      <c r="BB246" s="236">
        <f t="shared" si="47"/>
        <v>90224.4</v>
      </c>
      <c r="BC246" s="236">
        <f t="shared" si="45"/>
        <v>90224.4</v>
      </c>
      <c r="BD246" s="236">
        <f t="shared" si="45"/>
        <v>90224.4</v>
      </c>
      <c r="BE246" s="236">
        <f t="shared" si="45"/>
        <v>90224.4</v>
      </c>
      <c r="BF246" s="236">
        <f t="shared" si="45"/>
        <v>90224.4</v>
      </c>
      <c r="BG246" s="236">
        <f t="shared" si="45"/>
        <v>90224.4</v>
      </c>
      <c r="BH246" s="236">
        <f t="shared" si="45"/>
        <v>90224.4</v>
      </c>
      <c r="BI246" s="236">
        <f t="shared" si="35"/>
        <v>90224.4</v>
      </c>
      <c r="BJ246" s="236">
        <f t="shared" si="35"/>
        <v>90224.4</v>
      </c>
      <c r="BK246" s="236">
        <f t="shared" si="35"/>
        <v>90224.4</v>
      </c>
      <c r="BL246" s="235">
        <f t="shared" si="41"/>
        <v>1082692.8</v>
      </c>
      <c r="BM246" s="234"/>
      <c r="BN246" s="234"/>
      <c r="BO246" s="234"/>
      <c r="BP246" s="234"/>
      <c r="BQ246" s="234"/>
    </row>
    <row r="247" spans="1:69">
      <c r="A247" s="234" t="s">
        <v>460</v>
      </c>
      <c r="B247" s="231">
        <v>4.4900000000000002E-2</v>
      </c>
      <c r="C247" s="231">
        <v>4.4900000000000002E-2</v>
      </c>
      <c r="D247" s="220">
        <v>25884579.52</v>
      </c>
      <c r="E247" s="220">
        <v>25885861.43</v>
      </c>
      <c r="F247" s="220">
        <v>25938633.23</v>
      </c>
      <c r="G247" s="220">
        <v>25994187.199999999</v>
      </c>
      <c r="H247" s="220">
        <v>26003525.329999998</v>
      </c>
      <c r="I247" s="220">
        <v>25847305.079999998</v>
      </c>
      <c r="J247" s="220">
        <v>25693273.879999999</v>
      </c>
      <c r="K247" s="220">
        <v>25902018.879999999</v>
      </c>
      <c r="L247" s="220">
        <v>26102018.879999999</v>
      </c>
      <c r="M247" s="220">
        <v>26208477.18</v>
      </c>
      <c r="N247" s="220">
        <v>26314935.48</v>
      </c>
      <c r="O247" s="220">
        <v>26314935.48</v>
      </c>
      <c r="P247" s="220">
        <f t="shared" si="42"/>
        <v>312089751.57000005</v>
      </c>
      <c r="Q247" s="220">
        <v>26314935.48</v>
      </c>
      <c r="R247" s="220">
        <v>26314935.48</v>
      </c>
      <c r="S247" s="220">
        <v>26314935.48</v>
      </c>
      <c r="T247" s="220">
        <v>26530507.335000001</v>
      </c>
      <c r="U247" s="220">
        <v>26746079.190000001</v>
      </c>
      <c r="V247" s="220">
        <v>27045896.395</v>
      </c>
      <c r="W247" s="220">
        <v>27448573.700000003</v>
      </c>
      <c r="X247" s="220">
        <v>27551433.800000001</v>
      </c>
      <c r="Y247" s="220">
        <v>27551433.800000001</v>
      </c>
      <c r="Z247" s="220">
        <v>27583755.129999999</v>
      </c>
      <c r="AA247" s="220">
        <v>27616076.460000001</v>
      </c>
      <c r="AB247" s="220">
        <v>27616076.460000001</v>
      </c>
      <c r="AC247" s="220">
        <v>27616076.460000001</v>
      </c>
      <c r="AD247" s="220">
        <v>27616076.460000001</v>
      </c>
      <c r="AE247" s="220">
        <v>27616076.460000001</v>
      </c>
      <c r="AF247" s="220">
        <v>27616076.460000001</v>
      </c>
      <c r="AG247" s="220">
        <f t="shared" si="43"/>
        <v>329623630.77499998</v>
      </c>
      <c r="AH247" s="234"/>
      <c r="AI247" s="235">
        <f t="shared" si="46"/>
        <v>96851.47</v>
      </c>
      <c r="AJ247" s="235">
        <f t="shared" si="46"/>
        <v>96856.26</v>
      </c>
      <c r="AK247" s="235">
        <f t="shared" si="46"/>
        <v>97053.72</v>
      </c>
      <c r="AL247" s="235">
        <f t="shared" si="44"/>
        <v>97261.58</v>
      </c>
      <c r="AM247" s="235">
        <f t="shared" si="44"/>
        <v>97296.52</v>
      </c>
      <c r="AN247" s="235">
        <f t="shared" si="44"/>
        <v>96712</v>
      </c>
      <c r="AO247" s="235">
        <f t="shared" si="44"/>
        <v>96135.67</v>
      </c>
      <c r="AP247" s="235">
        <f t="shared" si="44"/>
        <v>96916.72</v>
      </c>
      <c r="AQ247" s="235">
        <f t="shared" si="44"/>
        <v>97665.05</v>
      </c>
      <c r="AR247" s="235">
        <f t="shared" si="34"/>
        <v>98063.39</v>
      </c>
      <c r="AS247" s="235">
        <f t="shared" si="34"/>
        <v>98461.72</v>
      </c>
      <c r="AT247" s="235">
        <f t="shared" si="34"/>
        <v>98461.72</v>
      </c>
      <c r="AU247" s="236">
        <f t="shared" si="39"/>
        <v>1167735.82</v>
      </c>
      <c r="AV247" s="236">
        <f t="shared" si="40"/>
        <v>98461.72</v>
      </c>
      <c r="AW247" s="236">
        <f t="shared" si="40"/>
        <v>98461.72</v>
      </c>
      <c r="AX247" s="236">
        <f t="shared" si="40"/>
        <v>98461.72</v>
      </c>
      <c r="AY247" s="236">
        <f t="shared" si="38"/>
        <v>99268.31</v>
      </c>
      <c r="AZ247" s="236">
        <f t="shared" si="47"/>
        <v>100074.91</v>
      </c>
      <c r="BA247" s="236">
        <f t="shared" si="47"/>
        <v>101196.73</v>
      </c>
      <c r="BB247" s="236">
        <f t="shared" si="47"/>
        <v>102703.41</v>
      </c>
      <c r="BC247" s="236">
        <f t="shared" si="45"/>
        <v>103088.28</v>
      </c>
      <c r="BD247" s="236">
        <f t="shared" si="45"/>
        <v>103088.28</v>
      </c>
      <c r="BE247" s="236">
        <f t="shared" si="45"/>
        <v>103209.22</v>
      </c>
      <c r="BF247" s="236">
        <f t="shared" si="45"/>
        <v>103330.15</v>
      </c>
      <c r="BG247" s="236">
        <f t="shared" si="45"/>
        <v>103330.15</v>
      </c>
      <c r="BH247" s="236">
        <f t="shared" si="45"/>
        <v>103330.15</v>
      </c>
      <c r="BI247" s="236">
        <f t="shared" si="35"/>
        <v>103330.15</v>
      </c>
      <c r="BJ247" s="236">
        <f t="shared" si="35"/>
        <v>103330.15</v>
      </c>
      <c r="BK247" s="236">
        <f t="shared" si="35"/>
        <v>103330.15</v>
      </c>
      <c r="BL247" s="235">
        <f t="shared" si="41"/>
        <v>1233341.73</v>
      </c>
      <c r="BM247" s="234"/>
      <c r="BN247" s="234"/>
      <c r="BO247" s="234"/>
      <c r="BP247" s="234"/>
      <c r="BQ247" s="234"/>
    </row>
    <row r="248" spans="1:69">
      <c r="A248" s="234" t="s">
        <v>461</v>
      </c>
      <c r="B248" s="231">
        <v>4.58E-2</v>
      </c>
      <c r="C248" s="231">
        <v>4.58E-2</v>
      </c>
      <c r="D248" s="220">
        <v>36186395.960000001</v>
      </c>
      <c r="E248" s="220">
        <v>36320652.280000001</v>
      </c>
      <c r="F248" s="220">
        <v>36447873.630000003</v>
      </c>
      <c r="G248" s="220">
        <v>36440838.659999996</v>
      </c>
      <c r="H248" s="220">
        <v>36440838.659999996</v>
      </c>
      <c r="I248" s="220">
        <v>36440838.659999996</v>
      </c>
      <c r="J248" s="220">
        <v>36440838.659999996</v>
      </c>
      <c r="K248" s="220">
        <v>36440838.659999996</v>
      </c>
      <c r="L248" s="220">
        <v>36440838.659999996</v>
      </c>
      <c r="M248" s="220">
        <v>36534779.305</v>
      </c>
      <c r="N248" s="220">
        <v>36628719.949999996</v>
      </c>
      <c r="O248" s="220">
        <v>36628719.949999996</v>
      </c>
      <c r="P248" s="220">
        <f t="shared" si="42"/>
        <v>437392173.03499991</v>
      </c>
      <c r="Q248" s="220">
        <v>36628719.949999996</v>
      </c>
      <c r="R248" s="220">
        <v>36628719.949999996</v>
      </c>
      <c r="S248" s="220">
        <v>41571030.734999992</v>
      </c>
      <c r="T248" s="220">
        <v>46513341.519999996</v>
      </c>
      <c r="U248" s="220">
        <v>46513341.519999996</v>
      </c>
      <c r="V248" s="220">
        <v>46513341.519999996</v>
      </c>
      <c r="W248" s="220">
        <v>46513341.519999996</v>
      </c>
      <c r="X248" s="220">
        <v>46513341.519999996</v>
      </c>
      <c r="Y248" s="220">
        <v>46513341.519999996</v>
      </c>
      <c r="Z248" s="220">
        <v>46650697.269999996</v>
      </c>
      <c r="AA248" s="220">
        <v>46788053.019999996</v>
      </c>
      <c r="AB248" s="220">
        <v>46788053.019999996</v>
      </c>
      <c r="AC248" s="220">
        <v>46788053.019999996</v>
      </c>
      <c r="AD248" s="220">
        <v>46788053.019999996</v>
      </c>
      <c r="AE248" s="220">
        <v>46788053.019999996</v>
      </c>
      <c r="AF248" s="220">
        <v>46788053.019999996</v>
      </c>
      <c r="AG248" s="220">
        <f t="shared" si="43"/>
        <v>559945722.98999989</v>
      </c>
      <c r="AH248" s="234"/>
      <c r="AI248" s="235">
        <f t="shared" si="46"/>
        <v>138111.41</v>
      </c>
      <c r="AJ248" s="235">
        <f t="shared" si="46"/>
        <v>138623.82</v>
      </c>
      <c r="AK248" s="235">
        <f t="shared" si="46"/>
        <v>139109.38</v>
      </c>
      <c r="AL248" s="235">
        <f t="shared" si="44"/>
        <v>139082.53</v>
      </c>
      <c r="AM248" s="235">
        <f t="shared" si="44"/>
        <v>139082.53</v>
      </c>
      <c r="AN248" s="235">
        <f t="shared" si="44"/>
        <v>139082.53</v>
      </c>
      <c r="AO248" s="235">
        <f t="shared" si="44"/>
        <v>139082.53</v>
      </c>
      <c r="AP248" s="235">
        <f t="shared" si="44"/>
        <v>139082.53</v>
      </c>
      <c r="AQ248" s="235">
        <f t="shared" si="44"/>
        <v>139082.53</v>
      </c>
      <c r="AR248" s="235">
        <f t="shared" si="34"/>
        <v>139441.07</v>
      </c>
      <c r="AS248" s="235">
        <f t="shared" si="34"/>
        <v>139799.60999999999</v>
      </c>
      <c r="AT248" s="235">
        <f t="shared" si="34"/>
        <v>139799.60999999999</v>
      </c>
      <c r="AU248" s="236">
        <f t="shared" si="39"/>
        <v>1669380.08</v>
      </c>
      <c r="AV248" s="236">
        <f t="shared" si="40"/>
        <v>139799.60999999999</v>
      </c>
      <c r="AW248" s="236">
        <f t="shared" si="40"/>
        <v>139799.60999999999</v>
      </c>
      <c r="AX248" s="236">
        <f t="shared" si="40"/>
        <v>158662.76999999999</v>
      </c>
      <c r="AY248" s="236">
        <f t="shared" si="38"/>
        <v>177525.92</v>
      </c>
      <c r="AZ248" s="236">
        <f t="shared" si="47"/>
        <v>177525.92</v>
      </c>
      <c r="BA248" s="236">
        <f t="shared" si="47"/>
        <v>177525.92</v>
      </c>
      <c r="BB248" s="236">
        <f t="shared" si="47"/>
        <v>177525.92</v>
      </c>
      <c r="BC248" s="236">
        <f t="shared" si="45"/>
        <v>177525.92</v>
      </c>
      <c r="BD248" s="236">
        <f t="shared" si="45"/>
        <v>177525.92</v>
      </c>
      <c r="BE248" s="236">
        <f t="shared" si="45"/>
        <v>178050.16</v>
      </c>
      <c r="BF248" s="236">
        <f t="shared" si="45"/>
        <v>178574.4</v>
      </c>
      <c r="BG248" s="236">
        <f t="shared" si="45"/>
        <v>178574.4</v>
      </c>
      <c r="BH248" s="236">
        <f t="shared" si="45"/>
        <v>178574.4</v>
      </c>
      <c r="BI248" s="236">
        <f t="shared" si="35"/>
        <v>178574.4</v>
      </c>
      <c r="BJ248" s="236">
        <f t="shared" si="35"/>
        <v>178574.4</v>
      </c>
      <c r="BK248" s="236">
        <f t="shared" si="35"/>
        <v>178574.4</v>
      </c>
      <c r="BL248" s="235">
        <f t="shared" si="41"/>
        <v>2137126.1599999997</v>
      </c>
      <c r="BM248" s="234"/>
      <c r="BN248" s="234"/>
      <c r="BO248" s="234"/>
      <c r="BP248" s="234"/>
      <c r="BQ248" s="234"/>
    </row>
    <row r="249" spans="1:69">
      <c r="A249" s="234" t="s">
        <v>462</v>
      </c>
      <c r="B249" s="231">
        <v>4.5000000000000005E-2</v>
      </c>
      <c r="C249" s="231">
        <v>4.5000000000000005E-2</v>
      </c>
      <c r="D249" s="220">
        <v>34746351.799999997</v>
      </c>
      <c r="E249" s="220">
        <v>34746351.799999997</v>
      </c>
      <c r="F249" s="220">
        <v>34746351.799999997</v>
      </c>
      <c r="G249" s="220">
        <v>34746351.799999997</v>
      </c>
      <c r="H249" s="220">
        <v>34746351.799999997</v>
      </c>
      <c r="I249" s="220">
        <v>34746351.799999997</v>
      </c>
      <c r="J249" s="220">
        <v>34746351.799999997</v>
      </c>
      <c r="K249" s="220">
        <v>34746351.799999997</v>
      </c>
      <c r="L249" s="220">
        <v>34746351.799999997</v>
      </c>
      <c r="M249" s="220">
        <v>34746351.799999997</v>
      </c>
      <c r="N249" s="220">
        <v>34746351.799999997</v>
      </c>
      <c r="O249" s="220">
        <v>34746351.799999997</v>
      </c>
      <c r="P249" s="220">
        <f t="shared" si="42"/>
        <v>416956221.60000008</v>
      </c>
      <c r="Q249" s="220">
        <v>34746351.799999997</v>
      </c>
      <c r="R249" s="220">
        <v>34746351.799999997</v>
      </c>
      <c r="S249" s="220">
        <v>34883707.549999997</v>
      </c>
      <c r="T249" s="220">
        <v>35021063.299999997</v>
      </c>
      <c r="U249" s="220">
        <v>35021063.299999997</v>
      </c>
      <c r="V249" s="220">
        <v>35021063.299999997</v>
      </c>
      <c r="W249" s="220">
        <v>35021063.299999997</v>
      </c>
      <c r="X249" s="220">
        <v>35187788.299999997</v>
      </c>
      <c r="Y249" s="220">
        <v>35354513.299999997</v>
      </c>
      <c r="Z249" s="220">
        <v>35354513.299999997</v>
      </c>
      <c r="AA249" s="220">
        <v>35354513.299999997</v>
      </c>
      <c r="AB249" s="220">
        <v>35354513.299999997</v>
      </c>
      <c r="AC249" s="220">
        <v>35354513.299999997</v>
      </c>
      <c r="AD249" s="220">
        <v>35354513.299999997</v>
      </c>
      <c r="AE249" s="220">
        <v>35354513.299999997</v>
      </c>
      <c r="AF249" s="220">
        <v>35354513.299999997</v>
      </c>
      <c r="AG249" s="220">
        <f t="shared" si="43"/>
        <v>423087084.60000008</v>
      </c>
      <c r="AH249" s="234"/>
      <c r="AI249" s="235">
        <f t="shared" si="46"/>
        <v>130298.82</v>
      </c>
      <c r="AJ249" s="235">
        <f t="shared" si="46"/>
        <v>130298.82</v>
      </c>
      <c r="AK249" s="235">
        <f t="shared" si="46"/>
        <v>130298.82</v>
      </c>
      <c r="AL249" s="235">
        <f t="shared" si="44"/>
        <v>130298.82</v>
      </c>
      <c r="AM249" s="235">
        <f t="shared" si="44"/>
        <v>130298.82</v>
      </c>
      <c r="AN249" s="235">
        <f t="shared" si="44"/>
        <v>130298.82</v>
      </c>
      <c r="AO249" s="235">
        <f t="shared" si="44"/>
        <v>130298.82</v>
      </c>
      <c r="AP249" s="235">
        <f t="shared" si="44"/>
        <v>130298.82</v>
      </c>
      <c r="AQ249" s="235">
        <f t="shared" si="44"/>
        <v>130298.82</v>
      </c>
      <c r="AR249" s="235">
        <f t="shared" si="34"/>
        <v>130298.82</v>
      </c>
      <c r="AS249" s="235">
        <f t="shared" si="34"/>
        <v>130298.82</v>
      </c>
      <c r="AT249" s="235">
        <f t="shared" si="34"/>
        <v>130298.82</v>
      </c>
      <c r="AU249" s="236">
        <f t="shared" si="39"/>
        <v>1563585.8400000005</v>
      </c>
      <c r="AV249" s="236">
        <f t="shared" si="40"/>
        <v>130298.82</v>
      </c>
      <c r="AW249" s="236">
        <f t="shared" si="40"/>
        <v>130298.82</v>
      </c>
      <c r="AX249" s="236">
        <f t="shared" si="40"/>
        <v>130813.9</v>
      </c>
      <c r="AY249" s="236">
        <f t="shared" si="38"/>
        <v>131328.99</v>
      </c>
      <c r="AZ249" s="236">
        <f t="shared" si="47"/>
        <v>131328.99</v>
      </c>
      <c r="BA249" s="236">
        <f t="shared" si="47"/>
        <v>131328.99</v>
      </c>
      <c r="BB249" s="236">
        <f t="shared" si="47"/>
        <v>131328.99</v>
      </c>
      <c r="BC249" s="236">
        <f t="shared" si="45"/>
        <v>131954.21</v>
      </c>
      <c r="BD249" s="236">
        <f t="shared" si="45"/>
        <v>132579.42000000001</v>
      </c>
      <c r="BE249" s="236">
        <f t="shared" si="45"/>
        <v>132579.42000000001</v>
      </c>
      <c r="BF249" s="236">
        <f t="shared" si="45"/>
        <v>132579.42000000001</v>
      </c>
      <c r="BG249" s="236">
        <f t="shared" si="45"/>
        <v>132579.42000000001</v>
      </c>
      <c r="BH249" s="236">
        <f t="shared" si="45"/>
        <v>132579.42000000001</v>
      </c>
      <c r="BI249" s="236">
        <f t="shared" si="35"/>
        <v>132579.42000000001</v>
      </c>
      <c r="BJ249" s="236">
        <f t="shared" si="35"/>
        <v>132579.42000000001</v>
      </c>
      <c r="BK249" s="236">
        <f t="shared" si="35"/>
        <v>132579.42000000001</v>
      </c>
      <c r="BL249" s="235">
        <f t="shared" si="41"/>
        <v>1586576.5399999998</v>
      </c>
      <c r="BM249" s="234"/>
      <c r="BN249" s="234"/>
      <c r="BO249" s="234"/>
      <c r="BP249" s="234"/>
      <c r="BQ249" s="234"/>
    </row>
    <row r="250" spans="1:69">
      <c r="A250" s="234" t="s">
        <v>463</v>
      </c>
      <c r="B250" s="231">
        <v>4.5200000000000004E-2</v>
      </c>
      <c r="C250" s="231">
        <v>4.5200000000000004E-2</v>
      </c>
      <c r="D250" s="220">
        <v>26735721.629999999</v>
      </c>
      <c r="E250" s="220">
        <v>26735721.629999999</v>
      </c>
      <c r="F250" s="220">
        <v>26735721.629999999</v>
      </c>
      <c r="G250" s="220">
        <v>26735721.629999999</v>
      </c>
      <c r="H250" s="220">
        <v>26735721.629999999</v>
      </c>
      <c r="I250" s="220">
        <v>26735721.629999999</v>
      </c>
      <c r="J250" s="220">
        <v>26750417.445</v>
      </c>
      <c r="K250" s="220">
        <v>26765113.259999998</v>
      </c>
      <c r="L250" s="220">
        <v>26765113.259999998</v>
      </c>
      <c r="M250" s="220">
        <v>26765113.259999998</v>
      </c>
      <c r="N250" s="220">
        <v>26765113.259999998</v>
      </c>
      <c r="O250" s="220">
        <v>26765113.259999998</v>
      </c>
      <c r="P250" s="220">
        <f t="shared" si="42"/>
        <v>320990313.52499998</v>
      </c>
      <c r="Q250" s="220">
        <v>26765113.259999998</v>
      </c>
      <c r="R250" s="220">
        <v>26765113.259999998</v>
      </c>
      <c r="S250" s="220">
        <v>26765113.259999998</v>
      </c>
      <c r="T250" s="220">
        <v>26765113.259999998</v>
      </c>
      <c r="U250" s="220">
        <v>26765113.259999998</v>
      </c>
      <c r="V250" s="220">
        <v>26765113.259999998</v>
      </c>
      <c r="W250" s="220">
        <v>26765113.259999998</v>
      </c>
      <c r="X250" s="220">
        <v>26765113.259999998</v>
      </c>
      <c r="Y250" s="220">
        <v>26765113.259999998</v>
      </c>
      <c r="Z250" s="220">
        <v>27025281.209999997</v>
      </c>
      <c r="AA250" s="220">
        <v>27285449.159999996</v>
      </c>
      <c r="AB250" s="220">
        <v>27285449.159999996</v>
      </c>
      <c r="AC250" s="220">
        <v>27285449.159999996</v>
      </c>
      <c r="AD250" s="220">
        <v>27285449.159999996</v>
      </c>
      <c r="AE250" s="220">
        <v>27285449.159999996</v>
      </c>
      <c r="AF250" s="220">
        <v>27285449.159999996</v>
      </c>
      <c r="AG250" s="220">
        <f t="shared" si="43"/>
        <v>324563542.46999991</v>
      </c>
      <c r="AH250" s="234"/>
      <c r="AI250" s="235">
        <f t="shared" si="46"/>
        <v>100704.55</v>
      </c>
      <c r="AJ250" s="235">
        <f t="shared" si="46"/>
        <v>100704.55</v>
      </c>
      <c r="AK250" s="235">
        <f t="shared" si="46"/>
        <v>100704.55</v>
      </c>
      <c r="AL250" s="235">
        <f t="shared" si="44"/>
        <v>100704.55</v>
      </c>
      <c r="AM250" s="235">
        <f t="shared" si="44"/>
        <v>100704.55</v>
      </c>
      <c r="AN250" s="235">
        <f t="shared" si="44"/>
        <v>100704.55</v>
      </c>
      <c r="AO250" s="235">
        <f t="shared" si="44"/>
        <v>100759.91</v>
      </c>
      <c r="AP250" s="235">
        <f t="shared" si="44"/>
        <v>100815.26</v>
      </c>
      <c r="AQ250" s="235">
        <f t="shared" si="44"/>
        <v>100815.26</v>
      </c>
      <c r="AR250" s="235">
        <f t="shared" si="34"/>
        <v>100815.26</v>
      </c>
      <c r="AS250" s="235">
        <f t="shared" si="34"/>
        <v>100815.26</v>
      </c>
      <c r="AT250" s="235">
        <f t="shared" si="34"/>
        <v>100815.26</v>
      </c>
      <c r="AU250" s="236">
        <f t="shared" si="39"/>
        <v>1209063.51</v>
      </c>
      <c r="AV250" s="236">
        <f t="shared" si="40"/>
        <v>100815.26</v>
      </c>
      <c r="AW250" s="236">
        <f t="shared" si="40"/>
        <v>100815.26</v>
      </c>
      <c r="AX250" s="236">
        <f t="shared" si="40"/>
        <v>100815.26</v>
      </c>
      <c r="AY250" s="236">
        <f t="shared" si="38"/>
        <v>100815.26</v>
      </c>
      <c r="AZ250" s="236">
        <f t="shared" si="47"/>
        <v>100815.26</v>
      </c>
      <c r="BA250" s="236">
        <f t="shared" si="47"/>
        <v>100815.26</v>
      </c>
      <c r="BB250" s="236">
        <f t="shared" si="47"/>
        <v>100815.26</v>
      </c>
      <c r="BC250" s="236">
        <f t="shared" si="45"/>
        <v>100815.26</v>
      </c>
      <c r="BD250" s="236">
        <f t="shared" si="45"/>
        <v>100815.26</v>
      </c>
      <c r="BE250" s="236">
        <f t="shared" si="45"/>
        <v>101795.23</v>
      </c>
      <c r="BF250" s="236">
        <f t="shared" si="45"/>
        <v>102775.19</v>
      </c>
      <c r="BG250" s="236">
        <f t="shared" si="45"/>
        <v>102775.19</v>
      </c>
      <c r="BH250" s="236">
        <f t="shared" si="45"/>
        <v>102775.19</v>
      </c>
      <c r="BI250" s="236">
        <f t="shared" si="35"/>
        <v>102775.19</v>
      </c>
      <c r="BJ250" s="236">
        <f t="shared" si="35"/>
        <v>102775.19</v>
      </c>
      <c r="BK250" s="236">
        <f t="shared" si="35"/>
        <v>102775.19</v>
      </c>
      <c r="BL250" s="235">
        <f t="shared" si="41"/>
        <v>1222522.6699999997</v>
      </c>
      <c r="BM250" s="234"/>
      <c r="BN250" s="234"/>
      <c r="BO250" s="234"/>
      <c r="BP250" s="234"/>
      <c r="BQ250" s="234"/>
    </row>
    <row r="251" spans="1:69">
      <c r="A251" s="234" t="s">
        <v>464</v>
      </c>
      <c r="B251" s="231">
        <v>4.5700000000000005E-2</v>
      </c>
      <c r="C251" s="231">
        <v>4.5700000000000005E-2</v>
      </c>
      <c r="D251" s="220">
        <v>25490934.210000001</v>
      </c>
      <c r="E251" s="220">
        <v>25490934.210000001</v>
      </c>
      <c r="F251" s="220">
        <v>25438253.449999999</v>
      </c>
      <c r="G251" s="220">
        <v>25385572.68</v>
      </c>
      <c r="H251" s="220">
        <v>25385572.68</v>
      </c>
      <c r="I251" s="220">
        <v>25385572.68</v>
      </c>
      <c r="J251" s="220">
        <v>25385572.68</v>
      </c>
      <c r="K251" s="220">
        <v>25385572.68</v>
      </c>
      <c r="L251" s="220">
        <v>25385572.68</v>
      </c>
      <c r="M251" s="220">
        <v>25385572.68</v>
      </c>
      <c r="N251" s="220">
        <v>25385572.68</v>
      </c>
      <c r="O251" s="220">
        <v>25385572.68</v>
      </c>
      <c r="P251" s="220">
        <f t="shared" si="42"/>
        <v>304890275.99000007</v>
      </c>
      <c r="Q251" s="220">
        <v>25385572.68</v>
      </c>
      <c r="R251" s="220">
        <v>25385572.68</v>
      </c>
      <c r="S251" s="220">
        <v>25385572.68</v>
      </c>
      <c r="T251" s="220">
        <v>25385572.68</v>
      </c>
      <c r="U251" s="220">
        <v>25385572.68</v>
      </c>
      <c r="V251" s="220">
        <v>25385572.68</v>
      </c>
      <c r="W251" s="220">
        <v>25385572.68</v>
      </c>
      <c r="X251" s="220">
        <v>25385572.68</v>
      </c>
      <c r="Y251" s="220">
        <v>25385572.68</v>
      </c>
      <c r="Z251" s="220">
        <v>25555249.759999998</v>
      </c>
      <c r="AA251" s="220">
        <v>25724926.84</v>
      </c>
      <c r="AB251" s="220">
        <v>25724926.84</v>
      </c>
      <c r="AC251" s="220">
        <v>25724926.84</v>
      </c>
      <c r="AD251" s="220">
        <v>25724926.84</v>
      </c>
      <c r="AE251" s="220">
        <v>25724926.84</v>
      </c>
      <c r="AF251" s="220">
        <v>25724926.84</v>
      </c>
      <c r="AG251" s="220">
        <f t="shared" si="43"/>
        <v>306832674.19999999</v>
      </c>
      <c r="AH251" s="234"/>
      <c r="AI251" s="235">
        <f t="shared" si="46"/>
        <v>97077.97</v>
      </c>
      <c r="AJ251" s="235">
        <f t="shared" si="46"/>
        <v>97077.97</v>
      </c>
      <c r="AK251" s="235">
        <f t="shared" si="46"/>
        <v>96877.35</v>
      </c>
      <c r="AL251" s="235">
        <f t="shared" si="44"/>
        <v>96676.72</v>
      </c>
      <c r="AM251" s="235">
        <f t="shared" si="44"/>
        <v>96676.72</v>
      </c>
      <c r="AN251" s="235">
        <f t="shared" si="44"/>
        <v>96676.72</v>
      </c>
      <c r="AO251" s="235">
        <f t="shared" si="44"/>
        <v>96676.72</v>
      </c>
      <c r="AP251" s="235">
        <f t="shared" si="44"/>
        <v>96676.72</v>
      </c>
      <c r="AQ251" s="235">
        <f t="shared" si="44"/>
        <v>96676.72</v>
      </c>
      <c r="AR251" s="235">
        <f t="shared" si="34"/>
        <v>96676.72</v>
      </c>
      <c r="AS251" s="235">
        <f t="shared" si="34"/>
        <v>96676.72</v>
      </c>
      <c r="AT251" s="235">
        <f t="shared" si="34"/>
        <v>96676.72</v>
      </c>
      <c r="AU251" s="236">
        <f t="shared" si="39"/>
        <v>1161123.7699999998</v>
      </c>
      <c r="AV251" s="236">
        <f t="shared" si="40"/>
        <v>96676.72</v>
      </c>
      <c r="AW251" s="236">
        <f t="shared" si="40"/>
        <v>96676.72</v>
      </c>
      <c r="AX251" s="236">
        <f t="shared" si="40"/>
        <v>96676.72</v>
      </c>
      <c r="AY251" s="236">
        <f t="shared" si="38"/>
        <v>96676.72</v>
      </c>
      <c r="AZ251" s="236">
        <f t="shared" si="47"/>
        <v>96676.72</v>
      </c>
      <c r="BA251" s="236">
        <f t="shared" si="47"/>
        <v>96676.72</v>
      </c>
      <c r="BB251" s="236">
        <f t="shared" si="47"/>
        <v>96676.72</v>
      </c>
      <c r="BC251" s="236">
        <f t="shared" si="45"/>
        <v>96676.72</v>
      </c>
      <c r="BD251" s="236">
        <f t="shared" si="45"/>
        <v>96676.72</v>
      </c>
      <c r="BE251" s="236">
        <f t="shared" si="45"/>
        <v>97322.91</v>
      </c>
      <c r="BF251" s="236">
        <f t="shared" si="45"/>
        <v>97969.1</v>
      </c>
      <c r="BG251" s="236">
        <f t="shared" si="45"/>
        <v>97969.1</v>
      </c>
      <c r="BH251" s="236">
        <f t="shared" si="45"/>
        <v>97969.1</v>
      </c>
      <c r="BI251" s="236">
        <f t="shared" si="35"/>
        <v>97969.1</v>
      </c>
      <c r="BJ251" s="236">
        <f t="shared" si="35"/>
        <v>97969.1</v>
      </c>
      <c r="BK251" s="236">
        <f t="shared" si="35"/>
        <v>97969.1</v>
      </c>
      <c r="BL251" s="235">
        <f t="shared" si="41"/>
        <v>1168521.1100000001</v>
      </c>
      <c r="BM251" s="234"/>
      <c r="BN251" s="234"/>
      <c r="BO251" s="234"/>
      <c r="BP251" s="234"/>
      <c r="BQ251" s="234"/>
    </row>
    <row r="252" spans="1:69">
      <c r="A252" s="234" t="s">
        <v>465</v>
      </c>
      <c r="B252" s="231">
        <v>4.48E-2</v>
      </c>
      <c r="C252" s="231">
        <v>4.48E-2</v>
      </c>
      <c r="D252" s="220">
        <v>25330647.25</v>
      </c>
      <c r="E252" s="220">
        <v>25330647.25</v>
      </c>
      <c r="F252" s="220">
        <v>25367337.129999999</v>
      </c>
      <c r="G252" s="220">
        <v>25404027</v>
      </c>
      <c r="H252" s="220">
        <v>25434967.239999998</v>
      </c>
      <c r="I252" s="220">
        <v>25440287.539999999</v>
      </c>
      <c r="J252" s="220">
        <v>25414667.609999999</v>
      </c>
      <c r="K252" s="220">
        <v>25414667.609999999</v>
      </c>
      <c r="L252" s="220">
        <v>25414667.609999999</v>
      </c>
      <c r="M252" s="220">
        <v>25414667.609999999</v>
      </c>
      <c r="N252" s="220">
        <v>25414667.609999999</v>
      </c>
      <c r="O252" s="220">
        <v>25414667.609999999</v>
      </c>
      <c r="P252" s="220">
        <f t="shared" si="42"/>
        <v>304795919.07000005</v>
      </c>
      <c r="Q252" s="220">
        <v>25414667.609999999</v>
      </c>
      <c r="R252" s="220">
        <v>25414667.609999999</v>
      </c>
      <c r="S252" s="220">
        <v>25414667.609999999</v>
      </c>
      <c r="T252" s="220">
        <v>25414667.609999999</v>
      </c>
      <c r="U252" s="220">
        <v>25414667.609999999</v>
      </c>
      <c r="V252" s="220">
        <v>25414667.609999999</v>
      </c>
      <c r="W252" s="220">
        <v>25414667.609999999</v>
      </c>
      <c r="X252" s="220">
        <v>25414667.609999999</v>
      </c>
      <c r="Y252" s="220">
        <v>25414667.609999999</v>
      </c>
      <c r="Z252" s="220">
        <v>26967950.805</v>
      </c>
      <c r="AA252" s="220">
        <v>28521234</v>
      </c>
      <c r="AB252" s="220">
        <v>28521234</v>
      </c>
      <c r="AC252" s="220">
        <v>28521234</v>
      </c>
      <c r="AD252" s="220">
        <v>28521234</v>
      </c>
      <c r="AE252" s="220">
        <v>28521234</v>
      </c>
      <c r="AF252" s="220">
        <v>28521234</v>
      </c>
      <c r="AG252" s="220">
        <f t="shared" si="43"/>
        <v>325168692.85500002</v>
      </c>
      <c r="AH252" s="234"/>
      <c r="AI252" s="235">
        <f t="shared" si="46"/>
        <v>94567.75</v>
      </c>
      <c r="AJ252" s="235">
        <f t="shared" si="46"/>
        <v>94567.75</v>
      </c>
      <c r="AK252" s="235">
        <f t="shared" si="46"/>
        <v>94704.73</v>
      </c>
      <c r="AL252" s="235">
        <f t="shared" si="44"/>
        <v>94841.7</v>
      </c>
      <c r="AM252" s="235">
        <f t="shared" si="44"/>
        <v>94957.21</v>
      </c>
      <c r="AN252" s="235">
        <f t="shared" si="44"/>
        <v>94977.07</v>
      </c>
      <c r="AO252" s="235">
        <f t="shared" si="44"/>
        <v>94881.43</v>
      </c>
      <c r="AP252" s="235">
        <f t="shared" si="44"/>
        <v>94881.43</v>
      </c>
      <c r="AQ252" s="235">
        <f t="shared" si="44"/>
        <v>94881.43</v>
      </c>
      <c r="AR252" s="235">
        <f t="shared" si="44"/>
        <v>94881.43</v>
      </c>
      <c r="AS252" s="235">
        <f t="shared" si="44"/>
        <v>94881.43</v>
      </c>
      <c r="AT252" s="235">
        <f t="shared" si="44"/>
        <v>94881.43</v>
      </c>
      <c r="AU252" s="236">
        <f t="shared" si="39"/>
        <v>1137904.7899999996</v>
      </c>
      <c r="AV252" s="236">
        <f t="shared" si="40"/>
        <v>94881.43</v>
      </c>
      <c r="AW252" s="236">
        <f t="shared" si="40"/>
        <v>94881.43</v>
      </c>
      <c r="AX252" s="236">
        <f t="shared" si="40"/>
        <v>94881.43</v>
      </c>
      <c r="AY252" s="236">
        <f t="shared" si="38"/>
        <v>94881.43</v>
      </c>
      <c r="AZ252" s="236">
        <f t="shared" si="47"/>
        <v>94881.43</v>
      </c>
      <c r="BA252" s="236">
        <f t="shared" si="47"/>
        <v>94881.43</v>
      </c>
      <c r="BB252" s="236">
        <f t="shared" si="47"/>
        <v>94881.43</v>
      </c>
      <c r="BC252" s="236">
        <f t="shared" si="45"/>
        <v>94881.43</v>
      </c>
      <c r="BD252" s="236">
        <f t="shared" si="45"/>
        <v>94881.43</v>
      </c>
      <c r="BE252" s="236">
        <f t="shared" si="45"/>
        <v>100680.35</v>
      </c>
      <c r="BF252" s="236">
        <f t="shared" si="45"/>
        <v>106479.27</v>
      </c>
      <c r="BG252" s="236">
        <f t="shared" si="45"/>
        <v>106479.27</v>
      </c>
      <c r="BH252" s="236">
        <f t="shared" si="45"/>
        <v>106479.27</v>
      </c>
      <c r="BI252" s="236">
        <f t="shared" si="45"/>
        <v>106479.27</v>
      </c>
      <c r="BJ252" s="236">
        <f t="shared" si="45"/>
        <v>106479.27</v>
      </c>
      <c r="BK252" s="236">
        <f t="shared" si="45"/>
        <v>106479.27</v>
      </c>
      <c r="BL252" s="235">
        <f t="shared" si="41"/>
        <v>1213963.1200000001</v>
      </c>
      <c r="BM252" s="234"/>
      <c r="BN252" s="234"/>
      <c r="BO252" s="234"/>
      <c r="BP252" s="234"/>
      <c r="BQ252" s="234"/>
    </row>
    <row r="253" spans="1:69">
      <c r="A253" s="234" t="s">
        <v>466</v>
      </c>
      <c r="B253" s="231">
        <v>2.8899999999999999E-2</v>
      </c>
      <c r="C253" s="231">
        <v>2.8899999999999999E-2</v>
      </c>
      <c r="D253" s="220">
        <v>62775573.240000002</v>
      </c>
      <c r="E253" s="220">
        <v>62782501.079999998</v>
      </c>
      <c r="F253" s="220">
        <v>62784123.479999997</v>
      </c>
      <c r="G253" s="220">
        <v>62784355.200000003</v>
      </c>
      <c r="H253" s="220">
        <v>62784586.920000002</v>
      </c>
      <c r="I253" s="220">
        <v>62784586.920000002</v>
      </c>
      <c r="J253" s="220">
        <v>62784586.920000002</v>
      </c>
      <c r="K253" s="220">
        <v>62784586.920000002</v>
      </c>
      <c r="L253" s="220">
        <v>62784586.920000002</v>
      </c>
      <c r="M253" s="220">
        <v>62784586.920000002</v>
      </c>
      <c r="N253" s="220">
        <v>62784586.920000002</v>
      </c>
      <c r="O253" s="220">
        <v>62784586.920000002</v>
      </c>
      <c r="P253" s="220">
        <f t="shared" si="42"/>
        <v>753403248.3599999</v>
      </c>
      <c r="Q253" s="220">
        <v>62784586.920000002</v>
      </c>
      <c r="R253" s="220">
        <v>62784586.920000002</v>
      </c>
      <c r="S253" s="220">
        <v>62784586.920000002</v>
      </c>
      <c r="T253" s="220">
        <v>62784586.920000002</v>
      </c>
      <c r="U253" s="220">
        <v>62784586.920000002</v>
      </c>
      <c r="V253" s="220">
        <v>62784586.920000002</v>
      </c>
      <c r="W253" s="220">
        <v>62784586.920000002</v>
      </c>
      <c r="X253" s="220">
        <v>62784586.920000002</v>
      </c>
      <c r="Y253" s="220">
        <v>62784586.920000002</v>
      </c>
      <c r="Z253" s="220">
        <v>62784586.920000002</v>
      </c>
      <c r="AA253" s="220">
        <v>62784586.920000002</v>
      </c>
      <c r="AB253" s="220">
        <v>62784586.920000002</v>
      </c>
      <c r="AC253" s="220">
        <v>62784586.920000002</v>
      </c>
      <c r="AD253" s="220">
        <v>62784586.920000002</v>
      </c>
      <c r="AE253" s="220">
        <v>62784586.920000002</v>
      </c>
      <c r="AF253" s="220">
        <v>62784586.920000002</v>
      </c>
      <c r="AG253" s="220">
        <f t="shared" si="43"/>
        <v>753415043.03999996</v>
      </c>
      <c r="AH253" s="234"/>
      <c r="AI253" s="235">
        <f t="shared" si="46"/>
        <v>151184.51</v>
      </c>
      <c r="AJ253" s="235">
        <f t="shared" si="46"/>
        <v>151201.19</v>
      </c>
      <c r="AK253" s="235">
        <f t="shared" si="46"/>
        <v>151205.1</v>
      </c>
      <c r="AL253" s="235">
        <f t="shared" si="44"/>
        <v>151205.66</v>
      </c>
      <c r="AM253" s="235">
        <f t="shared" si="44"/>
        <v>151206.21</v>
      </c>
      <c r="AN253" s="235">
        <f t="shared" si="44"/>
        <v>151206.21</v>
      </c>
      <c r="AO253" s="235">
        <f t="shared" si="44"/>
        <v>151206.21</v>
      </c>
      <c r="AP253" s="235">
        <f t="shared" si="44"/>
        <v>151206.21</v>
      </c>
      <c r="AQ253" s="235">
        <f t="shared" si="44"/>
        <v>151206.21</v>
      </c>
      <c r="AR253" s="235">
        <f t="shared" si="44"/>
        <v>151206.21</v>
      </c>
      <c r="AS253" s="235">
        <f t="shared" si="44"/>
        <v>151206.21</v>
      </c>
      <c r="AT253" s="235">
        <f t="shared" si="44"/>
        <v>151206.21</v>
      </c>
      <c r="AU253" s="236">
        <f t="shared" si="39"/>
        <v>1814446.14</v>
      </c>
      <c r="AV253" s="236">
        <f t="shared" si="40"/>
        <v>151206.21</v>
      </c>
      <c r="AW253" s="236">
        <f t="shared" si="40"/>
        <v>151206.21</v>
      </c>
      <c r="AX253" s="236">
        <f t="shared" si="40"/>
        <v>151206.21</v>
      </c>
      <c r="AY253" s="236">
        <f t="shared" si="38"/>
        <v>151206.21</v>
      </c>
      <c r="AZ253" s="236">
        <f t="shared" si="47"/>
        <v>151206.21</v>
      </c>
      <c r="BA253" s="236">
        <f t="shared" si="47"/>
        <v>151206.21</v>
      </c>
      <c r="BB253" s="236">
        <f t="shared" si="47"/>
        <v>151206.21</v>
      </c>
      <c r="BC253" s="236">
        <f t="shared" si="45"/>
        <v>151206.21</v>
      </c>
      <c r="BD253" s="236">
        <f t="shared" si="45"/>
        <v>151206.21</v>
      </c>
      <c r="BE253" s="236">
        <f t="shared" si="45"/>
        <v>151206.21</v>
      </c>
      <c r="BF253" s="236">
        <f t="shared" si="45"/>
        <v>151206.21</v>
      </c>
      <c r="BG253" s="236">
        <f t="shared" si="45"/>
        <v>151206.21</v>
      </c>
      <c r="BH253" s="236">
        <f t="shared" si="45"/>
        <v>151206.21</v>
      </c>
      <c r="BI253" s="236">
        <f t="shared" si="45"/>
        <v>151206.21</v>
      </c>
      <c r="BJ253" s="236">
        <f t="shared" si="45"/>
        <v>151206.21</v>
      </c>
      <c r="BK253" s="236">
        <f t="shared" si="45"/>
        <v>151206.21</v>
      </c>
      <c r="BL253" s="235">
        <f t="shared" si="41"/>
        <v>1814474.5199999998</v>
      </c>
      <c r="BM253" s="234"/>
      <c r="BN253" s="234"/>
      <c r="BO253" s="234"/>
      <c r="BP253" s="234"/>
      <c r="BQ253" s="234"/>
    </row>
    <row r="254" spans="1:69">
      <c r="A254" s="234" t="s">
        <v>467</v>
      </c>
      <c r="B254" s="231">
        <v>2.9399999999999999E-2</v>
      </c>
      <c r="C254" s="231">
        <v>2.9399999999999999E-2</v>
      </c>
      <c r="D254" s="220">
        <v>4990266.62</v>
      </c>
      <c r="E254" s="220">
        <v>4990266.62</v>
      </c>
      <c r="F254" s="220">
        <v>4990266.62</v>
      </c>
      <c r="G254" s="220">
        <v>4990266.62</v>
      </c>
      <c r="H254" s="220">
        <v>4990266.62</v>
      </c>
      <c r="I254" s="220">
        <v>4990266.62</v>
      </c>
      <c r="J254" s="220">
        <v>4990266.62</v>
      </c>
      <c r="K254" s="220">
        <v>4990266.62</v>
      </c>
      <c r="L254" s="220">
        <v>4990266.62</v>
      </c>
      <c r="M254" s="220">
        <v>4990266.62</v>
      </c>
      <c r="N254" s="220">
        <v>4990266.62</v>
      </c>
      <c r="O254" s="220">
        <v>4990266.62</v>
      </c>
      <c r="P254" s="220">
        <f t="shared" si="42"/>
        <v>59883199.43999999</v>
      </c>
      <c r="Q254" s="220">
        <v>4990266.62</v>
      </c>
      <c r="R254" s="220">
        <v>4990266.62</v>
      </c>
      <c r="S254" s="220">
        <v>4990266.62</v>
      </c>
      <c r="T254" s="220">
        <v>4990266.62</v>
      </c>
      <c r="U254" s="220">
        <v>4990266.62</v>
      </c>
      <c r="V254" s="220">
        <v>4990266.62</v>
      </c>
      <c r="W254" s="220">
        <v>4990266.62</v>
      </c>
      <c r="X254" s="220">
        <v>4990266.62</v>
      </c>
      <c r="Y254" s="220">
        <v>4990266.62</v>
      </c>
      <c r="Z254" s="220">
        <v>4990266.62</v>
      </c>
      <c r="AA254" s="220">
        <v>4990266.62</v>
      </c>
      <c r="AB254" s="220">
        <v>4990266.62</v>
      </c>
      <c r="AC254" s="220">
        <v>4990266.62</v>
      </c>
      <c r="AD254" s="220">
        <v>4990266.62</v>
      </c>
      <c r="AE254" s="220">
        <v>4990266.62</v>
      </c>
      <c r="AF254" s="220">
        <v>4990266.62</v>
      </c>
      <c r="AG254" s="220">
        <f t="shared" si="43"/>
        <v>59883199.43999999</v>
      </c>
      <c r="AH254" s="234"/>
      <c r="AI254" s="235">
        <f t="shared" si="46"/>
        <v>12226.15</v>
      </c>
      <c r="AJ254" s="235">
        <f t="shared" si="46"/>
        <v>12226.15</v>
      </c>
      <c r="AK254" s="235">
        <f t="shared" si="46"/>
        <v>12226.15</v>
      </c>
      <c r="AL254" s="235">
        <f t="shared" si="44"/>
        <v>12226.15</v>
      </c>
      <c r="AM254" s="235">
        <f t="shared" si="44"/>
        <v>12226.15</v>
      </c>
      <c r="AN254" s="235">
        <f t="shared" si="44"/>
        <v>12226.15</v>
      </c>
      <c r="AO254" s="235">
        <f t="shared" si="44"/>
        <v>12226.15</v>
      </c>
      <c r="AP254" s="235">
        <f t="shared" si="44"/>
        <v>12226.15</v>
      </c>
      <c r="AQ254" s="235">
        <f t="shared" si="44"/>
        <v>12226.15</v>
      </c>
      <c r="AR254" s="235">
        <f t="shared" si="44"/>
        <v>12226.15</v>
      </c>
      <c r="AS254" s="235">
        <f t="shared" si="44"/>
        <v>12226.15</v>
      </c>
      <c r="AT254" s="235">
        <f t="shared" si="44"/>
        <v>12226.15</v>
      </c>
      <c r="AU254" s="236">
        <f t="shared" si="39"/>
        <v>146713.79999999996</v>
      </c>
      <c r="AV254" s="236">
        <f t="shared" si="40"/>
        <v>12226.15</v>
      </c>
      <c r="AW254" s="236">
        <f t="shared" si="40"/>
        <v>12226.15</v>
      </c>
      <c r="AX254" s="236">
        <f t="shared" si="40"/>
        <v>12226.15</v>
      </c>
      <c r="AY254" s="236">
        <f t="shared" si="38"/>
        <v>12226.15</v>
      </c>
      <c r="AZ254" s="236">
        <f t="shared" si="47"/>
        <v>12226.15</v>
      </c>
      <c r="BA254" s="236">
        <f t="shared" si="47"/>
        <v>12226.15</v>
      </c>
      <c r="BB254" s="236">
        <f t="shared" si="47"/>
        <v>12226.15</v>
      </c>
      <c r="BC254" s="236">
        <f t="shared" si="45"/>
        <v>12226.15</v>
      </c>
      <c r="BD254" s="236">
        <f t="shared" si="45"/>
        <v>12226.15</v>
      </c>
      <c r="BE254" s="236">
        <f t="shared" si="45"/>
        <v>12226.15</v>
      </c>
      <c r="BF254" s="236">
        <f t="shared" si="45"/>
        <v>12226.15</v>
      </c>
      <c r="BG254" s="236">
        <f t="shared" si="45"/>
        <v>12226.15</v>
      </c>
      <c r="BH254" s="236">
        <f t="shared" si="45"/>
        <v>12226.15</v>
      </c>
      <c r="BI254" s="236">
        <f t="shared" si="45"/>
        <v>12226.15</v>
      </c>
      <c r="BJ254" s="236">
        <f t="shared" si="45"/>
        <v>12226.15</v>
      </c>
      <c r="BK254" s="236">
        <f t="shared" si="45"/>
        <v>12226.15</v>
      </c>
      <c r="BL254" s="235">
        <f t="shared" si="41"/>
        <v>146713.79999999996</v>
      </c>
      <c r="BM254" s="234"/>
      <c r="BN254" s="234"/>
      <c r="BO254" s="234"/>
      <c r="BP254" s="234"/>
      <c r="BQ254" s="234"/>
    </row>
    <row r="255" spans="1:69">
      <c r="A255" s="234" t="s">
        <v>468</v>
      </c>
      <c r="B255" s="231">
        <v>5.5500000000000001E-2</v>
      </c>
      <c r="C255" s="231">
        <v>5.5500000000000001E-2</v>
      </c>
      <c r="D255" s="220">
        <v>5729889.9900000002</v>
      </c>
      <c r="E255" s="220">
        <v>5729889.9900000002</v>
      </c>
      <c r="F255" s="220">
        <v>5729889.9900000002</v>
      </c>
      <c r="G255" s="220">
        <v>5729889.9900000002</v>
      </c>
      <c r="H255" s="220">
        <v>5729889.9900000002</v>
      </c>
      <c r="I255" s="220">
        <v>5729889.9900000002</v>
      </c>
      <c r="J255" s="220">
        <v>5729889.9900000002</v>
      </c>
      <c r="K255" s="220">
        <v>5729889.9900000002</v>
      </c>
      <c r="L255" s="220">
        <v>5729889.9900000002</v>
      </c>
      <c r="M255" s="220">
        <v>5729889.9900000002</v>
      </c>
      <c r="N255" s="220">
        <v>5729889.9900000002</v>
      </c>
      <c r="O255" s="220">
        <v>5729889.9900000002</v>
      </c>
      <c r="P255" s="220">
        <f t="shared" si="42"/>
        <v>68758679.88000001</v>
      </c>
      <c r="Q255" s="220">
        <v>5729889.9900000002</v>
      </c>
      <c r="R255" s="220">
        <v>5729889.9900000002</v>
      </c>
      <c r="S255" s="220">
        <v>5729889.9900000002</v>
      </c>
      <c r="T255" s="220">
        <v>5729889.9900000002</v>
      </c>
      <c r="U255" s="220">
        <v>5729889.9900000002</v>
      </c>
      <c r="V255" s="220">
        <v>5729889.9900000002</v>
      </c>
      <c r="W255" s="220">
        <v>5729889.9900000002</v>
      </c>
      <c r="X255" s="220">
        <v>5729889.9900000002</v>
      </c>
      <c r="Y255" s="220">
        <v>5729889.9900000002</v>
      </c>
      <c r="Z255" s="220">
        <v>5729889.9900000002</v>
      </c>
      <c r="AA255" s="220">
        <v>5729889.9900000002</v>
      </c>
      <c r="AB255" s="220">
        <v>5729889.9900000002</v>
      </c>
      <c r="AC255" s="220">
        <v>5729889.9900000002</v>
      </c>
      <c r="AD255" s="220">
        <v>5729889.9900000002</v>
      </c>
      <c r="AE255" s="220">
        <v>5729889.9900000002</v>
      </c>
      <c r="AF255" s="220">
        <v>5729889.9900000002</v>
      </c>
      <c r="AG255" s="220">
        <f t="shared" si="43"/>
        <v>68758679.88000001</v>
      </c>
      <c r="AH255" s="234"/>
      <c r="AI255" s="235">
        <f t="shared" si="46"/>
        <v>26500.74</v>
      </c>
      <c r="AJ255" s="235">
        <f t="shared" si="46"/>
        <v>26500.74</v>
      </c>
      <c r="AK255" s="235">
        <f t="shared" si="46"/>
        <v>26500.74</v>
      </c>
      <c r="AL255" s="235">
        <f t="shared" si="44"/>
        <v>26500.74</v>
      </c>
      <c r="AM255" s="235">
        <f t="shared" si="44"/>
        <v>26500.74</v>
      </c>
      <c r="AN255" s="235">
        <f t="shared" si="44"/>
        <v>26500.74</v>
      </c>
      <c r="AO255" s="235">
        <f t="shared" si="44"/>
        <v>26500.74</v>
      </c>
      <c r="AP255" s="235">
        <f t="shared" si="44"/>
        <v>26500.74</v>
      </c>
      <c r="AQ255" s="235">
        <f t="shared" si="44"/>
        <v>26500.74</v>
      </c>
      <c r="AR255" s="235">
        <f t="shared" si="44"/>
        <v>26500.74</v>
      </c>
      <c r="AS255" s="235">
        <f t="shared" si="44"/>
        <v>26500.74</v>
      </c>
      <c r="AT255" s="235">
        <f t="shared" si="44"/>
        <v>26500.74</v>
      </c>
      <c r="AU255" s="236">
        <f t="shared" si="39"/>
        <v>318008.87999999995</v>
      </c>
      <c r="AV255" s="236">
        <f t="shared" si="40"/>
        <v>26500.74</v>
      </c>
      <c r="AW255" s="236">
        <f t="shared" si="40"/>
        <v>26500.74</v>
      </c>
      <c r="AX255" s="236">
        <f t="shared" si="40"/>
        <v>26500.74</v>
      </c>
      <c r="AY255" s="236">
        <f t="shared" si="38"/>
        <v>26500.74</v>
      </c>
      <c r="AZ255" s="236">
        <f t="shared" si="47"/>
        <v>26500.74</v>
      </c>
      <c r="BA255" s="236">
        <f t="shared" si="47"/>
        <v>26500.74</v>
      </c>
      <c r="BB255" s="236">
        <f t="shared" si="47"/>
        <v>26500.74</v>
      </c>
      <c r="BC255" s="236">
        <f t="shared" si="45"/>
        <v>26500.74</v>
      </c>
      <c r="BD255" s="236">
        <f t="shared" si="45"/>
        <v>26500.74</v>
      </c>
      <c r="BE255" s="236">
        <f t="shared" si="45"/>
        <v>26500.74</v>
      </c>
      <c r="BF255" s="236">
        <f t="shared" si="45"/>
        <v>26500.74</v>
      </c>
      <c r="BG255" s="236">
        <f t="shared" si="45"/>
        <v>26500.74</v>
      </c>
      <c r="BH255" s="236">
        <f t="shared" si="45"/>
        <v>26500.74</v>
      </c>
      <c r="BI255" s="236">
        <f t="shared" si="45"/>
        <v>26500.74</v>
      </c>
      <c r="BJ255" s="236">
        <f t="shared" si="45"/>
        <v>26500.74</v>
      </c>
      <c r="BK255" s="236">
        <f t="shared" si="45"/>
        <v>26500.74</v>
      </c>
      <c r="BL255" s="235">
        <f t="shared" si="41"/>
        <v>318008.87999999995</v>
      </c>
      <c r="BM255" s="234"/>
      <c r="BN255" s="234"/>
      <c r="BO255" s="234"/>
      <c r="BP255" s="234"/>
      <c r="BQ255" s="234"/>
    </row>
    <row r="256" spans="1:69">
      <c r="A256" s="234" t="s">
        <v>469</v>
      </c>
      <c r="B256" s="231">
        <v>3.9799999999999995E-2</v>
      </c>
      <c r="C256" s="231">
        <v>3.9799999999999995E-2</v>
      </c>
      <c r="D256" s="220">
        <v>3010557.55</v>
      </c>
      <c r="E256" s="220">
        <v>3010557.55</v>
      </c>
      <c r="F256" s="220">
        <v>3010557.55</v>
      </c>
      <c r="G256" s="220">
        <v>3010557.55</v>
      </c>
      <c r="H256" s="220">
        <v>3010557.55</v>
      </c>
      <c r="I256" s="220">
        <v>3010557.55</v>
      </c>
      <c r="J256" s="220">
        <v>3010557.55</v>
      </c>
      <c r="K256" s="220">
        <v>3010557.55</v>
      </c>
      <c r="L256" s="220">
        <v>3010557.55</v>
      </c>
      <c r="M256" s="220">
        <v>3010557.55</v>
      </c>
      <c r="N256" s="220">
        <v>3010557.55</v>
      </c>
      <c r="O256" s="220">
        <v>3010557.55</v>
      </c>
      <c r="P256" s="220">
        <f t="shared" si="42"/>
        <v>36126690.600000001</v>
      </c>
      <c r="Q256" s="220">
        <v>3010557.55</v>
      </c>
      <c r="R256" s="220">
        <v>3010557.55</v>
      </c>
      <c r="S256" s="220">
        <v>3010557.55</v>
      </c>
      <c r="T256" s="220">
        <v>3010557.55</v>
      </c>
      <c r="U256" s="220">
        <v>3010557.55</v>
      </c>
      <c r="V256" s="220">
        <v>3010557.55</v>
      </c>
      <c r="W256" s="220">
        <v>3010557.55</v>
      </c>
      <c r="X256" s="220">
        <v>3010557.55</v>
      </c>
      <c r="Y256" s="220">
        <v>3010557.55</v>
      </c>
      <c r="Z256" s="220">
        <v>3010557.55</v>
      </c>
      <c r="AA256" s="220">
        <v>3010557.55</v>
      </c>
      <c r="AB256" s="220">
        <v>3010557.55</v>
      </c>
      <c r="AC256" s="220">
        <v>3010557.55</v>
      </c>
      <c r="AD256" s="220">
        <v>3010557.55</v>
      </c>
      <c r="AE256" s="220">
        <v>3010557.55</v>
      </c>
      <c r="AF256" s="220">
        <v>3010557.55</v>
      </c>
      <c r="AG256" s="220">
        <f t="shared" si="43"/>
        <v>36126690.600000001</v>
      </c>
      <c r="AH256" s="234"/>
      <c r="AI256" s="235">
        <f t="shared" si="46"/>
        <v>9985.02</v>
      </c>
      <c r="AJ256" s="235">
        <f t="shared" si="46"/>
        <v>9985.02</v>
      </c>
      <c r="AK256" s="235">
        <f t="shared" si="46"/>
        <v>9985.02</v>
      </c>
      <c r="AL256" s="235">
        <f t="shared" si="44"/>
        <v>9985.02</v>
      </c>
      <c r="AM256" s="235">
        <f t="shared" si="44"/>
        <v>9985.02</v>
      </c>
      <c r="AN256" s="235">
        <f t="shared" si="44"/>
        <v>9985.02</v>
      </c>
      <c r="AO256" s="235">
        <f t="shared" si="44"/>
        <v>9985.02</v>
      </c>
      <c r="AP256" s="235">
        <f t="shared" si="44"/>
        <v>9985.02</v>
      </c>
      <c r="AQ256" s="235">
        <f t="shared" si="44"/>
        <v>9985.02</v>
      </c>
      <c r="AR256" s="235">
        <f t="shared" si="44"/>
        <v>9985.02</v>
      </c>
      <c r="AS256" s="235">
        <f t="shared" si="44"/>
        <v>9985.02</v>
      </c>
      <c r="AT256" s="235">
        <f t="shared" si="44"/>
        <v>9985.02</v>
      </c>
      <c r="AU256" s="236">
        <f t="shared" si="39"/>
        <v>119820.24000000003</v>
      </c>
      <c r="AV256" s="236">
        <f t="shared" si="40"/>
        <v>9985.02</v>
      </c>
      <c r="AW256" s="236">
        <f t="shared" si="40"/>
        <v>9985.02</v>
      </c>
      <c r="AX256" s="236">
        <f t="shared" si="40"/>
        <v>9985.02</v>
      </c>
      <c r="AY256" s="236">
        <f t="shared" si="38"/>
        <v>9985.02</v>
      </c>
      <c r="AZ256" s="236">
        <f t="shared" si="47"/>
        <v>9985.02</v>
      </c>
      <c r="BA256" s="236">
        <f t="shared" si="47"/>
        <v>9985.02</v>
      </c>
      <c r="BB256" s="236">
        <f t="shared" si="47"/>
        <v>9985.02</v>
      </c>
      <c r="BC256" s="236">
        <f t="shared" si="45"/>
        <v>9985.02</v>
      </c>
      <c r="BD256" s="236">
        <f t="shared" si="45"/>
        <v>9985.02</v>
      </c>
      <c r="BE256" s="236">
        <f t="shared" si="45"/>
        <v>9985.02</v>
      </c>
      <c r="BF256" s="236">
        <f t="shared" si="45"/>
        <v>9985.02</v>
      </c>
      <c r="BG256" s="236">
        <f t="shared" si="45"/>
        <v>9985.02</v>
      </c>
      <c r="BH256" s="236">
        <f t="shared" si="45"/>
        <v>9985.02</v>
      </c>
      <c r="BI256" s="236">
        <f t="shared" si="45"/>
        <v>9985.02</v>
      </c>
      <c r="BJ256" s="236">
        <f t="shared" si="45"/>
        <v>9985.02</v>
      </c>
      <c r="BK256" s="236">
        <f t="shared" si="45"/>
        <v>9985.02</v>
      </c>
      <c r="BL256" s="235">
        <f t="shared" si="41"/>
        <v>119820.24000000003</v>
      </c>
      <c r="BM256" s="234"/>
      <c r="BN256" s="234"/>
      <c r="BO256" s="234"/>
      <c r="BP256" s="234"/>
      <c r="BQ256" s="234"/>
    </row>
    <row r="257" spans="1:69">
      <c r="A257" s="234" t="s">
        <v>470</v>
      </c>
      <c r="B257" s="231">
        <v>4.02E-2</v>
      </c>
      <c r="C257" s="231">
        <v>4.02E-2</v>
      </c>
      <c r="D257" s="220">
        <v>3322577</v>
      </c>
      <c r="E257" s="220">
        <v>3322577</v>
      </c>
      <c r="F257" s="220">
        <v>3322577</v>
      </c>
      <c r="G257" s="220">
        <v>3322577</v>
      </c>
      <c r="H257" s="220">
        <v>3322577</v>
      </c>
      <c r="I257" s="220">
        <v>3322577</v>
      </c>
      <c r="J257" s="220">
        <v>3322577</v>
      </c>
      <c r="K257" s="220">
        <v>3322577</v>
      </c>
      <c r="L257" s="220">
        <v>3322577</v>
      </c>
      <c r="M257" s="220">
        <v>3322577</v>
      </c>
      <c r="N257" s="220">
        <v>3322577</v>
      </c>
      <c r="O257" s="220">
        <v>3322577</v>
      </c>
      <c r="P257" s="220">
        <f t="shared" si="42"/>
        <v>39870924</v>
      </c>
      <c r="Q257" s="220">
        <v>3322577</v>
      </c>
      <c r="R257" s="220">
        <v>3322577</v>
      </c>
      <c r="S257" s="220">
        <v>3322577</v>
      </c>
      <c r="T257" s="220">
        <v>3322577</v>
      </c>
      <c r="U257" s="220">
        <v>3322577</v>
      </c>
      <c r="V257" s="220">
        <v>3322577</v>
      </c>
      <c r="W257" s="220">
        <v>3322577</v>
      </c>
      <c r="X257" s="220">
        <v>3322577</v>
      </c>
      <c r="Y257" s="220">
        <v>3322577</v>
      </c>
      <c r="Z257" s="220">
        <v>3322577</v>
      </c>
      <c r="AA257" s="220">
        <v>3322577</v>
      </c>
      <c r="AB257" s="220">
        <v>3322577</v>
      </c>
      <c r="AC257" s="220">
        <v>3322577</v>
      </c>
      <c r="AD257" s="220">
        <v>3322577</v>
      </c>
      <c r="AE257" s="220">
        <v>3322577</v>
      </c>
      <c r="AF257" s="220">
        <v>3322577</v>
      </c>
      <c r="AG257" s="220">
        <f t="shared" si="43"/>
        <v>39870924</v>
      </c>
      <c r="AH257" s="234"/>
      <c r="AI257" s="235">
        <f t="shared" si="46"/>
        <v>11130.63</v>
      </c>
      <c r="AJ257" s="235">
        <f t="shared" si="46"/>
        <v>11130.63</v>
      </c>
      <c r="AK257" s="235">
        <f t="shared" si="46"/>
        <v>11130.63</v>
      </c>
      <c r="AL257" s="235">
        <f t="shared" si="44"/>
        <v>11130.63</v>
      </c>
      <c r="AM257" s="235">
        <f t="shared" si="44"/>
        <v>11130.63</v>
      </c>
      <c r="AN257" s="235">
        <f t="shared" si="44"/>
        <v>11130.63</v>
      </c>
      <c r="AO257" s="235">
        <f t="shared" si="44"/>
        <v>11130.63</v>
      </c>
      <c r="AP257" s="235">
        <f t="shared" si="44"/>
        <v>11130.63</v>
      </c>
      <c r="AQ257" s="235">
        <f t="shared" si="44"/>
        <v>11130.63</v>
      </c>
      <c r="AR257" s="235">
        <f t="shared" ref="AR257:AT320" si="48">ROUND(M257*$B257/12,2)</f>
        <v>11130.63</v>
      </c>
      <c r="AS257" s="235">
        <f t="shared" si="48"/>
        <v>11130.63</v>
      </c>
      <c r="AT257" s="235">
        <f t="shared" si="48"/>
        <v>11130.63</v>
      </c>
      <c r="AU257" s="236">
        <f t="shared" si="39"/>
        <v>133567.56000000003</v>
      </c>
      <c r="AV257" s="236">
        <f t="shared" si="40"/>
        <v>11130.63</v>
      </c>
      <c r="AW257" s="236">
        <f t="shared" si="40"/>
        <v>11130.63</v>
      </c>
      <c r="AX257" s="236">
        <f t="shared" si="40"/>
        <v>11130.63</v>
      </c>
      <c r="AY257" s="236">
        <f t="shared" si="38"/>
        <v>11130.63</v>
      </c>
      <c r="AZ257" s="236">
        <f t="shared" si="47"/>
        <v>11130.63</v>
      </c>
      <c r="BA257" s="236">
        <f t="shared" si="47"/>
        <v>11130.63</v>
      </c>
      <c r="BB257" s="236">
        <f t="shared" si="47"/>
        <v>11130.63</v>
      </c>
      <c r="BC257" s="236">
        <f t="shared" si="45"/>
        <v>11130.63</v>
      </c>
      <c r="BD257" s="236">
        <f t="shared" si="45"/>
        <v>11130.63</v>
      </c>
      <c r="BE257" s="236">
        <f t="shared" si="45"/>
        <v>11130.63</v>
      </c>
      <c r="BF257" s="236">
        <f t="shared" si="45"/>
        <v>11130.63</v>
      </c>
      <c r="BG257" s="236">
        <f t="shared" si="45"/>
        <v>11130.63</v>
      </c>
      <c r="BH257" s="236">
        <f t="shared" si="45"/>
        <v>11130.63</v>
      </c>
      <c r="BI257" s="236">
        <f t="shared" ref="BI257:BK320" si="49">ROUND(AD257*$C257/12,2)</f>
        <v>11130.63</v>
      </c>
      <c r="BJ257" s="236">
        <f t="shared" si="49"/>
        <v>11130.63</v>
      </c>
      <c r="BK257" s="236">
        <f t="shared" si="49"/>
        <v>11130.63</v>
      </c>
      <c r="BL257" s="235">
        <f t="shared" si="41"/>
        <v>133567.56000000003</v>
      </c>
      <c r="BM257" s="234"/>
      <c r="BN257" s="234"/>
      <c r="BO257" s="234"/>
      <c r="BP257" s="234"/>
      <c r="BQ257" s="234"/>
    </row>
    <row r="258" spans="1:69">
      <c r="A258" s="234" t="s">
        <v>471</v>
      </c>
      <c r="B258" s="231">
        <v>4.0799999999999996E-2</v>
      </c>
      <c r="C258" s="231">
        <v>4.0799999999999996E-2</v>
      </c>
      <c r="D258" s="220">
        <v>4071679.62</v>
      </c>
      <c r="E258" s="220">
        <v>4071679.62</v>
      </c>
      <c r="F258" s="220">
        <v>3972319.33</v>
      </c>
      <c r="G258" s="220">
        <v>3872959.0300000003</v>
      </c>
      <c r="H258" s="220">
        <v>3872959.0300000003</v>
      </c>
      <c r="I258" s="220">
        <v>3872959.0300000003</v>
      </c>
      <c r="J258" s="220">
        <v>3872959.0300000003</v>
      </c>
      <c r="K258" s="220">
        <v>3872959.0300000003</v>
      </c>
      <c r="L258" s="220">
        <v>3872959.0300000003</v>
      </c>
      <c r="M258" s="220">
        <v>3872959.0300000003</v>
      </c>
      <c r="N258" s="220">
        <v>3872959.0300000003</v>
      </c>
      <c r="O258" s="220">
        <v>3872959.0300000003</v>
      </c>
      <c r="P258" s="220">
        <f t="shared" si="42"/>
        <v>46972309.840000011</v>
      </c>
      <c r="Q258" s="220">
        <v>3872959.0300000003</v>
      </c>
      <c r="R258" s="220">
        <v>3872959.0300000003</v>
      </c>
      <c r="S258" s="220">
        <v>3872959.0300000003</v>
      </c>
      <c r="T258" s="220">
        <v>3872959.0300000003</v>
      </c>
      <c r="U258" s="220">
        <v>3872959.0300000003</v>
      </c>
      <c r="V258" s="220">
        <v>3872959.0300000003</v>
      </c>
      <c r="W258" s="220">
        <v>3872959.0300000003</v>
      </c>
      <c r="X258" s="220">
        <v>3872959.0300000003</v>
      </c>
      <c r="Y258" s="220">
        <v>3872959.0300000003</v>
      </c>
      <c r="Z258" s="220">
        <v>3872959.0300000003</v>
      </c>
      <c r="AA258" s="220">
        <v>3872959.0300000003</v>
      </c>
      <c r="AB258" s="220">
        <v>3872959.0300000003</v>
      </c>
      <c r="AC258" s="220">
        <v>3872959.0300000003</v>
      </c>
      <c r="AD258" s="220">
        <v>3872959.0300000003</v>
      </c>
      <c r="AE258" s="220">
        <v>3872959.0300000003</v>
      </c>
      <c r="AF258" s="220">
        <v>3872959.0300000003</v>
      </c>
      <c r="AG258" s="220">
        <f t="shared" si="43"/>
        <v>46475508.360000007</v>
      </c>
      <c r="AH258" s="234"/>
      <c r="AI258" s="235">
        <f t="shared" si="46"/>
        <v>13843.71</v>
      </c>
      <c r="AJ258" s="235">
        <f t="shared" si="46"/>
        <v>13843.71</v>
      </c>
      <c r="AK258" s="235">
        <f t="shared" si="46"/>
        <v>13505.89</v>
      </c>
      <c r="AL258" s="235">
        <f t="shared" si="46"/>
        <v>13168.06</v>
      </c>
      <c r="AM258" s="235">
        <f t="shared" si="46"/>
        <v>13168.06</v>
      </c>
      <c r="AN258" s="235">
        <f t="shared" si="46"/>
        <v>13168.06</v>
      </c>
      <c r="AO258" s="235">
        <f t="shared" si="46"/>
        <v>13168.06</v>
      </c>
      <c r="AP258" s="235">
        <f t="shared" si="46"/>
        <v>13168.06</v>
      </c>
      <c r="AQ258" s="235">
        <f t="shared" si="46"/>
        <v>13168.06</v>
      </c>
      <c r="AR258" s="235">
        <f t="shared" si="48"/>
        <v>13168.06</v>
      </c>
      <c r="AS258" s="235">
        <f t="shared" si="48"/>
        <v>13168.06</v>
      </c>
      <c r="AT258" s="235">
        <f t="shared" si="48"/>
        <v>13168.06</v>
      </c>
      <c r="AU258" s="236">
        <f t="shared" si="39"/>
        <v>159705.84999999998</v>
      </c>
      <c r="AV258" s="236">
        <f t="shared" si="40"/>
        <v>13168.06</v>
      </c>
      <c r="AW258" s="236">
        <f t="shared" si="40"/>
        <v>13168.06</v>
      </c>
      <c r="AX258" s="236">
        <f t="shared" si="40"/>
        <v>13168.06</v>
      </c>
      <c r="AY258" s="236">
        <f t="shared" si="38"/>
        <v>13168.06</v>
      </c>
      <c r="AZ258" s="236">
        <f t="shared" si="47"/>
        <v>13168.06</v>
      </c>
      <c r="BA258" s="236">
        <f t="shared" si="47"/>
        <v>13168.06</v>
      </c>
      <c r="BB258" s="236">
        <f t="shared" si="47"/>
        <v>13168.06</v>
      </c>
      <c r="BC258" s="236">
        <f t="shared" si="47"/>
        <v>13168.06</v>
      </c>
      <c r="BD258" s="236">
        <f t="shared" si="47"/>
        <v>13168.06</v>
      </c>
      <c r="BE258" s="236">
        <f t="shared" si="47"/>
        <v>13168.06</v>
      </c>
      <c r="BF258" s="236">
        <f t="shared" si="47"/>
        <v>13168.06</v>
      </c>
      <c r="BG258" s="236">
        <f t="shared" si="47"/>
        <v>13168.06</v>
      </c>
      <c r="BH258" s="236">
        <f t="shared" si="47"/>
        <v>13168.06</v>
      </c>
      <c r="BI258" s="236">
        <f t="shared" si="49"/>
        <v>13168.06</v>
      </c>
      <c r="BJ258" s="236">
        <f t="shared" si="49"/>
        <v>13168.06</v>
      </c>
      <c r="BK258" s="236">
        <f t="shared" si="49"/>
        <v>13168.06</v>
      </c>
      <c r="BL258" s="235">
        <f t="shared" si="41"/>
        <v>158016.72</v>
      </c>
      <c r="BM258" s="234"/>
      <c r="BN258" s="234"/>
      <c r="BO258" s="234"/>
      <c r="BP258" s="234"/>
      <c r="BQ258" s="234"/>
    </row>
    <row r="259" spans="1:69">
      <c r="A259" s="234" t="s">
        <v>472</v>
      </c>
      <c r="B259" s="231">
        <v>4.0399999999999998E-2</v>
      </c>
      <c r="C259" s="231">
        <v>4.0399999999999998E-2</v>
      </c>
      <c r="D259" s="220">
        <v>5069346.8499999996</v>
      </c>
      <c r="E259" s="220">
        <v>5069346.8499999996</v>
      </c>
      <c r="F259" s="220">
        <v>5069346.8499999996</v>
      </c>
      <c r="G259" s="220">
        <v>5069346.8499999996</v>
      </c>
      <c r="H259" s="220">
        <v>5069346.8499999996</v>
      </c>
      <c r="I259" s="220">
        <v>5069346.8499999996</v>
      </c>
      <c r="J259" s="220">
        <v>5069346.8499999996</v>
      </c>
      <c r="K259" s="220">
        <v>5069346.8499999996</v>
      </c>
      <c r="L259" s="220">
        <v>5069346.8499999996</v>
      </c>
      <c r="M259" s="220">
        <v>5069346.8499999996</v>
      </c>
      <c r="N259" s="220">
        <v>5069346.8499999996</v>
      </c>
      <c r="O259" s="220">
        <v>5069346.8499999996</v>
      </c>
      <c r="P259" s="220">
        <f t="shared" si="42"/>
        <v>60832162.20000001</v>
      </c>
      <c r="Q259" s="220">
        <v>5069346.8499999996</v>
      </c>
      <c r="R259" s="220">
        <v>5069346.8499999996</v>
      </c>
      <c r="S259" s="220">
        <v>5069346.8499999996</v>
      </c>
      <c r="T259" s="220">
        <v>5069346.8499999996</v>
      </c>
      <c r="U259" s="220">
        <v>5069346.8499999996</v>
      </c>
      <c r="V259" s="220">
        <v>5069346.8499999996</v>
      </c>
      <c r="W259" s="220">
        <v>5069346.8499999996</v>
      </c>
      <c r="X259" s="220">
        <v>5069346.8499999996</v>
      </c>
      <c r="Y259" s="220">
        <v>5069346.8499999996</v>
      </c>
      <c r="Z259" s="220">
        <v>5069346.8499999996</v>
      </c>
      <c r="AA259" s="220">
        <v>5069346.8499999996</v>
      </c>
      <c r="AB259" s="220">
        <v>5069346.8499999996</v>
      </c>
      <c r="AC259" s="220">
        <v>5069346.8499999996</v>
      </c>
      <c r="AD259" s="220">
        <v>5069346.8499999996</v>
      </c>
      <c r="AE259" s="220">
        <v>5069346.8499999996</v>
      </c>
      <c r="AF259" s="220">
        <v>5069346.8499999996</v>
      </c>
      <c r="AG259" s="220">
        <f t="shared" si="43"/>
        <v>60832162.20000001</v>
      </c>
      <c r="AH259" s="234"/>
      <c r="AI259" s="235">
        <f t="shared" si="46"/>
        <v>17066.8</v>
      </c>
      <c r="AJ259" s="235">
        <f t="shared" si="46"/>
        <v>17066.8</v>
      </c>
      <c r="AK259" s="235">
        <f t="shared" si="46"/>
        <v>17066.8</v>
      </c>
      <c r="AL259" s="235">
        <f t="shared" si="46"/>
        <v>17066.8</v>
      </c>
      <c r="AM259" s="235">
        <f t="shared" si="46"/>
        <v>17066.8</v>
      </c>
      <c r="AN259" s="235">
        <f t="shared" si="46"/>
        <v>17066.8</v>
      </c>
      <c r="AO259" s="235">
        <f t="shared" si="46"/>
        <v>17066.8</v>
      </c>
      <c r="AP259" s="235">
        <f t="shared" si="46"/>
        <v>17066.8</v>
      </c>
      <c r="AQ259" s="235">
        <f t="shared" si="46"/>
        <v>17066.8</v>
      </c>
      <c r="AR259" s="235">
        <f t="shared" si="48"/>
        <v>17066.8</v>
      </c>
      <c r="AS259" s="235">
        <f t="shared" si="48"/>
        <v>17066.8</v>
      </c>
      <c r="AT259" s="235">
        <f t="shared" si="48"/>
        <v>17066.8</v>
      </c>
      <c r="AU259" s="236">
        <f t="shared" si="39"/>
        <v>204801.59999999995</v>
      </c>
      <c r="AV259" s="236">
        <f t="shared" si="40"/>
        <v>17066.8</v>
      </c>
      <c r="AW259" s="236">
        <f t="shared" si="40"/>
        <v>17066.8</v>
      </c>
      <c r="AX259" s="236">
        <f t="shared" si="40"/>
        <v>17066.8</v>
      </c>
      <c r="AY259" s="236">
        <f t="shared" si="38"/>
        <v>17066.8</v>
      </c>
      <c r="AZ259" s="236">
        <f t="shared" si="47"/>
        <v>17066.8</v>
      </c>
      <c r="BA259" s="236">
        <f t="shared" si="47"/>
        <v>17066.8</v>
      </c>
      <c r="BB259" s="236">
        <f t="shared" si="47"/>
        <v>17066.8</v>
      </c>
      <c r="BC259" s="236">
        <f t="shared" si="47"/>
        <v>17066.8</v>
      </c>
      <c r="BD259" s="236">
        <f t="shared" si="47"/>
        <v>17066.8</v>
      </c>
      <c r="BE259" s="236">
        <f t="shared" si="47"/>
        <v>17066.8</v>
      </c>
      <c r="BF259" s="236">
        <f t="shared" si="47"/>
        <v>17066.8</v>
      </c>
      <c r="BG259" s="236">
        <f t="shared" si="47"/>
        <v>17066.8</v>
      </c>
      <c r="BH259" s="236">
        <f t="shared" si="47"/>
        <v>17066.8</v>
      </c>
      <c r="BI259" s="236">
        <f t="shared" si="49"/>
        <v>17066.8</v>
      </c>
      <c r="BJ259" s="236">
        <f t="shared" si="49"/>
        <v>17066.8</v>
      </c>
      <c r="BK259" s="236">
        <f t="shared" si="49"/>
        <v>17066.8</v>
      </c>
      <c r="BL259" s="235">
        <f t="shared" si="41"/>
        <v>204801.59999999995</v>
      </c>
      <c r="BM259" s="234"/>
      <c r="BN259" s="234"/>
      <c r="BO259" s="234"/>
      <c r="BP259" s="234"/>
      <c r="BQ259" s="234"/>
    </row>
    <row r="260" spans="1:69">
      <c r="A260" s="234" t="s">
        <v>473</v>
      </c>
      <c r="B260" s="231">
        <v>2.7699999999999999E-2</v>
      </c>
      <c r="C260" s="231">
        <v>2.7699999999999999E-2</v>
      </c>
      <c r="D260" s="220">
        <v>5572385.96</v>
      </c>
      <c r="E260" s="220">
        <v>5572385.96</v>
      </c>
      <c r="F260" s="220">
        <v>5572385.96</v>
      </c>
      <c r="G260" s="220">
        <v>5572385.96</v>
      </c>
      <c r="H260" s="220">
        <v>5572385.96</v>
      </c>
      <c r="I260" s="220">
        <v>5572385.96</v>
      </c>
      <c r="J260" s="220">
        <v>5572385.96</v>
      </c>
      <c r="K260" s="220">
        <v>5572385.96</v>
      </c>
      <c r="L260" s="220">
        <v>5572385.96</v>
      </c>
      <c r="M260" s="220">
        <v>5572385.96</v>
      </c>
      <c r="N260" s="220">
        <v>5572385.96</v>
      </c>
      <c r="O260" s="220">
        <v>5572385.96</v>
      </c>
      <c r="P260" s="220">
        <f t="shared" si="42"/>
        <v>66868631.520000003</v>
      </c>
      <c r="Q260" s="220">
        <v>5572385.96</v>
      </c>
      <c r="R260" s="220">
        <v>5572385.96</v>
      </c>
      <c r="S260" s="220">
        <v>5572385.96</v>
      </c>
      <c r="T260" s="220">
        <v>5572385.96</v>
      </c>
      <c r="U260" s="220">
        <v>5572385.96</v>
      </c>
      <c r="V260" s="220">
        <v>5572385.96</v>
      </c>
      <c r="W260" s="220">
        <v>5572385.96</v>
      </c>
      <c r="X260" s="220">
        <v>5572385.96</v>
      </c>
      <c r="Y260" s="220">
        <v>5572385.96</v>
      </c>
      <c r="Z260" s="220">
        <v>5572385.96</v>
      </c>
      <c r="AA260" s="220">
        <v>5572385.96</v>
      </c>
      <c r="AB260" s="220">
        <v>5572385.96</v>
      </c>
      <c r="AC260" s="220">
        <v>5572385.96</v>
      </c>
      <c r="AD260" s="220">
        <v>5572385.96</v>
      </c>
      <c r="AE260" s="220">
        <v>5572385.96</v>
      </c>
      <c r="AF260" s="220">
        <v>5572385.96</v>
      </c>
      <c r="AG260" s="220">
        <f t="shared" si="43"/>
        <v>66868631.520000003</v>
      </c>
      <c r="AH260" s="234"/>
      <c r="AI260" s="235">
        <f t="shared" si="46"/>
        <v>12862.92</v>
      </c>
      <c r="AJ260" s="235">
        <f t="shared" si="46"/>
        <v>12862.92</v>
      </c>
      <c r="AK260" s="235">
        <f t="shared" si="46"/>
        <v>12862.92</v>
      </c>
      <c r="AL260" s="235">
        <f t="shared" si="46"/>
        <v>12862.92</v>
      </c>
      <c r="AM260" s="235">
        <f t="shared" si="46"/>
        <v>12862.92</v>
      </c>
      <c r="AN260" s="235">
        <f t="shared" si="46"/>
        <v>12862.92</v>
      </c>
      <c r="AO260" s="235">
        <f t="shared" si="46"/>
        <v>12862.92</v>
      </c>
      <c r="AP260" s="235">
        <f t="shared" si="46"/>
        <v>12862.92</v>
      </c>
      <c r="AQ260" s="235">
        <f t="shared" si="46"/>
        <v>12862.92</v>
      </c>
      <c r="AR260" s="235">
        <f t="shared" si="48"/>
        <v>12862.92</v>
      </c>
      <c r="AS260" s="235">
        <f t="shared" si="48"/>
        <v>12862.92</v>
      </c>
      <c r="AT260" s="235">
        <f t="shared" si="48"/>
        <v>12862.92</v>
      </c>
      <c r="AU260" s="236">
        <f t="shared" si="39"/>
        <v>154355.04</v>
      </c>
      <c r="AV260" s="236">
        <f t="shared" si="40"/>
        <v>12862.92</v>
      </c>
      <c r="AW260" s="236">
        <f t="shared" si="40"/>
        <v>12862.92</v>
      </c>
      <c r="AX260" s="236">
        <f t="shared" si="40"/>
        <v>12862.92</v>
      </c>
      <c r="AY260" s="236">
        <f t="shared" si="40"/>
        <v>12862.92</v>
      </c>
      <c r="AZ260" s="236">
        <f t="shared" si="47"/>
        <v>12862.92</v>
      </c>
      <c r="BA260" s="236">
        <f t="shared" si="47"/>
        <v>12862.92</v>
      </c>
      <c r="BB260" s="236">
        <f t="shared" si="47"/>
        <v>12862.92</v>
      </c>
      <c r="BC260" s="236">
        <f t="shared" si="47"/>
        <v>12862.92</v>
      </c>
      <c r="BD260" s="236">
        <f t="shared" si="47"/>
        <v>12862.92</v>
      </c>
      <c r="BE260" s="236">
        <f t="shared" si="47"/>
        <v>12862.92</v>
      </c>
      <c r="BF260" s="236">
        <f t="shared" si="47"/>
        <v>12862.92</v>
      </c>
      <c r="BG260" s="236">
        <f t="shared" si="47"/>
        <v>12862.92</v>
      </c>
      <c r="BH260" s="236">
        <f t="shared" si="47"/>
        <v>12862.92</v>
      </c>
      <c r="BI260" s="236">
        <f t="shared" si="49"/>
        <v>12862.92</v>
      </c>
      <c r="BJ260" s="236">
        <f t="shared" si="49"/>
        <v>12862.92</v>
      </c>
      <c r="BK260" s="236">
        <f t="shared" si="49"/>
        <v>12862.92</v>
      </c>
      <c r="BL260" s="235">
        <f t="shared" si="41"/>
        <v>154355.04</v>
      </c>
      <c r="BM260" s="234"/>
      <c r="BN260" s="234"/>
      <c r="BO260" s="234"/>
      <c r="BP260" s="234"/>
      <c r="BQ260" s="234"/>
    </row>
    <row r="261" spans="1:69">
      <c r="A261" s="234" t="s">
        <v>474</v>
      </c>
      <c r="B261" s="231">
        <v>4.6100000000000002E-2</v>
      </c>
      <c r="C261" s="231">
        <v>4.6100000000000002E-2</v>
      </c>
      <c r="D261" s="220">
        <v>13068659.23</v>
      </c>
      <c r="E261" s="220">
        <v>13068659.23</v>
      </c>
      <c r="F261" s="220">
        <v>13068659.23</v>
      </c>
      <c r="G261" s="220">
        <v>13068659.23</v>
      </c>
      <c r="H261" s="220">
        <v>13068659.23</v>
      </c>
      <c r="I261" s="220">
        <v>13068659.23</v>
      </c>
      <c r="J261" s="220">
        <v>13068659.23</v>
      </c>
      <c r="K261" s="220">
        <v>13068659.23</v>
      </c>
      <c r="L261" s="220">
        <v>13068659.23</v>
      </c>
      <c r="M261" s="220">
        <v>13068659.23</v>
      </c>
      <c r="N261" s="220">
        <v>13068659.23</v>
      </c>
      <c r="O261" s="220">
        <v>13068659.23</v>
      </c>
      <c r="P261" s="220">
        <f t="shared" si="42"/>
        <v>156823910.76000002</v>
      </c>
      <c r="Q261" s="220">
        <v>13068659.23</v>
      </c>
      <c r="R261" s="220">
        <v>13068659.23</v>
      </c>
      <c r="S261" s="220">
        <v>13068659.23</v>
      </c>
      <c r="T261" s="220">
        <v>13068659.23</v>
      </c>
      <c r="U261" s="220">
        <v>13068659.23</v>
      </c>
      <c r="V261" s="220">
        <v>13068659.23</v>
      </c>
      <c r="W261" s="220">
        <v>13068659.23</v>
      </c>
      <c r="X261" s="220">
        <v>13068659.23</v>
      </c>
      <c r="Y261" s="220">
        <v>13068659.23</v>
      </c>
      <c r="Z261" s="220">
        <v>13068659.23</v>
      </c>
      <c r="AA261" s="220">
        <v>13068659.23</v>
      </c>
      <c r="AB261" s="220">
        <v>13068659.23</v>
      </c>
      <c r="AC261" s="220">
        <v>13068659.23</v>
      </c>
      <c r="AD261" s="220">
        <v>13068659.23</v>
      </c>
      <c r="AE261" s="220">
        <v>13068659.23</v>
      </c>
      <c r="AF261" s="220">
        <v>13068659.23</v>
      </c>
      <c r="AG261" s="220">
        <f t="shared" si="43"/>
        <v>156823910.76000002</v>
      </c>
      <c r="AH261" s="234"/>
      <c r="AI261" s="235">
        <f t="shared" si="46"/>
        <v>50205.43</v>
      </c>
      <c r="AJ261" s="235">
        <f t="shared" si="46"/>
        <v>50205.43</v>
      </c>
      <c r="AK261" s="235">
        <f t="shared" si="46"/>
        <v>50205.43</v>
      </c>
      <c r="AL261" s="235">
        <f t="shared" si="46"/>
        <v>50205.43</v>
      </c>
      <c r="AM261" s="235">
        <f t="shared" si="46"/>
        <v>50205.43</v>
      </c>
      <c r="AN261" s="235">
        <f t="shared" si="46"/>
        <v>50205.43</v>
      </c>
      <c r="AO261" s="235">
        <f t="shared" si="46"/>
        <v>50205.43</v>
      </c>
      <c r="AP261" s="235">
        <f t="shared" si="46"/>
        <v>50205.43</v>
      </c>
      <c r="AQ261" s="235">
        <f t="shared" si="46"/>
        <v>50205.43</v>
      </c>
      <c r="AR261" s="235">
        <f t="shared" si="48"/>
        <v>50205.43</v>
      </c>
      <c r="AS261" s="235">
        <f t="shared" si="48"/>
        <v>50205.43</v>
      </c>
      <c r="AT261" s="235">
        <f t="shared" si="48"/>
        <v>50205.43</v>
      </c>
      <c r="AU261" s="236">
        <f t="shared" ref="AU261:AU324" si="50">SUM(AI261:AT261)</f>
        <v>602465.16</v>
      </c>
      <c r="AV261" s="236">
        <f t="shared" ref="AV261:AY324" si="51">ROUND(Q261*$B261/12,2)</f>
        <v>50205.43</v>
      </c>
      <c r="AW261" s="236">
        <f t="shared" si="51"/>
        <v>50205.43</v>
      </c>
      <c r="AX261" s="236">
        <f t="shared" si="51"/>
        <v>50205.43</v>
      </c>
      <c r="AY261" s="236">
        <f t="shared" si="51"/>
        <v>50205.43</v>
      </c>
      <c r="AZ261" s="236">
        <f t="shared" si="47"/>
        <v>50205.43</v>
      </c>
      <c r="BA261" s="236">
        <f t="shared" si="47"/>
        <v>50205.43</v>
      </c>
      <c r="BB261" s="236">
        <f t="shared" si="47"/>
        <v>50205.43</v>
      </c>
      <c r="BC261" s="236">
        <f t="shared" si="47"/>
        <v>50205.43</v>
      </c>
      <c r="BD261" s="236">
        <f t="shared" si="47"/>
        <v>50205.43</v>
      </c>
      <c r="BE261" s="236">
        <f t="shared" si="47"/>
        <v>50205.43</v>
      </c>
      <c r="BF261" s="236">
        <f t="shared" si="47"/>
        <v>50205.43</v>
      </c>
      <c r="BG261" s="236">
        <f t="shared" si="47"/>
        <v>50205.43</v>
      </c>
      <c r="BH261" s="236">
        <f t="shared" si="47"/>
        <v>50205.43</v>
      </c>
      <c r="BI261" s="236">
        <f t="shared" si="49"/>
        <v>50205.43</v>
      </c>
      <c r="BJ261" s="236">
        <f t="shared" si="49"/>
        <v>50205.43</v>
      </c>
      <c r="BK261" s="236">
        <f t="shared" si="49"/>
        <v>50205.43</v>
      </c>
      <c r="BL261" s="235">
        <f t="shared" ref="BL261:BL324" si="52">SUM(AZ261:BK261)</f>
        <v>602465.16</v>
      </c>
      <c r="BM261" s="234"/>
      <c r="BN261" s="234"/>
      <c r="BO261" s="234"/>
      <c r="BP261" s="234"/>
      <c r="BQ261" s="234"/>
    </row>
    <row r="262" spans="1:69">
      <c r="A262" s="234" t="s">
        <v>475</v>
      </c>
      <c r="B262" s="231">
        <v>5.3700000000000005E-2</v>
      </c>
      <c r="C262" s="231">
        <v>5.3700000000000005E-2</v>
      </c>
      <c r="D262" s="220">
        <v>2682135.6800000002</v>
      </c>
      <c r="E262" s="220">
        <v>2682135.6800000002</v>
      </c>
      <c r="F262" s="220">
        <v>2682135.6800000002</v>
      </c>
      <c r="G262" s="220">
        <v>2682135.6800000002</v>
      </c>
      <c r="H262" s="220">
        <v>2682135.6800000002</v>
      </c>
      <c r="I262" s="220">
        <v>2682135.6800000002</v>
      </c>
      <c r="J262" s="220">
        <v>2682135.6800000002</v>
      </c>
      <c r="K262" s="220">
        <v>2682135.6800000002</v>
      </c>
      <c r="L262" s="220">
        <v>2682135.6800000002</v>
      </c>
      <c r="M262" s="220">
        <v>2682135.6800000002</v>
      </c>
      <c r="N262" s="220">
        <v>2682135.6800000002</v>
      </c>
      <c r="O262" s="220">
        <v>2682135.6800000002</v>
      </c>
      <c r="P262" s="220">
        <f t="shared" ref="P262:P325" si="53">SUM(D262:O262)</f>
        <v>32185628.16</v>
      </c>
      <c r="Q262" s="220">
        <v>2682135.6800000002</v>
      </c>
      <c r="R262" s="220">
        <v>2682135.6800000002</v>
      </c>
      <c r="S262" s="220">
        <v>2682135.6800000002</v>
      </c>
      <c r="T262" s="220">
        <v>2682135.6800000002</v>
      </c>
      <c r="U262" s="220">
        <v>2682135.6800000002</v>
      </c>
      <c r="V262" s="220">
        <v>2682135.6800000002</v>
      </c>
      <c r="W262" s="220">
        <v>2682135.6800000002</v>
      </c>
      <c r="X262" s="220">
        <v>2682135.6800000002</v>
      </c>
      <c r="Y262" s="220">
        <v>2682135.6800000002</v>
      </c>
      <c r="Z262" s="220">
        <v>2682135.6800000002</v>
      </c>
      <c r="AA262" s="220">
        <v>2682135.6800000002</v>
      </c>
      <c r="AB262" s="220">
        <v>2682135.6800000002</v>
      </c>
      <c r="AC262" s="220">
        <v>2682135.6800000002</v>
      </c>
      <c r="AD262" s="220">
        <v>2682135.6800000002</v>
      </c>
      <c r="AE262" s="220">
        <v>2682135.6800000002</v>
      </c>
      <c r="AF262" s="220">
        <v>2682135.6800000002</v>
      </c>
      <c r="AG262" s="220">
        <f t="shared" ref="AG262:AG325" si="54">SUM(U262:AF262)</f>
        <v>32185628.16</v>
      </c>
      <c r="AH262" s="234"/>
      <c r="AI262" s="235">
        <f t="shared" si="46"/>
        <v>12002.56</v>
      </c>
      <c r="AJ262" s="235">
        <f t="shared" si="46"/>
        <v>12002.56</v>
      </c>
      <c r="AK262" s="235">
        <f t="shared" si="46"/>
        <v>12002.56</v>
      </c>
      <c r="AL262" s="235">
        <f t="shared" si="46"/>
        <v>12002.56</v>
      </c>
      <c r="AM262" s="235">
        <f t="shared" si="46"/>
        <v>12002.56</v>
      </c>
      <c r="AN262" s="235">
        <f t="shared" si="46"/>
        <v>12002.56</v>
      </c>
      <c r="AO262" s="235">
        <f t="shared" si="46"/>
        <v>12002.56</v>
      </c>
      <c r="AP262" s="235">
        <f t="shared" si="46"/>
        <v>12002.56</v>
      </c>
      <c r="AQ262" s="235">
        <f t="shared" si="46"/>
        <v>12002.56</v>
      </c>
      <c r="AR262" s="235">
        <f t="shared" si="48"/>
        <v>12002.56</v>
      </c>
      <c r="AS262" s="235">
        <f t="shared" si="48"/>
        <v>12002.56</v>
      </c>
      <c r="AT262" s="235">
        <f t="shared" si="48"/>
        <v>12002.56</v>
      </c>
      <c r="AU262" s="236">
        <f t="shared" si="50"/>
        <v>144030.72</v>
      </c>
      <c r="AV262" s="236">
        <f t="shared" si="51"/>
        <v>12002.56</v>
      </c>
      <c r="AW262" s="236">
        <f t="shared" si="51"/>
        <v>12002.56</v>
      </c>
      <c r="AX262" s="236">
        <f t="shared" si="51"/>
        <v>12002.56</v>
      </c>
      <c r="AY262" s="236">
        <f t="shared" si="51"/>
        <v>12002.56</v>
      </c>
      <c r="AZ262" s="236">
        <f t="shared" si="47"/>
        <v>12002.56</v>
      </c>
      <c r="BA262" s="236">
        <f t="shared" si="47"/>
        <v>12002.56</v>
      </c>
      <c r="BB262" s="236">
        <f t="shared" si="47"/>
        <v>12002.56</v>
      </c>
      <c r="BC262" s="236">
        <f t="shared" si="47"/>
        <v>12002.56</v>
      </c>
      <c r="BD262" s="236">
        <f t="shared" si="47"/>
        <v>12002.56</v>
      </c>
      <c r="BE262" s="236">
        <f t="shared" si="47"/>
        <v>12002.56</v>
      </c>
      <c r="BF262" s="236">
        <f t="shared" si="47"/>
        <v>12002.56</v>
      </c>
      <c r="BG262" s="236">
        <f t="shared" si="47"/>
        <v>12002.56</v>
      </c>
      <c r="BH262" s="236">
        <f t="shared" si="47"/>
        <v>12002.56</v>
      </c>
      <c r="BI262" s="236">
        <f t="shared" si="49"/>
        <v>12002.56</v>
      </c>
      <c r="BJ262" s="236">
        <f t="shared" si="49"/>
        <v>12002.56</v>
      </c>
      <c r="BK262" s="236">
        <f t="shared" si="49"/>
        <v>12002.56</v>
      </c>
      <c r="BL262" s="235">
        <f t="shared" si="52"/>
        <v>144030.72</v>
      </c>
      <c r="BM262" s="234"/>
      <c r="BN262" s="234"/>
      <c r="BO262" s="234"/>
      <c r="BP262" s="234"/>
      <c r="BQ262" s="234"/>
    </row>
    <row r="263" spans="1:69">
      <c r="A263" s="234" t="s">
        <v>476</v>
      </c>
      <c r="B263" s="231">
        <v>4.2099999999999999E-2</v>
      </c>
      <c r="C263" s="231">
        <v>4.2099999999999999E-2</v>
      </c>
      <c r="D263" s="220">
        <v>5758083.04</v>
      </c>
      <c r="E263" s="220">
        <v>5758083.04</v>
      </c>
      <c r="F263" s="220">
        <v>5542300.7300000004</v>
      </c>
      <c r="G263" s="220">
        <v>5326518.41</v>
      </c>
      <c r="H263" s="220">
        <v>5326518.41</v>
      </c>
      <c r="I263" s="220">
        <v>5326518.41</v>
      </c>
      <c r="J263" s="220">
        <v>5326518.41</v>
      </c>
      <c r="K263" s="220">
        <v>5326518.41</v>
      </c>
      <c r="L263" s="220">
        <v>5326518.41</v>
      </c>
      <c r="M263" s="220">
        <v>5326518.41</v>
      </c>
      <c r="N263" s="220">
        <v>5326518.41</v>
      </c>
      <c r="O263" s="220">
        <v>5326518.41</v>
      </c>
      <c r="P263" s="220">
        <f t="shared" si="53"/>
        <v>64997132.499999985</v>
      </c>
      <c r="Q263" s="220">
        <v>5326518.41</v>
      </c>
      <c r="R263" s="220">
        <v>5326518.41</v>
      </c>
      <c r="S263" s="220">
        <v>5326518.41</v>
      </c>
      <c r="T263" s="220">
        <v>5326518.41</v>
      </c>
      <c r="U263" s="220">
        <v>5326518.41</v>
      </c>
      <c r="V263" s="220">
        <v>5326518.41</v>
      </c>
      <c r="W263" s="220">
        <v>5326518.41</v>
      </c>
      <c r="X263" s="220">
        <v>5326518.41</v>
      </c>
      <c r="Y263" s="220">
        <v>5326518.41</v>
      </c>
      <c r="Z263" s="220">
        <v>5326518.41</v>
      </c>
      <c r="AA263" s="220">
        <v>5326518.41</v>
      </c>
      <c r="AB263" s="220">
        <v>5326518.41</v>
      </c>
      <c r="AC263" s="220">
        <v>5326518.41</v>
      </c>
      <c r="AD263" s="220">
        <v>5326518.41</v>
      </c>
      <c r="AE263" s="220">
        <v>5326518.41</v>
      </c>
      <c r="AF263" s="220">
        <v>5326518.41</v>
      </c>
      <c r="AG263" s="220">
        <f t="shared" si="54"/>
        <v>63918220.919999987</v>
      </c>
      <c r="AH263" s="234"/>
      <c r="AI263" s="235">
        <f t="shared" si="46"/>
        <v>20201.27</v>
      </c>
      <c r="AJ263" s="235">
        <f t="shared" si="46"/>
        <v>20201.27</v>
      </c>
      <c r="AK263" s="235">
        <f t="shared" si="46"/>
        <v>19444.240000000002</v>
      </c>
      <c r="AL263" s="235">
        <f t="shared" si="46"/>
        <v>18687.2</v>
      </c>
      <c r="AM263" s="235">
        <f t="shared" si="46"/>
        <v>18687.2</v>
      </c>
      <c r="AN263" s="235">
        <f t="shared" si="46"/>
        <v>18687.2</v>
      </c>
      <c r="AO263" s="235">
        <f t="shared" si="46"/>
        <v>18687.2</v>
      </c>
      <c r="AP263" s="235">
        <f t="shared" si="46"/>
        <v>18687.2</v>
      </c>
      <c r="AQ263" s="235">
        <f t="shared" si="46"/>
        <v>18687.2</v>
      </c>
      <c r="AR263" s="235">
        <f t="shared" si="48"/>
        <v>18687.2</v>
      </c>
      <c r="AS263" s="235">
        <f t="shared" si="48"/>
        <v>18687.2</v>
      </c>
      <c r="AT263" s="235">
        <f t="shared" si="48"/>
        <v>18687.2</v>
      </c>
      <c r="AU263" s="236">
        <f t="shared" si="50"/>
        <v>228031.58000000005</v>
      </c>
      <c r="AV263" s="236">
        <f t="shared" si="51"/>
        <v>18687.2</v>
      </c>
      <c r="AW263" s="236">
        <f t="shared" si="51"/>
        <v>18687.2</v>
      </c>
      <c r="AX263" s="236">
        <f t="shared" si="51"/>
        <v>18687.2</v>
      </c>
      <c r="AY263" s="236">
        <f t="shared" si="51"/>
        <v>18687.2</v>
      </c>
      <c r="AZ263" s="236">
        <f t="shared" si="47"/>
        <v>18687.2</v>
      </c>
      <c r="BA263" s="236">
        <f t="shared" si="47"/>
        <v>18687.2</v>
      </c>
      <c r="BB263" s="236">
        <f t="shared" si="47"/>
        <v>18687.2</v>
      </c>
      <c r="BC263" s="236">
        <f t="shared" si="47"/>
        <v>18687.2</v>
      </c>
      <c r="BD263" s="236">
        <f t="shared" si="47"/>
        <v>18687.2</v>
      </c>
      <c r="BE263" s="236">
        <f t="shared" si="47"/>
        <v>18687.2</v>
      </c>
      <c r="BF263" s="236">
        <f t="shared" si="47"/>
        <v>18687.2</v>
      </c>
      <c r="BG263" s="236">
        <f t="shared" si="47"/>
        <v>18687.2</v>
      </c>
      <c r="BH263" s="236">
        <f t="shared" si="47"/>
        <v>18687.2</v>
      </c>
      <c r="BI263" s="236">
        <f t="shared" si="49"/>
        <v>18687.2</v>
      </c>
      <c r="BJ263" s="236">
        <f t="shared" si="49"/>
        <v>18687.2</v>
      </c>
      <c r="BK263" s="236">
        <f t="shared" si="49"/>
        <v>18687.2</v>
      </c>
      <c r="BL263" s="235">
        <f t="shared" si="52"/>
        <v>224246.40000000005</v>
      </c>
      <c r="BM263" s="234"/>
      <c r="BN263" s="234"/>
      <c r="BO263" s="234"/>
      <c r="BP263" s="234"/>
      <c r="BQ263" s="234"/>
    </row>
    <row r="264" spans="1:69">
      <c r="A264" s="234" t="s">
        <v>477</v>
      </c>
      <c r="B264" s="231">
        <v>3.7600000000000001E-2</v>
      </c>
      <c r="C264" s="231">
        <v>3.7600000000000001E-2</v>
      </c>
      <c r="D264" s="220">
        <v>3315657.6</v>
      </c>
      <c r="E264" s="220">
        <v>3315657.6</v>
      </c>
      <c r="F264" s="220">
        <v>3315657.6</v>
      </c>
      <c r="G264" s="220">
        <v>3315657.6</v>
      </c>
      <c r="H264" s="220">
        <v>3315657.6</v>
      </c>
      <c r="I264" s="220">
        <v>3376681.92</v>
      </c>
      <c r="J264" s="220">
        <v>3437706.23</v>
      </c>
      <c r="K264" s="220">
        <v>3437706.23</v>
      </c>
      <c r="L264" s="220">
        <v>3437706.23</v>
      </c>
      <c r="M264" s="220">
        <v>3437706.23</v>
      </c>
      <c r="N264" s="220">
        <v>3437706.23</v>
      </c>
      <c r="O264" s="220">
        <v>3437706.23</v>
      </c>
      <c r="P264" s="220">
        <f t="shared" si="53"/>
        <v>40581207.299999997</v>
      </c>
      <c r="Q264" s="220">
        <v>3437706.23</v>
      </c>
      <c r="R264" s="220">
        <v>3437706.23</v>
      </c>
      <c r="S264" s="220">
        <v>3437706.23</v>
      </c>
      <c r="T264" s="220">
        <v>3437706.23</v>
      </c>
      <c r="U264" s="220">
        <v>3437706.23</v>
      </c>
      <c r="V264" s="220">
        <v>3437706.23</v>
      </c>
      <c r="W264" s="220">
        <v>3437706.23</v>
      </c>
      <c r="X264" s="220">
        <v>3437706.23</v>
      </c>
      <c r="Y264" s="220">
        <v>3437706.23</v>
      </c>
      <c r="Z264" s="220">
        <v>3437706.23</v>
      </c>
      <c r="AA264" s="220">
        <v>3437706.23</v>
      </c>
      <c r="AB264" s="220">
        <v>3437706.23</v>
      </c>
      <c r="AC264" s="220">
        <v>3437706.23</v>
      </c>
      <c r="AD264" s="220">
        <v>3437706.23</v>
      </c>
      <c r="AE264" s="220">
        <v>3437706.23</v>
      </c>
      <c r="AF264" s="220">
        <v>3437706.23</v>
      </c>
      <c r="AG264" s="220">
        <f t="shared" si="54"/>
        <v>41252474.75999999</v>
      </c>
      <c r="AH264" s="234"/>
      <c r="AI264" s="235">
        <f t="shared" si="46"/>
        <v>10389.06</v>
      </c>
      <c r="AJ264" s="235">
        <f t="shared" si="46"/>
        <v>10389.06</v>
      </c>
      <c r="AK264" s="235">
        <f t="shared" si="46"/>
        <v>10389.06</v>
      </c>
      <c r="AL264" s="235">
        <f t="shared" si="46"/>
        <v>10389.06</v>
      </c>
      <c r="AM264" s="235">
        <f t="shared" si="46"/>
        <v>10389.06</v>
      </c>
      <c r="AN264" s="235">
        <f t="shared" si="46"/>
        <v>10580.27</v>
      </c>
      <c r="AO264" s="235">
        <f t="shared" si="46"/>
        <v>10771.48</v>
      </c>
      <c r="AP264" s="235">
        <f t="shared" si="46"/>
        <v>10771.48</v>
      </c>
      <c r="AQ264" s="235">
        <f t="shared" si="46"/>
        <v>10771.48</v>
      </c>
      <c r="AR264" s="235">
        <f t="shared" si="48"/>
        <v>10771.48</v>
      </c>
      <c r="AS264" s="235">
        <f t="shared" si="48"/>
        <v>10771.48</v>
      </c>
      <c r="AT264" s="235">
        <f t="shared" si="48"/>
        <v>10771.48</v>
      </c>
      <c r="AU264" s="236">
        <f t="shared" si="50"/>
        <v>127154.44999999997</v>
      </c>
      <c r="AV264" s="236">
        <f t="shared" si="51"/>
        <v>10771.48</v>
      </c>
      <c r="AW264" s="236">
        <f t="shared" si="51"/>
        <v>10771.48</v>
      </c>
      <c r="AX264" s="236">
        <f t="shared" si="51"/>
        <v>10771.48</v>
      </c>
      <c r="AY264" s="236">
        <f t="shared" si="51"/>
        <v>10771.48</v>
      </c>
      <c r="AZ264" s="236">
        <f t="shared" si="47"/>
        <v>10771.48</v>
      </c>
      <c r="BA264" s="236">
        <f t="shared" si="47"/>
        <v>10771.48</v>
      </c>
      <c r="BB264" s="236">
        <f t="shared" si="47"/>
        <v>10771.48</v>
      </c>
      <c r="BC264" s="236">
        <f t="shared" si="47"/>
        <v>10771.48</v>
      </c>
      <c r="BD264" s="236">
        <f t="shared" si="47"/>
        <v>10771.48</v>
      </c>
      <c r="BE264" s="236">
        <f t="shared" si="47"/>
        <v>10771.48</v>
      </c>
      <c r="BF264" s="236">
        <f t="shared" si="47"/>
        <v>10771.48</v>
      </c>
      <c r="BG264" s="236">
        <f t="shared" si="47"/>
        <v>10771.48</v>
      </c>
      <c r="BH264" s="236">
        <f t="shared" si="47"/>
        <v>10771.48</v>
      </c>
      <c r="BI264" s="236">
        <f t="shared" si="49"/>
        <v>10771.48</v>
      </c>
      <c r="BJ264" s="236">
        <f t="shared" si="49"/>
        <v>10771.48</v>
      </c>
      <c r="BK264" s="236">
        <f t="shared" si="49"/>
        <v>10771.48</v>
      </c>
      <c r="BL264" s="235">
        <f t="shared" si="52"/>
        <v>129257.75999999997</v>
      </c>
      <c r="BM264" s="234"/>
      <c r="BN264" s="234"/>
      <c r="BO264" s="234"/>
      <c r="BP264" s="234"/>
      <c r="BQ264" s="234"/>
    </row>
    <row r="265" spans="1:69">
      <c r="A265" s="234" t="s">
        <v>478</v>
      </c>
      <c r="B265" s="231">
        <v>3.85E-2</v>
      </c>
      <c r="C265" s="231">
        <v>3.85E-2</v>
      </c>
      <c r="D265" s="220">
        <v>4001968.45</v>
      </c>
      <c r="E265" s="220">
        <v>4001968.45</v>
      </c>
      <c r="F265" s="220">
        <v>4001968.45</v>
      </c>
      <c r="G265" s="220">
        <v>4001968.45</v>
      </c>
      <c r="H265" s="220">
        <v>4001968.45</v>
      </c>
      <c r="I265" s="220">
        <v>4001968.45</v>
      </c>
      <c r="J265" s="220">
        <v>4001968.45</v>
      </c>
      <c r="K265" s="220">
        <v>4001968.45</v>
      </c>
      <c r="L265" s="220">
        <v>4001968.45</v>
      </c>
      <c r="M265" s="220">
        <v>4001968.45</v>
      </c>
      <c r="N265" s="220">
        <v>4001968.45</v>
      </c>
      <c r="O265" s="220">
        <v>4001968.45</v>
      </c>
      <c r="P265" s="220">
        <f t="shared" si="53"/>
        <v>48023621.400000006</v>
      </c>
      <c r="Q265" s="220">
        <v>4001968.45</v>
      </c>
      <c r="R265" s="220">
        <v>4001968.45</v>
      </c>
      <c r="S265" s="220">
        <v>4001968.45</v>
      </c>
      <c r="T265" s="220">
        <v>4001968.45</v>
      </c>
      <c r="U265" s="220">
        <v>4001968.45</v>
      </c>
      <c r="V265" s="220">
        <v>4001968.45</v>
      </c>
      <c r="W265" s="220">
        <v>4001968.45</v>
      </c>
      <c r="X265" s="220">
        <v>4001968.45</v>
      </c>
      <c r="Y265" s="220">
        <v>4001968.45</v>
      </c>
      <c r="Z265" s="220">
        <v>4001968.45</v>
      </c>
      <c r="AA265" s="220">
        <v>4001968.45</v>
      </c>
      <c r="AB265" s="220">
        <v>4001968.45</v>
      </c>
      <c r="AC265" s="220">
        <v>4001968.45</v>
      </c>
      <c r="AD265" s="220">
        <v>4001968.45</v>
      </c>
      <c r="AE265" s="220">
        <v>4001968.45</v>
      </c>
      <c r="AF265" s="220">
        <v>4001968.45</v>
      </c>
      <c r="AG265" s="220">
        <f t="shared" si="54"/>
        <v>48023621.400000006</v>
      </c>
      <c r="AH265" s="234"/>
      <c r="AI265" s="235">
        <f t="shared" si="46"/>
        <v>12839.65</v>
      </c>
      <c r="AJ265" s="235">
        <f t="shared" si="46"/>
        <v>12839.65</v>
      </c>
      <c r="AK265" s="235">
        <f t="shared" si="46"/>
        <v>12839.65</v>
      </c>
      <c r="AL265" s="235">
        <f t="shared" si="46"/>
        <v>12839.65</v>
      </c>
      <c r="AM265" s="235">
        <f t="shared" si="46"/>
        <v>12839.65</v>
      </c>
      <c r="AN265" s="235">
        <f t="shared" si="46"/>
        <v>12839.65</v>
      </c>
      <c r="AO265" s="235">
        <f t="shared" si="46"/>
        <v>12839.65</v>
      </c>
      <c r="AP265" s="235">
        <f t="shared" si="46"/>
        <v>12839.65</v>
      </c>
      <c r="AQ265" s="235">
        <f t="shared" si="46"/>
        <v>12839.65</v>
      </c>
      <c r="AR265" s="235">
        <f t="shared" si="48"/>
        <v>12839.65</v>
      </c>
      <c r="AS265" s="235">
        <f t="shared" si="48"/>
        <v>12839.65</v>
      </c>
      <c r="AT265" s="235">
        <f t="shared" si="48"/>
        <v>12839.65</v>
      </c>
      <c r="AU265" s="236">
        <f t="shared" si="50"/>
        <v>154075.79999999996</v>
      </c>
      <c r="AV265" s="236">
        <f t="shared" si="51"/>
        <v>12839.65</v>
      </c>
      <c r="AW265" s="236">
        <f t="shared" si="51"/>
        <v>12839.65</v>
      </c>
      <c r="AX265" s="236">
        <f t="shared" si="51"/>
        <v>12839.65</v>
      </c>
      <c r="AY265" s="236">
        <f t="shared" si="51"/>
        <v>12839.65</v>
      </c>
      <c r="AZ265" s="236">
        <f t="shared" si="47"/>
        <v>12839.65</v>
      </c>
      <c r="BA265" s="236">
        <f t="shared" si="47"/>
        <v>12839.65</v>
      </c>
      <c r="BB265" s="236">
        <f t="shared" si="47"/>
        <v>12839.65</v>
      </c>
      <c r="BC265" s="236">
        <f t="shared" si="47"/>
        <v>12839.65</v>
      </c>
      <c r="BD265" s="236">
        <f t="shared" si="47"/>
        <v>12839.65</v>
      </c>
      <c r="BE265" s="236">
        <f t="shared" si="47"/>
        <v>12839.65</v>
      </c>
      <c r="BF265" s="236">
        <f t="shared" si="47"/>
        <v>12839.65</v>
      </c>
      <c r="BG265" s="236">
        <f t="shared" si="47"/>
        <v>12839.65</v>
      </c>
      <c r="BH265" s="236">
        <f t="shared" si="47"/>
        <v>12839.65</v>
      </c>
      <c r="BI265" s="236">
        <f t="shared" si="49"/>
        <v>12839.65</v>
      </c>
      <c r="BJ265" s="236">
        <f t="shared" si="49"/>
        <v>12839.65</v>
      </c>
      <c r="BK265" s="236">
        <f t="shared" si="49"/>
        <v>12839.65</v>
      </c>
      <c r="BL265" s="235">
        <f t="shared" si="52"/>
        <v>154075.79999999996</v>
      </c>
      <c r="BM265" s="234"/>
      <c r="BN265" s="234"/>
      <c r="BO265" s="234"/>
      <c r="BP265" s="234"/>
      <c r="BQ265" s="234"/>
    </row>
    <row r="266" spans="1:69">
      <c r="A266" s="234" t="s">
        <v>479</v>
      </c>
      <c r="B266" s="231">
        <v>3.85E-2</v>
      </c>
      <c r="C266" s="231">
        <v>3.85E-2</v>
      </c>
      <c r="D266" s="220">
        <v>3905587.36</v>
      </c>
      <c r="E266" s="220">
        <v>3905587.36</v>
      </c>
      <c r="F266" s="220">
        <v>3905587.36</v>
      </c>
      <c r="G266" s="220">
        <v>3905587.36</v>
      </c>
      <c r="H266" s="220">
        <v>3905587.36</v>
      </c>
      <c r="I266" s="220">
        <v>3905587.36</v>
      </c>
      <c r="J266" s="220">
        <v>3905587.36</v>
      </c>
      <c r="K266" s="220">
        <v>3905587.36</v>
      </c>
      <c r="L266" s="220">
        <v>3905587.36</v>
      </c>
      <c r="M266" s="220">
        <v>3905587.36</v>
      </c>
      <c r="N266" s="220">
        <v>3905587.36</v>
      </c>
      <c r="O266" s="220">
        <v>3905587.36</v>
      </c>
      <c r="P266" s="220">
        <f t="shared" si="53"/>
        <v>46867048.32</v>
      </c>
      <c r="Q266" s="220">
        <v>3905587.36</v>
      </c>
      <c r="R266" s="220">
        <v>3905587.36</v>
      </c>
      <c r="S266" s="220">
        <v>3905587.36</v>
      </c>
      <c r="T266" s="220">
        <v>3905587.36</v>
      </c>
      <c r="U266" s="220">
        <v>3905587.36</v>
      </c>
      <c r="V266" s="220">
        <v>3905587.36</v>
      </c>
      <c r="W266" s="220">
        <v>3905587.36</v>
      </c>
      <c r="X266" s="220">
        <v>3905587.36</v>
      </c>
      <c r="Y266" s="220">
        <v>3905587.36</v>
      </c>
      <c r="Z266" s="220">
        <v>3905587.36</v>
      </c>
      <c r="AA266" s="220">
        <v>3905587.36</v>
      </c>
      <c r="AB266" s="220">
        <v>3905587.36</v>
      </c>
      <c r="AC266" s="220">
        <v>3905587.36</v>
      </c>
      <c r="AD266" s="220">
        <v>3905587.36</v>
      </c>
      <c r="AE266" s="220">
        <v>3905587.36</v>
      </c>
      <c r="AF266" s="220">
        <v>3905587.36</v>
      </c>
      <c r="AG266" s="220">
        <f t="shared" si="54"/>
        <v>46867048.32</v>
      </c>
      <c r="AH266" s="234"/>
      <c r="AI266" s="235">
        <f t="shared" si="46"/>
        <v>12530.43</v>
      </c>
      <c r="AJ266" s="235">
        <f t="shared" si="46"/>
        <v>12530.43</v>
      </c>
      <c r="AK266" s="235">
        <f t="shared" si="46"/>
        <v>12530.43</v>
      </c>
      <c r="AL266" s="235">
        <f t="shared" si="46"/>
        <v>12530.43</v>
      </c>
      <c r="AM266" s="235">
        <f t="shared" si="46"/>
        <v>12530.43</v>
      </c>
      <c r="AN266" s="235">
        <f t="shared" si="46"/>
        <v>12530.43</v>
      </c>
      <c r="AO266" s="235">
        <f t="shared" si="46"/>
        <v>12530.43</v>
      </c>
      <c r="AP266" s="235">
        <f t="shared" si="46"/>
        <v>12530.43</v>
      </c>
      <c r="AQ266" s="235">
        <f t="shared" si="46"/>
        <v>12530.43</v>
      </c>
      <c r="AR266" s="235">
        <f t="shared" si="48"/>
        <v>12530.43</v>
      </c>
      <c r="AS266" s="235">
        <f t="shared" si="48"/>
        <v>12530.43</v>
      </c>
      <c r="AT266" s="235">
        <f t="shared" si="48"/>
        <v>12530.43</v>
      </c>
      <c r="AU266" s="236">
        <f t="shared" si="50"/>
        <v>150365.15999999997</v>
      </c>
      <c r="AV266" s="236">
        <f t="shared" si="51"/>
        <v>12530.43</v>
      </c>
      <c r="AW266" s="236">
        <f t="shared" si="51"/>
        <v>12530.43</v>
      </c>
      <c r="AX266" s="236">
        <f t="shared" si="51"/>
        <v>12530.43</v>
      </c>
      <c r="AY266" s="236">
        <f t="shared" si="51"/>
        <v>12530.43</v>
      </c>
      <c r="AZ266" s="236">
        <f t="shared" si="47"/>
        <v>12530.43</v>
      </c>
      <c r="BA266" s="236">
        <f t="shared" si="47"/>
        <v>12530.43</v>
      </c>
      <c r="BB266" s="236">
        <f t="shared" si="47"/>
        <v>12530.43</v>
      </c>
      <c r="BC266" s="236">
        <f t="shared" si="47"/>
        <v>12530.43</v>
      </c>
      <c r="BD266" s="236">
        <f t="shared" si="47"/>
        <v>12530.43</v>
      </c>
      <c r="BE266" s="236">
        <f t="shared" si="47"/>
        <v>12530.43</v>
      </c>
      <c r="BF266" s="236">
        <f t="shared" si="47"/>
        <v>12530.43</v>
      </c>
      <c r="BG266" s="236">
        <f t="shared" si="47"/>
        <v>12530.43</v>
      </c>
      <c r="BH266" s="236">
        <f t="shared" si="47"/>
        <v>12530.43</v>
      </c>
      <c r="BI266" s="236">
        <f t="shared" si="49"/>
        <v>12530.43</v>
      </c>
      <c r="BJ266" s="236">
        <f t="shared" si="49"/>
        <v>12530.43</v>
      </c>
      <c r="BK266" s="236">
        <f t="shared" si="49"/>
        <v>12530.43</v>
      </c>
      <c r="BL266" s="235">
        <f t="shared" si="52"/>
        <v>150365.15999999997</v>
      </c>
      <c r="BM266" s="234"/>
      <c r="BN266" s="234"/>
      <c r="BO266" s="234"/>
      <c r="BP266" s="234"/>
      <c r="BQ266" s="234"/>
    </row>
    <row r="267" spans="1:69">
      <c r="A267" s="234" t="s">
        <v>480</v>
      </c>
      <c r="B267" s="231">
        <v>3.7500000000000006E-2</v>
      </c>
      <c r="C267" s="231">
        <v>3.7500000000000006E-2</v>
      </c>
      <c r="D267" s="220">
        <v>3065508.07</v>
      </c>
      <c r="E267" s="220">
        <v>3065508.07</v>
      </c>
      <c r="F267" s="220">
        <v>3065508.07</v>
      </c>
      <c r="G267" s="220">
        <v>3065508.07</v>
      </c>
      <c r="H267" s="220">
        <v>3065508.07</v>
      </c>
      <c r="I267" s="220">
        <v>3065508.07</v>
      </c>
      <c r="J267" s="220">
        <v>3065508.07</v>
      </c>
      <c r="K267" s="220">
        <v>3065508.07</v>
      </c>
      <c r="L267" s="220">
        <v>3065508.07</v>
      </c>
      <c r="M267" s="220">
        <v>3065508.07</v>
      </c>
      <c r="N267" s="220">
        <v>3065508.07</v>
      </c>
      <c r="O267" s="220">
        <v>3065508.07</v>
      </c>
      <c r="P267" s="220">
        <f t="shared" si="53"/>
        <v>36786096.839999996</v>
      </c>
      <c r="Q267" s="220">
        <v>3065508.07</v>
      </c>
      <c r="R267" s="220">
        <v>3065508.07</v>
      </c>
      <c r="S267" s="220">
        <v>3065508.07</v>
      </c>
      <c r="T267" s="220">
        <v>3065508.07</v>
      </c>
      <c r="U267" s="220">
        <v>3065508.07</v>
      </c>
      <c r="V267" s="220">
        <v>3065508.07</v>
      </c>
      <c r="W267" s="220">
        <v>3065508.07</v>
      </c>
      <c r="X267" s="220">
        <v>3065508.07</v>
      </c>
      <c r="Y267" s="220">
        <v>3065508.07</v>
      </c>
      <c r="Z267" s="220">
        <v>3065508.07</v>
      </c>
      <c r="AA267" s="220">
        <v>3065508.07</v>
      </c>
      <c r="AB267" s="220">
        <v>3065508.07</v>
      </c>
      <c r="AC267" s="220">
        <v>3065508.07</v>
      </c>
      <c r="AD267" s="220">
        <v>3065508.07</v>
      </c>
      <c r="AE267" s="220">
        <v>3065508.07</v>
      </c>
      <c r="AF267" s="220">
        <v>3065508.07</v>
      </c>
      <c r="AG267" s="220">
        <f t="shared" si="54"/>
        <v>36786096.839999996</v>
      </c>
      <c r="AH267" s="234"/>
      <c r="AI267" s="235">
        <f t="shared" si="46"/>
        <v>9579.7099999999991</v>
      </c>
      <c r="AJ267" s="235">
        <f t="shared" si="46"/>
        <v>9579.7099999999991</v>
      </c>
      <c r="AK267" s="235">
        <f t="shared" si="46"/>
        <v>9579.7099999999991</v>
      </c>
      <c r="AL267" s="235">
        <f t="shared" si="46"/>
        <v>9579.7099999999991</v>
      </c>
      <c r="AM267" s="235">
        <f t="shared" si="46"/>
        <v>9579.7099999999991</v>
      </c>
      <c r="AN267" s="235">
        <f t="shared" si="46"/>
        <v>9579.7099999999991</v>
      </c>
      <c r="AO267" s="235">
        <f t="shared" si="46"/>
        <v>9579.7099999999991</v>
      </c>
      <c r="AP267" s="235">
        <f t="shared" si="46"/>
        <v>9579.7099999999991</v>
      </c>
      <c r="AQ267" s="235">
        <f t="shared" si="46"/>
        <v>9579.7099999999991</v>
      </c>
      <c r="AR267" s="235">
        <f t="shared" si="48"/>
        <v>9579.7099999999991</v>
      </c>
      <c r="AS267" s="235">
        <f t="shared" si="48"/>
        <v>9579.7099999999991</v>
      </c>
      <c r="AT267" s="235">
        <f t="shared" si="48"/>
        <v>9579.7099999999991</v>
      </c>
      <c r="AU267" s="236">
        <f t="shared" si="50"/>
        <v>114956.51999999996</v>
      </c>
      <c r="AV267" s="236">
        <f t="shared" si="51"/>
        <v>9579.7099999999991</v>
      </c>
      <c r="AW267" s="236">
        <f t="shared" si="51"/>
        <v>9579.7099999999991</v>
      </c>
      <c r="AX267" s="236">
        <f t="shared" si="51"/>
        <v>9579.7099999999991</v>
      </c>
      <c r="AY267" s="236">
        <f t="shared" si="51"/>
        <v>9579.7099999999991</v>
      </c>
      <c r="AZ267" s="236">
        <f t="shared" si="47"/>
        <v>9579.7099999999991</v>
      </c>
      <c r="BA267" s="236">
        <f t="shared" si="47"/>
        <v>9579.7099999999991</v>
      </c>
      <c r="BB267" s="236">
        <f t="shared" si="47"/>
        <v>9579.7099999999991</v>
      </c>
      <c r="BC267" s="236">
        <f t="shared" si="47"/>
        <v>9579.7099999999991</v>
      </c>
      <c r="BD267" s="236">
        <f t="shared" si="47"/>
        <v>9579.7099999999991</v>
      </c>
      <c r="BE267" s="236">
        <f t="shared" si="47"/>
        <v>9579.7099999999991</v>
      </c>
      <c r="BF267" s="236">
        <f t="shared" si="47"/>
        <v>9579.7099999999991</v>
      </c>
      <c r="BG267" s="236">
        <f t="shared" si="47"/>
        <v>9579.7099999999991</v>
      </c>
      <c r="BH267" s="236">
        <f t="shared" si="47"/>
        <v>9579.7099999999991</v>
      </c>
      <c r="BI267" s="236">
        <f t="shared" si="49"/>
        <v>9579.7099999999991</v>
      </c>
      <c r="BJ267" s="236">
        <f t="shared" si="49"/>
        <v>9579.7099999999991</v>
      </c>
      <c r="BK267" s="236">
        <f t="shared" si="49"/>
        <v>9579.7099999999991</v>
      </c>
      <c r="BL267" s="235">
        <f t="shared" si="52"/>
        <v>114956.51999999996</v>
      </c>
      <c r="BM267" s="234"/>
      <c r="BN267" s="234"/>
      <c r="BO267" s="234"/>
      <c r="BP267" s="234"/>
      <c r="BQ267" s="234"/>
    </row>
    <row r="268" spans="1:69">
      <c r="A268" s="234" t="s">
        <v>481</v>
      </c>
      <c r="B268" s="231">
        <v>3.7500000000000006E-2</v>
      </c>
      <c r="C268" s="231">
        <v>3.7500000000000006E-2</v>
      </c>
      <c r="D268" s="220">
        <v>3053037.79</v>
      </c>
      <c r="E268" s="220">
        <v>3053037.79</v>
      </c>
      <c r="F268" s="220">
        <v>3053037.79</v>
      </c>
      <c r="G268" s="220">
        <v>3053037.79</v>
      </c>
      <c r="H268" s="220">
        <v>3053037.79</v>
      </c>
      <c r="I268" s="220">
        <v>3053037.79</v>
      </c>
      <c r="J268" s="220">
        <v>3053037.79</v>
      </c>
      <c r="K268" s="220">
        <v>3053037.79</v>
      </c>
      <c r="L268" s="220">
        <v>3053037.79</v>
      </c>
      <c r="M268" s="220">
        <v>3053037.79</v>
      </c>
      <c r="N268" s="220">
        <v>3053037.79</v>
      </c>
      <c r="O268" s="220">
        <v>3053037.79</v>
      </c>
      <c r="P268" s="220">
        <f t="shared" si="53"/>
        <v>36636453.479999997</v>
      </c>
      <c r="Q268" s="220">
        <v>3053037.79</v>
      </c>
      <c r="R268" s="220">
        <v>3053037.79</v>
      </c>
      <c r="S268" s="220">
        <v>3053037.79</v>
      </c>
      <c r="T268" s="220">
        <v>3053037.79</v>
      </c>
      <c r="U268" s="220">
        <v>3053037.79</v>
      </c>
      <c r="V268" s="220">
        <v>3053037.79</v>
      </c>
      <c r="W268" s="220">
        <v>3053037.79</v>
      </c>
      <c r="X268" s="220">
        <v>3053037.79</v>
      </c>
      <c r="Y268" s="220">
        <v>3053037.79</v>
      </c>
      <c r="Z268" s="220">
        <v>3053037.79</v>
      </c>
      <c r="AA268" s="220">
        <v>3053037.79</v>
      </c>
      <c r="AB268" s="220">
        <v>3053037.79</v>
      </c>
      <c r="AC268" s="220">
        <v>3053037.79</v>
      </c>
      <c r="AD268" s="220">
        <v>3053037.79</v>
      </c>
      <c r="AE268" s="220">
        <v>3053037.79</v>
      </c>
      <c r="AF268" s="220">
        <v>3053037.79</v>
      </c>
      <c r="AG268" s="220">
        <f t="shared" si="54"/>
        <v>36636453.479999997</v>
      </c>
      <c r="AH268" s="234"/>
      <c r="AI268" s="235">
        <f t="shared" si="46"/>
        <v>9540.74</v>
      </c>
      <c r="AJ268" s="235">
        <f t="shared" si="46"/>
        <v>9540.74</v>
      </c>
      <c r="AK268" s="235">
        <f t="shared" si="46"/>
        <v>9540.74</v>
      </c>
      <c r="AL268" s="235">
        <f t="shared" si="46"/>
        <v>9540.74</v>
      </c>
      <c r="AM268" s="235">
        <f t="shared" si="46"/>
        <v>9540.74</v>
      </c>
      <c r="AN268" s="235">
        <f t="shared" si="46"/>
        <v>9540.74</v>
      </c>
      <c r="AO268" s="235">
        <f t="shared" si="46"/>
        <v>9540.74</v>
      </c>
      <c r="AP268" s="235">
        <f t="shared" si="46"/>
        <v>9540.74</v>
      </c>
      <c r="AQ268" s="235">
        <f t="shared" si="46"/>
        <v>9540.74</v>
      </c>
      <c r="AR268" s="235">
        <f t="shared" si="48"/>
        <v>9540.74</v>
      </c>
      <c r="AS268" s="235">
        <f t="shared" si="48"/>
        <v>9540.74</v>
      </c>
      <c r="AT268" s="235">
        <f t="shared" si="48"/>
        <v>9540.74</v>
      </c>
      <c r="AU268" s="236">
        <f t="shared" si="50"/>
        <v>114488.88000000002</v>
      </c>
      <c r="AV268" s="236">
        <f t="shared" si="51"/>
        <v>9540.74</v>
      </c>
      <c r="AW268" s="236">
        <f t="shared" si="51"/>
        <v>9540.74</v>
      </c>
      <c r="AX268" s="236">
        <f t="shared" si="51"/>
        <v>9540.74</v>
      </c>
      <c r="AY268" s="236">
        <f t="shared" si="51"/>
        <v>9540.74</v>
      </c>
      <c r="AZ268" s="236">
        <f t="shared" si="47"/>
        <v>9540.74</v>
      </c>
      <c r="BA268" s="236">
        <f t="shared" si="47"/>
        <v>9540.74</v>
      </c>
      <c r="BB268" s="236">
        <f t="shared" si="47"/>
        <v>9540.74</v>
      </c>
      <c r="BC268" s="236">
        <f t="shared" si="47"/>
        <v>9540.74</v>
      </c>
      <c r="BD268" s="236">
        <f t="shared" si="47"/>
        <v>9540.74</v>
      </c>
      <c r="BE268" s="236">
        <f t="shared" si="47"/>
        <v>9540.74</v>
      </c>
      <c r="BF268" s="236">
        <f t="shared" si="47"/>
        <v>9540.74</v>
      </c>
      <c r="BG268" s="236">
        <f t="shared" si="47"/>
        <v>9540.74</v>
      </c>
      <c r="BH268" s="236">
        <f t="shared" si="47"/>
        <v>9540.74</v>
      </c>
      <c r="BI268" s="236">
        <f t="shared" si="49"/>
        <v>9540.74</v>
      </c>
      <c r="BJ268" s="236">
        <f t="shared" si="49"/>
        <v>9540.74</v>
      </c>
      <c r="BK268" s="236">
        <f t="shared" si="49"/>
        <v>9540.74</v>
      </c>
      <c r="BL268" s="235">
        <f t="shared" si="52"/>
        <v>114488.88000000002</v>
      </c>
      <c r="BM268" s="234"/>
      <c r="BN268" s="234"/>
      <c r="BO268" s="234"/>
      <c r="BP268" s="234"/>
      <c r="BQ268" s="234"/>
    </row>
    <row r="269" spans="1:69">
      <c r="A269" s="234" t="s">
        <v>482</v>
      </c>
      <c r="B269" s="231">
        <v>3.7600000000000001E-2</v>
      </c>
      <c r="C269" s="231">
        <v>3.7600000000000001E-2</v>
      </c>
      <c r="D269" s="220">
        <v>3483804.51</v>
      </c>
      <c r="E269" s="220">
        <v>3483804.51</v>
      </c>
      <c r="F269" s="220">
        <v>3483804.51</v>
      </c>
      <c r="G269" s="220">
        <v>3483804.51</v>
      </c>
      <c r="H269" s="220">
        <v>3483804.51</v>
      </c>
      <c r="I269" s="220">
        <v>3483804.51</v>
      </c>
      <c r="J269" s="220">
        <v>3483804.51</v>
      </c>
      <c r="K269" s="220">
        <v>3483804.51</v>
      </c>
      <c r="L269" s="220">
        <v>3483804.51</v>
      </c>
      <c r="M269" s="220">
        <v>3483804.51</v>
      </c>
      <c r="N269" s="220">
        <v>3483804.51</v>
      </c>
      <c r="O269" s="220">
        <v>3483804.51</v>
      </c>
      <c r="P269" s="220">
        <f t="shared" si="53"/>
        <v>41805654.119999982</v>
      </c>
      <c r="Q269" s="220">
        <v>3483804.51</v>
      </c>
      <c r="R269" s="220">
        <v>3483804.51</v>
      </c>
      <c r="S269" s="220">
        <v>3483804.51</v>
      </c>
      <c r="T269" s="220">
        <v>3483804.51</v>
      </c>
      <c r="U269" s="220">
        <v>3483804.51</v>
      </c>
      <c r="V269" s="220">
        <v>3483804.51</v>
      </c>
      <c r="W269" s="220">
        <v>3483804.51</v>
      </c>
      <c r="X269" s="220">
        <v>3483804.51</v>
      </c>
      <c r="Y269" s="220">
        <v>3483804.51</v>
      </c>
      <c r="Z269" s="220">
        <v>3483804.51</v>
      </c>
      <c r="AA269" s="220">
        <v>3483804.51</v>
      </c>
      <c r="AB269" s="220">
        <v>3483804.51</v>
      </c>
      <c r="AC269" s="220">
        <v>3483804.51</v>
      </c>
      <c r="AD269" s="220">
        <v>3483804.51</v>
      </c>
      <c r="AE269" s="220">
        <v>3483804.51</v>
      </c>
      <c r="AF269" s="220">
        <v>3483804.51</v>
      </c>
      <c r="AG269" s="220">
        <f t="shared" si="54"/>
        <v>41805654.119999982</v>
      </c>
      <c r="AH269" s="234"/>
      <c r="AI269" s="235">
        <f t="shared" si="46"/>
        <v>10915.92</v>
      </c>
      <c r="AJ269" s="235">
        <f t="shared" si="46"/>
        <v>10915.92</v>
      </c>
      <c r="AK269" s="235">
        <f t="shared" si="46"/>
        <v>10915.92</v>
      </c>
      <c r="AL269" s="235">
        <f t="shared" si="46"/>
        <v>10915.92</v>
      </c>
      <c r="AM269" s="235">
        <f t="shared" si="46"/>
        <v>10915.92</v>
      </c>
      <c r="AN269" s="235">
        <f t="shared" si="46"/>
        <v>10915.92</v>
      </c>
      <c r="AO269" s="235">
        <f t="shared" si="46"/>
        <v>10915.92</v>
      </c>
      <c r="AP269" s="235">
        <f t="shared" si="46"/>
        <v>10915.92</v>
      </c>
      <c r="AQ269" s="235">
        <f t="shared" si="46"/>
        <v>10915.92</v>
      </c>
      <c r="AR269" s="235">
        <f t="shared" si="48"/>
        <v>10915.92</v>
      </c>
      <c r="AS269" s="235">
        <f t="shared" si="48"/>
        <v>10915.92</v>
      </c>
      <c r="AT269" s="235">
        <f t="shared" si="48"/>
        <v>10915.92</v>
      </c>
      <c r="AU269" s="236">
        <f t="shared" si="50"/>
        <v>130991.03999999999</v>
      </c>
      <c r="AV269" s="236">
        <f t="shared" si="51"/>
        <v>10915.92</v>
      </c>
      <c r="AW269" s="236">
        <f t="shared" si="51"/>
        <v>10915.92</v>
      </c>
      <c r="AX269" s="236">
        <f t="shared" si="51"/>
        <v>10915.92</v>
      </c>
      <c r="AY269" s="236">
        <f t="shared" si="51"/>
        <v>10915.92</v>
      </c>
      <c r="AZ269" s="236">
        <f t="shared" si="47"/>
        <v>10915.92</v>
      </c>
      <c r="BA269" s="236">
        <f t="shared" si="47"/>
        <v>10915.92</v>
      </c>
      <c r="BB269" s="236">
        <f t="shared" si="47"/>
        <v>10915.92</v>
      </c>
      <c r="BC269" s="236">
        <f t="shared" si="47"/>
        <v>10915.92</v>
      </c>
      <c r="BD269" s="236">
        <f t="shared" si="47"/>
        <v>10915.92</v>
      </c>
      <c r="BE269" s="236">
        <f t="shared" si="47"/>
        <v>10915.92</v>
      </c>
      <c r="BF269" s="236">
        <f t="shared" si="47"/>
        <v>10915.92</v>
      </c>
      <c r="BG269" s="236">
        <f t="shared" si="47"/>
        <v>10915.92</v>
      </c>
      <c r="BH269" s="236">
        <f t="shared" si="47"/>
        <v>10915.92</v>
      </c>
      <c r="BI269" s="236">
        <f t="shared" si="49"/>
        <v>10915.92</v>
      </c>
      <c r="BJ269" s="236">
        <f t="shared" si="49"/>
        <v>10915.92</v>
      </c>
      <c r="BK269" s="236">
        <f t="shared" si="49"/>
        <v>10915.92</v>
      </c>
      <c r="BL269" s="235">
        <f t="shared" si="52"/>
        <v>130991.03999999999</v>
      </c>
      <c r="BM269" s="234"/>
      <c r="BN269" s="234"/>
      <c r="BO269" s="234"/>
      <c r="BP269" s="234"/>
      <c r="BQ269" s="234"/>
    </row>
    <row r="270" spans="1:69">
      <c r="A270" s="234" t="s">
        <v>483</v>
      </c>
      <c r="B270" s="231">
        <v>2.9600000000000001E-2</v>
      </c>
      <c r="C270" s="231">
        <v>2.9600000000000001E-2</v>
      </c>
      <c r="D270" s="220">
        <v>24410920.800000001</v>
      </c>
      <c r="E270" s="220">
        <v>24410920.800000001</v>
      </c>
      <c r="F270" s="220">
        <v>24410920.800000001</v>
      </c>
      <c r="G270" s="220">
        <v>24499582.34</v>
      </c>
      <c r="H270" s="220">
        <v>24588248.030000001</v>
      </c>
      <c r="I270" s="220">
        <v>24588252.18</v>
      </c>
      <c r="J270" s="220">
        <v>24588256.855</v>
      </c>
      <c r="K270" s="220">
        <v>24588261.530000001</v>
      </c>
      <c r="L270" s="220">
        <v>24588261.530000001</v>
      </c>
      <c r="M270" s="220">
        <v>24588261.530000001</v>
      </c>
      <c r="N270" s="220">
        <v>24588261.530000001</v>
      </c>
      <c r="O270" s="220">
        <v>24588261.530000001</v>
      </c>
      <c r="P270" s="220">
        <f t="shared" si="53"/>
        <v>294438409.45500004</v>
      </c>
      <c r="Q270" s="220">
        <v>24588261.530000001</v>
      </c>
      <c r="R270" s="220">
        <v>24588261.530000001</v>
      </c>
      <c r="S270" s="220">
        <v>24588261.530000001</v>
      </c>
      <c r="T270" s="220">
        <v>24588261.530000001</v>
      </c>
      <c r="U270" s="220">
        <v>24588261.530000001</v>
      </c>
      <c r="V270" s="220">
        <v>24588261.530000001</v>
      </c>
      <c r="W270" s="220">
        <v>24588261.530000001</v>
      </c>
      <c r="X270" s="220">
        <v>24588261.530000001</v>
      </c>
      <c r="Y270" s="220">
        <v>24588261.530000001</v>
      </c>
      <c r="Z270" s="220">
        <v>24588261.530000001</v>
      </c>
      <c r="AA270" s="220">
        <v>24588261.530000001</v>
      </c>
      <c r="AB270" s="220">
        <v>24588261.530000001</v>
      </c>
      <c r="AC270" s="220">
        <v>24588261.530000001</v>
      </c>
      <c r="AD270" s="220">
        <v>24588261.530000001</v>
      </c>
      <c r="AE270" s="220">
        <v>24588261.530000001</v>
      </c>
      <c r="AF270" s="220">
        <v>24588261.530000001</v>
      </c>
      <c r="AG270" s="220">
        <f t="shared" si="54"/>
        <v>295059138.36000001</v>
      </c>
      <c r="AH270" s="234"/>
      <c r="AI270" s="235">
        <f t="shared" si="46"/>
        <v>60213.599999999999</v>
      </c>
      <c r="AJ270" s="235">
        <f t="shared" si="46"/>
        <v>60213.599999999999</v>
      </c>
      <c r="AK270" s="235">
        <f t="shared" si="46"/>
        <v>60213.599999999999</v>
      </c>
      <c r="AL270" s="235">
        <f t="shared" si="46"/>
        <v>60432.3</v>
      </c>
      <c r="AM270" s="235">
        <f t="shared" si="46"/>
        <v>60651.01</v>
      </c>
      <c r="AN270" s="235">
        <f t="shared" si="46"/>
        <v>60651.02</v>
      </c>
      <c r="AO270" s="235">
        <f t="shared" si="46"/>
        <v>60651.03</v>
      </c>
      <c r="AP270" s="235">
        <f t="shared" si="46"/>
        <v>60651.05</v>
      </c>
      <c r="AQ270" s="235">
        <f t="shared" si="46"/>
        <v>60651.05</v>
      </c>
      <c r="AR270" s="235">
        <f t="shared" si="48"/>
        <v>60651.05</v>
      </c>
      <c r="AS270" s="235">
        <f t="shared" si="48"/>
        <v>60651.05</v>
      </c>
      <c r="AT270" s="235">
        <f t="shared" si="48"/>
        <v>60651.05</v>
      </c>
      <c r="AU270" s="236">
        <f t="shared" si="50"/>
        <v>726281.41000000015</v>
      </c>
      <c r="AV270" s="236">
        <f t="shared" si="51"/>
        <v>60651.05</v>
      </c>
      <c r="AW270" s="236">
        <f t="shared" si="51"/>
        <v>60651.05</v>
      </c>
      <c r="AX270" s="236">
        <f t="shared" si="51"/>
        <v>60651.05</v>
      </c>
      <c r="AY270" s="236">
        <f t="shared" si="51"/>
        <v>60651.05</v>
      </c>
      <c r="AZ270" s="236">
        <f t="shared" si="47"/>
        <v>60651.05</v>
      </c>
      <c r="BA270" s="236">
        <f t="shared" si="47"/>
        <v>60651.05</v>
      </c>
      <c r="BB270" s="236">
        <f t="shared" si="47"/>
        <v>60651.05</v>
      </c>
      <c r="BC270" s="236">
        <f t="shared" si="47"/>
        <v>60651.05</v>
      </c>
      <c r="BD270" s="236">
        <f t="shared" si="47"/>
        <v>60651.05</v>
      </c>
      <c r="BE270" s="236">
        <f t="shared" si="47"/>
        <v>60651.05</v>
      </c>
      <c r="BF270" s="236">
        <f t="shared" si="47"/>
        <v>60651.05</v>
      </c>
      <c r="BG270" s="236">
        <f t="shared" si="47"/>
        <v>60651.05</v>
      </c>
      <c r="BH270" s="236">
        <f t="shared" si="47"/>
        <v>60651.05</v>
      </c>
      <c r="BI270" s="236">
        <f t="shared" si="49"/>
        <v>60651.05</v>
      </c>
      <c r="BJ270" s="236">
        <f t="shared" si="49"/>
        <v>60651.05</v>
      </c>
      <c r="BK270" s="236">
        <f t="shared" si="49"/>
        <v>60651.05</v>
      </c>
      <c r="BL270" s="235">
        <f t="shared" si="52"/>
        <v>727812.60000000009</v>
      </c>
      <c r="BM270" s="234"/>
      <c r="BN270" s="234"/>
      <c r="BO270" s="234"/>
      <c r="BP270" s="234"/>
      <c r="BQ270" s="234"/>
    </row>
    <row r="271" spans="1:69">
      <c r="A271" s="234" t="s">
        <v>484</v>
      </c>
      <c r="B271" s="231">
        <v>3.7700000000000004E-2</v>
      </c>
      <c r="C271" s="231">
        <v>3.7700000000000004E-2</v>
      </c>
      <c r="D271" s="220">
        <v>3245891.87</v>
      </c>
      <c r="E271" s="220">
        <v>3245891.87</v>
      </c>
      <c r="F271" s="220">
        <v>3245891.87</v>
      </c>
      <c r="G271" s="220">
        <v>3245891.87</v>
      </c>
      <c r="H271" s="220">
        <v>3245891.87</v>
      </c>
      <c r="I271" s="220">
        <v>3245891.87</v>
      </c>
      <c r="J271" s="220">
        <v>3245891.87</v>
      </c>
      <c r="K271" s="220">
        <v>3245891.87</v>
      </c>
      <c r="L271" s="220">
        <v>3245891.87</v>
      </c>
      <c r="M271" s="220">
        <v>3245891.87</v>
      </c>
      <c r="N271" s="220">
        <v>3245891.87</v>
      </c>
      <c r="O271" s="220">
        <v>3245891.87</v>
      </c>
      <c r="P271" s="220">
        <f t="shared" si="53"/>
        <v>38950702.440000005</v>
      </c>
      <c r="Q271" s="220">
        <v>3245891.87</v>
      </c>
      <c r="R271" s="220">
        <v>3245891.87</v>
      </c>
      <c r="S271" s="220">
        <v>3245891.87</v>
      </c>
      <c r="T271" s="220">
        <v>3245891.87</v>
      </c>
      <c r="U271" s="220">
        <v>3245891.87</v>
      </c>
      <c r="V271" s="220">
        <v>3245891.87</v>
      </c>
      <c r="W271" s="220">
        <v>3245891.87</v>
      </c>
      <c r="X271" s="220">
        <v>3245891.87</v>
      </c>
      <c r="Y271" s="220">
        <v>3245891.87</v>
      </c>
      <c r="Z271" s="220">
        <v>3245891.87</v>
      </c>
      <c r="AA271" s="220">
        <v>3245891.87</v>
      </c>
      <c r="AB271" s="220">
        <v>3245891.87</v>
      </c>
      <c r="AC271" s="220">
        <v>3245891.87</v>
      </c>
      <c r="AD271" s="220">
        <v>3245891.87</v>
      </c>
      <c r="AE271" s="220">
        <v>3245891.87</v>
      </c>
      <c r="AF271" s="220">
        <v>3245891.87</v>
      </c>
      <c r="AG271" s="220">
        <f t="shared" si="54"/>
        <v>38950702.440000005</v>
      </c>
      <c r="AH271" s="234"/>
      <c r="AI271" s="235">
        <f t="shared" si="46"/>
        <v>10197.51</v>
      </c>
      <c r="AJ271" s="235">
        <f t="shared" si="46"/>
        <v>10197.51</v>
      </c>
      <c r="AK271" s="235">
        <f t="shared" si="46"/>
        <v>10197.51</v>
      </c>
      <c r="AL271" s="235">
        <f t="shared" si="46"/>
        <v>10197.51</v>
      </c>
      <c r="AM271" s="235">
        <f t="shared" si="46"/>
        <v>10197.51</v>
      </c>
      <c r="AN271" s="235">
        <f t="shared" si="46"/>
        <v>10197.51</v>
      </c>
      <c r="AO271" s="235">
        <f t="shared" si="46"/>
        <v>10197.51</v>
      </c>
      <c r="AP271" s="235">
        <f t="shared" si="46"/>
        <v>10197.51</v>
      </c>
      <c r="AQ271" s="235">
        <f t="shared" si="46"/>
        <v>10197.51</v>
      </c>
      <c r="AR271" s="235">
        <f t="shared" si="48"/>
        <v>10197.51</v>
      </c>
      <c r="AS271" s="235">
        <f t="shared" si="48"/>
        <v>10197.51</v>
      </c>
      <c r="AT271" s="235">
        <f t="shared" si="48"/>
        <v>10197.51</v>
      </c>
      <c r="AU271" s="236">
        <f t="shared" si="50"/>
        <v>122370.11999999998</v>
      </c>
      <c r="AV271" s="236">
        <f t="shared" si="51"/>
        <v>10197.51</v>
      </c>
      <c r="AW271" s="236">
        <f t="shared" si="51"/>
        <v>10197.51</v>
      </c>
      <c r="AX271" s="236">
        <f t="shared" si="51"/>
        <v>10197.51</v>
      </c>
      <c r="AY271" s="236">
        <f t="shared" si="51"/>
        <v>10197.51</v>
      </c>
      <c r="AZ271" s="236">
        <f t="shared" si="47"/>
        <v>10197.51</v>
      </c>
      <c r="BA271" s="236">
        <f t="shared" si="47"/>
        <v>10197.51</v>
      </c>
      <c r="BB271" s="236">
        <f t="shared" si="47"/>
        <v>10197.51</v>
      </c>
      <c r="BC271" s="236">
        <f t="shared" si="47"/>
        <v>10197.51</v>
      </c>
      <c r="BD271" s="236">
        <f t="shared" si="47"/>
        <v>10197.51</v>
      </c>
      <c r="BE271" s="236">
        <f t="shared" si="47"/>
        <v>10197.51</v>
      </c>
      <c r="BF271" s="236">
        <f t="shared" si="47"/>
        <v>10197.51</v>
      </c>
      <c r="BG271" s="236">
        <f t="shared" si="47"/>
        <v>10197.51</v>
      </c>
      <c r="BH271" s="236">
        <f t="shared" si="47"/>
        <v>10197.51</v>
      </c>
      <c r="BI271" s="236">
        <f t="shared" si="49"/>
        <v>10197.51</v>
      </c>
      <c r="BJ271" s="236">
        <f t="shared" si="49"/>
        <v>10197.51</v>
      </c>
      <c r="BK271" s="236">
        <f t="shared" si="49"/>
        <v>10197.51</v>
      </c>
      <c r="BL271" s="235">
        <f t="shared" si="52"/>
        <v>122370.11999999998</v>
      </c>
      <c r="BM271" s="234"/>
      <c r="BN271" s="234"/>
      <c r="BO271" s="234"/>
      <c r="BP271" s="234"/>
      <c r="BQ271" s="234"/>
    </row>
    <row r="272" spans="1:69">
      <c r="A272" s="234" t="s">
        <v>485</v>
      </c>
      <c r="B272" s="231">
        <v>4.9200000000000001E-2</v>
      </c>
      <c r="C272" s="231">
        <v>4.9200000000000001E-2</v>
      </c>
      <c r="D272" s="220">
        <v>2454258.42</v>
      </c>
      <c r="E272" s="220">
        <v>2454258.42</v>
      </c>
      <c r="F272" s="220">
        <v>2454258.42</v>
      </c>
      <c r="G272" s="220">
        <v>2454258.42</v>
      </c>
      <c r="H272" s="220">
        <v>2454258.42</v>
      </c>
      <c r="I272" s="220">
        <v>2454258.42</v>
      </c>
      <c r="J272" s="220">
        <v>2454258.42</v>
      </c>
      <c r="K272" s="220">
        <v>2454258.42</v>
      </c>
      <c r="L272" s="220">
        <v>2454258.42</v>
      </c>
      <c r="M272" s="220">
        <v>2454258.42</v>
      </c>
      <c r="N272" s="220">
        <v>2454258.42</v>
      </c>
      <c r="O272" s="220">
        <v>2454258.42</v>
      </c>
      <c r="P272" s="220">
        <f t="shared" si="53"/>
        <v>29451101.040000007</v>
      </c>
      <c r="Q272" s="220">
        <v>2454258.42</v>
      </c>
      <c r="R272" s="220">
        <v>2454258.42</v>
      </c>
      <c r="S272" s="220">
        <v>2454258.42</v>
      </c>
      <c r="T272" s="220">
        <v>2454258.42</v>
      </c>
      <c r="U272" s="220">
        <v>2454258.42</v>
      </c>
      <c r="V272" s="220">
        <v>2454258.42</v>
      </c>
      <c r="W272" s="220">
        <v>2454258.42</v>
      </c>
      <c r="X272" s="220">
        <v>2454258.42</v>
      </c>
      <c r="Y272" s="220">
        <v>2454258.42</v>
      </c>
      <c r="Z272" s="220">
        <v>2454258.42</v>
      </c>
      <c r="AA272" s="220">
        <v>2454258.42</v>
      </c>
      <c r="AB272" s="220">
        <v>2454258.42</v>
      </c>
      <c r="AC272" s="220">
        <v>2454258.42</v>
      </c>
      <c r="AD272" s="220">
        <v>2454258.42</v>
      </c>
      <c r="AE272" s="220">
        <v>2454258.42</v>
      </c>
      <c r="AF272" s="220">
        <v>2454258.42</v>
      </c>
      <c r="AG272" s="220">
        <f t="shared" si="54"/>
        <v>29451101.040000007</v>
      </c>
      <c r="AH272" s="234"/>
      <c r="AI272" s="235">
        <f t="shared" si="46"/>
        <v>10062.459999999999</v>
      </c>
      <c r="AJ272" s="235">
        <f t="shared" si="46"/>
        <v>10062.459999999999</v>
      </c>
      <c r="AK272" s="235">
        <f t="shared" si="46"/>
        <v>10062.459999999999</v>
      </c>
      <c r="AL272" s="235">
        <f t="shared" si="46"/>
        <v>10062.459999999999</v>
      </c>
      <c r="AM272" s="235">
        <f t="shared" si="46"/>
        <v>10062.459999999999</v>
      </c>
      <c r="AN272" s="235">
        <f t="shared" si="46"/>
        <v>10062.459999999999</v>
      </c>
      <c r="AO272" s="235">
        <f t="shared" si="46"/>
        <v>10062.459999999999</v>
      </c>
      <c r="AP272" s="235">
        <f t="shared" si="46"/>
        <v>10062.459999999999</v>
      </c>
      <c r="AQ272" s="235">
        <f t="shared" si="46"/>
        <v>10062.459999999999</v>
      </c>
      <c r="AR272" s="235">
        <f t="shared" si="48"/>
        <v>10062.459999999999</v>
      </c>
      <c r="AS272" s="235">
        <f t="shared" si="48"/>
        <v>10062.459999999999</v>
      </c>
      <c r="AT272" s="235">
        <f t="shared" si="48"/>
        <v>10062.459999999999</v>
      </c>
      <c r="AU272" s="236">
        <f t="shared" si="50"/>
        <v>120749.51999999996</v>
      </c>
      <c r="AV272" s="236">
        <f t="shared" si="51"/>
        <v>10062.459999999999</v>
      </c>
      <c r="AW272" s="236">
        <f t="shared" si="51"/>
        <v>10062.459999999999</v>
      </c>
      <c r="AX272" s="236">
        <f t="shared" si="51"/>
        <v>10062.459999999999</v>
      </c>
      <c r="AY272" s="236">
        <f t="shared" si="51"/>
        <v>10062.459999999999</v>
      </c>
      <c r="AZ272" s="236">
        <f t="shared" si="47"/>
        <v>10062.459999999999</v>
      </c>
      <c r="BA272" s="236">
        <f t="shared" si="47"/>
        <v>10062.459999999999</v>
      </c>
      <c r="BB272" s="236">
        <f t="shared" si="47"/>
        <v>10062.459999999999</v>
      </c>
      <c r="BC272" s="236">
        <f t="shared" si="47"/>
        <v>10062.459999999999</v>
      </c>
      <c r="BD272" s="236">
        <f t="shared" si="47"/>
        <v>10062.459999999999</v>
      </c>
      <c r="BE272" s="236">
        <f t="shared" si="47"/>
        <v>10062.459999999999</v>
      </c>
      <c r="BF272" s="236">
        <f t="shared" si="47"/>
        <v>10062.459999999999</v>
      </c>
      <c r="BG272" s="236">
        <f t="shared" si="47"/>
        <v>10062.459999999999</v>
      </c>
      <c r="BH272" s="236">
        <f t="shared" si="47"/>
        <v>10062.459999999999</v>
      </c>
      <c r="BI272" s="236">
        <f t="shared" si="49"/>
        <v>10062.459999999999</v>
      </c>
      <c r="BJ272" s="236">
        <f t="shared" si="49"/>
        <v>10062.459999999999</v>
      </c>
      <c r="BK272" s="236">
        <f t="shared" si="49"/>
        <v>10062.459999999999</v>
      </c>
      <c r="BL272" s="235">
        <f t="shared" si="52"/>
        <v>120749.51999999996</v>
      </c>
      <c r="BM272" s="234"/>
      <c r="BN272" s="234"/>
      <c r="BO272" s="234"/>
      <c r="BP272" s="234"/>
      <c r="BQ272" s="234"/>
    </row>
    <row r="273" spans="1:69">
      <c r="A273" s="234" t="s">
        <v>486</v>
      </c>
      <c r="B273" s="231">
        <v>4.2299999999999997E-2</v>
      </c>
      <c r="C273" s="231">
        <v>4.2299999999999997E-2</v>
      </c>
      <c r="D273" s="220">
        <v>2310232.75</v>
      </c>
      <c r="E273" s="220">
        <v>2310232.75</v>
      </c>
      <c r="F273" s="220">
        <v>2310232.75</v>
      </c>
      <c r="G273" s="220">
        <v>2310232.75</v>
      </c>
      <c r="H273" s="220">
        <v>2310232.75</v>
      </c>
      <c r="I273" s="220">
        <v>2310232.75</v>
      </c>
      <c r="J273" s="220">
        <v>2310232.75</v>
      </c>
      <c r="K273" s="220">
        <v>2310232.75</v>
      </c>
      <c r="L273" s="220">
        <v>2323541.2250000001</v>
      </c>
      <c r="M273" s="220">
        <v>2336849.7000000002</v>
      </c>
      <c r="N273" s="220">
        <v>2336849.7000000002</v>
      </c>
      <c r="O273" s="220">
        <v>2336849.7000000002</v>
      </c>
      <c r="P273" s="220">
        <f t="shared" si="53"/>
        <v>27815952.324999999</v>
      </c>
      <c r="Q273" s="220">
        <v>2336849.7000000002</v>
      </c>
      <c r="R273" s="220">
        <v>2336849.7000000002</v>
      </c>
      <c r="S273" s="220">
        <v>2336849.7000000002</v>
      </c>
      <c r="T273" s="220">
        <v>2336849.7000000002</v>
      </c>
      <c r="U273" s="220">
        <v>2336849.7000000002</v>
      </c>
      <c r="V273" s="220">
        <v>2336849.7000000002</v>
      </c>
      <c r="W273" s="220">
        <v>2336849.7000000002</v>
      </c>
      <c r="X273" s="220">
        <v>2336849.7000000002</v>
      </c>
      <c r="Y273" s="220">
        <v>2336849.7000000002</v>
      </c>
      <c r="Z273" s="220">
        <v>2336849.7000000002</v>
      </c>
      <c r="AA273" s="220">
        <v>2336849.7000000002</v>
      </c>
      <c r="AB273" s="220">
        <v>2336849.7000000002</v>
      </c>
      <c r="AC273" s="220">
        <v>2336849.7000000002</v>
      </c>
      <c r="AD273" s="220">
        <v>2336849.7000000002</v>
      </c>
      <c r="AE273" s="220">
        <v>2336849.7000000002</v>
      </c>
      <c r="AF273" s="220">
        <v>2336849.7000000002</v>
      </c>
      <c r="AG273" s="220">
        <f t="shared" si="54"/>
        <v>28042196.399999995</v>
      </c>
      <c r="AH273" s="234"/>
      <c r="AI273" s="235">
        <f t="shared" si="46"/>
        <v>8143.57</v>
      </c>
      <c r="AJ273" s="235">
        <f t="shared" si="46"/>
        <v>8143.57</v>
      </c>
      <c r="AK273" s="235">
        <f t="shared" si="46"/>
        <v>8143.57</v>
      </c>
      <c r="AL273" s="235">
        <f t="shared" ref="AL273:AQ315" si="55">ROUND(G273*$B273/12,2)</f>
        <v>8143.57</v>
      </c>
      <c r="AM273" s="235">
        <f t="shared" si="55"/>
        <v>8143.57</v>
      </c>
      <c r="AN273" s="235">
        <f t="shared" si="55"/>
        <v>8143.57</v>
      </c>
      <c r="AO273" s="235">
        <f t="shared" si="55"/>
        <v>8143.57</v>
      </c>
      <c r="AP273" s="235">
        <f t="shared" si="55"/>
        <v>8143.57</v>
      </c>
      <c r="AQ273" s="235">
        <f t="shared" si="55"/>
        <v>8190.48</v>
      </c>
      <c r="AR273" s="235">
        <f t="shared" si="48"/>
        <v>8237.4</v>
      </c>
      <c r="AS273" s="235">
        <f t="shared" si="48"/>
        <v>8237.4</v>
      </c>
      <c r="AT273" s="235">
        <f t="shared" si="48"/>
        <v>8237.4</v>
      </c>
      <c r="AU273" s="236">
        <f t="shared" si="50"/>
        <v>98051.239999999976</v>
      </c>
      <c r="AV273" s="236">
        <f t="shared" si="51"/>
        <v>8237.4</v>
      </c>
      <c r="AW273" s="236">
        <f t="shared" si="51"/>
        <v>8237.4</v>
      </c>
      <c r="AX273" s="236">
        <f t="shared" si="51"/>
        <v>8237.4</v>
      </c>
      <c r="AY273" s="236">
        <f t="shared" si="51"/>
        <v>8237.4</v>
      </c>
      <c r="AZ273" s="236">
        <f t="shared" si="47"/>
        <v>8237.4</v>
      </c>
      <c r="BA273" s="236">
        <f t="shared" si="47"/>
        <v>8237.4</v>
      </c>
      <c r="BB273" s="236">
        <f t="shared" si="47"/>
        <v>8237.4</v>
      </c>
      <c r="BC273" s="236">
        <f t="shared" ref="BC273:BH315" si="56">ROUND(X273*$C273/12,2)</f>
        <v>8237.4</v>
      </c>
      <c r="BD273" s="236">
        <f t="shared" si="56"/>
        <v>8237.4</v>
      </c>
      <c r="BE273" s="236">
        <f t="shared" si="56"/>
        <v>8237.4</v>
      </c>
      <c r="BF273" s="236">
        <f t="shared" si="56"/>
        <v>8237.4</v>
      </c>
      <c r="BG273" s="236">
        <f t="shared" si="56"/>
        <v>8237.4</v>
      </c>
      <c r="BH273" s="236">
        <f t="shared" si="56"/>
        <v>8237.4</v>
      </c>
      <c r="BI273" s="236">
        <f t="shared" si="49"/>
        <v>8237.4</v>
      </c>
      <c r="BJ273" s="236">
        <f t="shared" si="49"/>
        <v>8237.4</v>
      </c>
      <c r="BK273" s="236">
        <f t="shared" si="49"/>
        <v>8237.4</v>
      </c>
      <c r="BL273" s="235">
        <f t="shared" si="52"/>
        <v>98848.799999999974</v>
      </c>
      <c r="BM273" s="234"/>
      <c r="BN273" s="234"/>
      <c r="BO273" s="234"/>
      <c r="BP273" s="234"/>
      <c r="BQ273" s="234"/>
    </row>
    <row r="274" spans="1:69">
      <c r="A274" s="234" t="s">
        <v>487</v>
      </c>
      <c r="B274" s="231">
        <v>4.4400000000000002E-2</v>
      </c>
      <c r="C274" s="231">
        <v>4.4400000000000002E-2</v>
      </c>
      <c r="D274" s="220">
        <v>2218578.52</v>
      </c>
      <c r="E274" s="220">
        <v>2218578.52</v>
      </c>
      <c r="F274" s="220">
        <v>2218578.52</v>
      </c>
      <c r="G274" s="220">
        <v>2218578.52</v>
      </c>
      <c r="H274" s="220">
        <v>2218578.52</v>
      </c>
      <c r="I274" s="220">
        <v>2218578.52</v>
      </c>
      <c r="J274" s="220">
        <v>2218578.52</v>
      </c>
      <c r="K274" s="220">
        <v>2218578.52</v>
      </c>
      <c r="L274" s="220">
        <v>2276328.58</v>
      </c>
      <c r="M274" s="220">
        <v>2334078.64</v>
      </c>
      <c r="N274" s="220">
        <v>2334078.64</v>
      </c>
      <c r="O274" s="220">
        <v>2334078.64</v>
      </c>
      <c r="P274" s="220">
        <f t="shared" si="53"/>
        <v>27027192.660000004</v>
      </c>
      <c r="Q274" s="220">
        <v>2334078.64</v>
      </c>
      <c r="R274" s="220">
        <v>2334078.64</v>
      </c>
      <c r="S274" s="220">
        <v>2334078.64</v>
      </c>
      <c r="T274" s="220">
        <v>2334078.64</v>
      </c>
      <c r="U274" s="220">
        <v>2334078.64</v>
      </c>
      <c r="V274" s="220">
        <v>2334078.64</v>
      </c>
      <c r="W274" s="220">
        <v>2334078.64</v>
      </c>
      <c r="X274" s="220">
        <v>2334078.64</v>
      </c>
      <c r="Y274" s="220">
        <v>2334078.64</v>
      </c>
      <c r="Z274" s="220">
        <v>2334078.64</v>
      </c>
      <c r="AA274" s="220">
        <v>2334078.64</v>
      </c>
      <c r="AB274" s="220">
        <v>2334078.64</v>
      </c>
      <c r="AC274" s="220">
        <v>2334078.64</v>
      </c>
      <c r="AD274" s="220">
        <v>2334078.64</v>
      </c>
      <c r="AE274" s="220">
        <v>2334078.64</v>
      </c>
      <c r="AF274" s="220">
        <v>2334078.64</v>
      </c>
      <c r="AG274" s="220">
        <f t="shared" si="54"/>
        <v>28008943.680000003</v>
      </c>
      <c r="AH274" s="234"/>
      <c r="AI274" s="235">
        <f t="shared" ref="AI274:AN337" si="57">ROUND(D274*$B274/12,2)</f>
        <v>8208.74</v>
      </c>
      <c r="AJ274" s="235">
        <f t="shared" si="57"/>
        <v>8208.74</v>
      </c>
      <c r="AK274" s="235">
        <f t="shared" si="57"/>
        <v>8208.74</v>
      </c>
      <c r="AL274" s="235">
        <f t="shared" si="55"/>
        <v>8208.74</v>
      </c>
      <c r="AM274" s="235">
        <f t="shared" si="55"/>
        <v>8208.74</v>
      </c>
      <c r="AN274" s="235">
        <f t="shared" si="55"/>
        <v>8208.74</v>
      </c>
      <c r="AO274" s="235">
        <f t="shared" si="55"/>
        <v>8208.74</v>
      </c>
      <c r="AP274" s="235">
        <f t="shared" si="55"/>
        <v>8208.74</v>
      </c>
      <c r="AQ274" s="235">
        <f t="shared" si="55"/>
        <v>8422.42</v>
      </c>
      <c r="AR274" s="235">
        <f t="shared" si="48"/>
        <v>8636.09</v>
      </c>
      <c r="AS274" s="235">
        <f t="shared" si="48"/>
        <v>8636.09</v>
      </c>
      <c r="AT274" s="235">
        <f t="shared" si="48"/>
        <v>8636.09</v>
      </c>
      <c r="AU274" s="236">
        <f t="shared" si="50"/>
        <v>100000.60999999999</v>
      </c>
      <c r="AV274" s="236">
        <f t="shared" si="51"/>
        <v>8636.09</v>
      </c>
      <c r="AW274" s="236">
        <f t="shared" si="51"/>
        <v>8636.09</v>
      </c>
      <c r="AX274" s="236">
        <f t="shared" si="51"/>
        <v>8636.09</v>
      </c>
      <c r="AY274" s="236">
        <f t="shared" si="51"/>
        <v>8636.09</v>
      </c>
      <c r="AZ274" s="236">
        <f t="shared" ref="AZ274:BE337" si="58">ROUND(U274*$C274/12,2)</f>
        <v>8636.09</v>
      </c>
      <c r="BA274" s="236">
        <f t="shared" si="58"/>
        <v>8636.09</v>
      </c>
      <c r="BB274" s="236">
        <f t="shared" si="58"/>
        <v>8636.09</v>
      </c>
      <c r="BC274" s="236">
        <f t="shared" si="56"/>
        <v>8636.09</v>
      </c>
      <c r="BD274" s="236">
        <f t="shared" si="56"/>
        <v>8636.09</v>
      </c>
      <c r="BE274" s="236">
        <f t="shared" si="56"/>
        <v>8636.09</v>
      </c>
      <c r="BF274" s="236">
        <f t="shared" si="56"/>
        <v>8636.09</v>
      </c>
      <c r="BG274" s="236">
        <f t="shared" si="56"/>
        <v>8636.09</v>
      </c>
      <c r="BH274" s="236">
        <f t="shared" si="56"/>
        <v>8636.09</v>
      </c>
      <c r="BI274" s="236">
        <f t="shared" si="49"/>
        <v>8636.09</v>
      </c>
      <c r="BJ274" s="236">
        <f t="shared" si="49"/>
        <v>8636.09</v>
      </c>
      <c r="BK274" s="236">
        <f t="shared" si="49"/>
        <v>8636.09</v>
      </c>
      <c r="BL274" s="235">
        <f t="shared" si="52"/>
        <v>103633.07999999997</v>
      </c>
      <c r="BM274" s="234"/>
      <c r="BN274" s="234"/>
      <c r="BO274" s="234"/>
      <c r="BP274" s="234"/>
      <c r="BQ274" s="234"/>
    </row>
    <row r="275" spans="1:69">
      <c r="A275" s="234" t="s">
        <v>488</v>
      </c>
      <c r="B275" s="231">
        <v>4.4499999999999998E-2</v>
      </c>
      <c r="C275" s="231">
        <v>4.4499999999999998E-2</v>
      </c>
      <c r="D275" s="220">
        <v>2261318.5299999998</v>
      </c>
      <c r="E275" s="220">
        <v>2261318.5299999998</v>
      </c>
      <c r="F275" s="220">
        <v>2261318.5299999998</v>
      </c>
      <c r="G275" s="220">
        <v>2261318.5299999998</v>
      </c>
      <c r="H275" s="220">
        <v>2261318.5299999998</v>
      </c>
      <c r="I275" s="220">
        <v>2261318.5299999998</v>
      </c>
      <c r="J275" s="220">
        <v>2261318.5299999998</v>
      </c>
      <c r="K275" s="220">
        <v>2261318.5299999998</v>
      </c>
      <c r="L275" s="220">
        <v>2278743.8899999997</v>
      </c>
      <c r="M275" s="220">
        <v>2296169.25</v>
      </c>
      <c r="N275" s="220">
        <v>2296169.25</v>
      </c>
      <c r="O275" s="220">
        <v>2296169.25</v>
      </c>
      <c r="P275" s="220">
        <f t="shared" si="53"/>
        <v>27257799.879999999</v>
      </c>
      <c r="Q275" s="220">
        <v>2296169.25</v>
      </c>
      <c r="R275" s="220">
        <v>2296169.25</v>
      </c>
      <c r="S275" s="220">
        <v>2296169.25</v>
      </c>
      <c r="T275" s="220">
        <v>2296169.25</v>
      </c>
      <c r="U275" s="220">
        <v>2296169.25</v>
      </c>
      <c r="V275" s="220">
        <v>2296169.25</v>
      </c>
      <c r="W275" s="220">
        <v>2296169.25</v>
      </c>
      <c r="X275" s="220">
        <v>2296169.25</v>
      </c>
      <c r="Y275" s="220">
        <v>2296169.25</v>
      </c>
      <c r="Z275" s="220">
        <v>2296169.25</v>
      </c>
      <c r="AA275" s="220">
        <v>2296169.25</v>
      </c>
      <c r="AB275" s="220">
        <v>2296169.25</v>
      </c>
      <c r="AC275" s="220">
        <v>2296169.25</v>
      </c>
      <c r="AD275" s="220">
        <v>2296169.25</v>
      </c>
      <c r="AE275" s="220">
        <v>2296169.25</v>
      </c>
      <c r="AF275" s="220">
        <v>2296169.25</v>
      </c>
      <c r="AG275" s="220">
        <f t="shared" si="54"/>
        <v>27554031</v>
      </c>
      <c r="AH275" s="234"/>
      <c r="AI275" s="235">
        <f t="shared" si="57"/>
        <v>8385.7199999999993</v>
      </c>
      <c r="AJ275" s="235">
        <f t="shared" si="57"/>
        <v>8385.7199999999993</v>
      </c>
      <c r="AK275" s="235">
        <f t="shared" si="57"/>
        <v>8385.7199999999993</v>
      </c>
      <c r="AL275" s="235">
        <f t="shared" si="55"/>
        <v>8385.7199999999993</v>
      </c>
      <c r="AM275" s="235">
        <f t="shared" si="55"/>
        <v>8385.7199999999993</v>
      </c>
      <c r="AN275" s="235">
        <f t="shared" si="55"/>
        <v>8385.7199999999993</v>
      </c>
      <c r="AO275" s="235">
        <f t="shared" si="55"/>
        <v>8385.7199999999993</v>
      </c>
      <c r="AP275" s="235">
        <f t="shared" si="55"/>
        <v>8385.7199999999993</v>
      </c>
      <c r="AQ275" s="235">
        <f t="shared" si="55"/>
        <v>8450.34</v>
      </c>
      <c r="AR275" s="235">
        <f t="shared" si="48"/>
        <v>8514.9599999999991</v>
      </c>
      <c r="AS275" s="235">
        <f t="shared" si="48"/>
        <v>8514.9599999999991</v>
      </c>
      <c r="AT275" s="235">
        <f t="shared" si="48"/>
        <v>8514.9599999999991</v>
      </c>
      <c r="AU275" s="236">
        <f t="shared" si="50"/>
        <v>101080.97999999998</v>
      </c>
      <c r="AV275" s="236">
        <f t="shared" si="51"/>
        <v>8514.9599999999991</v>
      </c>
      <c r="AW275" s="236">
        <f t="shared" si="51"/>
        <v>8514.9599999999991</v>
      </c>
      <c r="AX275" s="236">
        <f t="shared" si="51"/>
        <v>8514.9599999999991</v>
      </c>
      <c r="AY275" s="236">
        <f t="shared" si="51"/>
        <v>8514.9599999999991</v>
      </c>
      <c r="AZ275" s="236">
        <f t="shared" si="58"/>
        <v>8514.9599999999991</v>
      </c>
      <c r="BA275" s="236">
        <f t="shared" si="58"/>
        <v>8514.9599999999991</v>
      </c>
      <c r="BB275" s="236">
        <f t="shared" si="58"/>
        <v>8514.9599999999991</v>
      </c>
      <c r="BC275" s="236">
        <f t="shared" si="56"/>
        <v>8514.9599999999991</v>
      </c>
      <c r="BD275" s="236">
        <f t="shared" si="56"/>
        <v>8514.9599999999991</v>
      </c>
      <c r="BE275" s="236">
        <f t="shared" si="56"/>
        <v>8514.9599999999991</v>
      </c>
      <c r="BF275" s="236">
        <f t="shared" si="56"/>
        <v>8514.9599999999991</v>
      </c>
      <c r="BG275" s="236">
        <f t="shared" si="56"/>
        <v>8514.9599999999991</v>
      </c>
      <c r="BH275" s="236">
        <f t="shared" si="56"/>
        <v>8514.9599999999991</v>
      </c>
      <c r="BI275" s="236">
        <f t="shared" si="49"/>
        <v>8514.9599999999991</v>
      </c>
      <c r="BJ275" s="236">
        <f t="shared" si="49"/>
        <v>8514.9599999999991</v>
      </c>
      <c r="BK275" s="236">
        <f t="shared" si="49"/>
        <v>8514.9599999999991</v>
      </c>
      <c r="BL275" s="235">
        <f t="shared" si="52"/>
        <v>102179.51999999996</v>
      </c>
      <c r="BM275" s="234"/>
      <c r="BN275" s="234"/>
      <c r="BO275" s="234"/>
      <c r="BP275" s="234"/>
      <c r="BQ275" s="234"/>
    </row>
    <row r="276" spans="1:69">
      <c r="A276" s="234" t="s">
        <v>489</v>
      </c>
      <c r="B276" s="231">
        <v>5.8400000000000001E-2</v>
      </c>
      <c r="C276" s="231">
        <v>5.8400000000000001E-2</v>
      </c>
      <c r="D276" s="220">
        <v>3343018.44</v>
      </c>
      <c r="E276" s="220">
        <v>3343018.44</v>
      </c>
      <c r="F276" s="220">
        <v>3343018.44</v>
      </c>
      <c r="G276" s="220">
        <v>3343018.44</v>
      </c>
      <c r="H276" s="220">
        <v>3343018.44</v>
      </c>
      <c r="I276" s="220">
        <v>3343018.44</v>
      </c>
      <c r="J276" s="220">
        <v>3343018.44</v>
      </c>
      <c r="K276" s="220">
        <v>3343018.44</v>
      </c>
      <c r="L276" s="220">
        <v>3449729.17</v>
      </c>
      <c r="M276" s="220">
        <v>3571439.9</v>
      </c>
      <c r="N276" s="220">
        <v>3586439.9</v>
      </c>
      <c r="O276" s="220">
        <v>3586439.9</v>
      </c>
      <c r="P276" s="220">
        <f t="shared" si="53"/>
        <v>40938196.390000001</v>
      </c>
      <c r="Q276" s="220">
        <v>3586439.9</v>
      </c>
      <c r="R276" s="220">
        <v>3586439.9</v>
      </c>
      <c r="S276" s="220">
        <v>3586439.9</v>
      </c>
      <c r="T276" s="220">
        <v>3586439.9</v>
      </c>
      <c r="U276" s="220">
        <v>3586439.9</v>
      </c>
      <c r="V276" s="220">
        <v>3586439.9</v>
      </c>
      <c r="W276" s="220">
        <v>3586439.9</v>
      </c>
      <c r="X276" s="220">
        <v>3586439.9</v>
      </c>
      <c r="Y276" s="220">
        <v>3586439.9</v>
      </c>
      <c r="Z276" s="220">
        <v>3586439.9</v>
      </c>
      <c r="AA276" s="220">
        <v>3586439.9</v>
      </c>
      <c r="AB276" s="220">
        <v>3586439.9</v>
      </c>
      <c r="AC276" s="220">
        <v>3586439.9</v>
      </c>
      <c r="AD276" s="220">
        <v>3586439.9</v>
      </c>
      <c r="AE276" s="220">
        <v>3586439.9</v>
      </c>
      <c r="AF276" s="220">
        <v>3586439.9</v>
      </c>
      <c r="AG276" s="220">
        <f t="shared" si="54"/>
        <v>43037278.79999999</v>
      </c>
      <c r="AH276" s="234"/>
      <c r="AI276" s="235">
        <f t="shared" si="57"/>
        <v>16269.36</v>
      </c>
      <c r="AJ276" s="235">
        <f t="shared" si="57"/>
        <v>16269.36</v>
      </c>
      <c r="AK276" s="235">
        <f t="shared" si="57"/>
        <v>16269.36</v>
      </c>
      <c r="AL276" s="235">
        <f t="shared" si="55"/>
        <v>16269.36</v>
      </c>
      <c r="AM276" s="235">
        <f t="shared" si="55"/>
        <v>16269.36</v>
      </c>
      <c r="AN276" s="235">
        <f t="shared" si="55"/>
        <v>16269.36</v>
      </c>
      <c r="AO276" s="235">
        <f t="shared" si="55"/>
        <v>16269.36</v>
      </c>
      <c r="AP276" s="235">
        <f t="shared" si="55"/>
        <v>16269.36</v>
      </c>
      <c r="AQ276" s="235">
        <f t="shared" si="55"/>
        <v>16788.68</v>
      </c>
      <c r="AR276" s="235">
        <f t="shared" si="48"/>
        <v>17381.009999999998</v>
      </c>
      <c r="AS276" s="235">
        <f t="shared" si="48"/>
        <v>17454.009999999998</v>
      </c>
      <c r="AT276" s="235">
        <f t="shared" si="48"/>
        <v>17454.009999999998</v>
      </c>
      <c r="AU276" s="236">
        <f t="shared" si="50"/>
        <v>199232.59000000003</v>
      </c>
      <c r="AV276" s="236">
        <f t="shared" si="51"/>
        <v>17454.009999999998</v>
      </c>
      <c r="AW276" s="236">
        <f t="shared" si="51"/>
        <v>17454.009999999998</v>
      </c>
      <c r="AX276" s="236">
        <f t="shared" si="51"/>
        <v>17454.009999999998</v>
      </c>
      <c r="AY276" s="236">
        <f t="shared" si="51"/>
        <v>17454.009999999998</v>
      </c>
      <c r="AZ276" s="236">
        <f t="shared" si="58"/>
        <v>17454.009999999998</v>
      </c>
      <c r="BA276" s="236">
        <f t="shared" si="58"/>
        <v>17454.009999999998</v>
      </c>
      <c r="BB276" s="236">
        <f t="shared" si="58"/>
        <v>17454.009999999998</v>
      </c>
      <c r="BC276" s="236">
        <f t="shared" si="56"/>
        <v>17454.009999999998</v>
      </c>
      <c r="BD276" s="236">
        <f t="shared" si="56"/>
        <v>17454.009999999998</v>
      </c>
      <c r="BE276" s="236">
        <f t="shared" si="56"/>
        <v>17454.009999999998</v>
      </c>
      <c r="BF276" s="236">
        <f t="shared" si="56"/>
        <v>17454.009999999998</v>
      </c>
      <c r="BG276" s="236">
        <f t="shared" si="56"/>
        <v>17454.009999999998</v>
      </c>
      <c r="BH276" s="236">
        <f t="shared" si="56"/>
        <v>17454.009999999998</v>
      </c>
      <c r="BI276" s="236">
        <f t="shared" si="49"/>
        <v>17454.009999999998</v>
      </c>
      <c r="BJ276" s="236">
        <f t="shared" si="49"/>
        <v>17454.009999999998</v>
      </c>
      <c r="BK276" s="236">
        <f t="shared" si="49"/>
        <v>17454.009999999998</v>
      </c>
      <c r="BL276" s="235">
        <f t="shared" si="52"/>
        <v>209448.12000000002</v>
      </c>
      <c r="BM276" s="234"/>
      <c r="BN276" s="234"/>
      <c r="BO276" s="234"/>
      <c r="BP276" s="234"/>
      <c r="BQ276" s="234"/>
    </row>
    <row r="277" spans="1:69">
      <c r="A277" s="234" t="s">
        <v>490</v>
      </c>
      <c r="B277" s="231">
        <v>3.6400000000000002E-2</v>
      </c>
      <c r="C277" s="231">
        <v>3.6400000000000002E-2</v>
      </c>
      <c r="D277" s="220">
        <v>4722165.1500000004</v>
      </c>
      <c r="E277" s="220">
        <v>4722165.1500000004</v>
      </c>
      <c r="F277" s="220">
        <v>4722165.1500000004</v>
      </c>
      <c r="G277" s="220">
        <v>4722165.1500000004</v>
      </c>
      <c r="H277" s="220">
        <v>4722165.1500000004</v>
      </c>
      <c r="I277" s="220">
        <v>4722165.1500000004</v>
      </c>
      <c r="J277" s="220">
        <v>4722165.1500000004</v>
      </c>
      <c r="K277" s="220">
        <v>4722165.1500000004</v>
      </c>
      <c r="L277" s="220">
        <v>4722165.1500000004</v>
      </c>
      <c r="M277" s="220">
        <v>4722165.1500000004</v>
      </c>
      <c r="N277" s="220">
        <v>4722165.1500000004</v>
      </c>
      <c r="O277" s="220">
        <v>4722165.1500000004</v>
      </c>
      <c r="P277" s="220">
        <f t="shared" si="53"/>
        <v>56665981.79999999</v>
      </c>
      <c r="Q277" s="220">
        <v>4722165.1500000004</v>
      </c>
      <c r="R277" s="220">
        <v>4875430.9000000004</v>
      </c>
      <c r="S277" s="220">
        <v>5028696.6500000004</v>
      </c>
      <c r="T277" s="220">
        <v>5028696.6500000004</v>
      </c>
      <c r="U277" s="220">
        <v>5028696.6500000004</v>
      </c>
      <c r="V277" s="220">
        <v>5028696.6500000004</v>
      </c>
      <c r="W277" s="220">
        <v>5028696.6500000004</v>
      </c>
      <c r="X277" s="220">
        <v>5028696.6500000004</v>
      </c>
      <c r="Y277" s="220">
        <v>5028696.6500000004</v>
      </c>
      <c r="Z277" s="220">
        <v>5028696.6500000004</v>
      </c>
      <c r="AA277" s="220">
        <v>5028696.6500000004</v>
      </c>
      <c r="AB277" s="220">
        <v>5028696.6500000004</v>
      </c>
      <c r="AC277" s="220">
        <v>5028696.6500000004</v>
      </c>
      <c r="AD277" s="220">
        <v>5028696.6500000004</v>
      </c>
      <c r="AE277" s="220">
        <v>5028696.6500000004</v>
      </c>
      <c r="AF277" s="220">
        <v>5028696.6500000004</v>
      </c>
      <c r="AG277" s="220">
        <f t="shared" si="54"/>
        <v>60344359.79999999</v>
      </c>
      <c r="AH277" s="234"/>
      <c r="AI277" s="235">
        <f t="shared" si="57"/>
        <v>14323.9</v>
      </c>
      <c r="AJ277" s="235">
        <f t="shared" si="57"/>
        <v>14323.9</v>
      </c>
      <c r="AK277" s="235">
        <f t="shared" si="57"/>
        <v>14323.9</v>
      </c>
      <c r="AL277" s="235">
        <f t="shared" si="55"/>
        <v>14323.9</v>
      </c>
      <c r="AM277" s="235">
        <f t="shared" si="55"/>
        <v>14323.9</v>
      </c>
      <c r="AN277" s="235">
        <f t="shared" si="55"/>
        <v>14323.9</v>
      </c>
      <c r="AO277" s="235">
        <f t="shared" si="55"/>
        <v>14323.9</v>
      </c>
      <c r="AP277" s="235">
        <f t="shared" si="55"/>
        <v>14323.9</v>
      </c>
      <c r="AQ277" s="235">
        <f t="shared" si="55"/>
        <v>14323.9</v>
      </c>
      <c r="AR277" s="235">
        <f t="shared" si="48"/>
        <v>14323.9</v>
      </c>
      <c r="AS277" s="235">
        <f t="shared" si="48"/>
        <v>14323.9</v>
      </c>
      <c r="AT277" s="235">
        <f t="shared" si="48"/>
        <v>14323.9</v>
      </c>
      <c r="AU277" s="236">
        <f t="shared" si="50"/>
        <v>171886.79999999996</v>
      </c>
      <c r="AV277" s="236">
        <f t="shared" si="51"/>
        <v>14323.9</v>
      </c>
      <c r="AW277" s="236">
        <f t="shared" si="51"/>
        <v>14788.81</v>
      </c>
      <c r="AX277" s="236">
        <f t="shared" si="51"/>
        <v>15253.71</v>
      </c>
      <c r="AY277" s="236">
        <f t="shared" si="51"/>
        <v>15253.71</v>
      </c>
      <c r="AZ277" s="236">
        <f t="shared" si="58"/>
        <v>15253.71</v>
      </c>
      <c r="BA277" s="236">
        <f t="shared" si="58"/>
        <v>15253.71</v>
      </c>
      <c r="BB277" s="236">
        <f t="shared" si="58"/>
        <v>15253.71</v>
      </c>
      <c r="BC277" s="236">
        <f t="shared" si="56"/>
        <v>15253.71</v>
      </c>
      <c r="BD277" s="236">
        <f t="shared" si="56"/>
        <v>15253.71</v>
      </c>
      <c r="BE277" s="236">
        <f t="shared" si="56"/>
        <v>15253.71</v>
      </c>
      <c r="BF277" s="236">
        <f t="shared" si="56"/>
        <v>15253.71</v>
      </c>
      <c r="BG277" s="236">
        <f t="shared" si="56"/>
        <v>15253.71</v>
      </c>
      <c r="BH277" s="236">
        <f t="shared" si="56"/>
        <v>15253.71</v>
      </c>
      <c r="BI277" s="236">
        <f t="shared" si="49"/>
        <v>15253.71</v>
      </c>
      <c r="BJ277" s="236">
        <f t="shared" si="49"/>
        <v>15253.71</v>
      </c>
      <c r="BK277" s="236">
        <f t="shared" si="49"/>
        <v>15253.71</v>
      </c>
      <c r="BL277" s="235">
        <f t="shared" si="52"/>
        <v>183044.51999999993</v>
      </c>
      <c r="BM277" s="234"/>
      <c r="BN277" s="234"/>
      <c r="BO277" s="234"/>
      <c r="BP277" s="234"/>
      <c r="BQ277" s="234"/>
    </row>
    <row r="278" spans="1:69">
      <c r="A278" s="234" t="s">
        <v>491</v>
      </c>
      <c r="B278" s="231">
        <v>4.36E-2</v>
      </c>
      <c r="C278" s="231">
        <v>4.36E-2</v>
      </c>
      <c r="D278" s="220">
        <v>445469.72000000003</v>
      </c>
      <c r="E278" s="220">
        <v>445469.72000000003</v>
      </c>
      <c r="F278" s="220">
        <v>445469.72000000003</v>
      </c>
      <c r="G278" s="220">
        <v>445469.72000000003</v>
      </c>
      <c r="H278" s="220">
        <v>445469.72000000003</v>
      </c>
      <c r="I278" s="220">
        <v>445469.72000000003</v>
      </c>
      <c r="J278" s="220">
        <v>445469.72000000003</v>
      </c>
      <c r="K278" s="220">
        <v>445469.72000000003</v>
      </c>
      <c r="L278" s="220">
        <v>445469.72000000003</v>
      </c>
      <c r="M278" s="220">
        <v>445469.72000000003</v>
      </c>
      <c r="N278" s="220">
        <v>445469.72000000003</v>
      </c>
      <c r="O278" s="220">
        <v>445469.72000000003</v>
      </c>
      <c r="P278" s="220">
        <f t="shared" si="53"/>
        <v>5345636.6400000006</v>
      </c>
      <c r="Q278" s="220">
        <v>445469.72000000003</v>
      </c>
      <c r="R278" s="220">
        <v>445469.72000000003</v>
      </c>
      <c r="S278" s="220">
        <v>445469.72000000003</v>
      </c>
      <c r="T278" s="220">
        <v>445469.72000000003</v>
      </c>
      <c r="U278" s="220">
        <v>445469.72000000003</v>
      </c>
      <c r="V278" s="220">
        <v>445469.72000000003</v>
      </c>
      <c r="W278" s="220">
        <v>445469.72000000003</v>
      </c>
      <c r="X278" s="220">
        <v>445469.72000000003</v>
      </c>
      <c r="Y278" s="220">
        <v>445469.72000000003</v>
      </c>
      <c r="Z278" s="220">
        <v>445469.72000000003</v>
      </c>
      <c r="AA278" s="220">
        <v>445469.72000000003</v>
      </c>
      <c r="AB278" s="220">
        <v>445469.72000000003</v>
      </c>
      <c r="AC278" s="220">
        <v>445469.72000000003</v>
      </c>
      <c r="AD278" s="220">
        <v>445469.72000000003</v>
      </c>
      <c r="AE278" s="220">
        <v>445469.72000000003</v>
      </c>
      <c r="AF278" s="220">
        <v>445469.72000000003</v>
      </c>
      <c r="AG278" s="220">
        <f t="shared" si="54"/>
        <v>5345636.6400000006</v>
      </c>
      <c r="AH278" s="234"/>
      <c r="AI278" s="235">
        <f t="shared" si="57"/>
        <v>1618.54</v>
      </c>
      <c r="AJ278" s="235">
        <f t="shared" si="57"/>
        <v>1618.54</v>
      </c>
      <c r="AK278" s="235">
        <f t="shared" si="57"/>
        <v>1618.54</v>
      </c>
      <c r="AL278" s="235">
        <f t="shared" si="55"/>
        <v>1618.54</v>
      </c>
      <c r="AM278" s="235">
        <f t="shared" si="55"/>
        <v>1618.54</v>
      </c>
      <c r="AN278" s="235">
        <f t="shared" si="55"/>
        <v>1618.54</v>
      </c>
      <c r="AO278" s="235">
        <f t="shared" si="55"/>
        <v>1618.54</v>
      </c>
      <c r="AP278" s="235">
        <f t="shared" si="55"/>
        <v>1618.54</v>
      </c>
      <c r="AQ278" s="235">
        <f t="shared" si="55"/>
        <v>1618.54</v>
      </c>
      <c r="AR278" s="235">
        <f t="shared" si="48"/>
        <v>1618.54</v>
      </c>
      <c r="AS278" s="235">
        <f t="shared" si="48"/>
        <v>1618.54</v>
      </c>
      <c r="AT278" s="235">
        <f t="shared" si="48"/>
        <v>1618.54</v>
      </c>
      <c r="AU278" s="236">
        <f t="shared" si="50"/>
        <v>19422.480000000003</v>
      </c>
      <c r="AV278" s="236">
        <f t="shared" si="51"/>
        <v>1618.54</v>
      </c>
      <c r="AW278" s="236">
        <f t="shared" si="51"/>
        <v>1618.54</v>
      </c>
      <c r="AX278" s="236">
        <f t="shared" si="51"/>
        <v>1618.54</v>
      </c>
      <c r="AY278" s="236">
        <f t="shared" si="51"/>
        <v>1618.54</v>
      </c>
      <c r="AZ278" s="236">
        <f t="shared" si="58"/>
        <v>1618.54</v>
      </c>
      <c r="BA278" s="236">
        <f t="shared" si="58"/>
        <v>1618.54</v>
      </c>
      <c r="BB278" s="236">
        <f t="shared" si="58"/>
        <v>1618.54</v>
      </c>
      <c r="BC278" s="236">
        <f t="shared" si="56"/>
        <v>1618.54</v>
      </c>
      <c r="BD278" s="236">
        <f t="shared" si="56"/>
        <v>1618.54</v>
      </c>
      <c r="BE278" s="236">
        <f t="shared" si="56"/>
        <v>1618.54</v>
      </c>
      <c r="BF278" s="236">
        <f t="shared" si="56"/>
        <v>1618.54</v>
      </c>
      <c r="BG278" s="236">
        <f t="shared" si="56"/>
        <v>1618.54</v>
      </c>
      <c r="BH278" s="236">
        <f t="shared" si="56"/>
        <v>1618.54</v>
      </c>
      <c r="BI278" s="236">
        <f t="shared" si="49"/>
        <v>1618.54</v>
      </c>
      <c r="BJ278" s="236">
        <f t="shared" si="49"/>
        <v>1618.54</v>
      </c>
      <c r="BK278" s="236">
        <f t="shared" si="49"/>
        <v>1618.54</v>
      </c>
      <c r="BL278" s="235">
        <f t="shared" si="52"/>
        <v>19422.480000000003</v>
      </c>
      <c r="BM278" s="234"/>
      <c r="BN278" s="234"/>
      <c r="BO278" s="234"/>
      <c r="BP278" s="234"/>
      <c r="BQ278" s="234"/>
    </row>
    <row r="279" spans="1:69">
      <c r="A279" s="234" t="s">
        <v>492</v>
      </c>
      <c r="B279" s="231">
        <v>0.22160000000000002</v>
      </c>
      <c r="C279" s="231">
        <v>0.22160000000000002</v>
      </c>
      <c r="D279" s="220">
        <v>816263.41</v>
      </c>
      <c r="E279" s="220">
        <v>816263.41</v>
      </c>
      <c r="F279" s="220">
        <v>816263.41</v>
      </c>
      <c r="G279" s="220">
        <v>816263.41</v>
      </c>
      <c r="H279" s="220">
        <v>816263.41</v>
      </c>
      <c r="I279" s="220">
        <v>816263.41</v>
      </c>
      <c r="J279" s="220">
        <v>816263.41</v>
      </c>
      <c r="K279" s="220">
        <v>816263.41</v>
      </c>
      <c r="L279" s="220">
        <v>816263.41</v>
      </c>
      <c r="M279" s="220">
        <v>816263.41</v>
      </c>
      <c r="N279" s="220">
        <v>816263.41</v>
      </c>
      <c r="O279" s="220">
        <v>816263.41</v>
      </c>
      <c r="P279" s="220">
        <f t="shared" si="53"/>
        <v>9795160.9199999999</v>
      </c>
      <c r="Q279" s="220">
        <v>816263.41</v>
      </c>
      <c r="R279" s="220">
        <v>816263.41</v>
      </c>
      <c r="S279" s="220">
        <v>816263.41</v>
      </c>
      <c r="T279" s="220">
        <v>816263.41</v>
      </c>
      <c r="U279" s="220">
        <v>816263.41</v>
      </c>
      <c r="V279" s="220">
        <v>816263.41</v>
      </c>
      <c r="W279" s="220">
        <v>816263.41</v>
      </c>
      <c r="X279" s="220">
        <v>816263.41</v>
      </c>
      <c r="Y279" s="220">
        <v>816263.41</v>
      </c>
      <c r="Z279" s="220">
        <v>816263.41</v>
      </c>
      <c r="AA279" s="220">
        <v>816263.41</v>
      </c>
      <c r="AB279" s="220">
        <v>816263.41</v>
      </c>
      <c r="AC279" s="220">
        <v>816263.41</v>
      </c>
      <c r="AD279" s="220">
        <v>816263.41</v>
      </c>
      <c r="AE279" s="220">
        <v>816263.41</v>
      </c>
      <c r="AF279" s="220">
        <v>816263.41</v>
      </c>
      <c r="AG279" s="220">
        <f t="shared" si="54"/>
        <v>9795160.9199999999</v>
      </c>
      <c r="AH279" s="234"/>
      <c r="AI279" s="235">
        <f t="shared" si="57"/>
        <v>15073.66</v>
      </c>
      <c r="AJ279" s="235">
        <f t="shared" si="57"/>
        <v>15073.66</v>
      </c>
      <c r="AK279" s="235">
        <f t="shared" si="57"/>
        <v>15073.66</v>
      </c>
      <c r="AL279" s="235">
        <f t="shared" si="55"/>
        <v>15073.66</v>
      </c>
      <c r="AM279" s="235">
        <f t="shared" si="55"/>
        <v>15073.66</v>
      </c>
      <c r="AN279" s="235">
        <f t="shared" si="55"/>
        <v>15073.66</v>
      </c>
      <c r="AO279" s="235">
        <f t="shared" si="55"/>
        <v>15073.66</v>
      </c>
      <c r="AP279" s="235">
        <f t="shared" si="55"/>
        <v>15073.66</v>
      </c>
      <c r="AQ279" s="235">
        <f t="shared" si="55"/>
        <v>15073.66</v>
      </c>
      <c r="AR279" s="235">
        <f t="shared" si="48"/>
        <v>15073.66</v>
      </c>
      <c r="AS279" s="235">
        <f t="shared" si="48"/>
        <v>15073.66</v>
      </c>
      <c r="AT279" s="235">
        <f t="shared" si="48"/>
        <v>15073.66</v>
      </c>
      <c r="AU279" s="236">
        <f t="shared" si="50"/>
        <v>180883.92</v>
      </c>
      <c r="AV279" s="236">
        <f t="shared" si="51"/>
        <v>15073.66</v>
      </c>
      <c r="AW279" s="236">
        <f t="shared" si="51"/>
        <v>15073.66</v>
      </c>
      <c r="AX279" s="236">
        <f t="shared" si="51"/>
        <v>15073.66</v>
      </c>
      <c r="AY279" s="236">
        <f t="shared" si="51"/>
        <v>15073.66</v>
      </c>
      <c r="AZ279" s="236">
        <f t="shared" si="58"/>
        <v>15073.66</v>
      </c>
      <c r="BA279" s="236">
        <f t="shared" si="58"/>
        <v>15073.66</v>
      </c>
      <c r="BB279" s="236">
        <f t="shared" si="58"/>
        <v>15073.66</v>
      </c>
      <c r="BC279" s="236">
        <f t="shared" si="56"/>
        <v>15073.66</v>
      </c>
      <c r="BD279" s="236">
        <f t="shared" si="56"/>
        <v>15073.66</v>
      </c>
      <c r="BE279" s="236">
        <f t="shared" si="56"/>
        <v>15073.66</v>
      </c>
      <c r="BF279" s="236">
        <f t="shared" si="56"/>
        <v>15073.66</v>
      </c>
      <c r="BG279" s="236">
        <f t="shared" si="56"/>
        <v>15073.66</v>
      </c>
      <c r="BH279" s="236">
        <f t="shared" si="56"/>
        <v>15073.66</v>
      </c>
      <c r="BI279" s="236">
        <f t="shared" si="49"/>
        <v>15073.66</v>
      </c>
      <c r="BJ279" s="236">
        <f t="shared" si="49"/>
        <v>15073.66</v>
      </c>
      <c r="BK279" s="236">
        <f t="shared" si="49"/>
        <v>15073.66</v>
      </c>
      <c r="BL279" s="235">
        <f t="shared" si="52"/>
        <v>180883.92</v>
      </c>
      <c r="BM279" s="234"/>
      <c r="BN279" s="234"/>
      <c r="BO279" s="234"/>
      <c r="BP279" s="234"/>
      <c r="BQ279" s="234"/>
    </row>
    <row r="280" spans="1:69">
      <c r="A280" s="234" t="s">
        <v>493</v>
      </c>
      <c r="B280" s="231">
        <v>4.0099999999999997E-2</v>
      </c>
      <c r="C280" s="231">
        <v>4.0099999999999997E-2</v>
      </c>
      <c r="D280" s="220">
        <v>2499650.62</v>
      </c>
      <c r="E280" s="220">
        <v>2499650.62</v>
      </c>
      <c r="F280" s="220">
        <v>2499650.62</v>
      </c>
      <c r="G280" s="220">
        <v>2499650.62</v>
      </c>
      <c r="H280" s="220">
        <v>2499650.62</v>
      </c>
      <c r="I280" s="220">
        <v>2499650.62</v>
      </c>
      <c r="J280" s="220">
        <v>2499650.62</v>
      </c>
      <c r="K280" s="220">
        <v>2499650.62</v>
      </c>
      <c r="L280" s="220">
        <v>2499650.62</v>
      </c>
      <c r="M280" s="220">
        <v>2506783.85</v>
      </c>
      <c r="N280" s="220">
        <v>2513917.08</v>
      </c>
      <c r="O280" s="220">
        <v>2513917.08</v>
      </c>
      <c r="P280" s="220">
        <f t="shared" si="53"/>
        <v>30031473.590000004</v>
      </c>
      <c r="Q280" s="220">
        <v>2513917.08</v>
      </c>
      <c r="R280" s="220">
        <v>2513917.08</v>
      </c>
      <c r="S280" s="220">
        <v>2513917.08</v>
      </c>
      <c r="T280" s="220">
        <v>2513917.08</v>
      </c>
      <c r="U280" s="220">
        <v>2513917.08</v>
      </c>
      <c r="V280" s="220">
        <v>2513917.08</v>
      </c>
      <c r="W280" s="220">
        <v>2513917.08</v>
      </c>
      <c r="X280" s="220">
        <v>2513917.08</v>
      </c>
      <c r="Y280" s="220">
        <v>2513917.08</v>
      </c>
      <c r="Z280" s="220">
        <v>2513917.08</v>
      </c>
      <c r="AA280" s="220">
        <v>2513917.08</v>
      </c>
      <c r="AB280" s="220">
        <v>2513917.08</v>
      </c>
      <c r="AC280" s="220">
        <v>2513917.08</v>
      </c>
      <c r="AD280" s="220">
        <v>2513917.08</v>
      </c>
      <c r="AE280" s="220">
        <v>2513917.08</v>
      </c>
      <c r="AF280" s="220">
        <v>2513917.08</v>
      </c>
      <c r="AG280" s="220">
        <f t="shared" si="54"/>
        <v>30167004.959999993</v>
      </c>
      <c r="AH280" s="234"/>
      <c r="AI280" s="235">
        <f t="shared" si="57"/>
        <v>8353</v>
      </c>
      <c r="AJ280" s="235">
        <f t="shared" si="57"/>
        <v>8353</v>
      </c>
      <c r="AK280" s="235">
        <f t="shared" si="57"/>
        <v>8353</v>
      </c>
      <c r="AL280" s="235">
        <f t="shared" si="55"/>
        <v>8353</v>
      </c>
      <c r="AM280" s="235">
        <f t="shared" si="55"/>
        <v>8353</v>
      </c>
      <c r="AN280" s="235">
        <f t="shared" si="55"/>
        <v>8353</v>
      </c>
      <c r="AO280" s="235">
        <f t="shared" si="55"/>
        <v>8353</v>
      </c>
      <c r="AP280" s="235">
        <f t="shared" si="55"/>
        <v>8353</v>
      </c>
      <c r="AQ280" s="235">
        <f t="shared" si="55"/>
        <v>8353</v>
      </c>
      <c r="AR280" s="235">
        <f t="shared" si="48"/>
        <v>8376.84</v>
      </c>
      <c r="AS280" s="235">
        <f t="shared" si="48"/>
        <v>8400.67</v>
      </c>
      <c r="AT280" s="235">
        <f t="shared" si="48"/>
        <v>8400.67</v>
      </c>
      <c r="AU280" s="236">
        <f t="shared" si="50"/>
        <v>100355.18</v>
      </c>
      <c r="AV280" s="236">
        <f t="shared" si="51"/>
        <v>8400.67</v>
      </c>
      <c r="AW280" s="236">
        <f t="shared" si="51"/>
        <v>8400.67</v>
      </c>
      <c r="AX280" s="236">
        <f t="shared" si="51"/>
        <v>8400.67</v>
      </c>
      <c r="AY280" s="236">
        <f t="shared" si="51"/>
        <v>8400.67</v>
      </c>
      <c r="AZ280" s="236">
        <f t="shared" si="58"/>
        <v>8400.67</v>
      </c>
      <c r="BA280" s="236">
        <f t="shared" si="58"/>
        <v>8400.67</v>
      </c>
      <c r="BB280" s="236">
        <f t="shared" si="58"/>
        <v>8400.67</v>
      </c>
      <c r="BC280" s="236">
        <f t="shared" si="56"/>
        <v>8400.67</v>
      </c>
      <c r="BD280" s="236">
        <f t="shared" si="56"/>
        <v>8400.67</v>
      </c>
      <c r="BE280" s="236">
        <f t="shared" si="56"/>
        <v>8400.67</v>
      </c>
      <c r="BF280" s="236">
        <f t="shared" si="56"/>
        <v>8400.67</v>
      </c>
      <c r="BG280" s="236">
        <f t="shared" si="56"/>
        <v>8400.67</v>
      </c>
      <c r="BH280" s="236">
        <f t="shared" si="56"/>
        <v>8400.67</v>
      </c>
      <c r="BI280" s="236">
        <f t="shared" si="49"/>
        <v>8400.67</v>
      </c>
      <c r="BJ280" s="236">
        <f t="shared" si="49"/>
        <v>8400.67</v>
      </c>
      <c r="BK280" s="236">
        <f t="shared" si="49"/>
        <v>8400.67</v>
      </c>
      <c r="BL280" s="235">
        <f t="shared" si="52"/>
        <v>100808.04</v>
      </c>
      <c r="BM280" s="234"/>
      <c r="BN280" s="234"/>
      <c r="BO280" s="234"/>
      <c r="BP280" s="234"/>
      <c r="BQ280" s="234"/>
    </row>
    <row r="281" spans="1:69">
      <c r="A281" s="234" t="s">
        <v>494</v>
      </c>
      <c r="B281" s="231">
        <v>4.0399999999999998E-2</v>
      </c>
      <c r="C281" s="231">
        <v>4.0399999999999998E-2</v>
      </c>
      <c r="D281" s="220">
        <v>10726602.869999999</v>
      </c>
      <c r="E281" s="220">
        <v>10726602.869999999</v>
      </c>
      <c r="F281" s="220">
        <v>10726602.869999999</v>
      </c>
      <c r="G281" s="220">
        <v>10726602.869999999</v>
      </c>
      <c r="H281" s="220">
        <v>10726602.869999999</v>
      </c>
      <c r="I281" s="220">
        <v>10726602.869999999</v>
      </c>
      <c r="J281" s="220">
        <v>10726602.869999999</v>
      </c>
      <c r="K281" s="220">
        <v>10726602.869999999</v>
      </c>
      <c r="L281" s="220">
        <v>10726602.869999999</v>
      </c>
      <c r="M281" s="220">
        <v>10726602.869999999</v>
      </c>
      <c r="N281" s="220">
        <v>10726602.869999999</v>
      </c>
      <c r="O281" s="220">
        <v>10726602.869999999</v>
      </c>
      <c r="P281" s="220">
        <f t="shared" si="53"/>
        <v>128719234.44000001</v>
      </c>
      <c r="Q281" s="220">
        <v>10726602.869999999</v>
      </c>
      <c r="R281" s="220">
        <v>10726602.869999999</v>
      </c>
      <c r="S281" s="220">
        <v>10726602.869999999</v>
      </c>
      <c r="T281" s="220">
        <v>10726602.869999999</v>
      </c>
      <c r="U281" s="220">
        <v>10726602.869999999</v>
      </c>
      <c r="V281" s="220">
        <v>10726602.869999999</v>
      </c>
      <c r="W281" s="220">
        <v>10726602.869999999</v>
      </c>
      <c r="X281" s="220">
        <v>10726602.869999999</v>
      </c>
      <c r="Y281" s="220">
        <v>10726602.869999999</v>
      </c>
      <c r="Z281" s="220">
        <v>10726602.869999999</v>
      </c>
      <c r="AA281" s="220">
        <v>10726602.869999999</v>
      </c>
      <c r="AB281" s="220">
        <v>10726602.869999999</v>
      </c>
      <c r="AC281" s="220">
        <v>10726602.869999999</v>
      </c>
      <c r="AD281" s="220">
        <v>10726602.869999999</v>
      </c>
      <c r="AE281" s="220">
        <v>10726602.869999999</v>
      </c>
      <c r="AF281" s="220">
        <v>10726602.869999999</v>
      </c>
      <c r="AG281" s="220">
        <f t="shared" si="54"/>
        <v>128719234.44000001</v>
      </c>
      <c r="AH281" s="234"/>
      <c r="AI281" s="235">
        <f t="shared" si="57"/>
        <v>36112.9</v>
      </c>
      <c r="AJ281" s="235">
        <f t="shared" si="57"/>
        <v>36112.9</v>
      </c>
      <c r="AK281" s="235">
        <f t="shared" si="57"/>
        <v>36112.9</v>
      </c>
      <c r="AL281" s="235">
        <f t="shared" si="55"/>
        <v>36112.9</v>
      </c>
      <c r="AM281" s="235">
        <f t="shared" si="55"/>
        <v>36112.9</v>
      </c>
      <c r="AN281" s="235">
        <f t="shared" si="55"/>
        <v>36112.9</v>
      </c>
      <c r="AO281" s="235">
        <f t="shared" si="55"/>
        <v>36112.9</v>
      </c>
      <c r="AP281" s="235">
        <f t="shared" si="55"/>
        <v>36112.9</v>
      </c>
      <c r="AQ281" s="235">
        <f t="shared" si="55"/>
        <v>36112.9</v>
      </c>
      <c r="AR281" s="235">
        <f t="shared" si="48"/>
        <v>36112.9</v>
      </c>
      <c r="AS281" s="235">
        <f t="shared" si="48"/>
        <v>36112.9</v>
      </c>
      <c r="AT281" s="235">
        <f t="shared" si="48"/>
        <v>36112.9</v>
      </c>
      <c r="AU281" s="236">
        <f t="shared" si="50"/>
        <v>433354.8000000001</v>
      </c>
      <c r="AV281" s="236">
        <f t="shared" si="51"/>
        <v>36112.9</v>
      </c>
      <c r="AW281" s="236">
        <f t="shared" si="51"/>
        <v>36112.9</v>
      </c>
      <c r="AX281" s="236">
        <f t="shared" si="51"/>
        <v>36112.9</v>
      </c>
      <c r="AY281" s="236">
        <f t="shared" si="51"/>
        <v>36112.9</v>
      </c>
      <c r="AZ281" s="236">
        <f t="shared" si="58"/>
        <v>36112.9</v>
      </c>
      <c r="BA281" s="236">
        <f t="shared" si="58"/>
        <v>36112.9</v>
      </c>
      <c r="BB281" s="236">
        <f t="shared" si="58"/>
        <v>36112.9</v>
      </c>
      <c r="BC281" s="236">
        <f t="shared" si="56"/>
        <v>36112.9</v>
      </c>
      <c r="BD281" s="236">
        <f t="shared" si="56"/>
        <v>36112.9</v>
      </c>
      <c r="BE281" s="236">
        <f t="shared" si="56"/>
        <v>36112.9</v>
      </c>
      <c r="BF281" s="236">
        <f t="shared" si="56"/>
        <v>36112.9</v>
      </c>
      <c r="BG281" s="236">
        <f t="shared" si="56"/>
        <v>36112.9</v>
      </c>
      <c r="BH281" s="236">
        <f t="shared" si="56"/>
        <v>36112.9</v>
      </c>
      <c r="BI281" s="236">
        <f t="shared" si="49"/>
        <v>36112.9</v>
      </c>
      <c r="BJ281" s="236">
        <f t="shared" si="49"/>
        <v>36112.9</v>
      </c>
      <c r="BK281" s="236">
        <f t="shared" si="49"/>
        <v>36112.9</v>
      </c>
      <c r="BL281" s="235">
        <f t="shared" si="52"/>
        <v>433354.8000000001</v>
      </c>
      <c r="BM281" s="234"/>
      <c r="BN281" s="234"/>
      <c r="BO281" s="234"/>
      <c r="BP281" s="234"/>
      <c r="BQ281" s="234"/>
    </row>
    <row r="282" spans="1:69">
      <c r="A282" s="234" t="s">
        <v>495</v>
      </c>
      <c r="B282" s="231">
        <v>4.1800000000000004E-2</v>
      </c>
      <c r="C282" s="231">
        <v>4.1800000000000004E-2</v>
      </c>
      <c r="D282" s="220">
        <v>1895409.75</v>
      </c>
      <c r="E282" s="220">
        <v>1895409.75</v>
      </c>
      <c r="F282" s="220">
        <v>1895409.75</v>
      </c>
      <c r="G282" s="220">
        <v>1895409.75</v>
      </c>
      <c r="H282" s="220">
        <v>1895409.75</v>
      </c>
      <c r="I282" s="220">
        <v>1895409.75</v>
      </c>
      <c r="J282" s="220">
        <v>1895409.75</v>
      </c>
      <c r="K282" s="220">
        <v>1915409.75</v>
      </c>
      <c r="L282" s="220">
        <v>1991718.25</v>
      </c>
      <c r="M282" s="220">
        <v>2048026.75</v>
      </c>
      <c r="N282" s="220">
        <v>2048026.75</v>
      </c>
      <c r="O282" s="220">
        <v>2048026.75</v>
      </c>
      <c r="P282" s="220">
        <f t="shared" si="53"/>
        <v>23319076.5</v>
      </c>
      <c r="Q282" s="220">
        <v>2048026.75</v>
      </c>
      <c r="R282" s="220">
        <v>2048026.75</v>
      </c>
      <c r="S282" s="220">
        <v>2048026.75</v>
      </c>
      <c r="T282" s="220">
        <v>2048026.75</v>
      </c>
      <c r="U282" s="220">
        <v>2048026.75</v>
      </c>
      <c r="V282" s="220">
        <v>2048026.75</v>
      </c>
      <c r="W282" s="220">
        <v>2048026.75</v>
      </c>
      <c r="X282" s="220">
        <v>2048026.75</v>
      </c>
      <c r="Y282" s="220">
        <v>2048026.75</v>
      </c>
      <c r="Z282" s="220">
        <v>2048026.75</v>
      </c>
      <c r="AA282" s="220">
        <v>2048026.75</v>
      </c>
      <c r="AB282" s="220">
        <v>2048026.75</v>
      </c>
      <c r="AC282" s="220">
        <v>2048026.75</v>
      </c>
      <c r="AD282" s="220">
        <v>2048026.75</v>
      </c>
      <c r="AE282" s="220">
        <v>2048026.75</v>
      </c>
      <c r="AF282" s="220">
        <v>2048026.75</v>
      </c>
      <c r="AG282" s="220">
        <f t="shared" si="54"/>
        <v>24576321</v>
      </c>
      <c r="AH282" s="234"/>
      <c r="AI282" s="235">
        <f t="shared" si="57"/>
        <v>6602.34</v>
      </c>
      <c r="AJ282" s="235">
        <f t="shared" si="57"/>
        <v>6602.34</v>
      </c>
      <c r="AK282" s="235">
        <f t="shared" si="57"/>
        <v>6602.34</v>
      </c>
      <c r="AL282" s="235">
        <f t="shared" si="55"/>
        <v>6602.34</v>
      </c>
      <c r="AM282" s="235">
        <f t="shared" si="55"/>
        <v>6602.34</v>
      </c>
      <c r="AN282" s="235">
        <f t="shared" si="55"/>
        <v>6602.34</v>
      </c>
      <c r="AO282" s="235">
        <f t="shared" si="55"/>
        <v>6602.34</v>
      </c>
      <c r="AP282" s="235">
        <f t="shared" si="55"/>
        <v>6672.01</v>
      </c>
      <c r="AQ282" s="235">
        <f t="shared" si="55"/>
        <v>6937.82</v>
      </c>
      <c r="AR282" s="235">
        <f t="shared" si="48"/>
        <v>7133.96</v>
      </c>
      <c r="AS282" s="235">
        <f t="shared" si="48"/>
        <v>7133.96</v>
      </c>
      <c r="AT282" s="235">
        <f t="shared" si="48"/>
        <v>7133.96</v>
      </c>
      <c r="AU282" s="236">
        <f t="shared" si="50"/>
        <v>81228.090000000011</v>
      </c>
      <c r="AV282" s="236">
        <f t="shared" si="51"/>
        <v>7133.96</v>
      </c>
      <c r="AW282" s="236">
        <f t="shared" si="51"/>
        <v>7133.96</v>
      </c>
      <c r="AX282" s="236">
        <f t="shared" si="51"/>
        <v>7133.96</v>
      </c>
      <c r="AY282" s="236">
        <f t="shared" si="51"/>
        <v>7133.96</v>
      </c>
      <c r="AZ282" s="236">
        <f t="shared" si="58"/>
        <v>7133.96</v>
      </c>
      <c r="BA282" s="236">
        <f t="shared" si="58"/>
        <v>7133.96</v>
      </c>
      <c r="BB282" s="236">
        <f t="shared" si="58"/>
        <v>7133.96</v>
      </c>
      <c r="BC282" s="236">
        <f t="shared" si="56"/>
        <v>7133.96</v>
      </c>
      <c r="BD282" s="236">
        <f t="shared" si="56"/>
        <v>7133.96</v>
      </c>
      <c r="BE282" s="236">
        <f t="shared" si="56"/>
        <v>7133.96</v>
      </c>
      <c r="BF282" s="236">
        <f t="shared" si="56"/>
        <v>7133.96</v>
      </c>
      <c r="BG282" s="236">
        <f t="shared" si="56"/>
        <v>7133.96</v>
      </c>
      <c r="BH282" s="236">
        <f t="shared" si="56"/>
        <v>7133.96</v>
      </c>
      <c r="BI282" s="236">
        <f t="shared" si="49"/>
        <v>7133.96</v>
      </c>
      <c r="BJ282" s="236">
        <f t="shared" si="49"/>
        <v>7133.96</v>
      </c>
      <c r="BK282" s="236">
        <f t="shared" si="49"/>
        <v>7133.96</v>
      </c>
      <c r="BL282" s="235">
        <f t="shared" si="52"/>
        <v>85607.520000000019</v>
      </c>
      <c r="BM282" s="234"/>
      <c r="BN282" s="234"/>
      <c r="BO282" s="234"/>
      <c r="BP282" s="234"/>
      <c r="BQ282" s="234"/>
    </row>
    <row r="283" spans="1:69">
      <c r="A283" s="234" t="s">
        <v>496</v>
      </c>
      <c r="B283" s="231">
        <v>4.2499999999999996E-2</v>
      </c>
      <c r="C283" s="231">
        <v>4.2499999999999996E-2</v>
      </c>
      <c r="D283" s="220">
        <v>4576825.3600000003</v>
      </c>
      <c r="E283" s="220">
        <v>4576825.3600000003</v>
      </c>
      <c r="F283" s="220">
        <v>4576825.3600000003</v>
      </c>
      <c r="G283" s="220">
        <v>4576825.3600000003</v>
      </c>
      <c r="H283" s="220">
        <v>4576825.3600000003</v>
      </c>
      <c r="I283" s="220">
        <v>4576825.3600000003</v>
      </c>
      <c r="J283" s="220">
        <v>4576825.3600000003</v>
      </c>
      <c r="K283" s="220">
        <v>4576825.3600000003</v>
      </c>
      <c r="L283" s="220">
        <v>4576825.3600000003</v>
      </c>
      <c r="M283" s="220">
        <v>4576825.3600000003</v>
      </c>
      <c r="N283" s="220">
        <v>4576825.3600000003</v>
      </c>
      <c r="O283" s="220">
        <v>4576825.3600000003</v>
      </c>
      <c r="P283" s="220">
        <f t="shared" si="53"/>
        <v>54921904.32</v>
      </c>
      <c r="Q283" s="220">
        <v>4576825.3600000003</v>
      </c>
      <c r="R283" s="220">
        <v>4576825.3600000003</v>
      </c>
      <c r="S283" s="220">
        <v>4576825.3600000003</v>
      </c>
      <c r="T283" s="220">
        <v>4576825.3600000003</v>
      </c>
      <c r="U283" s="220">
        <v>4576825.3600000003</v>
      </c>
      <c r="V283" s="220">
        <v>4576825.3600000003</v>
      </c>
      <c r="W283" s="220">
        <v>4576825.3600000003</v>
      </c>
      <c r="X283" s="220">
        <v>4576825.3600000003</v>
      </c>
      <c r="Y283" s="220">
        <v>4576825.3600000003</v>
      </c>
      <c r="Z283" s="220">
        <v>4576825.3600000003</v>
      </c>
      <c r="AA283" s="220">
        <v>4576825.3600000003</v>
      </c>
      <c r="AB283" s="220">
        <v>4576825.3600000003</v>
      </c>
      <c r="AC283" s="220">
        <v>4576825.3600000003</v>
      </c>
      <c r="AD283" s="220">
        <v>4576825.3600000003</v>
      </c>
      <c r="AE283" s="220">
        <v>4576825.3600000003</v>
      </c>
      <c r="AF283" s="220">
        <v>4576825.3600000003</v>
      </c>
      <c r="AG283" s="220">
        <f t="shared" si="54"/>
        <v>54921904.32</v>
      </c>
      <c r="AH283" s="234"/>
      <c r="AI283" s="235">
        <f t="shared" si="57"/>
        <v>16209.59</v>
      </c>
      <c r="AJ283" s="235">
        <f t="shared" si="57"/>
        <v>16209.59</v>
      </c>
      <c r="AK283" s="235">
        <f t="shared" si="57"/>
        <v>16209.59</v>
      </c>
      <c r="AL283" s="235">
        <f t="shared" si="55"/>
        <v>16209.59</v>
      </c>
      <c r="AM283" s="235">
        <f t="shared" si="55"/>
        <v>16209.59</v>
      </c>
      <c r="AN283" s="235">
        <f t="shared" si="55"/>
        <v>16209.59</v>
      </c>
      <c r="AO283" s="235">
        <f t="shared" si="55"/>
        <v>16209.59</v>
      </c>
      <c r="AP283" s="235">
        <f t="shared" si="55"/>
        <v>16209.59</v>
      </c>
      <c r="AQ283" s="235">
        <f t="shared" si="55"/>
        <v>16209.59</v>
      </c>
      <c r="AR283" s="235">
        <f t="shared" si="48"/>
        <v>16209.59</v>
      </c>
      <c r="AS283" s="235">
        <f t="shared" si="48"/>
        <v>16209.59</v>
      </c>
      <c r="AT283" s="235">
        <f t="shared" si="48"/>
        <v>16209.59</v>
      </c>
      <c r="AU283" s="236">
        <f t="shared" si="50"/>
        <v>194515.08</v>
      </c>
      <c r="AV283" s="236">
        <f t="shared" si="51"/>
        <v>16209.59</v>
      </c>
      <c r="AW283" s="236">
        <f t="shared" si="51"/>
        <v>16209.59</v>
      </c>
      <c r="AX283" s="236">
        <f t="shared" si="51"/>
        <v>16209.59</v>
      </c>
      <c r="AY283" s="236">
        <f t="shared" si="51"/>
        <v>16209.59</v>
      </c>
      <c r="AZ283" s="236">
        <f t="shared" si="58"/>
        <v>16209.59</v>
      </c>
      <c r="BA283" s="236">
        <f t="shared" si="58"/>
        <v>16209.59</v>
      </c>
      <c r="BB283" s="236">
        <f t="shared" si="58"/>
        <v>16209.59</v>
      </c>
      <c r="BC283" s="236">
        <f t="shared" si="56"/>
        <v>16209.59</v>
      </c>
      <c r="BD283" s="236">
        <f t="shared" si="56"/>
        <v>16209.59</v>
      </c>
      <c r="BE283" s="236">
        <f t="shared" si="56"/>
        <v>16209.59</v>
      </c>
      <c r="BF283" s="236">
        <f t="shared" si="56"/>
        <v>16209.59</v>
      </c>
      <c r="BG283" s="236">
        <f t="shared" si="56"/>
        <v>16209.59</v>
      </c>
      <c r="BH283" s="236">
        <f t="shared" si="56"/>
        <v>16209.59</v>
      </c>
      <c r="BI283" s="236">
        <f t="shared" si="49"/>
        <v>16209.59</v>
      </c>
      <c r="BJ283" s="236">
        <f t="shared" si="49"/>
        <v>16209.59</v>
      </c>
      <c r="BK283" s="236">
        <f t="shared" si="49"/>
        <v>16209.59</v>
      </c>
      <c r="BL283" s="235">
        <f t="shared" si="52"/>
        <v>194515.08</v>
      </c>
      <c r="BM283" s="234"/>
      <c r="BN283" s="234"/>
      <c r="BO283" s="234"/>
      <c r="BP283" s="234"/>
      <c r="BQ283" s="234"/>
    </row>
    <row r="284" spans="1:69">
      <c r="A284" s="234" t="s">
        <v>497</v>
      </c>
      <c r="B284" s="231">
        <v>4.1300000000000003E-2</v>
      </c>
      <c r="C284" s="231">
        <v>4.1300000000000003E-2</v>
      </c>
      <c r="D284" s="220">
        <v>3691212.54</v>
      </c>
      <c r="E284" s="220">
        <v>3691212.54</v>
      </c>
      <c r="F284" s="220">
        <v>3691212.54</v>
      </c>
      <c r="G284" s="220">
        <v>3691212.54</v>
      </c>
      <c r="H284" s="220">
        <v>3691212.54</v>
      </c>
      <c r="I284" s="220">
        <v>3691212.54</v>
      </c>
      <c r="J284" s="220">
        <v>3691212.54</v>
      </c>
      <c r="K284" s="220">
        <v>3691212.54</v>
      </c>
      <c r="L284" s="220">
        <v>3691212.54</v>
      </c>
      <c r="M284" s="220">
        <v>3691212.54</v>
      </c>
      <c r="N284" s="220">
        <v>3691212.54</v>
      </c>
      <c r="O284" s="220">
        <v>3691212.54</v>
      </c>
      <c r="P284" s="220">
        <f t="shared" si="53"/>
        <v>44294550.479999997</v>
      </c>
      <c r="Q284" s="220">
        <v>3691212.54</v>
      </c>
      <c r="R284" s="220">
        <v>3691212.54</v>
      </c>
      <c r="S284" s="220">
        <v>3691212.54</v>
      </c>
      <c r="T284" s="220">
        <v>3691212.54</v>
      </c>
      <c r="U284" s="220">
        <v>3691212.54</v>
      </c>
      <c r="V284" s="220">
        <v>3691212.54</v>
      </c>
      <c r="W284" s="220">
        <v>3691212.54</v>
      </c>
      <c r="X284" s="220">
        <v>3691212.54</v>
      </c>
      <c r="Y284" s="220">
        <v>3691212.54</v>
      </c>
      <c r="Z284" s="220">
        <v>3691212.54</v>
      </c>
      <c r="AA284" s="220">
        <v>3691212.54</v>
      </c>
      <c r="AB284" s="220">
        <v>3691212.54</v>
      </c>
      <c r="AC284" s="220">
        <v>3691212.54</v>
      </c>
      <c r="AD284" s="220">
        <v>3691212.54</v>
      </c>
      <c r="AE284" s="220">
        <v>3691212.54</v>
      </c>
      <c r="AF284" s="220">
        <v>3691212.54</v>
      </c>
      <c r="AG284" s="220">
        <f t="shared" si="54"/>
        <v>44294550.479999997</v>
      </c>
      <c r="AH284" s="234"/>
      <c r="AI284" s="235">
        <f t="shared" si="57"/>
        <v>12703.92</v>
      </c>
      <c r="AJ284" s="235">
        <f t="shared" si="57"/>
        <v>12703.92</v>
      </c>
      <c r="AK284" s="235">
        <f t="shared" si="57"/>
        <v>12703.92</v>
      </c>
      <c r="AL284" s="235">
        <f t="shared" si="55"/>
        <v>12703.92</v>
      </c>
      <c r="AM284" s="235">
        <f t="shared" si="55"/>
        <v>12703.92</v>
      </c>
      <c r="AN284" s="235">
        <f t="shared" si="55"/>
        <v>12703.92</v>
      </c>
      <c r="AO284" s="235">
        <f t="shared" si="55"/>
        <v>12703.92</v>
      </c>
      <c r="AP284" s="235">
        <f t="shared" si="55"/>
        <v>12703.92</v>
      </c>
      <c r="AQ284" s="235">
        <f t="shared" si="55"/>
        <v>12703.92</v>
      </c>
      <c r="AR284" s="235">
        <f t="shared" si="48"/>
        <v>12703.92</v>
      </c>
      <c r="AS284" s="235">
        <f t="shared" si="48"/>
        <v>12703.92</v>
      </c>
      <c r="AT284" s="235">
        <f t="shared" si="48"/>
        <v>12703.92</v>
      </c>
      <c r="AU284" s="236">
        <f t="shared" si="50"/>
        <v>152447.04000000001</v>
      </c>
      <c r="AV284" s="236">
        <f t="shared" si="51"/>
        <v>12703.92</v>
      </c>
      <c r="AW284" s="236">
        <f t="shared" si="51"/>
        <v>12703.92</v>
      </c>
      <c r="AX284" s="236">
        <f t="shared" si="51"/>
        <v>12703.92</v>
      </c>
      <c r="AY284" s="236">
        <f t="shared" si="51"/>
        <v>12703.92</v>
      </c>
      <c r="AZ284" s="236">
        <f t="shared" si="58"/>
        <v>12703.92</v>
      </c>
      <c r="BA284" s="236">
        <f t="shared" si="58"/>
        <v>12703.92</v>
      </c>
      <c r="BB284" s="236">
        <f t="shared" si="58"/>
        <v>12703.92</v>
      </c>
      <c r="BC284" s="236">
        <f t="shared" si="56"/>
        <v>12703.92</v>
      </c>
      <c r="BD284" s="236">
        <f t="shared" si="56"/>
        <v>12703.92</v>
      </c>
      <c r="BE284" s="236">
        <f t="shared" si="56"/>
        <v>12703.92</v>
      </c>
      <c r="BF284" s="236">
        <f t="shared" si="56"/>
        <v>12703.92</v>
      </c>
      <c r="BG284" s="236">
        <f t="shared" si="56"/>
        <v>12703.92</v>
      </c>
      <c r="BH284" s="236">
        <f t="shared" si="56"/>
        <v>12703.92</v>
      </c>
      <c r="BI284" s="236">
        <f t="shared" si="49"/>
        <v>12703.92</v>
      </c>
      <c r="BJ284" s="236">
        <f t="shared" si="49"/>
        <v>12703.92</v>
      </c>
      <c r="BK284" s="236">
        <f t="shared" si="49"/>
        <v>12703.92</v>
      </c>
      <c r="BL284" s="235">
        <f t="shared" si="52"/>
        <v>152447.04000000001</v>
      </c>
      <c r="BM284" s="234"/>
      <c r="BN284" s="234"/>
      <c r="BO284" s="234"/>
      <c r="BP284" s="234"/>
      <c r="BQ284" s="234"/>
    </row>
    <row r="285" spans="1:69">
      <c r="A285" s="234" t="s">
        <v>498</v>
      </c>
      <c r="B285" s="231">
        <v>3.7900000000000003E-2</v>
      </c>
      <c r="C285" s="231">
        <v>3.7900000000000003E-2</v>
      </c>
      <c r="D285" s="220">
        <v>3322731.71</v>
      </c>
      <c r="E285" s="220">
        <v>3322731.71</v>
      </c>
      <c r="F285" s="220">
        <v>3322731.71</v>
      </c>
      <c r="G285" s="220">
        <v>3322731.71</v>
      </c>
      <c r="H285" s="220">
        <v>3322731.71</v>
      </c>
      <c r="I285" s="220">
        <v>3322731.71</v>
      </c>
      <c r="J285" s="220">
        <v>3322731.71</v>
      </c>
      <c r="K285" s="220">
        <v>3322731.71</v>
      </c>
      <c r="L285" s="220">
        <v>3322731.71</v>
      </c>
      <c r="M285" s="220">
        <v>3322731.71</v>
      </c>
      <c r="N285" s="220">
        <v>3322731.71</v>
      </c>
      <c r="O285" s="220">
        <v>3322731.71</v>
      </c>
      <c r="P285" s="220">
        <f t="shared" si="53"/>
        <v>39872780.520000003</v>
      </c>
      <c r="Q285" s="220">
        <v>3322731.71</v>
      </c>
      <c r="R285" s="220">
        <v>3322731.71</v>
      </c>
      <c r="S285" s="220">
        <v>3322731.71</v>
      </c>
      <c r="T285" s="220">
        <v>3322731.71</v>
      </c>
      <c r="U285" s="220">
        <v>3322731.71</v>
      </c>
      <c r="V285" s="220">
        <v>3322731.71</v>
      </c>
      <c r="W285" s="220">
        <v>3322731.71</v>
      </c>
      <c r="X285" s="220">
        <v>3322731.71</v>
      </c>
      <c r="Y285" s="220">
        <v>3322731.71</v>
      </c>
      <c r="Z285" s="220">
        <v>3322731.71</v>
      </c>
      <c r="AA285" s="220">
        <v>3322731.71</v>
      </c>
      <c r="AB285" s="220">
        <v>3322731.71</v>
      </c>
      <c r="AC285" s="220">
        <v>3322731.71</v>
      </c>
      <c r="AD285" s="220">
        <v>3322731.71</v>
      </c>
      <c r="AE285" s="220">
        <v>3322731.71</v>
      </c>
      <c r="AF285" s="220">
        <v>3322731.71</v>
      </c>
      <c r="AG285" s="220">
        <f t="shared" si="54"/>
        <v>39872780.520000003</v>
      </c>
      <c r="AH285" s="234"/>
      <c r="AI285" s="235">
        <f t="shared" si="57"/>
        <v>10494.29</v>
      </c>
      <c r="AJ285" s="235">
        <f t="shared" si="57"/>
        <v>10494.29</v>
      </c>
      <c r="AK285" s="235">
        <f t="shared" si="57"/>
        <v>10494.29</v>
      </c>
      <c r="AL285" s="235">
        <f t="shared" si="55"/>
        <v>10494.29</v>
      </c>
      <c r="AM285" s="235">
        <f t="shared" si="55"/>
        <v>10494.29</v>
      </c>
      <c r="AN285" s="235">
        <f t="shared" si="55"/>
        <v>10494.29</v>
      </c>
      <c r="AO285" s="235">
        <f t="shared" si="55"/>
        <v>10494.29</v>
      </c>
      <c r="AP285" s="235">
        <f t="shared" si="55"/>
        <v>10494.29</v>
      </c>
      <c r="AQ285" s="235">
        <f t="shared" si="55"/>
        <v>10494.29</v>
      </c>
      <c r="AR285" s="235">
        <f t="shared" si="48"/>
        <v>10494.29</v>
      </c>
      <c r="AS285" s="235">
        <f t="shared" si="48"/>
        <v>10494.29</v>
      </c>
      <c r="AT285" s="235">
        <f t="shared" si="48"/>
        <v>10494.29</v>
      </c>
      <c r="AU285" s="236">
        <f t="shared" si="50"/>
        <v>125931.48000000004</v>
      </c>
      <c r="AV285" s="236">
        <f t="shared" si="51"/>
        <v>10494.29</v>
      </c>
      <c r="AW285" s="236">
        <f t="shared" si="51"/>
        <v>10494.29</v>
      </c>
      <c r="AX285" s="236">
        <f t="shared" si="51"/>
        <v>10494.29</v>
      </c>
      <c r="AY285" s="236">
        <f t="shared" si="51"/>
        <v>10494.29</v>
      </c>
      <c r="AZ285" s="236">
        <f t="shared" si="58"/>
        <v>10494.29</v>
      </c>
      <c r="BA285" s="236">
        <f t="shared" si="58"/>
        <v>10494.29</v>
      </c>
      <c r="BB285" s="236">
        <f t="shared" si="58"/>
        <v>10494.29</v>
      </c>
      <c r="BC285" s="236">
        <f t="shared" si="56"/>
        <v>10494.29</v>
      </c>
      <c r="BD285" s="236">
        <f t="shared" si="56"/>
        <v>10494.29</v>
      </c>
      <c r="BE285" s="236">
        <f t="shared" si="56"/>
        <v>10494.29</v>
      </c>
      <c r="BF285" s="236">
        <f t="shared" si="56"/>
        <v>10494.29</v>
      </c>
      <c r="BG285" s="236">
        <f t="shared" si="56"/>
        <v>10494.29</v>
      </c>
      <c r="BH285" s="236">
        <f t="shared" si="56"/>
        <v>10494.29</v>
      </c>
      <c r="BI285" s="236">
        <f t="shared" si="49"/>
        <v>10494.29</v>
      </c>
      <c r="BJ285" s="236">
        <f t="shared" si="49"/>
        <v>10494.29</v>
      </c>
      <c r="BK285" s="236">
        <f t="shared" si="49"/>
        <v>10494.29</v>
      </c>
      <c r="BL285" s="235">
        <f t="shared" si="52"/>
        <v>125931.48000000004</v>
      </c>
      <c r="BM285" s="234"/>
      <c r="BN285" s="234"/>
      <c r="BO285" s="234"/>
      <c r="BP285" s="234"/>
      <c r="BQ285" s="234"/>
    </row>
    <row r="286" spans="1:69">
      <c r="A286" s="234" t="s">
        <v>499</v>
      </c>
      <c r="B286" s="231">
        <v>3.9099999999999996E-2</v>
      </c>
      <c r="C286" s="231">
        <v>3.9099999999999996E-2</v>
      </c>
      <c r="D286" s="220">
        <v>3246960.53</v>
      </c>
      <c r="E286" s="220">
        <v>3246960.53</v>
      </c>
      <c r="F286" s="220">
        <v>3246960.53</v>
      </c>
      <c r="G286" s="220">
        <v>3246960.53</v>
      </c>
      <c r="H286" s="220">
        <v>3246960.53</v>
      </c>
      <c r="I286" s="220">
        <v>3246960.53</v>
      </c>
      <c r="J286" s="220">
        <v>3246960.53</v>
      </c>
      <c r="K286" s="220">
        <v>3246960.53</v>
      </c>
      <c r="L286" s="220">
        <v>3246960.53</v>
      </c>
      <c r="M286" s="220">
        <v>3246960.53</v>
      </c>
      <c r="N286" s="220">
        <v>3246960.53</v>
      </c>
      <c r="O286" s="220">
        <v>3246960.53</v>
      </c>
      <c r="P286" s="220">
        <f t="shared" si="53"/>
        <v>38963526.360000007</v>
      </c>
      <c r="Q286" s="220">
        <v>3246960.53</v>
      </c>
      <c r="R286" s="220">
        <v>3246960.53</v>
      </c>
      <c r="S286" s="220">
        <v>3246960.53</v>
      </c>
      <c r="T286" s="220">
        <v>3246960.53</v>
      </c>
      <c r="U286" s="220">
        <v>3246960.53</v>
      </c>
      <c r="V286" s="220">
        <v>3246960.53</v>
      </c>
      <c r="W286" s="220">
        <v>3246960.53</v>
      </c>
      <c r="X286" s="220">
        <v>3246960.53</v>
      </c>
      <c r="Y286" s="220">
        <v>3246960.53</v>
      </c>
      <c r="Z286" s="220">
        <v>3246960.53</v>
      </c>
      <c r="AA286" s="220">
        <v>3246960.53</v>
      </c>
      <c r="AB286" s="220">
        <v>3246960.53</v>
      </c>
      <c r="AC286" s="220">
        <v>3246960.53</v>
      </c>
      <c r="AD286" s="220">
        <v>3246960.53</v>
      </c>
      <c r="AE286" s="220">
        <v>3246960.53</v>
      </c>
      <c r="AF286" s="220">
        <v>3246960.53</v>
      </c>
      <c r="AG286" s="220">
        <f t="shared" si="54"/>
        <v>38963526.360000007</v>
      </c>
      <c r="AH286" s="234"/>
      <c r="AI286" s="235">
        <f t="shared" si="57"/>
        <v>10579.68</v>
      </c>
      <c r="AJ286" s="235">
        <f t="shared" si="57"/>
        <v>10579.68</v>
      </c>
      <c r="AK286" s="235">
        <f t="shared" si="57"/>
        <v>10579.68</v>
      </c>
      <c r="AL286" s="235">
        <f t="shared" si="55"/>
        <v>10579.68</v>
      </c>
      <c r="AM286" s="235">
        <f t="shared" si="55"/>
        <v>10579.68</v>
      </c>
      <c r="AN286" s="235">
        <f t="shared" si="55"/>
        <v>10579.68</v>
      </c>
      <c r="AO286" s="235">
        <f t="shared" si="55"/>
        <v>10579.68</v>
      </c>
      <c r="AP286" s="235">
        <f t="shared" si="55"/>
        <v>10579.68</v>
      </c>
      <c r="AQ286" s="235">
        <f t="shared" si="55"/>
        <v>10579.68</v>
      </c>
      <c r="AR286" s="235">
        <f t="shared" si="48"/>
        <v>10579.68</v>
      </c>
      <c r="AS286" s="235">
        <f t="shared" si="48"/>
        <v>10579.68</v>
      </c>
      <c r="AT286" s="235">
        <f t="shared" si="48"/>
        <v>10579.68</v>
      </c>
      <c r="AU286" s="236">
        <f t="shared" si="50"/>
        <v>126956.15999999997</v>
      </c>
      <c r="AV286" s="236">
        <f t="shared" si="51"/>
        <v>10579.68</v>
      </c>
      <c r="AW286" s="236">
        <f t="shared" si="51"/>
        <v>10579.68</v>
      </c>
      <c r="AX286" s="236">
        <f t="shared" si="51"/>
        <v>10579.68</v>
      </c>
      <c r="AY286" s="236">
        <f t="shared" si="51"/>
        <v>10579.68</v>
      </c>
      <c r="AZ286" s="236">
        <f t="shared" si="58"/>
        <v>10579.68</v>
      </c>
      <c r="BA286" s="236">
        <f t="shared" si="58"/>
        <v>10579.68</v>
      </c>
      <c r="BB286" s="236">
        <f t="shared" si="58"/>
        <v>10579.68</v>
      </c>
      <c r="BC286" s="236">
        <f t="shared" si="56"/>
        <v>10579.68</v>
      </c>
      <c r="BD286" s="236">
        <f t="shared" si="56"/>
        <v>10579.68</v>
      </c>
      <c r="BE286" s="236">
        <f t="shared" si="56"/>
        <v>10579.68</v>
      </c>
      <c r="BF286" s="236">
        <f t="shared" si="56"/>
        <v>10579.68</v>
      </c>
      <c r="BG286" s="236">
        <f t="shared" si="56"/>
        <v>10579.68</v>
      </c>
      <c r="BH286" s="236">
        <f t="shared" si="56"/>
        <v>10579.68</v>
      </c>
      <c r="BI286" s="236">
        <f t="shared" si="49"/>
        <v>10579.68</v>
      </c>
      <c r="BJ286" s="236">
        <f t="shared" si="49"/>
        <v>10579.68</v>
      </c>
      <c r="BK286" s="236">
        <f t="shared" si="49"/>
        <v>10579.68</v>
      </c>
      <c r="BL286" s="235">
        <f t="shared" si="52"/>
        <v>126956.15999999997</v>
      </c>
      <c r="BM286" s="234"/>
      <c r="BN286" s="234"/>
      <c r="BO286" s="234"/>
      <c r="BP286" s="234"/>
      <c r="BQ286" s="234"/>
    </row>
    <row r="287" spans="1:69">
      <c r="A287" s="234" t="s">
        <v>500</v>
      </c>
      <c r="B287" s="231">
        <v>3.32E-2</v>
      </c>
      <c r="C287" s="231">
        <v>3.32E-2</v>
      </c>
      <c r="D287" s="220">
        <v>3249199.52</v>
      </c>
      <c r="E287" s="220">
        <v>3249199.52</v>
      </c>
      <c r="F287" s="220">
        <v>3249199.52</v>
      </c>
      <c r="G287" s="220">
        <v>3249199.52</v>
      </c>
      <c r="H287" s="220">
        <v>3249199.52</v>
      </c>
      <c r="I287" s="220">
        <v>3249199.52</v>
      </c>
      <c r="J287" s="220">
        <v>3249199.52</v>
      </c>
      <c r="K287" s="220">
        <v>3249199.52</v>
      </c>
      <c r="L287" s="220">
        <v>3249199.52</v>
      </c>
      <c r="M287" s="220">
        <v>3249199.52</v>
      </c>
      <c r="N287" s="220">
        <v>3249199.52</v>
      </c>
      <c r="O287" s="220">
        <v>3249199.52</v>
      </c>
      <c r="P287" s="220">
        <f t="shared" si="53"/>
        <v>38990394.240000002</v>
      </c>
      <c r="Q287" s="220">
        <v>3249199.52</v>
      </c>
      <c r="R287" s="220">
        <v>3249199.52</v>
      </c>
      <c r="S287" s="220">
        <v>3249199.52</v>
      </c>
      <c r="T287" s="220">
        <v>3249199.52</v>
      </c>
      <c r="U287" s="220">
        <v>3249199.52</v>
      </c>
      <c r="V287" s="220">
        <v>3249199.52</v>
      </c>
      <c r="W287" s="220">
        <v>3249199.52</v>
      </c>
      <c r="X287" s="220">
        <v>3249199.52</v>
      </c>
      <c r="Y287" s="220">
        <v>3249199.52</v>
      </c>
      <c r="Z287" s="220">
        <v>3249199.52</v>
      </c>
      <c r="AA287" s="220">
        <v>3249199.52</v>
      </c>
      <c r="AB287" s="220">
        <v>3249199.52</v>
      </c>
      <c r="AC287" s="220">
        <v>3460019.6749999998</v>
      </c>
      <c r="AD287" s="220">
        <v>3670839.83</v>
      </c>
      <c r="AE287" s="220">
        <v>3670839.83</v>
      </c>
      <c r="AF287" s="220">
        <v>3670839.83</v>
      </c>
      <c r="AG287" s="220">
        <f t="shared" si="54"/>
        <v>40466135.324999996</v>
      </c>
      <c r="AH287" s="234"/>
      <c r="AI287" s="235">
        <f t="shared" si="57"/>
        <v>8989.4500000000007</v>
      </c>
      <c r="AJ287" s="235">
        <f t="shared" si="57"/>
        <v>8989.4500000000007</v>
      </c>
      <c r="AK287" s="235">
        <f t="shared" si="57"/>
        <v>8989.4500000000007</v>
      </c>
      <c r="AL287" s="235">
        <f t="shared" si="55"/>
        <v>8989.4500000000007</v>
      </c>
      <c r="AM287" s="235">
        <f t="shared" si="55"/>
        <v>8989.4500000000007</v>
      </c>
      <c r="AN287" s="235">
        <f t="shared" si="55"/>
        <v>8989.4500000000007</v>
      </c>
      <c r="AO287" s="235">
        <f t="shared" si="55"/>
        <v>8989.4500000000007</v>
      </c>
      <c r="AP287" s="235">
        <f t="shared" si="55"/>
        <v>8989.4500000000007</v>
      </c>
      <c r="AQ287" s="235">
        <f t="shared" si="55"/>
        <v>8989.4500000000007</v>
      </c>
      <c r="AR287" s="235">
        <f t="shared" si="48"/>
        <v>8989.4500000000007</v>
      </c>
      <c r="AS287" s="235">
        <f t="shared" si="48"/>
        <v>8989.4500000000007</v>
      </c>
      <c r="AT287" s="235">
        <f t="shared" si="48"/>
        <v>8989.4500000000007</v>
      </c>
      <c r="AU287" s="236">
        <f t="shared" si="50"/>
        <v>107873.39999999998</v>
      </c>
      <c r="AV287" s="236">
        <f t="shared" si="51"/>
        <v>8989.4500000000007</v>
      </c>
      <c r="AW287" s="236">
        <f t="shared" si="51"/>
        <v>8989.4500000000007</v>
      </c>
      <c r="AX287" s="236">
        <f t="shared" si="51"/>
        <v>8989.4500000000007</v>
      </c>
      <c r="AY287" s="236">
        <f t="shared" si="51"/>
        <v>8989.4500000000007</v>
      </c>
      <c r="AZ287" s="236">
        <f t="shared" si="58"/>
        <v>8989.4500000000007</v>
      </c>
      <c r="BA287" s="236">
        <f t="shared" si="58"/>
        <v>8989.4500000000007</v>
      </c>
      <c r="BB287" s="236">
        <f t="shared" si="58"/>
        <v>8989.4500000000007</v>
      </c>
      <c r="BC287" s="236">
        <f t="shared" si="56"/>
        <v>8989.4500000000007</v>
      </c>
      <c r="BD287" s="236">
        <f t="shared" si="56"/>
        <v>8989.4500000000007</v>
      </c>
      <c r="BE287" s="236">
        <f t="shared" si="56"/>
        <v>8989.4500000000007</v>
      </c>
      <c r="BF287" s="236">
        <f t="shared" si="56"/>
        <v>8989.4500000000007</v>
      </c>
      <c r="BG287" s="236">
        <f t="shared" si="56"/>
        <v>8989.4500000000007</v>
      </c>
      <c r="BH287" s="236">
        <f t="shared" si="56"/>
        <v>9572.7199999999993</v>
      </c>
      <c r="BI287" s="236">
        <f t="shared" si="49"/>
        <v>10155.99</v>
      </c>
      <c r="BJ287" s="236">
        <f t="shared" si="49"/>
        <v>10155.99</v>
      </c>
      <c r="BK287" s="236">
        <f t="shared" si="49"/>
        <v>10155.99</v>
      </c>
      <c r="BL287" s="235">
        <f t="shared" si="52"/>
        <v>111956.29000000001</v>
      </c>
      <c r="BM287" s="234"/>
      <c r="BN287" s="234"/>
      <c r="BO287" s="234"/>
      <c r="BP287" s="234"/>
      <c r="BQ287" s="234"/>
    </row>
    <row r="288" spans="1:69">
      <c r="A288" s="234" t="s">
        <v>501</v>
      </c>
      <c r="B288" s="231">
        <v>3.2599999999999997E-2</v>
      </c>
      <c r="C288" s="231">
        <v>3.2599999999999997E-2</v>
      </c>
      <c r="D288" s="220">
        <v>237307.12</v>
      </c>
      <c r="E288" s="220">
        <v>237307.12</v>
      </c>
      <c r="F288" s="220">
        <v>237307.12</v>
      </c>
      <c r="G288" s="220">
        <v>237307.12</v>
      </c>
      <c r="H288" s="220">
        <v>237307.12</v>
      </c>
      <c r="I288" s="220">
        <v>237307.12</v>
      </c>
      <c r="J288" s="220">
        <v>237307.12</v>
      </c>
      <c r="K288" s="220">
        <v>237307.12</v>
      </c>
      <c r="L288" s="220">
        <v>237307.12</v>
      </c>
      <c r="M288" s="220">
        <v>237307.12</v>
      </c>
      <c r="N288" s="220">
        <v>237307.12</v>
      </c>
      <c r="O288" s="220">
        <v>237307.12</v>
      </c>
      <c r="P288" s="220">
        <f t="shared" si="53"/>
        <v>2847685.4400000009</v>
      </c>
      <c r="Q288" s="220">
        <v>237307.12</v>
      </c>
      <c r="R288" s="220">
        <v>237307.12</v>
      </c>
      <c r="S288" s="220">
        <v>237307.12</v>
      </c>
      <c r="T288" s="220">
        <v>237307.12</v>
      </c>
      <c r="U288" s="220">
        <v>237307.12</v>
      </c>
      <c r="V288" s="220">
        <v>237307.12</v>
      </c>
      <c r="W288" s="220">
        <v>237307.12</v>
      </c>
      <c r="X288" s="220">
        <v>237307.12</v>
      </c>
      <c r="Y288" s="220">
        <v>237307.12</v>
      </c>
      <c r="Z288" s="220">
        <v>237307.12</v>
      </c>
      <c r="AA288" s="220">
        <v>237307.12</v>
      </c>
      <c r="AB288" s="220">
        <v>237307.12</v>
      </c>
      <c r="AC288" s="220">
        <v>237307.12</v>
      </c>
      <c r="AD288" s="220">
        <v>237307.12</v>
      </c>
      <c r="AE288" s="220">
        <v>237307.12</v>
      </c>
      <c r="AF288" s="220">
        <v>237307.12</v>
      </c>
      <c r="AG288" s="220">
        <f t="shared" si="54"/>
        <v>2847685.4400000009</v>
      </c>
      <c r="AH288" s="234"/>
      <c r="AI288" s="235">
        <f t="shared" si="57"/>
        <v>644.67999999999995</v>
      </c>
      <c r="AJ288" s="235">
        <f t="shared" si="57"/>
        <v>644.67999999999995</v>
      </c>
      <c r="AK288" s="235">
        <f t="shared" si="57"/>
        <v>644.67999999999995</v>
      </c>
      <c r="AL288" s="235">
        <f t="shared" si="55"/>
        <v>644.67999999999995</v>
      </c>
      <c r="AM288" s="235">
        <f t="shared" si="55"/>
        <v>644.67999999999995</v>
      </c>
      <c r="AN288" s="235">
        <f t="shared" si="55"/>
        <v>644.67999999999995</v>
      </c>
      <c r="AO288" s="235">
        <f t="shared" si="55"/>
        <v>644.67999999999995</v>
      </c>
      <c r="AP288" s="235">
        <f t="shared" si="55"/>
        <v>644.67999999999995</v>
      </c>
      <c r="AQ288" s="235">
        <f t="shared" si="55"/>
        <v>644.67999999999995</v>
      </c>
      <c r="AR288" s="235">
        <f t="shared" si="48"/>
        <v>644.67999999999995</v>
      </c>
      <c r="AS288" s="235">
        <f t="shared" si="48"/>
        <v>644.67999999999995</v>
      </c>
      <c r="AT288" s="235">
        <f t="shared" si="48"/>
        <v>644.67999999999995</v>
      </c>
      <c r="AU288" s="236">
        <f t="shared" si="50"/>
        <v>7736.1600000000008</v>
      </c>
      <c r="AV288" s="236">
        <f t="shared" si="51"/>
        <v>644.67999999999995</v>
      </c>
      <c r="AW288" s="236">
        <f t="shared" si="51"/>
        <v>644.67999999999995</v>
      </c>
      <c r="AX288" s="236">
        <f t="shared" si="51"/>
        <v>644.67999999999995</v>
      </c>
      <c r="AY288" s="236">
        <f t="shared" si="51"/>
        <v>644.67999999999995</v>
      </c>
      <c r="AZ288" s="236">
        <f t="shared" si="58"/>
        <v>644.67999999999995</v>
      </c>
      <c r="BA288" s="236">
        <f t="shared" si="58"/>
        <v>644.67999999999995</v>
      </c>
      <c r="BB288" s="236">
        <f t="shared" si="58"/>
        <v>644.67999999999995</v>
      </c>
      <c r="BC288" s="236">
        <f t="shared" si="56"/>
        <v>644.67999999999995</v>
      </c>
      <c r="BD288" s="236">
        <f t="shared" si="56"/>
        <v>644.67999999999995</v>
      </c>
      <c r="BE288" s="236">
        <f t="shared" si="56"/>
        <v>644.67999999999995</v>
      </c>
      <c r="BF288" s="236">
        <f t="shared" si="56"/>
        <v>644.67999999999995</v>
      </c>
      <c r="BG288" s="236">
        <f t="shared" si="56"/>
        <v>644.67999999999995</v>
      </c>
      <c r="BH288" s="236">
        <f t="shared" si="56"/>
        <v>644.67999999999995</v>
      </c>
      <c r="BI288" s="236">
        <f t="shared" si="49"/>
        <v>644.67999999999995</v>
      </c>
      <c r="BJ288" s="236">
        <f t="shared" si="49"/>
        <v>644.67999999999995</v>
      </c>
      <c r="BK288" s="236">
        <f t="shared" si="49"/>
        <v>644.67999999999995</v>
      </c>
      <c r="BL288" s="235">
        <f t="shared" si="52"/>
        <v>7736.1600000000008</v>
      </c>
      <c r="BM288" s="234"/>
      <c r="BN288" s="234"/>
      <c r="BO288" s="234"/>
      <c r="BP288" s="234"/>
      <c r="BQ288" s="234"/>
    </row>
    <row r="289" spans="1:72">
      <c r="A289" s="234" t="s">
        <v>502</v>
      </c>
      <c r="B289" s="231">
        <v>5.2200000000000003E-2</v>
      </c>
      <c r="C289" s="231">
        <v>5.2200000000000003E-2</v>
      </c>
      <c r="D289" s="220">
        <v>560127.19000000006</v>
      </c>
      <c r="E289" s="220">
        <v>560127.19000000006</v>
      </c>
      <c r="F289" s="220">
        <v>560127.19000000006</v>
      </c>
      <c r="G289" s="220">
        <v>560127.19000000006</v>
      </c>
      <c r="H289" s="220">
        <v>560127.19000000006</v>
      </c>
      <c r="I289" s="220">
        <v>560127.19000000006</v>
      </c>
      <c r="J289" s="220">
        <v>560127.19000000006</v>
      </c>
      <c r="K289" s="220">
        <v>560127.19000000006</v>
      </c>
      <c r="L289" s="220">
        <v>560127.19000000006</v>
      </c>
      <c r="M289" s="220">
        <v>560127.19000000006</v>
      </c>
      <c r="N289" s="220">
        <v>560127.19000000006</v>
      </c>
      <c r="O289" s="220">
        <v>560127.19000000006</v>
      </c>
      <c r="P289" s="220">
        <f t="shared" si="53"/>
        <v>6721526.2800000021</v>
      </c>
      <c r="Q289" s="220">
        <v>560127.19000000006</v>
      </c>
      <c r="R289" s="220">
        <v>560127.19000000006</v>
      </c>
      <c r="S289" s="220">
        <v>560127.19000000006</v>
      </c>
      <c r="T289" s="220">
        <v>560127.19000000006</v>
      </c>
      <c r="U289" s="220">
        <v>560127.19000000006</v>
      </c>
      <c r="V289" s="220">
        <v>560127.19000000006</v>
      </c>
      <c r="W289" s="220">
        <v>560127.19000000006</v>
      </c>
      <c r="X289" s="220">
        <v>560127.19000000006</v>
      </c>
      <c r="Y289" s="220">
        <v>560127.19000000006</v>
      </c>
      <c r="Z289" s="220">
        <v>560127.19000000006</v>
      </c>
      <c r="AA289" s="220">
        <v>560127.19000000006</v>
      </c>
      <c r="AB289" s="220">
        <v>560127.19000000006</v>
      </c>
      <c r="AC289" s="220">
        <v>560127.19000000006</v>
      </c>
      <c r="AD289" s="220">
        <v>560127.19000000006</v>
      </c>
      <c r="AE289" s="220">
        <v>560127.19000000006</v>
      </c>
      <c r="AF289" s="220">
        <v>560127.19000000006</v>
      </c>
      <c r="AG289" s="220">
        <f t="shared" si="54"/>
        <v>6721526.2800000021</v>
      </c>
      <c r="AH289" s="234"/>
      <c r="AI289" s="235">
        <f t="shared" si="57"/>
        <v>2436.5500000000002</v>
      </c>
      <c r="AJ289" s="235">
        <f t="shared" si="57"/>
        <v>2436.5500000000002</v>
      </c>
      <c r="AK289" s="235">
        <f t="shared" si="57"/>
        <v>2436.5500000000002</v>
      </c>
      <c r="AL289" s="235">
        <f t="shared" si="55"/>
        <v>2436.5500000000002</v>
      </c>
      <c r="AM289" s="235">
        <f t="shared" si="55"/>
        <v>2436.5500000000002</v>
      </c>
      <c r="AN289" s="235">
        <f t="shared" si="55"/>
        <v>2436.5500000000002</v>
      </c>
      <c r="AO289" s="235">
        <f t="shared" si="55"/>
        <v>2436.5500000000002</v>
      </c>
      <c r="AP289" s="235">
        <f t="shared" si="55"/>
        <v>2436.5500000000002</v>
      </c>
      <c r="AQ289" s="235">
        <f t="shared" si="55"/>
        <v>2436.5500000000002</v>
      </c>
      <c r="AR289" s="235">
        <f t="shared" si="48"/>
        <v>2436.5500000000002</v>
      </c>
      <c r="AS289" s="235">
        <f t="shared" si="48"/>
        <v>2436.5500000000002</v>
      </c>
      <c r="AT289" s="235">
        <f t="shared" si="48"/>
        <v>2436.5500000000002</v>
      </c>
      <c r="AU289" s="236">
        <f t="shared" si="50"/>
        <v>29238.599999999995</v>
      </c>
      <c r="AV289" s="236">
        <f t="shared" si="51"/>
        <v>2436.5500000000002</v>
      </c>
      <c r="AW289" s="236">
        <f t="shared" si="51"/>
        <v>2436.5500000000002</v>
      </c>
      <c r="AX289" s="236">
        <f t="shared" si="51"/>
        <v>2436.5500000000002</v>
      </c>
      <c r="AY289" s="236">
        <f t="shared" si="51"/>
        <v>2436.5500000000002</v>
      </c>
      <c r="AZ289" s="236">
        <f t="shared" si="58"/>
        <v>2436.5500000000002</v>
      </c>
      <c r="BA289" s="236">
        <f t="shared" si="58"/>
        <v>2436.5500000000002</v>
      </c>
      <c r="BB289" s="236">
        <f t="shared" si="58"/>
        <v>2436.5500000000002</v>
      </c>
      <c r="BC289" s="236">
        <f t="shared" si="56"/>
        <v>2436.5500000000002</v>
      </c>
      <c r="BD289" s="236">
        <f t="shared" si="56"/>
        <v>2436.5500000000002</v>
      </c>
      <c r="BE289" s="236">
        <f t="shared" si="56"/>
        <v>2436.5500000000002</v>
      </c>
      <c r="BF289" s="236">
        <f t="shared" si="56"/>
        <v>2436.5500000000002</v>
      </c>
      <c r="BG289" s="236">
        <f t="shared" si="56"/>
        <v>2436.5500000000002</v>
      </c>
      <c r="BH289" s="236">
        <f t="shared" si="56"/>
        <v>2436.5500000000002</v>
      </c>
      <c r="BI289" s="236">
        <f t="shared" si="49"/>
        <v>2436.5500000000002</v>
      </c>
      <c r="BJ289" s="236">
        <f t="shared" si="49"/>
        <v>2436.5500000000002</v>
      </c>
      <c r="BK289" s="236">
        <f t="shared" si="49"/>
        <v>2436.5500000000002</v>
      </c>
      <c r="BL289" s="235">
        <f t="shared" si="52"/>
        <v>29238.599999999995</v>
      </c>
      <c r="BM289" s="234"/>
      <c r="BN289" s="234"/>
      <c r="BO289" s="234"/>
      <c r="BP289" s="234"/>
      <c r="BQ289" s="234"/>
    </row>
    <row r="290" spans="1:72">
      <c r="A290" s="234" t="s">
        <v>503</v>
      </c>
      <c r="B290" s="231">
        <v>4.0099999999999997E-2</v>
      </c>
      <c r="C290" s="231">
        <v>4.0099999999999997E-2</v>
      </c>
      <c r="D290" s="220">
        <v>2112385.83</v>
      </c>
      <c r="E290" s="220">
        <v>2112385.83</v>
      </c>
      <c r="F290" s="220">
        <v>2112385.83</v>
      </c>
      <c r="G290" s="220">
        <v>2112385.83</v>
      </c>
      <c r="H290" s="220">
        <v>2112385.83</v>
      </c>
      <c r="I290" s="220">
        <v>2112385.83</v>
      </c>
      <c r="J290" s="220">
        <v>2112385.83</v>
      </c>
      <c r="K290" s="220">
        <v>2112385.83</v>
      </c>
      <c r="L290" s="220">
        <v>2112385.83</v>
      </c>
      <c r="M290" s="220">
        <v>2112385.83</v>
      </c>
      <c r="N290" s="220">
        <v>2112385.83</v>
      </c>
      <c r="O290" s="220">
        <v>2112385.83</v>
      </c>
      <c r="P290" s="220">
        <f t="shared" si="53"/>
        <v>25348629.959999993</v>
      </c>
      <c r="Q290" s="220">
        <v>2112385.83</v>
      </c>
      <c r="R290" s="220">
        <v>2112385.83</v>
      </c>
      <c r="S290" s="220">
        <v>2112385.83</v>
      </c>
      <c r="T290" s="220">
        <v>2112385.83</v>
      </c>
      <c r="U290" s="220">
        <v>2112385.83</v>
      </c>
      <c r="V290" s="220">
        <v>2112385.83</v>
      </c>
      <c r="W290" s="220">
        <v>2112385.83</v>
      </c>
      <c r="X290" s="220">
        <v>2112385.83</v>
      </c>
      <c r="Y290" s="220">
        <v>2112385.83</v>
      </c>
      <c r="Z290" s="220">
        <v>2112385.83</v>
      </c>
      <c r="AA290" s="220">
        <v>2112385.83</v>
      </c>
      <c r="AB290" s="220">
        <v>2112385.83</v>
      </c>
      <c r="AC290" s="220">
        <v>2112385.83</v>
      </c>
      <c r="AD290" s="220">
        <v>2112385.83</v>
      </c>
      <c r="AE290" s="220">
        <v>2112385.83</v>
      </c>
      <c r="AF290" s="220">
        <v>2112385.83</v>
      </c>
      <c r="AG290" s="220">
        <f t="shared" si="54"/>
        <v>25348629.959999993</v>
      </c>
      <c r="AH290" s="234"/>
      <c r="AI290" s="235">
        <f t="shared" si="57"/>
        <v>7058.89</v>
      </c>
      <c r="AJ290" s="235">
        <f t="shared" si="57"/>
        <v>7058.89</v>
      </c>
      <c r="AK290" s="235">
        <f t="shared" si="57"/>
        <v>7058.89</v>
      </c>
      <c r="AL290" s="235">
        <f t="shared" si="55"/>
        <v>7058.89</v>
      </c>
      <c r="AM290" s="235">
        <f t="shared" si="55"/>
        <v>7058.89</v>
      </c>
      <c r="AN290" s="235">
        <f t="shared" si="55"/>
        <v>7058.89</v>
      </c>
      <c r="AO290" s="235">
        <f t="shared" si="55"/>
        <v>7058.89</v>
      </c>
      <c r="AP290" s="235">
        <f t="shared" si="55"/>
        <v>7058.89</v>
      </c>
      <c r="AQ290" s="235">
        <f t="shared" si="55"/>
        <v>7058.89</v>
      </c>
      <c r="AR290" s="235">
        <f t="shared" si="48"/>
        <v>7058.89</v>
      </c>
      <c r="AS290" s="235">
        <f t="shared" si="48"/>
        <v>7058.89</v>
      </c>
      <c r="AT290" s="235">
        <f t="shared" si="48"/>
        <v>7058.89</v>
      </c>
      <c r="AU290" s="236">
        <f t="shared" si="50"/>
        <v>84706.680000000008</v>
      </c>
      <c r="AV290" s="236">
        <f t="shared" si="51"/>
        <v>7058.89</v>
      </c>
      <c r="AW290" s="236">
        <f t="shared" si="51"/>
        <v>7058.89</v>
      </c>
      <c r="AX290" s="236">
        <f t="shared" si="51"/>
        <v>7058.89</v>
      </c>
      <c r="AY290" s="236">
        <f t="shared" si="51"/>
        <v>7058.89</v>
      </c>
      <c r="AZ290" s="236">
        <f t="shared" si="58"/>
        <v>7058.89</v>
      </c>
      <c r="BA290" s="236">
        <f t="shared" si="58"/>
        <v>7058.89</v>
      </c>
      <c r="BB290" s="236">
        <f t="shared" si="58"/>
        <v>7058.89</v>
      </c>
      <c r="BC290" s="236">
        <f t="shared" si="56"/>
        <v>7058.89</v>
      </c>
      <c r="BD290" s="236">
        <f t="shared" si="56"/>
        <v>7058.89</v>
      </c>
      <c r="BE290" s="236">
        <f t="shared" si="56"/>
        <v>7058.89</v>
      </c>
      <c r="BF290" s="236">
        <f t="shared" si="56"/>
        <v>7058.89</v>
      </c>
      <c r="BG290" s="236">
        <f t="shared" si="56"/>
        <v>7058.89</v>
      </c>
      <c r="BH290" s="236">
        <f t="shared" si="56"/>
        <v>7058.89</v>
      </c>
      <c r="BI290" s="236">
        <f t="shared" si="49"/>
        <v>7058.89</v>
      </c>
      <c r="BJ290" s="236">
        <f t="shared" si="49"/>
        <v>7058.89</v>
      </c>
      <c r="BK290" s="236">
        <f t="shared" si="49"/>
        <v>7058.89</v>
      </c>
      <c r="BL290" s="235">
        <f t="shared" si="52"/>
        <v>84706.680000000008</v>
      </c>
      <c r="BM290" s="234"/>
      <c r="BN290" s="234"/>
      <c r="BO290" s="234"/>
      <c r="BP290" s="234"/>
      <c r="BQ290" s="234"/>
    </row>
    <row r="291" spans="1:72">
      <c r="A291" s="234" t="s">
        <v>504</v>
      </c>
      <c r="B291" s="231">
        <v>6.2199999999999998E-2</v>
      </c>
      <c r="C291" s="231">
        <v>6.2199999999999998E-2</v>
      </c>
      <c r="D291" s="220">
        <v>118067.98</v>
      </c>
      <c r="E291" s="220">
        <v>118067.98</v>
      </c>
      <c r="F291" s="220">
        <v>118067.98</v>
      </c>
      <c r="G291" s="220">
        <v>118067.98</v>
      </c>
      <c r="H291" s="220">
        <v>118067.98</v>
      </c>
      <c r="I291" s="220">
        <v>118067.98</v>
      </c>
      <c r="J291" s="220">
        <v>118067.98</v>
      </c>
      <c r="K291" s="220">
        <v>118067.98</v>
      </c>
      <c r="L291" s="220">
        <v>118067.98</v>
      </c>
      <c r="M291" s="220">
        <v>118067.98</v>
      </c>
      <c r="N291" s="220">
        <v>118067.98</v>
      </c>
      <c r="O291" s="220">
        <v>118067.98</v>
      </c>
      <c r="P291" s="220">
        <f t="shared" si="53"/>
        <v>1416815.76</v>
      </c>
      <c r="Q291" s="220">
        <v>118067.98</v>
      </c>
      <c r="R291" s="220">
        <v>118067.98</v>
      </c>
      <c r="S291" s="220">
        <v>118067.98</v>
      </c>
      <c r="T291" s="220">
        <v>118067.98</v>
      </c>
      <c r="U291" s="220">
        <v>118067.98</v>
      </c>
      <c r="V291" s="220">
        <v>118067.98</v>
      </c>
      <c r="W291" s="220">
        <v>118067.98</v>
      </c>
      <c r="X291" s="220">
        <v>118067.98</v>
      </c>
      <c r="Y291" s="220">
        <v>118067.98</v>
      </c>
      <c r="Z291" s="220">
        <v>118067.98</v>
      </c>
      <c r="AA291" s="220">
        <v>118067.98</v>
      </c>
      <c r="AB291" s="220">
        <v>118067.98</v>
      </c>
      <c r="AC291" s="220">
        <v>118067.98</v>
      </c>
      <c r="AD291" s="220">
        <v>118067.98</v>
      </c>
      <c r="AE291" s="220">
        <v>118067.98</v>
      </c>
      <c r="AF291" s="220">
        <v>118067.98</v>
      </c>
      <c r="AG291" s="220">
        <f t="shared" si="54"/>
        <v>1416815.76</v>
      </c>
      <c r="AH291" s="234"/>
      <c r="AI291" s="235">
        <f t="shared" si="57"/>
        <v>611.99</v>
      </c>
      <c r="AJ291" s="235">
        <f t="shared" si="57"/>
        <v>611.99</v>
      </c>
      <c r="AK291" s="235">
        <f t="shared" si="57"/>
        <v>611.99</v>
      </c>
      <c r="AL291" s="235">
        <f t="shared" si="55"/>
        <v>611.99</v>
      </c>
      <c r="AM291" s="235">
        <f t="shared" si="55"/>
        <v>611.99</v>
      </c>
      <c r="AN291" s="235">
        <f t="shared" si="55"/>
        <v>611.99</v>
      </c>
      <c r="AO291" s="235">
        <f t="shared" si="55"/>
        <v>611.99</v>
      </c>
      <c r="AP291" s="235">
        <f t="shared" si="55"/>
        <v>611.99</v>
      </c>
      <c r="AQ291" s="235">
        <f t="shared" si="55"/>
        <v>611.99</v>
      </c>
      <c r="AR291" s="235">
        <f t="shared" si="48"/>
        <v>611.99</v>
      </c>
      <c r="AS291" s="235">
        <f t="shared" si="48"/>
        <v>611.99</v>
      </c>
      <c r="AT291" s="235">
        <f t="shared" si="48"/>
        <v>611.99</v>
      </c>
      <c r="AU291" s="236">
        <f t="shared" si="50"/>
        <v>7343.8799999999983</v>
      </c>
      <c r="AV291" s="236">
        <f t="shared" si="51"/>
        <v>611.99</v>
      </c>
      <c r="AW291" s="236">
        <f t="shared" si="51"/>
        <v>611.99</v>
      </c>
      <c r="AX291" s="236">
        <f t="shared" si="51"/>
        <v>611.99</v>
      </c>
      <c r="AY291" s="236">
        <f t="shared" si="51"/>
        <v>611.99</v>
      </c>
      <c r="AZ291" s="236">
        <f t="shared" si="58"/>
        <v>611.99</v>
      </c>
      <c r="BA291" s="236">
        <f t="shared" si="58"/>
        <v>611.99</v>
      </c>
      <c r="BB291" s="236">
        <f t="shared" si="58"/>
        <v>611.99</v>
      </c>
      <c r="BC291" s="236">
        <f t="shared" si="56"/>
        <v>611.99</v>
      </c>
      <c r="BD291" s="236">
        <f t="shared" si="56"/>
        <v>611.99</v>
      </c>
      <c r="BE291" s="236">
        <f t="shared" si="56"/>
        <v>611.99</v>
      </c>
      <c r="BF291" s="236">
        <f t="shared" si="56"/>
        <v>611.99</v>
      </c>
      <c r="BG291" s="236">
        <f t="shared" si="56"/>
        <v>611.99</v>
      </c>
      <c r="BH291" s="236">
        <f t="shared" si="56"/>
        <v>611.99</v>
      </c>
      <c r="BI291" s="236">
        <f t="shared" si="49"/>
        <v>611.99</v>
      </c>
      <c r="BJ291" s="236">
        <f t="shared" si="49"/>
        <v>611.99</v>
      </c>
      <c r="BK291" s="236">
        <f t="shared" si="49"/>
        <v>611.99</v>
      </c>
      <c r="BL291" s="235">
        <f t="shared" si="52"/>
        <v>7343.8799999999983</v>
      </c>
      <c r="BM291" s="234"/>
      <c r="BN291" s="234"/>
      <c r="BO291" s="234"/>
      <c r="BP291" s="234"/>
      <c r="BQ291" s="234"/>
    </row>
    <row r="292" spans="1:72">
      <c r="A292" s="234" t="s">
        <v>505</v>
      </c>
      <c r="B292" s="231">
        <v>6.2399999999999997E-2</v>
      </c>
      <c r="C292" s="231">
        <v>6.2399999999999997E-2</v>
      </c>
      <c r="D292" s="220">
        <v>83161.41</v>
      </c>
      <c r="E292" s="220">
        <v>83161.41</v>
      </c>
      <c r="F292" s="220">
        <v>83161.41</v>
      </c>
      <c r="G292" s="220">
        <v>83161.41</v>
      </c>
      <c r="H292" s="220">
        <v>83161.41</v>
      </c>
      <c r="I292" s="220">
        <v>83161.41</v>
      </c>
      <c r="J292" s="220">
        <v>83161.41</v>
      </c>
      <c r="K292" s="220">
        <v>83161.41</v>
      </c>
      <c r="L292" s="220">
        <v>83161.41</v>
      </c>
      <c r="M292" s="220">
        <v>83161.41</v>
      </c>
      <c r="N292" s="220">
        <v>83161.41</v>
      </c>
      <c r="O292" s="220">
        <v>83161.41</v>
      </c>
      <c r="P292" s="220">
        <f t="shared" si="53"/>
        <v>997936.92000000027</v>
      </c>
      <c r="Q292" s="220">
        <v>83161.41</v>
      </c>
      <c r="R292" s="220">
        <v>83161.41</v>
      </c>
      <c r="S292" s="220">
        <v>83161.41</v>
      </c>
      <c r="T292" s="220">
        <v>83161.41</v>
      </c>
      <c r="U292" s="220">
        <v>83161.41</v>
      </c>
      <c r="V292" s="220">
        <v>83161.41</v>
      </c>
      <c r="W292" s="220">
        <v>83161.41</v>
      </c>
      <c r="X292" s="220">
        <v>83161.41</v>
      </c>
      <c r="Y292" s="220">
        <v>6677702.6899999995</v>
      </c>
      <c r="Z292" s="220">
        <v>13272243.969999999</v>
      </c>
      <c r="AA292" s="220">
        <v>13272243.969999999</v>
      </c>
      <c r="AB292" s="220">
        <v>13272243.969999999</v>
      </c>
      <c r="AC292" s="220">
        <v>13272243.969999999</v>
      </c>
      <c r="AD292" s="220">
        <v>13272243.969999999</v>
      </c>
      <c r="AE292" s="220">
        <v>13272243.969999999</v>
      </c>
      <c r="AF292" s="220">
        <v>13272243.969999999</v>
      </c>
      <c r="AG292" s="220">
        <f t="shared" si="54"/>
        <v>99916056.11999999</v>
      </c>
      <c r="AH292" s="234"/>
      <c r="AI292" s="235">
        <f t="shared" si="57"/>
        <v>432.44</v>
      </c>
      <c r="AJ292" s="235">
        <f t="shared" si="57"/>
        <v>432.44</v>
      </c>
      <c r="AK292" s="235">
        <f t="shared" si="57"/>
        <v>432.44</v>
      </c>
      <c r="AL292" s="235">
        <f t="shared" si="55"/>
        <v>432.44</v>
      </c>
      <c r="AM292" s="235">
        <f t="shared" si="55"/>
        <v>432.44</v>
      </c>
      <c r="AN292" s="235">
        <f t="shared" si="55"/>
        <v>432.44</v>
      </c>
      <c r="AO292" s="235">
        <f t="shared" si="55"/>
        <v>432.44</v>
      </c>
      <c r="AP292" s="235">
        <f t="shared" si="55"/>
        <v>432.44</v>
      </c>
      <c r="AQ292" s="235">
        <f t="shared" si="55"/>
        <v>432.44</v>
      </c>
      <c r="AR292" s="235">
        <f t="shared" si="48"/>
        <v>432.44</v>
      </c>
      <c r="AS292" s="235">
        <f t="shared" si="48"/>
        <v>432.44</v>
      </c>
      <c r="AT292" s="235">
        <f t="shared" si="48"/>
        <v>432.44</v>
      </c>
      <c r="AU292" s="236">
        <f t="shared" si="50"/>
        <v>5189.2799999999988</v>
      </c>
      <c r="AV292" s="236">
        <f t="shared" si="51"/>
        <v>432.44</v>
      </c>
      <c r="AW292" s="236">
        <f t="shared" si="51"/>
        <v>432.44</v>
      </c>
      <c r="AX292" s="236">
        <f t="shared" si="51"/>
        <v>432.44</v>
      </c>
      <c r="AY292" s="236">
        <f t="shared" si="51"/>
        <v>432.44</v>
      </c>
      <c r="AZ292" s="236">
        <f t="shared" si="58"/>
        <v>432.44</v>
      </c>
      <c r="BA292" s="236">
        <f t="shared" si="58"/>
        <v>432.44</v>
      </c>
      <c r="BB292" s="236">
        <f t="shared" si="58"/>
        <v>432.44</v>
      </c>
      <c r="BC292" s="236">
        <f t="shared" si="56"/>
        <v>432.44</v>
      </c>
      <c r="BD292" s="236">
        <f t="shared" si="56"/>
        <v>34724.050000000003</v>
      </c>
      <c r="BE292" s="236">
        <f t="shared" si="56"/>
        <v>69015.67</v>
      </c>
      <c r="BF292" s="236">
        <f t="shared" si="56"/>
        <v>69015.67</v>
      </c>
      <c r="BG292" s="236">
        <f t="shared" si="56"/>
        <v>69015.67</v>
      </c>
      <c r="BH292" s="236">
        <f t="shared" si="56"/>
        <v>69015.67</v>
      </c>
      <c r="BI292" s="236">
        <f t="shared" si="49"/>
        <v>69015.67</v>
      </c>
      <c r="BJ292" s="236">
        <f t="shared" si="49"/>
        <v>69015.67</v>
      </c>
      <c r="BK292" s="236">
        <f t="shared" si="49"/>
        <v>69015.67</v>
      </c>
      <c r="BL292" s="235">
        <f t="shared" si="52"/>
        <v>519563.49999999994</v>
      </c>
      <c r="BM292" s="234"/>
      <c r="BN292" s="234"/>
      <c r="BO292" s="234"/>
      <c r="BP292" s="234"/>
      <c r="BQ292" s="234"/>
    </row>
    <row r="293" spans="1:72">
      <c r="A293" s="234" t="s">
        <v>506</v>
      </c>
      <c r="B293" s="231">
        <v>4.9799999999999997E-2</v>
      </c>
      <c r="C293" s="231">
        <v>4.9799999999999997E-2</v>
      </c>
      <c r="D293" s="220">
        <v>335415.82</v>
      </c>
      <c r="E293" s="220">
        <v>335415.82</v>
      </c>
      <c r="F293" s="220">
        <v>335415.82</v>
      </c>
      <c r="G293" s="220">
        <v>335415.82</v>
      </c>
      <c r="H293" s="220">
        <v>335415.82</v>
      </c>
      <c r="I293" s="220">
        <v>335415.82</v>
      </c>
      <c r="J293" s="220">
        <v>335415.82</v>
      </c>
      <c r="K293" s="220">
        <v>335415.82</v>
      </c>
      <c r="L293" s="220">
        <v>335415.82</v>
      </c>
      <c r="M293" s="220">
        <v>335415.82</v>
      </c>
      <c r="N293" s="220">
        <v>335415.82</v>
      </c>
      <c r="O293" s="220">
        <v>335415.82</v>
      </c>
      <c r="P293" s="220">
        <f t="shared" si="53"/>
        <v>4024989.8399999994</v>
      </c>
      <c r="Q293" s="220">
        <v>335415.82</v>
      </c>
      <c r="R293" s="220">
        <v>335415.82</v>
      </c>
      <c r="S293" s="220">
        <v>335415.82</v>
      </c>
      <c r="T293" s="220">
        <v>483115.82</v>
      </c>
      <c r="U293" s="220">
        <v>630815.82000000007</v>
      </c>
      <c r="V293" s="220">
        <v>630815.82000000007</v>
      </c>
      <c r="W293" s="220">
        <v>630815.82000000007</v>
      </c>
      <c r="X293" s="220">
        <v>630815.82000000007</v>
      </c>
      <c r="Y293" s="220">
        <v>630815.82000000007</v>
      </c>
      <c r="Z293" s="220">
        <v>630815.82000000007</v>
      </c>
      <c r="AA293" s="220">
        <v>630815.82000000007</v>
      </c>
      <c r="AB293" s="220">
        <v>630815.82000000007</v>
      </c>
      <c r="AC293" s="220">
        <v>630815.82000000007</v>
      </c>
      <c r="AD293" s="220">
        <v>630815.82000000007</v>
      </c>
      <c r="AE293" s="220">
        <v>630815.82000000007</v>
      </c>
      <c r="AF293" s="220">
        <v>630815.82000000007</v>
      </c>
      <c r="AG293" s="220">
        <f t="shared" si="54"/>
        <v>7569789.8400000026</v>
      </c>
      <c r="AH293" s="234"/>
      <c r="AI293" s="235">
        <f t="shared" si="57"/>
        <v>1391.98</v>
      </c>
      <c r="AJ293" s="235">
        <f t="shared" si="57"/>
        <v>1391.98</v>
      </c>
      <c r="AK293" s="235">
        <f t="shared" si="57"/>
        <v>1391.98</v>
      </c>
      <c r="AL293" s="235">
        <f t="shared" si="55"/>
        <v>1391.98</v>
      </c>
      <c r="AM293" s="235">
        <f t="shared" si="55"/>
        <v>1391.98</v>
      </c>
      <c r="AN293" s="235">
        <f t="shared" si="55"/>
        <v>1391.98</v>
      </c>
      <c r="AO293" s="235">
        <f t="shared" si="55"/>
        <v>1391.98</v>
      </c>
      <c r="AP293" s="235">
        <f t="shared" si="55"/>
        <v>1391.98</v>
      </c>
      <c r="AQ293" s="235">
        <f t="shared" si="55"/>
        <v>1391.98</v>
      </c>
      <c r="AR293" s="235">
        <f t="shared" si="48"/>
        <v>1391.98</v>
      </c>
      <c r="AS293" s="235">
        <f t="shared" si="48"/>
        <v>1391.98</v>
      </c>
      <c r="AT293" s="235">
        <f t="shared" si="48"/>
        <v>1391.98</v>
      </c>
      <c r="AU293" s="236">
        <f t="shared" si="50"/>
        <v>16703.759999999998</v>
      </c>
      <c r="AV293" s="236">
        <f t="shared" si="51"/>
        <v>1391.98</v>
      </c>
      <c r="AW293" s="236">
        <f t="shared" si="51"/>
        <v>1391.98</v>
      </c>
      <c r="AX293" s="236">
        <f t="shared" si="51"/>
        <v>1391.98</v>
      </c>
      <c r="AY293" s="236">
        <f t="shared" si="51"/>
        <v>2004.93</v>
      </c>
      <c r="AZ293" s="236">
        <f t="shared" si="58"/>
        <v>2617.89</v>
      </c>
      <c r="BA293" s="236">
        <f t="shared" si="58"/>
        <v>2617.89</v>
      </c>
      <c r="BB293" s="236">
        <f t="shared" si="58"/>
        <v>2617.89</v>
      </c>
      <c r="BC293" s="236">
        <f t="shared" si="56"/>
        <v>2617.89</v>
      </c>
      <c r="BD293" s="236">
        <f t="shared" si="56"/>
        <v>2617.89</v>
      </c>
      <c r="BE293" s="236">
        <f t="shared" si="56"/>
        <v>2617.89</v>
      </c>
      <c r="BF293" s="236">
        <f t="shared" si="56"/>
        <v>2617.89</v>
      </c>
      <c r="BG293" s="236">
        <f t="shared" si="56"/>
        <v>2617.89</v>
      </c>
      <c r="BH293" s="236">
        <f t="shared" si="56"/>
        <v>2617.89</v>
      </c>
      <c r="BI293" s="236">
        <f t="shared" si="49"/>
        <v>2617.89</v>
      </c>
      <c r="BJ293" s="236">
        <f t="shared" si="49"/>
        <v>2617.89</v>
      </c>
      <c r="BK293" s="236">
        <f t="shared" si="49"/>
        <v>2617.89</v>
      </c>
      <c r="BL293" s="235">
        <f t="shared" si="52"/>
        <v>31414.679999999997</v>
      </c>
      <c r="BM293" s="234"/>
      <c r="BN293" s="234"/>
      <c r="BO293" s="234"/>
      <c r="BP293" s="234"/>
      <c r="BQ293" s="234"/>
    </row>
    <row r="294" spans="1:72">
      <c r="A294" s="234" t="s">
        <v>507</v>
      </c>
      <c r="B294" s="231">
        <v>3.3099999999999997E-2</v>
      </c>
      <c r="C294" s="231">
        <v>3.3099999999999997E-2</v>
      </c>
      <c r="D294" s="220">
        <v>841612.82000000007</v>
      </c>
      <c r="E294" s="220">
        <v>841612.82000000007</v>
      </c>
      <c r="F294" s="220">
        <v>841612.82000000007</v>
      </c>
      <c r="G294" s="220">
        <v>841612.82000000007</v>
      </c>
      <c r="H294" s="220">
        <v>841612.82000000007</v>
      </c>
      <c r="I294" s="220">
        <v>841612.82000000007</v>
      </c>
      <c r="J294" s="220">
        <v>841612.82000000007</v>
      </c>
      <c r="K294" s="220">
        <v>841612.82000000007</v>
      </c>
      <c r="L294" s="220">
        <v>841612.82000000007</v>
      </c>
      <c r="M294" s="220">
        <v>841612.82000000007</v>
      </c>
      <c r="N294" s="220">
        <v>841612.82000000007</v>
      </c>
      <c r="O294" s="220">
        <v>841612.82000000007</v>
      </c>
      <c r="P294" s="220">
        <f t="shared" si="53"/>
        <v>10099353.840000002</v>
      </c>
      <c r="Q294" s="220">
        <v>841612.82000000007</v>
      </c>
      <c r="R294" s="220">
        <v>841612.82000000007</v>
      </c>
      <c r="S294" s="220">
        <v>841612.82000000007</v>
      </c>
      <c r="T294" s="220">
        <v>841612.82000000007</v>
      </c>
      <c r="U294" s="220">
        <v>841612.82000000007</v>
      </c>
      <c r="V294" s="220">
        <v>841612.82000000007</v>
      </c>
      <c r="W294" s="220">
        <v>841612.82000000007</v>
      </c>
      <c r="X294" s="220">
        <v>841612.82000000007</v>
      </c>
      <c r="Y294" s="220">
        <v>841612.82000000007</v>
      </c>
      <c r="Z294" s="220">
        <v>841612.82000000007</v>
      </c>
      <c r="AA294" s="220">
        <v>841612.82000000007</v>
      </c>
      <c r="AB294" s="220">
        <v>841612.82000000007</v>
      </c>
      <c r="AC294" s="220">
        <v>841612.82000000007</v>
      </c>
      <c r="AD294" s="220">
        <v>841612.82000000007</v>
      </c>
      <c r="AE294" s="220">
        <v>841612.82000000007</v>
      </c>
      <c r="AF294" s="220">
        <v>841612.82000000007</v>
      </c>
      <c r="AG294" s="220">
        <f t="shared" si="54"/>
        <v>10099353.840000002</v>
      </c>
      <c r="AH294" s="234"/>
      <c r="AI294" s="235">
        <f t="shared" si="57"/>
        <v>2321.4499999999998</v>
      </c>
      <c r="AJ294" s="235">
        <f t="shared" si="57"/>
        <v>2321.4499999999998</v>
      </c>
      <c r="AK294" s="235">
        <f t="shared" si="57"/>
        <v>2321.4499999999998</v>
      </c>
      <c r="AL294" s="235">
        <f t="shared" si="55"/>
        <v>2321.4499999999998</v>
      </c>
      <c r="AM294" s="235">
        <f t="shared" si="55"/>
        <v>2321.4499999999998</v>
      </c>
      <c r="AN294" s="235">
        <f t="shared" si="55"/>
        <v>2321.4499999999998</v>
      </c>
      <c r="AO294" s="235">
        <f t="shared" si="55"/>
        <v>2321.4499999999998</v>
      </c>
      <c r="AP294" s="235">
        <f t="shared" si="55"/>
        <v>2321.4499999999998</v>
      </c>
      <c r="AQ294" s="235">
        <f t="shared" si="55"/>
        <v>2321.4499999999998</v>
      </c>
      <c r="AR294" s="235">
        <f t="shared" si="48"/>
        <v>2321.4499999999998</v>
      </c>
      <c r="AS294" s="235">
        <f t="shared" si="48"/>
        <v>2321.4499999999998</v>
      </c>
      <c r="AT294" s="235">
        <f t="shared" si="48"/>
        <v>2321.4499999999998</v>
      </c>
      <c r="AU294" s="236">
        <f t="shared" si="50"/>
        <v>27857.400000000005</v>
      </c>
      <c r="AV294" s="236">
        <f t="shared" si="51"/>
        <v>2321.4499999999998</v>
      </c>
      <c r="AW294" s="236">
        <f t="shared" si="51"/>
        <v>2321.4499999999998</v>
      </c>
      <c r="AX294" s="236">
        <f t="shared" si="51"/>
        <v>2321.4499999999998</v>
      </c>
      <c r="AY294" s="236">
        <f t="shared" si="51"/>
        <v>2321.4499999999998</v>
      </c>
      <c r="AZ294" s="236">
        <f t="shared" si="58"/>
        <v>2321.4499999999998</v>
      </c>
      <c r="BA294" s="236">
        <f t="shared" si="58"/>
        <v>2321.4499999999998</v>
      </c>
      <c r="BB294" s="236">
        <f t="shared" si="58"/>
        <v>2321.4499999999998</v>
      </c>
      <c r="BC294" s="236">
        <f t="shared" si="56"/>
        <v>2321.4499999999998</v>
      </c>
      <c r="BD294" s="236">
        <f t="shared" si="56"/>
        <v>2321.4499999999998</v>
      </c>
      <c r="BE294" s="236">
        <f t="shared" si="56"/>
        <v>2321.4499999999998</v>
      </c>
      <c r="BF294" s="236">
        <f t="shared" si="56"/>
        <v>2321.4499999999998</v>
      </c>
      <c r="BG294" s="236">
        <f t="shared" si="56"/>
        <v>2321.4499999999998</v>
      </c>
      <c r="BH294" s="236">
        <f t="shared" si="56"/>
        <v>2321.4499999999998</v>
      </c>
      <c r="BI294" s="236">
        <f t="shared" si="49"/>
        <v>2321.4499999999998</v>
      </c>
      <c r="BJ294" s="236">
        <f t="shared" si="49"/>
        <v>2321.4499999999998</v>
      </c>
      <c r="BK294" s="236">
        <f t="shared" si="49"/>
        <v>2321.4499999999998</v>
      </c>
      <c r="BL294" s="235">
        <f t="shared" si="52"/>
        <v>27857.400000000005</v>
      </c>
      <c r="BM294" s="234"/>
      <c r="BN294" s="234"/>
      <c r="BO294" s="234"/>
      <c r="BP294" s="234"/>
      <c r="BQ294" s="234"/>
    </row>
    <row r="295" spans="1:72">
      <c r="A295" s="234" t="s">
        <v>508</v>
      </c>
      <c r="B295" s="231">
        <v>4.2500000000000003E-2</v>
      </c>
      <c r="C295" s="231">
        <v>4.2500000000000003E-2</v>
      </c>
      <c r="D295" s="220">
        <v>424778.28</v>
      </c>
      <c r="E295" s="220">
        <v>424778.28</v>
      </c>
      <c r="F295" s="220">
        <v>424778.28</v>
      </c>
      <c r="G295" s="220">
        <v>424778.28</v>
      </c>
      <c r="H295" s="220">
        <v>424778.28</v>
      </c>
      <c r="I295" s="220">
        <v>424778.28</v>
      </c>
      <c r="J295" s="220">
        <v>424778.28</v>
      </c>
      <c r="K295" s="220">
        <v>424778.28</v>
      </c>
      <c r="L295" s="220">
        <v>424778.28</v>
      </c>
      <c r="M295" s="220">
        <v>474919.20500000002</v>
      </c>
      <c r="N295" s="220">
        <v>525060.13</v>
      </c>
      <c r="O295" s="220">
        <v>525060.13</v>
      </c>
      <c r="P295" s="220">
        <f t="shared" si="53"/>
        <v>5348043.9850000013</v>
      </c>
      <c r="Q295" s="220">
        <v>525060.13</v>
      </c>
      <c r="R295" s="220">
        <v>525060.13</v>
      </c>
      <c r="S295" s="220">
        <v>525060.13</v>
      </c>
      <c r="T295" s="220">
        <v>525060.13</v>
      </c>
      <c r="U295" s="220">
        <v>525060.13</v>
      </c>
      <c r="V295" s="220">
        <v>525060.13</v>
      </c>
      <c r="W295" s="220">
        <v>525060.13</v>
      </c>
      <c r="X295" s="220">
        <v>525060.13</v>
      </c>
      <c r="Y295" s="220">
        <v>525060.13</v>
      </c>
      <c r="Z295" s="220">
        <v>525060.13</v>
      </c>
      <c r="AA295" s="220">
        <v>525060.13</v>
      </c>
      <c r="AB295" s="220">
        <v>525060.13</v>
      </c>
      <c r="AC295" s="220">
        <v>525060.13</v>
      </c>
      <c r="AD295" s="220">
        <v>525060.13</v>
      </c>
      <c r="AE295" s="220">
        <v>525060.13</v>
      </c>
      <c r="AF295" s="220">
        <v>525060.13</v>
      </c>
      <c r="AG295" s="220">
        <f t="shared" si="54"/>
        <v>6300721.5599999996</v>
      </c>
      <c r="AH295" s="234"/>
      <c r="AI295" s="235">
        <f t="shared" si="57"/>
        <v>1504.42</v>
      </c>
      <c r="AJ295" s="235">
        <f t="shared" si="57"/>
        <v>1504.42</v>
      </c>
      <c r="AK295" s="235">
        <f t="shared" si="57"/>
        <v>1504.42</v>
      </c>
      <c r="AL295" s="235">
        <f t="shared" si="55"/>
        <v>1504.42</v>
      </c>
      <c r="AM295" s="235">
        <f t="shared" si="55"/>
        <v>1504.42</v>
      </c>
      <c r="AN295" s="235">
        <f t="shared" si="55"/>
        <v>1504.42</v>
      </c>
      <c r="AO295" s="235">
        <f t="shared" si="55"/>
        <v>1504.42</v>
      </c>
      <c r="AP295" s="235">
        <f t="shared" si="55"/>
        <v>1504.42</v>
      </c>
      <c r="AQ295" s="235">
        <f t="shared" si="55"/>
        <v>1504.42</v>
      </c>
      <c r="AR295" s="235">
        <f t="shared" si="48"/>
        <v>1682.01</v>
      </c>
      <c r="AS295" s="235">
        <f t="shared" si="48"/>
        <v>1859.59</v>
      </c>
      <c r="AT295" s="235">
        <f t="shared" si="48"/>
        <v>1859.59</v>
      </c>
      <c r="AU295" s="236">
        <f t="shared" si="50"/>
        <v>18940.97</v>
      </c>
      <c r="AV295" s="236">
        <f t="shared" si="51"/>
        <v>1859.59</v>
      </c>
      <c r="AW295" s="236">
        <f t="shared" si="51"/>
        <v>1859.59</v>
      </c>
      <c r="AX295" s="236">
        <f t="shared" si="51"/>
        <v>1859.59</v>
      </c>
      <c r="AY295" s="236">
        <f t="shared" si="51"/>
        <v>1859.59</v>
      </c>
      <c r="AZ295" s="236">
        <f t="shared" si="58"/>
        <v>1859.59</v>
      </c>
      <c r="BA295" s="236">
        <f t="shared" si="58"/>
        <v>1859.59</v>
      </c>
      <c r="BB295" s="236">
        <f t="shared" si="58"/>
        <v>1859.59</v>
      </c>
      <c r="BC295" s="236">
        <f t="shared" si="56"/>
        <v>1859.59</v>
      </c>
      <c r="BD295" s="236">
        <f t="shared" si="56"/>
        <v>1859.59</v>
      </c>
      <c r="BE295" s="236">
        <f t="shared" si="56"/>
        <v>1859.59</v>
      </c>
      <c r="BF295" s="236">
        <f t="shared" si="56"/>
        <v>1859.59</v>
      </c>
      <c r="BG295" s="236">
        <f t="shared" si="56"/>
        <v>1859.59</v>
      </c>
      <c r="BH295" s="236">
        <f t="shared" si="56"/>
        <v>1859.59</v>
      </c>
      <c r="BI295" s="236">
        <f t="shared" si="49"/>
        <v>1859.59</v>
      </c>
      <c r="BJ295" s="236">
        <f t="shared" si="49"/>
        <v>1859.59</v>
      </c>
      <c r="BK295" s="236">
        <f t="shared" si="49"/>
        <v>1859.59</v>
      </c>
      <c r="BL295" s="235">
        <f t="shared" si="52"/>
        <v>22315.079999999998</v>
      </c>
      <c r="BM295" s="234"/>
      <c r="BN295" s="234"/>
      <c r="BO295" s="234"/>
      <c r="BP295" s="234"/>
      <c r="BQ295" s="234"/>
    </row>
    <row r="296" spans="1:72">
      <c r="A296" s="234" t="s">
        <v>509</v>
      </c>
      <c r="B296" s="231">
        <v>0.17749999999999999</v>
      </c>
      <c r="C296" s="231">
        <v>0.17749999999999999</v>
      </c>
      <c r="D296" s="220">
        <v>112095.22</v>
      </c>
      <c r="E296" s="220">
        <v>112095.22</v>
      </c>
      <c r="F296" s="220">
        <v>112095.22</v>
      </c>
      <c r="G296" s="220">
        <v>112095.22</v>
      </c>
      <c r="H296" s="220">
        <v>112095.22</v>
      </c>
      <c r="I296" s="220">
        <v>112095.22</v>
      </c>
      <c r="J296" s="220">
        <v>112095.22</v>
      </c>
      <c r="K296" s="220">
        <v>112095.22</v>
      </c>
      <c r="L296" s="220">
        <v>112095.22</v>
      </c>
      <c r="M296" s="220">
        <v>112095.22</v>
      </c>
      <c r="N296" s="220">
        <v>112095.22</v>
      </c>
      <c r="O296" s="220">
        <v>112095.22</v>
      </c>
      <c r="P296" s="220">
        <f t="shared" si="53"/>
        <v>1345142.64</v>
      </c>
      <c r="Q296" s="220">
        <v>112095.22</v>
      </c>
      <c r="R296" s="220">
        <v>112095.22</v>
      </c>
      <c r="S296" s="220">
        <v>112095.22</v>
      </c>
      <c r="T296" s="220">
        <v>112095.22</v>
      </c>
      <c r="U296" s="220">
        <v>112095.22</v>
      </c>
      <c r="V296" s="220">
        <v>112095.22</v>
      </c>
      <c r="W296" s="220">
        <v>112095.22</v>
      </c>
      <c r="X296" s="220">
        <v>112095.22</v>
      </c>
      <c r="Y296" s="220">
        <v>112095.22</v>
      </c>
      <c r="Z296" s="220">
        <v>112095.22</v>
      </c>
      <c r="AA296" s="220">
        <v>112095.22</v>
      </c>
      <c r="AB296" s="220">
        <v>112095.22</v>
      </c>
      <c r="AC296" s="220">
        <v>112095.22</v>
      </c>
      <c r="AD296" s="220">
        <v>112095.22</v>
      </c>
      <c r="AE296" s="220">
        <v>112095.22</v>
      </c>
      <c r="AF296" s="220">
        <v>112095.22</v>
      </c>
      <c r="AG296" s="220">
        <f t="shared" si="54"/>
        <v>1345142.64</v>
      </c>
      <c r="AH296" s="234"/>
      <c r="AI296" s="235">
        <f t="shared" si="57"/>
        <v>1658.08</v>
      </c>
      <c r="AJ296" s="235">
        <f t="shared" si="57"/>
        <v>1658.08</v>
      </c>
      <c r="AK296" s="235">
        <f t="shared" si="57"/>
        <v>1658.08</v>
      </c>
      <c r="AL296" s="235">
        <f t="shared" si="55"/>
        <v>1658.08</v>
      </c>
      <c r="AM296" s="235">
        <f t="shared" si="55"/>
        <v>1658.08</v>
      </c>
      <c r="AN296" s="235">
        <f t="shared" si="55"/>
        <v>1658.08</v>
      </c>
      <c r="AO296" s="235">
        <f t="shared" si="55"/>
        <v>1658.08</v>
      </c>
      <c r="AP296" s="235">
        <f t="shared" si="55"/>
        <v>1658.08</v>
      </c>
      <c r="AQ296" s="235">
        <f t="shared" si="55"/>
        <v>1658.08</v>
      </c>
      <c r="AR296" s="235">
        <f t="shared" si="48"/>
        <v>1658.08</v>
      </c>
      <c r="AS296" s="235">
        <f t="shared" si="48"/>
        <v>1658.08</v>
      </c>
      <c r="AT296" s="235">
        <f t="shared" si="48"/>
        <v>1658.08</v>
      </c>
      <c r="AU296" s="236">
        <f t="shared" si="50"/>
        <v>19896.96</v>
      </c>
      <c r="AV296" s="236">
        <f t="shared" si="51"/>
        <v>1658.08</v>
      </c>
      <c r="AW296" s="236">
        <f t="shared" si="51"/>
        <v>1658.08</v>
      </c>
      <c r="AX296" s="236">
        <f t="shared" si="51"/>
        <v>1658.08</v>
      </c>
      <c r="AY296" s="236">
        <f t="shared" si="51"/>
        <v>1658.08</v>
      </c>
      <c r="AZ296" s="236">
        <f t="shared" si="58"/>
        <v>1658.08</v>
      </c>
      <c r="BA296" s="236">
        <f t="shared" si="58"/>
        <v>1658.08</v>
      </c>
      <c r="BB296" s="236">
        <f t="shared" si="58"/>
        <v>1658.08</v>
      </c>
      <c r="BC296" s="236">
        <f t="shared" si="56"/>
        <v>1658.08</v>
      </c>
      <c r="BD296" s="236">
        <f t="shared" si="56"/>
        <v>1658.08</v>
      </c>
      <c r="BE296" s="236">
        <f t="shared" si="56"/>
        <v>1658.08</v>
      </c>
      <c r="BF296" s="236">
        <f t="shared" si="56"/>
        <v>1658.08</v>
      </c>
      <c r="BG296" s="236">
        <f t="shared" si="56"/>
        <v>1658.08</v>
      </c>
      <c r="BH296" s="236">
        <f t="shared" si="56"/>
        <v>1658.08</v>
      </c>
      <c r="BI296" s="236">
        <f t="shared" si="49"/>
        <v>1658.08</v>
      </c>
      <c r="BJ296" s="236">
        <f t="shared" si="49"/>
        <v>1658.08</v>
      </c>
      <c r="BK296" s="236">
        <f t="shared" si="49"/>
        <v>1658.08</v>
      </c>
      <c r="BL296" s="235">
        <f t="shared" si="52"/>
        <v>19896.96</v>
      </c>
      <c r="BM296" s="234"/>
      <c r="BN296" s="234"/>
      <c r="BO296" s="234"/>
      <c r="BP296" s="234"/>
      <c r="BQ296" s="234"/>
    </row>
    <row r="297" spans="1:72">
      <c r="A297" s="234" t="s">
        <v>510</v>
      </c>
      <c r="B297" s="231">
        <v>3.9300000000000002E-2</v>
      </c>
      <c r="C297" s="231">
        <v>3.9300000000000002E-2</v>
      </c>
      <c r="D297" s="220">
        <v>1097040.45</v>
      </c>
      <c r="E297" s="220">
        <v>1097040.45</v>
      </c>
      <c r="F297" s="220">
        <v>1097040.45</v>
      </c>
      <c r="G297" s="220">
        <v>1097040.45</v>
      </c>
      <c r="H297" s="220">
        <v>1097040.45</v>
      </c>
      <c r="I297" s="220">
        <v>1097040.45</v>
      </c>
      <c r="J297" s="220">
        <v>1097040.45</v>
      </c>
      <c r="K297" s="220">
        <v>1097040.45</v>
      </c>
      <c r="L297" s="220">
        <v>1097040.45</v>
      </c>
      <c r="M297" s="220">
        <v>1097040.45</v>
      </c>
      <c r="N297" s="220">
        <v>1097040.45</v>
      </c>
      <c r="O297" s="220">
        <v>1097040.45</v>
      </c>
      <c r="P297" s="220">
        <f t="shared" si="53"/>
        <v>13164485.399999997</v>
      </c>
      <c r="Q297" s="220">
        <v>1097040.45</v>
      </c>
      <c r="R297" s="220">
        <v>1097040.45</v>
      </c>
      <c r="S297" s="220">
        <v>1097040.45</v>
      </c>
      <c r="T297" s="220">
        <v>1108209.3599999999</v>
      </c>
      <c r="U297" s="220">
        <v>1119378.27</v>
      </c>
      <c r="V297" s="220">
        <v>1119378.27</v>
      </c>
      <c r="W297" s="220">
        <v>1119378.27</v>
      </c>
      <c r="X297" s="220">
        <v>1119378.27</v>
      </c>
      <c r="Y297" s="220">
        <v>1119378.27</v>
      </c>
      <c r="Z297" s="220">
        <v>1119378.27</v>
      </c>
      <c r="AA297" s="220">
        <v>1119378.27</v>
      </c>
      <c r="AB297" s="220">
        <v>1119378.27</v>
      </c>
      <c r="AC297" s="220">
        <v>1119378.27</v>
      </c>
      <c r="AD297" s="220">
        <v>1119378.27</v>
      </c>
      <c r="AE297" s="220">
        <v>1119378.27</v>
      </c>
      <c r="AF297" s="220">
        <v>1130547.18</v>
      </c>
      <c r="AG297" s="220">
        <f t="shared" si="54"/>
        <v>13443708.149999997</v>
      </c>
      <c r="AH297" s="234"/>
      <c r="AI297" s="235">
        <f t="shared" si="57"/>
        <v>3592.81</v>
      </c>
      <c r="AJ297" s="235">
        <f t="shared" si="57"/>
        <v>3592.81</v>
      </c>
      <c r="AK297" s="235">
        <f t="shared" si="57"/>
        <v>3592.81</v>
      </c>
      <c r="AL297" s="235">
        <f t="shared" si="55"/>
        <v>3592.81</v>
      </c>
      <c r="AM297" s="235">
        <f t="shared" si="55"/>
        <v>3592.81</v>
      </c>
      <c r="AN297" s="235">
        <f t="shared" si="55"/>
        <v>3592.81</v>
      </c>
      <c r="AO297" s="235">
        <f t="shared" si="55"/>
        <v>3592.81</v>
      </c>
      <c r="AP297" s="235">
        <f t="shared" si="55"/>
        <v>3592.81</v>
      </c>
      <c r="AQ297" s="235">
        <f t="shared" si="55"/>
        <v>3592.81</v>
      </c>
      <c r="AR297" s="235">
        <f t="shared" si="48"/>
        <v>3592.81</v>
      </c>
      <c r="AS297" s="235">
        <f t="shared" si="48"/>
        <v>3592.81</v>
      </c>
      <c r="AT297" s="235">
        <f t="shared" si="48"/>
        <v>3592.81</v>
      </c>
      <c r="AU297" s="236">
        <f t="shared" si="50"/>
        <v>43113.72</v>
      </c>
      <c r="AV297" s="236">
        <f t="shared" si="51"/>
        <v>3592.81</v>
      </c>
      <c r="AW297" s="236">
        <f t="shared" si="51"/>
        <v>3592.81</v>
      </c>
      <c r="AX297" s="236">
        <f t="shared" si="51"/>
        <v>3592.81</v>
      </c>
      <c r="AY297" s="236">
        <f t="shared" si="51"/>
        <v>3629.39</v>
      </c>
      <c r="AZ297" s="236">
        <f t="shared" si="58"/>
        <v>3665.96</v>
      </c>
      <c r="BA297" s="236">
        <f t="shared" si="58"/>
        <v>3665.96</v>
      </c>
      <c r="BB297" s="236">
        <f t="shared" si="58"/>
        <v>3665.96</v>
      </c>
      <c r="BC297" s="236">
        <f t="shared" si="56"/>
        <v>3665.96</v>
      </c>
      <c r="BD297" s="236">
        <f t="shared" si="56"/>
        <v>3665.96</v>
      </c>
      <c r="BE297" s="236">
        <f t="shared" si="56"/>
        <v>3665.96</v>
      </c>
      <c r="BF297" s="236">
        <f t="shared" si="56"/>
        <v>3665.96</v>
      </c>
      <c r="BG297" s="236">
        <f t="shared" si="56"/>
        <v>3665.96</v>
      </c>
      <c r="BH297" s="236">
        <f t="shared" si="56"/>
        <v>3665.96</v>
      </c>
      <c r="BI297" s="236">
        <f t="shared" si="49"/>
        <v>3665.96</v>
      </c>
      <c r="BJ297" s="236">
        <f t="shared" si="49"/>
        <v>3665.96</v>
      </c>
      <c r="BK297" s="236">
        <f t="shared" si="49"/>
        <v>3702.54</v>
      </c>
      <c r="BL297" s="235">
        <f t="shared" si="52"/>
        <v>44028.1</v>
      </c>
      <c r="BM297" s="234"/>
      <c r="BN297" s="234"/>
      <c r="BO297" s="234"/>
      <c r="BP297" s="234"/>
      <c r="BQ297" s="234"/>
    </row>
    <row r="298" spans="1:72">
      <c r="A298" s="234" t="s">
        <v>511</v>
      </c>
      <c r="B298" s="231">
        <v>4.6100000000000002E-2</v>
      </c>
      <c r="C298" s="231">
        <v>4.6100000000000002E-2</v>
      </c>
      <c r="D298" s="220">
        <v>41868.51</v>
      </c>
      <c r="E298" s="220">
        <v>41868.51</v>
      </c>
      <c r="F298" s="220">
        <v>41868.51</v>
      </c>
      <c r="G298" s="220">
        <v>41868.51</v>
      </c>
      <c r="H298" s="220">
        <v>41868.51</v>
      </c>
      <c r="I298" s="220">
        <v>41868.51</v>
      </c>
      <c r="J298" s="220">
        <v>41868.51</v>
      </c>
      <c r="K298" s="220">
        <v>41868.51</v>
      </c>
      <c r="L298" s="220">
        <v>41868.51</v>
      </c>
      <c r="M298" s="220">
        <v>41868.51</v>
      </c>
      <c r="N298" s="220">
        <v>41868.51</v>
      </c>
      <c r="O298" s="220">
        <v>41868.51</v>
      </c>
      <c r="P298" s="220">
        <f t="shared" si="53"/>
        <v>502422.12000000005</v>
      </c>
      <c r="Q298" s="220">
        <v>41868.51</v>
      </c>
      <c r="R298" s="220">
        <v>41868.51</v>
      </c>
      <c r="S298" s="220">
        <v>41868.51</v>
      </c>
      <c r="T298" s="220">
        <v>41868.51</v>
      </c>
      <c r="U298" s="220">
        <v>41868.51</v>
      </c>
      <c r="V298" s="220">
        <v>41868.51</v>
      </c>
      <c r="W298" s="220">
        <v>41868.51</v>
      </c>
      <c r="X298" s="220">
        <v>41868.51</v>
      </c>
      <c r="Y298" s="220">
        <v>41868.51</v>
      </c>
      <c r="Z298" s="220">
        <v>43947.51</v>
      </c>
      <c r="AA298" s="220">
        <v>46026.51</v>
      </c>
      <c r="AB298" s="220">
        <v>46026.51</v>
      </c>
      <c r="AC298" s="220">
        <v>46026.51</v>
      </c>
      <c r="AD298" s="220">
        <v>46026.51</v>
      </c>
      <c r="AE298" s="220">
        <v>46026.51</v>
      </c>
      <c r="AF298" s="220">
        <v>46026.51</v>
      </c>
      <c r="AG298" s="220">
        <f t="shared" si="54"/>
        <v>529449.12</v>
      </c>
      <c r="AH298" s="234"/>
      <c r="AI298" s="235">
        <f t="shared" si="57"/>
        <v>160.84</v>
      </c>
      <c r="AJ298" s="235">
        <f t="shared" si="57"/>
        <v>160.84</v>
      </c>
      <c r="AK298" s="235">
        <f t="shared" si="57"/>
        <v>160.84</v>
      </c>
      <c r="AL298" s="235">
        <f t="shared" si="55"/>
        <v>160.84</v>
      </c>
      <c r="AM298" s="235">
        <f t="shared" si="55"/>
        <v>160.84</v>
      </c>
      <c r="AN298" s="235">
        <f t="shared" si="55"/>
        <v>160.84</v>
      </c>
      <c r="AO298" s="235">
        <f t="shared" si="55"/>
        <v>160.84</v>
      </c>
      <c r="AP298" s="235">
        <f t="shared" si="55"/>
        <v>160.84</v>
      </c>
      <c r="AQ298" s="235">
        <f t="shared" si="55"/>
        <v>160.84</v>
      </c>
      <c r="AR298" s="235">
        <f t="shared" si="48"/>
        <v>160.84</v>
      </c>
      <c r="AS298" s="235">
        <f t="shared" si="48"/>
        <v>160.84</v>
      </c>
      <c r="AT298" s="235">
        <f t="shared" si="48"/>
        <v>160.84</v>
      </c>
      <c r="AU298" s="236">
        <f t="shared" si="50"/>
        <v>1930.0799999999997</v>
      </c>
      <c r="AV298" s="236">
        <f t="shared" si="51"/>
        <v>160.84</v>
      </c>
      <c r="AW298" s="236">
        <f t="shared" si="51"/>
        <v>160.84</v>
      </c>
      <c r="AX298" s="236">
        <f t="shared" si="51"/>
        <v>160.84</v>
      </c>
      <c r="AY298" s="236">
        <f t="shared" si="51"/>
        <v>160.84</v>
      </c>
      <c r="AZ298" s="236">
        <f t="shared" si="58"/>
        <v>160.84</v>
      </c>
      <c r="BA298" s="236">
        <f t="shared" si="58"/>
        <v>160.84</v>
      </c>
      <c r="BB298" s="236">
        <f t="shared" si="58"/>
        <v>160.84</v>
      </c>
      <c r="BC298" s="236">
        <f t="shared" si="56"/>
        <v>160.84</v>
      </c>
      <c r="BD298" s="236">
        <f t="shared" si="56"/>
        <v>160.84</v>
      </c>
      <c r="BE298" s="236">
        <f t="shared" si="56"/>
        <v>168.83</v>
      </c>
      <c r="BF298" s="236">
        <f t="shared" si="56"/>
        <v>176.82</v>
      </c>
      <c r="BG298" s="236">
        <f t="shared" si="56"/>
        <v>176.82</v>
      </c>
      <c r="BH298" s="236">
        <f t="shared" si="56"/>
        <v>176.82</v>
      </c>
      <c r="BI298" s="236">
        <f t="shared" si="49"/>
        <v>176.82</v>
      </c>
      <c r="BJ298" s="236">
        <f t="shared" si="49"/>
        <v>176.82</v>
      </c>
      <c r="BK298" s="236">
        <f t="shared" si="49"/>
        <v>176.82</v>
      </c>
      <c r="BL298" s="235">
        <f t="shared" si="52"/>
        <v>2033.9499999999998</v>
      </c>
      <c r="BM298" s="234"/>
      <c r="BN298" s="234"/>
      <c r="BO298" s="234"/>
      <c r="BP298" s="234"/>
      <c r="BQ298" s="234"/>
    </row>
    <row r="299" spans="1:72">
      <c r="A299" s="234" t="s">
        <v>512</v>
      </c>
      <c r="B299" s="231">
        <v>4.0399999999999998E-2</v>
      </c>
      <c r="C299" s="231">
        <v>4.0399999999999998E-2</v>
      </c>
      <c r="D299" s="220">
        <v>28963.63</v>
      </c>
      <c r="E299" s="220">
        <v>28963.63</v>
      </c>
      <c r="F299" s="220">
        <v>28963.63</v>
      </c>
      <c r="G299" s="220">
        <v>28963.63</v>
      </c>
      <c r="H299" s="220">
        <v>28963.63</v>
      </c>
      <c r="I299" s="220">
        <v>28963.63</v>
      </c>
      <c r="J299" s="220">
        <v>28963.63</v>
      </c>
      <c r="K299" s="220">
        <v>28963.63</v>
      </c>
      <c r="L299" s="220">
        <v>28963.63</v>
      </c>
      <c r="M299" s="220">
        <v>28963.63</v>
      </c>
      <c r="N299" s="220">
        <v>28963.63</v>
      </c>
      <c r="O299" s="220">
        <v>28963.63</v>
      </c>
      <c r="P299" s="220">
        <f t="shared" si="53"/>
        <v>347563.56</v>
      </c>
      <c r="Q299" s="220">
        <v>28963.63</v>
      </c>
      <c r="R299" s="220">
        <v>28963.63</v>
      </c>
      <c r="S299" s="220">
        <v>28963.63</v>
      </c>
      <c r="T299" s="220">
        <v>28963.63</v>
      </c>
      <c r="U299" s="220">
        <v>28963.63</v>
      </c>
      <c r="V299" s="220">
        <v>28963.63</v>
      </c>
      <c r="W299" s="220">
        <v>182362.53</v>
      </c>
      <c r="X299" s="220">
        <v>335761.43</v>
      </c>
      <c r="Y299" s="220">
        <v>335761.43</v>
      </c>
      <c r="Z299" s="220">
        <v>335761.43</v>
      </c>
      <c r="AA299" s="220">
        <v>335761.43</v>
      </c>
      <c r="AB299" s="220">
        <v>335761.43</v>
      </c>
      <c r="AC299" s="220">
        <v>335761.43</v>
      </c>
      <c r="AD299" s="220">
        <v>335761.43</v>
      </c>
      <c r="AE299" s="220">
        <v>335761.43</v>
      </c>
      <c r="AF299" s="220">
        <v>335761.43</v>
      </c>
      <c r="AG299" s="220">
        <f t="shared" si="54"/>
        <v>3262142.66</v>
      </c>
      <c r="AH299" s="234"/>
      <c r="AI299" s="235">
        <f t="shared" si="57"/>
        <v>97.51</v>
      </c>
      <c r="AJ299" s="235">
        <f t="shared" si="57"/>
        <v>97.51</v>
      </c>
      <c r="AK299" s="235">
        <f t="shared" si="57"/>
        <v>97.51</v>
      </c>
      <c r="AL299" s="235">
        <f t="shared" si="55"/>
        <v>97.51</v>
      </c>
      <c r="AM299" s="235">
        <f t="shared" si="55"/>
        <v>97.51</v>
      </c>
      <c r="AN299" s="235">
        <f t="shared" si="55"/>
        <v>97.51</v>
      </c>
      <c r="AO299" s="235">
        <f t="shared" si="55"/>
        <v>97.51</v>
      </c>
      <c r="AP299" s="235">
        <f t="shared" si="55"/>
        <v>97.51</v>
      </c>
      <c r="AQ299" s="235">
        <f t="shared" si="55"/>
        <v>97.51</v>
      </c>
      <c r="AR299" s="235">
        <f t="shared" si="48"/>
        <v>97.51</v>
      </c>
      <c r="AS299" s="235">
        <f t="shared" si="48"/>
        <v>97.51</v>
      </c>
      <c r="AT299" s="235">
        <f t="shared" si="48"/>
        <v>97.51</v>
      </c>
      <c r="AU299" s="236">
        <f t="shared" si="50"/>
        <v>1170.1200000000001</v>
      </c>
      <c r="AV299" s="236">
        <f t="shared" si="51"/>
        <v>97.51</v>
      </c>
      <c r="AW299" s="236">
        <f t="shared" si="51"/>
        <v>97.51</v>
      </c>
      <c r="AX299" s="236">
        <f t="shared" si="51"/>
        <v>97.51</v>
      </c>
      <c r="AY299" s="236">
        <f t="shared" si="51"/>
        <v>97.51</v>
      </c>
      <c r="AZ299" s="236">
        <f t="shared" si="58"/>
        <v>97.51</v>
      </c>
      <c r="BA299" s="236">
        <f t="shared" si="58"/>
        <v>97.51</v>
      </c>
      <c r="BB299" s="236">
        <f t="shared" si="58"/>
        <v>613.95000000000005</v>
      </c>
      <c r="BC299" s="236">
        <f t="shared" si="56"/>
        <v>1130.4000000000001</v>
      </c>
      <c r="BD299" s="236">
        <f t="shared" si="56"/>
        <v>1130.4000000000001</v>
      </c>
      <c r="BE299" s="236">
        <f t="shared" si="56"/>
        <v>1130.4000000000001</v>
      </c>
      <c r="BF299" s="236">
        <f t="shared" si="56"/>
        <v>1130.4000000000001</v>
      </c>
      <c r="BG299" s="236">
        <f t="shared" si="56"/>
        <v>1130.4000000000001</v>
      </c>
      <c r="BH299" s="236">
        <f t="shared" si="56"/>
        <v>1130.4000000000001</v>
      </c>
      <c r="BI299" s="236">
        <f t="shared" si="49"/>
        <v>1130.4000000000001</v>
      </c>
      <c r="BJ299" s="236">
        <f t="shared" si="49"/>
        <v>1130.4000000000001</v>
      </c>
      <c r="BK299" s="236">
        <f t="shared" si="49"/>
        <v>1130.4000000000001</v>
      </c>
      <c r="BL299" s="235">
        <f t="shared" si="52"/>
        <v>10982.569999999998</v>
      </c>
      <c r="BM299" s="234"/>
      <c r="BN299" s="234"/>
      <c r="BO299" s="234"/>
      <c r="BP299" s="234"/>
      <c r="BQ299" s="234"/>
    </row>
    <row r="300" spans="1:72">
      <c r="A300" s="234" t="s">
        <v>513</v>
      </c>
      <c r="B300" s="231">
        <v>0</v>
      </c>
      <c r="C300" s="231">
        <v>0</v>
      </c>
      <c r="D300" s="220">
        <v>0</v>
      </c>
      <c r="E300" s="220">
        <v>0</v>
      </c>
      <c r="F300" s="220">
        <v>0</v>
      </c>
      <c r="G300" s="220">
        <v>0</v>
      </c>
      <c r="H300" s="220">
        <v>0</v>
      </c>
      <c r="I300" s="220">
        <v>0</v>
      </c>
      <c r="J300" s="220">
        <v>0</v>
      </c>
      <c r="K300" s="220">
        <v>0</v>
      </c>
      <c r="L300" s="220">
        <v>0</v>
      </c>
      <c r="M300" s="220">
        <v>0</v>
      </c>
      <c r="N300" s="220">
        <v>0</v>
      </c>
      <c r="O300" s="220">
        <v>0</v>
      </c>
      <c r="P300" s="220">
        <f t="shared" si="53"/>
        <v>0</v>
      </c>
      <c r="Q300" s="220">
        <v>0</v>
      </c>
      <c r="R300" s="220">
        <v>0</v>
      </c>
      <c r="S300" s="220">
        <v>0</v>
      </c>
      <c r="T300" s="220">
        <v>0</v>
      </c>
      <c r="U300" s="220">
        <v>0</v>
      </c>
      <c r="V300" s="220">
        <v>0</v>
      </c>
      <c r="W300" s="220">
        <v>0</v>
      </c>
      <c r="X300" s="220">
        <v>0</v>
      </c>
      <c r="Y300" s="220">
        <v>0</v>
      </c>
      <c r="Z300" s="220">
        <v>0</v>
      </c>
      <c r="AA300" s="220">
        <v>0</v>
      </c>
      <c r="AB300" s="220">
        <v>0</v>
      </c>
      <c r="AC300" s="220">
        <v>0</v>
      </c>
      <c r="AD300" s="220">
        <v>0</v>
      </c>
      <c r="AE300" s="220">
        <v>0</v>
      </c>
      <c r="AF300" s="220">
        <v>0</v>
      </c>
      <c r="AG300" s="220">
        <f t="shared" si="54"/>
        <v>0</v>
      </c>
      <c r="AH300" s="234"/>
      <c r="AI300" s="235">
        <f t="shared" si="57"/>
        <v>0</v>
      </c>
      <c r="AJ300" s="235">
        <f t="shared" si="57"/>
        <v>0</v>
      </c>
      <c r="AK300" s="235">
        <f t="shared" si="57"/>
        <v>0</v>
      </c>
      <c r="AL300" s="235">
        <f t="shared" si="55"/>
        <v>0</v>
      </c>
      <c r="AM300" s="235">
        <f t="shared" si="55"/>
        <v>0</v>
      </c>
      <c r="AN300" s="235">
        <f t="shared" si="55"/>
        <v>0</v>
      </c>
      <c r="AO300" s="235">
        <f t="shared" si="55"/>
        <v>0</v>
      </c>
      <c r="AP300" s="235">
        <f t="shared" si="55"/>
        <v>0</v>
      </c>
      <c r="AQ300" s="235">
        <f t="shared" si="55"/>
        <v>0</v>
      </c>
      <c r="AR300" s="235">
        <f t="shared" si="48"/>
        <v>0</v>
      </c>
      <c r="AS300" s="235">
        <f t="shared" si="48"/>
        <v>0</v>
      </c>
      <c r="AT300" s="235">
        <f t="shared" si="48"/>
        <v>0</v>
      </c>
      <c r="AU300" s="236">
        <f t="shared" si="50"/>
        <v>0</v>
      </c>
      <c r="AV300" s="236">
        <f t="shared" si="51"/>
        <v>0</v>
      </c>
      <c r="AW300" s="236">
        <f t="shared" si="51"/>
        <v>0</v>
      </c>
      <c r="AX300" s="236">
        <f t="shared" si="51"/>
        <v>0</v>
      </c>
      <c r="AY300" s="236">
        <f t="shared" si="51"/>
        <v>0</v>
      </c>
      <c r="AZ300" s="236">
        <f t="shared" si="58"/>
        <v>0</v>
      </c>
      <c r="BA300" s="236">
        <f t="shared" si="58"/>
        <v>0</v>
      </c>
      <c r="BB300" s="236">
        <f t="shared" si="58"/>
        <v>0</v>
      </c>
      <c r="BC300" s="236">
        <f t="shared" si="56"/>
        <v>0</v>
      </c>
      <c r="BD300" s="236">
        <f t="shared" si="56"/>
        <v>0</v>
      </c>
      <c r="BE300" s="236">
        <f t="shared" si="56"/>
        <v>0</v>
      </c>
      <c r="BF300" s="236">
        <f t="shared" si="56"/>
        <v>0</v>
      </c>
      <c r="BG300" s="236">
        <f t="shared" si="56"/>
        <v>0</v>
      </c>
      <c r="BH300" s="236">
        <f t="shared" si="56"/>
        <v>0</v>
      </c>
      <c r="BI300" s="236">
        <f t="shared" si="49"/>
        <v>0</v>
      </c>
      <c r="BJ300" s="236">
        <f t="shared" si="49"/>
        <v>0</v>
      </c>
      <c r="BK300" s="236">
        <f t="shared" si="49"/>
        <v>0</v>
      </c>
      <c r="BL300" s="235">
        <f t="shared" si="52"/>
        <v>0</v>
      </c>
      <c r="BM300" s="234"/>
      <c r="BN300" s="234"/>
      <c r="BO300" s="234"/>
      <c r="BP300" s="234"/>
      <c r="BQ300" s="234"/>
    </row>
    <row r="301" spans="1:72">
      <c r="A301" s="234" t="s">
        <v>514</v>
      </c>
      <c r="B301" s="231">
        <v>3.8900000000000004E-2</v>
      </c>
      <c r="C301" s="231">
        <v>3.8900000000000004E-2</v>
      </c>
      <c r="D301" s="220">
        <v>8888.93</v>
      </c>
      <c r="E301" s="220">
        <v>8888.93</v>
      </c>
      <c r="F301" s="220">
        <v>8888.93</v>
      </c>
      <c r="G301" s="220">
        <v>8888.93</v>
      </c>
      <c r="H301" s="220">
        <v>8888.93</v>
      </c>
      <c r="I301" s="220">
        <v>8888.93</v>
      </c>
      <c r="J301" s="220">
        <v>8888.93</v>
      </c>
      <c r="K301" s="220">
        <v>8888.93</v>
      </c>
      <c r="L301" s="220">
        <v>8888.93</v>
      </c>
      <c r="M301" s="220">
        <v>8888.93</v>
      </c>
      <c r="N301" s="220">
        <v>8888.93</v>
      </c>
      <c r="O301" s="220">
        <v>8888.93</v>
      </c>
      <c r="P301" s="220">
        <f t="shared" si="53"/>
        <v>106667.15999999997</v>
      </c>
      <c r="Q301" s="220">
        <v>8888.93</v>
      </c>
      <c r="R301" s="220">
        <v>8888.93</v>
      </c>
      <c r="S301" s="220">
        <v>8888.93</v>
      </c>
      <c r="T301" s="220">
        <v>8888.93</v>
      </c>
      <c r="U301" s="220">
        <v>8888.93</v>
      </c>
      <c r="V301" s="220">
        <v>8888.93</v>
      </c>
      <c r="W301" s="220">
        <v>8888.93</v>
      </c>
      <c r="X301" s="220">
        <v>8888.93</v>
      </c>
      <c r="Y301" s="220">
        <v>8888.93</v>
      </c>
      <c r="Z301" s="220">
        <v>8888.93</v>
      </c>
      <c r="AA301" s="220">
        <v>8888.93</v>
      </c>
      <c r="AB301" s="220">
        <v>8888.93</v>
      </c>
      <c r="AC301" s="220">
        <v>8888.93</v>
      </c>
      <c r="AD301" s="220">
        <v>8888.93</v>
      </c>
      <c r="AE301" s="220">
        <v>8888.93</v>
      </c>
      <c r="AF301" s="220">
        <v>8888.93</v>
      </c>
      <c r="AG301" s="220">
        <f t="shared" si="54"/>
        <v>106667.15999999997</v>
      </c>
      <c r="AH301" s="234"/>
      <c r="AI301" s="235">
        <f t="shared" si="57"/>
        <v>28.81</v>
      </c>
      <c r="AJ301" s="235">
        <f t="shared" si="57"/>
        <v>28.81</v>
      </c>
      <c r="AK301" s="235">
        <f t="shared" si="57"/>
        <v>28.81</v>
      </c>
      <c r="AL301" s="235">
        <f t="shared" si="55"/>
        <v>28.81</v>
      </c>
      <c r="AM301" s="235">
        <f t="shared" si="55"/>
        <v>28.81</v>
      </c>
      <c r="AN301" s="235">
        <f t="shared" si="55"/>
        <v>28.81</v>
      </c>
      <c r="AO301" s="235">
        <f t="shared" si="55"/>
        <v>28.81</v>
      </c>
      <c r="AP301" s="235">
        <f t="shared" si="55"/>
        <v>28.81</v>
      </c>
      <c r="AQ301" s="235">
        <f t="shared" si="55"/>
        <v>28.81</v>
      </c>
      <c r="AR301" s="235">
        <f t="shared" si="48"/>
        <v>28.81</v>
      </c>
      <c r="AS301" s="235">
        <f t="shared" si="48"/>
        <v>28.81</v>
      </c>
      <c r="AT301" s="235">
        <f t="shared" si="48"/>
        <v>28.81</v>
      </c>
      <c r="AU301" s="236">
        <f t="shared" si="50"/>
        <v>345.71999999999997</v>
      </c>
      <c r="AV301" s="236">
        <f t="shared" si="51"/>
        <v>28.81</v>
      </c>
      <c r="AW301" s="236">
        <f t="shared" si="51"/>
        <v>28.81</v>
      </c>
      <c r="AX301" s="236">
        <f t="shared" si="51"/>
        <v>28.81</v>
      </c>
      <c r="AY301" s="236">
        <f t="shared" si="51"/>
        <v>28.81</v>
      </c>
      <c r="AZ301" s="236">
        <f t="shared" si="58"/>
        <v>28.81</v>
      </c>
      <c r="BA301" s="236">
        <f t="shared" si="58"/>
        <v>28.81</v>
      </c>
      <c r="BB301" s="236">
        <f t="shared" si="58"/>
        <v>28.81</v>
      </c>
      <c r="BC301" s="236">
        <f t="shared" si="56"/>
        <v>28.81</v>
      </c>
      <c r="BD301" s="236">
        <f t="shared" si="56"/>
        <v>28.81</v>
      </c>
      <c r="BE301" s="236">
        <f t="shared" si="56"/>
        <v>28.81</v>
      </c>
      <c r="BF301" s="236">
        <f t="shared" si="56"/>
        <v>28.81</v>
      </c>
      <c r="BG301" s="236">
        <f t="shared" si="56"/>
        <v>28.81</v>
      </c>
      <c r="BH301" s="236">
        <f t="shared" si="56"/>
        <v>28.81</v>
      </c>
      <c r="BI301" s="236">
        <f t="shared" si="49"/>
        <v>28.81</v>
      </c>
      <c r="BJ301" s="236">
        <f t="shared" si="49"/>
        <v>28.81</v>
      </c>
      <c r="BK301" s="236">
        <f t="shared" si="49"/>
        <v>28.81</v>
      </c>
      <c r="BL301" s="235">
        <f t="shared" si="52"/>
        <v>345.71999999999997</v>
      </c>
      <c r="BM301" s="234"/>
      <c r="BN301" s="234"/>
      <c r="BO301" s="234"/>
      <c r="BP301" s="234"/>
      <c r="BQ301" s="234"/>
    </row>
    <row r="302" spans="1:72">
      <c r="A302" s="234" t="s">
        <v>515</v>
      </c>
      <c r="B302" s="231">
        <v>3.8900000000000004E-2</v>
      </c>
      <c r="C302" s="231">
        <v>3.8900000000000004E-2</v>
      </c>
      <c r="D302" s="220">
        <v>8861.01</v>
      </c>
      <c r="E302" s="220">
        <v>8861.01</v>
      </c>
      <c r="F302" s="220">
        <v>8861.01</v>
      </c>
      <c r="G302" s="220">
        <v>8861.01</v>
      </c>
      <c r="H302" s="220">
        <v>8861.01</v>
      </c>
      <c r="I302" s="220">
        <v>8861.01</v>
      </c>
      <c r="J302" s="220">
        <v>8861.01</v>
      </c>
      <c r="K302" s="220">
        <v>8861.01</v>
      </c>
      <c r="L302" s="220">
        <v>8861.01</v>
      </c>
      <c r="M302" s="220">
        <v>8861.01</v>
      </c>
      <c r="N302" s="220">
        <v>8861.01</v>
      </c>
      <c r="O302" s="220">
        <v>8861.01</v>
      </c>
      <c r="P302" s="220">
        <f t="shared" si="53"/>
        <v>106332.11999999998</v>
      </c>
      <c r="Q302" s="220">
        <v>8861.01</v>
      </c>
      <c r="R302" s="220">
        <v>8861.01</v>
      </c>
      <c r="S302" s="220">
        <v>8861.01</v>
      </c>
      <c r="T302" s="220">
        <v>8861.01</v>
      </c>
      <c r="U302" s="220">
        <v>8861.01</v>
      </c>
      <c r="V302" s="220">
        <v>8861.01</v>
      </c>
      <c r="W302" s="220">
        <v>8861.01</v>
      </c>
      <c r="X302" s="220">
        <v>8861.01</v>
      </c>
      <c r="Y302" s="220">
        <v>8861.01</v>
      </c>
      <c r="Z302" s="220">
        <v>1037462.01</v>
      </c>
      <c r="AA302" s="220">
        <v>2066063.01</v>
      </c>
      <c r="AB302" s="220">
        <v>2066063.01</v>
      </c>
      <c r="AC302" s="220">
        <v>2491691.0099999998</v>
      </c>
      <c r="AD302" s="220">
        <v>2917319.01</v>
      </c>
      <c r="AE302" s="220">
        <v>2917319.01</v>
      </c>
      <c r="AF302" s="220">
        <v>2917319.01</v>
      </c>
      <c r="AG302" s="220">
        <f t="shared" si="54"/>
        <v>16457541.119999999</v>
      </c>
      <c r="AH302" s="234"/>
      <c r="AI302" s="235">
        <f t="shared" si="57"/>
        <v>28.72</v>
      </c>
      <c r="AJ302" s="235">
        <f t="shared" si="57"/>
        <v>28.72</v>
      </c>
      <c r="AK302" s="235">
        <f t="shared" si="57"/>
        <v>28.72</v>
      </c>
      <c r="AL302" s="235">
        <f t="shared" si="55"/>
        <v>28.72</v>
      </c>
      <c r="AM302" s="235">
        <f t="shared" si="55"/>
        <v>28.72</v>
      </c>
      <c r="AN302" s="235">
        <f t="shared" si="55"/>
        <v>28.72</v>
      </c>
      <c r="AO302" s="235">
        <f t="shared" si="55"/>
        <v>28.72</v>
      </c>
      <c r="AP302" s="235">
        <f t="shared" si="55"/>
        <v>28.72</v>
      </c>
      <c r="AQ302" s="235">
        <f t="shared" si="55"/>
        <v>28.72</v>
      </c>
      <c r="AR302" s="235">
        <f t="shared" si="48"/>
        <v>28.72</v>
      </c>
      <c r="AS302" s="235">
        <f t="shared" si="48"/>
        <v>28.72</v>
      </c>
      <c r="AT302" s="235">
        <f t="shared" si="48"/>
        <v>28.72</v>
      </c>
      <c r="AU302" s="236">
        <f t="shared" si="50"/>
        <v>344.6400000000001</v>
      </c>
      <c r="AV302" s="236">
        <f t="shared" si="51"/>
        <v>28.72</v>
      </c>
      <c r="AW302" s="236">
        <f t="shared" si="51"/>
        <v>28.72</v>
      </c>
      <c r="AX302" s="236">
        <f t="shared" si="51"/>
        <v>28.72</v>
      </c>
      <c r="AY302" s="236">
        <f t="shared" si="51"/>
        <v>28.72</v>
      </c>
      <c r="AZ302" s="236">
        <f t="shared" si="58"/>
        <v>28.72</v>
      </c>
      <c r="BA302" s="236">
        <f t="shared" si="58"/>
        <v>28.72</v>
      </c>
      <c r="BB302" s="236">
        <f t="shared" si="58"/>
        <v>28.72</v>
      </c>
      <c r="BC302" s="236">
        <f t="shared" si="56"/>
        <v>28.72</v>
      </c>
      <c r="BD302" s="236">
        <f t="shared" si="56"/>
        <v>28.72</v>
      </c>
      <c r="BE302" s="236">
        <f t="shared" si="56"/>
        <v>3363.11</v>
      </c>
      <c r="BF302" s="236">
        <f t="shared" si="56"/>
        <v>6697.49</v>
      </c>
      <c r="BG302" s="236">
        <f t="shared" si="56"/>
        <v>6697.49</v>
      </c>
      <c r="BH302" s="236">
        <f t="shared" si="56"/>
        <v>8077.23</v>
      </c>
      <c r="BI302" s="236">
        <f t="shared" si="49"/>
        <v>9456.98</v>
      </c>
      <c r="BJ302" s="236">
        <f t="shared" si="49"/>
        <v>9456.98</v>
      </c>
      <c r="BK302" s="236">
        <f t="shared" si="49"/>
        <v>9456.98</v>
      </c>
      <c r="BL302" s="235">
        <f t="shared" si="52"/>
        <v>53349.86</v>
      </c>
      <c r="BM302" s="234"/>
      <c r="BN302" s="234"/>
      <c r="BO302" s="234"/>
      <c r="BP302" s="234"/>
      <c r="BQ302" s="234"/>
    </row>
    <row r="303" spans="1:72">
      <c r="A303" s="234" t="s">
        <v>516</v>
      </c>
      <c r="B303" s="231">
        <v>3.9099999999999996E-2</v>
      </c>
      <c r="C303" s="231">
        <v>3.9099999999999996E-2</v>
      </c>
      <c r="D303" s="220">
        <v>9113.52</v>
      </c>
      <c r="E303" s="220">
        <v>9113.52</v>
      </c>
      <c r="F303" s="220">
        <v>9113.52</v>
      </c>
      <c r="G303" s="220">
        <v>9113.52</v>
      </c>
      <c r="H303" s="220">
        <v>9113.52</v>
      </c>
      <c r="I303" s="220">
        <v>9113.52</v>
      </c>
      <c r="J303" s="220">
        <v>9113.52</v>
      </c>
      <c r="K303" s="220">
        <v>9113.52</v>
      </c>
      <c r="L303" s="220">
        <v>9113.52</v>
      </c>
      <c r="M303" s="220">
        <v>9113.52</v>
      </c>
      <c r="N303" s="220">
        <v>9113.52</v>
      </c>
      <c r="O303" s="220">
        <v>9113.52</v>
      </c>
      <c r="P303" s="220">
        <f t="shared" si="53"/>
        <v>109362.24000000003</v>
      </c>
      <c r="Q303" s="220">
        <v>9113.52</v>
      </c>
      <c r="R303" s="220">
        <v>9113.52</v>
      </c>
      <c r="S303" s="220">
        <v>9113.52</v>
      </c>
      <c r="T303" s="220">
        <v>9113.52</v>
      </c>
      <c r="U303" s="220">
        <v>9113.52</v>
      </c>
      <c r="V303" s="220">
        <v>9113.52</v>
      </c>
      <c r="W303" s="220">
        <v>9113.52</v>
      </c>
      <c r="X303" s="220">
        <v>9113.52</v>
      </c>
      <c r="Y303" s="220">
        <v>9113.52</v>
      </c>
      <c r="Z303" s="220">
        <v>9113.52</v>
      </c>
      <c r="AA303" s="220">
        <v>9113.52</v>
      </c>
      <c r="AB303" s="220">
        <v>9113.52</v>
      </c>
      <c r="AC303" s="220">
        <v>9113.52</v>
      </c>
      <c r="AD303" s="220">
        <v>9113.52</v>
      </c>
      <c r="AE303" s="220">
        <v>9113.52</v>
      </c>
      <c r="AF303" s="220">
        <v>9113.52</v>
      </c>
      <c r="AG303" s="220">
        <f t="shared" si="54"/>
        <v>109362.24000000003</v>
      </c>
      <c r="AH303" s="234"/>
      <c r="AI303" s="235">
        <f t="shared" si="57"/>
        <v>29.69</v>
      </c>
      <c r="AJ303" s="235">
        <f t="shared" si="57"/>
        <v>29.69</v>
      </c>
      <c r="AK303" s="235">
        <f t="shared" si="57"/>
        <v>29.69</v>
      </c>
      <c r="AL303" s="235">
        <f t="shared" si="55"/>
        <v>29.69</v>
      </c>
      <c r="AM303" s="235">
        <f t="shared" si="55"/>
        <v>29.69</v>
      </c>
      <c r="AN303" s="235">
        <f t="shared" si="55"/>
        <v>29.69</v>
      </c>
      <c r="AO303" s="235">
        <f t="shared" si="55"/>
        <v>29.69</v>
      </c>
      <c r="AP303" s="235">
        <f t="shared" si="55"/>
        <v>29.69</v>
      </c>
      <c r="AQ303" s="235">
        <f t="shared" si="55"/>
        <v>29.69</v>
      </c>
      <c r="AR303" s="235">
        <f t="shared" si="48"/>
        <v>29.69</v>
      </c>
      <c r="AS303" s="235">
        <f t="shared" si="48"/>
        <v>29.69</v>
      </c>
      <c r="AT303" s="235">
        <f t="shared" si="48"/>
        <v>29.69</v>
      </c>
      <c r="AU303" s="236">
        <f t="shared" si="50"/>
        <v>356.28000000000003</v>
      </c>
      <c r="AV303" s="236">
        <f t="shared" si="51"/>
        <v>29.69</v>
      </c>
      <c r="AW303" s="236">
        <f t="shared" si="51"/>
        <v>29.69</v>
      </c>
      <c r="AX303" s="236">
        <f t="shared" si="51"/>
        <v>29.69</v>
      </c>
      <c r="AY303" s="236">
        <f t="shared" si="51"/>
        <v>29.69</v>
      </c>
      <c r="AZ303" s="236">
        <f t="shared" si="58"/>
        <v>29.69</v>
      </c>
      <c r="BA303" s="236">
        <f t="shared" si="58"/>
        <v>29.69</v>
      </c>
      <c r="BB303" s="236">
        <f t="shared" si="58"/>
        <v>29.69</v>
      </c>
      <c r="BC303" s="236">
        <f t="shared" si="56"/>
        <v>29.69</v>
      </c>
      <c r="BD303" s="236">
        <f t="shared" si="56"/>
        <v>29.69</v>
      </c>
      <c r="BE303" s="236">
        <f t="shared" si="56"/>
        <v>29.69</v>
      </c>
      <c r="BF303" s="236">
        <f t="shared" si="56"/>
        <v>29.69</v>
      </c>
      <c r="BG303" s="236">
        <f t="shared" si="56"/>
        <v>29.69</v>
      </c>
      <c r="BH303" s="236">
        <f t="shared" si="56"/>
        <v>29.69</v>
      </c>
      <c r="BI303" s="236">
        <f t="shared" si="49"/>
        <v>29.69</v>
      </c>
      <c r="BJ303" s="236">
        <f t="shared" si="49"/>
        <v>29.69</v>
      </c>
      <c r="BK303" s="236">
        <f t="shared" si="49"/>
        <v>29.69</v>
      </c>
      <c r="BL303" s="235">
        <f t="shared" si="52"/>
        <v>356.28000000000003</v>
      </c>
      <c r="BM303" s="234"/>
      <c r="BN303" s="234"/>
      <c r="BO303" s="234"/>
      <c r="BP303" s="234"/>
      <c r="BQ303" s="234"/>
    </row>
    <row r="304" spans="1:72">
      <c r="A304" s="234" t="s">
        <v>517</v>
      </c>
      <c r="B304" s="231">
        <v>8.6E-3</v>
      </c>
      <c r="C304" s="231">
        <v>8.6E-3</v>
      </c>
      <c r="D304" s="220">
        <v>27309924.550000001</v>
      </c>
      <c r="E304" s="220">
        <v>27309924.550000001</v>
      </c>
      <c r="F304" s="220">
        <v>27309924.550000001</v>
      </c>
      <c r="G304" s="220">
        <v>27309924.550000001</v>
      </c>
      <c r="H304" s="220">
        <v>27309924.550000001</v>
      </c>
      <c r="I304" s="220">
        <v>27309924.550000001</v>
      </c>
      <c r="J304" s="220">
        <v>27520177.515000001</v>
      </c>
      <c r="K304" s="220">
        <v>27971508.245000001</v>
      </c>
      <c r="L304" s="220">
        <v>28212586.010000002</v>
      </c>
      <c r="M304" s="220">
        <v>28212586.010000002</v>
      </c>
      <c r="N304" s="220">
        <v>28212586.010000002</v>
      </c>
      <c r="O304" s="220">
        <v>28212586.010000002</v>
      </c>
      <c r="P304" s="220">
        <f t="shared" si="53"/>
        <v>332201577.09999996</v>
      </c>
      <c r="Q304" s="220">
        <v>28212586.010000002</v>
      </c>
      <c r="R304" s="220">
        <v>28212586.010000002</v>
      </c>
      <c r="S304" s="220">
        <v>28212586.010000002</v>
      </c>
      <c r="T304" s="220">
        <v>28212586.010000002</v>
      </c>
      <c r="U304" s="220">
        <v>28212586.010000002</v>
      </c>
      <c r="V304" s="220">
        <v>28212586.010000002</v>
      </c>
      <c r="W304" s="220">
        <v>28212586.010000002</v>
      </c>
      <c r="X304" s="220">
        <v>28212586.010000002</v>
      </c>
      <c r="Y304" s="220">
        <v>29718295.600000001</v>
      </c>
      <c r="Z304" s="220">
        <v>31224005.190000001</v>
      </c>
      <c r="AA304" s="220">
        <v>31224005.190000001</v>
      </c>
      <c r="AB304" s="220">
        <v>31224005.190000001</v>
      </c>
      <c r="AC304" s="220">
        <v>31224005.190000001</v>
      </c>
      <c r="AD304" s="220">
        <v>32010367.650000002</v>
      </c>
      <c r="AE304" s="220">
        <v>32796730.109999999</v>
      </c>
      <c r="AF304" s="220">
        <v>33751125.409999996</v>
      </c>
      <c r="AG304" s="220">
        <f t="shared" si="54"/>
        <v>366022883.57000005</v>
      </c>
      <c r="AH304" s="234"/>
      <c r="AI304" s="235">
        <f t="shared" si="57"/>
        <v>19572.11</v>
      </c>
      <c r="AJ304" s="235">
        <f t="shared" si="57"/>
        <v>19572.11</v>
      </c>
      <c r="AK304" s="235">
        <f t="shared" si="57"/>
        <v>19572.11</v>
      </c>
      <c r="AL304" s="235">
        <f t="shared" si="55"/>
        <v>19572.11</v>
      </c>
      <c r="AM304" s="235">
        <f t="shared" si="55"/>
        <v>19572.11</v>
      </c>
      <c r="AN304" s="235">
        <f t="shared" si="55"/>
        <v>19572.11</v>
      </c>
      <c r="AO304" s="235">
        <f t="shared" si="55"/>
        <v>19722.79</v>
      </c>
      <c r="AP304" s="235">
        <f t="shared" si="55"/>
        <v>20046.25</v>
      </c>
      <c r="AQ304" s="235">
        <f t="shared" si="55"/>
        <v>20219.02</v>
      </c>
      <c r="AR304" s="235">
        <f t="shared" si="48"/>
        <v>20219.02</v>
      </c>
      <c r="AS304" s="235">
        <f t="shared" si="48"/>
        <v>20219.02</v>
      </c>
      <c r="AT304" s="235">
        <f t="shared" si="48"/>
        <v>20219.02</v>
      </c>
      <c r="AU304" s="236">
        <f t="shared" si="50"/>
        <v>238077.77999999997</v>
      </c>
      <c r="AV304" s="236">
        <f t="shared" si="51"/>
        <v>20219.02</v>
      </c>
      <c r="AW304" s="236">
        <f t="shared" si="51"/>
        <v>20219.02</v>
      </c>
      <c r="AX304" s="236">
        <f t="shared" si="51"/>
        <v>20219.02</v>
      </c>
      <c r="AY304" s="236">
        <f t="shared" si="51"/>
        <v>20219.02</v>
      </c>
      <c r="AZ304" s="236">
        <f t="shared" si="58"/>
        <v>20219.02</v>
      </c>
      <c r="BA304" s="236">
        <f t="shared" si="58"/>
        <v>20219.02</v>
      </c>
      <c r="BB304" s="236">
        <f t="shared" si="58"/>
        <v>20219.02</v>
      </c>
      <c r="BC304" s="236">
        <f t="shared" si="56"/>
        <v>20219.02</v>
      </c>
      <c r="BD304" s="236">
        <f t="shared" si="56"/>
        <v>21298.11</v>
      </c>
      <c r="BE304" s="236">
        <f t="shared" si="56"/>
        <v>22377.200000000001</v>
      </c>
      <c r="BF304" s="236">
        <f t="shared" si="56"/>
        <v>22377.200000000001</v>
      </c>
      <c r="BG304" s="236">
        <f t="shared" si="56"/>
        <v>22377.200000000001</v>
      </c>
      <c r="BH304" s="236">
        <f t="shared" si="56"/>
        <v>22377.200000000001</v>
      </c>
      <c r="BI304" s="236">
        <f t="shared" si="49"/>
        <v>22940.76</v>
      </c>
      <c r="BJ304" s="236">
        <f t="shared" si="49"/>
        <v>23504.32</v>
      </c>
      <c r="BK304" s="236">
        <f t="shared" si="49"/>
        <v>24188.31</v>
      </c>
      <c r="BL304" s="235">
        <f t="shared" si="52"/>
        <v>262316.38000000006</v>
      </c>
      <c r="BM304" s="234"/>
      <c r="BN304" s="234"/>
      <c r="BO304" s="234"/>
      <c r="BP304" s="234"/>
      <c r="BQ304" s="234"/>
      <c r="BS304" s="232"/>
      <c r="BT304" s="232"/>
    </row>
    <row r="305" spans="1:72">
      <c r="A305" s="234" t="s">
        <v>518</v>
      </c>
      <c r="B305" s="231">
        <v>8.6E-3</v>
      </c>
      <c r="C305" s="231">
        <v>8.6E-3</v>
      </c>
      <c r="D305" s="220">
        <v>439.53000000000003</v>
      </c>
      <c r="E305" s="220">
        <v>439.53000000000003</v>
      </c>
      <c r="F305" s="220">
        <v>439.53000000000003</v>
      </c>
      <c r="G305" s="220">
        <v>439.53000000000003</v>
      </c>
      <c r="H305" s="220">
        <v>439.53000000000003</v>
      </c>
      <c r="I305" s="220">
        <v>439.53000000000003</v>
      </c>
      <c r="J305" s="220">
        <v>439.53000000000003</v>
      </c>
      <c r="K305" s="220">
        <v>439.53000000000003</v>
      </c>
      <c r="L305" s="220">
        <v>439.53000000000003</v>
      </c>
      <c r="M305" s="220">
        <v>439.53000000000003</v>
      </c>
      <c r="N305" s="220">
        <v>439.53000000000003</v>
      </c>
      <c r="O305" s="220">
        <v>439.53000000000003</v>
      </c>
      <c r="P305" s="220">
        <f t="shared" si="53"/>
        <v>5274.3600000000006</v>
      </c>
      <c r="Q305" s="220">
        <v>439.53000000000003</v>
      </c>
      <c r="R305" s="220">
        <v>439.53000000000003</v>
      </c>
      <c r="S305" s="220">
        <v>439.53000000000003</v>
      </c>
      <c r="T305" s="220">
        <v>439.53000000000003</v>
      </c>
      <c r="U305" s="220">
        <v>439.53000000000003</v>
      </c>
      <c r="V305" s="220">
        <v>439.53000000000003</v>
      </c>
      <c r="W305" s="220">
        <v>439.53000000000003</v>
      </c>
      <c r="X305" s="220">
        <v>439.53000000000003</v>
      </c>
      <c r="Y305" s="220">
        <v>439.53000000000003</v>
      </c>
      <c r="Z305" s="220">
        <v>439.53000000000003</v>
      </c>
      <c r="AA305" s="220">
        <v>439.53000000000003</v>
      </c>
      <c r="AB305" s="220">
        <v>439.53000000000003</v>
      </c>
      <c r="AC305" s="220">
        <v>439.53000000000003</v>
      </c>
      <c r="AD305" s="220">
        <v>439.53000000000003</v>
      </c>
      <c r="AE305" s="220">
        <v>439.53000000000003</v>
      </c>
      <c r="AF305" s="220">
        <v>439.53000000000003</v>
      </c>
      <c r="AG305" s="220">
        <f t="shared" si="54"/>
        <v>5274.3600000000006</v>
      </c>
      <c r="AH305" s="234"/>
      <c r="AI305" s="235">
        <f t="shared" si="57"/>
        <v>0.31</v>
      </c>
      <c r="AJ305" s="235">
        <f t="shared" si="57"/>
        <v>0.31</v>
      </c>
      <c r="AK305" s="235">
        <f t="shared" si="57"/>
        <v>0.31</v>
      </c>
      <c r="AL305" s="235">
        <f t="shared" si="55"/>
        <v>0.31</v>
      </c>
      <c r="AM305" s="235">
        <f t="shared" si="55"/>
        <v>0.31</v>
      </c>
      <c r="AN305" s="235">
        <f t="shared" si="55"/>
        <v>0.31</v>
      </c>
      <c r="AO305" s="235">
        <f t="shared" si="55"/>
        <v>0.31</v>
      </c>
      <c r="AP305" s="235">
        <f t="shared" si="55"/>
        <v>0.31</v>
      </c>
      <c r="AQ305" s="235">
        <f t="shared" si="55"/>
        <v>0.31</v>
      </c>
      <c r="AR305" s="235">
        <f t="shared" si="48"/>
        <v>0.31</v>
      </c>
      <c r="AS305" s="235">
        <f t="shared" si="48"/>
        <v>0.31</v>
      </c>
      <c r="AT305" s="235">
        <f t="shared" si="48"/>
        <v>0.31</v>
      </c>
      <c r="AU305" s="236">
        <f t="shared" si="50"/>
        <v>3.72</v>
      </c>
      <c r="AV305" s="236">
        <f t="shared" si="51"/>
        <v>0.31</v>
      </c>
      <c r="AW305" s="236">
        <f t="shared" si="51"/>
        <v>0.31</v>
      </c>
      <c r="AX305" s="236">
        <f t="shared" si="51"/>
        <v>0.31</v>
      </c>
      <c r="AY305" s="236">
        <f t="shared" si="51"/>
        <v>0.31</v>
      </c>
      <c r="AZ305" s="236">
        <f t="shared" si="58"/>
        <v>0.31</v>
      </c>
      <c r="BA305" s="236">
        <f t="shared" si="58"/>
        <v>0.31</v>
      </c>
      <c r="BB305" s="236">
        <f t="shared" si="58"/>
        <v>0.31</v>
      </c>
      <c r="BC305" s="236">
        <f t="shared" si="56"/>
        <v>0.31</v>
      </c>
      <c r="BD305" s="236">
        <f t="shared" si="56"/>
        <v>0.31</v>
      </c>
      <c r="BE305" s="236">
        <f t="shared" si="56"/>
        <v>0.31</v>
      </c>
      <c r="BF305" s="236">
        <f t="shared" si="56"/>
        <v>0.31</v>
      </c>
      <c r="BG305" s="236">
        <f t="shared" si="56"/>
        <v>0.31</v>
      </c>
      <c r="BH305" s="236">
        <f t="shared" si="56"/>
        <v>0.31</v>
      </c>
      <c r="BI305" s="236">
        <f t="shared" si="49"/>
        <v>0.31</v>
      </c>
      <c r="BJ305" s="236">
        <f t="shared" si="49"/>
        <v>0.31</v>
      </c>
      <c r="BK305" s="236">
        <f t="shared" si="49"/>
        <v>0.31</v>
      </c>
      <c r="BL305" s="235">
        <f t="shared" si="52"/>
        <v>3.72</v>
      </c>
      <c r="BM305" s="234"/>
      <c r="BN305" s="234"/>
      <c r="BO305" s="234"/>
      <c r="BP305" s="234"/>
      <c r="BQ305" s="234"/>
      <c r="BS305" s="232"/>
      <c r="BT305" s="232"/>
    </row>
    <row r="306" spans="1:72">
      <c r="A306" s="234" t="s">
        <v>519</v>
      </c>
      <c r="B306" s="231">
        <v>8.6E-3</v>
      </c>
      <c r="C306" s="231">
        <v>8.6E-3</v>
      </c>
      <c r="D306" s="220">
        <v>2241681.4</v>
      </c>
      <c r="E306" s="220">
        <v>2241681.4</v>
      </c>
      <c r="F306" s="220">
        <v>2241681.4</v>
      </c>
      <c r="G306" s="220">
        <v>2241681.4</v>
      </c>
      <c r="H306" s="220">
        <v>2241681.4</v>
      </c>
      <c r="I306" s="220">
        <v>2241681.4</v>
      </c>
      <c r="J306" s="220">
        <v>2241681.4</v>
      </c>
      <c r="K306" s="220">
        <v>2241681.4</v>
      </c>
      <c r="L306" s="220">
        <v>2241681.4</v>
      </c>
      <c r="M306" s="220">
        <v>2241681.4</v>
      </c>
      <c r="N306" s="220">
        <v>2241681.4</v>
      </c>
      <c r="O306" s="220">
        <v>2241681.4</v>
      </c>
      <c r="P306" s="220">
        <f t="shared" si="53"/>
        <v>26900176.799999993</v>
      </c>
      <c r="Q306" s="220">
        <v>2536481.645</v>
      </c>
      <c r="R306" s="220">
        <v>2831281.8899999997</v>
      </c>
      <c r="S306" s="220">
        <v>2831281.8899999997</v>
      </c>
      <c r="T306" s="220">
        <v>2831281.8899999997</v>
      </c>
      <c r="U306" s="220">
        <v>2831281.8899999997</v>
      </c>
      <c r="V306" s="220">
        <v>2831281.8899999997</v>
      </c>
      <c r="W306" s="220">
        <v>2831281.8899999997</v>
      </c>
      <c r="X306" s="220">
        <v>2831281.8899999997</v>
      </c>
      <c r="Y306" s="220">
        <v>2831281.8899999997</v>
      </c>
      <c r="Z306" s="220">
        <v>2831281.8899999997</v>
      </c>
      <c r="AA306" s="220">
        <v>2831281.8899999997</v>
      </c>
      <c r="AB306" s="220">
        <v>2831281.8899999997</v>
      </c>
      <c r="AC306" s="220">
        <v>2831281.8899999997</v>
      </c>
      <c r="AD306" s="220">
        <v>2831281.8899999997</v>
      </c>
      <c r="AE306" s="220">
        <v>2831281.8899999997</v>
      </c>
      <c r="AF306" s="220">
        <v>2831281.8899999997</v>
      </c>
      <c r="AG306" s="220">
        <f t="shared" si="54"/>
        <v>33975382.68</v>
      </c>
      <c r="AH306" s="234"/>
      <c r="AI306" s="235">
        <f t="shared" si="57"/>
        <v>1606.54</v>
      </c>
      <c r="AJ306" s="235">
        <f t="shared" si="57"/>
        <v>1606.54</v>
      </c>
      <c r="AK306" s="235">
        <f t="shared" si="57"/>
        <v>1606.54</v>
      </c>
      <c r="AL306" s="235">
        <f t="shared" si="55"/>
        <v>1606.54</v>
      </c>
      <c r="AM306" s="235">
        <f t="shared" si="55"/>
        <v>1606.54</v>
      </c>
      <c r="AN306" s="235">
        <f t="shared" si="55"/>
        <v>1606.54</v>
      </c>
      <c r="AO306" s="235">
        <f t="shared" si="55"/>
        <v>1606.54</v>
      </c>
      <c r="AP306" s="235">
        <f t="shared" si="55"/>
        <v>1606.54</v>
      </c>
      <c r="AQ306" s="235">
        <f t="shared" si="55"/>
        <v>1606.54</v>
      </c>
      <c r="AR306" s="235">
        <f t="shared" si="48"/>
        <v>1606.54</v>
      </c>
      <c r="AS306" s="235">
        <f t="shared" si="48"/>
        <v>1606.54</v>
      </c>
      <c r="AT306" s="235">
        <f t="shared" si="48"/>
        <v>1606.54</v>
      </c>
      <c r="AU306" s="236">
        <f t="shared" si="50"/>
        <v>19278.480000000003</v>
      </c>
      <c r="AV306" s="236">
        <f t="shared" si="51"/>
        <v>1817.81</v>
      </c>
      <c r="AW306" s="236">
        <f t="shared" si="51"/>
        <v>2029.09</v>
      </c>
      <c r="AX306" s="236">
        <f t="shared" si="51"/>
        <v>2029.09</v>
      </c>
      <c r="AY306" s="236">
        <f t="shared" si="51"/>
        <v>2029.09</v>
      </c>
      <c r="AZ306" s="236">
        <f t="shared" si="58"/>
        <v>2029.09</v>
      </c>
      <c r="BA306" s="236">
        <f t="shared" si="58"/>
        <v>2029.09</v>
      </c>
      <c r="BB306" s="236">
        <f t="shared" si="58"/>
        <v>2029.09</v>
      </c>
      <c r="BC306" s="236">
        <f t="shared" si="56"/>
        <v>2029.09</v>
      </c>
      <c r="BD306" s="236">
        <f t="shared" si="56"/>
        <v>2029.09</v>
      </c>
      <c r="BE306" s="236">
        <f t="shared" si="56"/>
        <v>2029.09</v>
      </c>
      <c r="BF306" s="236">
        <f t="shared" si="56"/>
        <v>2029.09</v>
      </c>
      <c r="BG306" s="236">
        <f t="shared" si="56"/>
        <v>2029.09</v>
      </c>
      <c r="BH306" s="236">
        <f t="shared" si="56"/>
        <v>2029.09</v>
      </c>
      <c r="BI306" s="236">
        <f t="shared" si="49"/>
        <v>2029.09</v>
      </c>
      <c r="BJ306" s="236">
        <f t="shared" si="49"/>
        <v>2029.09</v>
      </c>
      <c r="BK306" s="236">
        <f t="shared" si="49"/>
        <v>2029.09</v>
      </c>
      <c r="BL306" s="235">
        <f t="shared" si="52"/>
        <v>24349.079999999998</v>
      </c>
      <c r="BM306" s="234"/>
      <c r="BN306" s="234"/>
      <c r="BO306" s="234"/>
      <c r="BP306" s="234"/>
      <c r="BQ306" s="234"/>
      <c r="BS306" s="232"/>
      <c r="BT306" s="232"/>
    </row>
    <row r="307" spans="1:72">
      <c r="A307" s="234" t="s">
        <v>520</v>
      </c>
      <c r="B307" s="231">
        <v>0</v>
      </c>
      <c r="C307" s="231">
        <v>0</v>
      </c>
      <c r="D307" s="220">
        <v>2316808.87</v>
      </c>
      <c r="E307" s="220">
        <v>2316808.87</v>
      </c>
      <c r="F307" s="220">
        <v>2316808.87</v>
      </c>
      <c r="G307" s="220">
        <v>2316808.87</v>
      </c>
      <c r="H307" s="220">
        <v>2316808.87</v>
      </c>
      <c r="I307" s="220">
        <v>2316808.87</v>
      </c>
      <c r="J307" s="220">
        <v>2321387.5700000003</v>
      </c>
      <c r="K307" s="220">
        <v>2325966.27</v>
      </c>
      <c r="L307" s="220">
        <v>2325966.27</v>
      </c>
      <c r="M307" s="220">
        <v>2325966.27</v>
      </c>
      <c r="N307" s="220">
        <v>2325966.27</v>
      </c>
      <c r="O307" s="220">
        <v>2325966.27</v>
      </c>
      <c r="P307" s="220">
        <f t="shared" si="53"/>
        <v>27852072.140000001</v>
      </c>
      <c r="Q307" s="220">
        <v>2417825.5950000002</v>
      </c>
      <c r="R307" s="220">
        <v>2509684.92</v>
      </c>
      <c r="S307" s="220">
        <v>2509684.92</v>
      </c>
      <c r="T307" s="220">
        <v>2509684.92</v>
      </c>
      <c r="U307" s="220">
        <v>2509684.92</v>
      </c>
      <c r="V307" s="220">
        <v>2509684.92</v>
      </c>
      <c r="W307" s="220">
        <v>2509684.92</v>
      </c>
      <c r="X307" s="220">
        <v>2509684.92</v>
      </c>
      <c r="Y307" s="220">
        <v>2509684.92</v>
      </c>
      <c r="Z307" s="220">
        <v>2509684.92</v>
      </c>
      <c r="AA307" s="220">
        <v>2509684.92</v>
      </c>
      <c r="AB307" s="220">
        <v>2509684.92</v>
      </c>
      <c r="AC307" s="220">
        <v>2509684.92</v>
      </c>
      <c r="AD307" s="220">
        <v>2509684.92</v>
      </c>
      <c r="AE307" s="220">
        <v>2509684.92</v>
      </c>
      <c r="AF307" s="220">
        <v>2509684.92</v>
      </c>
      <c r="AG307" s="220">
        <f t="shared" si="54"/>
        <v>30116219.040000007</v>
      </c>
      <c r="AH307" s="234"/>
      <c r="AI307" s="235">
        <f t="shared" si="57"/>
        <v>0</v>
      </c>
      <c r="AJ307" s="235">
        <f t="shared" si="57"/>
        <v>0</v>
      </c>
      <c r="AK307" s="235">
        <f t="shared" si="57"/>
        <v>0</v>
      </c>
      <c r="AL307" s="235">
        <f t="shared" si="55"/>
        <v>0</v>
      </c>
      <c r="AM307" s="235">
        <f t="shared" si="55"/>
        <v>0</v>
      </c>
      <c r="AN307" s="235">
        <f t="shared" si="55"/>
        <v>0</v>
      </c>
      <c r="AO307" s="235">
        <f t="shared" si="55"/>
        <v>0</v>
      </c>
      <c r="AP307" s="235">
        <f t="shared" si="55"/>
        <v>0</v>
      </c>
      <c r="AQ307" s="235">
        <f t="shared" si="55"/>
        <v>0</v>
      </c>
      <c r="AR307" s="235">
        <f t="shared" si="48"/>
        <v>0</v>
      </c>
      <c r="AS307" s="235">
        <f t="shared" si="48"/>
        <v>0</v>
      </c>
      <c r="AT307" s="235">
        <f t="shared" si="48"/>
        <v>0</v>
      </c>
      <c r="AU307" s="236">
        <f t="shared" si="50"/>
        <v>0</v>
      </c>
      <c r="AV307" s="236">
        <f t="shared" si="51"/>
        <v>0</v>
      </c>
      <c r="AW307" s="236">
        <f t="shared" si="51"/>
        <v>0</v>
      </c>
      <c r="AX307" s="236">
        <f t="shared" si="51"/>
        <v>0</v>
      </c>
      <c r="AY307" s="236">
        <f t="shared" si="51"/>
        <v>0</v>
      </c>
      <c r="AZ307" s="236">
        <f t="shared" si="58"/>
        <v>0</v>
      </c>
      <c r="BA307" s="236">
        <f t="shared" si="58"/>
        <v>0</v>
      </c>
      <c r="BB307" s="236">
        <f t="shared" si="58"/>
        <v>0</v>
      </c>
      <c r="BC307" s="236">
        <f t="shared" si="56"/>
        <v>0</v>
      </c>
      <c r="BD307" s="236">
        <f t="shared" si="56"/>
        <v>0</v>
      </c>
      <c r="BE307" s="236">
        <f t="shared" si="56"/>
        <v>0</v>
      </c>
      <c r="BF307" s="236">
        <f t="shared" si="56"/>
        <v>0</v>
      </c>
      <c r="BG307" s="236">
        <f t="shared" si="56"/>
        <v>0</v>
      </c>
      <c r="BH307" s="236">
        <f t="shared" si="56"/>
        <v>0</v>
      </c>
      <c r="BI307" s="236">
        <f t="shared" si="49"/>
        <v>0</v>
      </c>
      <c r="BJ307" s="236">
        <f t="shared" si="49"/>
        <v>0</v>
      </c>
      <c r="BK307" s="236">
        <f t="shared" si="49"/>
        <v>0</v>
      </c>
      <c r="BL307" s="235">
        <f t="shared" si="52"/>
        <v>0</v>
      </c>
      <c r="BM307" s="234"/>
      <c r="BN307" s="234"/>
      <c r="BO307" s="234"/>
      <c r="BP307" s="234"/>
      <c r="BQ307" s="234"/>
      <c r="BS307" s="232"/>
      <c r="BT307" s="232"/>
    </row>
    <row r="308" spans="1:72">
      <c r="A308" s="234" t="s">
        <v>521</v>
      </c>
      <c r="B308" s="231">
        <v>0</v>
      </c>
      <c r="C308" s="231">
        <v>0</v>
      </c>
      <c r="D308" s="220">
        <v>45687.83</v>
      </c>
      <c r="E308" s="220">
        <v>45687.83</v>
      </c>
      <c r="F308" s="220">
        <v>45687.83</v>
      </c>
      <c r="G308" s="220">
        <v>45687.83</v>
      </c>
      <c r="H308" s="220">
        <v>45687.83</v>
      </c>
      <c r="I308" s="220">
        <v>45687.83</v>
      </c>
      <c r="J308" s="220">
        <v>49590.395000000004</v>
      </c>
      <c r="K308" s="220">
        <v>53492.959999999999</v>
      </c>
      <c r="L308" s="220">
        <v>53492.959999999999</v>
      </c>
      <c r="M308" s="220">
        <v>173994.68</v>
      </c>
      <c r="N308" s="220">
        <v>294496.40000000002</v>
      </c>
      <c r="O308" s="220">
        <v>294496.40000000002</v>
      </c>
      <c r="P308" s="220">
        <f t="shared" si="53"/>
        <v>1193690.7750000001</v>
      </c>
      <c r="Q308" s="220">
        <v>294496.40000000002</v>
      </c>
      <c r="R308" s="220">
        <v>294496.40000000002</v>
      </c>
      <c r="S308" s="220">
        <v>294496.40000000002</v>
      </c>
      <c r="T308" s="220">
        <v>294496.40000000002</v>
      </c>
      <c r="U308" s="220">
        <v>294496.40000000002</v>
      </c>
      <c r="V308" s="220">
        <v>294496.40000000002</v>
      </c>
      <c r="W308" s="220">
        <v>294496.40000000002</v>
      </c>
      <c r="X308" s="220">
        <v>294496.40000000002</v>
      </c>
      <c r="Y308" s="220">
        <v>294496.40000000002</v>
      </c>
      <c r="Z308" s="220">
        <v>294496.40000000002</v>
      </c>
      <c r="AA308" s="220">
        <v>294496.40000000002</v>
      </c>
      <c r="AB308" s="220">
        <v>294496.40000000002</v>
      </c>
      <c r="AC308" s="220">
        <v>294496.40000000002</v>
      </c>
      <c r="AD308" s="220">
        <v>294496.40000000002</v>
      </c>
      <c r="AE308" s="220">
        <v>294496.40000000002</v>
      </c>
      <c r="AF308" s="220">
        <v>294496.40000000002</v>
      </c>
      <c r="AG308" s="220">
        <f t="shared" si="54"/>
        <v>3533956.7999999993</v>
      </c>
      <c r="AH308" s="234"/>
      <c r="AI308" s="235">
        <f t="shared" si="57"/>
        <v>0</v>
      </c>
      <c r="AJ308" s="235">
        <f t="shared" si="57"/>
        <v>0</v>
      </c>
      <c r="AK308" s="235">
        <f t="shared" si="57"/>
        <v>0</v>
      </c>
      <c r="AL308" s="235">
        <f t="shared" si="55"/>
        <v>0</v>
      </c>
      <c r="AM308" s="235">
        <f t="shared" si="55"/>
        <v>0</v>
      </c>
      <c r="AN308" s="235">
        <f t="shared" si="55"/>
        <v>0</v>
      </c>
      <c r="AO308" s="235">
        <f t="shared" si="55"/>
        <v>0</v>
      </c>
      <c r="AP308" s="235">
        <f t="shared" si="55"/>
        <v>0</v>
      </c>
      <c r="AQ308" s="235">
        <f t="shared" si="55"/>
        <v>0</v>
      </c>
      <c r="AR308" s="235">
        <f t="shared" si="48"/>
        <v>0</v>
      </c>
      <c r="AS308" s="235">
        <f t="shared" si="48"/>
        <v>0</v>
      </c>
      <c r="AT308" s="235">
        <f t="shared" si="48"/>
        <v>0</v>
      </c>
      <c r="AU308" s="236">
        <f t="shared" si="50"/>
        <v>0</v>
      </c>
      <c r="AV308" s="236">
        <f t="shared" si="51"/>
        <v>0</v>
      </c>
      <c r="AW308" s="236">
        <f t="shared" si="51"/>
        <v>0</v>
      </c>
      <c r="AX308" s="236">
        <f t="shared" si="51"/>
        <v>0</v>
      </c>
      <c r="AY308" s="236">
        <f t="shared" si="51"/>
        <v>0</v>
      </c>
      <c r="AZ308" s="236">
        <f t="shared" si="58"/>
        <v>0</v>
      </c>
      <c r="BA308" s="236">
        <f t="shared" si="58"/>
        <v>0</v>
      </c>
      <c r="BB308" s="236">
        <f t="shared" si="58"/>
        <v>0</v>
      </c>
      <c r="BC308" s="236">
        <f t="shared" si="56"/>
        <v>0</v>
      </c>
      <c r="BD308" s="236">
        <f t="shared" si="56"/>
        <v>0</v>
      </c>
      <c r="BE308" s="236">
        <f t="shared" si="56"/>
        <v>0</v>
      </c>
      <c r="BF308" s="236">
        <f t="shared" si="56"/>
        <v>0</v>
      </c>
      <c r="BG308" s="236">
        <f t="shared" si="56"/>
        <v>0</v>
      </c>
      <c r="BH308" s="236">
        <f t="shared" si="56"/>
        <v>0</v>
      </c>
      <c r="BI308" s="236">
        <f t="shared" si="49"/>
        <v>0</v>
      </c>
      <c r="BJ308" s="236">
        <f t="shared" si="49"/>
        <v>0</v>
      </c>
      <c r="BK308" s="236">
        <f t="shared" si="49"/>
        <v>0</v>
      </c>
      <c r="BL308" s="235">
        <f t="shared" si="52"/>
        <v>0</v>
      </c>
      <c r="BM308" s="234"/>
      <c r="BN308" s="234"/>
      <c r="BO308" s="234"/>
      <c r="BP308" s="234"/>
      <c r="BQ308" s="234"/>
      <c r="BS308" s="232"/>
      <c r="BT308" s="232"/>
    </row>
    <row r="309" spans="1:72">
      <c r="A309" s="234" t="s">
        <v>522</v>
      </c>
      <c r="B309" s="231">
        <v>1.66E-2</v>
      </c>
      <c r="C309" s="231">
        <v>1.66E-2</v>
      </c>
      <c r="D309" s="220">
        <v>30930520.120000001</v>
      </c>
      <c r="E309" s="220">
        <v>30780534.16</v>
      </c>
      <c r="F309" s="220">
        <v>30709333.059999999</v>
      </c>
      <c r="G309" s="220">
        <v>30701963.59</v>
      </c>
      <c r="H309" s="220">
        <v>30694594.120000001</v>
      </c>
      <c r="I309" s="220">
        <v>30694594.120000001</v>
      </c>
      <c r="J309" s="220">
        <v>30702542.84</v>
      </c>
      <c r="K309" s="220">
        <v>30710491.560000002</v>
      </c>
      <c r="L309" s="220">
        <v>30710491.560000002</v>
      </c>
      <c r="M309" s="220">
        <v>30710491.560000002</v>
      </c>
      <c r="N309" s="220">
        <v>30710491.560000002</v>
      </c>
      <c r="O309" s="220">
        <v>30710491.560000002</v>
      </c>
      <c r="P309" s="220">
        <f t="shared" si="53"/>
        <v>368766539.81</v>
      </c>
      <c r="Q309" s="220">
        <v>30710491.560000002</v>
      </c>
      <c r="R309" s="220">
        <v>30710491.560000002</v>
      </c>
      <c r="S309" s="220">
        <v>30710491.560000002</v>
      </c>
      <c r="T309" s="220">
        <v>30710491.560000002</v>
      </c>
      <c r="U309" s="220">
        <v>30710491.560000002</v>
      </c>
      <c r="V309" s="220">
        <v>30710491.560000002</v>
      </c>
      <c r="W309" s="220">
        <v>30710491.560000002</v>
      </c>
      <c r="X309" s="220">
        <v>30710491.560000002</v>
      </c>
      <c r="Y309" s="220">
        <v>30710491.560000002</v>
      </c>
      <c r="Z309" s="220">
        <v>30710491.560000002</v>
      </c>
      <c r="AA309" s="220">
        <v>30710491.560000002</v>
      </c>
      <c r="AB309" s="220">
        <v>30710491.560000002</v>
      </c>
      <c r="AC309" s="220">
        <v>30710491.560000002</v>
      </c>
      <c r="AD309" s="220">
        <v>30710491.560000002</v>
      </c>
      <c r="AE309" s="220">
        <v>30710491.560000002</v>
      </c>
      <c r="AF309" s="220">
        <v>30710491.560000002</v>
      </c>
      <c r="AG309" s="220">
        <f t="shared" si="54"/>
        <v>368525898.72000003</v>
      </c>
      <c r="AH309" s="234"/>
      <c r="AI309" s="235">
        <f t="shared" si="57"/>
        <v>42787.22</v>
      </c>
      <c r="AJ309" s="235">
        <f t="shared" si="57"/>
        <v>42579.74</v>
      </c>
      <c r="AK309" s="235">
        <f t="shared" si="57"/>
        <v>42481.24</v>
      </c>
      <c r="AL309" s="235">
        <f t="shared" si="55"/>
        <v>42471.05</v>
      </c>
      <c r="AM309" s="235">
        <f t="shared" si="55"/>
        <v>42460.86</v>
      </c>
      <c r="AN309" s="235">
        <f t="shared" si="55"/>
        <v>42460.86</v>
      </c>
      <c r="AO309" s="235">
        <f t="shared" si="55"/>
        <v>42471.85</v>
      </c>
      <c r="AP309" s="235">
        <f t="shared" si="55"/>
        <v>42482.85</v>
      </c>
      <c r="AQ309" s="235">
        <f t="shared" si="55"/>
        <v>42482.85</v>
      </c>
      <c r="AR309" s="235">
        <f t="shared" si="48"/>
        <v>42482.85</v>
      </c>
      <c r="AS309" s="235">
        <f t="shared" si="48"/>
        <v>42482.85</v>
      </c>
      <c r="AT309" s="235">
        <f t="shared" si="48"/>
        <v>42482.85</v>
      </c>
      <c r="AU309" s="236">
        <f t="shared" si="50"/>
        <v>510127.06999999983</v>
      </c>
      <c r="AV309" s="236">
        <f t="shared" si="51"/>
        <v>42482.85</v>
      </c>
      <c r="AW309" s="236">
        <f t="shared" si="51"/>
        <v>42482.85</v>
      </c>
      <c r="AX309" s="236">
        <f t="shared" si="51"/>
        <v>42482.85</v>
      </c>
      <c r="AY309" s="236">
        <f t="shared" si="51"/>
        <v>42482.85</v>
      </c>
      <c r="AZ309" s="236">
        <f t="shared" si="58"/>
        <v>42482.85</v>
      </c>
      <c r="BA309" s="236">
        <f t="shared" si="58"/>
        <v>42482.85</v>
      </c>
      <c r="BB309" s="236">
        <f t="shared" si="58"/>
        <v>42482.85</v>
      </c>
      <c r="BC309" s="236">
        <f t="shared" si="56"/>
        <v>42482.85</v>
      </c>
      <c r="BD309" s="236">
        <f t="shared" si="56"/>
        <v>42482.85</v>
      </c>
      <c r="BE309" s="236">
        <f t="shared" si="56"/>
        <v>42482.85</v>
      </c>
      <c r="BF309" s="236">
        <f t="shared" si="56"/>
        <v>42482.85</v>
      </c>
      <c r="BG309" s="236">
        <f t="shared" si="56"/>
        <v>42482.85</v>
      </c>
      <c r="BH309" s="236">
        <f t="shared" si="56"/>
        <v>42482.85</v>
      </c>
      <c r="BI309" s="236">
        <f t="shared" si="49"/>
        <v>42482.85</v>
      </c>
      <c r="BJ309" s="236">
        <f t="shared" si="49"/>
        <v>42482.85</v>
      </c>
      <c r="BK309" s="236">
        <f t="shared" si="49"/>
        <v>42482.85</v>
      </c>
      <c r="BL309" s="235">
        <f t="shared" si="52"/>
        <v>509794.1999999999</v>
      </c>
      <c r="BM309" s="234"/>
      <c r="BN309" s="234"/>
      <c r="BO309" s="234"/>
      <c r="BP309" s="234"/>
      <c r="BQ309" s="234"/>
      <c r="BS309" s="232"/>
      <c r="BT309" s="232"/>
    </row>
    <row r="310" spans="1:72">
      <c r="A310" s="234" t="s">
        <v>523</v>
      </c>
      <c r="B310" s="231">
        <v>1.66E-2</v>
      </c>
      <c r="C310" s="231">
        <v>1.66E-2</v>
      </c>
      <c r="D310" s="220">
        <v>1249506.95</v>
      </c>
      <c r="E310" s="220">
        <v>1249506.95</v>
      </c>
      <c r="F310" s="220">
        <v>1249506.95</v>
      </c>
      <c r="G310" s="220">
        <v>1249506.95</v>
      </c>
      <c r="H310" s="220">
        <v>1249506.95</v>
      </c>
      <c r="I310" s="220">
        <v>1249506.95</v>
      </c>
      <c r="J310" s="220">
        <v>1249506.95</v>
      </c>
      <c r="K310" s="220">
        <v>1249506.95</v>
      </c>
      <c r="L310" s="220">
        <v>1249506.95</v>
      </c>
      <c r="M310" s="220">
        <v>1249506.95</v>
      </c>
      <c r="N310" s="220">
        <v>1249506.95</v>
      </c>
      <c r="O310" s="220">
        <v>1249506.95</v>
      </c>
      <c r="P310" s="220">
        <f t="shared" si="53"/>
        <v>14994083.399999997</v>
      </c>
      <c r="Q310" s="220">
        <v>1249506.95</v>
      </c>
      <c r="R310" s="220">
        <v>1249506.95</v>
      </c>
      <c r="S310" s="220">
        <v>1249506.95</v>
      </c>
      <c r="T310" s="220">
        <v>1249506.95</v>
      </c>
      <c r="U310" s="220">
        <v>1249506.95</v>
      </c>
      <c r="V310" s="220">
        <v>1249506.95</v>
      </c>
      <c r="W310" s="220">
        <v>1249506.95</v>
      </c>
      <c r="X310" s="220">
        <v>1249506.95</v>
      </c>
      <c r="Y310" s="220">
        <v>1249506.95</v>
      </c>
      <c r="Z310" s="220">
        <v>1249506.95</v>
      </c>
      <c r="AA310" s="220">
        <v>1249506.95</v>
      </c>
      <c r="AB310" s="220">
        <v>1249506.95</v>
      </c>
      <c r="AC310" s="220">
        <v>1249506.95</v>
      </c>
      <c r="AD310" s="220">
        <v>1249506.95</v>
      </c>
      <c r="AE310" s="220">
        <v>1249506.95</v>
      </c>
      <c r="AF310" s="220">
        <v>1249506.95</v>
      </c>
      <c r="AG310" s="220">
        <f t="shared" si="54"/>
        <v>14994083.399999997</v>
      </c>
      <c r="AH310" s="234"/>
      <c r="AI310" s="235">
        <f t="shared" si="57"/>
        <v>1728.48</v>
      </c>
      <c r="AJ310" s="235">
        <f t="shared" si="57"/>
        <v>1728.48</v>
      </c>
      <c r="AK310" s="235">
        <f t="shared" si="57"/>
        <v>1728.48</v>
      </c>
      <c r="AL310" s="235">
        <f t="shared" si="55"/>
        <v>1728.48</v>
      </c>
      <c r="AM310" s="235">
        <f t="shared" si="55"/>
        <v>1728.48</v>
      </c>
      <c r="AN310" s="235">
        <f t="shared" si="55"/>
        <v>1728.48</v>
      </c>
      <c r="AO310" s="235">
        <f t="shared" si="55"/>
        <v>1728.48</v>
      </c>
      <c r="AP310" s="235">
        <f t="shared" si="55"/>
        <v>1728.48</v>
      </c>
      <c r="AQ310" s="235">
        <f t="shared" si="55"/>
        <v>1728.48</v>
      </c>
      <c r="AR310" s="235">
        <f t="shared" si="48"/>
        <v>1728.48</v>
      </c>
      <c r="AS310" s="235">
        <f t="shared" si="48"/>
        <v>1728.48</v>
      </c>
      <c r="AT310" s="235">
        <f t="shared" si="48"/>
        <v>1728.48</v>
      </c>
      <c r="AU310" s="236">
        <f t="shared" si="50"/>
        <v>20741.759999999998</v>
      </c>
      <c r="AV310" s="236">
        <f t="shared" si="51"/>
        <v>1728.48</v>
      </c>
      <c r="AW310" s="236">
        <f t="shared" si="51"/>
        <v>1728.48</v>
      </c>
      <c r="AX310" s="236">
        <f t="shared" si="51"/>
        <v>1728.48</v>
      </c>
      <c r="AY310" s="236">
        <f t="shared" si="51"/>
        <v>1728.48</v>
      </c>
      <c r="AZ310" s="236">
        <f t="shared" si="58"/>
        <v>1728.48</v>
      </c>
      <c r="BA310" s="236">
        <f t="shared" si="58"/>
        <v>1728.48</v>
      </c>
      <c r="BB310" s="236">
        <f t="shared" si="58"/>
        <v>1728.48</v>
      </c>
      <c r="BC310" s="236">
        <f t="shared" si="56"/>
        <v>1728.48</v>
      </c>
      <c r="BD310" s="236">
        <f t="shared" si="56"/>
        <v>1728.48</v>
      </c>
      <c r="BE310" s="236">
        <f t="shared" si="56"/>
        <v>1728.48</v>
      </c>
      <c r="BF310" s="236">
        <f t="shared" si="56"/>
        <v>1728.48</v>
      </c>
      <c r="BG310" s="236">
        <f t="shared" si="56"/>
        <v>1728.48</v>
      </c>
      <c r="BH310" s="236">
        <f t="shared" si="56"/>
        <v>1728.48</v>
      </c>
      <c r="BI310" s="236">
        <f t="shared" si="49"/>
        <v>1728.48</v>
      </c>
      <c r="BJ310" s="236">
        <f t="shared" si="49"/>
        <v>1728.48</v>
      </c>
      <c r="BK310" s="236">
        <f t="shared" si="49"/>
        <v>1728.48</v>
      </c>
      <c r="BL310" s="235">
        <f t="shared" si="52"/>
        <v>20741.759999999998</v>
      </c>
      <c r="BM310" s="234"/>
      <c r="BN310" s="234"/>
      <c r="BO310" s="234"/>
      <c r="BP310" s="234"/>
      <c r="BQ310" s="234"/>
      <c r="BS310" s="232"/>
      <c r="BT310" s="232"/>
    </row>
    <row r="311" spans="1:72">
      <c r="A311" s="234" t="s">
        <v>524</v>
      </c>
      <c r="B311" s="231">
        <v>1.66E-2</v>
      </c>
      <c r="C311" s="231">
        <v>1.66E-2</v>
      </c>
      <c r="D311" s="220">
        <v>1746483.13</v>
      </c>
      <c r="E311" s="220">
        <v>1746483.13</v>
      </c>
      <c r="F311" s="220">
        <v>1774192.42</v>
      </c>
      <c r="G311" s="220">
        <v>1801901.7000000002</v>
      </c>
      <c r="H311" s="220">
        <v>1801901.7000000002</v>
      </c>
      <c r="I311" s="220">
        <v>1801901.7000000002</v>
      </c>
      <c r="J311" s="220">
        <v>1801901.7000000002</v>
      </c>
      <c r="K311" s="220">
        <v>1801901.7000000002</v>
      </c>
      <c r="L311" s="220">
        <v>1801901.7000000002</v>
      </c>
      <c r="M311" s="220">
        <v>1801901.7000000002</v>
      </c>
      <c r="N311" s="220">
        <v>1801901.7000000002</v>
      </c>
      <c r="O311" s="220">
        <v>1801901.7000000002</v>
      </c>
      <c r="P311" s="220">
        <f t="shared" si="53"/>
        <v>21484273.979999997</v>
      </c>
      <c r="Q311" s="220">
        <v>1801901.7000000002</v>
      </c>
      <c r="R311" s="220">
        <v>1801901.7000000002</v>
      </c>
      <c r="S311" s="220">
        <v>1801901.7000000002</v>
      </c>
      <c r="T311" s="220">
        <v>1801901.7000000002</v>
      </c>
      <c r="U311" s="220">
        <v>1801901.7000000002</v>
      </c>
      <c r="V311" s="220">
        <v>1801901.7000000002</v>
      </c>
      <c r="W311" s="220">
        <v>1801901.7000000002</v>
      </c>
      <c r="X311" s="220">
        <v>1801901.7000000002</v>
      </c>
      <c r="Y311" s="220">
        <v>1801901.7000000002</v>
      </c>
      <c r="Z311" s="220">
        <v>1801901.7000000002</v>
      </c>
      <c r="AA311" s="220">
        <v>1801901.7000000002</v>
      </c>
      <c r="AB311" s="220">
        <v>1801901.7000000002</v>
      </c>
      <c r="AC311" s="220">
        <v>1801901.7000000002</v>
      </c>
      <c r="AD311" s="220">
        <v>1801901.7000000002</v>
      </c>
      <c r="AE311" s="220">
        <v>1801901.7000000002</v>
      </c>
      <c r="AF311" s="220">
        <v>1801901.7000000002</v>
      </c>
      <c r="AG311" s="220">
        <f t="shared" si="54"/>
        <v>21622820.399999995</v>
      </c>
      <c r="AH311" s="234"/>
      <c r="AI311" s="235">
        <f t="shared" si="57"/>
        <v>2415.9699999999998</v>
      </c>
      <c r="AJ311" s="235">
        <f t="shared" si="57"/>
        <v>2415.9699999999998</v>
      </c>
      <c r="AK311" s="235">
        <f t="shared" si="57"/>
        <v>2454.3000000000002</v>
      </c>
      <c r="AL311" s="235">
        <f t="shared" si="55"/>
        <v>2492.63</v>
      </c>
      <c r="AM311" s="235">
        <f t="shared" si="55"/>
        <v>2492.63</v>
      </c>
      <c r="AN311" s="235">
        <f t="shared" si="55"/>
        <v>2492.63</v>
      </c>
      <c r="AO311" s="235">
        <f t="shared" si="55"/>
        <v>2492.63</v>
      </c>
      <c r="AP311" s="235">
        <f t="shared" si="55"/>
        <v>2492.63</v>
      </c>
      <c r="AQ311" s="235">
        <f t="shared" si="55"/>
        <v>2492.63</v>
      </c>
      <c r="AR311" s="235">
        <f t="shared" si="48"/>
        <v>2492.63</v>
      </c>
      <c r="AS311" s="235">
        <f t="shared" si="48"/>
        <v>2492.63</v>
      </c>
      <c r="AT311" s="235">
        <f t="shared" si="48"/>
        <v>2492.63</v>
      </c>
      <c r="AU311" s="236">
        <f t="shared" si="50"/>
        <v>29719.910000000007</v>
      </c>
      <c r="AV311" s="236">
        <f t="shared" si="51"/>
        <v>2492.63</v>
      </c>
      <c r="AW311" s="236">
        <f t="shared" si="51"/>
        <v>2492.63</v>
      </c>
      <c r="AX311" s="236">
        <f t="shared" si="51"/>
        <v>2492.63</v>
      </c>
      <c r="AY311" s="236">
        <f t="shared" si="51"/>
        <v>2492.63</v>
      </c>
      <c r="AZ311" s="236">
        <f t="shared" si="58"/>
        <v>2492.63</v>
      </c>
      <c r="BA311" s="236">
        <f t="shared" si="58"/>
        <v>2492.63</v>
      </c>
      <c r="BB311" s="236">
        <f t="shared" si="58"/>
        <v>2492.63</v>
      </c>
      <c r="BC311" s="236">
        <f t="shared" si="56"/>
        <v>2492.63</v>
      </c>
      <c r="BD311" s="236">
        <f t="shared" si="56"/>
        <v>2492.63</v>
      </c>
      <c r="BE311" s="236">
        <f t="shared" si="56"/>
        <v>2492.63</v>
      </c>
      <c r="BF311" s="236">
        <f t="shared" si="56"/>
        <v>2492.63</v>
      </c>
      <c r="BG311" s="236">
        <f t="shared" si="56"/>
        <v>2492.63</v>
      </c>
      <c r="BH311" s="236">
        <f t="shared" si="56"/>
        <v>2492.63</v>
      </c>
      <c r="BI311" s="236">
        <f t="shared" si="49"/>
        <v>2492.63</v>
      </c>
      <c r="BJ311" s="236">
        <f t="shared" si="49"/>
        <v>2492.63</v>
      </c>
      <c r="BK311" s="236">
        <f t="shared" si="49"/>
        <v>2492.63</v>
      </c>
      <c r="BL311" s="235">
        <f t="shared" si="52"/>
        <v>29911.560000000009</v>
      </c>
      <c r="BM311" s="234"/>
      <c r="BN311" s="234"/>
      <c r="BO311" s="234"/>
      <c r="BP311" s="234"/>
      <c r="BQ311" s="234"/>
      <c r="BS311" s="232"/>
      <c r="BT311" s="232"/>
    </row>
    <row r="312" spans="1:72">
      <c r="A312" s="234" t="s">
        <v>525</v>
      </c>
      <c r="B312" s="231">
        <v>1.83E-2</v>
      </c>
      <c r="C312" s="231">
        <v>1.83E-2</v>
      </c>
      <c r="D312" s="220">
        <v>0</v>
      </c>
      <c r="E312" s="220">
        <v>0</v>
      </c>
      <c r="F312" s="220">
        <v>0</v>
      </c>
      <c r="G312" s="220">
        <v>0</v>
      </c>
      <c r="H312" s="220">
        <v>0</v>
      </c>
      <c r="I312" s="220">
        <v>0</v>
      </c>
      <c r="J312" s="220">
        <v>3738.5050000000001</v>
      </c>
      <c r="K312" s="220">
        <v>7477.01</v>
      </c>
      <c r="L312" s="220">
        <v>7477.01</v>
      </c>
      <c r="M312" s="220">
        <v>7477.01</v>
      </c>
      <c r="N312" s="220">
        <v>7477.01</v>
      </c>
      <c r="O312" s="220">
        <v>7477.01</v>
      </c>
      <c r="P312" s="220">
        <f t="shared" si="53"/>
        <v>41123.555000000008</v>
      </c>
      <c r="Q312" s="220">
        <v>7477.01</v>
      </c>
      <c r="R312" s="220">
        <v>7477.01</v>
      </c>
      <c r="S312" s="220">
        <v>7477.01</v>
      </c>
      <c r="T312" s="220">
        <v>7477.01</v>
      </c>
      <c r="U312" s="220">
        <v>7477.01</v>
      </c>
      <c r="V312" s="220">
        <v>7477.01</v>
      </c>
      <c r="W312" s="220">
        <v>7477.01</v>
      </c>
      <c r="X312" s="220">
        <v>57484.630000000005</v>
      </c>
      <c r="Y312" s="220">
        <v>107492.25</v>
      </c>
      <c r="Z312" s="220">
        <v>107492.25</v>
      </c>
      <c r="AA312" s="220">
        <v>107492.25</v>
      </c>
      <c r="AB312" s="220">
        <v>107492.25</v>
      </c>
      <c r="AC312" s="220">
        <v>107492.25</v>
      </c>
      <c r="AD312" s="220">
        <v>107492.25</v>
      </c>
      <c r="AE312" s="220">
        <v>107492.25</v>
      </c>
      <c r="AF312" s="220">
        <v>107492.25</v>
      </c>
      <c r="AG312" s="220">
        <f t="shared" si="54"/>
        <v>939853.66</v>
      </c>
      <c r="AH312" s="234"/>
      <c r="AI312" s="235">
        <f t="shared" si="57"/>
        <v>0</v>
      </c>
      <c r="AJ312" s="235">
        <f t="shared" si="57"/>
        <v>0</v>
      </c>
      <c r="AK312" s="235">
        <f t="shared" si="57"/>
        <v>0</v>
      </c>
      <c r="AL312" s="235">
        <f t="shared" si="55"/>
        <v>0</v>
      </c>
      <c r="AM312" s="235">
        <f t="shared" si="55"/>
        <v>0</v>
      </c>
      <c r="AN312" s="235">
        <f t="shared" si="55"/>
        <v>0</v>
      </c>
      <c r="AO312" s="235">
        <f t="shared" si="55"/>
        <v>5.7</v>
      </c>
      <c r="AP312" s="235">
        <f t="shared" si="55"/>
        <v>11.4</v>
      </c>
      <c r="AQ312" s="235">
        <f t="shared" si="55"/>
        <v>11.4</v>
      </c>
      <c r="AR312" s="235">
        <f t="shared" si="48"/>
        <v>11.4</v>
      </c>
      <c r="AS312" s="235">
        <f t="shared" si="48"/>
        <v>11.4</v>
      </c>
      <c r="AT312" s="235">
        <f t="shared" si="48"/>
        <v>11.4</v>
      </c>
      <c r="AU312" s="236">
        <f t="shared" si="50"/>
        <v>62.699999999999996</v>
      </c>
      <c r="AV312" s="236">
        <f t="shared" si="51"/>
        <v>11.4</v>
      </c>
      <c r="AW312" s="236">
        <f t="shared" si="51"/>
        <v>11.4</v>
      </c>
      <c r="AX312" s="236">
        <f t="shared" si="51"/>
        <v>11.4</v>
      </c>
      <c r="AY312" s="236">
        <f t="shared" si="51"/>
        <v>11.4</v>
      </c>
      <c r="AZ312" s="236">
        <f t="shared" si="58"/>
        <v>11.4</v>
      </c>
      <c r="BA312" s="236">
        <f t="shared" si="58"/>
        <v>11.4</v>
      </c>
      <c r="BB312" s="236">
        <f t="shared" si="58"/>
        <v>11.4</v>
      </c>
      <c r="BC312" s="236">
        <f t="shared" si="56"/>
        <v>87.66</v>
      </c>
      <c r="BD312" s="236">
        <f t="shared" si="56"/>
        <v>163.93</v>
      </c>
      <c r="BE312" s="236">
        <f t="shared" si="56"/>
        <v>163.93</v>
      </c>
      <c r="BF312" s="236">
        <f t="shared" si="56"/>
        <v>163.93</v>
      </c>
      <c r="BG312" s="236">
        <f t="shared" si="56"/>
        <v>163.93</v>
      </c>
      <c r="BH312" s="236">
        <f t="shared" si="56"/>
        <v>163.93</v>
      </c>
      <c r="BI312" s="236">
        <f t="shared" si="49"/>
        <v>163.93</v>
      </c>
      <c r="BJ312" s="236">
        <f t="shared" si="49"/>
        <v>163.93</v>
      </c>
      <c r="BK312" s="236">
        <f t="shared" si="49"/>
        <v>163.93</v>
      </c>
      <c r="BL312" s="235">
        <f t="shared" si="52"/>
        <v>1433.3000000000004</v>
      </c>
      <c r="BM312" s="234"/>
      <c r="BN312" s="234"/>
      <c r="BO312" s="234"/>
      <c r="BP312" s="234"/>
      <c r="BQ312" s="234"/>
      <c r="BS312" s="232"/>
      <c r="BT312" s="232"/>
    </row>
    <row r="313" spans="1:72">
      <c r="A313" s="234" t="s">
        <v>526</v>
      </c>
      <c r="B313" s="231">
        <v>1.9E-2</v>
      </c>
      <c r="C313" s="231">
        <v>1.9E-2</v>
      </c>
      <c r="D313" s="220">
        <v>336204910.31</v>
      </c>
      <c r="E313" s="220">
        <v>336401646.38</v>
      </c>
      <c r="F313" s="220">
        <v>336436509.95999998</v>
      </c>
      <c r="G313" s="220">
        <v>337237311.50999999</v>
      </c>
      <c r="H313" s="220">
        <v>338725812.87</v>
      </c>
      <c r="I313" s="220">
        <v>342343340.61000001</v>
      </c>
      <c r="J313" s="220">
        <v>345295977.995</v>
      </c>
      <c r="K313" s="220">
        <v>345926639.50000006</v>
      </c>
      <c r="L313" s="220">
        <v>347986070.66500002</v>
      </c>
      <c r="M313" s="220">
        <v>351959266.02499998</v>
      </c>
      <c r="N313" s="220">
        <v>354530404.15999997</v>
      </c>
      <c r="O313" s="220">
        <v>356056656.81</v>
      </c>
      <c r="P313" s="220">
        <f t="shared" si="53"/>
        <v>4129104546.7950001</v>
      </c>
      <c r="Q313" s="220">
        <v>358182341.09499997</v>
      </c>
      <c r="R313" s="220">
        <v>360003647.13</v>
      </c>
      <c r="S313" s="220">
        <v>362181604.53499997</v>
      </c>
      <c r="T313" s="220">
        <v>363084187.62499994</v>
      </c>
      <c r="U313" s="220">
        <v>363479236.14999998</v>
      </c>
      <c r="V313" s="220">
        <v>366999251.84499997</v>
      </c>
      <c r="W313" s="220">
        <v>370443647.99000001</v>
      </c>
      <c r="X313" s="220">
        <v>371037969.42000008</v>
      </c>
      <c r="Y313" s="220">
        <v>371072314.33500004</v>
      </c>
      <c r="Z313" s="220">
        <v>384391663.30499995</v>
      </c>
      <c r="AA313" s="220">
        <v>397985993.23499995</v>
      </c>
      <c r="AB313" s="220">
        <v>398070738.22000003</v>
      </c>
      <c r="AC313" s="220">
        <v>399910254.875</v>
      </c>
      <c r="AD313" s="220">
        <v>402236677.26500005</v>
      </c>
      <c r="AE313" s="220">
        <v>402571324.70000005</v>
      </c>
      <c r="AF313" s="220">
        <v>402432197.76999998</v>
      </c>
      <c r="AG313" s="220">
        <f t="shared" si="54"/>
        <v>4630631269.1100006</v>
      </c>
      <c r="AH313" s="234"/>
      <c r="AI313" s="235">
        <f t="shared" si="57"/>
        <v>532324.43999999994</v>
      </c>
      <c r="AJ313" s="235">
        <f t="shared" si="57"/>
        <v>532635.93999999994</v>
      </c>
      <c r="AK313" s="235">
        <f t="shared" si="57"/>
        <v>532691.14</v>
      </c>
      <c r="AL313" s="235">
        <f t="shared" si="55"/>
        <v>533959.07999999996</v>
      </c>
      <c r="AM313" s="235">
        <f t="shared" si="55"/>
        <v>536315.87</v>
      </c>
      <c r="AN313" s="235">
        <f t="shared" si="55"/>
        <v>542043.62</v>
      </c>
      <c r="AO313" s="235">
        <f t="shared" si="55"/>
        <v>546718.63</v>
      </c>
      <c r="AP313" s="235">
        <f t="shared" si="55"/>
        <v>547717.18000000005</v>
      </c>
      <c r="AQ313" s="235">
        <f t="shared" si="55"/>
        <v>550977.94999999995</v>
      </c>
      <c r="AR313" s="235">
        <f t="shared" si="48"/>
        <v>557268.84</v>
      </c>
      <c r="AS313" s="235">
        <f t="shared" si="48"/>
        <v>561339.81000000006</v>
      </c>
      <c r="AT313" s="235">
        <f t="shared" si="48"/>
        <v>563756.37</v>
      </c>
      <c r="AU313" s="236">
        <f t="shared" si="50"/>
        <v>6537748.8700000001</v>
      </c>
      <c r="AV313" s="236">
        <f t="shared" si="51"/>
        <v>567122.04</v>
      </c>
      <c r="AW313" s="236">
        <f t="shared" si="51"/>
        <v>570005.77</v>
      </c>
      <c r="AX313" s="236">
        <f t="shared" si="51"/>
        <v>573454.21</v>
      </c>
      <c r="AY313" s="236">
        <f t="shared" si="51"/>
        <v>574883.30000000005</v>
      </c>
      <c r="AZ313" s="236">
        <f t="shared" si="58"/>
        <v>575508.79</v>
      </c>
      <c r="BA313" s="236">
        <f t="shared" si="58"/>
        <v>581082.15</v>
      </c>
      <c r="BB313" s="236">
        <f t="shared" si="58"/>
        <v>586535.78</v>
      </c>
      <c r="BC313" s="236">
        <f t="shared" si="56"/>
        <v>587476.78</v>
      </c>
      <c r="BD313" s="236">
        <f t="shared" si="56"/>
        <v>587531.16</v>
      </c>
      <c r="BE313" s="236">
        <f t="shared" si="56"/>
        <v>608620.13</v>
      </c>
      <c r="BF313" s="236">
        <f t="shared" si="56"/>
        <v>630144.49</v>
      </c>
      <c r="BG313" s="236">
        <f t="shared" si="56"/>
        <v>630278.67000000004</v>
      </c>
      <c r="BH313" s="236">
        <f t="shared" si="56"/>
        <v>633191.24</v>
      </c>
      <c r="BI313" s="236">
        <f t="shared" si="49"/>
        <v>636874.74</v>
      </c>
      <c r="BJ313" s="236">
        <f t="shared" si="49"/>
        <v>637404.6</v>
      </c>
      <c r="BK313" s="236">
        <f t="shared" si="49"/>
        <v>637184.31000000006</v>
      </c>
      <c r="BL313" s="235">
        <f t="shared" si="52"/>
        <v>7331832.8399999999</v>
      </c>
      <c r="BM313" s="234"/>
      <c r="BN313" s="234"/>
      <c r="BO313" s="234"/>
      <c r="BP313" s="234"/>
      <c r="BQ313" s="234"/>
      <c r="BS313" s="232"/>
      <c r="BT313" s="232"/>
    </row>
    <row r="314" spans="1:72">
      <c r="A314" s="234" t="s">
        <v>527</v>
      </c>
      <c r="B314" s="231">
        <v>1.9E-2</v>
      </c>
      <c r="C314" s="231">
        <v>1.9E-2</v>
      </c>
      <c r="D314" s="220">
        <v>24149434.98</v>
      </c>
      <c r="E314" s="220">
        <v>24144824.940000001</v>
      </c>
      <c r="F314" s="220">
        <v>24174621.09</v>
      </c>
      <c r="G314" s="220">
        <v>24204980.399999999</v>
      </c>
      <c r="H314" s="220">
        <v>24204980.399999999</v>
      </c>
      <c r="I314" s="220">
        <v>24204980.399999999</v>
      </c>
      <c r="J314" s="220">
        <v>24204980.399999999</v>
      </c>
      <c r="K314" s="220">
        <v>24204980.399999999</v>
      </c>
      <c r="L314" s="220">
        <v>24204980.399999999</v>
      </c>
      <c r="M314" s="220">
        <v>26715231.364999998</v>
      </c>
      <c r="N314" s="220">
        <v>29225482.329999998</v>
      </c>
      <c r="O314" s="220">
        <v>29991062.629999999</v>
      </c>
      <c r="P314" s="220">
        <f t="shared" si="53"/>
        <v>303630539.73500001</v>
      </c>
      <c r="Q314" s="220">
        <v>31853896.190000001</v>
      </c>
      <c r="R314" s="220">
        <v>32951149.449999999</v>
      </c>
      <c r="S314" s="220">
        <v>32951149.449999999</v>
      </c>
      <c r="T314" s="220">
        <v>32951149.449999999</v>
      </c>
      <c r="U314" s="220">
        <v>32951149.449999999</v>
      </c>
      <c r="V314" s="220">
        <v>32951149.449999999</v>
      </c>
      <c r="W314" s="220">
        <v>32951149.449999999</v>
      </c>
      <c r="X314" s="220">
        <v>32951149.449999999</v>
      </c>
      <c r="Y314" s="220">
        <v>32951149.449999999</v>
      </c>
      <c r="Z314" s="220">
        <v>32951149.449999999</v>
      </c>
      <c r="AA314" s="220">
        <v>32951149.449999999</v>
      </c>
      <c r="AB314" s="220">
        <v>32951149.449999999</v>
      </c>
      <c r="AC314" s="220">
        <v>32951149.449999999</v>
      </c>
      <c r="AD314" s="220">
        <v>32951149.449999999</v>
      </c>
      <c r="AE314" s="220">
        <v>34504906.969999999</v>
      </c>
      <c r="AF314" s="220">
        <v>36058664.490000002</v>
      </c>
      <c r="AG314" s="220">
        <f t="shared" si="54"/>
        <v>400075065.95999992</v>
      </c>
      <c r="AH314" s="234"/>
      <c r="AI314" s="235">
        <f t="shared" si="57"/>
        <v>38236.61</v>
      </c>
      <c r="AJ314" s="235">
        <f t="shared" si="57"/>
        <v>38229.31</v>
      </c>
      <c r="AK314" s="235">
        <f t="shared" si="57"/>
        <v>38276.480000000003</v>
      </c>
      <c r="AL314" s="235">
        <f t="shared" si="55"/>
        <v>38324.550000000003</v>
      </c>
      <c r="AM314" s="235">
        <f t="shared" si="55"/>
        <v>38324.550000000003</v>
      </c>
      <c r="AN314" s="235">
        <f t="shared" si="55"/>
        <v>38324.550000000003</v>
      </c>
      <c r="AO314" s="235">
        <f t="shared" si="55"/>
        <v>38324.550000000003</v>
      </c>
      <c r="AP314" s="235">
        <f t="shared" si="55"/>
        <v>38324.550000000003</v>
      </c>
      <c r="AQ314" s="235">
        <f t="shared" si="55"/>
        <v>38324.550000000003</v>
      </c>
      <c r="AR314" s="235">
        <f t="shared" si="48"/>
        <v>42299.12</v>
      </c>
      <c r="AS314" s="235">
        <f t="shared" si="48"/>
        <v>46273.68</v>
      </c>
      <c r="AT314" s="235">
        <f t="shared" si="48"/>
        <v>47485.85</v>
      </c>
      <c r="AU314" s="236">
        <f t="shared" si="50"/>
        <v>480748.34999999992</v>
      </c>
      <c r="AV314" s="236">
        <f t="shared" si="51"/>
        <v>50435.34</v>
      </c>
      <c r="AW314" s="236">
        <f t="shared" si="51"/>
        <v>52172.65</v>
      </c>
      <c r="AX314" s="236">
        <f t="shared" si="51"/>
        <v>52172.65</v>
      </c>
      <c r="AY314" s="236">
        <f t="shared" si="51"/>
        <v>52172.65</v>
      </c>
      <c r="AZ314" s="236">
        <f t="shared" si="58"/>
        <v>52172.65</v>
      </c>
      <c r="BA314" s="236">
        <f t="shared" si="58"/>
        <v>52172.65</v>
      </c>
      <c r="BB314" s="236">
        <f t="shared" si="58"/>
        <v>52172.65</v>
      </c>
      <c r="BC314" s="236">
        <f t="shared" si="56"/>
        <v>52172.65</v>
      </c>
      <c r="BD314" s="236">
        <f t="shared" si="56"/>
        <v>52172.65</v>
      </c>
      <c r="BE314" s="236">
        <f t="shared" si="56"/>
        <v>52172.65</v>
      </c>
      <c r="BF314" s="236">
        <f t="shared" si="56"/>
        <v>52172.65</v>
      </c>
      <c r="BG314" s="236">
        <f t="shared" si="56"/>
        <v>52172.65</v>
      </c>
      <c r="BH314" s="236">
        <f t="shared" si="56"/>
        <v>52172.65</v>
      </c>
      <c r="BI314" s="236">
        <f t="shared" si="49"/>
        <v>52172.65</v>
      </c>
      <c r="BJ314" s="236">
        <f t="shared" si="49"/>
        <v>54632.77</v>
      </c>
      <c r="BK314" s="236">
        <f t="shared" si="49"/>
        <v>57092.89</v>
      </c>
      <c r="BL314" s="235">
        <f t="shared" si="52"/>
        <v>633452.16000000015</v>
      </c>
      <c r="BM314" s="234"/>
      <c r="BN314" s="234"/>
      <c r="BO314" s="234"/>
      <c r="BP314" s="234"/>
      <c r="BQ314" s="234"/>
      <c r="BS314" s="232"/>
      <c r="BT314" s="232"/>
    </row>
    <row r="315" spans="1:72">
      <c r="A315" s="234" t="s">
        <v>528</v>
      </c>
      <c r="B315" s="231">
        <v>0</v>
      </c>
      <c r="C315" s="231">
        <v>0</v>
      </c>
      <c r="D315" s="220">
        <v>1138590.55</v>
      </c>
      <c r="E315" s="220">
        <v>1138590.55</v>
      </c>
      <c r="F315" s="220">
        <v>1138590.55</v>
      </c>
      <c r="G315" s="220">
        <v>1138590.55</v>
      </c>
      <c r="H315" s="220">
        <v>1138590.55</v>
      </c>
      <c r="I315" s="220">
        <v>1138590.55</v>
      </c>
      <c r="J315" s="220">
        <v>1138590.55</v>
      </c>
      <c r="K315" s="220">
        <v>1138911.99</v>
      </c>
      <c r="L315" s="220">
        <v>1141999.93</v>
      </c>
      <c r="M315" s="220">
        <v>1179197.43</v>
      </c>
      <c r="N315" s="220">
        <v>1213628.43</v>
      </c>
      <c r="O315" s="220">
        <v>1213628.43</v>
      </c>
      <c r="P315" s="220">
        <f t="shared" si="53"/>
        <v>13857500.059999999</v>
      </c>
      <c r="Q315" s="220">
        <v>1213628.43</v>
      </c>
      <c r="R315" s="220">
        <v>1213628.43</v>
      </c>
      <c r="S315" s="220">
        <v>1213628.43</v>
      </c>
      <c r="T315" s="220">
        <v>1213628.43</v>
      </c>
      <c r="U315" s="220">
        <v>1213628.43</v>
      </c>
      <c r="V315" s="220">
        <v>1213628.43</v>
      </c>
      <c r="W315" s="220">
        <v>1213628.43</v>
      </c>
      <c r="X315" s="220">
        <v>1213628.43</v>
      </c>
      <c r="Y315" s="220">
        <v>1213628.43</v>
      </c>
      <c r="Z315" s="220">
        <v>1213628.43</v>
      </c>
      <c r="AA315" s="220">
        <v>1213628.43</v>
      </c>
      <c r="AB315" s="220">
        <v>1213628.43</v>
      </c>
      <c r="AC315" s="220">
        <v>1213628.43</v>
      </c>
      <c r="AD315" s="220">
        <v>1213628.43</v>
      </c>
      <c r="AE315" s="220">
        <v>1213628.43</v>
      </c>
      <c r="AF315" s="220">
        <v>1213628.43</v>
      </c>
      <c r="AG315" s="220">
        <f t="shared" si="54"/>
        <v>14563541.159999998</v>
      </c>
      <c r="AH315" s="234"/>
      <c r="AI315" s="235">
        <f t="shared" si="57"/>
        <v>0</v>
      </c>
      <c r="AJ315" s="235">
        <f t="shared" si="57"/>
        <v>0</v>
      </c>
      <c r="AK315" s="235">
        <f t="shared" si="57"/>
        <v>0</v>
      </c>
      <c r="AL315" s="235">
        <f t="shared" si="55"/>
        <v>0</v>
      </c>
      <c r="AM315" s="235">
        <f t="shared" si="55"/>
        <v>0</v>
      </c>
      <c r="AN315" s="235">
        <f t="shared" si="55"/>
        <v>0</v>
      </c>
      <c r="AO315" s="235">
        <f t="shared" ref="AO315:AT360" si="59">ROUND(J315*$B315/12,2)</f>
        <v>0</v>
      </c>
      <c r="AP315" s="235">
        <f t="shared" si="59"/>
        <v>0</v>
      </c>
      <c r="AQ315" s="235">
        <f t="shared" si="59"/>
        <v>0</v>
      </c>
      <c r="AR315" s="235">
        <f t="shared" si="48"/>
        <v>0</v>
      </c>
      <c r="AS315" s="235">
        <f t="shared" si="48"/>
        <v>0</v>
      </c>
      <c r="AT315" s="235">
        <f t="shared" si="48"/>
        <v>0</v>
      </c>
      <c r="AU315" s="236">
        <f t="shared" si="50"/>
        <v>0</v>
      </c>
      <c r="AV315" s="236">
        <f t="shared" si="51"/>
        <v>0</v>
      </c>
      <c r="AW315" s="236">
        <f t="shared" si="51"/>
        <v>0</v>
      </c>
      <c r="AX315" s="236">
        <f t="shared" si="51"/>
        <v>0</v>
      </c>
      <c r="AY315" s="236">
        <f t="shared" si="51"/>
        <v>0</v>
      </c>
      <c r="AZ315" s="236">
        <f t="shared" si="58"/>
        <v>0</v>
      </c>
      <c r="BA315" s="236">
        <f t="shared" si="58"/>
        <v>0</v>
      </c>
      <c r="BB315" s="236">
        <f t="shared" si="58"/>
        <v>0</v>
      </c>
      <c r="BC315" s="236">
        <f t="shared" si="56"/>
        <v>0</v>
      </c>
      <c r="BD315" s="236">
        <f t="shared" si="56"/>
        <v>0</v>
      </c>
      <c r="BE315" s="236">
        <f t="shared" si="56"/>
        <v>0</v>
      </c>
      <c r="BF315" s="236">
        <f t="shared" ref="BF315:BK360" si="60">ROUND(AA315*$C315/12,2)</f>
        <v>0</v>
      </c>
      <c r="BG315" s="236">
        <f t="shared" si="60"/>
        <v>0</v>
      </c>
      <c r="BH315" s="236">
        <f t="shared" si="60"/>
        <v>0</v>
      </c>
      <c r="BI315" s="236">
        <f t="shared" si="49"/>
        <v>0</v>
      </c>
      <c r="BJ315" s="236">
        <f t="shared" si="49"/>
        <v>0</v>
      </c>
      <c r="BK315" s="236">
        <f t="shared" si="49"/>
        <v>0</v>
      </c>
      <c r="BL315" s="235">
        <f t="shared" si="52"/>
        <v>0</v>
      </c>
      <c r="BM315" s="234"/>
      <c r="BN315" s="234"/>
      <c r="BO315" s="234"/>
      <c r="BP315" s="234"/>
      <c r="BQ315" s="234"/>
      <c r="BS315" s="232"/>
      <c r="BT315" s="232"/>
    </row>
    <row r="316" spans="1:72">
      <c r="A316" s="234" t="s">
        <v>529</v>
      </c>
      <c r="B316" s="231">
        <v>1.6900000000000002E-2</v>
      </c>
      <c r="C316" s="231">
        <v>1.6900000000000002E-2</v>
      </c>
      <c r="D316" s="220">
        <v>70786894.579999998</v>
      </c>
      <c r="E316" s="220">
        <v>70786894.579999998</v>
      </c>
      <c r="F316" s="220">
        <v>70786894.579999998</v>
      </c>
      <c r="G316" s="220">
        <v>70786894.579999998</v>
      </c>
      <c r="H316" s="220">
        <v>70786894.579999998</v>
      </c>
      <c r="I316" s="220">
        <v>70786894.579999998</v>
      </c>
      <c r="J316" s="220">
        <v>70786894.579999998</v>
      </c>
      <c r="K316" s="220">
        <v>70786894.579999998</v>
      </c>
      <c r="L316" s="220">
        <v>70786894.579999998</v>
      </c>
      <c r="M316" s="220">
        <v>70786894.579999998</v>
      </c>
      <c r="N316" s="220">
        <v>70786894.579999998</v>
      </c>
      <c r="O316" s="220">
        <v>70786894.579999998</v>
      </c>
      <c r="P316" s="220">
        <f t="shared" si="53"/>
        <v>849442734.96000016</v>
      </c>
      <c r="Q316" s="220">
        <v>70786894.579999998</v>
      </c>
      <c r="R316" s="220">
        <v>70786894.579999998</v>
      </c>
      <c r="S316" s="220">
        <v>70786894.579999998</v>
      </c>
      <c r="T316" s="220">
        <v>70786894.579999998</v>
      </c>
      <c r="U316" s="220">
        <v>70786894.579999998</v>
      </c>
      <c r="V316" s="220">
        <v>70786894.579999998</v>
      </c>
      <c r="W316" s="220">
        <v>70786894.579999998</v>
      </c>
      <c r="X316" s="220">
        <v>70786894.579999998</v>
      </c>
      <c r="Y316" s="220">
        <v>70786894.579999998</v>
      </c>
      <c r="Z316" s="220">
        <v>70786894.579999998</v>
      </c>
      <c r="AA316" s="220">
        <v>70786894.579999998</v>
      </c>
      <c r="AB316" s="220">
        <v>70786894.579999998</v>
      </c>
      <c r="AC316" s="220">
        <v>70786894.579999998</v>
      </c>
      <c r="AD316" s="220">
        <v>70786894.579999998</v>
      </c>
      <c r="AE316" s="220">
        <v>70786894.579999998</v>
      </c>
      <c r="AF316" s="220">
        <v>70786894.579999998</v>
      </c>
      <c r="AG316" s="220">
        <f t="shared" si="54"/>
        <v>849442734.96000016</v>
      </c>
      <c r="AH316" s="234"/>
      <c r="AI316" s="235">
        <f t="shared" si="57"/>
        <v>99691.54</v>
      </c>
      <c r="AJ316" s="235">
        <f t="shared" si="57"/>
        <v>99691.54</v>
      </c>
      <c r="AK316" s="235">
        <f t="shared" si="57"/>
        <v>99691.54</v>
      </c>
      <c r="AL316" s="235">
        <f t="shared" si="57"/>
        <v>99691.54</v>
      </c>
      <c r="AM316" s="235">
        <f t="shared" si="57"/>
        <v>99691.54</v>
      </c>
      <c r="AN316" s="235">
        <f t="shared" si="57"/>
        <v>99691.54</v>
      </c>
      <c r="AO316" s="235">
        <f t="shared" si="59"/>
        <v>99691.54</v>
      </c>
      <c r="AP316" s="235">
        <f t="shared" si="59"/>
        <v>99691.54</v>
      </c>
      <c r="AQ316" s="235">
        <f t="shared" si="59"/>
        <v>99691.54</v>
      </c>
      <c r="AR316" s="235">
        <f t="shared" si="48"/>
        <v>99691.54</v>
      </c>
      <c r="AS316" s="235">
        <f t="shared" si="48"/>
        <v>99691.54</v>
      </c>
      <c r="AT316" s="235">
        <f t="shared" si="48"/>
        <v>99691.54</v>
      </c>
      <c r="AU316" s="236">
        <f t="shared" si="50"/>
        <v>1196298.4800000002</v>
      </c>
      <c r="AV316" s="236">
        <f t="shared" si="51"/>
        <v>99691.54</v>
      </c>
      <c r="AW316" s="236">
        <f t="shared" si="51"/>
        <v>99691.54</v>
      </c>
      <c r="AX316" s="236">
        <f t="shared" si="51"/>
        <v>99691.54</v>
      </c>
      <c r="AY316" s="236">
        <f t="shared" si="51"/>
        <v>99691.54</v>
      </c>
      <c r="AZ316" s="236">
        <f t="shared" si="58"/>
        <v>99691.54</v>
      </c>
      <c r="BA316" s="236">
        <f t="shared" si="58"/>
        <v>99691.54</v>
      </c>
      <c r="BB316" s="236">
        <f t="shared" si="58"/>
        <v>99691.54</v>
      </c>
      <c r="BC316" s="236">
        <f t="shared" si="58"/>
        <v>99691.54</v>
      </c>
      <c r="BD316" s="236">
        <f t="shared" si="58"/>
        <v>99691.54</v>
      </c>
      <c r="BE316" s="236">
        <f t="shared" si="58"/>
        <v>99691.54</v>
      </c>
      <c r="BF316" s="236">
        <f t="shared" si="60"/>
        <v>99691.54</v>
      </c>
      <c r="BG316" s="236">
        <f t="shared" si="60"/>
        <v>99691.54</v>
      </c>
      <c r="BH316" s="236">
        <f t="shared" si="60"/>
        <v>99691.54</v>
      </c>
      <c r="BI316" s="236">
        <f t="shared" si="49"/>
        <v>99691.54</v>
      </c>
      <c r="BJ316" s="236">
        <f t="shared" si="49"/>
        <v>99691.54</v>
      </c>
      <c r="BK316" s="236">
        <f t="shared" si="49"/>
        <v>99691.54</v>
      </c>
      <c r="BL316" s="235">
        <f t="shared" si="52"/>
        <v>1196298.4800000002</v>
      </c>
      <c r="BM316" s="234"/>
      <c r="BN316" s="234"/>
      <c r="BO316" s="234"/>
      <c r="BP316" s="234"/>
      <c r="BQ316" s="234"/>
      <c r="BS316" s="232"/>
      <c r="BT316" s="232"/>
    </row>
    <row r="317" spans="1:72">
      <c r="A317" s="234" t="s">
        <v>530</v>
      </c>
      <c r="B317" s="231">
        <v>1.6900000000000002E-2</v>
      </c>
      <c r="C317" s="231">
        <v>1.6900000000000002E-2</v>
      </c>
      <c r="D317" s="220">
        <v>0</v>
      </c>
      <c r="E317" s="220">
        <v>0</v>
      </c>
      <c r="F317" s="220">
        <v>0</v>
      </c>
      <c r="G317" s="220">
        <v>0</v>
      </c>
      <c r="H317" s="220">
        <v>0</v>
      </c>
      <c r="I317" s="220">
        <v>0</v>
      </c>
      <c r="J317" s="220">
        <v>0</v>
      </c>
      <c r="K317" s="220">
        <v>0</v>
      </c>
      <c r="L317" s="220">
        <v>0</v>
      </c>
      <c r="M317" s="220">
        <v>0</v>
      </c>
      <c r="N317" s="220">
        <v>0</v>
      </c>
      <c r="O317" s="220">
        <v>0</v>
      </c>
      <c r="P317" s="220">
        <f t="shared" si="53"/>
        <v>0</v>
      </c>
      <c r="Q317" s="220">
        <v>0</v>
      </c>
      <c r="R317" s="220">
        <v>0</v>
      </c>
      <c r="S317" s="220">
        <v>0</v>
      </c>
      <c r="T317" s="220">
        <v>0</v>
      </c>
      <c r="U317" s="220">
        <v>0</v>
      </c>
      <c r="V317" s="220">
        <v>0</v>
      </c>
      <c r="W317" s="220">
        <v>0</v>
      </c>
      <c r="X317" s="220">
        <v>0</v>
      </c>
      <c r="Y317" s="220">
        <v>0</v>
      </c>
      <c r="Z317" s="220">
        <v>0</v>
      </c>
      <c r="AA317" s="220">
        <v>0</v>
      </c>
      <c r="AB317" s="220">
        <v>0</v>
      </c>
      <c r="AC317" s="220">
        <v>0</v>
      </c>
      <c r="AD317" s="220">
        <v>0</v>
      </c>
      <c r="AE317" s="220">
        <v>0</v>
      </c>
      <c r="AF317" s="220">
        <v>0</v>
      </c>
      <c r="AG317" s="220">
        <f t="shared" si="54"/>
        <v>0</v>
      </c>
      <c r="AH317" s="234"/>
      <c r="AI317" s="235">
        <f t="shared" si="57"/>
        <v>0</v>
      </c>
      <c r="AJ317" s="235">
        <f t="shared" si="57"/>
        <v>0</v>
      </c>
      <c r="AK317" s="235">
        <f t="shared" si="57"/>
        <v>0</v>
      </c>
      <c r="AL317" s="235">
        <f t="shared" si="57"/>
        <v>0</v>
      </c>
      <c r="AM317" s="235">
        <f t="shared" si="57"/>
        <v>0</v>
      </c>
      <c r="AN317" s="235">
        <f t="shared" si="57"/>
        <v>0</v>
      </c>
      <c r="AO317" s="235">
        <f t="shared" si="59"/>
        <v>0</v>
      </c>
      <c r="AP317" s="235">
        <f t="shared" si="59"/>
        <v>0</v>
      </c>
      <c r="AQ317" s="235">
        <f t="shared" si="59"/>
        <v>0</v>
      </c>
      <c r="AR317" s="235">
        <f t="shared" si="48"/>
        <v>0</v>
      </c>
      <c r="AS317" s="235">
        <f t="shared" si="48"/>
        <v>0</v>
      </c>
      <c r="AT317" s="235">
        <f t="shared" si="48"/>
        <v>0</v>
      </c>
      <c r="AU317" s="236">
        <f t="shared" si="50"/>
        <v>0</v>
      </c>
      <c r="AV317" s="236">
        <f t="shared" si="51"/>
        <v>0</v>
      </c>
      <c r="AW317" s="236">
        <f t="shared" si="51"/>
        <v>0</v>
      </c>
      <c r="AX317" s="236">
        <f t="shared" si="51"/>
        <v>0</v>
      </c>
      <c r="AY317" s="236">
        <f t="shared" si="51"/>
        <v>0</v>
      </c>
      <c r="AZ317" s="236">
        <f t="shared" si="58"/>
        <v>0</v>
      </c>
      <c r="BA317" s="236">
        <f t="shared" si="58"/>
        <v>0</v>
      </c>
      <c r="BB317" s="236">
        <f t="shared" si="58"/>
        <v>0</v>
      </c>
      <c r="BC317" s="236">
        <f t="shared" si="58"/>
        <v>0</v>
      </c>
      <c r="BD317" s="236">
        <f t="shared" si="58"/>
        <v>0</v>
      </c>
      <c r="BE317" s="236">
        <f t="shared" si="58"/>
        <v>0</v>
      </c>
      <c r="BF317" s="236">
        <f t="shared" si="60"/>
        <v>0</v>
      </c>
      <c r="BG317" s="236">
        <f t="shared" si="60"/>
        <v>0</v>
      </c>
      <c r="BH317" s="236">
        <f t="shared" si="60"/>
        <v>0</v>
      </c>
      <c r="BI317" s="236">
        <f t="shared" si="49"/>
        <v>0</v>
      </c>
      <c r="BJ317" s="236">
        <f t="shared" si="49"/>
        <v>0</v>
      </c>
      <c r="BK317" s="236">
        <f t="shared" si="49"/>
        <v>0</v>
      </c>
      <c r="BL317" s="235">
        <f t="shared" si="52"/>
        <v>0</v>
      </c>
      <c r="BM317" s="234"/>
      <c r="BN317" s="234"/>
      <c r="BO317" s="234"/>
      <c r="BP317" s="234"/>
      <c r="BQ317" s="234"/>
      <c r="BS317" s="232"/>
      <c r="BT317" s="232"/>
    </row>
    <row r="318" spans="1:72">
      <c r="A318" s="234" t="s">
        <v>531</v>
      </c>
      <c r="B318" s="231">
        <v>1.6900000000000002E-2</v>
      </c>
      <c r="C318" s="231">
        <v>1.6900000000000002E-2</v>
      </c>
      <c r="D318" s="220">
        <v>7181081.2999999998</v>
      </c>
      <c r="E318" s="220">
        <v>7181081.2999999998</v>
      </c>
      <c r="F318" s="220">
        <v>7181081.2999999998</v>
      </c>
      <c r="G318" s="220">
        <v>7181081.2999999998</v>
      </c>
      <c r="H318" s="220">
        <v>7181081.2999999998</v>
      </c>
      <c r="I318" s="220">
        <v>7181081.2999999998</v>
      </c>
      <c r="J318" s="220">
        <v>7181081.2999999998</v>
      </c>
      <c r="K318" s="220">
        <v>7181081.2999999998</v>
      </c>
      <c r="L318" s="220">
        <v>7181081.2999999998</v>
      </c>
      <c r="M318" s="220">
        <v>7181081.2999999998</v>
      </c>
      <c r="N318" s="220">
        <v>7181081.2999999998</v>
      </c>
      <c r="O318" s="220">
        <v>7181081.2999999998</v>
      </c>
      <c r="P318" s="220">
        <f t="shared" si="53"/>
        <v>86172975.599999979</v>
      </c>
      <c r="Q318" s="220">
        <v>7181081.2999999998</v>
      </c>
      <c r="R318" s="220">
        <v>7181081.2999999998</v>
      </c>
      <c r="S318" s="220">
        <v>7181081.2999999998</v>
      </c>
      <c r="T318" s="220">
        <v>7181081.2999999998</v>
      </c>
      <c r="U318" s="220">
        <v>7181081.2999999998</v>
      </c>
      <c r="V318" s="220">
        <v>7181081.2999999998</v>
      </c>
      <c r="W318" s="220">
        <v>7181081.2999999998</v>
      </c>
      <c r="X318" s="220">
        <v>7181081.2999999998</v>
      </c>
      <c r="Y318" s="220">
        <v>7181081.2999999998</v>
      </c>
      <c r="Z318" s="220">
        <v>7181081.2999999998</v>
      </c>
      <c r="AA318" s="220">
        <v>7181081.2999999998</v>
      </c>
      <c r="AB318" s="220">
        <v>7181081.2999999998</v>
      </c>
      <c r="AC318" s="220">
        <v>7181081.2999999998</v>
      </c>
      <c r="AD318" s="220">
        <v>7181081.2999999998</v>
      </c>
      <c r="AE318" s="220">
        <v>7181081.2999999998</v>
      </c>
      <c r="AF318" s="220">
        <v>7181081.2999999998</v>
      </c>
      <c r="AG318" s="220">
        <f t="shared" si="54"/>
        <v>86172975.599999979</v>
      </c>
      <c r="AH318" s="234"/>
      <c r="AI318" s="235">
        <f t="shared" si="57"/>
        <v>10113.36</v>
      </c>
      <c r="AJ318" s="235">
        <f t="shared" si="57"/>
        <v>10113.36</v>
      </c>
      <c r="AK318" s="235">
        <f t="shared" si="57"/>
        <v>10113.36</v>
      </c>
      <c r="AL318" s="235">
        <f t="shared" si="57"/>
        <v>10113.36</v>
      </c>
      <c r="AM318" s="235">
        <f t="shared" si="57"/>
        <v>10113.36</v>
      </c>
      <c r="AN318" s="235">
        <f t="shared" si="57"/>
        <v>10113.36</v>
      </c>
      <c r="AO318" s="235">
        <f t="shared" si="59"/>
        <v>10113.36</v>
      </c>
      <c r="AP318" s="235">
        <f t="shared" si="59"/>
        <v>10113.36</v>
      </c>
      <c r="AQ318" s="235">
        <f t="shared" si="59"/>
        <v>10113.36</v>
      </c>
      <c r="AR318" s="235">
        <f t="shared" si="48"/>
        <v>10113.36</v>
      </c>
      <c r="AS318" s="235">
        <f t="shared" si="48"/>
        <v>10113.36</v>
      </c>
      <c r="AT318" s="235">
        <f t="shared" si="48"/>
        <v>10113.36</v>
      </c>
      <c r="AU318" s="236">
        <f t="shared" si="50"/>
        <v>121360.32000000001</v>
      </c>
      <c r="AV318" s="236">
        <f t="shared" si="51"/>
        <v>10113.36</v>
      </c>
      <c r="AW318" s="236">
        <f t="shared" si="51"/>
        <v>10113.36</v>
      </c>
      <c r="AX318" s="236">
        <f t="shared" si="51"/>
        <v>10113.36</v>
      </c>
      <c r="AY318" s="236">
        <f t="shared" si="51"/>
        <v>10113.36</v>
      </c>
      <c r="AZ318" s="236">
        <f t="shared" si="58"/>
        <v>10113.36</v>
      </c>
      <c r="BA318" s="236">
        <f t="shared" si="58"/>
        <v>10113.36</v>
      </c>
      <c r="BB318" s="236">
        <f t="shared" si="58"/>
        <v>10113.36</v>
      </c>
      <c r="BC318" s="236">
        <f t="shared" si="58"/>
        <v>10113.36</v>
      </c>
      <c r="BD318" s="236">
        <f t="shared" si="58"/>
        <v>10113.36</v>
      </c>
      <c r="BE318" s="236">
        <f t="shared" si="58"/>
        <v>10113.36</v>
      </c>
      <c r="BF318" s="236">
        <f t="shared" si="60"/>
        <v>10113.36</v>
      </c>
      <c r="BG318" s="236">
        <f t="shared" si="60"/>
        <v>10113.36</v>
      </c>
      <c r="BH318" s="236">
        <f t="shared" si="60"/>
        <v>10113.36</v>
      </c>
      <c r="BI318" s="236">
        <f t="shared" si="49"/>
        <v>10113.36</v>
      </c>
      <c r="BJ318" s="236">
        <f t="shared" si="49"/>
        <v>10113.36</v>
      </c>
      <c r="BK318" s="236">
        <f t="shared" si="49"/>
        <v>10113.36</v>
      </c>
      <c r="BL318" s="235">
        <f t="shared" si="52"/>
        <v>121360.32000000001</v>
      </c>
      <c r="BM318" s="234"/>
      <c r="BN318" s="234"/>
      <c r="BO318" s="234"/>
      <c r="BP318" s="234"/>
      <c r="BQ318" s="234"/>
      <c r="BS318" s="232"/>
      <c r="BT318" s="232"/>
    </row>
    <row r="319" spans="1:72">
      <c r="A319" s="234" t="s">
        <v>532</v>
      </c>
      <c r="B319" s="231">
        <v>2.93E-2</v>
      </c>
      <c r="C319" s="231">
        <v>2.93E-2</v>
      </c>
      <c r="D319" s="220">
        <v>417447324.11000001</v>
      </c>
      <c r="E319" s="220">
        <v>422553400.87</v>
      </c>
      <c r="F319" s="220">
        <v>429761168.19999999</v>
      </c>
      <c r="G319" s="220">
        <v>433150344.01999998</v>
      </c>
      <c r="H319" s="220">
        <v>439401970.41000003</v>
      </c>
      <c r="I319" s="220">
        <v>449358311.38999999</v>
      </c>
      <c r="J319" s="220">
        <v>458650474.13999999</v>
      </c>
      <c r="K319" s="220">
        <v>476240945.38499999</v>
      </c>
      <c r="L319" s="220">
        <v>490480300.07499999</v>
      </c>
      <c r="M319" s="220">
        <v>499792077.96500003</v>
      </c>
      <c r="N319" s="220">
        <v>507445848.815</v>
      </c>
      <c r="O319" s="220">
        <v>508323681.75</v>
      </c>
      <c r="P319" s="220">
        <f t="shared" si="53"/>
        <v>5532605847.1299992</v>
      </c>
      <c r="Q319" s="220">
        <v>509539881.82999998</v>
      </c>
      <c r="R319" s="220">
        <v>510584458.82499999</v>
      </c>
      <c r="S319" s="220">
        <v>511447361.70499998</v>
      </c>
      <c r="T319" s="220">
        <v>521311898.35499996</v>
      </c>
      <c r="U319" s="220">
        <v>531215564.13999993</v>
      </c>
      <c r="V319" s="220">
        <v>531502669.9749999</v>
      </c>
      <c r="W319" s="220">
        <v>533572229.19999987</v>
      </c>
      <c r="X319" s="220">
        <v>536963679.06499994</v>
      </c>
      <c r="Y319" s="220">
        <v>538193385.80499995</v>
      </c>
      <c r="Z319" s="220">
        <v>548391408.16999996</v>
      </c>
      <c r="AA319" s="220">
        <v>559087833.53999996</v>
      </c>
      <c r="AB319" s="220">
        <v>559910630.33000004</v>
      </c>
      <c r="AC319" s="220">
        <v>561105040.6500001</v>
      </c>
      <c r="AD319" s="220">
        <v>564435198.64499986</v>
      </c>
      <c r="AE319" s="220">
        <v>569909489.85500002</v>
      </c>
      <c r="AF319" s="220">
        <v>578404996.10500002</v>
      </c>
      <c r="AG319" s="220">
        <f t="shared" si="54"/>
        <v>6612692125.4799995</v>
      </c>
      <c r="AH319" s="234"/>
      <c r="AI319" s="235">
        <f t="shared" si="57"/>
        <v>1019267.22</v>
      </c>
      <c r="AJ319" s="235">
        <f t="shared" si="57"/>
        <v>1031734.55</v>
      </c>
      <c r="AK319" s="235">
        <f t="shared" si="57"/>
        <v>1049333.52</v>
      </c>
      <c r="AL319" s="235">
        <f t="shared" si="57"/>
        <v>1057608.76</v>
      </c>
      <c r="AM319" s="235">
        <f t="shared" si="57"/>
        <v>1072873.1399999999</v>
      </c>
      <c r="AN319" s="235">
        <f t="shared" si="57"/>
        <v>1097183.21</v>
      </c>
      <c r="AO319" s="235">
        <f t="shared" si="59"/>
        <v>1119871.57</v>
      </c>
      <c r="AP319" s="235">
        <f t="shared" si="59"/>
        <v>1162821.6399999999</v>
      </c>
      <c r="AQ319" s="235">
        <f t="shared" si="59"/>
        <v>1197589.3999999999</v>
      </c>
      <c r="AR319" s="235">
        <f t="shared" si="48"/>
        <v>1220325.6599999999</v>
      </c>
      <c r="AS319" s="235">
        <f t="shared" si="48"/>
        <v>1239013.6100000001</v>
      </c>
      <c r="AT319" s="235">
        <f t="shared" si="48"/>
        <v>1241156.99</v>
      </c>
      <c r="AU319" s="236">
        <f t="shared" si="50"/>
        <v>13508779.27</v>
      </c>
      <c r="AV319" s="236">
        <f t="shared" si="51"/>
        <v>1244126.54</v>
      </c>
      <c r="AW319" s="236">
        <f t="shared" si="51"/>
        <v>1246677.05</v>
      </c>
      <c r="AX319" s="236">
        <f t="shared" si="51"/>
        <v>1248783.97</v>
      </c>
      <c r="AY319" s="236">
        <f t="shared" si="51"/>
        <v>1272869.8899999999</v>
      </c>
      <c r="AZ319" s="236">
        <f t="shared" si="58"/>
        <v>1297051.3400000001</v>
      </c>
      <c r="BA319" s="236">
        <f t="shared" si="58"/>
        <v>1297752.3500000001</v>
      </c>
      <c r="BB319" s="236">
        <f t="shared" si="58"/>
        <v>1302805.53</v>
      </c>
      <c r="BC319" s="236">
        <f t="shared" si="58"/>
        <v>1311086.32</v>
      </c>
      <c r="BD319" s="236">
        <f t="shared" si="58"/>
        <v>1314088.8500000001</v>
      </c>
      <c r="BE319" s="236">
        <f t="shared" si="58"/>
        <v>1338989.02</v>
      </c>
      <c r="BF319" s="236">
        <f t="shared" si="60"/>
        <v>1365106.13</v>
      </c>
      <c r="BG319" s="236">
        <f t="shared" si="60"/>
        <v>1367115.12</v>
      </c>
      <c r="BH319" s="236">
        <f t="shared" si="60"/>
        <v>1370031.47</v>
      </c>
      <c r="BI319" s="236">
        <f t="shared" si="49"/>
        <v>1378162.61</v>
      </c>
      <c r="BJ319" s="236">
        <f t="shared" si="49"/>
        <v>1391529</v>
      </c>
      <c r="BK319" s="236">
        <f t="shared" si="49"/>
        <v>1412272.2</v>
      </c>
      <c r="BL319" s="235">
        <f t="shared" si="52"/>
        <v>16145989.939999999</v>
      </c>
      <c r="BM319" s="234"/>
      <c r="BN319" s="234"/>
      <c r="BO319" s="234"/>
      <c r="BP319" s="234"/>
      <c r="BQ319" s="234"/>
      <c r="BS319" s="232"/>
      <c r="BT319" s="232"/>
    </row>
    <row r="320" spans="1:72">
      <c r="A320" s="234" t="s">
        <v>533</v>
      </c>
      <c r="B320" s="231">
        <v>2.93E-2</v>
      </c>
      <c r="C320" s="231">
        <v>2.93E-2</v>
      </c>
      <c r="D320" s="220">
        <v>0</v>
      </c>
      <c r="E320" s="220">
        <v>0</v>
      </c>
      <c r="F320" s="220">
        <v>0</v>
      </c>
      <c r="G320" s="220">
        <v>0</v>
      </c>
      <c r="H320" s="220">
        <v>0</v>
      </c>
      <c r="I320" s="220">
        <v>0</v>
      </c>
      <c r="J320" s="220">
        <v>0</v>
      </c>
      <c r="K320" s="220">
        <v>0</v>
      </c>
      <c r="L320" s="220">
        <v>0</v>
      </c>
      <c r="M320" s="220">
        <v>0</v>
      </c>
      <c r="N320" s="220">
        <v>0</v>
      </c>
      <c r="O320" s="220">
        <v>0</v>
      </c>
      <c r="P320" s="220">
        <f t="shared" si="53"/>
        <v>0</v>
      </c>
      <c r="Q320" s="220">
        <v>0</v>
      </c>
      <c r="R320" s="220">
        <v>0</v>
      </c>
      <c r="S320" s="220">
        <v>0</v>
      </c>
      <c r="T320" s="220">
        <v>0</v>
      </c>
      <c r="U320" s="220">
        <v>0</v>
      </c>
      <c r="V320" s="220">
        <v>0</v>
      </c>
      <c r="W320" s="220">
        <v>0</v>
      </c>
      <c r="X320" s="220">
        <v>0</v>
      </c>
      <c r="Y320" s="220">
        <v>0</v>
      </c>
      <c r="Z320" s="220">
        <v>0</v>
      </c>
      <c r="AA320" s="220">
        <v>0</v>
      </c>
      <c r="AB320" s="220">
        <v>0</v>
      </c>
      <c r="AC320" s="220">
        <v>0</v>
      </c>
      <c r="AD320" s="220">
        <v>0</v>
      </c>
      <c r="AE320" s="220">
        <v>0</v>
      </c>
      <c r="AF320" s="220">
        <v>0</v>
      </c>
      <c r="AG320" s="220">
        <f t="shared" si="54"/>
        <v>0</v>
      </c>
      <c r="AH320" s="234"/>
      <c r="AI320" s="235">
        <f t="shared" si="57"/>
        <v>0</v>
      </c>
      <c r="AJ320" s="235">
        <f t="shared" si="57"/>
        <v>0</v>
      </c>
      <c r="AK320" s="235">
        <f t="shared" si="57"/>
        <v>0</v>
      </c>
      <c r="AL320" s="235">
        <f t="shared" si="57"/>
        <v>0</v>
      </c>
      <c r="AM320" s="235">
        <f t="shared" si="57"/>
        <v>0</v>
      </c>
      <c r="AN320" s="235">
        <f t="shared" si="57"/>
        <v>0</v>
      </c>
      <c r="AO320" s="235">
        <f t="shared" si="59"/>
        <v>0</v>
      </c>
      <c r="AP320" s="235">
        <f t="shared" si="59"/>
        <v>0</v>
      </c>
      <c r="AQ320" s="235">
        <f t="shared" si="59"/>
        <v>0</v>
      </c>
      <c r="AR320" s="235">
        <f t="shared" si="48"/>
        <v>0</v>
      </c>
      <c r="AS320" s="235">
        <f t="shared" si="48"/>
        <v>0</v>
      </c>
      <c r="AT320" s="235">
        <f t="shared" si="48"/>
        <v>0</v>
      </c>
      <c r="AU320" s="236">
        <f t="shared" si="50"/>
        <v>0</v>
      </c>
      <c r="AV320" s="236">
        <f t="shared" si="51"/>
        <v>0</v>
      </c>
      <c r="AW320" s="236">
        <f t="shared" si="51"/>
        <v>0</v>
      </c>
      <c r="AX320" s="236">
        <f t="shared" si="51"/>
        <v>0</v>
      </c>
      <c r="AY320" s="236">
        <f t="shared" si="51"/>
        <v>0</v>
      </c>
      <c r="AZ320" s="236">
        <f t="shared" si="58"/>
        <v>0</v>
      </c>
      <c r="BA320" s="236">
        <f t="shared" si="58"/>
        <v>0</v>
      </c>
      <c r="BB320" s="236">
        <f t="shared" si="58"/>
        <v>0</v>
      </c>
      <c r="BC320" s="236">
        <f t="shared" si="58"/>
        <v>0</v>
      </c>
      <c r="BD320" s="236">
        <f t="shared" si="58"/>
        <v>0</v>
      </c>
      <c r="BE320" s="236">
        <f t="shared" si="58"/>
        <v>0</v>
      </c>
      <c r="BF320" s="236">
        <f t="shared" si="60"/>
        <v>0</v>
      </c>
      <c r="BG320" s="236">
        <f t="shared" si="60"/>
        <v>0</v>
      </c>
      <c r="BH320" s="236">
        <f t="shared" si="60"/>
        <v>0</v>
      </c>
      <c r="BI320" s="236">
        <f t="shared" si="49"/>
        <v>0</v>
      </c>
      <c r="BJ320" s="236">
        <f t="shared" si="49"/>
        <v>0</v>
      </c>
      <c r="BK320" s="236">
        <f t="shared" si="49"/>
        <v>0</v>
      </c>
      <c r="BL320" s="235">
        <f t="shared" si="52"/>
        <v>0</v>
      </c>
      <c r="BM320" s="234"/>
      <c r="BN320" s="234"/>
      <c r="BO320" s="234"/>
      <c r="BP320" s="234"/>
      <c r="BQ320" s="234"/>
      <c r="BS320" s="232"/>
      <c r="BT320" s="232"/>
    </row>
    <row r="321" spans="1:72">
      <c r="A321" s="234" t="s">
        <v>534</v>
      </c>
      <c r="B321" s="231">
        <v>2.93E-2</v>
      </c>
      <c r="C321" s="231">
        <v>2.93E-2</v>
      </c>
      <c r="D321" s="220">
        <v>128751.53</v>
      </c>
      <c r="E321" s="220">
        <v>128751.53</v>
      </c>
      <c r="F321" s="220">
        <v>128751.53</v>
      </c>
      <c r="G321" s="220">
        <v>128751.53</v>
      </c>
      <c r="H321" s="220">
        <v>128751.53</v>
      </c>
      <c r="I321" s="220">
        <v>128751.53</v>
      </c>
      <c r="J321" s="220">
        <v>128751.53</v>
      </c>
      <c r="K321" s="220">
        <v>128751.53</v>
      </c>
      <c r="L321" s="220">
        <v>128751.53</v>
      </c>
      <c r="M321" s="220">
        <v>128751.53</v>
      </c>
      <c r="N321" s="220">
        <v>128751.53</v>
      </c>
      <c r="O321" s="220">
        <v>128751.53</v>
      </c>
      <c r="P321" s="220">
        <f t="shared" si="53"/>
        <v>1545018.36</v>
      </c>
      <c r="Q321" s="220">
        <v>128751.53</v>
      </c>
      <c r="R321" s="220">
        <v>128751.53</v>
      </c>
      <c r="S321" s="220">
        <v>128751.53</v>
      </c>
      <c r="T321" s="220">
        <v>128751.53</v>
      </c>
      <c r="U321" s="220">
        <v>128751.53</v>
      </c>
      <c r="V321" s="220">
        <v>128751.53</v>
      </c>
      <c r="W321" s="220">
        <v>128751.53</v>
      </c>
      <c r="X321" s="220">
        <v>128751.53</v>
      </c>
      <c r="Y321" s="220">
        <v>128751.53</v>
      </c>
      <c r="Z321" s="220">
        <v>128751.53</v>
      </c>
      <c r="AA321" s="220">
        <v>128751.53</v>
      </c>
      <c r="AB321" s="220">
        <v>128751.53</v>
      </c>
      <c r="AC321" s="220">
        <v>128751.53</v>
      </c>
      <c r="AD321" s="220">
        <v>128751.53</v>
      </c>
      <c r="AE321" s="220">
        <v>128751.53</v>
      </c>
      <c r="AF321" s="220">
        <v>128751.53</v>
      </c>
      <c r="AG321" s="220">
        <f t="shared" si="54"/>
        <v>1545018.36</v>
      </c>
      <c r="AH321" s="234"/>
      <c r="AI321" s="235">
        <f t="shared" si="57"/>
        <v>314.37</v>
      </c>
      <c r="AJ321" s="235">
        <f t="shared" si="57"/>
        <v>314.37</v>
      </c>
      <c r="AK321" s="235">
        <f t="shared" si="57"/>
        <v>314.37</v>
      </c>
      <c r="AL321" s="235">
        <f t="shared" si="57"/>
        <v>314.37</v>
      </c>
      <c r="AM321" s="235">
        <f t="shared" si="57"/>
        <v>314.37</v>
      </c>
      <c r="AN321" s="235">
        <f t="shared" si="57"/>
        <v>314.37</v>
      </c>
      <c r="AO321" s="235">
        <f t="shared" si="59"/>
        <v>314.37</v>
      </c>
      <c r="AP321" s="235">
        <f t="shared" si="59"/>
        <v>314.37</v>
      </c>
      <c r="AQ321" s="235">
        <f t="shared" si="59"/>
        <v>314.37</v>
      </c>
      <c r="AR321" s="235">
        <f t="shared" si="59"/>
        <v>314.37</v>
      </c>
      <c r="AS321" s="235">
        <f t="shared" si="59"/>
        <v>314.37</v>
      </c>
      <c r="AT321" s="235">
        <f t="shared" si="59"/>
        <v>314.37</v>
      </c>
      <c r="AU321" s="236">
        <f t="shared" si="50"/>
        <v>3772.4399999999991</v>
      </c>
      <c r="AV321" s="236">
        <f t="shared" si="51"/>
        <v>314.37</v>
      </c>
      <c r="AW321" s="236">
        <f t="shared" si="51"/>
        <v>314.37</v>
      </c>
      <c r="AX321" s="236">
        <f t="shared" si="51"/>
        <v>314.37</v>
      </c>
      <c r="AY321" s="236">
        <f t="shared" si="51"/>
        <v>314.37</v>
      </c>
      <c r="AZ321" s="236">
        <f t="shared" si="58"/>
        <v>314.37</v>
      </c>
      <c r="BA321" s="236">
        <f t="shared" si="58"/>
        <v>314.37</v>
      </c>
      <c r="BB321" s="236">
        <f t="shared" si="58"/>
        <v>314.37</v>
      </c>
      <c r="BC321" s="236">
        <f t="shared" si="58"/>
        <v>314.37</v>
      </c>
      <c r="BD321" s="236">
        <f t="shared" si="58"/>
        <v>314.37</v>
      </c>
      <c r="BE321" s="236">
        <f t="shared" si="58"/>
        <v>314.37</v>
      </c>
      <c r="BF321" s="236">
        <f t="shared" si="60"/>
        <v>314.37</v>
      </c>
      <c r="BG321" s="236">
        <f t="shared" si="60"/>
        <v>314.37</v>
      </c>
      <c r="BH321" s="236">
        <f t="shared" si="60"/>
        <v>314.37</v>
      </c>
      <c r="BI321" s="236">
        <f t="shared" si="60"/>
        <v>314.37</v>
      </c>
      <c r="BJ321" s="236">
        <f t="shared" si="60"/>
        <v>314.37</v>
      </c>
      <c r="BK321" s="236">
        <f t="shared" si="60"/>
        <v>314.37</v>
      </c>
      <c r="BL321" s="235">
        <f t="shared" si="52"/>
        <v>3772.4399999999991</v>
      </c>
      <c r="BM321" s="234"/>
      <c r="BN321" s="234"/>
      <c r="BO321" s="234"/>
      <c r="BP321" s="234"/>
      <c r="BQ321" s="234"/>
      <c r="BS321" s="232"/>
      <c r="BT321" s="232"/>
    </row>
    <row r="322" spans="1:72">
      <c r="A322" s="234" t="s">
        <v>535</v>
      </c>
      <c r="B322" s="231">
        <v>2.93E-2</v>
      </c>
      <c r="C322" s="231">
        <v>2.93E-2</v>
      </c>
      <c r="D322" s="220">
        <v>15315709.539999999</v>
      </c>
      <c r="E322" s="220">
        <v>15866710.18</v>
      </c>
      <c r="F322" s="220">
        <v>16248987.4</v>
      </c>
      <c r="G322" s="220">
        <v>16587527.33</v>
      </c>
      <c r="H322" s="220">
        <v>17083402.899999999</v>
      </c>
      <c r="I322" s="220">
        <v>18102552.140000001</v>
      </c>
      <c r="J322" s="220">
        <v>18415392.965</v>
      </c>
      <c r="K322" s="220">
        <v>18202097.859999999</v>
      </c>
      <c r="L322" s="220">
        <v>18635934.439999998</v>
      </c>
      <c r="M322" s="220">
        <v>19642254.469999999</v>
      </c>
      <c r="N322" s="220">
        <v>20349105.369999997</v>
      </c>
      <c r="O322" s="220">
        <v>20483472.819999997</v>
      </c>
      <c r="P322" s="220">
        <f t="shared" si="53"/>
        <v>214933147.41499999</v>
      </c>
      <c r="Q322" s="220">
        <v>20483472.819999997</v>
      </c>
      <c r="R322" s="220">
        <v>22246439.829999998</v>
      </c>
      <c r="S322" s="220">
        <v>24009406.839999996</v>
      </c>
      <c r="T322" s="220">
        <v>25559637.759999998</v>
      </c>
      <c r="U322" s="220">
        <v>27109868.679999996</v>
      </c>
      <c r="V322" s="220">
        <v>27109868.679999996</v>
      </c>
      <c r="W322" s="220">
        <v>27109868.679999996</v>
      </c>
      <c r="X322" s="220">
        <v>31225402.814999998</v>
      </c>
      <c r="Y322" s="220">
        <v>35340936.949999996</v>
      </c>
      <c r="Z322" s="220">
        <v>38650249.399999999</v>
      </c>
      <c r="AA322" s="220">
        <v>41959561.849999994</v>
      </c>
      <c r="AB322" s="220">
        <v>41959561.849999994</v>
      </c>
      <c r="AC322" s="220">
        <v>41959561.849999994</v>
      </c>
      <c r="AD322" s="220">
        <v>42202956.88499999</v>
      </c>
      <c r="AE322" s="220">
        <v>42446351.919999994</v>
      </c>
      <c r="AF322" s="220">
        <v>49681411.554999992</v>
      </c>
      <c r="AG322" s="220">
        <f t="shared" si="54"/>
        <v>446755601.11500001</v>
      </c>
      <c r="AH322" s="234"/>
      <c r="AI322" s="235">
        <f t="shared" si="57"/>
        <v>37395.86</v>
      </c>
      <c r="AJ322" s="235">
        <f t="shared" si="57"/>
        <v>38741.22</v>
      </c>
      <c r="AK322" s="235">
        <f t="shared" si="57"/>
        <v>39674.61</v>
      </c>
      <c r="AL322" s="235">
        <f t="shared" si="57"/>
        <v>40501.21</v>
      </c>
      <c r="AM322" s="235">
        <f t="shared" si="57"/>
        <v>41711.980000000003</v>
      </c>
      <c r="AN322" s="235">
        <f t="shared" si="57"/>
        <v>44200.4</v>
      </c>
      <c r="AO322" s="235">
        <f t="shared" si="59"/>
        <v>44964.25</v>
      </c>
      <c r="AP322" s="235">
        <f t="shared" si="59"/>
        <v>44443.46</v>
      </c>
      <c r="AQ322" s="235">
        <f t="shared" si="59"/>
        <v>45502.74</v>
      </c>
      <c r="AR322" s="235">
        <f t="shared" si="59"/>
        <v>47959.839999999997</v>
      </c>
      <c r="AS322" s="235">
        <f t="shared" si="59"/>
        <v>49685.73</v>
      </c>
      <c r="AT322" s="235">
        <f t="shared" si="59"/>
        <v>50013.81</v>
      </c>
      <c r="AU322" s="236">
        <f t="shared" si="50"/>
        <v>524795.1100000001</v>
      </c>
      <c r="AV322" s="236">
        <f t="shared" si="51"/>
        <v>50013.81</v>
      </c>
      <c r="AW322" s="236">
        <f t="shared" si="51"/>
        <v>54318.39</v>
      </c>
      <c r="AX322" s="236">
        <f t="shared" si="51"/>
        <v>58622.97</v>
      </c>
      <c r="AY322" s="236">
        <f t="shared" si="51"/>
        <v>62408.12</v>
      </c>
      <c r="AZ322" s="236">
        <f t="shared" si="58"/>
        <v>66193.259999999995</v>
      </c>
      <c r="BA322" s="236">
        <f t="shared" si="58"/>
        <v>66193.259999999995</v>
      </c>
      <c r="BB322" s="236">
        <f t="shared" si="58"/>
        <v>66193.259999999995</v>
      </c>
      <c r="BC322" s="236">
        <f t="shared" si="58"/>
        <v>76242.03</v>
      </c>
      <c r="BD322" s="236">
        <f t="shared" si="58"/>
        <v>86290.79</v>
      </c>
      <c r="BE322" s="236">
        <f t="shared" si="58"/>
        <v>94371.03</v>
      </c>
      <c r="BF322" s="236">
        <f t="shared" si="60"/>
        <v>102451.26</v>
      </c>
      <c r="BG322" s="236">
        <f t="shared" si="60"/>
        <v>102451.26</v>
      </c>
      <c r="BH322" s="236">
        <f t="shared" si="60"/>
        <v>102451.26</v>
      </c>
      <c r="BI322" s="236">
        <f t="shared" si="60"/>
        <v>103045.55</v>
      </c>
      <c r="BJ322" s="236">
        <f t="shared" si="60"/>
        <v>103639.84</v>
      </c>
      <c r="BK322" s="236">
        <f t="shared" si="60"/>
        <v>121305.45</v>
      </c>
      <c r="BL322" s="235">
        <f t="shared" si="52"/>
        <v>1090828.25</v>
      </c>
      <c r="BM322" s="234"/>
      <c r="BN322" s="234"/>
      <c r="BO322" s="234"/>
      <c r="BP322" s="234"/>
      <c r="BQ322" s="234"/>
      <c r="BS322" s="232"/>
      <c r="BT322" s="232"/>
    </row>
    <row r="323" spans="1:72">
      <c r="A323" s="234" t="s">
        <v>536</v>
      </c>
      <c r="B323" s="231">
        <v>2.5399999999999999E-2</v>
      </c>
      <c r="C323" s="231">
        <v>2.5399999999999999E-2</v>
      </c>
      <c r="D323" s="220">
        <v>80691.33</v>
      </c>
      <c r="E323" s="220">
        <v>80691.33</v>
      </c>
      <c r="F323" s="220">
        <v>80691.33</v>
      </c>
      <c r="G323" s="220">
        <v>80691.33</v>
      </c>
      <c r="H323" s="220">
        <v>80691.33</v>
      </c>
      <c r="I323" s="220">
        <v>80691.33</v>
      </c>
      <c r="J323" s="220">
        <v>80691.33</v>
      </c>
      <c r="K323" s="220">
        <v>80691.33</v>
      </c>
      <c r="L323" s="220">
        <v>80691.33</v>
      </c>
      <c r="M323" s="220">
        <v>80691.33</v>
      </c>
      <c r="N323" s="220">
        <v>80691.33</v>
      </c>
      <c r="O323" s="220">
        <v>80691.33</v>
      </c>
      <c r="P323" s="220">
        <f t="shared" si="53"/>
        <v>968295.95999999985</v>
      </c>
      <c r="Q323" s="220">
        <v>80691.33</v>
      </c>
      <c r="R323" s="220">
        <v>80691.33</v>
      </c>
      <c r="S323" s="220">
        <v>80691.33</v>
      </c>
      <c r="T323" s="220">
        <v>80691.33</v>
      </c>
      <c r="U323" s="220">
        <v>80691.33</v>
      </c>
      <c r="V323" s="220">
        <v>80691.33</v>
      </c>
      <c r="W323" s="220">
        <v>80691.33</v>
      </c>
      <c r="X323" s="220">
        <v>80691.33</v>
      </c>
      <c r="Y323" s="220">
        <v>80691.33</v>
      </c>
      <c r="Z323" s="220">
        <v>80691.33</v>
      </c>
      <c r="AA323" s="220">
        <v>80691.33</v>
      </c>
      <c r="AB323" s="220">
        <v>80691.33</v>
      </c>
      <c r="AC323" s="220">
        <v>80691.33</v>
      </c>
      <c r="AD323" s="220">
        <v>80691.33</v>
      </c>
      <c r="AE323" s="220">
        <v>80691.33</v>
      </c>
      <c r="AF323" s="220">
        <v>80691.33</v>
      </c>
      <c r="AG323" s="220">
        <f t="shared" si="54"/>
        <v>968295.95999999985</v>
      </c>
      <c r="AH323" s="234"/>
      <c r="AI323" s="235">
        <f t="shared" si="57"/>
        <v>170.8</v>
      </c>
      <c r="AJ323" s="235">
        <f t="shared" si="57"/>
        <v>170.8</v>
      </c>
      <c r="AK323" s="235">
        <f t="shared" si="57"/>
        <v>170.8</v>
      </c>
      <c r="AL323" s="235">
        <f t="shared" si="57"/>
        <v>170.8</v>
      </c>
      <c r="AM323" s="235">
        <f t="shared" si="57"/>
        <v>170.8</v>
      </c>
      <c r="AN323" s="235">
        <f t="shared" si="57"/>
        <v>170.8</v>
      </c>
      <c r="AO323" s="235">
        <f t="shared" si="59"/>
        <v>170.8</v>
      </c>
      <c r="AP323" s="235">
        <f t="shared" si="59"/>
        <v>170.8</v>
      </c>
      <c r="AQ323" s="235">
        <f t="shared" si="59"/>
        <v>170.8</v>
      </c>
      <c r="AR323" s="235">
        <f t="shared" si="59"/>
        <v>170.8</v>
      </c>
      <c r="AS323" s="235">
        <f t="shared" si="59"/>
        <v>170.8</v>
      </c>
      <c r="AT323" s="235">
        <f t="shared" si="59"/>
        <v>170.8</v>
      </c>
      <c r="AU323" s="236">
        <f t="shared" si="50"/>
        <v>2049.6</v>
      </c>
      <c r="AV323" s="236">
        <f t="shared" si="51"/>
        <v>170.8</v>
      </c>
      <c r="AW323" s="236">
        <f t="shared" si="51"/>
        <v>170.8</v>
      </c>
      <c r="AX323" s="236">
        <f t="shared" si="51"/>
        <v>170.8</v>
      </c>
      <c r="AY323" s="236">
        <f t="shared" si="51"/>
        <v>170.8</v>
      </c>
      <c r="AZ323" s="236">
        <f t="shared" si="58"/>
        <v>170.8</v>
      </c>
      <c r="BA323" s="236">
        <f t="shared" si="58"/>
        <v>170.8</v>
      </c>
      <c r="BB323" s="236">
        <f t="shared" si="58"/>
        <v>170.8</v>
      </c>
      <c r="BC323" s="236">
        <f t="shared" si="58"/>
        <v>170.8</v>
      </c>
      <c r="BD323" s="236">
        <f t="shared" si="58"/>
        <v>170.8</v>
      </c>
      <c r="BE323" s="236">
        <f t="shared" si="58"/>
        <v>170.8</v>
      </c>
      <c r="BF323" s="236">
        <f t="shared" si="60"/>
        <v>170.8</v>
      </c>
      <c r="BG323" s="236">
        <f t="shared" si="60"/>
        <v>170.8</v>
      </c>
      <c r="BH323" s="236">
        <f t="shared" si="60"/>
        <v>170.8</v>
      </c>
      <c r="BI323" s="236">
        <f t="shared" si="60"/>
        <v>170.8</v>
      </c>
      <c r="BJ323" s="236">
        <f t="shared" si="60"/>
        <v>170.8</v>
      </c>
      <c r="BK323" s="236">
        <f t="shared" si="60"/>
        <v>170.8</v>
      </c>
      <c r="BL323" s="235">
        <f t="shared" si="52"/>
        <v>2049.6</v>
      </c>
      <c r="BM323" s="234"/>
      <c r="BN323" s="234"/>
      <c r="BO323" s="234"/>
      <c r="BP323" s="234"/>
      <c r="BQ323" s="234"/>
      <c r="BS323" s="232"/>
      <c r="BT323" s="232"/>
    </row>
    <row r="324" spans="1:72">
      <c r="A324" s="234" t="s">
        <v>537</v>
      </c>
      <c r="B324" s="231">
        <v>2.5399999999999999E-2</v>
      </c>
      <c r="C324" s="231">
        <v>2.5399999999999999E-2</v>
      </c>
      <c r="D324" s="220">
        <v>19337325.649999999</v>
      </c>
      <c r="E324" s="220">
        <v>19394439.149999999</v>
      </c>
      <c r="F324" s="220">
        <v>19445959.050000001</v>
      </c>
      <c r="G324" s="220">
        <v>19492945.890000001</v>
      </c>
      <c r="H324" s="220">
        <v>19550338.579999998</v>
      </c>
      <c r="I324" s="220">
        <v>19624863.370000001</v>
      </c>
      <c r="J324" s="220">
        <v>19642292.120000001</v>
      </c>
      <c r="K324" s="220">
        <v>19642292.120000001</v>
      </c>
      <c r="L324" s="220">
        <v>19642292.120000001</v>
      </c>
      <c r="M324" s="220">
        <v>19642292.120000001</v>
      </c>
      <c r="N324" s="220">
        <v>19642292.120000001</v>
      </c>
      <c r="O324" s="220">
        <v>19642292.120000001</v>
      </c>
      <c r="P324" s="220">
        <f t="shared" si="53"/>
        <v>234699624.41000003</v>
      </c>
      <c r="Q324" s="220">
        <v>19642292.120000001</v>
      </c>
      <c r="R324" s="220">
        <v>19642292.120000001</v>
      </c>
      <c r="S324" s="220">
        <v>19642292.120000001</v>
      </c>
      <c r="T324" s="220">
        <v>19642292.120000001</v>
      </c>
      <c r="U324" s="220">
        <v>19642292.120000001</v>
      </c>
      <c r="V324" s="220">
        <v>19642292.120000001</v>
      </c>
      <c r="W324" s="220">
        <v>19642292.120000001</v>
      </c>
      <c r="X324" s="220">
        <v>19642292.120000001</v>
      </c>
      <c r="Y324" s="220">
        <v>19642292.120000001</v>
      </c>
      <c r="Z324" s="220">
        <v>19642292.120000001</v>
      </c>
      <c r="AA324" s="220">
        <v>19642292.120000001</v>
      </c>
      <c r="AB324" s="220">
        <v>19642292.120000001</v>
      </c>
      <c r="AC324" s="220">
        <v>19642292.120000001</v>
      </c>
      <c r="AD324" s="220">
        <v>19642292.120000001</v>
      </c>
      <c r="AE324" s="220">
        <v>19642292.120000001</v>
      </c>
      <c r="AF324" s="220">
        <v>19642292.120000001</v>
      </c>
      <c r="AG324" s="220">
        <f t="shared" si="54"/>
        <v>235707505.44000003</v>
      </c>
      <c r="AH324" s="234"/>
      <c r="AI324" s="235">
        <f t="shared" si="57"/>
        <v>40930.67</v>
      </c>
      <c r="AJ324" s="235">
        <f t="shared" si="57"/>
        <v>41051.56</v>
      </c>
      <c r="AK324" s="235">
        <f t="shared" si="57"/>
        <v>41160.61</v>
      </c>
      <c r="AL324" s="235">
        <f t="shared" si="57"/>
        <v>41260.07</v>
      </c>
      <c r="AM324" s="235">
        <f t="shared" si="57"/>
        <v>41381.550000000003</v>
      </c>
      <c r="AN324" s="235">
        <f t="shared" si="57"/>
        <v>41539.29</v>
      </c>
      <c r="AO324" s="235">
        <f t="shared" si="59"/>
        <v>41576.18</v>
      </c>
      <c r="AP324" s="235">
        <f t="shared" si="59"/>
        <v>41576.18</v>
      </c>
      <c r="AQ324" s="235">
        <f t="shared" si="59"/>
        <v>41576.18</v>
      </c>
      <c r="AR324" s="235">
        <f t="shared" si="59"/>
        <v>41576.18</v>
      </c>
      <c r="AS324" s="235">
        <f t="shared" si="59"/>
        <v>41576.18</v>
      </c>
      <c r="AT324" s="235">
        <f t="shared" si="59"/>
        <v>41576.18</v>
      </c>
      <c r="AU324" s="236">
        <f t="shared" si="50"/>
        <v>496780.83</v>
      </c>
      <c r="AV324" s="236">
        <f t="shared" si="51"/>
        <v>41576.18</v>
      </c>
      <c r="AW324" s="236">
        <f t="shared" si="51"/>
        <v>41576.18</v>
      </c>
      <c r="AX324" s="236">
        <f t="shared" si="51"/>
        <v>41576.18</v>
      </c>
      <c r="AY324" s="236">
        <f t="shared" ref="AY324:AY387" si="61">ROUND(T324*$B324/12,2)</f>
        <v>41576.18</v>
      </c>
      <c r="AZ324" s="236">
        <f t="shared" si="58"/>
        <v>41576.18</v>
      </c>
      <c r="BA324" s="236">
        <f t="shared" si="58"/>
        <v>41576.18</v>
      </c>
      <c r="BB324" s="236">
        <f t="shared" si="58"/>
        <v>41576.18</v>
      </c>
      <c r="BC324" s="236">
        <f t="shared" si="58"/>
        <v>41576.18</v>
      </c>
      <c r="BD324" s="236">
        <f t="shared" si="58"/>
        <v>41576.18</v>
      </c>
      <c r="BE324" s="236">
        <f t="shared" si="58"/>
        <v>41576.18</v>
      </c>
      <c r="BF324" s="236">
        <f t="shared" si="60"/>
        <v>41576.18</v>
      </c>
      <c r="BG324" s="236">
        <f t="shared" si="60"/>
        <v>41576.18</v>
      </c>
      <c r="BH324" s="236">
        <f t="shared" si="60"/>
        <v>41576.18</v>
      </c>
      <c r="BI324" s="236">
        <f t="shared" si="60"/>
        <v>41576.18</v>
      </c>
      <c r="BJ324" s="236">
        <f t="shared" si="60"/>
        <v>41576.18</v>
      </c>
      <c r="BK324" s="236">
        <f t="shared" si="60"/>
        <v>41576.18</v>
      </c>
      <c r="BL324" s="235">
        <f t="shared" si="52"/>
        <v>498914.16</v>
      </c>
      <c r="BM324" s="234"/>
      <c r="BN324" s="234"/>
      <c r="BO324" s="234"/>
      <c r="BP324" s="234"/>
      <c r="BQ324" s="234"/>
      <c r="BS324" s="232"/>
      <c r="BT324" s="232"/>
    </row>
    <row r="325" spans="1:72">
      <c r="A325" s="234" t="s">
        <v>538</v>
      </c>
      <c r="B325" s="231">
        <v>2.5399999999999999E-2</v>
      </c>
      <c r="C325" s="231">
        <v>2.5399999999999999E-2</v>
      </c>
      <c r="D325" s="220">
        <v>196896175.31999999</v>
      </c>
      <c r="E325" s="220">
        <v>202859359.91999999</v>
      </c>
      <c r="F325" s="220">
        <v>208772597.65000001</v>
      </c>
      <c r="G325" s="220">
        <v>209266401.91</v>
      </c>
      <c r="H325" s="220">
        <v>212532215.81999999</v>
      </c>
      <c r="I325" s="220">
        <v>218118126.36000001</v>
      </c>
      <c r="J325" s="220">
        <v>220766850.42500001</v>
      </c>
      <c r="K325" s="220">
        <v>221647862.36499998</v>
      </c>
      <c r="L325" s="220">
        <v>222191286.81</v>
      </c>
      <c r="M325" s="220">
        <v>222010313.91499999</v>
      </c>
      <c r="N325" s="220">
        <v>221920512.53999999</v>
      </c>
      <c r="O325" s="220">
        <v>221874287.315</v>
      </c>
      <c r="P325" s="220">
        <f t="shared" si="53"/>
        <v>2578855990.3499999</v>
      </c>
      <c r="Q325" s="220">
        <v>221824220.14500001</v>
      </c>
      <c r="R325" s="220">
        <v>221784929.41500002</v>
      </c>
      <c r="S325" s="220">
        <v>221700850.35500005</v>
      </c>
      <c r="T325" s="220">
        <v>230097597.23500004</v>
      </c>
      <c r="U325" s="220">
        <v>238522039.69500005</v>
      </c>
      <c r="V325" s="220">
        <v>238462594.89500007</v>
      </c>
      <c r="W325" s="220">
        <v>238417840.49500006</v>
      </c>
      <c r="X325" s="220">
        <v>238363878.94500005</v>
      </c>
      <c r="Y325" s="220">
        <v>238254553.48000008</v>
      </c>
      <c r="Z325" s="220">
        <v>239610697.27000007</v>
      </c>
      <c r="AA325" s="220">
        <v>241029188.54000008</v>
      </c>
      <c r="AB325" s="220">
        <v>240984441.81000006</v>
      </c>
      <c r="AC325" s="220">
        <v>240935853.09000006</v>
      </c>
      <c r="AD325" s="220">
        <v>242388427.48000008</v>
      </c>
      <c r="AE325" s="220">
        <v>244117614.9600001</v>
      </c>
      <c r="AF325" s="220">
        <v>246186181.24500009</v>
      </c>
      <c r="AG325" s="220">
        <f t="shared" si="54"/>
        <v>2887273311.9050007</v>
      </c>
      <c r="AH325" s="234"/>
      <c r="AI325" s="235">
        <f t="shared" si="57"/>
        <v>416763.57</v>
      </c>
      <c r="AJ325" s="235">
        <f t="shared" si="57"/>
        <v>429385.65</v>
      </c>
      <c r="AK325" s="235">
        <f t="shared" si="57"/>
        <v>441902</v>
      </c>
      <c r="AL325" s="235">
        <f t="shared" si="57"/>
        <v>442947.22</v>
      </c>
      <c r="AM325" s="235">
        <f t="shared" si="57"/>
        <v>449859.86</v>
      </c>
      <c r="AN325" s="235">
        <f t="shared" si="57"/>
        <v>461683.37</v>
      </c>
      <c r="AO325" s="235">
        <f t="shared" si="59"/>
        <v>467289.83</v>
      </c>
      <c r="AP325" s="235">
        <f t="shared" si="59"/>
        <v>469154.64</v>
      </c>
      <c r="AQ325" s="235">
        <f t="shared" si="59"/>
        <v>470304.89</v>
      </c>
      <c r="AR325" s="235">
        <f t="shared" si="59"/>
        <v>469921.83</v>
      </c>
      <c r="AS325" s="235">
        <f t="shared" si="59"/>
        <v>469731.75</v>
      </c>
      <c r="AT325" s="235">
        <f t="shared" si="59"/>
        <v>469633.91</v>
      </c>
      <c r="AU325" s="236">
        <f t="shared" ref="AU325:AU388" si="62">SUM(AI325:AT325)</f>
        <v>5458578.5200000005</v>
      </c>
      <c r="AV325" s="236">
        <f t="shared" ref="AV325:AY388" si="63">ROUND(Q325*$B325/12,2)</f>
        <v>469527.93</v>
      </c>
      <c r="AW325" s="236">
        <f t="shared" si="63"/>
        <v>469444.77</v>
      </c>
      <c r="AX325" s="236">
        <f t="shared" si="63"/>
        <v>469266.8</v>
      </c>
      <c r="AY325" s="236">
        <f t="shared" si="61"/>
        <v>487039.91</v>
      </c>
      <c r="AZ325" s="236">
        <f t="shared" si="58"/>
        <v>504871.65</v>
      </c>
      <c r="BA325" s="236">
        <f t="shared" si="58"/>
        <v>504745.83</v>
      </c>
      <c r="BB325" s="236">
        <f t="shared" si="58"/>
        <v>504651.1</v>
      </c>
      <c r="BC325" s="236">
        <f t="shared" si="58"/>
        <v>504536.88</v>
      </c>
      <c r="BD325" s="236">
        <f t="shared" si="58"/>
        <v>504305.47</v>
      </c>
      <c r="BE325" s="236">
        <f t="shared" si="58"/>
        <v>507175.98</v>
      </c>
      <c r="BF325" s="236">
        <f t="shared" si="60"/>
        <v>510178.45</v>
      </c>
      <c r="BG325" s="236">
        <f t="shared" si="60"/>
        <v>510083.74</v>
      </c>
      <c r="BH325" s="236">
        <f t="shared" si="60"/>
        <v>509980.89</v>
      </c>
      <c r="BI325" s="236">
        <f t="shared" si="60"/>
        <v>513055.5</v>
      </c>
      <c r="BJ325" s="236">
        <f t="shared" si="60"/>
        <v>516715.62</v>
      </c>
      <c r="BK325" s="236">
        <f t="shared" si="60"/>
        <v>521094.08</v>
      </c>
      <c r="BL325" s="235">
        <f t="shared" ref="BL325:BL388" si="64">SUM(AZ325:BK325)</f>
        <v>6111395.1899999995</v>
      </c>
      <c r="BM325" s="234"/>
      <c r="BN325" s="234"/>
      <c r="BO325" s="234"/>
      <c r="BP325" s="234"/>
      <c r="BQ325" s="234"/>
      <c r="BS325" s="232"/>
      <c r="BT325" s="232"/>
    </row>
    <row r="326" spans="1:72">
      <c r="A326" s="234" t="s">
        <v>539</v>
      </c>
      <c r="B326" s="231">
        <v>2.5399999999999999E-2</v>
      </c>
      <c r="C326" s="231">
        <v>2.5399999999999999E-2</v>
      </c>
      <c r="D326" s="220">
        <v>0</v>
      </c>
      <c r="E326" s="220">
        <v>0</v>
      </c>
      <c r="F326" s="220">
        <v>0</v>
      </c>
      <c r="G326" s="220">
        <v>0</v>
      </c>
      <c r="H326" s="220">
        <v>0</v>
      </c>
      <c r="I326" s="220">
        <v>0</v>
      </c>
      <c r="J326" s="220">
        <v>0</v>
      </c>
      <c r="K326" s="220">
        <v>0</v>
      </c>
      <c r="L326" s="220">
        <v>0</v>
      </c>
      <c r="M326" s="220">
        <v>0</v>
      </c>
      <c r="N326" s="220">
        <v>0</v>
      </c>
      <c r="O326" s="220">
        <v>0</v>
      </c>
      <c r="P326" s="220">
        <f t="shared" ref="P326:P389" si="65">SUM(D326:O326)</f>
        <v>0</v>
      </c>
      <c r="Q326" s="220">
        <v>0</v>
      </c>
      <c r="R326" s="220">
        <v>0</v>
      </c>
      <c r="S326" s="220">
        <v>0</v>
      </c>
      <c r="T326" s="220">
        <v>0</v>
      </c>
      <c r="U326" s="220">
        <v>0</v>
      </c>
      <c r="V326" s="220">
        <v>0</v>
      </c>
      <c r="W326" s="220">
        <v>0</v>
      </c>
      <c r="X326" s="220">
        <v>0</v>
      </c>
      <c r="Y326" s="220">
        <v>0</v>
      </c>
      <c r="Z326" s="220">
        <v>0</v>
      </c>
      <c r="AA326" s="220">
        <v>0</v>
      </c>
      <c r="AB326" s="220">
        <v>0</v>
      </c>
      <c r="AC326" s="220">
        <v>0</v>
      </c>
      <c r="AD326" s="220">
        <v>0</v>
      </c>
      <c r="AE326" s="220">
        <v>0</v>
      </c>
      <c r="AF326" s="220">
        <v>0</v>
      </c>
      <c r="AG326" s="220">
        <f t="shared" ref="AG326:AG389" si="66">SUM(U326:AF326)</f>
        <v>0</v>
      </c>
      <c r="AH326" s="234"/>
      <c r="AI326" s="235">
        <f t="shared" si="57"/>
        <v>0</v>
      </c>
      <c r="AJ326" s="235">
        <f t="shared" si="57"/>
        <v>0</v>
      </c>
      <c r="AK326" s="235">
        <f t="shared" si="57"/>
        <v>0</v>
      </c>
      <c r="AL326" s="235">
        <f t="shared" si="57"/>
        <v>0</v>
      </c>
      <c r="AM326" s="235">
        <f t="shared" si="57"/>
        <v>0</v>
      </c>
      <c r="AN326" s="235">
        <f t="shared" si="57"/>
        <v>0</v>
      </c>
      <c r="AO326" s="235">
        <f t="shared" si="59"/>
        <v>0</v>
      </c>
      <c r="AP326" s="235">
        <f t="shared" si="59"/>
        <v>0</v>
      </c>
      <c r="AQ326" s="235">
        <f t="shared" si="59"/>
        <v>0</v>
      </c>
      <c r="AR326" s="235">
        <f t="shared" si="59"/>
        <v>0</v>
      </c>
      <c r="AS326" s="235">
        <f t="shared" si="59"/>
        <v>0</v>
      </c>
      <c r="AT326" s="235">
        <f t="shared" si="59"/>
        <v>0</v>
      </c>
      <c r="AU326" s="236">
        <f t="shared" si="62"/>
        <v>0</v>
      </c>
      <c r="AV326" s="236">
        <f t="shared" si="63"/>
        <v>0</v>
      </c>
      <c r="AW326" s="236">
        <f t="shared" si="63"/>
        <v>0</v>
      </c>
      <c r="AX326" s="236">
        <f t="shared" si="63"/>
        <v>0</v>
      </c>
      <c r="AY326" s="236">
        <f t="shared" si="61"/>
        <v>0</v>
      </c>
      <c r="AZ326" s="236">
        <f t="shared" si="58"/>
        <v>0</v>
      </c>
      <c r="BA326" s="236">
        <f t="shared" si="58"/>
        <v>0</v>
      </c>
      <c r="BB326" s="236">
        <f t="shared" si="58"/>
        <v>0</v>
      </c>
      <c r="BC326" s="236">
        <f t="shared" si="58"/>
        <v>0</v>
      </c>
      <c r="BD326" s="236">
        <f t="shared" si="58"/>
        <v>0</v>
      </c>
      <c r="BE326" s="236">
        <f t="shared" si="58"/>
        <v>0</v>
      </c>
      <c r="BF326" s="236">
        <f t="shared" si="60"/>
        <v>0</v>
      </c>
      <c r="BG326" s="236">
        <f t="shared" si="60"/>
        <v>0</v>
      </c>
      <c r="BH326" s="236">
        <f t="shared" si="60"/>
        <v>0</v>
      </c>
      <c r="BI326" s="236">
        <f t="shared" si="60"/>
        <v>0</v>
      </c>
      <c r="BJ326" s="236">
        <f t="shared" si="60"/>
        <v>0</v>
      </c>
      <c r="BK326" s="236">
        <f t="shared" si="60"/>
        <v>0</v>
      </c>
      <c r="BL326" s="235">
        <f t="shared" si="64"/>
        <v>0</v>
      </c>
      <c r="BM326" s="234"/>
      <c r="BN326" s="234"/>
      <c r="BO326" s="234"/>
      <c r="BP326" s="234"/>
      <c r="BQ326" s="234"/>
      <c r="BS326" s="232"/>
      <c r="BT326" s="232"/>
    </row>
    <row r="327" spans="1:72">
      <c r="A327" s="234" t="s">
        <v>540</v>
      </c>
      <c r="B327" s="231">
        <v>1.7000000000000001E-2</v>
      </c>
      <c r="C327" s="231">
        <v>1.7000000000000001E-2</v>
      </c>
      <c r="D327" s="220">
        <v>681833.62</v>
      </c>
      <c r="E327" s="220">
        <v>681878.84</v>
      </c>
      <c r="F327" s="220">
        <v>650186.32999999996</v>
      </c>
      <c r="G327" s="220">
        <v>618493.81000000006</v>
      </c>
      <c r="H327" s="220">
        <v>618493.81000000006</v>
      </c>
      <c r="I327" s="220">
        <v>618493.81000000006</v>
      </c>
      <c r="J327" s="220">
        <v>618493.81000000006</v>
      </c>
      <c r="K327" s="220">
        <v>618493.81000000006</v>
      </c>
      <c r="L327" s="220">
        <v>618493.81000000006</v>
      </c>
      <c r="M327" s="220">
        <v>618493.81000000006</v>
      </c>
      <c r="N327" s="220">
        <v>618493.81000000006</v>
      </c>
      <c r="O327" s="220">
        <v>618493.81000000006</v>
      </c>
      <c r="P327" s="220">
        <f t="shared" si="65"/>
        <v>7580343.0800000019</v>
      </c>
      <c r="Q327" s="220">
        <v>618493.81000000006</v>
      </c>
      <c r="R327" s="220">
        <v>618493.81000000006</v>
      </c>
      <c r="S327" s="220">
        <v>618493.81000000006</v>
      </c>
      <c r="T327" s="220">
        <v>618493.81000000006</v>
      </c>
      <c r="U327" s="220">
        <v>618493.81000000006</v>
      </c>
      <c r="V327" s="220">
        <v>618493.81000000006</v>
      </c>
      <c r="W327" s="220">
        <v>618493.81000000006</v>
      </c>
      <c r="X327" s="220">
        <v>618493.81000000006</v>
      </c>
      <c r="Y327" s="220">
        <v>618493.81000000006</v>
      </c>
      <c r="Z327" s="220">
        <v>618493.81000000006</v>
      </c>
      <c r="AA327" s="220">
        <v>618493.81000000006</v>
      </c>
      <c r="AB327" s="220">
        <v>618493.81000000006</v>
      </c>
      <c r="AC327" s="220">
        <v>618493.81000000006</v>
      </c>
      <c r="AD327" s="220">
        <v>618493.81000000006</v>
      </c>
      <c r="AE327" s="220">
        <v>618493.81000000006</v>
      </c>
      <c r="AF327" s="220">
        <v>618493.81000000006</v>
      </c>
      <c r="AG327" s="220">
        <f t="shared" si="66"/>
        <v>7421925.7200000025</v>
      </c>
      <c r="AH327" s="234"/>
      <c r="AI327" s="235">
        <f t="shared" si="57"/>
        <v>965.93</v>
      </c>
      <c r="AJ327" s="235">
        <f t="shared" si="57"/>
        <v>966</v>
      </c>
      <c r="AK327" s="235">
        <f t="shared" si="57"/>
        <v>921.1</v>
      </c>
      <c r="AL327" s="235">
        <f t="shared" si="57"/>
        <v>876.2</v>
      </c>
      <c r="AM327" s="235">
        <f t="shared" si="57"/>
        <v>876.2</v>
      </c>
      <c r="AN327" s="235">
        <f t="shared" si="57"/>
        <v>876.2</v>
      </c>
      <c r="AO327" s="235">
        <f t="shared" si="59"/>
        <v>876.2</v>
      </c>
      <c r="AP327" s="235">
        <f t="shared" si="59"/>
        <v>876.2</v>
      </c>
      <c r="AQ327" s="235">
        <f t="shared" si="59"/>
        <v>876.2</v>
      </c>
      <c r="AR327" s="235">
        <f t="shared" si="59"/>
        <v>876.2</v>
      </c>
      <c r="AS327" s="235">
        <f t="shared" si="59"/>
        <v>876.2</v>
      </c>
      <c r="AT327" s="235">
        <f t="shared" si="59"/>
        <v>876.2</v>
      </c>
      <c r="AU327" s="236">
        <f t="shared" si="62"/>
        <v>10738.83</v>
      </c>
      <c r="AV327" s="236">
        <f t="shared" si="63"/>
        <v>876.2</v>
      </c>
      <c r="AW327" s="236">
        <f t="shared" si="63"/>
        <v>876.2</v>
      </c>
      <c r="AX327" s="236">
        <f t="shared" si="63"/>
        <v>876.2</v>
      </c>
      <c r="AY327" s="236">
        <f t="shared" si="61"/>
        <v>876.2</v>
      </c>
      <c r="AZ327" s="236">
        <f t="shared" si="58"/>
        <v>876.2</v>
      </c>
      <c r="BA327" s="236">
        <f t="shared" si="58"/>
        <v>876.2</v>
      </c>
      <c r="BB327" s="236">
        <f t="shared" si="58"/>
        <v>876.2</v>
      </c>
      <c r="BC327" s="236">
        <f t="shared" si="58"/>
        <v>876.2</v>
      </c>
      <c r="BD327" s="236">
        <f t="shared" si="58"/>
        <v>876.2</v>
      </c>
      <c r="BE327" s="236">
        <f t="shared" si="58"/>
        <v>876.2</v>
      </c>
      <c r="BF327" s="236">
        <f t="shared" si="60"/>
        <v>876.2</v>
      </c>
      <c r="BG327" s="236">
        <f t="shared" si="60"/>
        <v>876.2</v>
      </c>
      <c r="BH327" s="236">
        <f t="shared" si="60"/>
        <v>876.2</v>
      </c>
      <c r="BI327" s="236">
        <f t="shared" si="60"/>
        <v>876.2</v>
      </c>
      <c r="BJ327" s="236">
        <f t="shared" si="60"/>
        <v>876.2</v>
      </c>
      <c r="BK327" s="236">
        <f t="shared" si="60"/>
        <v>876.2</v>
      </c>
      <c r="BL327" s="235">
        <f t="shared" si="64"/>
        <v>10514.400000000001</v>
      </c>
      <c r="BM327" s="234"/>
      <c r="BN327" s="234"/>
      <c r="BO327" s="234"/>
      <c r="BP327" s="234"/>
      <c r="BQ327" s="234"/>
      <c r="BS327" s="232"/>
      <c r="BT327" s="232"/>
    </row>
    <row r="328" spans="1:72">
      <c r="A328" s="234" t="s">
        <v>541</v>
      </c>
      <c r="B328" s="231">
        <v>7.4000000000000003E-3</v>
      </c>
      <c r="C328" s="231">
        <v>7.4000000000000003E-3</v>
      </c>
      <c r="D328" s="220">
        <v>1365326.56</v>
      </c>
      <c r="E328" s="220">
        <v>1365374.31</v>
      </c>
      <c r="F328" s="220">
        <v>1321568.5900000001</v>
      </c>
      <c r="G328" s="220">
        <v>1256359.82</v>
      </c>
      <c r="H328" s="220">
        <v>1234991.72</v>
      </c>
      <c r="I328" s="220">
        <v>1235015.17</v>
      </c>
      <c r="J328" s="220">
        <v>1235015.17</v>
      </c>
      <c r="K328" s="220">
        <v>1235015.17</v>
      </c>
      <c r="L328" s="220">
        <v>1235015.17</v>
      </c>
      <c r="M328" s="220">
        <v>1235015.17</v>
      </c>
      <c r="N328" s="220">
        <v>1235015.17</v>
      </c>
      <c r="O328" s="220">
        <v>1235015.17</v>
      </c>
      <c r="P328" s="220">
        <f t="shared" si="65"/>
        <v>15188727.189999999</v>
      </c>
      <c r="Q328" s="220">
        <v>1235015.17</v>
      </c>
      <c r="R328" s="220">
        <v>1235015.17</v>
      </c>
      <c r="S328" s="220">
        <v>1235015.17</v>
      </c>
      <c r="T328" s="220">
        <v>1235015.17</v>
      </c>
      <c r="U328" s="220">
        <v>1235015.17</v>
      </c>
      <c r="V328" s="220">
        <v>1235015.17</v>
      </c>
      <c r="W328" s="220">
        <v>1235015.17</v>
      </c>
      <c r="X328" s="220">
        <v>1235015.17</v>
      </c>
      <c r="Y328" s="220">
        <v>1235015.17</v>
      </c>
      <c r="Z328" s="220">
        <v>1235015.17</v>
      </c>
      <c r="AA328" s="220">
        <v>1235015.17</v>
      </c>
      <c r="AB328" s="220">
        <v>1235015.17</v>
      </c>
      <c r="AC328" s="220">
        <v>1235015.17</v>
      </c>
      <c r="AD328" s="220">
        <v>1235015.17</v>
      </c>
      <c r="AE328" s="220">
        <v>1235015.17</v>
      </c>
      <c r="AF328" s="220">
        <v>1235015.17</v>
      </c>
      <c r="AG328" s="220">
        <f t="shared" si="66"/>
        <v>14820182.039999999</v>
      </c>
      <c r="AH328" s="234"/>
      <c r="AI328" s="235">
        <f t="shared" si="57"/>
        <v>841.95</v>
      </c>
      <c r="AJ328" s="235">
        <f t="shared" si="57"/>
        <v>841.98</v>
      </c>
      <c r="AK328" s="235">
        <f t="shared" si="57"/>
        <v>814.97</v>
      </c>
      <c r="AL328" s="235">
        <f t="shared" si="57"/>
        <v>774.76</v>
      </c>
      <c r="AM328" s="235">
        <f t="shared" si="57"/>
        <v>761.58</v>
      </c>
      <c r="AN328" s="235">
        <f t="shared" si="57"/>
        <v>761.59</v>
      </c>
      <c r="AO328" s="235">
        <f t="shared" si="59"/>
        <v>761.59</v>
      </c>
      <c r="AP328" s="235">
        <f t="shared" si="59"/>
        <v>761.59</v>
      </c>
      <c r="AQ328" s="235">
        <f t="shared" si="59"/>
        <v>761.59</v>
      </c>
      <c r="AR328" s="235">
        <f t="shared" si="59"/>
        <v>761.59</v>
      </c>
      <c r="AS328" s="235">
        <f t="shared" si="59"/>
        <v>761.59</v>
      </c>
      <c r="AT328" s="235">
        <f t="shared" si="59"/>
        <v>761.59</v>
      </c>
      <c r="AU328" s="236">
        <f t="shared" si="62"/>
        <v>9366.3700000000008</v>
      </c>
      <c r="AV328" s="236">
        <f t="shared" si="63"/>
        <v>761.59</v>
      </c>
      <c r="AW328" s="236">
        <f t="shared" si="63"/>
        <v>761.59</v>
      </c>
      <c r="AX328" s="236">
        <f t="shared" si="63"/>
        <v>761.59</v>
      </c>
      <c r="AY328" s="236">
        <f t="shared" si="61"/>
        <v>761.59</v>
      </c>
      <c r="AZ328" s="236">
        <f t="shared" si="58"/>
        <v>761.59</v>
      </c>
      <c r="BA328" s="236">
        <f t="shared" si="58"/>
        <v>761.59</v>
      </c>
      <c r="BB328" s="236">
        <f t="shared" si="58"/>
        <v>761.59</v>
      </c>
      <c r="BC328" s="236">
        <f t="shared" si="58"/>
        <v>761.59</v>
      </c>
      <c r="BD328" s="236">
        <f t="shared" si="58"/>
        <v>761.59</v>
      </c>
      <c r="BE328" s="236">
        <f t="shared" si="58"/>
        <v>761.59</v>
      </c>
      <c r="BF328" s="236">
        <f t="shared" si="60"/>
        <v>761.59</v>
      </c>
      <c r="BG328" s="236">
        <f t="shared" si="60"/>
        <v>761.59</v>
      </c>
      <c r="BH328" s="236">
        <f t="shared" si="60"/>
        <v>761.59</v>
      </c>
      <c r="BI328" s="236">
        <f t="shared" si="60"/>
        <v>761.59</v>
      </c>
      <c r="BJ328" s="236">
        <f t="shared" si="60"/>
        <v>761.59</v>
      </c>
      <c r="BK328" s="236">
        <f t="shared" si="60"/>
        <v>761.59</v>
      </c>
      <c r="BL328" s="235">
        <f t="shared" si="64"/>
        <v>9139.08</v>
      </c>
      <c r="BM328" s="234"/>
      <c r="BN328" s="234"/>
      <c r="BO328" s="234"/>
      <c r="BP328" s="234"/>
      <c r="BQ328" s="234"/>
      <c r="BS328" s="232"/>
      <c r="BT328" s="232"/>
    </row>
    <row r="329" spans="1:72">
      <c r="A329" s="234" t="s">
        <v>542</v>
      </c>
      <c r="B329" s="231">
        <v>6.4000000000000003E-3</v>
      </c>
      <c r="C329" s="231">
        <v>6.4000000000000003E-3</v>
      </c>
      <c r="D329" s="220">
        <v>2407878.41</v>
      </c>
      <c r="E329" s="220">
        <v>2407878.41</v>
      </c>
      <c r="F329" s="220">
        <v>2407878.41</v>
      </c>
      <c r="G329" s="220">
        <v>2407878.41</v>
      </c>
      <c r="H329" s="220">
        <v>2407878.41</v>
      </c>
      <c r="I329" s="220">
        <v>2407878.41</v>
      </c>
      <c r="J329" s="220">
        <v>2407878.41</v>
      </c>
      <c r="K329" s="220">
        <v>2407878.41</v>
      </c>
      <c r="L329" s="220">
        <v>2407878.41</v>
      </c>
      <c r="M329" s="220">
        <v>2407878.41</v>
      </c>
      <c r="N329" s="220">
        <v>2407878.41</v>
      </c>
      <c r="O329" s="220">
        <v>2407878.41</v>
      </c>
      <c r="P329" s="220">
        <f t="shared" si="65"/>
        <v>28894540.920000002</v>
      </c>
      <c r="Q329" s="220">
        <v>2407878.41</v>
      </c>
      <c r="R329" s="220">
        <v>2407878.41</v>
      </c>
      <c r="S329" s="220">
        <v>2407878.41</v>
      </c>
      <c r="T329" s="220">
        <v>2407878.41</v>
      </c>
      <c r="U329" s="220">
        <v>2407878.41</v>
      </c>
      <c r="V329" s="220">
        <v>2407878.41</v>
      </c>
      <c r="W329" s="220">
        <v>2407878.41</v>
      </c>
      <c r="X329" s="220">
        <v>2407878.41</v>
      </c>
      <c r="Y329" s="220">
        <v>2407878.41</v>
      </c>
      <c r="Z329" s="220">
        <v>2407878.41</v>
      </c>
      <c r="AA329" s="220">
        <v>2407878.41</v>
      </c>
      <c r="AB329" s="220">
        <v>2407878.41</v>
      </c>
      <c r="AC329" s="220">
        <v>2407878.41</v>
      </c>
      <c r="AD329" s="220">
        <v>2407878.41</v>
      </c>
      <c r="AE329" s="220">
        <v>2407878.41</v>
      </c>
      <c r="AF329" s="220">
        <v>2407878.41</v>
      </c>
      <c r="AG329" s="220">
        <f t="shared" si="66"/>
        <v>28894540.920000002</v>
      </c>
      <c r="AH329" s="234"/>
      <c r="AI329" s="235">
        <f t="shared" si="57"/>
        <v>1284.2</v>
      </c>
      <c r="AJ329" s="235">
        <f t="shared" si="57"/>
        <v>1284.2</v>
      </c>
      <c r="AK329" s="235">
        <f t="shared" si="57"/>
        <v>1284.2</v>
      </c>
      <c r="AL329" s="235">
        <f t="shared" si="57"/>
        <v>1284.2</v>
      </c>
      <c r="AM329" s="235">
        <f t="shared" si="57"/>
        <v>1284.2</v>
      </c>
      <c r="AN329" s="235">
        <f t="shared" si="57"/>
        <v>1284.2</v>
      </c>
      <c r="AO329" s="235">
        <f t="shared" si="59"/>
        <v>1284.2</v>
      </c>
      <c r="AP329" s="235">
        <f t="shared" si="59"/>
        <v>1284.2</v>
      </c>
      <c r="AQ329" s="235">
        <f t="shared" si="59"/>
        <v>1284.2</v>
      </c>
      <c r="AR329" s="235">
        <f t="shared" si="59"/>
        <v>1284.2</v>
      </c>
      <c r="AS329" s="235">
        <f t="shared" si="59"/>
        <v>1284.2</v>
      </c>
      <c r="AT329" s="235">
        <f t="shared" si="59"/>
        <v>1284.2</v>
      </c>
      <c r="AU329" s="236">
        <f t="shared" si="62"/>
        <v>15410.400000000003</v>
      </c>
      <c r="AV329" s="236">
        <f t="shared" si="63"/>
        <v>1284.2</v>
      </c>
      <c r="AW329" s="236">
        <f t="shared" si="63"/>
        <v>1284.2</v>
      </c>
      <c r="AX329" s="236">
        <f t="shared" si="63"/>
        <v>1284.2</v>
      </c>
      <c r="AY329" s="236">
        <f t="shared" si="61"/>
        <v>1284.2</v>
      </c>
      <c r="AZ329" s="236">
        <f t="shared" si="58"/>
        <v>1284.2</v>
      </c>
      <c r="BA329" s="236">
        <f t="shared" si="58"/>
        <v>1284.2</v>
      </c>
      <c r="BB329" s="236">
        <f t="shared" si="58"/>
        <v>1284.2</v>
      </c>
      <c r="BC329" s="236">
        <f t="shared" si="58"/>
        <v>1284.2</v>
      </c>
      <c r="BD329" s="236">
        <f t="shared" si="58"/>
        <v>1284.2</v>
      </c>
      <c r="BE329" s="236">
        <f t="shared" si="58"/>
        <v>1284.2</v>
      </c>
      <c r="BF329" s="236">
        <f t="shared" si="60"/>
        <v>1284.2</v>
      </c>
      <c r="BG329" s="236">
        <f t="shared" si="60"/>
        <v>1284.2</v>
      </c>
      <c r="BH329" s="236">
        <f t="shared" si="60"/>
        <v>1284.2</v>
      </c>
      <c r="BI329" s="236">
        <f t="shared" si="60"/>
        <v>1284.2</v>
      </c>
      <c r="BJ329" s="236">
        <f t="shared" si="60"/>
        <v>1284.2</v>
      </c>
      <c r="BK329" s="236">
        <f t="shared" si="60"/>
        <v>1284.2</v>
      </c>
      <c r="BL329" s="235">
        <f t="shared" si="64"/>
        <v>15410.400000000003</v>
      </c>
      <c r="BM329" s="234"/>
      <c r="BN329" s="234"/>
      <c r="BO329" s="234"/>
      <c r="BP329" s="234"/>
      <c r="BQ329" s="234"/>
      <c r="BS329" s="232"/>
      <c r="BT329" s="232"/>
    </row>
    <row r="330" spans="1:72">
      <c r="A330" s="234" t="s">
        <v>543</v>
      </c>
      <c r="B330" s="231">
        <v>6.4000000000000003E-3</v>
      </c>
      <c r="C330" s="231">
        <v>6.4000000000000003E-3</v>
      </c>
      <c r="D330" s="220">
        <v>2627.41</v>
      </c>
      <c r="E330" s="220">
        <v>2627.41</v>
      </c>
      <c r="F330" s="220">
        <v>2627.41</v>
      </c>
      <c r="G330" s="220">
        <v>2627.41</v>
      </c>
      <c r="H330" s="220">
        <v>2627.41</v>
      </c>
      <c r="I330" s="220">
        <v>2627.41</v>
      </c>
      <c r="J330" s="220">
        <v>2627.41</v>
      </c>
      <c r="K330" s="220">
        <v>2627.41</v>
      </c>
      <c r="L330" s="220">
        <v>2627.41</v>
      </c>
      <c r="M330" s="220">
        <v>2627.41</v>
      </c>
      <c r="N330" s="220">
        <v>2627.41</v>
      </c>
      <c r="O330" s="220">
        <v>2627.41</v>
      </c>
      <c r="P330" s="220">
        <f t="shared" si="65"/>
        <v>31528.92</v>
      </c>
      <c r="Q330" s="220">
        <v>2627.41</v>
      </c>
      <c r="R330" s="220">
        <v>2627.41</v>
      </c>
      <c r="S330" s="220">
        <v>2627.41</v>
      </c>
      <c r="T330" s="220">
        <v>2627.41</v>
      </c>
      <c r="U330" s="220">
        <v>2627.41</v>
      </c>
      <c r="V330" s="220">
        <v>2627.41</v>
      </c>
      <c r="W330" s="220">
        <v>2627.41</v>
      </c>
      <c r="X330" s="220">
        <v>2627.41</v>
      </c>
      <c r="Y330" s="220">
        <v>2627.41</v>
      </c>
      <c r="Z330" s="220">
        <v>2627.41</v>
      </c>
      <c r="AA330" s="220">
        <v>2627.41</v>
      </c>
      <c r="AB330" s="220">
        <v>2627.41</v>
      </c>
      <c r="AC330" s="220">
        <v>2627.41</v>
      </c>
      <c r="AD330" s="220">
        <v>2627.41</v>
      </c>
      <c r="AE330" s="220">
        <v>2627.41</v>
      </c>
      <c r="AF330" s="220">
        <v>2627.41</v>
      </c>
      <c r="AG330" s="220">
        <f t="shared" si="66"/>
        <v>31528.92</v>
      </c>
      <c r="AH330" s="234"/>
      <c r="AI330" s="235">
        <f t="shared" si="57"/>
        <v>1.4</v>
      </c>
      <c r="AJ330" s="235">
        <f t="shared" si="57"/>
        <v>1.4</v>
      </c>
      <c r="AK330" s="235">
        <f t="shared" si="57"/>
        <v>1.4</v>
      </c>
      <c r="AL330" s="235">
        <f t="shared" si="57"/>
        <v>1.4</v>
      </c>
      <c r="AM330" s="235">
        <f t="shared" si="57"/>
        <v>1.4</v>
      </c>
      <c r="AN330" s="235">
        <f t="shared" si="57"/>
        <v>1.4</v>
      </c>
      <c r="AO330" s="235">
        <f t="shared" si="59"/>
        <v>1.4</v>
      </c>
      <c r="AP330" s="235">
        <f t="shared" si="59"/>
        <v>1.4</v>
      </c>
      <c r="AQ330" s="235">
        <f t="shared" si="59"/>
        <v>1.4</v>
      </c>
      <c r="AR330" s="235">
        <f t="shared" si="59"/>
        <v>1.4</v>
      </c>
      <c r="AS330" s="235">
        <f t="shared" si="59"/>
        <v>1.4</v>
      </c>
      <c r="AT330" s="235">
        <f t="shared" si="59"/>
        <v>1.4</v>
      </c>
      <c r="AU330" s="236">
        <f t="shared" si="62"/>
        <v>16.8</v>
      </c>
      <c r="AV330" s="236">
        <f t="shared" si="63"/>
        <v>1.4</v>
      </c>
      <c r="AW330" s="236">
        <f t="shared" si="63"/>
        <v>1.4</v>
      </c>
      <c r="AX330" s="236">
        <f t="shared" si="63"/>
        <v>1.4</v>
      </c>
      <c r="AY330" s="236">
        <f t="shared" si="61"/>
        <v>1.4</v>
      </c>
      <c r="AZ330" s="236">
        <f t="shared" si="58"/>
        <v>1.4</v>
      </c>
      <c r="BA330" s="236">
        <f t="shared" si="58"/>
        <v>1.4</v>
      </c>
      <c r="BB330" s="236">
        <f t="shared" si="58"/>
        <v>1.4</v>
      </c>
      <c r="BC330" s="236">
        <f t="shared" si="58"/>
        <v>1.4</v>
      </c>
      <c r="BD330" s="236">
        <f t="shared" si="58"/>
        <v>1.4</v>
      </c>
      <c r="BE330" s="236">
        <f t="shared" si="58"/>
        <v>1.4</v>
      </c>
      <c r="BF330" s="236">
        <f t="shared" si="60"/>
        <v>1.4</v>
      </c>
      <c r="BG330" s="236">
        <f t="shared" si="60"/>
        <v>1.4</v>
      </c>
      <c r="BH330" s="236">
        <f t="shared" si="60"/>
        <v>1.4</v>
      </c>
      <c r="BI330" s="236">
        <f t="shared" si="60"/>
        <v>1.4</v>
      </c>
      <c r="BJ330" s="236">
        <f t="shared" si="60"/>
        <v>1.4</v>
      </c>
      <c r="BK330" s="236">
        <f t="shared" si="60"/>
        <v>1.4</v>
      </c>
      <c r="BL330" s="235">
        <f t="shared" si="64"/>
        <v>16.8</v>
      </c>
      <c r="BM330" s="234"/>
      <c r="BN330" s="234"/>
      <c r="BO330" s="234"/>
      <c r="BP330" s="234"/>
      <c r="BQ330" s="234"/>
      <c r="BS330" s="232"/>
      <c r="BT330" s="232"/>
    </row>
    <row r="331" spans="1:72">
      <c r="A331" s="234" t="s">
        <v>544</v>
      </c>
      <c r="B331" s="231">
        <v>6.4000000000000003E-3</v>
      </c>
      <c r="C331" s="231">
        <v>6.4000000000000003E-3</v>
      </c>
      <c r="D331" s="220">
        <v>203239.29</v>
      </c>
      <c r="E331" s="220">
        <v>203239.29</v>
      </c>
      <c r="F331" s="220">
        <v>203239.29</v>
      </c>
      <c r="G331" s="220">
        <v>203239.29</v>
      </c>
      <c r="H331" s="220">
        <v>203239.29</v>
      </c>
      <c r="I331" s="220">
        <v>203239.29</v>
      </c>
      <c r="J331" s="220">
        <v>203239.29</v>
      </c>
      <c r="K331" s="220">
        <v>203239.29</v>
      </c>
      <c r="L331" s="220">
        <v>203239.29</v>
      </c>
      <c r="M331" s="220">
        <v>203239.29</v>
      </c>
      <c r="N331" s="220">
        <v>203239.29</v>
      </c>
      <c r="O331" s="220">
        <v>203239.29</v>
      </c>
      <c r="P331" s="220">
        <f t="shared" si="65"/>
        <v>2438871.48</v>
      </c>
      <c r="Q331" s="220">
        <v>203239.29</v>
      </c>
      <c r="R331" s="220">
        <v>203239.29</v>
      </c>
      <c r="S331" s="220">
        <v>203239.29</v>
      </c>
      <c r="T331" s="220">
        <v>203239.29</v>
      </c>
      <c r="U331" s="220">
        <v>203239.29</v>
      </c>
      <c r="V331" s="220">
        <v>203239.29</v>
      </c>
      <c r="W331" s="220">
        <v>203239.29</v>
      </c>
      <c r="X331" s="220">
        <v>203239.29</v>
      </c>
      <c r="Y331" s="220">
        <v>203239.29</v>
      </c>
      <c r="Z331" s="220">
        <v>203239.29</v>
      </c>
      <c r="AA331" s="220">
        <v>203239.29</v>
      </c>
      <c r="AB331" s="220">
        <v>203239.29</v>
      </c>
      <c r="AC331" s="220">
        <v>203239.29</v>
      </c>
      <c r="AD331" s="220">
        <v>203239.29</v>
      </c>
      <c r="AE331" s="220">
        <v>203239.29</v>
      </c>
      <c r="AF331" s="220">
        <v>203239.29</v>
      </c>
      <c r="AG331" s="220">
        <f t="shared" si="66"/>
        <v>2438871.48</v>
      </c>
      <c r="AH331" s="234"/>
      <c r="AI331" s="235">
        <f t="shared" si="57"/>
        <v>108.39</v>
      </c>
      <c r="AJ331" s="235">
        <f t="shared" si="57"/>
        <v>108.39</v>
      </c>
      <c r="AK331" s="235">
        <f t="shared" si="57"/>
        <v>108.39</v>
      </c>
      <c r="AL331" s="235">
        <f t="shared" si="57"/>
        <v>108.39</v>
      </c>
      <c r="AM331" s="235">
        <f t="shared" si="57"/>
        <v>108.39</v>
      </c>
      <c r="AN331" s="235">
        <f t="shared" si="57"/>
        <v>108.39</v>
      </c>
      <c r="AO331" s="235">
        <f t="shared" si="59"/>
        <v>108.39</v>
      </c>
      <c r="AP331" s="235">
        <f t="shared" si="59"/>
        <v>108.39</v>
      </c>
      <c r="AQ331" s="235">
        <f t="shared" si="59"/>
        <v>108.39</v>
      </c>
      <c r="AR331" s="235">
        <f t="shared" si="59"/>
        <v>108.39</v>
      </c>
      <c r="AS331" s="235">
        <f t="shared" si="59"/>
        <v>108.39</v>
      </c>
      <c r="AT331" s="235">
        <f t="shared" si="59"/>
        <v>108.39</v>
      </c>
      <c r="AU331" s="236">
        <f t="shared" si="62"/>
        <v>1300.6800000000003</v>
      </c>
      <c r="AV331" s="236">
        <f t="shared" si="63"/>
        <v>108.39</v>
      </c>
      <c r="AW331" s="236">
        <f t="shared" si="63"/>
        <v>108.39</v>
      </c>
      <c r="AX331" s="236">
        <f t="shared" si="63"/>
        <v>108.39</v>
      </c>
      <c r="AY331" s="236">
        <f t="shared" si="61"/>
        <v>108.39</v>
      </c>
      <c r="AZ331" s="236">
        <f t="shared" si="58"/>
        <v>108.39</v>
      </c>
      <c r="BA331" s="236">
        <f t="shared" si="58"/>
        <v>108.39</v>
      </c>
      <c r="BB331" s="236">
        <f t="shared" si="58"/>
        <v>108.39</v>
      </c>
      <c r="BC331" s="236">
        <f t="shared" si="58"/>
        <v>108.39</v>
      </c>
      <c r="BD331" s="236">
        <f t="shared" si="58"/>
        <v>108.39</v>
      </c>
      <c r="BE331" s="236">
        <f t="shared" si="58"/>
        <v>108.39</v>
      </c>
      <c r="BF331" s="236">
        <f t="shared" si="60"/>
        <v>108.39</v>
      </c>
      <c r="BG331" s="236">
        <f t="shared" si="60"/>
        <v>108.39</v>
      </c>
      <c r="BH331" s="236">
        <f t="shared" si="60"/>
        <v>108.39</v>
      </c>
      <c r="BI331" s="236">
        <f t="shared" si="60"/>
        <v>108.39</v>
      </c>
      <c r="BJ331" s="236">
        <f t="shared" si="60"/>
        <v>108.39</v>
      </c>
      <c r="BK331" s="236">
        <f t="shared" si="60"/>
        <v>108.39</v>
      </c>
      <c r="BL331" s="235">
        <f t="shared" si="64"/>
        <v>1300.6800000000003</v>
      </c>
      <c r="BM331" s="234"/>
      <c r="BN331" s="234"/>
      <c r="BO331" s="234"/>
      <c r="BP331" s="234"/>
      <c r="BQ331" s="234"/>
      <c r="BS331" s="232"/>
      <c r="BT331" s="232"/>
    </row>
    <row r="332" spans="1:72">
      <c r="A332" s="234" t="s">
        <v>545</v>
      </c>
      <c r="B332" s="231">
        <v>0</v>
      </c>
      <c r="C332" s="231">
        <v>0</v>
      </c>
      <c r="D332" s="220">
        <v>7112237.2999999998</v>
      </c>
      <c r="E332" s="220">
        <v>7112237.2999999998</v>
      </c>
      <c r="F332" s="220">
        <v>7112237.2999999998</v>
      </c>
      <c r="G332" s="220">
        <v>7154852.1600000001</v>
      </c>
      <c r="H332" s="220">
        <v>7185626.1299999999</v>
      </c>
      <c r="I332" s="220">
        <v>7173785.2400000002</v>
      </c>
      <c r="J332" s="220">
        <v>7296506.9249999998</v>
      </c>
      <c r="K332" s="220">
        <v>7419228.6100000003</v>
      </c>
      <c r="L332" s="220">
        <v>7419228.6100000003</v>
      </c>
      <c r="M332" s="220">
        <v>7421581.1100000003</v>
      </c>
      <c r="N332" s="220">
        <v>7423933.6100000003</v>
      </c>
      <c r="O332" s="220">
        <v>7423933.6100000003</v>
      </c>
      <c r="P332" s="220">
        <f t="shared" si="65"/>
        <v>87255387.905000001</v>
      </c>
      <c r="Q332" s="220">
        <v>7423933.6100000003</v>
      </c>
      <c r="R332" s="220">
        <v>7423933.6100000003</v>
      </c>
      <c r="S332" s="220">
        <v>7423933.6100000003</v>
      </c>
      <c r="T332" s="220">
        <v>7423933.6100000003</v>
      </c>
      <c r="U332" s="220">
        <v>7423933.6100000003</v>
      </c>
      <c r="V332" s="220">
        <v>7423933.6100000003</v>
      </c>
      <c r="W332" s="220">
        <v>7423933.6100000003</v>
      </c>
      <c r="X332" s="220">
        <v>7423933.6100000003</v>
      </c>
      <c r="Y332" s="220">
        <v>7423933.6100000003</v>
      </c>
      <c r="Z332" s="220">
        <v>7673933.6100000003</v>
      </c>
      <c r="AA332" s="220">
        <v>7923933.6100000003</v>
      </c>
      <c r="AB332" s="220">
        <v>7923933.6100000003</v>
      </c>
      <c r="AC332" s="220">
        <v>7923933.6100000003</v>
      </c>
      <c r="AD332" s="220">
        <v>7923933.6100000003</v>
      </c>
      <c r="AE332" s="220">
        <v>7923933.6100000003</v>
      </c>
      <c r="AF332" s="220">
        <v>7923933.6100000003</v>
      </c>
      <c r="AG332" s="220">
        <f t="shared" si="66"/>
        <v>92337203.320000008</v>
      </c>
      <c r="AH332" s="234"/>
      <c r="AI332" s="235">
        <f t="shared" si="57"/>
        <v>0</v>
      </c>
      <c r="AJ332" s="235">
        <f t="shared" si="57"/>
        <v>0</v>
      </c>
      <c r="AK332" s="235">
        <f t="shared" si="57"/>
        <v>0</v>
      </c>
      <c r="AL332" s="235">
        <f t="shared" si="57"/>
        <v>0</v>
      </c>
      <c r="AM332" s="235">
        <f t="shared" si="57"/>
        <v>0</v>
      </c>
      <c r="AN332" s="235">
        <f t="shared" si="57"/>
        <v>0</v>
      </c>
      <c r="AO332" s="235">
        <f t="shared" si="59"/>
        <v>0</v>
      </c>
      <c r="AP332" s="235">
        <f t="shared" si="59"/>
        <v>0</v>
      </c>
      <c r="AQ332" s="235">
        <f t="shared" si="59"/>
        <v>0</v>
      </c>
      <c r="AR332" s="235">
        <f t="shared" si="59"/>
        <v>0</v>
      </c>
      <c r="AS332" s="235">
        <f t="shared" si="59"/>
        <v>0</v>
      </c>
      <c r="AT332" s="235">
        <f t="shared" si="59"/>
        <v>0</v>
      </c>
      <c r="AU332" s="236">
        <f t="shared" si="62"/>
        <v>0</v>
      </c>
      <c r="AV332" s="236">
        <f t="shared" si="63"/>
        <v>0</v>
      </c>
      <c r="AW332" s="236">
        <f t="shared" si="63"/>
        <v>0</v>
      </c>
      <c r="AX332" s="236">
        <f t="shared" si="63"/>
        <v>0</v>
      </c>
      <c r="AY332" s="236">
        <f t="shared" si="61"/>
        <v>0</v>
      </c>
      <c r="AZ332" s="236">
        <f t="shared" si="58"/>
        <v>0</v>
      </c>
      <c r="BA332" s="236">
        <f t="shared" si="58"/>
        <v>0</v>
      </c>
      <c r="BB332" s="236">
        <f t="shared" si="58"/>
        <v>0</v>
      </c>
      <c r="BC332" s="236">
        <f t="shared" si="58"/>
        <v>0</v>
      </c>
      <c r="BD332" s="236">
        <f t="shared" si="58"/>
        <v>0</v>
      </c>
      <c r="BE332" s="236">
        <f t="shared" si="58"/>
        <v>0</v>
      </c>
      <c r="BF332" s="236">
        <f t="shared" si="60"/>
        <v>0</v>
      </c>
      <c r="BG332" s="236">
        <f t="shared" si="60"/>
        <v>0</v>
      </c>
      <c r="BH332" s="236">
        <f t="shared" si="60"/>
        <v>0</v>
      </c>
      <c r="BI332" s="236">
        <f t="shared" si="60"/>
        <v>0</v>
      </c>
      <c r="BJ332" s="236">
        <f t="shared" si="60"/>
        <v>0</v>
      </c>
      <c r="BK332" s="236">
        <f t="shared" si="60"/>
        <v>0</v>
      </c>
      <c r="BL332" s="235">
        <f t="shared" si="64"/>
        <v>0</v>
      </c>
      <c r="BM332" s="234"/>
      <c r="BN332" s="234"/>
      <c r="BO332" s="234"/>
      <c r="BP332" s="234"/>
      <c r="BQ332" s="234"/>
      <c r="BS332" s="232"/>
      <c r="BT332" s="232"/>
    </row>
    <row r="333" spans="1:72">
      <c r="A333" s="234" t="s">
        <v>546</v>
      </c>
      <c r="B333" s="231">
        <v>0</v>
      </c>
      <c r="C333" s="231">
        <v>0</v>
      </c>
      <c r="D333" s="220">
        <v>2412.8200000000002</v>
      </c>
      <c r="E333" s="220">
        <v>2412.8200000000002</v>
      </c>
      <c r="F333" s="220">
        <v>2412.8200000000002</v>
      </c>
      <c r="G333" s="220">
        <v>2412.8200000000002</v>
      </c>
      <c r="H333" s="220">
        <v>2412.8200000000002</v>
      </c>
      <c r="I333" s="220">
        <v>2412.8200000000002</v>
      </c>
      <c r="J333" s="220">
        <v>2412.8200000000002</v>
      </c>
      <c r="K333" s="220">
        <v>2412.8200000000002</v>
      </c>
      <c r="L333" s="220">
        <v>2412.8200000000002</v>
      </c>
      <c r="M333" s="220">
        <v>2412.8200000000002</v>
      </c>
      <c r="N333" s="220">
        <v>2412.8200000000002</v>
      </c>
      <c r="O333" s="220">
        <v>2412.8200000000002</v>
      </c>
      <c r="P333" s="220">
        <f t="shared" si="65"/>
        <v>28953.84</v>
      </c>
      <c r="Q333" s="220">
        <v>2412.8200000000002</v>
      </c>
      <c r="R333" s="220">
        <v>2412.8200000000002</v>
      </c>
      <c r="S333" s="220">
        <v>2412.8200000000002</v>
      </c>
      <c r="T333" s="220">
        <v>2412.8200000000002</v>
      </c>
      <c r="U333" s="220">
        <v>2412.8200000000002</v>
      </c>
      <c r="V333" s="220">
        <v>2412.8200000000002</v>
      </c>
      <c r="W333" s="220">
        <v>2412.8200000000002</v>
      </c>
      <c r="X333" s="220">
        <v>2412.8200000000002</v>
      </c>
      <c r="Y333" s="220">
        <v>2412.8200000000002</v>
      </c>
      <c r="Z333" s="220">
        <v>2412.8200000000002</v>
      </c>
      <c r="AA333" s="220">
        <v>2412.8200000000002</v>
      </c>
      <c r="AB333" s="220">
        <v>2412.8200000000002</v>
      </c>
      <c r="AC333" s="220">
        <v>2412.8200000000002</v>
      </c>
      <c r="AD333" s="220">
        <v>2412.8200000000002</v>
      </c>
      <c r="AE333" s="220">
        <v>2412.8200000000002</v>
      </c>
      <c r="AF333" s="220">
        <v>2412.8200000000002</v>
      </c>
      <c r="AG333" s="220">
        <f t="shared" si="66"/>
        <v>28953.84</v>
      </c>
      <c r="AH333" s="234"/>
      <c r="AI333" s="235">
        <f t="shared" si="57"/>
        <v>0</v>
      </c>
      <c r="AJ333" s="235">
        <f t="shared" si="57"/>
        <v>0</v>
      </c>
      <c r="AK333" s="235">
        <f t="shared" si="57"/>
        <v>0</v>
      </c>
      <c r="AL333" s="235">
        <f t="shared" si="57"/>
        <v>0</v>
      </c>
      <c r="AM333" s="235">
        <f t="shared" si="57"/>
        <v>0</v>
      </c>
      <c r="AN333" s="235">
        <f t="shared" si="57"/>
        <v>0</v>
      </c>
      <c r="AO333" s="235">
        <f t="shared" si="59"/>
        <v>0</v>
      </c>
      <c r="AP333" s="235">
        <f t="shared" si="59"/>
        <v>0</v>
      </c>
      <c r="AQ333" s="235">
        <f t="shared" si="59"/>
        <v>0</v>
      </c>
      <c r="AR333" s="235">
        <f t="shared" si="59"/>
        <v>0</v>
      </c>
      <c r="AS333" s="235">
        <f t="shared" si="59"/>
        <v>0</v>
      </c>
      <c r="AT333" s="235">
        <f t="shared" si="59"/>
        <v>0</v>
      </c>
      <c r="AU333" s="236">
        <f t="shared" si="62"/>
        <v>0</v>
      </c>
      <c r="AV333" s="236">
        <f t="shared" si="63"/>
        <v>0</v>
      </c>
      <c r="AW333" s="236">
        <f t="shared" si="63"/>
        <v>0</v>
      </c>
      <c r="AX333" s="236">
        <f t="shared" si="63"/>
        <v>0</v>
      </c>
      <c r="AY333" s="236">
        <f t="shared" si="61"/>
        <v>0</v>
      </c>
      <c r="AZ333" s="236">
        <f t="shared" si="58"/>
        <v>0</v>
      </c>
      <c r="BA333" s="236">
        <f t="shared" si="58"/>
        <v>0</v>
      </c>
      <c r="BB333" s="236">
        <f t="shared" si="58"/>
        <v>0</v>
      </c>
      <c r="BC333" s="236">
        <f t="shared" si="58"/>
        <v>0</v>
      </c>
      <c r="BD333" s="236">
        <f t="shared" si="58"/>
        <v>0</v>
      </c>
      <c r="BE333" s="236">
        <f t="shared" si="58"/>
        <v>0</v>
      </c>
      <c r="BF333" s="236">
        <f t="shared" si="60"/>
        <v>0</v>
      </c>
      <c r="BG333" s="236">
        <f t="shared" si="60"/>
        <v>0</v>
      </c>
      <c r="BH333" s="236">
        <f t="shared" si="60"/>
        <v>0</v>
      </c>
      <c r="BI333" s="236">
        <f t="shared" si="60"/>
        <v>0</v>
      </c>
      <c r="BJ333" s="236">
        <f t="shared" si="60"/>
        <v>0</v>
      </c>
      <c r="BK333" s="236">
        <f t="shared" si="60"/>
        <v>0</v>
      </c>
      <c r="BL333" s="235">
        <f t="shared" si="64"/>
        <v>0</v>
      </c>
      <c r="BM333" s="234"/>
      <c r="BN333" s="234"/>
      <c r="BO333" s="234"/>
      <c r="BP333" s="234"/>
      <c r="BQ333" s="234"/>
      <c r="BS333" s="232"/>
      <c r="BT333" s="232"/>
    </row>
    <row r="334" spans="1:72">
      <c r="A334" s="234" t="s">
        <v>547</v>
      </c>
      <c r="B334" s="231">
        <v>0</v>
      </c>
      <c r="C334" s="231">
        <v>0</v>
      </c>
      <c r="D334" s="220">
        <v>102248.61</v>
      </c>
      <c r="E334" s="220">
        <v>102248.61</v>
      </c>
      <c r="F334" s="220">
        <v>102248.61</v>
      </c>
      <c r="G334" s="220">
        <v>102248.61</v>
      </c>
      <c r="H334" s="220">
        <v>102248.61</v>
      </c>
      <c r="I334" s="220">
        <v>102248.61</v>
      </c>
      <c r="J334" s="220">
        <v>102248.61</v>
      </c>
      <c r="K334" s="220">
        <v>102248.61</v>
      </c>
      <c r="L334" s="220">
        <v>102248.61</v>
      </c>
      <c r="M334" s="220">
        <v>102248.61</v>
      </c>
      <c r="N334" s="220">
        <v>102248.61</v>
      </c>
      <c r="O334" s="220">
        <v>102248.61</v>
      </c>
      <c r="P334" s="220">
        <f t="shared" si="65"/>
        <v>1226983.32</v>
      </c>
      <c r="Q334" s="220">
        <v>102248.61</v>
      </c>
      <c r="R334" s="220">
        <v>102248.61</v>
      </c>
      <c r="S334" s="220">
        <v>102248.61</v>
      </c>
      <c r="T334" s="220">
        <v>102248.61</v>
      </c>
      <c r="U334" s="220">
        <v>102248.61</v>
      </c>
      <c r="V334" s="220">
        <v>102248.61</v>
      </c>
      <c r="W334" s="220">
        <v>102248.61</v>
      </c>
      <c r="X334" s="220">
        <v>102248.61</v>
      </c>
      <c r="Y334" s="220">
        <v>102248.61</v>
      </c>
      <c r="Z334" s="220">
        <v>102248.61</v>
      </c>
      <c r="AA334" s="220">
        <v>102248.61</v>
      </c>
      <c r="AB334" s="220">
        <v>102248.61</v>
      </c>
      <c r="AC334" s="220">
        <v>102248.61</v>
      </c>
      <c r="AD334" s="220">
        <v>102248.61</v>
      </c>
      <c r="AE334" s="220">
        <v>102248.61</v>
      </c>
      <c r="AF334" s="220">
        <v>102248.61</v>
      </c>
      <c r="AG334" s="220">
        <f t="shared" si="66"/>
        <v>1226983.32</v>
      </c>
      <c r="AH334" s="234"/>
      <c r="AI334" s="235">
        <f t="shared" si="57"/>
        <v>0</v>
      </c>
      <c r="AJ334" s="235">
        <f t="shared" si="57"/>
        <v>0</v>
      </c>
      <c r="AK334" s="235">
        <f t="shared" si="57"/>
        <v>0</v>
      </c>
      <c r="AL334" s="235">
        <f t="shared" si="57"/>
        <v>0</v>
      </c>
      <c r="AM334" s="235">
        <f t="shared" si="57"/>
        <v>0</v>
      </c>
      <c r="AN334" s="235">
        <f t="shared" si="57"/>
        <v>0</v>
      </c>
      <c r="AO334" s="235">
        <f t="shared" si="59"/>
        <v>0</v>
      </c>
      <c r="AP334" s="235">
        <f t="shared" si="59"/>
        <v>0</v>
      </c>
      <c r="AQ334" s="235">
        <f t="shared" si="59"/>
        <v>0</v>
      </c>
      <c r="AR334" s="235">
        <f t="shared" si="59"/>
        <v>0</v>
      </c>
      <c r="AS334" s="235">
        <f t="shared" si="59"/>
        <v>0</v>
      </c>
      <c r="AT334" s="235">
        <f t="shared" si="59"/>
        <v>0</v>
      </c>
      <c r="AU334" s="236">
        <f t="shared" si="62"/>
        <v>0</v>
      </c>
      <c r="AV334" s="236">
        <f t="shared" si="63"/>
        <v>0</v>
      </c>
      <c r="AW334" s="236">
        <f t="shared" si="63"/>
        <v>0</v>
      </c>
      <c r="AX334" s="236">
        <f t="shared" si="63"/>
        <v>0</v>
      </c>
      <c r="AY334" s="236">
        <f t="shared" si="61"/>
        <v>0</v>
      </c>
      <c r="AZ334" s="236">
        <f t="shared" si="58"/>
        <v>0</v>
      </c>
      <c r="BA334" s="236">
        <f t="shared" si="58"/>
        <v>0</v>
      </c>
      <c r="BB334" s="236">
        <f t="shared" si="58"/>
        <v>0</v>
      </c>
      <c r="BC334" s="236">
        <f t="shared" si="58"/>
        <v>0</v>
      </c>
      <c r="BD334" s="236">
        <f t="shared" si="58"/>
        <v>0</v>
      </c>
      <c r="BE334" s="236">
        <f t="shared" si="58"/>
        <v>0</v>
      </c>
      <c r="BF334" s="236">
        <f t="shared" si="60"/>
        <v>0</v>
      </c>
      <c r="BG334" s="236">
        <f t="shared" si="60"/>
        <v>0</v>
      </c>
      <c r="BH334" s="236">
        <f t="shared" si="60"/>
        <v>0</v>
      </c>
      <c r="BI334" s="236">
        <f t="shared" si="60"/>
        <v>0</v>
      </c>
      <c r="BJ334" s="236">
        <f t="shared" si="60"/>
        <v>0</v>
      </c>
      <c r="BK334" s="236">
        <f t="shared" si="60"/>
        <v>0</v>
      </c>
      <c r="BL334" s="235">
        <f t="shared" si="64"/>
        <v>0</v>
      </c>
      <c r="BM334" s="234"/>
      <c r="BN334" s="234"/>
      <c r="BO334" s="234"/>
      <c r="BP334" s="234"/>
      <c r="BQ334" s="234"/>
      <c r="BS334" s="232"/>
      <c r="BT334" s="232"/>
    </row>
    <row r="335" spans="1:72">
      <c r="A335" s="234" t="s">
        <v>548</v>
      </c>
      <c r="B335" s="231">
        <v>0</v>
      </c>
      <c r="C335" s="231">
        <v>0</v>
      </c>
      <c r="D335" s="220">
        <v>564941.13</v>
      </c>
      <c r="E335" s="220">
        <v>564941.13</v>
      </c>
      <c r="F335" s="220">
        <v>564941.13</v>
      </c>
      <c r="G335" s="220">
        <v>564941.13</v>
      </c>
      <c r="H335" s="220">
        <v>564941.13</v>
      </c>
      <c r="I335" s="220">
        <v>564941.13</v>
      </c>
      <c r="J335" s="220">
        <v>564941.13</v>
      </c>
      <c r="K335" s="220">
        <v>564941.13</v>
      </c>
      <c r="L335" s="220">
        <v>564941.13</v>
      </c>
      <c r="M335" s="220">
        <v>564941.13</v>
      </c>
      <c r="N335" s="220">
        <v>564941.13</v>
      </c>
      <c r="O335" s="220">
        <v>564941.13</v>
      </c>
      <c r="P335" s="220">
        <f t="shared" si="65"/>
        <v>6779293.5599999996</v>
      </c>
      <c r="Q335" s="220">
        <v>564941.13</v>
      </c>
      <c r="R335" s="220">
        <v>564941.13</v>
      </c>
      <c r="S335" s="220">
        <v>564941.13</v>
      </c>
      <c r="T335" s="220">
        <v>564941.13</v>
      </c>
      <c r="U335" s="220">
        <v>564941.13</v>
      </c>
      <c r="V335" s="220">
        <v>564941.13</v>
      </c>
      <c r="W335" s="220">
        <v>564941.13</v>
      </c>
      <c r="X335" s="220">
        <v>564941.13</v>
      </c>
      <c r="Y335" s="220">
        <v>564941.13</v>
      </c>
      <c r="Z335" s="220">
        <v>564941.13</v>
      </c>
      <c r="AA335" s="220">
        <v>564941.13</v>
      </c>
      <c r="AB335" s="220">
        <v>564941.13</v>
      </c>
      <c r="AC335" s="220">
        <v>564941.13</v>
      </c>
      <c r="AD335" s="220">
        <v>564941.13</v>
      </c>
      <c r="AE335" s="220">
        <v>564941.13</v>
      </c>
      <c r="AF335" s="220">
        <v>564941.13</v>
      </c>
      <c r="AG335" s="220">
        <f t="shared" si="66"/>
        <v>6779293.5599999996</v>
      </c>
      <c r="AH335" s="234"/>
      <c r="AI335" s="235">
        <f t="shared" si="57"/>
        <v>0</v>
      </c>
      <c r="AJ335" s="235">
        <f t="shared" si="57"/>
        <v>0</v>
      </c>
      <c r="AK335" s="235">
        <f t="shared" si="57"/>
        <v>0</v>
      </c>
      <c r="AL335" s="235">
        <f t="shared" si="57"/>
        <v>0</v>
      </c>
      <c r="AM335" s="235">
        <f t="shared" si="57"/>
        <v>0</v>
      </c>
      <c r="AN335" s="235">
        <f t="shared" si="57"/>
        <v>0</v>
      </c>
      <c r="AO335" s="235">
        <f t="shared" si="59"/>
        <v>0</v>
      </c>
      <c r="AP335" s="235">
        <f t="shared" si="59"/>
        <v>0</v>
      </c>
      <c r="AQ335" s="235">
        <f t="shared" si="59"/>
        <v>0</v>
      </c>
      <c r="AR335" s="235">
        <f t="shared" si="59"/>
        <v>0</v>
      </c>
      <c r="AS335" s="235">
        <f t="shared" si="59"/>
        <v>0</v>
      </c>
      <c r="AT335" s="235">
        <f t="shared" si="59"/>
        <v>0</v>
      </c>
      <c r="AU335" s="236">
        <f t="shared" si="62"/>
        <v>0</v>
      </c>
      <c r="AV335" s="236">
        <f t="shared" si="63"/>
        <v>0</v>
      </c>
      <c r="AW335" s="236">
        <f t="shared" si="63"/>
        <v>0</v>
      </c>
      <c r="AX335" s="236">
        <f t="shared" si="63"/>
        <v>0</v>
      </c>
      <c r="AY335" s="236">
        <f t="shared" si="61"/>
        <v>0</v>
      </c>
      <c r="AZ335" s="236">
        <f t="shared" si="58"/>
        <v>0</v>
      </c>
      <c r="BA335" s="236">
        <f t="shared" si="58"/>
        <v>0</v>
      </c>
      <c r="BB335" s="236">
        <f t="shared" si="58"/>
        <v>0</v>
      </c>
      <c r="BC335" s="236">
        <f t="shared" si="58"/>
        <v>0</v>
      </c>
      <c r="BD335" s="236">
        <f t="shared" si="58"/>
        <v>0</v>
      </c>
      <c r="BE335" s="236">
        <f t="shared" si="58"/>
        <v>0</v>
      </c>
      <c r="BF335" s="236">
        <f t="shared" si="60"/>
        <v>0</v>
      </c>
      <c r="BG335" s="236">
        <f t="shared" si="60"/>
        <v>0</v>
      </c>
      <c r="BH335" s="236">
        <f t="shared" si="60"/>
        <v>0</v>
      </c>
      <c r="BI335" s="236">
        <f t="shared" si="60"/>
        <v>0</v>
      </c>
      <c r="BJ335" s="236">
        <f t="shared" si="60"/>
        <v>0</v>
      </c>
      <c r="BK335" s="236">
        <f t="shared" si="60"/>
        <v>0</v>
      </c>
      <c r="BL335" s="235">
        <f t="shared" si="64"/>
        <v>0</v>
      </c>
      <c r="BM335" s="234"/>
      <c r="BN335" s="234"/>
      <c r="BO335" s="234"/>
      <c r="BP335" s="234"/>
      <c r="BQ335" s="234"/>
      <c r="BS335" s="232"/>
      <c r="BT335" s="232"/>
    </row>
    <row r="336" spans="1:72">
      <c r="A336" s="234" t="s">
        <v>549</v>
      </c>
      <c r="B336" s="231">
        <v>2.1499999999999998E-2</v>
      </c>
      <c r="C336" s="231">
        <v>2.1499999999999998E-2</v>
      </c>
      <c r="D336" s="220">
        <v>23318270.649999999</v>
      </c>
      <c r="E336" s="220">
        <v>23318270.649999999</v>
      </c>
      <c r="F336" s="220">
        <v>23581068.440000001</v>
      </c>
      <c r="G336" s="220">
        <v>23816715.620000001</v>
      </c>
      <c r="H336" s="220">
        <v>23789565</v>
      </c>
      <c r="I336" s="220">
        <v>23789134.109999999</v>
      </c>
      <c r="J336" s="220">
        <v>24439556.215</v>
      </c>
      <c r="K336" s="220">
        <v>25744658.619999997</v>
      </c>
      <c r="L336" s="220">
        <v>26767844.524999999</v>
      </c>
      <c r="M336" s="220">
        <v>27123873.899999995</v>
      </c>
      <c r="N336" s="220">
        <v>27338990.959999997</v>
      </c>
      <c r="O336" s="220">
        <v>27789408.319999997</v>
      </c>
      <c r="P336" s="220">
        <f t="shared" si="65"/>
        <v>300817357.00999999</v>
      </c>
      <c r="Q336" s="220">
        <v>28223132.579999994</v>
      </c>
      <c r="R336" s="220">
        <v>28645594.839999996</v>
      </c>
      <c r="S336" s="220">
        <v>29067857.199999996</v>
      </c>
      <c r="T336" s="220">
        <v>29831619.559999995</v>
      </c>
      <c r="U336" s="220">
        <v>30595382.014999993</v>
      </c>
      <c r="V336" s="220">
        <v>30789843.659999996</v>
      </c>
      <c r="W336" s="220">
        <v>30756504.399999995</v>
      </c>
      <c r="X336" s="220">
        <v>30723165.139999993</v>
      </c>
      <c r="Y336" s="220">
        <v>30689825.879999992</v>
      </c>
      <c r="Z336" s="220">
        <v>30707486.61999999</v>
      </c>
      <c r="AA336" s="220">
        <v>30741816.989999987</v>
      </c>
      <c r="AB336" s="220">
        <v>30741816.989999987</v>
      </c>
      <c r="AC336" s="220">
        <v>30741816.989999987</v>
      </c>
      <c r="AD336" s="220">
        <v>30741816.989999987</v>
      </c>
      <c r="AE336" s="220">
        <v>31091816.989999987</v>
      </c>
      <c r="AF336" s="220">
        <v>31441816.989999987</v>
      </c>
      <c r="AG336" s="220">
        <f t="shared" si="66"/>
        <v>369763109.65499997</v>
      </c>
      <c r="AH336" s="234"/>
      <c r="AI336" s="235">
        <f t="shared" si="57"/>
        <v>41778.57</v>
      </c>
      <c r="AJ336" s="235">
        <f t="shared" si="57"/>
        <v>41778.57</v>
      </c>
      <c r="AK336" s="235">
        <f t="shared" si="57"/>
        <v>42249.41</v>
      </c>
      <c r="AL336" s="235">
        <f t="shared" si="57"/>
        <v>42671.62</v>
      </c>
      <c r="AM336" s="235">
        <f t="shared" si="57"/>
        <v>42622.97</v>
      </c>
      <c r="AN336" s="235">
        <f t="shared" si="57"/>
        <v>42622.2</v>
      </c>
      <c r="AO336" s="235">
        <f t="shared" si="59"/>
        <v>43787.54</v>
      </c>
      <c r="AP336" s="235">
        <f t="shared" si="59"/>
        <v>46125.85</v>
      </c>
      <c r="AQ336" s="235">
        <f t="shared" si="59"/>
        <v>47959.05</v>
      </c>
      <c r="AR336" s="235">
        <f t="shared" si="59"/>
        <v>48596.94</v>
      </c>
      <c r="AS336" s="235">
        <f t="shared" si="59"/>
        <v>48982.36</v>
      </c>
      <c r="AT336" s="235">
        <f t="shared" si="59"/>
        <v>49789.36</v>
      </c>
      <c r="AU336" s="236">
        <f t="shared" si="62"/>
        <v>538964.43999999994</v>
      </c>
      <c r="AV336" s="236">
        <f t="shared" si="63"/>
        <v>50566.45</v>
      </c>
      <c r="AW336" s="236">
        <f t="shared" si="63"/>
        <v>51323.360000000001</v>
      </c>
      <c r="AX336" s="236">
        <f t="shared" si="63"/>
        <v>52079.91</v>
      </c>
      <c r="AY336" s="236">
        <f t="shared" si="61"/>
        <v>53448.32</v>
      </c>
      <c r="AZ336" s="236">
        <f t="shared" si="58"/>
        <v>54816.73</v>
      </c>
      <c r="BA336" s="236">
        <f t="shared" si="58"/>
        <v>55165.14</v>
      </c>
      <c r="BB336" s="236">
        <f t="shared" si="58"/>
        <v>55105.4</v>
      </c>
      <c r="BC336" s="236">
        <f t="shared" si="58"/>
        <v>55045.67</v>
      </c>
      <c r="BD336" s="236">
        <f t="shared" si="58"/>
        <v>54985.94</v>
      </c>
      <c r="BE336" s="236">
        <f t="shared" si="58"/>
        <v>55017.58</v>
      </c>
      <c r="BF336" s="236">
        <f t="shared" si="60"/>
        <v>55079.09</v>
      </c>
      <c r="BG336" s="236">
        <f t="shared" si="60"/>
        <v>55079.09</v>
      </c>
      <c r="BH336" s="236">
        <f t="shared" si="60"/>
        <v>55079.09</v>
      </c>
      <c r="BI336" s="236">
        <f t="shared" si="60"/>
        <v>55079.09</v>
      </c>
      <c r="BJ336" s="236">
        <f t="shared" si="60"/>
        <v>55706.17</v>
      </c>
      <c r="BK336" s="236">
        <f t="shared" si="60"/>
        <v>56333.26</v>
      </c>
      <c r="BL336" s="235">
        <f t="shared" si="64"/>
        <v>662492.25</v>
      </c>
      <c r="BM336" s="234"/>
      <c r="BN336" s="234"/>
      <c r="BO336" s="234"/>
      <c r="BP336" s="234"/>
      <c r="BQ336" s="234"/>
      <c r="BS336" s="232"/>
      <c r="BT336" s="232"/>
    </row>
    <row r="337" spans="1:72">
      <c r="A337" s="234" t="s">
        <v>550</v>
      </c>
      <c r="B337" s="231">
        <v>2.1499999999999998E-2</v>
      </c>
      <c r="C337" s="231">
        <v>2.1499999999999998E-2</v>
      </c>
      <c r="D337" s="220">
        <v>2545.13</v>
      </c>
      <c r="E337" s="220">
        <v>2545.13</v>
      </c>
      <c r="F337" s="220">
        <v>2545.13</v>
      </c>
      <c r="G337" s="220">
        <v>2545.13</v>
      </c>
      <c r="H337" s="220">
        <v>2545.13</v>
      </c>
      <c r="I337" s="220">
        <v>2545.13</v>
      </c>
      <c r="J337" s="220">
        <v>2545.13</v>
      </c>
      <c r="K337" s="220">
        <v>2545.13</v>
      </c>
      <c r="L337" s="220">
        <v>2545.13</v>
      </c>
      <c r="M337" s="220">
        <v>2545.13</v>
      </c>
      <c r="N337" s="220">
        <v>2545.13</v>
      </c>
      <c r="O337" s="220">
        <v>2545.13</v>
      </c>
      <c r="P337" s="220">
        <f t="shared" si="65"/>
        <v>30541.560000000009</v>
      </c>
      <c r="Q337" s="220">
        <v>2545.13</v>
      </c>
      <c r="R337" s="220">
        <v>2545.13</v>
      </c>
      <c r="S337" s="220">
        <v>2545.13</v>
      </c>
      <c r="T337" s="220">
        <v>2545.13</v>
      </c>
      <c r="U337" s="220">
        <v>2545.13</v>
      </c>
      <c r="V337" s="220">
        <v>2545.13</v>
      </c>
      <c r="W337" s="220">
        <v>2545.13</v>
      </c>
      <c r="X337" s="220">
        <v>2545.13</v>
      </c>
      <c r="Y337" s="220">
        <v>2545.13</v>
      </c>
      <c r="Z337" s="220">
        <v>2545.13</v>
      </c>
      <c r="AA337" s="220">
        <v>2545.13</v>
      </c>
      <c r="AB337" s="220">
        <v>2545.13</v>
      </c>
      <c r="AC337" s="220">
        <v>2545.13</v>
      </c>
      <c r="AD337" s="220">
        <v>2545.13</v>
      </c>
      <c r="AE337" s="220">
        <v>2545.13</v>
      </c>
      <c r="AF337" s="220">
        <v>2545.13</v>
      </c>
      <c r="AG337" s="220">
        <f t="shared" si="66"/>
        <v>30541.560000000009</v>
      </c>
      <c r="AH337" s="234"/>
      <c r="AI337" s="235">
        <f t="shared" si="57"/>
        <v>4.5599999999999996</v>
      </c>
      <c r="AJ337" s="235">
        <f t="shared" si="57"/>
        <v>4.5599999999999996</v>
      </c>
      <c r="AK337" s="235">
        <f t="shared" si="57"/>
        <v>4.5599999999999996</v>
      </c>
      <c r="AL337" s="235">
        <f t="shared" ref="AL337:AQ391" si="67">ROUND(G337*$B337/12,2)</f>
        <v>4.5599999999999996</v>
      </c>
      <c r="AM337" s="235">
        <f t="shared" si="67"/>
        <v>4.5599999999999996</v>
      </c>
      <c r="AN337" s="235">
        <f t="shared" si="67"/>
        <v>4.5599999999999996</v>
      </c>
      <c r="AO337" s="235">
        <f t="shared" si="59"/>
        <v>4.5599999999999996</v>
      </c>
      <c r="AP337" s="235">
        <f t="shared" si="59"/>
        <v>4.5599999999999996</v>
      </c>
      <c r="AQ337" s="235">
        <f t="shared" si="59"/>
        <v>4.5599999999999996</v>
      </c>
      <c r="AR337" s="235">
        <f t="shared" si="59"/>
        <v>4.5599999999999996</v>
      </c>
      <c r="AS337" s="235">
        <f t="shared" si="59"/>
        <v>4.5599999999999996</v>
      </c>
      <c r="AT337" s="235">
        <f t="shared" si="59"/>
        <v>4.5599999999999996</v>
      </c>
      <c r="AU337" s="236">
        <f t="shared" si="62"/>
        <v>54.720000000000006</v>
      </c>
      <c r="AV337" s="236">
        <f t="shared" si="63"/>
        <v>4.5599999999999996</v>
      </c>
      <c r="AW337" s="236">
        <f t="shared" si="63"/>
        <v>4.5599999999999996</v>
      </c>
      <c r="AX337" s="236">
        <f t="shared" si="63"/>
        <v>4.5599999999999996</v>
      </c>
      <c r="AY337" s="236">
        <f t="shared" si="61"/>
        <v>4.5599999999999996</v>
      </c>
      <c r="AZ337" s="236">
        <f t="shared" si="58"/>
        <v>4.5599999999999996</v>
      </c>
      <c r="BA337" s="236">
        <f t="shared" si="58"/>
        <v>4.5599999999999996</v>
      </c>
      <c r="BB337" s="236">
        <f t="shared" si="58"/>
        <v>4.5599999999999996</v>
      </c>
      <c r="BC337" s="236">
        <f t="shared" ref="BC337:BH391" si="68">ROUND(X337*$C337/12,2)</f>
        <v>4.5599999999999996</v>
      </c>
      <c r="BD337" s="236">
        <f t="shared" si="68"/>
        <v>4.5599999999999996</v>
      </c>
      <c r="BE337" s="236">
        <f t="shared" si="68"/>
        <v>4.5599999999999996</v>
      </c>
      <c r="BF337" s="236">
        <f t="shared" si="60"/>
        <v>4.5599999999999996</v>
      </c>
      <c r="BG337" s="236">
        <f t="shared" si="60"/>
        <v>4.5599999999999996</v>
      </c>
      <c r="BH337" s="236">
        <f t="shared" si="60"/>
        <v>4.5599999999999996</v>
      </c>
      <c r="BI337" s="236">
        <f t="shared" si="60"/>
        <v>4.5599999999999996</v>
      </c>
      <c r="BJ337" s="236">
        <f t="shared" si="60"/>
        <v>4.5599999999999996</v>
      </c>
      <c r="BK337" s="236">
        <f t="shared" si="60"/>
        <v>4.5599999999999996</v>
      </c>
      <c r="BL337" s="235">
        <f t="shared" si="64"/>
        <v>54.720000000000006</v>
      </c>
      <c r="BM337" s="234"/>
      <c r="BN337" s="234"/>
      <c r="BO337" s="234"/>
      <c r="BP337" s="234"/>
      <c r="BQ337" s="234"/>
      <c r="BS337" s="232"/>
      <c r="BT337" s="232"/>
    </row>
    <row r="338" spans="1:72">
      <c r="A338" s="234" t="s">
        <v>551</v>
      </c>
      <c r="B338" s="231">
        <v>2.1499999999999998E-2</v>
      </c>
      <c r="C338" s="231">
        <v>2.1499999999999998E-2</v>
      </c>
      <c r="D338" s="220">
        <v>661354.46</v>
      </c>
      <c r="E338" s="220">
        <v>661354.46</v>
      </c>
      <c r="F338" s="220">
        <v>661354.46</v>
      </c>
      <c r="G338" s="220">
        <v>661354.46</v>
      </c>
      <c r="H338" s="220">
        <v>661354.46</v>
      </c>
      <c r="I338" s="220">
        <v>661354.46</v>
      </c>
      <c r="J338" s="220">
        <v>661354.46</v>
      </c>
      <c r="K338" s="220">
        <v>661354.46</v>
      </c>
      <c r="L338" s="220">
        <v>661354.46</v>
      </c>
      <c r="M338" s="220">
        <v>656809.96</v>
      </c>
      <c r="N338" s="220">
        <v>652265.46</v>
      </c>
      <c r="O338" s="220">
        <v>652265.46</v>
      </c>
      <c r="P338" s="220">
        <f t="shared" si="65"/>
        <v>7913531.0199999996</v>
      </c>
      <c r="Q338" s="220">
        <v>652265.46</v>
      </c>
      <c r="R338" s="220">
        <v>652265.46</v>
      </c>
      <c r="S338" s="220">
        <v>652265.46</v>
      </c>
      <c r="T338" s="220">
        <v>652265.46</v>
      </c>
      <c r="U338" s="220">
        <v>652265.46</v>
      </c>
      <c r="V338" s="220">
        <v>652265.46</v>
      </c>
      <c r="W338" s="220">
        <v>652265.46</v>
      </c>
      <c r="X338" s="220">
        <v>652265.46</v>
      </c>
      <c r="Y338" s="220">
        <v>652265.46</v>
      </c>
      <c r="Z338" s="220">
        <v>652265.46</v>
      </c>
      <c r="AA338" s="220">
        <v>652265.46</v>
      </c>
      <c r="AB338" s="220">
        <v>652265.46</v>
      </c>
      <c r="AC338" s="220">
        <v>652265.46</v>
      </c>
      <c r="AD338" s="220">
        <v>652265.46</v>
      </c>
      <c r="AE338" s="220">
        <v>652265.46</v>
      </c>
      <c r="AF338" s="220">
        <v>652265.46</v>
      </c>
      <c r="AG338" s="220">
        <f t="shared" si="66"/>
        <v>7827185.5199999996</v>
      </c>
      <c r="AH338" s="234"/>
      <c r="AI338" s="235">
        <f t="shared" ref="AI338:AN401" si="69">ROUND(D338*$B338/12,2)</f>
        <v>1184.93</v>
      </c>
      <c r="AJ338" s="235">
        <f t="shared" si="69"/>
        <v>1184.93</v>
      </c>
      <c r="AK338" s="235">
        <f t="shared" si="69"/>
        <v>1184.93</v>
      </c>
      <c r="AL338" s="235">
        <f t="shared" si="67"/>
        <v>1184.93</v>
      </c>
      <c r="AM338" s="235">
        <f t="shared" si="67"/>
        <v>1184.93</v>
      </c>
      <c r="AN338" s="235">
        <f t="shared" si="67"/>
        <v>1184.93</v>
      </c>
      <c r="AO338" s="235">
        <f t="shared" si="59"/>
        <v>1184.93</v>
      </c>
      <c r="AP338" s="235">
        <f t="shared" si="59"/>
        <v>1184.93</v>
      </c>
      <c r="AQ338" s="235">
        <f t="shared" si="59"/>
        <v>1184.93</v>
      </c>
      <c r="AR338" s="235">
        <f t="shared" si="59"/>
        <v>1176.78</v>
      </c>
      <c r="AS338" s="235">
        <f t="shared" si="59"/>
        <v>1168.6400000000001</v>
      </c>
      <c r="AT338" s="235">
        <f t="shared" si="59"/>
        <v>1168.6400000000001</v>
      </c>
      <c r="AU338" s="236">
        <f t="shared" si="62"/>
        <v>14178.43</v>
      </c>
      <c r="AV338" s="236">
        <f t="shared" si="63"/>
        <v>1168.6400000000001</v>
      </c>
      <c r="AW338" s="236">
        <f t="shared" si="63"/>
        <v>1168.6400000000001</v>
      </c>
      <c r="AX338" s="236">
        <f t="shared" si="63"/>
        <v>1168.6400000000001</v>
      </c>
      <c r="AY338" s="236">
        <f t="shared" si="61"/>
        <v>1168.6400000000001</v>
      </c>
      <c r="AZ338" s="236">
        <f t="shared" ref="AZ338:BE401" si="70">ROUND(U338*$C338/12,2)</f>
        <v>1168.6400000000001</v>
      </c>
      <c r="BA338" s="236">
        <f t="shared" si="70"/>
        <v>1168.6400000000001</v>
      </c>
      <c r="BB338" s="236">
        <f t="shared" si="70"/>
        <v>1168.6400000000001</v>
      </c>
      <c r="BC338" s="236">
        <f t="shared" si="68"/>
        <v>1168.6400000000001</v>
      </c>
      <c r="BD338" s="236">
        <f t="shared" si="68"/>
        <v>1168.6400000000001</v>
      </c>
      <c r="BE338" s="236">
        <f t="shared" si="68"/>
        <v>1168.6400000000001</v>
      </c>
      <c r="BF338" s="236">
        <f t="shared" si="60"/>
        <v>1168.6400000000001</v>
      </c>
      <c r="BG338" s="236">
        <f t="shared" si="60"/>
        <v>1168.6400000000001</v>
      </c>
      <c r="BH338" s="236">
        <f t="shared" si="60"/>
        <v>1168.6400000000001</v>
      </c>
      <c r="BI338" s="236">
        <f t="shared" si="60"/>
        <v>1168.6400000000001</v>
      </c>
      <c r="BJ338" s="236">
        <f t="shared" si="60"/>
        <v>1168.6400000000001</v>
      </c>
      <c r="BK338" s="236">
        <f t="shared" si="60"/>
        <v>1168.6400000000001</v>
      </c>
      <c r="BL338" s="235">
        <f t="shared" si="64"/>
        <v>14023.679999999998</v>
      </c>
      <c r="BM338" s="234"/>
      <c r="BN338" s="234"/>
      <c r="BO338" s="234"/>
      <c r="BP338" s="234"/>
      <c r="BQ338" s="234"/>
      <c r="BS338" s="232"/>
      <c r="BT338" s="232"/>
    </row>
    <row r="339" spans="1:72">
      <c r="A339" s="234" t="s">
        <v>552</v>
      </c>
      <c r="B339" s="231">
        <v>1.5599999999999998E-2</v>
      </c>
      <c r="C339" s="231">
        <v>1.5599999999999998E-2</v>
      </c>
      <c r="D339" s="220">
        <v>244300032.13999999</v>
      </c>
      <c r="E339" s="220">
        <v>247320861.13</v>
      </c>
      <c r="F339" s="220">
        <v>249306134.71000001</v>
      </c>
      <c r="G339" s="220">
        <v>250074307.28</v>
      </c>
      <c r="H339" s="220">
        <v>250756876.25</v>
      </c>
      <c r="I339" s="220">
        <v>252662346.84</v>
      </c>
      <c r="J339" s="220">
        <v>254188855.02499998</v>
      </c>
      <c r="K339" s="220">
        <v>254951554.95999995</v>
      </c>
      <c r="L339" s="220">
        <v>258702564.41499996</v>
      </c>
      <c r="M339" s="220">
        <v>269731916.25</v>
      </c>
      <c r="N339" s="220">
        <v>277704691.20499998</v>
      </c>
      <c r="O339" s="220">
        <v>278013733.23499995</v>
      </c>
      <c r="P339" s="220">
        <f t="shared" si="65"/>
        <v>3087713873.4400001</v>
      </c>
      <c r="Q339" s="220">
        <v>278663108.28999996</v>
      </c>
      <c r="R339" s="220">
        <v>279429488.20499986</v>
      </c>
      <c r="S339" s="220">
        <v>280084947.27499992</v>
      </c>
      <c r="T339" s="220">
        <v>283922703.33499998</v>
      </c>
      <c r="U339" s="220">
        <v>287669715.33000004</v>
      </c>
      <c r="V339" s="220">
        <v>290024802.64000005</v>
      </c>
      <c r="W339" s="220">
        <v>294171622.94999999</v>
      </c>
      <c r="X339" s="220">
        <v>296921094.57499999</v>
      </c>
      <c r="Y339" s="220">
        <v>297837684.05999994</v>
      </c>
      <c r="Z339" s="220">
        <v>305984791.95499998</v>
      </c>
      <c r="AA339" s="220">
        <v>313924129.21999991</v>
      </c>
      <c r="AB339" s="220">
        <v>313995337.93499988</v>
      </c>
      <c r="AC339" s="220">
        <v>314242043.28499991</v>
      </c>
      <c r="AD339" s="220">
        <v>314649646.68499988</v>
      </c>
      <c r="AE339" s="220">
        <v>314917760.3499999</v>
      </c>
      <c r="AF339" s="220">
        <v>318032337.11499995</v>
      </c>
      <c r="AG339" s="220">
        <f t="shared" si="66"/>
        <v>3662370966.0999994</v>
      </c>
      <c r="AH339" s="234"/>
      <c r="AI339" s="235">
        <f t="shared" si="69"/>
        <v>317590.03999999998</v>
      </c>
      <c r="AJ339" s="235">
        <f t="shared" si="69"/>
        <v>321517.12</v>
      </c>
      <c r="AK339" s="235">
        <f t="shared" si="69"/>
        <v>324097.98</v>
      </c>
      <c r="AL339" s="235">
        <f t="shared" si="67"/>
        <v>325096.59999999998</v>
      </c>
      <c r="AM339" s="235">
        <f t="shared" si="67"/>
        <v>325983.94</v>
      </c>
      <c r="AN339" s="235">
        <f t="shared" si="67"/>
        <v>328461.05</v>
      </c>
      <c r="AO339" s="235">
        <f t="shared" si="59"/>
        <v>330445.51</v>
      </c>
      <c r="AP339" s="235">
        <f t="shared" si="59"/>
        <v>331437.02</v>
      </c>
      <c r="AQ339" s="235">
        <f t="shared" si="59"/>
        <v>336313.33</v>
      </c>
      <c r="AR339" s="235">
        <f t="shared" si="59"/>
        <v>350651.49</v>
      </c>
      <c r="AS339" s="235">
        <f t="shared" si="59"/>
        <v>361016.1</v>
      </c>
      <c r="AT339" s="235">
        <f t="shared" si="59"/>
        <v>361417.85</v>
      </c>
      <c r="AU339" s="236">
        <f t="shared" si="62"/>
        <v>4014028.0300000003</v>
      </c>
      <c r="AV339" s="236">
        <f t="shared" si="63"/>
        <v>362262.04</v>
      </c>
      <c r="AW339" s="236">
        <f t="shared" si="63"/>
        <v>363258.33</v>
      </c>
      <c r="AX339" s="236">
        <f t="shared" si="63"/>
        <v>364110.43</v>
      </c>
      <c r="AY339" s="236">
        <f t="shared" si="61"/>
        <v>369099.51</v>
      </c>
      <c r="AZ339" s="236">
        <f t="shared" si="70"/>
        <v>373970.63</v>
      </c>
      <c r="BA339" s="236">
        <f t="shared" si="70"/>
        <v>377032.24</v>
      </c>
      <c r="BB339" s="236">
        <f t="shared" si="70"/>
        <v>382423.11</v>
      </c>
      <c r="BC339" s="236">
        <f t="shared" si="68"/>
        <v>385997.42</v>
      </c>
      <c r="BD339" s="236">
        <f t="shared" si="68"/>
        <v>387188.99</v>
      </c>
      <c r="BE339" s="236">
        <f t="shared" si="68"/>
        <v>397780.23</v>
      </c>
      <c r="BF339" s="236">
        <f t="shared" si="60"/>
        <v>408101.37</v>
      </c>
      <c r="BG339" s="236">
        <f t="shared" si="60"/>
        <v>408193.94</v>
      </c>
      <c r="BH339" s="236">
        <f t="shared" si="60"/>
        <v>408514.66</v>
      </c>
      <c r="BI339" s="236">
        <f t="shared" si="60"/>
        <v>409044.54</v>
      </c>
      <c r="BJ339" s="236">
        <f t="shared" si="60"/>
        <v>409393.09</v>
      </c>
      <c r="BK339" s="236">
        <f t="shared" si="60"/>
        <v>413442.04</v>
      </c>
      <c r="BL339" s="235">
        <f t="shared" si="64"/>
        <v>4761082.2600000007</v>
      </c>
      <c r="BM339" s="234"/>
      <c r="BN339" s="234"/>
      <c r="BO339" s="234"/>
      <c r="BP339" s="234"/>
      <c r="BQ339" s="234"/>
      <c r="BS339" s="232"/>
      <c r="BT339" s="232"/>
    </row>
    <row r="340" spans="1:72">
      <c r="A340" s="234" t="s">
        <v>553</v>
      </c>
      <c r="B340" s="231">
        <v>1.5599999999999998E-2</v>
      </c>
      <c r="C340" s="231">
        <v>1.5599999999999998E-2</v>
      </c>
      <c r="D340" s="220">
        <v>66853.42</v>
      </c>
      <c r="E340" s="220">
        <v>66853.42</v>
      </c>
      <c r="F340" s="220">
        <v>66853.42</v>
      </c>
      <c r="G340" s="220">
        <v>66853.42</v>
      </c>
      <c r="H340" s="220">
        <v>66853.42</v>
      </c>
      <c r="I340" s="220">
        <v>66853.42</v>
      </c>
      <c r="J340" s="220">
        <v>66853.42</v>
      </c>
      <c r="K340" s="220">
        <v>66853.42</v>
      </c>
      <c r="L340" s="220">
        <v>66853.42</v>
      </c>
      <c r="M340" s="220">
        <v>66853.42</v>
      </c>
      <c r="N340" s="220">
        <v>66853.42</v>
      </c>
      <c r="O340" s="220">
        <v>66853.42</v>
      </c>
      <c r="P340" s="220">
        <f t="shared" si="65"/>
        <v>802241.04000000015</v>
      </c>
      <c r="Q340" s="220">
        <v>66853.42</v>
      </c>
      <c r="R340" s="220">
        <v>66853.42</v>
      </c>
      <c r="S340" s="220">
        <v>66853.42</v>
      </c>
      <c r="T340" s="220">
        <v>66853.42</v>
      </c>
      <c r="U340" s="220">
        <v>66853.42</v>
      </c>
      <c r="V340" s="220">
        <v>66853.42</v>
      </c>
      <c r="W340" s="220">
        <v>66853.42</v>
      </c>
      <c r="X340" s="220">
        <v>66853.42</v>
      </c>
      <c r="Y340" s="220">
        <v>66853.42</v>
      </c>
      <c r="Z340" s="220">
        <v>66853.42</v>
      </c>
      <c r="AA340" s="220">
        <v>66853.42</v>
      </c>
      <c r="AB340" s="220">
        <v>66853.42</v>
      </c>
      <c r="AC340" s="220">
        <v>66853.42</v>
      </c>
      <c r="AD340" s="220">
        <v>66853.42</v>
      </c>
      <c r="AE340" s="220">
        <v>66853.42</v>
      </c>
      <c r="AF340" s="220">
        <v>66853.42</v>
      </c>
      <c r="AG340" s="220">
        <f t="shared" si="66"/>
        <v>802241.04000000015</v>
      </c>
      <c r="AH340" s="234"/>
      <c r="AI340" s="235">
        <f t="shared" si="69"/>
        <v>86.91</v>
      </c>
      <c r="AJ340" s="235">
        <f t="shared" si="69"/>
        <v>86.91</v>
      </c>
      <c r="AK340" s="235">
        <f t="shared" si="69"/>
        <v>86.91</v>
      </c>
      <c r="AL340" s="235">
        <f t="shared" si="67"/>
        <v>86.91</v>
      </c>
      <c r="AM340" s="235">
        <f t="shared" si="67"/>
        <v>86.91</v>
      </c>
      <c r="AN340" s="235">
        <f t="shared" si="67"/>
        <v>86.91</v>
      </c>
      <c r="AO340" s="235">
        <f t="shared" si="59"/>
        <v>86.91</v>
      </c>
      <c r="AP340" s="235">
        <f t="shared" si="59"/>
        <v>86.91</v>
      </c>
      <c r="AQ340" s="235">
        <f t="shared" si="59"/>
        <v>86.91</v>
      </c>
      <c r="AR340" s="235">
        <f t="shared" si="59"/>
        <v>86.91</v>
      </c>
      <c r="AS340" s="235">
        <f t="shared" si="59"/>
        <v>86.91</v>
      </c>
      <c r="AT340" s="235">
        <f t="shared" si="59"/>
        <v>86.91</v>
      </c>
      <c r="AU340" s="236">
        <f t="shared" si="62"/>
        <v>1042.9199999999998</v>
      </c>
      <c r="AV340" s="236">
        <f t="shared" si="63"/>
        <v>86.91</v>
      </c>
      <c r="AW340" s="236">
        <f t="shared" si="63"/>
        <v>86.91</v>
      </c>
      <c r="AX340" s="236">
        <f t="shared" si="63"/>
        <v>86.91</v>
      </c>
      <c r="AY340" s="236">
        <f t="shared" si="61"/>
        <v>86.91</v>
      </c>
      <c r="AZ340" s="236">
        <f t="shared" si="70"/>
        <v>86.91</v>
      </c>
      <c r="BA340" s="236">
        <f t="shared" si="70"/>
        <v>86.91</v>
      </c>
      <c r="BB340" s="236">
        <f t="shared" si="70"/>
        <v>86.91</v>
      </c>
      <c r="BC340" s="236">
        <f t="shared" si="68"/>
        <v>86.91</v>
      </c>
      <c r="BD340" s="236">
        <f t="shared" si="68"/>
        <v>86.91</v>
      </c>
      <c r="BE340" s="236">
        <f t="shared" si="68"/>
        <v>86.91</v>
      </c>
      <c r="BF340" s="236">
        <f t="shared" si="60"/>
        <v>86.91</v>
      </c>
      <c r="BG340" s="236">
        <f t="shared" si="60"/>
        <v>86.91</v>
      </c>
      <c r="BH340" s="236">
        <f t="shared" si="60"/>
        <v>86.91</v>
      </c>
      <c r="BI340" s="236">
        <f t="shared" si="60"/>
        <v>86.91</v>
      </c>
      <c r="BJ340" s="236">
        <f t="shared" si="60"/>
        <v>86.91</v>
      </c>
      <c r="BK340" s="236">
        <f t="shared" si="60"/>
        <v>86.91</v>
      </c>
      <c r="BL340" s="235">
        <f t="shared" si="64"/>
        <v>1042.9199999999998</v>
      </c>
      <c r="BM340" s="234"/>
      <c r="BN340" s="234"/>
      <c r="BO340" s="234"/>
      <c r="BP340" s="234"/>
      <c r="BQ340" s="234"/>
      <c r="BS340" s="232"/>
      <c r="BT340" s="232"/>
    </row>
    <row r="341" spans="1:72">
      <c r="A341" s="234" t="s">
        <v>554</v>
      </c>
      <c r="B341" s="231">
        <v>1.5599999999999998E-2</v>
      </c>
      <c r="C341" s="231">
        <v>1.5599999999999998E-2</v>
      </c>
      <c r="D341" s="220">
        <v>8780326.1099999994</v>
      </c>
      <c r="E341" s="220">
        <v>8780326.1099999994</v>
      </c>
      <c r="F341" s="220">
        <v>8962460.8699999992</v>
      </c>
      <c r="G341" s="220">
        <v>9158084.2300000004</v>
      </c>
      <c r="H341" s="220">
        <v>9174120.0399999991</v>
      </c>
      <c r="I341" s="220">
        <v>9181077.5899999999</v>
      </c>
      <c r="J341" s="220">
        <v>9182880.5800000001</v>
      </c>
      <c r="K341" s="220">
        <v>9180273.2300000004</v>
      </c>
      <c r="L341" s="220">
        <v>9180273.2300000004</v>
      </c>
      <c r="M341" s="220">
        <v>9199478.9299999997</v>
      </c>
      <c r="N341" s="220">
        <v>9218684.6300000008</v>
      </c>
      <c r="O341" s="220">
        <v>9218684.6300000008</v>
      </c>
      <c r="P341" s="220">
        <f t="shared" si="65"/>
        <v>109216670.17999998</v>
      </c>
      <c r="Q341" s="220">
        <v>9218684.6300000008</v>
      </c>
      <c r="R341" s="220">
        <v>9218684.6300000008</v>
      </c>
      <c r="S341" s="220">
        <v>9218684.6300000008</v>
      </c>
      <c r="T341" s="220">
        <v>9218684.6300000008</v>
      </c>
      <c r="U341" s="220">
        <v>9218684.6300000008</v>
      </c>
      <c r="V341" s="220">
        <v>9218684.6300000008</v>
      </c>
      <c r="W341" s="220">
        <v>9218684.6300000008</v>
      </c>
      <c r="X341" s="220">
        <v>9218684.6300000008</v>
      </c>
      <c r="Y341" s="220">
        <v>9218684.6300000008</v>
      </c>
      <c r="Z341" s="220">
        <v>9218684.6300000008</v>
      </c>
      <c r="AA341" s="220">
        <v>9218684.6300000008</v>
      </c>
      <c r="AB341" s="220">
        <v>9218684.6300000008</v>
      </c>
      <c r="AC341" s="220">
        <v>9218684.6300000008</v>
      </c>
      <c r="AD341" s="220">
        <v>9218684.6300000008</v>
      </c>
      <c r="AE341" s="220">
        <v>9218684.6300000008</v>
      </c>
      <c r="AF341" s="220">
        <v>9218684.6300000008</v>
      </c>
      <c r="AG341" s="220">
        <f t="shared" si="66"/>
        <v>110624215.55999999</v>
      </c>
      <c r="AH341" s="234"/>
      <c r="AI341" s="235">
        <f t="shared" si="69"/>
        <v>11414.42</v>
      </c>
      <c r="AJ341" s="235">
        <f t="shared" si="69"/>
        <v>11414.42</v>
      </c>
      <c r="AK341" s="235">
        <f t="shared" si="69"/>
        <v>11651.2</v>
      </c>
      <c r="AL341" s="235">
        <f t="shared" si="67"/>
        <v>11905.51</v>
      </c>
      <c r="AM341" s="235">
        <f t="shared" si="67"/>
        <v>11926.36</v>
      </c>
      <c r="AN341" s="235">
        <f t="shared" si="67"/>
        <v>11935.4</v>
      </c>
      <c r="AO341" s="235">
        <f t="shared" si="59"/>
        <v>11937.74</v>
      </c>
      <c r="AP341" s="235">
        <f t="shared" si="59"/>
        <v>11934.36</v>
      </c>
      <c r="AQ341" s="235">
        <f t="shared" si="59"/>
        <v>11934.36</v>
      </c>
      <c r="AR341" s="235">
        <f t="shared" si="59"/>
        <v>11959.32</v>
      </c>
      <c r="AS341" s="235">
        <f t="shared" si="59"/>
        <v>11984.29</v>
      </c>
      <c r="AT341" s="235">
        <f t="shared" si="59"/>
        <v>11984.29</v>
      </c>
      <c r="AU341" s="236">
        <f t="shared" si="62"/>
        <v>141981.67000000001</v>
      </c>
      <c r="AV341" s="236">
        <f t="shared" si="63"/>
        <v>11984.29</v>
      </c>
      <c r="AW341" s="236">
        <f t="shared" si="63"/>
        <v>11984.29</v>
      </c>
      <c r="AX341" s="236">
        <f t="shared" si="63"/>
        <v>11984.29</v>
      </c>
      <c r="AY341" s="236">
        <f t="shared" si="61"/>
        <v>11984.29</v>
      </c>
      <c r="AZ341" s="236">
        <f t="shared" si="70"/>
        <v>11984.29</v>
      </c>
      <c r="BA341" s="236">
        <f t="shared" si="70"/>
        <v>11984.29</v>
      </c>
      <c r="BB341" s="236">
        <f t="shared" si="70"/>
        <v>11984.29</v>
      </c>
      <c r="BC341" s="236">
        <f t="shared" si="68"/>
        <v>11984.29</v>
      </c>
      <c r="BD341" s="236">
        <f t="shared" si="68"/>
        <v>11984.29</v>
      </c>
      <c r="BE341" s="236">
        <f t="shared" si="68"/>
        <v>11984.29</v>
      </c>
      <c r="BF341" s="236">
        <f t="shared" si="60"/>
        <v>11984.29</v>
      </c>
      <c r="BG341" s="236">
        <f t="shared" si="60"/>
        <v>11984.29</v>
      </c>
      <c r="BH341" s="236">
        <f t="shared" si="60"/>
        <v>11984.29</v>
      </c>
      <c r="BI341" s="236">
        <f t="shared" si="60"/>
        <v>11984.29</v>
      </c>
      <c r="BJ341" s="236">
        <f t="shared" si="60"/>
        <v>11984.29</v>
      </c>
      <c r="BK341" s="236">
        <f t="shared" si="60"/>
        <v>11984.29</v>
      </c>
      <c r="BL341" s="235">
        <f t="shared" si="64"/>
        <v>143811.48000000004</v>
      </c>
      <c r="BM341" s="234"/>
      <c r="BN341" s="234"/>
      <c r="BO341" s="234"/>
      <c r="BP341" s="234"/>
      <c r="BQ341" s="234"/>
      <c r="BS341" s="232"/>
      <c r="BT341" s="232"/>
    </row>
    <row r="342" spans="1:72">
      <c r="A342" s="234" t="s">
        <v>555</v>
      </c>
      <c r="B342" s="231">
        <v>1.5599999999999999E-2</v>
      </c>
      <c r="C342" s="231">
        <v>1.5599999999999999E-2</v>
      </c>
      <c r="D342" s="220">
        <v>103641.14</v>
      </c>
      <c r="E342" s="220">
        <v>103641.14</v>
      </c>
      <c r="F342" s="220">
        <v>103641.14</v>
      </c>
      <c r="G342" s="220">
        <v>103641.14</v>
      </c>
      <c r="H342" s="220">
        <v>103641.14</v>
      </c>
      <c r="I342" s="220">
        <v>103641.14</v>
      </c>
      <c r="J342" s="220">
        <v>103641.14</v>
      </c>
      <c r="K342" s="220">
        <v>103641.14</v>
      </c>
      <c r="L342" s="220">
        <v>103641.14</v>
      </c>
      <c r="M342" s="220">
        <v>103641.14</v>
      </c>
      <c r="N342" s="220">
        <v>103641.14</v>
      </c>
      <c r="O342" s="220">
        <v>103641.14</v>
      </c>
      <c r="P342" s="220">
        <f t="shared" si="65"/>
        <v>1243693.68</v>
      </c>
      <c r="Q342" s="220">
        <v>103641.14</v>
      </c>
      <c r="R342" s="220">
        <v>103641.14</v>
      </c>
      <c r="S342" s="220">
        <v>103641.14</v>
      </c>
      <c r="T342" s="220">
        <v>103641.14</v>
      </c>
      <c r="U342" s="220">
        <v>0</v>
      </c>
      <c r="V342" s="220">
        <v>0</v>
      </c>
      <c r="W342" s="220">
        <v>0</v>
      </c>
      <c r="X342" s="220">
        <v>0</v>
      </c>
      <c r="Y342" s="220">
        <v>0</v>
      </c>
      <c r="Z342" s="220">
        <v>0</v>
      </c>
      <c r="AA342" s="220">
        <v>0</v>
      </c>
      <c r="AB342" s="220">
        <v>0</v>
      </c>
      <c r="AC342" s="220">
        <v>0</v>
      </c>
      <c r="AD342" s="220">
        <v>0</v>
      </c>
      <c r="AE342" s="220">
        <v>0</v>
      </c>
      <c r="AF342" s="220">
        <v>0</v>
      </c>
      <c r="AG342" s="220">
        <f t="shared" si="66"/>
        <v>0</v>
      </c>
      <c r="AH342" s="234"/>
      <c r="AI342" s="235">
        <f t="shared" si="69"/>
        <v>134.72999999999999</v>
      </c>
      <c r="AJ342" s="235">
        <f t="shared" si="69"/>
        <v>134.72999999999999</v>
      </c>
      <c r="AK342" s="235">
        <f t="shared" si="69"/>
        <v>134.72999999999999</v>
      </c>
      <c r="AL342" s="235">
        <f t="shared" si="67"/>
        <v>134.72999999999999</v>
      </c>
      <c r="AM342" s="235">
        <f t="shared" si="67"/>
        <v>134.72999999999999</v>
      </c>
      <c r="AN342" s="235">
        <f t="shared" si="67"/>
        <v>134.72999999999999</v>
      </c>
      <c r="AO342" s="235">
        <f t="shared" si="59"/>
        <v>134.72999999999999</v>
      </c>
      <c r="AP342" s="235">
        <f t="shared" si="59"/>
        <v>134.72999999999999</v>
      </c>
      <c r="AQ342" s="235">
        <f t="shared" si="59"/>
        <v>134.72999999999999</v>
      </c>
      <c r="AR342" s="235">
        <f t="shared" si="59"/>
        <v>134.72999999999999</v>
      </c>
      <c r="AS342" s="235">
        <f t="shared" si="59"/>
        <v>134.72999999999999</v>
      </c>
      <c r="AT342" s="235">
        <f t="shared" si="59"/>
        <v>134.72999999999999</v>
      </c>
      <c r="AU342" s="236">
        <f t="shared" si="62"/>
        <v>1616.76</v>
      </c>
      <c r="AV342" s="236">
        <f t="shared" si="63"/>
        <v>134.72999999999999</v>
      </c>
      <c r="AW342" s="236">
        <f t="shared" si="63"/>
        <v>134.72999999999999</v>
      </c>
      <c r="AX342" s="236">
        <f t="shared" si="63"/>
        <v>134.72999999999999</v>
      </c>
      <c r="AY342" s="236">
        <f t="shared" si="61"/>
        <v>134.72999999999999</v>
      </c>
      <c r="AZ342" s="236">
        <f t="shared" si="70"/>
        <v>0</v>
      </c>
      <c r="BA342" s="236">
        <f t="shared" si="70"/>
        <v>0</v>
      </c>
      <c r="BB342" s="236">
        <f t="shared" si="70"/>
        <v>0</v>
      </c>
      <c r="BC342" s="236">
        <f t="shared" si="68"/>
        <v>0</v>
      </c>
      <c r="BD342" s="236">
        <f t="shared" si="68"/>
        <v>0</v>
      </c>
      <c r="BE342" s="236">
        <f t="shared" si="68"/>
        <v>0</v>
      </c>
      <c r="BF342" s="236">
        <f t="shared" si="60"/>
        <v>0</v>
      </c>
      <c r="BG342" s="236">
        <f t="shared" si="60"/>
        <v>0</v>
      </c>
      <c r="BH342" s="236">
        <f t="shared" si="60"/>
        <v>0</v>
      </c>
      <c r="BI342" s="236">
        <f t="shared" si="60"/>
        <v>0</v>
      </c>
      <c r="BJ342" s="236">
        <f t="shared" si="60"/>
        <v>0</v>
      </c>
      <c r="BK342" s="236">
        <f t="shared" si="60"/>
        <v>0</v>
      </c>
      <c r="BL342" s="235">
        <f t="shared" si="64"/>
        <v>0</v>
      </c>
      <c r="BM342" s="234"/>
      <c r="BN342" s="234"/>
      <c r="BO342" s="234"/>
      <c r="BP342" s="234"/>
      <c r="BQ342" s="234"/>
      <c r="BS342" s="232"/>
      <c r="BT342" s="232"/>
    </row>
    <row r="343" spans="1:72">
      <c r="A343" s="234" t="s">
        <v>556</v>
      </c>
      <c r="B343" s="231">
        <v>2.6699999999999998E-2</v>
      </c>
      <c r="C343" s="231">
        <v>2.6699999999999998E-2</v>
      </c>
      <c r="D343" s="220">
        <v>0</v>
      </c>
      <c r="E343" s="220">
        <v>0</v>
      </c>
      <c r="F343" s="220">
        <v>0</v>
      </c>
      <c r="G343" s="220">
        <v>0</v>
      </c>
      <c r="H343" s="220">
        <v>0</v>
      </c>
      <c r="I343" s="220">
        <v>0</v>
      </c>
      <c r="J343" s="220">
        <v>0</v>
      </c>
      <c r="K343" s="220">
        <v>0</v>
      </c>
      <c r="L343" s="220">
        <v>0</v>
      </c>
      <c r="M343" s="220">
        <v>0</v>
      </c>
      <c r="N343" s="220">
        <v>0</v>
      </c>
      <c r="O343" s="220">
        <v>0</v>
      </c>
      <c r="P343" s="220">
        <f t="shared" si="65"/>
        <v>0</v>
      </c>
      <c r="Q343" s="220">
        <v>0</v>
      </c>
      <c r="R343" s="220">
        <v>0</v>
      </c>
      <c r="S343" s="220">
        <v>0</v>
      </c>
      <c r="T343" s="220">
        <v>0</v>
      </c>
      <c r="U343" s="220">
        <v>0</v>
      </c>
      <c r="V343" s="220">
        <v>0</v>
      </c>
      <c r="W343" s="220">
        <v>0</v>
      </c>
      <c r="X343" s="220">
        <v>0</v>
      </c>
      <c r="Y343" s="220">
        <v>0</v>
      </c>
      <c r="Z343" s="220">
        <v>0</v>
      </c>
      <c r="AA343" s="220">
        <v>0</v>
      </c>
      <c r="AB343" s="220">
        <v>0</v>
      </c>
      <c r="AC343" s="220">
        <v>0</v>
      </c>
      <c r="AD343" s="220">
        <v>0</v>
      </c>
      <c r="AE343" s="220">
        <v>0</v>
      </c>
      <c r="AF343" s="220">
        <v>0</v>
      </c>
      <c r="AG343" s="220">
        <f t="shared" si="66"/>
        <v>0</v>
      </c>
      <c r="AH343" s="234"/>
      <c r="AI343" s="235">
        <f t="shared" si="69"/>
        <v>0</v>
      </c>
      <c r="AJ343" s="235">
        <f t="shared" si="69"/>
        <v>0</v>
      </c>
      <c r="AK343" s="235">
        <f t="shared" si="69"/>
        <v>0</v>
      </c>
      <c r="AL343" s="235">
        <f t="shared" si="67"/>
        <v>0</v>
      </c>
      <c r="AM343" s="235">
        <f t="shared" si="67"/>
        <v>0</v>
      </c>
      <c r="AN343" s="235">
        <f t="shared" si="67"/>
        <v>0</v>
      </c>
      <c r="AO343" s="235">
        <f t="shared" si="59"/>
        <v>0</v>
      </c>
      <c r="AP343" s="235">
        <f t="shared" si="59"/>
        <v>0</v>
      </c>
      <c r="AQ343" s="235">
        <f t="shared" si="59"/>
        <v>0</v>
      </c>
      <c r="AR343" s="235">
        <f t="shared" si="59"/>
        <v>0</v>
      </c>
      <c r="AS343" s="235">
        <f t="shared" si="59"/>
        <v>0</v>
      </c>
      <c r="AT343" s="235">
        <f t="shared" si="59"/>
        <v>0</v>
      </c>
      <c r="AU343" s="236">
        <f t="shared" si="62"/>
        <v>0</v>
      </c>
      <c r="AV343" s="236">
        <f t="shared" si="63"/>
        <v>0</v>
      </c>
      <c r="AW343" s="236">
        <f t="shared" si="63"/>
        <v>0</v>
      </c>
      <c r="AX343" s="236">
        <f t="shared" si="63"/>
        <v>0</v>
      </c>
      <c r="AY343" s="236">
        <f t="shared" si="61"/>
        <v>0</v>
      </c>
      <c r="AZ343" s="236">
        <f t="shared" si="70"/>
        <v>0</v>
      </c>
      <c r="BA343" s="236">
        <f t="shared" si="70"/>
        <v>0</v>
      </c>
      <c r="BB343" s="236">
        <f t="shared" si="70"/>
        <v>0</v>
      </c>
      <c r="BC343" s="236">
        <f t="shared" si="68"/>
        <v>0</v>
      </c>
      <c r="BD343" s="236">
        <f t="shared" si="68"/>
        <v>0</v>
      </c>
      <c r="BE343" s="236">
        <f t="shared" si="68"/>
        <v>0</v>
      </c>
      <c r="BF343" s="236">
        <f t="shared" si="60"/>
        <v>0</v>
      </c>
      <c r="BG343" s="236">
        <f t="shared" si="60"/>
        <v>0</v>
      </c>
      <c r="BH343" s="236">
        <f t="shared" si="60"/>
        <v>0</v>
      </c>
      <c r="BI343" s="236">
        <f t="shared" si="60"/>
        <v>0</v>
      </c>
      <c r="BJ343" s="236">
        <f t="shared" si="60"/>
        <v>0</v>
      </c>
      <c r="BK343" s="236">
        <f t="shared" si="60"/>
        <v>0</v>
      </c>
      <c r="BL343" s="235">
        <f t="shared" si="64"/>
        <v>0</v>
      </c>
      <c r="BM343" s="234"/>
      <c r="BN343" s="234"/>
      <c r="BO343" s="234"/>
      <c r="BP343" s="234"/>
      <c r="BQ343" s="234"/>
      <c r="BS343" s="232"/>
      <c r="BT343" s="232"/>
    </row>
    <row r="344" spans="1:72">
      <c r="A344" s="234" t="s">
        <v>557</v>
      </c>
      <c r="B344" s="231">
        <v>1.5599999999999999E-2</v>
      </c>
      <c r="C344" s="231">
        <v>1.5599999999999999E-2</v>
      </c>
      <c r="D344" s="220">
        <v>412472641.06</v>
      </c>
      <c r="E344" s="220">
        <v>414607371.67000002</v>
      </c>
      <c r="F344" s="220">
        <v>418098509.52999997</v>
      </c>
      <c r="G344" s="220">
        <v>419210946.67000002</v>
      </c>
      <c r="H344" s="220">
        <v>421080623.29000002</v>
      </c>
      <c r="I344" s="220">
        <v>423575791.19</v>
      </c>
      <c r="J344" s="220">
        <v>425205616.21999997</v>
      </c>
      <c r="K344" s="220">
        <v>426482712.09500003</v>
      </c>
      <c r="L344" s="220">
        <v>427121182.28000003</v>
      </c>
      <c r="M344" s="220">
        <v>430402690.60500002</v>
      </c>
      <c r="N344" s="220">
        <v>434299462.04000002</v>
      </c>
      <c r="O344" s="220">
        <v>435697001.24000001</v>
      </c>
      <c r="P344" s="220">
        <f t="shared" si="65"/>
        <v>5088254547.8899994</v>
      </c>
      <c r="Q344" s="220">
        <v>437072480.86500001</v>
      </c>
      <c r="R344" s="220">
        <v>438425943.63499999</v>
      </c>
      <c r="S344" s="220">
        <v>439707160.19500005</v>
      </c>
      <c r="T344" s="220">
        <v>441003932.01500005</v>
      </c>
      <c r="U344" s="220">
        <v>442378081.36000001</v>
      </c>
      <c r="V344" s="220">
        <v>443541003.97499996</v>
      </c>
      <c r="W344" s="220">
        <v>444779975.12999994</v>
      </c>
      <c r="X344" s="220">
        <v>446083900.19</v>
      </c>
      <c r="Y344" s="220">
        <v>447338654.66999996</v>
      </c>
      <c r="Z344" s="220">
        <v>448563660.77499998</v>
      </c>
      <c r="AA344" s="220">
        <v>449963703.91999996</v>
      </c>
      <c r="AB344" s="220">
        <v>451522929.97999996</v>
      </c>
      <c r="AC344" s="220">
        <v>453070236.8549999</v>
      </c>
      <c r="AD344" s="220">
        <v>454589990.03499985</v>
      </c>
      <c r="AE344" s="220">
        <v>456041215.52499986</v>
      </c>
      <c r="AF344" s="220">
        <v>457506792.46999991</v>
      </c>
      <c r="AG344" s="220">
        <f t="shared" si="66"/>
        <v>5395380144.8849993</v>
      </c>
      <c r="AH344" s="234"/>
      <c r="AI344" s="235">
        <f t="shared" si="69"/>
        <v>536214.43000000005</v>
      </c>
      <c r="AJ344" s="235">
        <f t="shared" si="69"/>
        <v>538989.57999999996</v>
      </c>
      <c r="AK344" s="235">
        <f t="shared" si="69"/>
        <v>543528.06000000006</v>
      </c>
      <c r="AL344" s="235">
        <f t="shared" si="67"/>
        <v>544974.23</v>
      </c>
      <c r="AM344" s="235">
        <f t="shared" si="67"/>
        <v>547404.81000000006</v>
      </c>
      <c r="AN344" s="235">
        <f t="shared" si="67"/>
        <v>550648.53</v>
      </c>
      <c r="AO344" s="235">
        <f t="shared" si="59"/>
        <v>552767.30000000005</v>
      </c>
      <c r="AP344" s="235">
        <f t="shared" si="59"/>
        <v>554427.53</v>
      </c>
      <c r="AQ344" s="235">
        <f t="shared" si="59"/>
        <v>555257.54</v>
      </c>
      <c r="AR344" s="235">
        <f t="shared" si="59"/>
        <v>559523.5</v>
      </c>
      <c r="AS344" s="235">
        <f t="shared" si="59"/>
        <v>564589.30000000005</v>
      </c>
      <c r="AT344" s="235">
        <f t="shared" si="59"/>
        <v>566406.1</v>
      </c>
      <c r="AU344" s="236">
        <f t="shared" si="62"/>
        <v>6614730.9099999992</v>
      </c>
      <c r="AV344" s="236">
        <f t="shared" si="63"/>
        <v>568194.23</v>
      </c>
      <c r="AW344" s="236">
        <f t="shared" si="63"/>
        <v>569953.73</v>
      </c>
      <c r="AX344" s="236">
        <f t="shared" si="63"/>
        <v>571619.31000000006</v>
      </c>
      <c r="AY344" s="236">
        <f t="shared" si="61"/>
        <v>573305.11</v>
      </c>
      <c r="AZ344" s="236">
        <f t="shared" si="70"/>
        <v>575091.51</v>
      </c>
      <c r="BA344" s="236">
        <f t="shared" si="70"/>
        <v>576603.31000000006</v>
      </c>
      <c r="BB344" s="236">
        <f t="shared" si="70"/>
        <v>578213.97</v>
      </c>
      <c r="BC344" s="236">
        <f t="shared" si="68"/>
        <v>579909.06999999995</v>
      </c>
      <c r="BD344" s="236">
        <f t="shared" si="68"/>
        <v>581540.25</v>
      </c>
      <c r="BE344" s="236">
        <f t="shared" si="68"/>
        <v>583132.76</v>
      </c>
      <c r="BF344" s="236">
        <f t="shared" si="60"/>
        <v>584952.81999999995</v>
      </c>
      <c r="BG344" s="236">
        <f t="shared" si="60"/>
        <v>586979.81000000006</v>
      </c>
      <c r="BH344" s="236">
        <f t="shared" si="60"/>
        <v>588991.31000000006</v>
      </c>
      <c r="BI344" s="236">
        <f t="shared" si="60"/>
        <v>590966.99</v>
      </c>
      <c r="BJ344" s="236">
        <f t="shared" si="60"/>
        <v>592853.57999999996</v>
      </c>
      <c r="BK344" s="236">
        <f t="shared" si="60"/>
        <v>594758.82999999996</v>
      </c>
      <c r="BL344" s="235">
        <f t="shared" si="64"/>
        <v>7013994.2100000009</v>
      </c>
      <c r="BM344" s="234"/>
      <c r="BN344" s="234"/>
      <c r="BO344" s="234"/>
      <c r="BP344" s="234"/>
      <c r="BQ344" s="234"/>
      <c r="BS344" s="232"/>
      <c r="BT344" s="232"/>
    </row>
    <row r="345" spans="1:72">
      <c r="A345" s="234" t="s">
        <v>558</v>
      </c>
      <c r="B345" s="231">
        <v>1.5599999999999999E-2</v>
      </c>
      <c r="C345" s="231">
        <v>1.5599999999999999E-2</v>
      </c>
      <c r="D345" s="220">
        <v>15954.52</v>
      </c>
      <c r="E345" s="220">
        <v>15954.52</v>
      </c>
      <c r="F345" s="220">
        <v>15954.52</v>
      </c>
      <c r="G345" s="220">
        <v>15954.52</v>
      </c>
      <c r="H345" s="220">
        <v>15954.52</v>
      </c>
      <c r="I345" s="220">
        <v>15954.52</v>
      </c>
      <c r="J345" s="220">
        <v>15954.52</v>
      </c>
      <c r="K345" s="220">
        <v>15954.52</v>
      </c>
      <c r="L345" s="220">
        <v>15954.52</v>
      </c>
      <c r="M345" s="220">
        <v>15954.52</v>
      </c>
      <c r="N345" s="220">
        <v>15954.52</v>
      </c>
      <c r="O345" s="220">
        <v>15954.52</v>
      </c>
      <c r="P345" s="220">
        <f t="shared" si="65"/>
        <v>191454.24</v>
      </c>
      <c r="Q345" s="220">
        <v>15954.52</v>
      </c>
      <c r="R345" s="220">
        <v>15954.52</v>
      </c>
      <c r="S345" s="220">
        <v>15954.52</v>
      </c>
      <c r="T345" s="220">
        <v>15954.52</v>
      </c>
      <c r="U345" s="220">
        <v>15954.52</v>
      </c>
      <c r="V345" s="220">
        <v>15954.52</v>
      </c>
      <c r="W345" s="220">
        <v>15954.52</v>
      </c>
      <c r="X345" s="220">
        <v>15954.52</v>
      </c>
      <c r="Y345" s="220">
        <v>15954.52</v>
      </c>
      <c r="Z345" s="220">
        <v>15954.52</v>
      </c>
      <c r="AA345" s="220">
        <v>15954.52</v>
      </c>
      <c r="AB345" s="220">
        <v>15954.52</v>
      </c>
      <c r="AC345" s="220">
        <v>15954.52</v>
      </c>
      <c r="AD345" s="220">
        <v>15954.52</v>
      </c>
      <c r="AE345" s="220">
        <v>15954.52</v>
      </c>
      <c r="AF345" s="220">
        <v>15954.52</v>
      </c>
      <c r="AG345" s="220">
        <f t="shared" si="66"/>
        <v>191454.24</v>
      </c>
      <c r="AH345" s="234"/>
      <c r="AI345" s="235">
        <f t="shared" si="69"/>
        <v>20.74</v>
      </c>
      <c r="AJ345" s="235">
        <f t="shared" si="69"/>
        <v>20.74</v>
      </c>
      <c r="AK345" s="235">
        <f t="shared" si="69"/>
        <v>20.74</v>
      </c>
      <c r="AL345" s="235">
        <f t="shared" si="67"/>
        <v>20.74</v>
      </c>
      <c r="AM345" s="235">
        <f t="shared" si="67"/>
        <v>20.74</v>
      </c>
      <c r="AN345" s="235">
        <f t="shared" si="67"/>
        <v>20.74</v>
      </c>
      <c r="AO345" s="235">
        <f t="shared" si="59"/>
        <v>20.74</v>
      </c>
      <c r="AP345" s="235">
        <f t="shared" si="59"/>
        <v>20.74</v>
      </c>
      <c r="AQ345" s="235">
        <f t="shared" si="59"/>
        <v>20.74</v>
      </c>
      <c r="AR345" s="235">
        <f t="shared" si="59"/>
        <v>20.74</v>
      </c>
      <c r="AS345" s="235">
        <f t="shared" si="59"/>
        <v>20.74</v>
      </c>
      <c r="AT345" s="235">
        <f t="shared" si="59"/>
        <v>20.74</v>
      </c>
      <c r="AU345" s="236">
        <f t="shared" si="62"/>
        <v>248.88000000000002</v>
      </c>
      <c r="AV345" s="236">
        <f t="shared" si="63"/>
        <v>20.74</v>
      </c>
      <c r="AW345" s="236">
        <f t="shared" si="63"/>
        <v>20.74</v>
      </c>
      <c r="AX345" s="236">
        <f t="shared" si="63"/>
        <v>20.74</v>
      </c>
      <c r="AY345" s="236">
        <f t="shared" si="61"/>
        <v>20.74</v>
      </c>
      <c r="AZ345" s="236">
        <f t="shared" si="70"/>
        <v>20.74</v>
      </c>
      <c r="BA345" s="236">
        <f t="shared" si="70"/>
        <v>20.74</v>
      </c>
      <c r="BB345" s="236">
        <f t="shared" si="70"/>
        <v>20.74</v>
      </c>
      <c r="BC345" s="236">
        <f t="shared" si="68"/>
        <v>20.74</v>
      </c>
      <c r="BD345" s="236">
        <f t="shared" si="68"/>
        <v>20.74</v>
      </c>
      <c r="BE345" s="236">
        <f t="shared" si="68"/>
        <v>20.74</v>
      </c>
      <c r="BF345" s="236">
        <f t="shared" si="60"/>
        <v>20.74</v>
      </c>
      <c r="BG345" s="236">
        <f t="shared" si="60"/>
        <v>20.74</v>
      </c>
      <c r="BH345" s="236">
        <f t="shared" si="60"/>
        <v>20.74</v>
      </c>
      <c r="BI345" s="236">
        <f t="shared" si="60"/>
        <v>20.74</v>
      </c>
      <c r="BJ345" s="236">
        <f t="shared" si="60"/>
        <v>20.74</v>
      </c>
      <c r="BK345" s="236">
        <f t="shared" si="60"/>
        <v>20.74</v>
      </c>
      <c r="BL345" s="235">
        <f t="shared" si="64"/>
        <v>248.88000000000002</v>
      </c>
      <c r="BM345" s="234"/>
      <c r="BN345" s="234"/>
      <c r="BO345" s="234"/>
      <c r="BP345" s="234"/>
      <c r="BQ345" s="234"/>
      <c r="BS345" s="232"/>
      <c r="BT345" s="232"/>
    </row>
    <row r="346" spans="1:72">
      <c r="A346" s="234" t="s">
        <v>559</v>
      </c>
      <c r="B346" s="231">
        <v>1.5599999999999999E-2</v>
      </c>
      <c r="C346" s="231">
        <v>1.5599999999999999E-2</v>
      </c>
      <c r="D346" s="220">
        <v>32501555.48</v>
      </c>
      <c r="E346" s="220">
        <v>32189429.050000001</v>
      </c>
      <c r="F346" s="220">
        <v>31929034.050000001</v>
      </c>
      <c r="G346" s="220">
        <v>31980021.18</v>
      </c>
      <c r="H346" s="220">
        <v>32013623.07</v>
      </c>
      <c r="I346" s="220">
        <v>32061694.5</v>
      </c>
      <c r="J346" s="220">
        <v>32112311.240000002</v>
      </c>
      <c r="K346" s="220">
        <v>32205701.565000001</v>
      </c>
      <c r="L346" s="220">
        <v>32299241.02</v>
      </c>
      <c r="M346" s="220">
        <v>32710745.785</v>
      </c>
      <c r="N346" s="220">
        <v>33099508.004999999</v>
      </c>
      <c r="O346" s="220">
        <v>33125408.060000002</v>
      </c>
      <c r="P346" s="220">
        <f t="shared" si="65"/>
        <v>388228273.005</v>
      </c>
      <c r="Q346" s="220">
        <v>33149310.170000002</v>
      </c>
      <c r="R346" s="220">
        <v>33176756.270000003</v>
      </c>
      <c r="S346" s="220">
        <v>33201658.380000003</v>
      </c>
      <c r="T346" s="220">
        <v>33222273.085000005</v>
      </c>
      <c r="U346" s="220">
        <v>33246628.030000001</v>
      </c>
      <c r="V346" s="220">
        <v>33274603.925000004</v>
      </c>
      <c r="W346" s="220">
        <v>33303462.965000004</v>
      </c>
      <c r="X346" s="220">
        <v>33331523.305000003</v>
      </c>
      <c r="Y346" s="220">
        <v>33359045.800000001</v>
      </c>
      <c r="Z346" s="220">
        <v>33388793.739999998</v>
      </c>
      <c r="AA346" s="220">
        <v>33417844.34</v>
      </c>
      <c r="AB346" s="220">
        <v>33442711.634999998</v>
      </c>
      <c r="AC346" s="220">
        <v>33471352.460000001</v>
      </c>
      <c r="AD346" s="220">
        <v>33499110.245000001</v>
      </c>
      <c r="AE346" s="220">
        <v>33526084.045000002</v>
      </c>
      <c r="AF346" s="220">
        <v>33556685.880000003</v>
      </c>
      <c r="AG346" s="220">
        <f t="shared" si="66"/>
        <v>400817846.37000006</v>
      </c>
      <c r="AH346" s="234"/>
      <c r="AI346" s="235">
        <f t="shared" si="69"/>
        <v>42252.02</v>
      </c>
      <c r="AJ346" s="235">
        <f t="shared" si="69"/>
        <v>41846.26</v>
      </c>
      <c r="AK346" s="235">
        <f t="shared" si="69"/>
        <v>41507.74</v>
      </c>
      <c r="AL346" s="235">
        <f t="shared" si="67"/>
        <v>41574.03</v>
      </c>
      <c r="AM346" s="235">
        <f t="shared" si="67"/>
        <v>41617.71</v>
      </c>
      <c r="AN346" s="235">
        <f t="shared" si="67"/>
        <v>41680.199999999997</v>
      </c>
      <c r="AO346" s="235">
        <f t="shared" si="59"/>
        <v>41746</v>
      </c>
      <c r="AP346" s="235">
        <f t="shared" si="59"/>
        <v>41867.410000000003</v>
      </c>
      <c r="AQ346" s="235">
        <f t="shared" si="59"/>
        <v>41989.01</v>
      </c>
      <c r="AR346" s="235">
        <f t="shared" si="59"/>
        <v>42523.97</v>
      </c>
      <c r="AS346" s="235">
        <f t="shared" si="59"/>
        <v>43029.36</v>
      </c>
      <c r="AT346" s="235">
        <f t="shared" si="59"/>
        <v>43063.03</v>
      </c>
      <c r="AU346" s="236">
        <f t="shared" si="62"/>
        <v>504696.74</v>
      </c>
      <c r="AV346" s="236">
        <f t="shared" si="63"/>
        <v>43094.1</v>
      </c>
      <c r="AW346" s="236">
        <f t="shared" si="63"/>
        <v>43129.78</v>
      </c>
      <c r="AX346" s="236">
        <f t="shared" si="63"/>
        <v>43162.16</v>
      </c>
      <c r="AY346" s="236">
        <f t="shared" si="61"/>
        <v>43188.959999999999</v>
      </c>
      <c r="AZ346" s="236">
        <f t="shared" si="70"/>
        <v>43220.62</v>
      </c>
      <c r="BA346" s="236">
        <f t="shared" si="70"/>
        <v>43256.99</v>
      </c>
      <c r="BB346" s="236">
        <f t="shared" si="70"/>
        <v>43294.5</v>
      </c>
      <c r="BC346" s="236">
        <f t="shared" si="68"/>
        <v>43330.98</v>
      </c>
      <c r="BD346" s="236">
        <f t="shared" si="68"/>
        <v>43366.76</v>
      </c>
      <c r="BE346" s="236">
        <f t="shared" si="68"/>
        <v>43405.43</v>
      </c>
      <c r="BF346" s="236">
        <f t="shared" si="60"/>
        <v>43443.199999999997</v>
      </c>
      <c r="BG346" s="236">
        <f t="shared" si="60"/>
        <v>43475.53</v>
      </c>
      <c r="BH346" s="236">
        <f t="shared" si="60"/>
        <v>43512.76</v>
      </c>
      <c r="BI346" s="236">
        <f t="shared" si="60"/>
        <v>43548.84</v>
      </c>
      <c r="BJ346" s="236">
        <f t="shared" si="60"/>
        <v>43583.91</v>
      </c>
      <c r="BK346" s="236">
        <f t="shared" si="60"/>
        <v>43623.69</v>
      </c>
      <c r="BL346" s="235">
        <f t="shared" si="64"/>
        <v>521063.21</v>
      </c>
      <c r="BM346" s="234"/>
      <c r="BN346" s="234"/>
      <c r="BO346" s="234"/>
      <c r="BP346" s="234"/>
      <c r="BQ346" s="234"/>
      <c r="BS346" s="232"/>
      <c r="BT346" s="232"/>
    </row>
    <row r="347" spans="1:72">
      <c r="A347" s="234" t="s">
        <v>560</v>
      </c>
      <c r="B347" s="231">
        <v>1.5599999999999999E-2</v>
      </c>
      <c r="C347" s="231">
        <v>1.5599999999999999E-2</v>
      </c>
      <c r="D347" s="220">
        <v>416958013.88</v>
      </c>
      <c r="E347" s="220">
        <v>419045172.43000001</v>
      </c>
      <c r="F347" s="220">
        <v>423164104.81</v>
      </c>
      <c r="G347" s="220">
        <v>422603855.66000003</v>
      </c>
      <c r="H347" s="220">
        <v>422189559.31</v>
      </c>
      <c r="I347" s="220">
        <v>424969966.36000001</v>
      </c>
      <c r="J347" s="220">
        <v>431254353.51000005</v>
      </c>
      <c r="K347" s="220">
        <v>437220492</v>
      </c>
      <c r="L347" s="220">
        <v>439333958.71000004</v>
      </c>
      <c r="M347" s="220">
        <v>443939936.05500001</v>
      </c>
      <c r="N347" s="220">
        <v>448182905.82999998</v>
      </c>
      <c r="O347" s="220">
        <v>450107851.13000005</v>
      </c>
      <c r="P347" s="220">
        <f t="shared" si="65"/>
        <v>5178970169.6850004</v>
      </c>
      <c r="Q347" s="220">
        <v>452029292.505</v>
      </c>
      <c r="R347" s="220">
        <v>454001053.67000002</v>
      </c>
      <c r="S347" s="220">
        <v>456262834.16999996</v>
      </c>
      <c r="T347" s="220">
        <v>458693829.51499993</v>
      </c>
      <c r="U347" s="220">
        <v>460365911.50499988</v>
      </c>
      <c r="V347" s="220">
        <v>461878610.31999987</v>
      </c>
      <c r="W347" s="220">
        <v>463699016.37999994</v>
      </c>
      <c r="X347" s="220">
        <v>465159785.73999989</v>
      </c>
      <c r="Y347" s="220">
        <v>466419399.13999993</v>
      </c>
      <c r="Z347" s="220">
        <v>470331375.92999989</v>
      </c>
      <c r="AA347" s="220">
        <v>474564268.18499988</v>
      </c>
      <c r="AB347" s="220">
        <v>476338715.23999995</v>
      </c>
      <c r="AC347" s="220">
        <v>478364624.42499989</v>
      </c>
      <c r="AD347" s="220">
        <v>480548865.15499985</v>
      </c>
      <c r="AE347" s="220">
        <v>482450108.10499984</v>
      </c>
      <c r="AF347" s="220">
        <v>484558381.08999985</v>
      </c>
      <c r="AG347" s="220">
        <f t="shared" si="66"/>
        <v>5664679061.2149982</v>
      </c>
      <c r="AH347" s="234"/>
      <c r="AI347" s="235">
        <f t="shared" si="69"/>
        <v>542045.42000000004</v>
      </c>
      <c r="AJ347" s="235">
        <f t="shared" si="69"/>
        <v>544758.72</v>
      </c>
      <c r="AK347" s="235">
        <f t="shared" si="69"/>
        <v>550113.34</v>
      </c>
      <c r="AL347" s="235">
        <f t="shared" si="67"/>
        <v>549385.01</v>
      </c>
      <c r="AM347" s="235">
        <f t="shared" si="67"/>
        <v>548846.43000000005</v>
      </c>
      <c r="AN347" s="235">
        <f t="shared" si="67"/>
        <v>552460.96</v>
      </c>
      <c r="AO347" s="235">
        <f t="shared" si="59"/>
        <v>560630.66</v>
      </c>
      <c r="AP347" s="235">
        <f t="shared" si="59"/>
        <v>568386.64</v>
      </c>
      <c r="AQ347" s="235">
        <f t="shared" si="59"/>
        <v>571134.15</v>
      </c>
      <c r="AR347" s="235">
        <f t="shared" si="59"/>
        <v>577121.92000000004</v>
      </c>
      <c r="AS347" s="235">
        <f t="shared" si="59"/>
        <v>582637.78</v>
      </c>
      <c r="AT347" s="235">
        <f t="shared" si="59"/>
        <v>585140.21</v>
      </c>
      <c r="AU347" s="236">
        <f t="shared" si="62"/>
        <v>6732661.2400000012</v>
      </c>
      <c r="AV347" s="236">
        <f t="shared" si="63"/>
        <v>587638.07999999996</v>
      </c>
      <c r="AW347" s="236">
        <f t="shared" si="63"/>
        <v>590201.37</v>
      </c>
      <c r="AX347" s="236">
        <f t="shared" si="63"/>
        <v>593141.68000000005</v>
      </c>
      <c r="AY347" s="236">
        <f t="shared" si="61"/>
        <v>596301.98</v>
      </c>
      <c r="AZ347" s="236">
        <f t="shared" si="70"/>
        <v>598475.68000000005</v>
      </c>
      <c r="BA347" s="236">
        <f t="shared" si="70"/>
        <v>600442.18999999994</v>
      </c>
      <c r="BB347" s="236">
        <f t="shared" si="70"/>
        <v>602808.72</v>
      </c>
      <c r="BC347" s="236">
        <f t="shared" si="68"/>
        <v>604707.72</v>
      </c>
      <c r="BD347" s="236">
        <f t="shared" si="68"/>
        <v>606345.22</v>
      </c>
      <c r="BE347" s="236">
        <f t="shared" si="68"/>
        <v>611430.79</v>
      </c>
      <c r="BF347" s="236">
        <f t="shared" si="60"/>
        <v>616933.55000000005</v>
      </c>
      <c r="BG347" s="236">
        <f t="shared" si="60"/>
        <v>619240.32999999996</v>
      </c>
      <c r="BH347" s="236">
        <f t="shared" si="60"/>
        <v>621874.01</v>
      </c>
      <c r="BI347" s="236">
        <f t="shared" si="60"/>
        <v>624713.52</v>
      </c>
      <c r="BJ347" s="236">
        <f t="shared" si="60"/>
        <v>627185.14</v>
      </c>
      <c r="BK347" s="236">
        <f t="shared" si="60"/>
        <v>629925.9</v>
      </c>
      <c r="BL347" s="235">
        <f t="shared" si="64"/>
        <v>7364082.7700000005</v>
      </c>
      <c r="BM347" s="234"/>
      <c r="BN347" s="234"/>
      <c r="BO347" s="234"/>
      <c r="BP347" s="234"/>
      <c r="BQ347" s="234"/>
      <c r="BS347" s="232"/>
      <c r="BT347" s="232"/>
    </row>
    <row r="348" spans="1:72">
      <c r="A348" s="234" t="s">
        <v>561</v>
      </c>
      <c r="B348" s="231">
        <v>1.5599999999999999E-2</v>
      </c>
      <c r="C348" s="231">
        <v>1.5599999999999999E-2</v>
      </c>
      <c r="D348" s="220">
        <v>17140.310000000001</v>
      </c>
      <c r="E348" s="220">
        <v>17140.310000000001</v>
      </c>
      <c r="F348" s="220">
        <v>17140.310000000001</v>
      </c>
      <c r="G348" s="220">
        <v>17140.310000000001</v>
      </c>
      <c r="H348" s="220">
        <v>17140.310000000001</v>
      </c>
      <c r="I348" s="220">
        <v>17140.310000000001</v>
      </c>
      <c r="J348" s="220">
        <v>17140.310000000001</v>
      </c>
      <c r="K348" s="220">
        <v>17140.310000000001</v>
      </c>
      <c r="L348" s="220">
        <v>17140.310000000001</v>
      </c>
      <c r="M348" s="220">
        <v>17140.310000000001</v>
      </c>
      <c r="N348" s="220">
        <v>17140.310000000001</v>
      </c>
      <c r="O348" s="220">
        <v>17140.310000000001</v>
      </c>
      <c r="P348" s="220">
        <f t="shared" si="65"/>
        <v>205683.72</v>
      </c>
      <c r="Q348" s="220">
        <v>17140.310000000001</v>
      </c>
      <c r="R348" s="220">
        <v>17140.310000000001</v>
      </c>
      <c r="S348" s="220">
        <v>17140.310000000001</v>
      </c>
      <c r="T348" s="220">
        <v>17140.310000000001</v>
      </c>
      <c r="U348" s="220">
        <v>17140.310000000001</v>
      </c>
      <c r="V348" s="220">
        <v>17140.310000000001</v>
      </c>
      <c r="W348" s="220">
        <v>17140.310000000001</v>
      </c>
      <c r="X348" s="220">
        <v>17140.310000000001</v>
      </c>
      <c r="Y348" s="220">
        <v>17140.310000000001</v>
      </c>
      <c r="Z348" s="220">
        <v>17140.310000000001</v>
      </c>
      <c r="AA348" s="220">
        <v>17140.310000000001</v>
      </c>
      <c r="AB348" s="220">
        <v>17140.310000000001</v>
      </c>
      <c r="AC348" s="220">
        <v>17140.310000000001</v>
      </c>
      <c r="AD348" s="220">
        <v>17140.310000000001</v>
      </c>
      <c r="AE348" s="220">
        <v>17140.310000000001</v>
      </c>
      <c r="AF348" s="220">
        <v>17140.310000000001</v>
      </c>
      <c r="AG348" s="220">
        <f t="shared" si="66"/>
        <v>205683.72</v>
      </c>
      <c r="AH348" s="234"/>
      <c r="AI348" s="235">
        <f t="shared" si="69"/>
        <v>22.28</v>
      </c>
      <c r="AJ348" s="235">
        <f t="shared" si="69"/>
        <v>22.28</v>
      </c>
      <c r="AK348" s="235">
        <f t="shared" si="69"/>
        <v>22.28</v>
      </c>
      <c r="AL348" s="235">
        <f t="shared" si="67"/>
        <v>22.28</v>
      </c>
      <c r="AM348" s="235">
        <f t="shared" si="67"/>
        <v>22.28</v>
      </c>
      <c r="AN348" s="235">
        <f t="shared" si="67"/>
        <v>22.28</v>
      </c>
      <c r="AO348" s="235">
        <f t="shared" si="59"/>
        <v>22.28</v>
      </c>
      <c r="AP348" s="235">
        <f t="shared" si="59"/>
        <v>22.28</v>
      </c>
      <c r="AQ348" s="235">
        <f t="shared" si="59"/>
        <v>22.28</v>
      </c>
      <c r="AR348" s="235">
        <f t="shared" si="59"/>
        <v>22.28</v>
      </c>
      <c r="AS348" s="235">
        <f t="shared" si="59"/>
        <v>22.28</v>
      </c>
      <c r="AT348" s="235">
        <f t="shared" si="59"/>
        <v>22.28</v>
      </c>
      <c r="AU348" s="236">
        <f t="shared" si="62"/>
        <v>267.36</v>
      </c>
      <c r="AV348" s="236">
        <f t="shared" si="63"/>
        <v>22.28</v>
      </c>
      <c r="AW348" s="236">
        <f t="shared" si="63"/>
        <v>22.28</v>
      </c>
      <c r="AX348" s="236">
        <f t="shared" si="63"/>
        <v>22.28</v>
      </c>
      <c r="AY348" s="236">
        <f t="shared" si="61"/>
        <v>22.28</v>
      </c>
      <c r="AZ348" s="236">
        <f t="shared" si="70"/>
        <v>22.28</v>
      </c>
      <c r="BA348" s="236">
        <f t="shared" si="70"/>
        <v>22.28</v>
      </c>
      <c r="BB348" s="236">
        <f t="shared" si="70"/>
        <v>22.28</v>
      </c>
      <c r="BC348" s="236">
        <f t="shared" si="68"/>
        <v>22.28</v>
      </c>
      <c r="BD348" s="236">
        <f t="shared" si="68"/>
        <v>22.28</v>
      </c>
      <c r="BE348" s="236">
        <f t="shared" si="68"/>
        <v>22.28</v>
      </c>
      <c r="BF348" s="236">
        <f t="shared" si="60"/>
        <v>22.28</v>
      </c>
      <c r="BG348" s="236">
        <f t="shared" si="60"/>
        <v>22.28</v>
      </c>
      <c r="BH348" s="236">
        <f t="shared" si="60"/>
        <v>22.28</v>
      </c>
      <c r="BI348" s="236">
        <f t="shared" si="60"/>
        <v>22.28</v>
      </c>
      <c r="BJ348" s="236">
        <f t="shared" si="60"/>
        <v>22.28</v>
      </c>
      <c r="BK348" s="236">
        <f t="shared" si="60"/>
        <v>22.28</v>
      </c>
      <c r="BL348" s="235">
        <f t="shared" si="64"/>
        <v>267.36</v>
      </c>
      <c r="BM348" s="234"/>
      <c r="BN348" s="234"/>
      <c r="BO348" s="234"/>
      <c r="BP348" s="234"/>
      <c r="BQ348" s="234"/>
      <c r="BS348" s="232"/>
      <c r="BT348" s="232"/>
    </row>
    <row r="349" spans="1:72">
      <c r="A349" s="234" t="s">
        <v>562</v>
      </c>
      <c r="B349" s="231">
        <v>1.5599999999999999E-2</v>
      </c>
      <c r="C349" s="231">
        <v>1.5599999999999999E-2</v>
      </c>
      <c r="D349" s="220">
        <v>28710605.82</v>
      </c>
      <c r="E349" s="220">
        <v>28620549.129999999</v>
      </c>
      <c r="F349" s="220">
        <v>28570996.940000001</v>
      </c>
      <c r="G349" s="220">
        <v>28599682.079999998</v>
      </c>
      <c r="H349" s="220">
        <v>28633826.449999999</v>
      </c>
      <c r="I349" s="220">
        <v>28707191.57</v>
      </c>
      <c r="J349" s="220">
        <v>28966690.43</v>
      </c>
      <c r="K349" s="220">
        <v>29266131.719999999</v>
      </c>
      <c r="L349" s="220">
        <v>29435801.419999998</v>
      </c>
      <c r="M349" s="220">
        <v>29705986.989999995</v>
      </c>
      <c r="N349" s="220">
        <v>29934276.534999993</v>
      </c>
      <c r="O349" s="220">
        <v>30037392.904999994</v>
      </c>
      <c r="P349" s="220">
        <f t="shared" si="65"/>
        <v>349189131.98999989</v>
      </c>
      <c r="Q349" s="220">
        <v>30148518.709999997</v>
      </c>
      <c r="R349" s="220">
        <v>30264804.624999996</v>
      </c>
      <c r="S349" s="220">
        <v>30373999.799999993</v>
      </c>
      <c r="T349" s="220">
        <v>30482116.099999994</v>
      </c>
      <c r="U349" s="220">
        <v>30596582.299999993</v>
      </c>
      <c r="V349" s="220">
        <v>30711446.659999993</v>
      </c>
      <c r="W349" s="220">
        <v>30829145.179999992</v>
      </c>
      <c r="X349" s="220">
        <v>30941947.014999989</v>
      </c>
      <c r="Y349" s="220">
        <v>31045476.544999987</v>
      </c>
      <c r="Z349" s="220">
        <v>31825610.514999989</v>
      </c>
      <c r="AA349" s="220">
        <v>32607472.504999992</v>
      </c>
      <c r="AB349" s="220">
        <v>32712061.339999989</v>
      </c>
      <c r="AC349" s="220">
        <v>32827718.614999987</v>
      </c>
      <c r="AD349" s="220">
        <v>32945392.009999987</v>
      </c>
      <c r="AE349" s="220">
        <v>33059817.414999988</v>
      </c>
      <c r="AF349" s="220">
        <v>33179595.694999989</v>
      </c>
      <c r="AG349" s="220">
        <f t="shared" si="66"/>
        <v>383282265.7949999</v>
      </c>
      <c r="AH349" s="234"/>
      <c r="AI349" s="235">
        <f t="shared" si="69"/>
        <v>37323.79</v>
      </c>
      <c r="AJ349" s="235">
        <f t="shared" si="69"/>
        <v>37206.71</v>
      </c>
      <c r="AK349" s="235">
        <f t="shared" si="69"/>
        <v>37142.300000000003</v>
      </c>
      <c r="AL349" s="235">
        <f t="shared" si="67"/>
        <v>37179.589999999997</v>
      </c>
      <c r="AM349" s="235">
        <f t="shared" si="67"/>
        <v>37223.97</v>
      </c>
      <c r="AN349" s="235">
        <f t="shared" si="67"/>
        <v>37319.35</v>
      </c>
      <c r="AO349" s="235">
        <f t="shared" si="59"/>
        <v>37656.699999999997</v>
      </c>
      <c r="AP349" s="235">
        <f t="shared" si="59"/>
        <v>38045.97</v>
      </c>
      <c r="AQ349" s="235">
        <f t="shared" si="59"/>
        <v>38266.54</v>
      </c>
      <c r="AR349" s="235">
        <f t="shared" si="59"/>
        <v>38617.78</v>
      </c>
      <c r="AS349" s="235">
        <f t="shared" si="59"/>
        <v>38914.559999999998</v>
      </c>
      <c r="AT349" s="235">
        <f t="shared" si="59"/>
        <v>39048.61</v>
      </c>
      <c r="AU349" s="236">
        <f t="shared" si="62"/>
        <v>453945.86999999994</v>
      </c>
      <c r="AV349" s="236">
        <f t="shared" si="63"/>
        <v>39193.07</v>
      </c>
      <c r="AW349" s="236">
        <f t="shared" si="63"/>
        <v>39344.25</v>
      </c>
      <c r="AX349" s="236">
        <f t="shared" si="63"/>
        <v>39486.199999999997</v>
      </c>
      <c r="AY349" s="236">
        <f t="shared" si="61"/>
        <v>39626.75</v>
      </c>
      <c r="AZ349" s="236">
        <f t="shared" si="70"/>
        <v>39775.56</v>
      </c>
      <c r="BA349" s="236">
        <f t="shared" si="70"/>
        <v>39924.879999999997</v>
      </c>
      <c r="BB349" s="236">
        <f t="shared" si="70"/>
        <v>40077.89</v>
      </c>
      <c r="BC349" s="236">
        <f t="shared" si="68"/>
        <v>40224.53</v>
      </c>
      <c r="BD349" s="236">
        <f t="shared" si="68"/>
        <v>40359.120000000003</v>
      </c>
      <c r="BE349" s="236">
        <f t="shared" si="68"/>
        <v>41373.29</v>
      </c>
      <c r="BF349" s="236">
        <f t="shared" si="60"/>
        <v>42389.71</v>
      </c>
      <c r="BG349" s="236">
        <f t="shared" si="60"/>
        <v>42525.68</v>
      </c>
      <c r="BH349" s="236">
        <f t="shared" si="60"/>
        <v>42676.03</v>
      </c>
      <c r="BI349" s="236">
        <f t="shared" si="60"/>
        <v>42829.01</v>
      </c>
      <c r="BJ349" s="236">
        <f t="shared" si="60"/>
        <v>42977.760000000002</v>
      </c>
      <c r="BK349" s="236">
        <f t="shared" si="60"/>
        <v>43133.47</v>
      </c>
      <c r="BL349" s="235">
        <f t="shared" si="64"/>
        <v>498266.92999999993</v>
      </c>
      <c r="BM349" s="234"/>
      <c r="BN349" s="234"/>
      <c r="BO349" s="234"/>
      <c r="BP349" s="234"/>
      <c r="BQ349" s="234"/>
      <c r="BS349" s="232"/>
      <c r="BT349" s="232"/>
    </row>
    <row r="350" spans="1:72">
      <c r="A350" s="234" t="s">
        <v>563</v>
      </c>
      <c r="B350" s="231">
        <v>1.5599999999999999E-2</v>
      </c>
      <c r="C350" s="231">
        <v>1.5599999999999999E-2</v>
      </c>
      <c r="D350" s="220">
        <v>89787.7</v>
      </c>
      <c r="E350" s="220">
        <v>89787.7</v>
      </c>
      <c r="F350" s="220">
        <v>89787.7</v>
      </c>
      <c r="G350" s="220">
        <v>89787.7</v>
      </c>
      <c r="H350" s="220">
        <v>89787.7</v>
      </c>
      <c r="I350" s="220">
        <v>89787.7</v>
      </c>
      <c r="J350" s="220">
        <v>89787.7</v>
      </c>
      <c r="K350" s="220">
        <v>89787.7</v>
      </c>
      <c r="L350" s="220">
        <v>89787.7</v>
      </c>
      <c r="M350" s="220">
        <v>89787.7</v>
      </c>
      <c r="N350" s="220">
        <v>89787.7</v>
      </c>
      <c r="O350" s="220">
        <v>89787.7</v>
      </c>
      <c r="P350" s="220">
        <f t="shared" si="65"/>
        <v>1077452.3999999997</v>
      </c>
      <c r="Q350" s="220">
        <v>89787.7</v>
      </c>
      <c r="R350" s="220">
        <v>89787.7</v>
      </c>
      <c r="S350" s="220">
        <v>89787.7</v>
      </c>
      <c r="T350" s="220">
        <v>89787.7</v>
      </c>
      <c r="U350" s="220">
        <v>0</v>
      </c>
      <c r="V350" s="220">
        <v>0</v>
      </c>
      <c r="W350" s="220">
        <v>0</v>
      </c>
      <c r="X350" s="220">
        <v>0</v>
      </c>
      <c r="Y350" s="220">
        <v>0</v>
      </c>
      <c r="Z350" s="220">
        <v>0</v>
      </c>
      <c r="AA350" s="220">
        <v>0</v>
      </c>
      <c r="AB350" s="220">
        <v>0</v>
      </c>
      <c r="AC350" s="220">
        <v>0</v>
      </c>
      <c r="AD350" s="220">
        <v>0</v>
      </c>
      <c r="AE350" s="220">
        <v>0</v>
      </c>
      <c r="AF350" s="220">
        <v>0</v>
      </c>
      <c r="AG350" s="220">
        <f t="shared" si="66"/>
        <v>0</v>
      </c>
      <c r="AH350" s="234"/>
      <c r="AI350" s="235">
        <f t="shared" si="69"/>
        <v>116.72</v>
      </c>
      <c r="AJ350" s="235">
        <f t="shared" si="69"/>
        <v>116.72</v>
      </c>
      <c r="AK350" s="235">
        <f t="shared" si="69"/>
        <v>116.72</v>
      </c>
      <c r="AL350" s="235">
        <f t="shared" si="67"/>
        <v>116.72</v>
      </c>
      <c r="AM350" s="235">
        <f t="shared" si="67"/>
        <v>116.72</v>
      </c>
      <c r="AN350" s="235">
        <f t="shared" si="67"/>
        <v>116.72</v>
      </c>
      <c r="AO350" s="235">
        <f t="shared" si="59"/>
        <v>116.72</v>
      </c>
      <c r="AP350" s="235">
        <f t="shared" si="59"/>
        <v>116.72</v>
      </c>
      <c r="AQ350" s="235">
        <f t="shared" si="59"/>
        <v>116.72</v>
      </c>
      <c r="AR350" s="235">
        <f t="shared" si="59"/>
        <v>116.72</v>
      </c>
      <c r="AS350" s="235">
        <f t="shared" si="59"/>
        <v>116.72</v>
      </c>
      <c r="AT350" s="235">
        <f t="shared" si="59"/>
        <v>116.72</v>
      </c>
      <c r="AU350" s="236">
        <f t="shared" si="62"/>
        <v>1400.64</v>
      </c>
      <c r="AV350" s="236">
        <f t="shared" si="63"/>
        <v>116.72</v>
      </c>
      <c r="AW350" s="236">
        <f t="shared" si="63"/>
        <v>116.72</v>
      </c>
      <c r="AX350" s="236">
        <f t="shared" si="63"/>
        <v>116.72</v>
      </c>
      <c r="AY350" s="236">
        <f t="shared" si="61"/>
        <v>116.72</v>
      </c>
      <c r="AZ350" s="236">
        <f t="shared" si="70"/>
        <v>0</v>
      </c>
      <c r="BA350" s="236">
        <f t="shared" si="70"/>
        <v>0</v>
      </c>
      <c r="BB350" s="236">
        <f t="shared" si="70"/>
        <v>0</v>
      </c>
      <c r="BC350" s="236">
        <f t="shared" si="68"/>
        <v>0</v>
      </c>
      <c r="BD350" s="236">
        <f t="shared" si="68"/>
        <v>0</v>
      </c>
      <c r="BE350" s="236">
        <f t="shared" si="68"/>
        <v>0</v>
      </c>
      <c r="BF350" s="236">
        <f t="shared" si="60"/>
        <v>0</v>
      </c>
      <c r="BG350" s="236">
        <f t="shared" si="60"/>
        <v>0</v>
      </c>
      <c r="BH350" s="236">
        <f t="shared" si="60"/>
        <v>0</v>
      </c>
      <c r="BI350" s="236">
        <f t="shared" si="60"/>
        <v>0</v>
      </c>
      <c r="BJ350" s="236">
        <f t="shared" si="60"/>
        <v>0</v>
      </c>
      <c r="BK350" s="236">
        <f t="shared" si="60"/>
        <v>0</v>
      </c>
      <c r="BL350" s="235">
        <f t="shared" si="64"/>
        <v>0</v>
      </c>
      <c r="BM350" s="234"/>
      <c r="BN350" s="234"/>
      <c r="BO350" s="234"/>
      <c r="BP350" s="234"/>
      <c r="BQ350" s="234"/>
      <c r="BS350" s="232"/>
      <c r="BT350" s="232"/>
    </row>
    <row r="351" spans="1:72">
      <c r="A351" s="234" t="s">
        <v>564</v>
      </c>
      <c r="B351" s="231">
        <v>2.3199999999999998E-2</v>
      </c>
      <c r="C351" s="231">
        <v>2.3199999999999998E-2</v>
      </c>
      <c r="D351" s="220">
        <v>2307041.48</v>
      </c>
      <c r="E351" s="220">
        <v>2307060.91</v>
      </c>
      <c r="F351" s="220">
        <v>2307133.0300000003</v>
      </c>
      <c r="G351" s="220">
        <v>2307185.73</v>
      </c>
      <c r="H351" s="220">
        <v>2307212.84</v>
      </c>
      <c r="I351" s="220">
        <v>2307257.1800000002</v>
      </c>
      <c r="J351" s="220">
        <v>2307274.41</v>
      </c>
      <c r="K351" s="220">
        <v>2307274.41</v>
      </c>
      <c r="L351" s="220">
        <v>2307274.41</v>
      </c>
      <c r="M351" s="220">
        <v>2307274.41</v>
      </c>
      <c r="N351" s="220">
        <v>2307274.41</v>
      </c>
      <c r="O351" s="220">
        <v>2307274.41</v>
      </c>
      <c r="P351" s="220">
        <f t="shared" si="65"/>
        <v>27686537.630000003</v>
      </c>
      <c r="Q351" s="220">
        <v>2307274.41</v>
      </c>
      <c r="R351" s="220">
        <v>2307274.41</v>
      </c>
      <c r="S351" s="220">
        <v>2307274.41</v>
      </c>
      <c r="T351" s="220">
        <v>2307274.41</v>
      </c>
      <c r="U351" s="220">
        <v>2524144.52</v>
      </c>
      <c r="V351" s="220">
        <v>2524144.52</v>
      </c>
      <c r="W351" s="220">
        <v>2524144.52</v>
      </c>
      <c r="X351" s="220">
        <v>2524144.52</v>
      </c>
      <c r="Y351" s="220">
        <v>2524144.52</v>
      </c>
      <c r="Z351" s="220">
        <v>2524144.52</v>
      </c>
      <c r="AA351" s="220">
        <v>2524144.52</v>
      </c>
      <c r="AB351" s="220">
        <v>2524144.52</v>
      </c>
      <c r="AC351" s="220">
        <v>2524144.52</v>
      </c>
      <c r="AD351" s="220">
        <v>2524144.52</v>
      </c>
      <c r="AE351" s="220">
        <v>2524144.52</v>
      </c>
      <c r="AF351" s="220">
        <v>2524144.52</v>
      </c>
      <c r="AG351" s="220">
        <f t="shared" si="66"/>
        <v>30289734.239999998</v>
      </c>
      <c r="AH351" s="234"/>
      <c r="AI351" s="235">
        <f t="shared" si="69"/>
        <v>4460.28</v>
      </c>
      <c r="AJ351" s="235">
        <f t="shared" si="69"/>
        <v>4460.32</v>
      </c>
      <c r="AK351" s="235">
        <f t="shared" si="69"/>
        <v>4460.46</v>
      </c>
      <c r="AL351" s="235">
        <f t="shared" si="67"/>
        <v>4460.5600000000004</v>
      </c>
      <c r="AM351" s="235">
        <f t="shared" si="67"/>
        <v>4460.6099999999997</v>
      </c>
      <c r="AN351" s="235">
        <f t="shared" si="67"/>
        <v>4460.7</v>
      </c>
      <c r="AO351" s="235">
        <f t="shared" si="59"/>
        <v>4460.7299999999996</v>
      </c>
      <c r="AP351" s="235">
        <f t="shared" si="59"/>
        <v>4460.7299999999996</v>
      </c>
      <c r="AQ351" s="235">
        <f t="shared" si="59"/>
        <v>4460.7299999999996</v>
      </c>
      <c r="AR351" s="235">
        <f t="shared" si="59"/>
        <v>4460.7299999999996</v>
      </c>
      <c r="AS351" s="235">
        <f t="shared" si="59"/>
        <v>4460.7299999999996</v>
      </c>
      <c r="AT351" s="235">
        <f t="shared" si="59"/>
        <v>4460.7299999999996</v>
      </c>
      <c r="AU351" s="236">
        <f t="shared" si="62"/>
        <v>53527.309999999983</v>
      </c>
      <c r="AV351" s="236">
        <f t="shared" si="63"/>
        <v>4460.7299999999996</v>
      </c>
      <c r="AW351" s="236">
        <f t="shared" si="63"/>
        <v>4460.7299999999996</v>
      </c>
      <c r="AX351" s="236">
        <f t="shared" si="63"/>
        <v>4460.7299999999996</v>
      </c>
      <c r="AY351" s="236">
        <f t="shared" si="61"/>
        <v>4460.7299999999996</v>
      </c>
      <c r="AZ351" s="236">
        <f t="shared" si="70"/>
        <v>4880.01</v>
      </c>
      <c r="BA351" s="236">
        <f t="shared" si="70"/>
        <v>4880.01</v>
      </c>
      <c r="BB351" s="236">
        <f t="shared" si="70"/>
        <v>4880.01</v>
      </c>
      <c r="BC351" s="236">
        <f t="shared" si="68"/>
        <v>4880.01</v>
      </c>
      <c r="BD351" s="236">
        <f t="shared" si="68"/>
        <v>4880.01</v>
      </c>
      <c r="BE351" s="236">
        <f t="shared" si="68"/>
        <v>4880.01</v>
      </c>
      <c r="BF351" s="236">
        <f t="shared" si="60"/>
        <v>4880.01</v>
      </c>
      <c r="BG351" s="236">
        <f t="shared" si="60"/>
        <v>4880.01</v>
      </c>
      <c r="BH351" s="236">
        <f t="shared" si="60"/>
        <v>4880.01</v>
      </c>
      <c r="BI351" s="236">
        <f t="shared" si="60"/>
        <v>4880.01</v>
      </c>
      <c r="BJ351" s="236">
        <f t="shared" si="60"/>
        <v>4880.01</v>
      </c>
      <c r="BK351" s="236">
        <f t="shared" si="60"/>
        <v>4880.01</v>
      </c>
      <c r="BL351" s="235">
        <f t="shared" si="64"/>
        <v>58560.120000000017</v>
      </c>
      <c r="BM351" s="234"/>
      <c r="BN351" s="234"/>
      <c r="BO351" s="234"/>
      <c r="BP351" s="234"/>
      <c r="BQ351" s="234"/>
      <c r="BS351" s="232"/>
      <c r="BT351" s="232"/>
    </row>
    <row r="352" spans="1:72">
      <c r="A352" s="234" t="s">
        <v>565</v>
      </c>
      <c r="B352" s="231">
        <v>2.3199999999999998E-2</v>
      </c>
      <c r="C352" s="231">
        <v>2.3199999999999998E-2</v>
      </c>
      <c r="D352" s="220">
        <v>0</v>
      </c>
      <c r="E352" s="220">
        <v>0</v>
      </c>
      <c r="F352" s="220">
        <v>0</v>
      </c>
      <c r="G352" s="220">
        <v>0</v>
      </c>
      <c r="H352" s="220">
        <v>0</v>
      </c>
      <c r="I352" s="220">
        <v>0</v>
      </c>
      <c r="J352" s="220">
        <v>0</v>
      </c>
      <c r="K352" s="220">
        <v>0</v>
      </c>
      <c r="L352" s="220">
        <v>0</v>
      </c>
      <c r="M352" s="220">
        <v>0</v>
      </c>
      <c r="N352" s="220">
        <v>0</v>
      </c>
      <c r="O352" s="220">
        <v>0</v>
      </c>
      <c r="P352" s="220">
        <f t="shared" si="65"/>
        <v>0</v>
      </c>
      <c r="Q352" s="220">
        <v>0</v>
      </c>
      <c r="R352" s="220">
        <v>0</v>
      </c>
      <c r="S352" s="220">
        <v>0</v>
      </c>
      <c r="T352" s="220">
        <v>0</v>
      </c>
      <c r="U352" s="220">
        <v>0</v>
      </c>
      <c r="V352" s="220">
        <v>0</v>
      </c>
      <c r="W352" s="220">
        <v>0</v>
      </c>
      <c r="X352" s="220">
        <v>0</v>
      </c>
      <c r="Y352" s="220">
        <v>0</v>
      </c>
      <c r="Z352" s="220">
        <v>0</v>
      </c>
      <c r="AA352" s="220">
        <v>0</v>
      </c>
      <c r="AB352" s="220">
        <v>0</v>
      </c>
      <c r="AC352" s="220">
        <v>0</v>
      </c>
      <c r="AD352" s="220">
        <v>0</v>
      </c>
      <c r="AE352" s="220">
        <v>0</v>
      </c>
      <c r="AF352" s="220">
        <v>0</v>
      </c>
      <c r="AG352" s="220">
        <f t="shared" si="66"/>
        <v>0</v>
      </c>
      <c r="AH352" s="234"/>
      <c r="AI352" s="235">
        <f t="shared" si="69"/>
        <v>0</v>
      </c>
      <c r="AJ352" s="235">
        <f t="shared" si="69"/>
        <v>0</v>
      </c>
      <c r="AK352" s="235">
        <f t="shared" si="69"/>
        <v>0</v>
      </c>
      <c r="AL352" s="235">
        <f t="shared" si="67"/>
        <v>0</v>
      </c>
      <c r="AM352" s="235">
        <f t="shared" si="67"/>
        <v>0</v>
      </c>
      <c r="AN352" s="235">
        <f t="shared" si="67"/>
        <v>0</v>
      </c>
      <c r="AO352" s="235">
        <f t="shared" si="59"/>
        <v>0</v>
      </c>
      <c r="AP352" s="235">
        <f t="shared" si="59"/>
        <v>0</v>
      </c>
      <c r="AQ352" s="235">
        <f t="shared" si="59"/>
        <v>0</v>
      </c>
      <c r="AR352" s="235">
        <f t="shared" si="59"/>
        <v>0</v>
      </c>
      <c r="AS352" s="235">
        <f t="shared" si="59"/>
        <v>0</v>
      </c>
      <c r="AT352" s="235">
        <f t="shared" si="59"/>
        <v>0</v>
      </c>
      <c r="AU352" s="236">
        <f t="shared" si="62"/>
        <v>0</v>
      </c>
      <c r="AV352" s="236">
        <f t="shared" si="63"/>
        <v>0</v>
      </c>
      <c r="AW352" s="236">
        <f t="shared" si="63"/>
        <v>0</v>
      </c>
      <c r="AX352" s="236">
        <f t="shared" si="63"/>
        <v>0</v>
      </c>
      <c r="AY352" s="236">
        <f t="shared" si="61"/>
        <v>0</v>
      </c>
      <c r="AZ352" s="236">
        <f t="shared" si="70"/>
        <v>0</v>
      </c>
      <c r="BA352" s="236">
        <f t="shared" si="70"/>
        <v>0</v>
      </c>
      <c r="BB352" s="236">
        <f t="shared" si="70"/>
        <v>0</v>
      </c>
      <c r="BC352" s="236">
        <f t="shared" si="68"/>
        <v>0</v>
      </c>
      <c r="BD352" s="236">
        <f t="shared" si="68"/>
        <v>0</v>
      </c>
      <c r="BE352" s="236">
        <f t="shared" si="68"/>
        <v>0</v>
      </c>
      <c r="BF352" s="236">
        <f t="shared" si="60"/>
        <v>0</v>
      </c>
      <c r="BG352" s="236">
        <f t="shared" si="60"/>
        <v>0</v>
      </c>
      <c r="BH352" s="236">
        <f t="shared" si="60"/>
        <v>0</v>
      </c>
      <c r="BI352" s="236">
        <f t="shared" si="60"/>
        <v>0</v>
      </c>
      <c r="BJ352" s="236">
        <f t="shared" si="60"/>
        <v>0</v>
      </c>
      <c r="BK352" s="236">
        <f t="shared" si="60"/>
        <v>0</v>
      </c>
      <c r="BL352" s="235">
        <f t="shared" si="64"/>
        <v>0</v>
      </c>
      <c r="BM352" s="234"/>
      <c r="BN352" s="234"/>
      <c r="BO352" s="234"/>
      <c r="BP352" s="234"/>
      <c r="BQ352" s="234"/>
      <c r="BS352" s="232"/>
      <c r="BT352" s="232"/>
    </row>
    <row r="353" spans="1:72">
      <c r="A353" s="234" t="s">
        <v>566</v>
      </c>
      <c r="B353" s="231">
        <v>2.3199999999999998E-2</v>
      </c>
      <c r="C353" s="231">
        <v>2.3199999999999998E-2</v>
      </c>
      <c r="D353" s="220">
        <v>0</v>
      </c>
      <c r="E353" s="220">
        <v>0</v>
      </c>
      <c r="F353" s="220">
        <v>0</v>
      </c>
      <c r="G353" s="220">
        <v>0</v>
      </c>
      <c r="H353" s="220">
        <v>0</v>
      </c>
      <c r="I353" s="220">
        <v>0</v>
      </c>
      <c r="J353" s="220">
        <v>0</v>
      </c>
      <c r="K353" s="220">
        <v>0</v>
      </c>
      <c r="L353" s="220">
        <v>0</v>
      </c>
      <c r="M353" s="220">
        <v>0</v>
      </c>
      <c r="N353" s="220">
        <v>0</v>
      </c>
      <c r="O353" s="220">
        <v>0</v>
      </c>
      <c r="P353" s="220">
        <f t="shared" si="65"/>
        <v>0</v>
      </c>
      <c r="Q353" s="220">
        <v>0</v>
      </c>
      <c r="R353" s="220">
        <v>0</v>
      </c>
      <c r="S353" s="220">
        <v>0</v>
      </c>
      <c r="T353" s="220">
        <v>0</v>
      </c>
      <c r="U353" s="220">
        <v>0</v>
      </c>
      <c r="V353" s="220">
        <v>0</v>
      </c>
      <c r="W353" s="220">
        <v>0</v>
      </c>
      <c r="X353" s="220">
        <v>0</v>
      </c>
      <c r="Y353" s="220">
        <v>0</v>
      </c>
      <c r="Z353" s="220">
        <v>0</v>
      </c>
      <c r="AA353" s="220">
        <v>0</v>
      </c>
      <c r="AB353" s="220">
        <v>0</v>
      </c>
      <c r="AC353" s="220">
        <v>0</v>
      </c>
      <c r="AD353" s="220">
        <v>0</v>
      </c>
      <c r="AE353" s="220">
        <v>0</v>
      </c>
      <c r="AF353" s="220">
        <v>0</v>
      </c>
      <c r="AG353" s="220">
        <f t="shared" si="66"/>
        <v>0</v>
      </c>
      <c r="AH353" s="234"/>
      <c r="AI353" s="235">
        <f t="shared" si="69"/>
        <v>0</v>
      </c>
      <c r="AJ353" s="235">
        <f t="shared" si="69"/>
        <v>0</v>
      </c>
      <c r="AK353" s="235">
        <f t="shared" si="69"/>
        <v>0</v>
      </c>
      <c r="AL353" s="235">
        <f t="shared" si="67"/>
        <v>0</v>
      </c>
      <c r="AM353" s="235">
        <f t="shared" si="67"/>
        <v>0</v>
      </c>
      <c r="AN353" s="235">
        <f t="shared" si="67"/>
        <v>0</v>
      </c>
      <c r="AO353" s="235">
        <f t="shared" si="59"/>
        <v>0</v>
      </c>
      <c r="AP353" s="235">
        <f t="shared" si="59"/>
        <v>0</v>
      </c>
      <c r="AQ353" s="235">
        <f t="shared" si="59"/>
        <v>0</v>
      </c>
      <c r="AR353" s="235">
        <f t="shared" si="59"/>
        <v>0</v>
      </c>
      <c r="AS353" s="235">
        <f t="shared" si="59"/>
        <v>0</v>
      </c>
      <c r="AT353" s="235">
        <f t="shared" si="59"/>
        <v>0</v>
      </c>
      <c r="AU353" s="236">
        <f t="shared" si="62"/>
        <v>0</v>
      </c>
      <c r="AV353" s="236">
        <f t="shared" si="63"/>
        <v>0</v>
      </c>
      <c r="AW353" s="236">
        <f t="shared" si="63"/>
        <v>0</v>
      </c>
      <c r="AX353" s="236">
        <f t="shared" si="63"/>
        <v>0</v>
      </c>
      <c r="AY353" s="236">
        <f t="shared" si="61"/>
        <v>0</v>
      </c>
      <c r="AZ353" s="236">
        <f t="shared" si="70"/>
        <v>0</v>
      </c>
      <c r="BA353" s="236">
        <f t="shared" si="70"/>
        <v>0</v>
      </c>
      <c r="BB353" s="236">
        <f t="shared" si="70"/>
        <v>0</v>
      </c>
      <c r="BC353" s="236">
        <f t="shared" si="68"/>
        <v>0</v>
      </c>
      <c r="BD353" s="236">
        <f t="shared" si="68"/>
        <v>0</v>
      </c>
      <c r="BE353" s="236">
        <f t="shared" si="68"/>
        <v>0</v>
      </c>
      <c r="BF353" s="236">
        <f t="shared" si="60"/>
        <v>0</v>
      </c>
      <c r="BG353" s="236">
        <f t="shared" si="60"/>
        <v>0</v>
      </c>
      <c r="BH353" s="236">
        <f t="shared" si="60"/>
        <v>0</v>
      </c>
      <c r="BI353" s="236">
        <f t="shared" si="60"/>
        <v>0</v>
      </c>
      <c r="BJ353" s="236">
        <f t="shared" si="60"/>
        <v>0</v>
      </c>
      <c r="BK353" s="236">
        <f t="shared" si="60"/>
        <v>0</v>
      </c>
      <c r="BL353" s="235">
        <f t="shared" si="64"/>
        <v>0</v>
      </c>
      <c r="BM353" s="234"/>
      <c r="BN353" s="234"/>
      <c r="BO353" s="234"/>
      <c r="BP353" s="234"/>
      <c r="BQ353" s="234"/>
      <c r="BS353" s="232"/>
      <c r="BT353" s="232"/>
    </row>
    <row r="354" spans="1:72">
      <c r="A354" s="234" t="s">
        <v>567</v>
      </c>
      <c r="B354" s="231">
        <v>2.3199999999999998E-2</v>
      </c>
      <c r="C354" s="231">
        <v>2.3199999999999998E-2</v>
      </c>
      <c r="D354" s="220">
        <v>216870.11000000002</v>
      </c>
      <c r="E354" s="220">
        <v>216870.11000000002</v>
      </c>
      <c r="F354" s="220">
        <v>216870.11000000002</v>
      </c>
      <c r="G354" s="220">
        <v>216870.11000000002</v>
      </c>
      <c r="H354" s="220">
        <v>216870.11000000002</v>
      </c>
      <c r="I354" s="220">
        <v>216870.11000000002</v>
      </c>
      <c r="J354" s="220">
        <v>216870.11000000002</v>
      </c>
      <c r="K354" s="220">
        <v>216870.11000000002</v>
      </c>
      <c r="L354" s="220">
        <v>216870.11000000002</v>
      </c>
      <c r="M354" s="220">
        <v>216870.11000000002</v>
      </c>
      <c r="N354" s="220">
        <v>216870.11000000002</v>
      </c>
      <c r="O354" s="220">
        <v>216870.11000000002</v>
      </c>
      <c r="P354" s="220">
        <f t="shared" si="65"/>
        <v>2602441.3200000003</v>
      </c>
      <c r="Q354" s="220">
        <v>216870.11000000002</v>
      </c>
      <c r="R354" s="220">
        <v>216870.11000000002</v>
      </c>
      <c r="S354" s="220">
        <v>216870.11000000002</v>
      </c>
      <c r="T354" s="220">
        <v>216870.11000000002</v>
      </c>
      <c r="U354" s="220">
        <v>0</v>
      </c>
      <c r="V354" s="220">
        <v>0</v>
      </c>
      <c r="W354" s="220">
        <v>0</v>
      </c>
      <c r="X354" s="220">
        <v>0</v>
      </c>
      <c r="Y354" s="220">
        <v>0</v>
      </c>
      <c r="Z354" s="220">
        <v>0</v>
      </c>
      <c r="AA354" s="220">
        <v>0</v>
      </c>
      <c r="AB354" s="220">
        <v>0</v>
      </c>
      <c r="AC354" s="220">
        <v>0</v>
      </c>
      <c r="AD354" s="220">
        <v>0</v>
      </c>
      <c r="AE354" s="220">
        <v>0</v>
      </c>
      <c r="AF354" s="220">
        <v>0</v>
      </c>
      <c r="AG354" s="220">
        <f t="shared" si="66"/>
        <v>0</v>
      </c>
      <c r="AH354" s="234"/>
      <c r="AI354" s="235">
        <f t="shared" si="69"/>
        <v>419.28</v>
      </c>
      <c r="AJ354" s="235">
        <f t="shared" si="69"/>
        <v>419.28</v>
      </c>
      <c r="AK354" s="235">
        <f t="shared" si="69"/>
        <v>419.28</v>
      </c>
      <c r="AL354" s="235">
        <f t="shared" si="67"/>
        <v>419.28</v>
      </c>
      <c r="AM354" s="235">
        <f t="shared" si="67"/>
        <v>419.28</v>
      </c>
      <c r="AN354" s="235">
        <f t="shared" si="67"/>
        <v>419.28</v>
      </c>
      <c r="AO354" s="235">
        <f t="shared" si="59"/>
        <v>419.28</v>
      </c>
      <c r="AP354" s="235">
        <f t="shared" si="59"/>
        <v>419.28</v>
      </c>
      <c r="AQ354" s="235">
        <f t="shared" si="59"/>
        <v>419.28</v>
      </c>
      <c r="AR354" s="235">
        <f t="shared" si="59"/>
        <v>419.28</v>
      </c>
      <c r="AS354" s="235">
        <f t="shared" si="59"/>
        <v>419.28</v>
      </c>
      <c r="AT354" s="235">
        <f t="shared" si="59"/>
        <v>419.28</v>
      </c>
      <c r="AU354" s="236">
        <f t="shared" si="62"/>
        <v>5031.3599999999979</v>
      </c>
      <c r="AV354" s="236">
        <f t="shared" si="63"/>
        <v>419.28</v>
      </c>
      <c r="AW354" s="236">
        <f t="shared" si="63"/>
        <v>419.28</v>
      </c>
      <c r="AX354" s="236">
        <f t="shared" si="63"/>
        <v>419.28</v>
      </c>
      <c r="AY354" s="236">
        <f t="shared" si="61"/>
        <v>419.28</v>
      </c>
      <c r="AZ354" s="236">
        <f t="shared" si="70"/>
        <v>0</v>
      </c>
      <c r="BA354" s="236">
        <f t="shared" si="70"/>
        <v>0</v>
      </c>
      <c r="BB354" s="236">
        <f t="shared" si="70"/>
        <v>0</v>
      </c>
      <c r="BC354" s="236">
        <f t="shared" si="68"/>
        <v>0</v>
      </c>
      <c r="BD354" s="236">
        <f t="shared" si="68"/>
        <v>0</v>
      </c>
      <c r="BE354" s="236">
        <f t="shared" si="68"/>
        <v>0</v>
      </c>
      <c r="BF354" s="236">
        <f t="shared" si="60"/>
        <v>0</v>
      </c>
      <c r="BG354" s="236">
        <f t="shared" si="60"/>
        <v>0</v>
      </c>
      <c r="BH354" s="236">
        <f t="shared" si="60"/>
        <v>0</v>
      </c>
      <c r="BI354" s="236">
        <f t="shared" si="60"/>
        <v>0</v>
      </c>
      <c r="BJ354" s="236">
        <f t="shared" si="60"/>
        <v>0</v>
      </c>
      <c r="BK354" s="236">
        <f t="shared" si="60"/>
        <v>0</v>
      </c>
      <c r="BL354" s="235">
        <f t="shared" si="64"/>
        <v>0</v>
      </c>
      <c r="BM354" s="234"/>
      <c r="BN354" s="234"/>
      <c r="BO354" s="234"/>
      <c r="BP354" s="234"/>
      <c r="BQ354" s="234"/>
      <c r="BS354" s="232"/>
      <c r="BT354" s="232"/>
    </row>
    <row r="355" spans="1:72">
      <c r="A355" s="234" t="s">
        <v>568</v>
      </c>
      <c r="B355" s="231">
        <v>1.5599999999999999E-2</v>
      </c>
      <c r="C355" s="231">
        <v>1.5599999999999999E-2</v>
      </c>
      <c r="D355" s="220">
        <v>209994316.06</v>
      </c>
      <c r="E355" s="220">
        <v>210627481.36000001</v>
      </c>
      <c r="F355" s="220">
        <v>212374738.40000001</v>
      </c>
      <c r="G355" s="220">
        <v>213094884.16</v>
      </c>
      <c r="H355" s="220">
        <v>214446101.93000001</v>
      </c>
      <c r="I355" s="220">
        <v>216280459.55000001</v>
      </c>
      <c r="J355" s="220">
        <v>218529210.72999999</v>
      </c>
      <c r="K355" s="220">
        <v>221003398.28</v>
      </c>
      <c r="L355" s="220">
        <v>222487224.84999999</v>
      </c>
      <c r="M355" s="220">
        <v>223967078.85499999</v>
      </c>
      <c r="N355" s="220">
        <v>225561478.59999996</v>
      </c>
      <c r="O355" s="220">
        <v>227157442.02499998</v>
      </c>
      <c r="P355" s="220">
        <f t="shared" si="65"/>
        <v>2615523814.7999997</v>
      </c>
      <c r="Q355" s="220">
        <v>228834927.24000001</v>
      </c>
      <c r="R355" s="220">
        <v>230552355.81999999</v>
      </c>
      <c r="S355" s="220">
        <v>232165398.38499999</v>
      </c>
      <c r="T355" s="220">
        <v>233775222.10999998</v>
      </c>
      <c r="U355" s="220">
        <v>236590538.39499998</v>
      </c>
      <c r="V355" s="220">
        <v>238238176.13999999</v>
      </c>
      <c r="W355" s="220">
        <v>239884930.255</v>
      </c>
      <c r="X355" s="220">
        <v>241494961.92500001</v>
      </c>
      <c r="Y355" s="220">
        <v>243069055.13499999</v>
      </c>
      <c r="Z355" s="220">
        <v>244597559.255</v>
      </c>
      <c r="AA355" s="220">
        <v>246057028.83499998</v>
      </c>
      <c r="AB355" s="220">
        <v>247464101.05499998</v>
      </c>
      <c r="AC355" s="220">
        <v>248964293.67499998</v>
      </c>
      <c r="AD355" s="220">
        <v>250481587.22499996</v>
      </c>
      <c r="AE355" s="220">
        <v>251929045.54499996</v>
      </c>
      <c r="AF355" s="220">
        <v>253384924.25499997</v>
      </c>
      <c r="AG355" s="220">
        <f t="shared" si="66"/>
        <v>2942156201.6950002</v>
      </c>
      <c r="AH355" s="234"/>
      <c r="AI355" s="235">
        <f t="shared" si="69"/>
        <v>272992.61</v>
      </c>
      <c r="AJ355" s="235">
        <f t="shared" si="69"/>
        <v>273815.73</v>
      </c>
      <c r="AK355" s="235">
        <f t="shared" si="69"/>
        <v>276087.15999999997</v>
      </c>
      <c r="AL355" s="235">
        <f t="shared" si="67"/>
        <v>277023.34999999998</v>
      </c>
      <c r="AM355" s="235">
        <f t="shared" si="67"/>
        <v>278779.93</v>
      </c>
      <c r="AN355" s="235">
        <f t="shared" si="67"/>
        <v>281164.59999999998</v>
      </c>
      <c r="AO355" s="235">
        <f t="shared" si="59"/>
        <v>284087.96999999997</v>
      </c>
      <c r="AP355" s="235">
        <f t="shared" si="59"/>
        <v>287304.42</v>
      </c>
      <c r="AQ355" s="235">
        <f t="shared" si="59"/>
        <v>289233.39</v>
      </c>
      <c r="AR355" s="235">
        <f t="shared" si="59"/>
        <v>291157.2</v>
      </c>
      <c r="AS355" s="235">
        <f t="shared" si="59"/>
        <v>293229.92</v>
      </c>
      <c r="AT355" s="235">
        <f t="shared" si="59"/>
        <v>295304.67</v>
      </c>
      <c r="AU355" s="236">
        <f t="shared" si="62"/>
        <v>3400180.95</v>
      </c>
      <c r="AV355" s="236">
        <f t="shared" si="63"/>
        <v>297485.40999999997</v>
      </c>
      <c r="AW355" s="236">
        <f t="shared" si="63"/>
        <v>299718.06</v>
      </c>
      <c r="AX355" s="236">
        <f t="shared" si="63"/>
        <v>301815.02</v>
      </c>
      <c r="AY355" s="236">
        <f t="shared" si="61"/>
        <v>303907.78999999998</v>
      </c>
      <c r="AZ355" s="236">
        <f t="shared" si="70"/>
        <v>307567.7</v>
      </c>
      <c r="BA355" s="236">
        <f t="shared" si="70"/>
        <v>309709.63</v>
      </c>
      <c r="BB355" s="236">
        <f t="shared" si="70"/>
        <v>311850.40999999997</v>
      </c>
      <c r="BC355" s="236">
        <f t="shared" si="68"/>
        <v>313943.45</v>
      </c>
      <c r="BD355" s="236">
        <f t="shared" si="68"/>
        <v>315989.77</v>
      </c>
      <c r="BE355" s="236">
        <f t="shared" si="68"/>
        <v>317976.83</v>
      </c>
      <c r="BF355" s="236">
        <f t="shared" si="60"/>
        <v>319874.14</v>
      </c>
      <c r="BG355" s="236">
        <f t="shared" si="60"/>
        <v>321703.33</v>
      </c>
      <c r="BH355" s="236">
        <f t="shared" si="60"/>
        <v>323653.58</v>
      </c>
      <c r="BI355" s="236">
        <f t="shared" si="60"/>
        <v>325626.06</v>
      </c>
      <c r="BJ355" s="236">
        <f t="shared" si="60"/>
        <v>327507.76</v>
      </c>
      <c r="BK355" s="236">
        <f t="shared" si="60"/>
        <v>329400.40000000002</v>
      </c>
      <c r="BL355" s="235">
        <f t="shared" si="64"/>
        <v>3824803.06</v>
      </c>
      <c r="BM355" s="234"/>
      <c r="BN355" s="234"/>
      <c r="BO355" s="234"/>
      <c r="BP355" s="234"/>
      <c r="BQ355" s="234"/>
      <c r="BS355" s="232"/>
      <c r="BT355" s="232"/>
    </row>
    <row r="356" spans="1:72">
      <c r="A356" s="234" t="s">
        <v>569</v>
      </c>
      <c r="B356" s="231">
        <v>1.5599999999999999E-2</v>
      </c>
      <c r="C356" s="231">
        <v>1.5599999999999999E-2</v>
      </c>
      <c r="D356" s="220">
        <v>4580661.82</v>
      </c>
      <c r="E356" s="220">
        <v>4591593.9000000004</v>
      </c>
      <c r="F356" s="220">
        <v>4617401.92</v>
      </c>
      <c r="G356" s="220">
        <v>4636041.62</v>
      </c>
      <c r="H356" s="220">
        <v>4644395.16</v>
      </c>
      <c r="I356" s="220">
        <v>4652475.66</v>
      </c>
      <c r="J356" s="220">
        <v>4672713.8849999998</v>
      </c>
      <c r="K356" s="220">
        <v>4717056.32</v>
      </c>
      <c r="L356" s="220">
        <v>4779421.2299999995</v>
      </c>
      <c r="M356" s="220">
        <v>4852170.4849999994</v>
      </c>
      <c r="N356" s="220">
        <v>4907827.7399999993</v>
      </c>
      <c r="O356" s="220">
        <v>4945898.4099999992</v>
      </c>
      <c r="P356" s="220">
        <f t="shared" si="65"/>
        <v>56597658.149999999</v>
      </c>
      <c r="Q356" s="220">
        <v>4993740.1149999993</v>
      </c>
      <c r="R356" s="220">
        <v>5044582.1999999993</v>
      </c>
      <c r="S356" s="220">
        <v>5083450.294999999</v>
      </c>
      <c r="T356" s="220">
        <v>5120721.71</v>
      </c>
      <c r="U356" s="220">
        <v>5156089.9899999993</v>
      </c>
      <c r="V356" s="220">
        <v>5198502.3099999996</v>
      </c>
      <c r="W356" s="220">
        <v>5245339.2699999986</v>
      </c>
      <c r="X356" s="220">
        <v>5286036.4449999994</v>
      </c>
      <c r="Y356" s="220">
        <v>5326087.0599999996</v>
      </c>
      <c r="Z356" s="220">
        <v>5362080.1499999994</v>
      </c>
      <c r="AA356" s="220">
        <v>5401923.794999999</v>
      </c>
      <c r="AB356" s="220">
        <v>5446301.9399999995</v>
      </c>
      <c r="AC356" s="220">
        <v>5493350.1499999994</v>
      </c>
      <c r="AD356" s="220">
        <v>5536384.8699999992</v>
      </c>
      <c r="AE356" s="220">
        <v>5577595.0999999996</v>
      </c>
      <c r="AF356" s="220">
        <v>5623518.8599999994</v>
      </c>
      <c r="AG356" s="220">
        <f t="shared" si="66"/>
        <v>64653209.93999999</v>
      </c>
      <c r="AH356" s="234"/>
      <c r="AI356" s="235">
        <f t="shared" si="69"/>
        <v>5954.86</v>
      </c>
      <c r="AJ356" s="235">
        <f t="shared" si="69"/>
        <v>5969.07</v>
      </c>
      <c r="AK356" s="235">
        <f t="shared" si="69"/>
        <v>6002.62</v>
      </c>
      <c r="AL356" s="235">
        <f t="shared" si="67"/>
        <v>6026.85</v>
      </c>
      <c r="AM356" s="235">
        <f t="shared" si="67"/>
        <v>6037.71</v>
      </c>
      <c r="AN356" s="235">
        <f t="shared" si="67"/>
        <v>6048.22</v>
      </c>
      <c r="AO356" s="235">
        <f t="shared" si="59"/>
        <v>6074.53</v>
      </c>
      <c r="AP356" s="235">
        <f t="shared" si="59"/>
        <v>6132.17</v>
      </c>
      <c r="AQ356" s="235">
        <f t="shared" si="59"/>
        <v>6213.25</v>
      </c>
      <c r="AR356" s="235">
        <f t="shared" si="59"/>
        <v>6307.82</v>
      </c>
      <c r="AS356" s="235">
        <f t="shared" si="59"/>
        <v>6380.18</v>
      </c>
      <c r="AT356" s="235">
        <f t="shared" si="59"/>
        <v>6429.67</v>
      </c>
      <c r="AU356" s="236">
        <f t="shared" si="62"/>
        <v>73576.95</v>
      </c>
      <c r="AV356" s="236">
        <f t="shared" si="63"/>
        <v>6491.86</v>
      </c>
      <c r="AW356" s="236">
        <f t="shared" si="63"/>
        <v>6557.96</v>
      </c>
      <c r="AX356" s="236">
        <f t="shared" si="63"/>
        <v>6608.49</v>
      </c>
      <c r="AY356" s="236">
        <f t="shared" si="61"/>
        <v>6656.94</v>
      </c>
      <c r="AZ356" s="236">
        <f t="shared" si="70"/>
        <v>6702.92</v>
      </c>
      <c r="BA356" s="236">
        <f t="shared" si="70"/>
        <v>6758.05</v>
      </c>
      <c r="BB356" s="236">
        <f t="shared" si="70"/>
        <v>6818.94</v>
      </c>
      <c r="BC356" s="236">
        <f t="shared" si="68"/>
        <v>6871.85</v>
      </c>
      <c r="BD356" s="236">
        <f t="shared" si="68"/>
        <v>6923.91</v>
      </c>
      <c r="BE356" s="236">
        <f t="shared" si="68"/>
        <v>6970.7</v>
      </c>
      <c r="BF356" s="236">
        <f t="shared" si="60"/>
        <v>7022.5</v>
      </c>
      <c r="BG356" s="236">
        <f t="shared" si="60"/>
        <v>7080.19</v>
      </c>
      <c r="BH356" s="236">
        <f t="shared" si="60"/>
        <v>7141.36</v>
      </c>
      <c r="BI356" s="236">
        <f t="shared" si="60"/>
        <v>7197.3</v>
      </c>
      <c r="BJ356" s="236">
        <f t="shared" si="60"/>
        <v>7250.87</v>
      </c>
      <c r="BK356" s="236">
        <f t="shared" si="60"/>
        <v>7310.57</v>
      </c>
      <c r="BL356" s="235">
        <f t="shared" si="64"/>
        <v>84049.16</v>
      </c>
      <c r="BM356" s="234"/>
      <c r="BN356" s="234"/>
      <c r="BO356" s="234"/>
      <c r="BP356" s="234"/>
      <c r="BQ356" s="234"/>
      <c r="BS356" s="232"/>
      <c r="BT356" s="232"/>
    </row>
    <row r="357" spans="1:72">
      <c r="A357" s="234" t="s">
        <v>570</v>
      </c>
      <c r="B357" s="231">
        <v>1.5599999999999999E-2</v>
      </c>
      <c r="C357" s="231">
        <v>1.5599999999999999E-2</v>
      </c>
      <c r="D357" s="220">
        <v>1176771.97</v>
      </c>
      <c r="E357" s="220">
        <v>1176771.97</v>
      </c>
      <c r="F357" s="220">
        <v>1176771.97</v>
      </c>
      <c r="G357" s="220">
        <v>1176771.97</v>
      </c>
      <c r="H357" s="220">
        <v>1176771.97</v>
      </c>
      <c r="I357" s="220">
        <v>1176771.97</v>
      </c>
      <c r="J357" s="220">
        <v>1176771.97</v>
      </c>
      <c r="K357" s="220">
        <v>1176771.97</v>
      </c>
      <c r="L357" s="220">
        <v>1176771.97</v>
      </c>
      <c r="M357" s="220">
        <v>1176771.97</v>
      </c>
      <c r="N357" s="220">
        <v>1176771.97</v>
      </c>
      <c r="O357" s="220">
        <v>1176771.97</v>
      </c>
      <c r="P357" s="220">
        <f t="shared" si="65"/>
        <v>14121263.640000002</v>
      </c>
      <c r="Q357" s="220">
        <v>1176771.97</v>
      </c>
      <c r="R357" s="220">
        <v>1176771.97</v>
      </c>
      <c r="S357" s="220">
        <v>1176771.97</v>
      </c>
      <c r="T357" s="220">
        <v>1176771.97</v>
      </c>
      <c r="U357" s="220">
        <v>0</v>
      </c>
      <c r="V357" s="220">
        <v>0</v>
      </c>
      <c r="W357" s="220">
        <v>0</v>
      </c>
      <c r="X357" s="220">
        <v>0</v>
      </c>
      <c r="Y357" s="220">
        <v>0</v>
      </c>
      <c r="Z357" s="220">
        <v>0</v>
      </c>
      <c r="AA357" s="220">
        <v>0</v>
      </c>
      <c r="AB357" s="220">
        <v>0</v>
      </c>
      <c r="AC357" s="220">
        <v>0</v>
      </c>
      <c r="AD357" s="220">
        <v>0</v>
      </c>
      <c r="AE357" s="220">
        <v>0</v>
      </c>
      <c r="AF357" s="220">
        <v>0</v>
      </c>
      <c r="AG357" s="220">
        <f t="shared" si="66"/>
        <v>0</v>
      </c>
      <c r="AH357" s="234"/>
      <c r="AI357" s="235">
        <f t="shared" si="69"/>
        <v>1529.8</v>
      </c>
      <c r="AJ357" s="235">
        <f t="shared" si="69"/>
        <v>1529.8</v>
      </c>
      <c r="AK357" s="235">
        <f t="shared" si="69"/>
        <v>1529.8</v>
      </c>
      <c r="AL357" s="235">
        <f t="shared" si="67"/>
        <v>1529.8</v>
      </c>
      <c r="AM357" s="235">
        <f t="shared" si="67"/>
        <v>1529.8</v>
      </c>
      <c r="AN357" s="235">
        <f t="shared" si="67"/>
        <v>1529.8</v>
      </c>
      <c r="AO357" s="235">
        <f t="shared" si="59"/>
        <v>1529.8</v>
      </c>
      <c r="AP357" s="235">
        <f t="shared" si="59"/>
        <v>1529.8</v>
      </c>
      <c r="AQ357" s="235">
        <f t="shared" si="59"/>
        <v>1529.8</v>
      </c>
      <c r="AR357" s="235">
        <f t="shared" si="59"/>
        <v>1529.8</v>
      </c>
      <c r="AS357" s="235">
        <f t="shared" si="59"/>
        <v>1529.8</v>
      </c>
      <c r="AT357" s="235">
        <f t="shared" si="59"/>
        <v>1529.8</v>
      </c>
      <c r="AU357" s="236">
        <f t="shared" si="62"/>
        <v>18357.599999999995</v>
      </c>
      <c r="AV357" s="236">
        <f t="shared" si="63"/>
        <v>1529.8</v>
      </c>
      <c r="AW357" s="236">
        <f t="shared" si="63"/>
        <v>1529.8</v>
      </c>
      <c r="AX357" s="236">
        <f t="shared" si="63"/>
        <v>1529.8</v>
      </c>
      <c r="AY357" s="236">
        <f t="shared" si="61"/>
        <v>1529.8</v>
      </c>
      <c r="AZ357" s="236">
        <f t="shared" si="70"/>
        <v>0</v>
      </c>
      <c r="BA357" s="236">
        <f t="shared" si="70"/>
        <v>0</v>
      </c>
      <c r="BB357" s="236">
        <f t="shared" si="70"/>
        <v>0</v>
      </c>
      <c r="BC357" s="236">
        <f t="shared" si="68"/>
        <v>0</v>
      </c>
      <c r="BD357" s="236">
        <f t="shared" si="68"/>
        <v>0</v>
      </c>
      <c r="BE357" s="236">
        <f t="shared" si="68"/>
        <v>0</v>
      </c>
      <c r="BF357" s="236">
        <f t="shared" si="60"/>
        <v>0</v>
      </c>
      <c r="BG357" s="236">
        <f t="shared" si="60"/>
        <v>0</v>
      </c>
      <c r="BH357" s="236">
        <f t="shared" si="60"/>
        <v>0</v>
      </c>
      <c r="BI357" s="236">
        <f t="shared" si="60"/>
        <v>0</v>
      </c>
      <c r="BJ357" s="236">
        <f t="shared" si="60"/>
        <v>0</v>
      </c>
      <c r="BK357" s="236">
        <f t="shared" si="60"/>
        <v>0</v>
      </c>
      <c r="BL357" s="235">
        <f t="shared" si="64"/>
        <v>0</v>
      </c>
      <c r="BM357" s="234"/>
      <c r="BN357" s="234"/>
      <c r="BO357" s="234"/>
      <c r="BP357" s="234"/>
      <c r="BQ357" s="234"/>
      <c r="BS357" s="232"/>
      <c r="BT357" s="232"/>
    </row>
    <row r="358" spans="1:72">
      <c r="A358" s="234" t="s">
        <v>571</v>
      </c>
      <c r="B358" s="231">
        <v>1.7899999999999999E-2</v>
      </c>
      <c r="C358" s="231">
        <v>1.7899999999999999E-2</v>
      </c>
      <c r="D358" s="220">
        <v>315724671.31999999</v>
      </c>
      <c r="E358" s="220">
        <v>316380783.45999998</v>
      </c>
      <c r="F358" s="220">
        <v>317507769.52999997</v>
      </c>
      <c r="G358" s="220">
        <v>317980456.29000002</v>
      </c>
      <c r="H358" s="220">
        <v>318972619.14999998</v>
      </c>
      <c r="I358" s="220">
        <v>320261758.02999997</v>
      </c>
      <c r="J358" s="220">
        <v>320767014.27499998</v>
      </c>
      <c r="K358" s="220">
        <v>320986693.62</v>
      </c>
      <c r="L358" s="220">
        <v>320967797.23500001</v>
      </c>
      <c r="M358" s="220">
        <v>320895276.86999995</v>
      </c>
      <c r="N358" s="220">
        <v>321043769.77499992</v>
      </c>
      <c r="O358" s="220">
        <v>321456980.28499991</v>
      </c>
      <c r="P358" s="220">
        <f t="shared" si="65"/>
        <v>3832945589.8399997</v>
      </c>
      <c r="Q358" s="220">
        <v>321946667.74999994</v>
      </c>
      <c r="R358" s="220">
        <v>322473324.63999999</v>
      </c>
      <c r="S358" s="220">
        <v>322985582.93000001</v>
      </c>
      <c r="T358" s="220">
        <v>323567682.875</v>
      </c>
      <c r="U358" s="220">
        <v>324088504.20499998</v>
      </c>
      <c r="V358" s="220">
        <v>324417893.69000006</v>
      </c>
      <c r="W358" s="220">
        <v>324920456.13999999</v>
      </c>
      <c r="X358" s="220">
        <v>325535872.31000006</v>
      </c>
      <c r="Y358" s="220">
        <v>325965034.54499996</v>
      </c>
      <c r="Z358" s="220">
        <v>326269673.71499991</v>
      </c>
      <c r="AA358" s="220">
        <v>326589009.2949999</v>
      </c>
      <c r="AB358" s="220">
        <v>327023170.10999984</v>
      </c>
      <c r="AC358" s="220">
        <v>327551114.17499989</v>
      </c>
      <c r="AD358" s="220">
        <v>328127138.24499995</v>
      </c>
      <c r="AE358" s="220">
        <v>328688936.57999986</v>
      </c>
      <c r="AF358" s="220">
        <v>329308165.12999982</v>
      </c>
      <c r="AG358" s="220">
        <f t="shared" si="66"/>
        <v>3918484968.1399984</v>
      </c>
      <c r="AH358" s="234"/>
      <c r="AI358" s="235">
        <f t="shared" si="69"/>
        <v>470955.97</v>
      </c>
      <c r="AJ358" s="235">
        <f t="shared" si="69"/>
        <v>471934.67</v>
      </c>
      <c r="AK358" s="235">
        <f t="shared" si="69"/>
        <v>473615.76</v>
      </c>
      <c r="AL358" s="235">
        <f t="shared" si="67"/>
        <v>474320.85</v>
      </c>
      <c r="AM358" s="235">
        <f t="shared" si="67"/>
        <v>475800.82</v>
      </c>
      <c r="AN358" s="235">
        <f t="shared" si="67"/>
        <v>477723.79</v>
      </c>
      <c r="AO358" s="235">
        <f t="shared" si="59"/>
        <v>478477.46</v>
      </c>
      <c r="AP358" s="235">
        <f t="shared" si="59"/>
        <v>478805.15</v>
      </c>
      <c r="AQ358" s="235">
        <f t="shared" si="59"/>
        <v>478776.96</v>
      </c>
      <c r="AR358" s="235">
        <f t="shared" si="59"/>
        <v>478668.79</v>
      </c>
      <c r="AS358" s="235">
        <f t="shared" si="59"/>
        <v>478890.29</v>
      </c>
      <c r="AT358" s="235">
        <f t="shared" si="59"/>
        <v>479506.66</v>
      </c>
      <c r="AU358" s="236">
        <f t="shared" si="62"/>
        <v>5717477.1699999999</v>
      </c>
      <c r="AV358" s="236">
        <f t="shared" si="63"/>
        <v>480237.11</v>
      </c>
      <c r="AW358" s="236">
        <f t="shared" si="63"/>
        <v>481022.71</v>
      </c>
      <c r="AX358" s="236">
        <f t="shared" si="63"/>
        <v>481786.83</v>
      </c>
      <c r="AY358" s="236">
        <f t="shared" si="61"/>
        <v>482655.13</v>
      </c>
      <c r="AZ358" s="236">
        <f t="shared" si="70"/>
        <v>483432.02</v>
      </c>
      <c r="BA358" s="236">
        <f t="shared" si="70"/>
        <v>483923.36</v>
      </c>
      <c r="BB358" s="236">
        <f t="shared" si="70"/>
        <v>484673.01</v>
      </c>
      <c r="BC358" s="236">
        <f t="shared" si="68"/>
        <v>485591.01</v>
      </c>
      <c r="BD358" s="236">
        <f t="shared" si="68"/>
        <v>486231.18</v>
      </c>
      <c r="BE358" s="236">
        <f t="shared" si="68"/>
        <v>486685.6</v>
      </c>
      <c r="BF358" s="236">
        <f t="shared" si="60"/>
        <v>487161.94</v>
      </c>
      <c r="BG358" s="236">
        <f t="shared" si="60"/>
        <v>487809.56</v>
      </c>
      <c r="BH358" s="236">
        <f t="shared" si="60"/>
        <v>488597.08</v>
      </c>
      <c r="BI358" s="236">
        <f t="shared" si="60"/>
        <v>489456.31</v>
      </c>
      <c r="BJ358" s="236">
        <f t="shared" si="60"/>
        <v>490294.33</v>
      </c>
      <c r="BK358" s="236">
        <f t="shared" si="60"/>
        <v>491218.01</v>
      </c>
      <c r="BL358" s="235">
        <f t="shared" si="64"/>
        <v>5845073.4099999992</v>
      </c>
      <c r="BM358" s="234"/>
      <c r="BN358" s="234"/>
      <c r="BO358" s="234"/>
      <c r="BP358" s="234"/>
      <c r="BQ358" s="234"/>
      <c r="BS358" s="232"/>
      <c r="BT358" s="232"/>
    </row>
    <row r="359" spans="1:72">
      <c r="A359" s="234" t="s">
        <v>572</v>
      </c>
      <c r="B359" s="231">
        <v>1.7899999999999999E-2</v>
      </c>
      <c r="C359" s="231">
        <v>1.7899999999999999E-2</v>
      </c>
      <c r="D359" s="220">
        <v>0</v>
      </c>
      <c r="E359" s="220">
        <v>0</v>
      </c>
      <c r="F359" s="220">
        <v>0</v>
      </c>
      <c r="G359" s="220">
        <v>0</v>
      </c>
      <c r="H359" s="220">
        <v>0</v>
      </c>
      <c r="I359" s="220">
        <v>0</v>
      </c>
      <c r="J359" s="220">
        <v>0</v>
      </c>
      <c r="K359" s="220">
        <v>0</v>
      </c>
      <c r="L359" s="220">
        <v>0</v>
      </c>
      <c r="M359" s="220">
        <v>0</v>
      </c>
      <c r="N359" s="220">
        <v>0</v>
      </c>
      <c r="O359" s="220">
        <v>0</v>
      </c>
      <c r="P359" s="220">
        <f t="shared" si="65"/>
        <v>0</v>
      </c>
      <c r="Q359" s="220">
        <v>0</v>
      </c>
      <c r="R359" s="220">
        <v>0</v>
      </c>
      <c r="S359" s="220">
        <v>0</v>
      </c>
      <c r="T359" s="220">
        <v>0</v>
      </c>
      <c r="U359" s="220">
        <v>0</v>
      </c>
      <c r="V359" s="220">
        <v>0</v>
      </c>
      <c r="W359" s="220">
        <v>0</v>
      </c>
      <c r="X359" s="220">
        <v>0</v>
      </c>
      <c r="Y359" s="220">
        <v>0</v>
      </c>
      <c r="Z359" s="220">
        <v>0</v>
      </c>
      <c r="AA359" s="220">
        <v>0</v>
      </c>
      <c r="AB359" s="220">
        <v>0</v>
      </c>
      <c r="AC359" s="220">
        <v>0</v>
      </c>
      <c r="AD359" s="220">
        <v>0</v>
      </c>
      <c r="AE359" s="220">
        <v>0</v>
      </c>
      <c r="AF359" s="220">
        <v>0</v>
      </c>
      <c r="AG359" s="220">
        <f t="shared" si="66"/>
        <v>0</v>
      </c>
      <c r="AH359" s="234"/>
      <c r="AI359" s="235">
        <f t="shared" si="69"/>
        <v>0</v>
      </c>
      <c r="AJ359" s="235">
        <f t="shared" si="69"/>
        <v>0</v>
      </c>
      <c r="AK359" s="235">
        <f t="shared" si="69"/>
        <v>0</v>
      </c>
      <c r="AL359" s="235">
        <f t="shared" si="67"/>
        <v>0</v>
      </c>
      <c r="AM359" s="235">
        <f t="shared" si="67"/>
        <v>0</v>
      </c>
      <c r="AN359" s="235">
        <f t="shared" si="67"/>
        <v>0</v>
      </c>
      <c r="AO359" s="235">
        <f t="shared" si="59"/>
        <v>0</v>
      </c>
      <c r="AP359" s="235">
        <f t="shared" si="59"/>
        <v>0</v>
      </c>
      <c r="AQ359" s="235">
        <f t="shared" si="59"/>
        <v>0</v>
      </c>
      <c r="AR359" s="235">
        <f t="shared" si="59"/>
        <v>0</v>
      </c>
      <c r="AS359" s="235">
        <f t="shared" si="59"/>
        <v>0</v>
      </c>
      <c r="AT359" s="235">
        <f t="shared" si="59"/>
        <v>0</v>
      </c>
      <c r="AU359" s="236">
        <f t="shared" si="62"/>
        <v>0</v>
      </c>
      <c r="AV359" s="236">
        <f t="shared" si="63"/>
        <v>0</v>
      </c>
      <c r="AW359" s="236">
        <f t="shared" si="63"/>
        <v>0</v>
      </c>
      <c r="AX359" s="236">
        <f t="shared" si="63"/>
        <v>0</v>
      </c>
      <c r="AY359" s="236">
        <f t="shared" si="61"/>
        <v>0</v>
      </c>
      <c r="AZ359" s="236">
        <f t="shared" si="70"/>
        <v>0</v>
      </c>
      <c r="BA359" s="236">
        <f t="shared" si="70"/>
        <v>0</v>
      </c>
      <c r="BB359" s="236">
        <f t="shared" si="70"/>
        <v>0</v>
      </c>
      <c r="BC359" s="236">
        <f t="shared" si="68"/>
        <v>0</v>
      </c>
      <c r="BD359" s="236">
        <f t="shared" si="68"/>
        <v>0</v>
      </c>
      <c r="BE359" s="236">
        <f t="shared" si="68"/>
        <v>0</v>
      </c>
      <c r="BF359" s="236">
        <f t="shared" si="60"/>
        <v>0</v>
      </c>
      <c r="BG359" s="236">
        <f t="shared" si="60"/>
        <v>0</v>
      </c>
      <c r="BH359" s="236">
        <f t="shared" si="60"/>
        <v>0</v>
      </c>
      <c r="BI359" s="236">
        <f t="shared" si="60"/>
        <v>0</v>
      </c>
      <c r="BJ359" s="236">
        <f t="shared" si="60"/>
        <v>0</v>
      </c>
      <c r="BK359" s="236">
        <f t="shared" si="60"/>
        <v>0</v>
      </c>
      <c r="BL359" s="235">
        <f t="shared" si="64"/>
        <v>0</v>
      </c>
      <c r="BM359" s="234"/>
      <c r="BN359" s="234"/>
      <c r="BO359" s="234"/>
      <c r="BP359" s="234"/>
      <c r="BQ359" s="234"/>
      <c r="BS359" s="232"/>
      <c r="BT359" s="232"/>
    </row>
    <row r="360" spans="1:72">
      <c r="A360" s="234" t="s">
        <v>573</v>
      </c>
      <c r="B360" s="231">
        <v>1.7899999999999999E-2</v>
      </c>
      <c r="C360" s="231">
        <v>1.7899999999999999E-2</v>
      </c>
      <c r="D360" s="220">
        <v>11017690.640000001</v>
      </c>
      <c r="E360" s="220">
        <v>11019085.66</v>
      </c>
      <c r="F360" s="220">
        <v>11020789.359999999</v>
      </c>
      <c r="G360" s="220">
        <v>11021098.050000001</v>
      </c>
      <c r="H360" s="220">
        <v>11021098.050000001</v>
      </c>
      <c r="I360" s="220">
        <v>11021174.9</v>
      </c>
      <c r="J360" s="220">
        <v>11024726.619999999</v>
      </c>
      <c r="K360" s="220">
        <v>11031102.615</v>
      </c>
      <c r="L360" s="220">
        <v>11034003.74</v>
      </c>
      <c r="M360" s="220">
        <v>11032594.74</v>
      </c>
      <c r="N360" s="220">
        <v>11031185.74</v>
      </c>
      <c r="O360" s="220">
        <v>11031185.74</v>
      </c>
      <c r="P360" s="220">
        <f t="shared" si="65"/>
        <v>132305735.85499997</v>
      </c>
      <c r="Q360" s="220">
        <v>11034130.99</v>
      </c>
      <c r="R360" s="220">
        <v>11037076.24</v>
      </c>
      <c r="S360" s="220">
        <v>11038860.645</v>
      </c>
      <c r="T360" s="220">
        <v>11040645.050000001</v>
      </c>
      <c r="U360" s="220">
        <v>11042429.455</v>
      </c>
      <c r="V360" s="220">
        <v>11045998.265000001</v>
      </c>
      <c r="W360" s="220">
        <v>11050727.920000002</v>
      </c>
      <c r="X360" s="220">
        <v>11055457.575000001</v>
      </c>
      <c r="Y360" s="220">
        <v>11060187.230000002</v>
      </c>
      <c r="Z360" s="220">
        <v>11064916.885000002</v>
      </c>
      <c r="AA360" s="220">
        <v>11066701.290000003</v>
      </c>
      <c r="AB360" s="220">
        <v>11066701.290000003</v>
      </c>
      <c r="AC360" s="220">
        <v>11066701.290000003</v>
      </c>
      <c r="AD360" s="220">
        <v>11068487.755000003</v>
      </c>
      <c r="AE360" s="220">
        <v>11073224.710000003</v>
      </c>
      <c r="AF360" s="220">
        <v>11077961.665000003</v>
      </c>
      <c r="AG360" s="220">
        <f t="shared" si="66"/>
        <v>132739495.33000006</v>
      </c>
      <c r="AH360" s="234"/>
      <c r="AI360" s="235">
        <f t="shared" si="69"/>
        <v>16434.72</v>
      </c>
      <c r="AJ360" s="235">
        <f t="shared" si="69"/>
        <v>16436.8</v>
      </c>
      <c r="AK360" s="235">
        <f t="shared" si="69"/>
        <v>16439.34</v>
      </c>
      <c r="AL360" s="235">
        <f t="shared" si="67"/>
        <v>16439.8</v>
      </c>
      <c r="AM360" s="235">
        <f t="shared" si="67"/>
        <v>16439.8</v>
      </c>
      <c r="AN360" s="235">
        <f t="shared" si="67"/>
        <v>16439.919999999998</v>
      </c>
      <c r="AO360" s="235">
        <f t="shared" si="59"/>
        <v>16445.22</v>
      </c>
      <c r="AP360" s="235">
        <f t="shared" si="59"/>
        <v>16454.73</v>
      </c>
      <c r="AQ360" s="235">
        <f t="shared" si="59"/>
        <v>16459.060000000001</v>
      </c>
      <c r="AR360" s="235">
        <f t="shared" ref="AR360:AT423" si="71">ROUND(M360*$B360/12,2)</f>
        <v>16456.95</v>
      </c>
      <c r="AS360" s="235">
        <f t="shared" si="71"/>
        <v>16454.849999999999</v>
      </c>
      <c r="AT360" s="235">
        <f t="shared" si="71"/>
        <v>16454.849999999999</v>
      </c>
      <c r="AU360" s="236">
        <f t="shared" si="62"/>
        <v>197356.04000000004</v>
      </c>
      <c r="AV360" s="236">
        <f t="shared" si="63"/>
        <v>16459.25</v>
      </c>
      <c r="AW360" s="236">
        <f t="shared" si="63"/>
        <v>16463.64</v>
      </c>
      <c r="AX360" s="236">
        <f t="shared" si="63"/>
        <v>16466.3</v>
      </c>
      <c r="AY360" s="236">
        <f t="shared" si="61"/>
        <v>16468.96</v>
      </c>
      <c r="AZ360" s="236">
        <f t="shared" si="70"/>
        <v>16471.62</v>
      </c>
      <c r="BA360" s="236">
        <f t="shared" si="70"/>
        <v>16476.95</v>
      </c>
      <c r="BB360" s="236">
        <f t="shared" si="70"/>
        <v>16484</v>
      </c>
      <c r="BC360" s="236">
        <f t="shared" si="68"/>
        <v>16491.060000000001</v>
      </c>
      <c r="BD360" s="236">
        <f t="shared" si="68"/>
        <v>16498.11</v>
      </c>
      <c r="BE360" s="236">
        <f t="shared" si="68"/>
        <v>16505.169999999998</v>
      </c>
      <c r="BF360" s="236">
        <f t="shared" si="60"/>
        <v>16507.830000000002</v>
      </c>
      <c r="BG360" s="236">
        <f t="shared" si="60"/>
        <v>16507.830000000002</v>
      </c>
      <c r="BH360" s="236">
        <f t="shared" si="60"/>
        <v>16507.830000000002</v>
      </c>
      <c r="BI360" s="236">
        <f t="shared" ref="BI360:BK423" si="72">ROUND(AD360*$C360/12,2)</f>
        <v>16510.490000000002</v>
      </c>
      <c r="BJ360" s="236">
        <f t="shared" si="72"/>
        <v>16517.560000000001</v>
      </c>
      <c r="BK360" s="236">
        <f t="shared" si="72"/>
        <v>16524.63</v>
      </c>
      <c r="BL360" s="235">
        <f t="shared" si="64"/>
        <v>198003.08000000002</v>
      </c>
      <c r="BM360" s="234"/>
      <c r="BN360" s="234"/>
      <c r="BO360" s="234"/>
      <c r="BP360" s="234"/>
      <c r="BQ360" s="234"/>
      <c r="BS360" s="232"/>
      <c r="BT360" s="232"/>
    </row>
    <row r="361" spans="1:72">
      <c r="A361" s="234" t="s">
        <v>574</v>
      </c>
      <c r="B361" s="231">
        <v>1.6299999999999999E-2</v>
      </c>
      <c r="C361" s="231">
        <v>1.6299999999999999E-2</v>
      </c>
      <c r="D361" s="220">
        <v>124882293.53</v>
      </c>
      <c r="E361" s="220">
        <v>124884083.73</v>
      </c>
      <c r="F361" s="220">
        <v>124887148.94</v>
      </c>
      <c r="G361" s="220">
        <v>124888423.95</v>
      </c>
      <c r="H361" s="220">
        <v>124889706.09</v>
      </c>
      <c r="I361" s="220">
        <v>124894703.33</v>
      </c>
      <c r="J361" s="220">
        <v>124898418.43000001</v>
      </c>
      <c r="K361" s="220">
        <v>124898418.43000001</v>
      </c>
      <c r="L361" s="220">
        <v>124898418.43000001</v>
      </c>
      <c r="M361" s="220">
        <v>124898418.43000001</v>
      </c>
      <c r="N361" s="220">
        <v>124898418.43000001</v>
      </c>
      <c r="O361" s="220">
        <v>124898418.43000001</v>
      </c>
      <c r="P361" s="220">
        <f t="shared" si="65"/>
        <v>1498716870.1500003</v>
      </c>
      <c r="Q361" s="220">
        <v>124898418.43000001</v>
      </c>
      <c r="R361" s="220">
        <v>124898418.43000001</v>
      </c>
      <c r="S361" s="220">
        <v>124898418.43000001</v>
      </c>
      <c r="T361" s="220">
        <v>124898418.43000001</v>
      </c>
      <c r="U361" s="220">
        <v>124923418.43000001</v>
      </c>
      <c r="V361" s="220">
        <v>124948418.43000001</v>
      </c>
      <c r="W361" s="220">
        <v>124948418.43000001</v>
      </c>
      <c r="X361" s="220">
        <v>124948418.43000001</v>
      </c>
      <c r="Y361" s="220">
        <v>124948418.43000001</v>
      </c>
      <c r="Z361" s="220">
        <v>124948418.43000001</v>
      </c>
      <c r="AA361" s="220">
        <v>124948418.43000001</v>
      </c>
      <c r="AB361" s="220">
        <v>124948418.43000001</v>
      </c>
      <c r="AC361" s="220">
        <v>124948418.43000001</v>
      </c>
      <c r="AD361" s="220">
        <v>124948418.43000001</v>
      </c>
      <c r="AE361" s="220">
        <v>124948418.43000001</v>
      </c>
      <c r="AF361" s="220">
        <v>124948418.43000001</v>
      </c>
      <c r="AG361" s="220">
        <f t="shared" si="66"/>
        <v>1499356021.1600006</v>
      </c>
      <c r="AH361" s="234"/>
      <c r="AI361" s="235">
        <f t="shared" si="69"/>
        <v>169631.78</v>
      </c>
      <c r="AJ361" s="235">
        <f t="shared" si="69"/>
        <v>169634.21</v>
      </c>
      <c r="AK361" s="235">
        <f t="shared" si="69"/>
        <v>169638.38</v>
      </c>
      <c r="AL361" s="235">
        <f t="shared" si="67"/>
        <v>169640.11</v>
      </c>
      <c r="AM361" s="235">
        <f t="shared" si="67"/>
        <v>169641.85</v>
      </c>
      <c r="AN361" s="235">
        <f t="shared" si="67"/>
        <v>169648.64000000001</v>
      </c>
      <c r="AO361" s="235">
        <f t="shared" si="67"/>
        <v>169653.69</v>
      </c>
      <c r="AP361" s="235">
        <f t="shared" si="67"/>
        <v>169653.69</v>
      </c>
      <c r="AQ361" s="235">
        <f t="shared" si="67"/>
        <v>169653.69</v>
      </c>
      <c r="AR361" s="235">
        <f t="shared" si="71"/>
        <v>169653.69</v>
      </c>
      <c r="AS361" s="235">
        <f t="shared" si="71"/>
        <v>169653.69</v>
      </c>
      <c r="AT361" s="235">
        <f t="shared" si="71"/>
        <v>169653.69</v>
      </c>
      <c r="AU361" s="236">
        <f t="shared" si="62"/>
        <v>2035757.1099999996</v>
      </c>
      <c r="AV361" s="236">
        <f t="shared" si="63"/>
        <v>169653.69</v>
      </c>
      <c r="AW361" s="236">
        <f t="shared" si="63"/>
        <v>169653.69</v>
      </c>
      <c r="AX361" s="236">
        <f t="shared" si="63"/>
        <v>169653.69</v>
      </c>
      <c r="AY361" s="236">
        <f t="shared" si="61"/>
        <v>169653.69</v>
      </c>
      <c r="AZ361" s="236">
        <f t="shared" si="70"/>
        <v>169687.64</v>
      </c>
      <c r="BA361" s="236">
        <f t="shared" si="70"/>
        <v>169721.60000000001</v>
      </c>
      <c r="BB361" s="236">
        <f t="shared" si="70"/>
        <v>169721.60000000001</v>
      </c>
      <c r="BC361" s="236">
        <f t="shared" si="68"/>
        <v>169721.60000000001</v>
      </c>
      <c r="BD361" s="236">
        <f t="shared" si="68"/>
        <v>169721.60000000001</v>
      </c>
      <c r="BE361" s="236">
        <f t="shared" si="68"/>
        <v>169721.60000000001</v>
      </c>
      <c r="BF361" s="236">
        <f t="shared" si="68"/>
        <v>169721.60000000001</v>
      </c>
      <c r="BG361" s="236">
        <f t="shared" si="68"/>
        <v>169721.60000000001</v>
      </c>
      <c r="BH361" s="236">
        <f t="shared" si="68"/>
        <v>169721.60000000001</v>
      </c>
      <c r="BI361" s="236">
        <f t="shared" si="72"/>
        <v>169721.60000000001</v>
      </c>
      <c r="BJ361" s="236">
        <f t="shared" si="72"/>
        <v>169721.60000000001</v>
      </c>
      <c r="BK361" s="236">
        <f t="shared" si="72"/>
        <v>169721.60000000001</v>
      </c>
      <c r="BL361" s="235">
        <f t="shared" si="64"/>
        <v>2036625.2400000005</v>
      </c>
      <c r="BM361" s="234"/>
      <c r="BN361" s="234"/>
      <c r="BO361" s="234"/>
      <c r="BP361" s="234"/>
      <c r="BQ361" s="234"/>
      <c r="BS361" s="232"/>
      <c r="BT361" s="232"/>
    </row>
    <row r="362" spans="1:72">
      <c r="A362" s="234" t="s">
        <v>575</v>
      </c>
      <c r="B362" s="231">
        <v>1.6299999999999999E-2</v>
      </c>
      <c r="C362" s="231">
        <v>1.6299999999999999E-2</v>
      </c>
      <c r="D362" s="220">
        <v>0</v>
      </c>
      <c r="E362" s="220">
        <v>0</v>
      </c>
      <c r="F362" s="220">
        <v>0</v>
      </c>
      <c r="G362" s="220">
        <v>0</v>
      </c>
      <c r="H362" s="220">
        <v>0</v>
      </c>
      <c r="I362" s="220">
        <v>0</v>
      </c>
      <c r="J362" s="220">
        <v>0</v>
      </c>
      <c r="K362" s="220">
        <v>0</v>
      </c>
      <c r="L362" s="220">
        <v>0</v>
      </c>
      <c r="M362" s="220">
        <v>0</v>
      </c>
      <c r="N362" s="220">
        <v>0</v>
      </c>
      <c r="O362" s="220">
        <v>0</v>
      </c>
      <c r="P362" s="220">
        <f t="shared" si="65"/>
        <v>0</v>
      </c>
      <c r="Q362" s="220">
        <v>0</v>
      </c>
      <c r="R362" s="220">
        <v>0</v>
      </c>
      <c r="S362" s="220">
        <v>0</v>
      </c>
      <c r="T362" s="220">
        <v>0</v>
      </c>
      <c r="U362" s="220">
        <v>0</v>
      </c>
      <c r="V362" s="220">
        <v>0</v>
      </c>
      <c r="W362" s="220">
        <v>0</v>
      </c>
      <c r="X362" s="220">
        <v>0</v>
      </c>
      <c r="Y362" s="220">
        <v>0</v>
      </c>
      <c r="Z362" s="220">
        <v>0</v>
      </c>
      <c r="AA362" s="220">
        <v>0</v>
      </c>
      <c r="AB362" s="220">
        <v>0</v>
      </c>
      <c r="AC362" s="220">
        <v>0</v>
      </c>
      <c r="AD362" s="220">
        <v>0</v>
      </c>
      <c r="AE362" s="220">
        <v>0</v>
      </c>
      <c r="AF362" s="220">
        <v>0</v>
      </c>
      <c r="AG362" s="220">
        <f t="shared" si="66"/>
        <v>0</v>
      </c>
      <c r="AH362" s="234"/>
      <c r="AI362" s="235">
        <f t="shared" si="69"/>
        <v>0</v>
      </c>
      <c r="AJ362" s="235">
        <f t="shared" si="69"/>
        <v>0</v>
      </c>
      <c r="AK362" s="235">
        <f t="shared" si="69"/>
        <v>0</v>
      </c>
      <c r="AL362" s="235">
        <f t="shared" si="67"/>
        <v>0</v>
      </c>
      <c r="AM362" s="235">
        <f t="shared" si="67"/>
        <v>0</v>
      </c>
      <c r="AN362" s="235">
        <f t="shared" si="67"/>
        <v>0</v>
      </c>
      <c r="AO362" s="235">
        <f t="shared" si="67"/>
        <v>0</v>
      </c>
      <c r="AP362" s="235">
        <f t="shared" si="67"/>
        <v>0</v>
      </c>
      <c r="AQ362" s="235">
        <f t="shared" si="67"/>
        <v>0</v>
      </c>
      <c r="AR362" s="235">
        <f t="shared" si="71"/>
        <v>0</v>
      </c>
      <c r="AS362" s="235">
        <f t="shared" si="71"/>
        <v>0</v>
      </c>
      <c r="AT362" s="235">
        <f t="shared" si="71"/>
        <v>0</v>
      </c>
      <c r="AU362" s="236">
        <f t="shared" si="62"/>
        <v>0</v>
      </c>
      <c r="AV362" s="236">
        <f t="shared" si="63"/>
        <v>0</v>
      </c>
      <c r="AW362" s="236">
        <f t="shared" si="63"/>
        <v>0</v>
      </c>
      <c r="AX362" s="236">
        <f t="shared" si="63"/>
        <v>0</v>
      </c>
      <c r="AY362" s="236">
        <f t="shared" si="61"/>
        <v>0</v>
      </c>
      <c r="AZ362" s="236">
        <f t="shared" si="70"/>
        <v>0</v>
      </c>
      <c r="BA362" s="236">
        <f t="shared" si="70"/>
        <v>0</v>
      </c>
      <c r="BB362" s="236">
        <f t="shared" si="70"/>
        <v>0</v>
      </c>
      <c r="BC362" s="236">
        <f t="shared" si="68"/>
        <v>0</v>
      </c>
      <c r="BD362" s="236">
        <f t="shared" si="68"/>
        <v>0</v>
      </c>
      <c r="BE362" s="236">
        <f t="shared" si="68"/>
        <v>0</v>
      </c>
      <c r="BF362" s="236">
        <f t="shared" si="68"/>
        <v>0</v>
      </c>
      <c r="BG362" s="236">
        <f t="shared" si="68"/>
        <v>0</v>
      </c>
      <c r="BH362" s="236">
        <f t="shared" si="68"/>
        <v>0</v>
      </c>
      <c r="BI362" s="236">
        <f t="shared" si="72"/>
        <v>0</v>
      </c>
      <c r="BJ362" s="236">
        <f t="shared" si="72"/>
        <v>0</v>
      </c>
      <c r="BK362" s="236">
        <f t="shared" si="72"/>
        <v>0</v>
      </c>
      <c r="BL362" s="235">
        <f t="shared" si="64"/>
        <v>0</v>
      </c>
      <c r="BM362" s="234"/>
      <c r="BN362" s="234"/>
      <c r="BO362" s="234"/>
      <c r="BP362" s="234"/>
      <c r="BQ362" s="234"/>
      <c r="BS362" s="232"/>
      <c r="BT362" s="232"/>
    </row>
    <row r="363" spans="1:72">
      <c r="A363" s="234" t="s">
        <v>576</v>
      </c>
      <c r="B363" s="231">
        <v>1.6299999999999999E-2</v>
      </c>
      <c r="C363" s="231">
        <v>1.6299999999999999E-2</v>
      </c>
      <c r="D363" s="220">
        <v>6306473.2199999997</v>
      </c>
      <c r="E363" s="220">
        <v>6306473.2199999997</v>
      </c>
      <c r="F363" s="220">
        <v>6306473.2199999997</v>
      </c>
      <c r="G363" s="220">
        <v>6306473.2199999997</v>
      </c>
      <c r="H363" s="220">
        <v>6306473.2199999997</v>
      </c>
      <c r="I363" s="220">
        <v>6306473.2199999997</v>
      </c>
      <c r="J363" s="220">
        <v>6306473.2199999997</v>
      </c>
      <c r="K363" s="220">
        <v>6306473.2199999997</v>
      </c>
      <c r="L363" s="220">
        <v>6306473.2199999997</v>
      </c>
      <c r="M363" s="220">
        <v>6306473.2199999997</v>
      </c>
      <c r="N363" s="220">
        <v>6306473.2199999997</v>
      </c>
      <c r="O363" s="220">
        <v>6306473.2199999997</v>
      </c>
      <c r="P363" s="220">
        <f t="shared" si="65"/>
        <v>75677678.640000001</v>
      </c>
      <c r="Q363" s="220">
        <v>6306473.2199999997</v>
      </c>
      <c r="R363" s="220">
        <v>6306473.2199999997</v>
      </c>
      <c r="S363" s="220">
        <v>6306473.2199999997</v>
      </c>
      <c r="T363" s="220">
        <v>6306473.2199999997</v>
      </c>
      <c r="U363" s="220">
        <v>6306473.2199999997</v>
      </c>
      <c r="V363" s="220">
        <v>6306473.2199999997</v>
      </c>
      <c r="W363" s="220">
        <v>6306473.2199999997</v>
      </c>
      <c r="X363" s="220">
        <v>6306473.2199999997</v>
      </c>
      <c r="Y363" s="220">
        <v>6306473.2199999997</v>
      </c>
      <c r="Z363" s="220">
        <v>6306473.2199999997</v>
      </c>
      <c r="AA363" s="220">
        <v>6306473.2199999997</v>
      </c>
      <c r="AB363" s="220">
        <v>6306473.2199999997</v>
      </c>
      <c r="AC363" s="220">
        <v>6306473.2199999997</v>
      </c>
      <c r="AD363" s="220">
        <v>6306473.2199999997</v>
      </c>
      <c r="AE363" s="220">
        <v>6306473.2199999997</v>
      </c>
      <c r="AF363" s="220">
        <v>6306473.2199999997</v>
      </c>
      <c r="AG363" s="220">
        <f t="shared" si="66"/>
        <v>75677678.640000001</v>
      </c>
      <c r="AH363" s="234"/>
      <c r="AI363" s="235">
        <f t="shared" si="69"/>
        <v>8566.2900000000009</v>
      </c>
      <c r="AJ363" s="235">
        <f t="shared" si="69"/>
        <v>8566.2900000000009</v>
      </c>
      <c r="AK363" s="235">
        <f t="shared" si="69"/>
        <v>8566.2900000000009</v>
      </c>
      <c r="AL363" s="235">
        <f t="shared" si="67"/>
        <v>8566.2900000000009</v>
      </c>
      <c r="AM363" s="235">
        <f t="shared" si="67"/>
        <v>8566.2900000000009</v>
      </c>
      <c r="AN363" s="235">
        <f t="shared" si="67"/>
        <v>8566.2900000000009</v>
      </c>
      <c r="AO363" s="235">
        <f t="shared" si="67"/>
        <v>8566.2900000000009</v>
      </c>
      <c r="AP363" s="235">
        <f t="shared" si="67"/>
        <v>8566.2900000000009</v>
      </c>
      <c r="AQ363" s="235">
        <f t="shared" si="67"/>
        <v>8566.2900000000009</v>
      </c>
      <c r="AR363" s="235">
        <f t="shared" si="71"/>
        <v>8566.2900000000009</v>
      </c>
      <c r="AS363" s="235">
        <f t="shared" si="71"/>
        <v>8566.2900000000009</v>
      </c>
      <c r="AT363" s="235">
        <f t="shared" si="71"/>
        <v>8566.2900000000009</v>
      </c>
      <c r="AU363" s="236">
        <f t="shared" si="62"/>
        <v>102795.48000000004</v>
      </c>
      <c r="AV363" s="236">
        <f t="shared" si="63"/>
        <v>8566.2900000000009</v>
      </c>
      <c r="AW363" s="236">
        <f t="shared" si="63"/>
        <v>8566.2900000000009</v>
      </c>
      <c r="AX363" s="236">
        <f t="shared" si="63"/>
        <v>8566.2900000000009</v>
      </c>
      <c r="AY363" s="236">
        <f t="shared" si="61"/>
        <v>8566.2900000000009</v>
      </c>
      <c r="AZ363" s="236">
        <f t="shared" si="70"/>
        <v>8566.2900000000009</v>
      </c>
      <c r="BA363" s="236">
        <f t="shared" si="70"/>
        <v>8566.2900000000009</v>
      </c>
      <c r="BB363" s="236">
        <f t="shared" si="70"/>
        <v>8566.2900000000009</v>
      </c>
      <c r="BC363" s="236">
        <f t="shared" si="68"/>
        <v>8566.2900000000009</v>
      </c>
      <c r="BD363" s="236">
        <f t="shared" si="68"/>
        <v>8566.2900000000009</v>
      </c>
      <c r="BE363" s="236">
        <f t="shared" si="68"/>
        <v>8566.2900000000009</v>
      </c>
      <c r="BF363" s="236">
        <f t="shared" si="68"/>
        <v>8566.2900000000009</v>
      </c>
      <c r="BG363" s="236">
        <f t="shared" si="68"/>
        <v>8566.2900000000009</v>
      </c>
      <c r="BH363" s="236">
        <f t="shared" si="68"/>
        <v>8566.2900000000009</v>
      </c>
      <c r="BI363" s="236">
        <f t="shared" si="72"/>
        <v>8566.2900000000009</v>
      </c>
      <c r="BJ363" s="236">
        <f t="shared" si="72"/>
        <v>8566.2900000000009</v>
      </c>
      <c r="BK363" s="236">
        <f t="shared" si="72"/>
        <v>8566.2900000000009</v>
      </c>
      <c r="BL363" s="235">
        <f t="shared" si="64"/>
        <v>102795.48000000004</v>
      </c>
      <c r="BM363" s="234"/>
      <c r="BN363" s="234"/>
      <c r="BO363" s="234"/>
      <c r="BP363" s="234"/>
      <c r="BQ363" s="234"/>
      <c r="BS363" s="232"/>
      <c r="BT363" s="232"/>
    </row>
    <row r="364" spans="1:72">
      <c r="A364" s="234" t="s">
        <v>577</v>
      </c>
      <c r="B364" s="231">
        <v>3.5099999999999999E-2</v>
      </c>
      <c r="C364" s="231">
        <v>3.5099999999999999E-2</v>
      </c>
      <c r="D364" s="220">
        <v>61182429.189999998</v>
      </c>
      <c r="E364" s="220">
        <v>61236266.719999999</v>
      </c>
      <c r="F364" s="220">
        <v>61329052.5</v>
      </c>
      <c r="G364" s="220">
        <v>61368000.759999998</v>
      </c>
      <c r="H364" s="220">
        <v>61534312.710000001</v>
      </c>
      <c r="I364" s="220">
        <v>61746642.369999997</v>
      </c>
      <c r="J364" s="220">
        <v>61747152.984999999</v>
      </c>
      <c r="K364" s="220">
        <v>62138687.17499999</v>
      </c>
      <c r="L364" s="220">
        <v>62512929.749999993</v>
      </c>
      <c r="M364" s="220">
        <v>62344227.649999991</v>
      </c>
      <c r="N364" s="220">
        <v>62267845.144999988</v>
      </c>
      <c r="O364" s="220">
        <v>62402397.419999994</v>
      </c>
      <c r="P364" s="220">
        <f t="shared" si="65"/>
        <v>741809944.37499988</v>
      </c>
      <c r="Q364" s="220">
        <v>62621627.301321194</v>
      </c>
      <c r="R364" s="220">
        <v>62788774.121783353</v>
      </c>
      <c r="S364" s="220">
        <v>62968711.444976337</v>
      </c>
      <c r="T364" s="220">
        <v>63181343.234028377</v>
      </c>
      <c r="U364" s="220">
        <v>63318469.50402838</v>
      </c>
      <c r="V364" s="220">
        <v>63388510.30902838</v>
      </c>
      <c r="W364" s="220">
        <v>63435002.334028378</v>
      </c>
      <c r="X364" s="220">
        <v>63496724.864028379</v>
      </c>
      <c r="Y364" s="220">
        <v>63550747.649028383</v>
      </c>
      <c r="Z364" s="220">
        <v>63491197.575144611</v>
      </c>
      <c r="AA364" s="220">
        <v>63357411.316759624</v>
      </c>
      <c r="AB364" s="220">
        <v>63341780.011828743</v>
      </c>
      <c r="AC364" s="220">
        <v>63453317.89423652</v>
      </c>
      <c r="AD364" s="220">
        <v>63491972.890099578</v>
      </c>
      <c r="AE364" s="220">
        <v>63554386.335787348</v>
      </c>
      <c r="AF364" s="220">
        <v>63678300.809786044</v>
      </c>
      <c r="AG364" s="220">
        <f t="shared" si="66"/>
        <v>761557821.49378431</v>
      </c>
      <c r="AH364" s="234"/>
      <c r="AI364" s="235">
        <f t="shared" si="69"/>
        <v>178958.61</v>
      </c>
      <c r="AJ364" s="235">
        <f t="shared" si="69"/>
        <v>179116.08</v>
      </c>
      <c r="AK364" s="235">
        <f t="shared" si="69"/>
        <v>179387.48</v>
      </c>
      <c r="AL364" s="235">
        <f t="shared" si="67"/>
        <v>179501.4</v>
      </c>
      <c r="AM364" s="235">
        <f t="shared" si="67"/>
        <v>179987.86</v>
      </c>
      <c r="AN364" s="235">
        <f t="shared" si="67"/>
        <v>180608.93</v>
      </c>
      <c r="AO364" s="235">
        <f t="shared" si="67"/>
        <v>180610.42</v>
      </c>
      <c r="AP364" s="235">
        <f t="shared" si="67"/>
        <v>181755.66</v>
      </c>
      <c r="AQ364" s="235">
        <f t="shared" si="67"/>
        <v>182850.32</v>
      </c>
      <c r="AR364" s="235">
        <f t="shared" si="71"/>
        <v>182356.87</v>
      </c>
      <c r="AS364" s="235">
        <f t="shared" si="71"/>
        <v>182133.45</v>
      </c>
      <c r="AT364" s="235">
        <f t="shared" si="71"/>
        <v>182527.01</v>
      </c>
      <c r="AU364" s="236">
        <f t="shared" si="62"/>
        <v>2169794.09</v>
      </c>
      <c r="AV364" s="236">
        <f t="shared" si="63"/>
        <v>183168.26</v>
      </c>
      <c r="AW364" s="236">
        <f t="shared" si="63"/>
        <v>183657.16</v>
      </c>
      <c r="AX364" s="236">
        <f t="shared" si="63"/>
        <v>184183.48</v>
      </c>
      <c r="AY364" s="236">
        <f t="shared" si="61"/>
        <v>184805.43</v>
      </c>
      <c r="AZ364" s="236">
        <f t="shared" si="70"/>
        <v>185206.52</v>
      </c>
      <c r="BA364" s="236">
        <f t="shared" si="70"/>
        <v>185411.39</v>
      </c>
      <c r="BB364" s="236">
        <f t="shared" si="70"/>
        <v>185547.38</v>
      </c>
      <c r="BC364" s="236">
        <f t="shared" si="68"/>
        <v>185727.92</v>
      </c>
      <c r="BD364" s="236">
        <f t="shared" si="68"/>
        <v>185885.94</v>
      </c>
      <c r="BE364" s="236">
        <f t="shared" si="68"/>
        <v>185711.75</v>
      </c>
      <c r="BF364" s="236">
        <f t="shared" si="68"/>
        <v>185320.43</v>
      </c>
      <c r="BG364" s="236">
        <f t="shared" si="68"/>
        <v>185274.71</v>
      </c>
      <c r="BH364" s="236">
        <f t="shared" si="68"/>
        <v>185600.95</v>
      </c>
      <c r="BI364" s="236">
        <f t="shared" si="72"/>
        <v>185714.02</v>
      </c>
      <c r="BJ364" s="236">
        <f t="shared" si="72"/>
        <v>185896.58</v>
      </c>
      <c r="BK364" s="236">
        <f t="shared" si="72"/>
        <v>186259.03</v>
      </c>
      <c r="BL364" s="235">
        <f t="shared" si="64"/>
        <v>2227556.62</v>
      </c>
      <c r="BM364" s="234"/>
      <c r="BN364" s="234"/>
      <c r="BO364" s="234"/>
      <c r="BP364" s="234"/>
      <c r="BQ364" s="234"/>
      <c r="BS364" s="232"/>
      <c r="BT364" s="232"/>
    </row>
    <row r="365" spans="1:72">
      <c r="A365" s="234" t="s">
        <v>578</v>
      </c>
      <c r="B365" s="231">
        <v>3.5099999999999999E-2</v>
      </c>
      <c r="C365" s="231">
        <v>3.5099999999999999E-2</v>
      </c>
      <c r="D365" s="220">
        <v>0</v>
      </c>
      <c r="E365" s="220">
        <v>0</v>
      </c>
      <c r="F365" s="220">
        <v>0</v>
      </c>
      <c r="G365" s="220">
        <v>0</v>
      </c>
      <c r="H365" s="220">
        <v>0</v>
      </c>
      <c r="I365" s="220">
        <v>0</v>
      </c>
      <c r="J365" s="220">
        <v>0</v>
      </c>
      <c r="K365" s="220">
        <v>0</v>
      </c>
      <c r="L365" s="220">
        <v>0</v>
      </c>
      <c r="M365" s="220">
        <v>0</v>
      </c>
      <c r="N365" s="220">
        <v>0</v>
      </c>
      <c r="O365" s="220">
        <v>0</v>
      </c>
      <c r="P365" s="220">
        <f t="shared" si="65"/>
        <v>0</v>
      </c>
      <c r="Q365" s="220">
        <v>0</v>
      </c>
      <c r="R365" s="220">
        <v>0</v>
      </c>
      <c r="S365" s="220">
        <v>0</v>
      </c>
      <c r="T365" s="220">
        <v>0</v>
      </c>
      <c r="U365" s="220">
        <v>0</v>
      </c>
      <c r="V365" s="220">
        <v>0</v>
      </c>
      <c r="W365" s="220">
        <v>0</v>
      </c>
      <c r="X365" s="220">
        <v>0</v>
      </c>
      <c r="Y365" s="220">
        <v>0</v>
      </c>
      <c r="Z365" s="220">
        <v>0</v>
      </c>
      <c r="AA365" s="220">
        <v>0</v>
      </c>
      <c r="AB365" s="220">
        <v>0</v>
      </c>
      <c r="AC365" s="220">
        <v>0</v>
      </c>
      <c r="AD365" s="220">
        <v>0</v>
      </c>
      <c r="AE365" s="220">
        <v>0</v>
      </c>
      <c r="AF365" s="220">
        <v>0</v>
      </c>
      <c r="AG365" s="220">
        <f t="shared" si="66"/>
        <v>0</v>
      </c>
      <c r="AH365" s="234"/>
      <c r="AI365" s="235">
        <f t="shared" si="69"/>
        <v>0</v>
      </c>
      <c r="AJ365" s="235">
        <f t="shared" si="69"/>
        <v>0</v>
      </c>
      <c r="AK365" s="235">
        <f t="shared" si="69"/>
        <v>0</v>
      </c>
      <c r="AL365" s="235">
        <f t="shared" si="67"/>
        <v>0</v>
      </c>
      <c r="AM365" s="235">
        <f t="shared" si="67"/>
        <v>0</v>
      </c>
      <c r="AN365" s="235">
        <f t="shared" si="67"/>
        <v>0</v>
      </c>
      <c r="AO365" s="235">
        <f t="shared" si="67"/>
        <v>0</v>
      </c>
      <c r="AP365" s="235">
        <f t="shared" si="67"/>
        <v>0</v>
      </c>
      <c r="AQ365" s="235">
        <f t="shared" si="67"/>
        <v>0</v>
      </c>
      <c r="AR365" s="235">
        <f t="shared" si="71"/>
        <v>0</v>
      </c>
      <c r="AS365" s="235">
        <f t="shared" si="71"/>
        <v>0</v>
      </c>
      <c r="AT365" s="235">
        <f t="shared" si="71"/>
        <v>0</v>
      </c>
      <c r="AU365" s="236">
        <f t="shared" si="62"/>
        <v>0</v>
      </c>
      <c r="AV365" s="236">
        <f t="shared" si="63"/>
        <v>0</v>
      </c>
      <c r="AW365" s="236">
        <f t="shared" si="63"/>
        <v>0</v>
      </c>
      <c r="AX365" s="236">
        <f t="shared" si="63"/>
        <v>0</v>
      </c>
      <c r="AY365" s="236">
        <f t="shared" si="61"/>
        <v>0</v>
      </c>
      <c r="AZ365" s="236">
        <f t="shared" si="70"/>
        <v>0</v>
      </c>
      <c r="BA365" s="236">
        <f t="shared" si="70"/>
        <v>0</v>
      </c>
      <c r="BB365" s="236">
        <f t="shared" si="70"/>
        <v>0</v>
      </c>
      <c r="BC365" s="236">
        <f t="shared" si="68"/>
        <v>0</v>
      </c>
      <c r="BD365" s="236">
        <f t="shared" si="68"/>
        <v>0</v>
      </c>
      <c r="BE365" s="236">
        <f t="shared" si="68"/>
        <v>0</v>
      </c>
      <c r="BF365" s="236">
        <f t="shared" si="68"/>
        <v>0</v>
      </c>
      <c r="BG365" s="236">
        <f t="shared" si="68"/>
        <v>0</v>
      </c>
      <c r="BH365" s="236">
        <f t="shared" si="68"/>
        <v>0</v>
      </c>
      <c r="BI365" s="236">
        <f t="shared" si="72"/>
        <v>0</v>
      </c>
      <c r="BJ365" s="236">
        <f t="shared" si="72"/>
        <v>0</v>
      </c>
      <c r="BK365" s="236">
        <f t="shared" si="72"/>
        <v>0</v>
      </c>
      <c r="BL365" s="235">
        <f t="shared" si="64"/>
        <v>0</v>
      </c>
      <c r="BM365" s="234"/>
      <c r="BN365" s="234"/>
      <c r="BO365" s="234"/>
      <c r="BP365" s="234"/>
      <c r="BQ365" s="234"/>
      <c r="BS365" s="232"/>
      <c r="BT365" s="232"/>
    </row>
    <row r="366" spans="1:72">
      <c r="A366" s="234" t="s">
        <v>579</v>
      </c>
      <c r="B366" s="231">
        <v>3.5099999999999999E-2</v>
      </c>
      <c r="C366" s="231">
        <v>3.5099999999999999E-2</v>
      </c>
      <c r="D366" s="220">
        <v>3064560.71</v>
      </c>
      <c r="E366" s="220">
        <v>3091479.46</v>
      </c>
      <c r="F366" s="220">
        <v>3137872.31</v>
      </c>
      <c r="G366" s="220">
        <v>3157346.42</v>
      </c>
      <c r="H366" s="220">
        <v>3240502.34</v>
      </c>
      <c r="I366" s="220">
        <v>3346667.09</v>
      </c>
      <c r="J366" s="220">
        <v>3369675.92</v>
      </c>
      <c r="K366" s="220">
        <v>3369675.92</v>
      </c>
      <c r="L366" s="220">
        <v>3369675.92</v>
      </c>
      <c r="M366" s="220">
        <v>3369675.92</v>
      </c>
      <c r="N366" s="220">
        <v>3369675.92</v>
      </c>
      <c r="O366" s="220">
        <v>3369675.92</v>
      </c>
      <c r="P366" s="220">
        <f t="shared" si="65"/>
        <v>39256483.850000009</v>
      </c>
      <c r="Q366" s="220">
        <v>3369675.92</v>
      </c>
      <c r="R366" s="220">
        <v>3369675.92</v>
      </c>
      <c r="S366" s="220">
        <v>3369675.92</v>
      </c>
      <c r="T366" s="220">
        <v>3369675.92</v>
      </c>
      <c r="U366" s="220">
        <v>3369675.92</v>
      </c>
      <c r="V366" s="220">
        <v>3369675.92</v>
      </c>
      <c r="W366" s="220">
        <v>3369675.92</v>
      </c>
      <c r="X366" s="220">
        <v>3369675.92</v>
      </c>
      <c r="Y366" s="220">
        <v>3369675.92</v>
      </c>
      <c r="Z366" s="220">
        <v>3369675.92</v>
      </c>
      <c r="AA366" s="220">
        <v>3369675.92</v>
      </c>
      <c r="AB366" s="220">
        <v>3369675.92</v>
      </c>
      <c r="AC366" s="220">
        <v>3369675.92</v>
      </c>
      <c r="AD366" s="220">
        <v>3369675.92</v>
      </c>
      <c r="AE366" s="220">
        <v>3369675.92</v>
      </c>
      <c r="AF366" s="220">
        <v>3369675.92</v>
      </c>
      <c r="AG366" s="220">
        <f t="shared" si="66"/>
        <v>40436111.040000014</v>
      </c>
      <c r="AH366" s="234"/>
      <c r="AI366" s="235">
        <f t="shared" si="69"/>
        <v>8963.84</v>
      </c>
      <c r="AJ366" s="235">
        <f t="shared" si="69"/>
        <v>9042.58</v>
      </c>
      <c r="AK366" s="235">
        <f t="shared" si="69"/>
        <v>9178.2800000000007</v>
      </c>
      <c r="AL366" s="235">
        <f t="shared" si="67"/>
        <v>9235.24</v>
      </c>
      <c r="AM366" s="235">
        <f t="shared" si="67"/>
        <v>9478.4699999999993</v>
      </c>
      <c r="AN366" s="235">
        <f t="shared" si="67"/>
        <v>9789</v>
      </c>
      <c r="AO366" s="235">
        <f t="shared" si="67"/>
        <v>9856.2999999999993</v>
      </c>
      <c r="AP366" s="235">
        <f t="shared" si="67"/>
        <v>9856.2999999999993</v>
      </c>
      <c r="AQ366" s="235">
        <f t="shared" si="67"/>
        <v>9856.2999999999993</v>
      </c>
      <c r="AR366" s="235">
        <f t="shared" si="71"/>
        <v>9856.2999999999993</v>
      </c>
      <c r="AS366" s="235">
        <f t="shared" si="71"/>
        <v>9856.2999999999993</v>
      </c>
      <c r="AT366" s="235">
        <f t="shared" si="71"/>
        <v>9856.2999999999993</v>
      </c>
      <c r="AU366" s="236">
        <f t="shared" si="62"/>
        <v>114825.21</v>
      </c>
      <c r="AV366" s="236">
        <f t="shared" si="63"/>
        <v>9856.2999999999993</v>
      </c>
      <c r="AW366" s="236">
        <f t="shared" si="63"/>
        <v>9856.2999999999993</v>
      </c>
      <c r="AX366" s="236">
        <f t="shared" si="63"/>
        <v>9856.2999999999993</v>
      </c>
      <c r="AY366" s="236">
        <f t="shared" si="61"/>
        <v>9856.2999999999993</v>
      </c>
      <c r="AZ366" s="236">
        <f t="shared" si="70"/>
        <v>9856.2999999999993</v>
      </c>
      <c r="BA366" s="236">
        <f t="shared" si="70"/>
        <v>9856.2999999999993</v>
      </c>
      <c r="BB366" s="236">
        <f t="shared" si="70"/>
        <v>9856.2999999999993</v>
      </c>
      <c r="BC366" s="236">
        <f t="shared" si="68"/>
        <v>9856.2999999999993</v>
      </c>
      <c r="BD366" s="236">
        <f t="shared" si="68"/>
        <v>9856.2999999999993</v>
      </c>
      <c r="BE366" s="236">
        <f t="shared" si="68"/>
        <v>9856.2999999999993</v>
      </c>
      <c r="BF366" s="236">
        <f t="shared" si="68"/>
        <v>9856.2999999999993</v>
      </c>
      <c r="BG366" s="236">
        <f t="shared" si="68"/>
        <v>9856.2999999999993</v>
      </c>
      <c r="BH366" s="236">
        <f t="shared" si="68"/>
        <v>9856.2999999999993</v>
      </c>
      <c r="BI366" s="236">
        <f t="shared" si="72"/>
        <v>9856.2999999999993</v>
      </c>
      <c r="BJ366" s="236">
        <f t="shared" si="72"/>
        <v>9856.2999999999993</v>
      </c>
      <c r="BK366" s="236">
        <f t="shared" si="72"/>
        <v>9856.2999999999993</v>
      </c>
      <c r="BL366" s="235">
        <f t="shared" si="64"/>
        <v>118275.60000000002</v>
      </c>
      <c r="BM366" s="234"/>
      <c r="BN366" s="234"/>
      <c r="BO366" s="234"/>
      <c r="BP366" s="234"/>
      <c r="BQ366" s="234"/>
      <c r="BS366" s="232"/>
      <c r="BT366" s="232"/>
    </row>
    <row r="367" spans="1:72">
      <c r="A367" s="234" t="s">
        <v>580</v>
      </c>
      <c r="B367" s="231">
        <v>6.8500000000000005E-2</v>
      </c>
      <c r="C367" s="231">
        <v>6.8500000000000005E-2</v>
      </c>
      <c r="D367" s="220">
        <v>2920671.73</v>
      </c>
      <c r="E367" s="220">
        <v>2922173.92</v>
      </c>
      <c r="F367" s="220">
        <v>2923869.43</v>
      </c>
      <c r="G367" s="220">
        <v>2926598.08</v>
      </c>
      <c r="H367" s="220">
        <v>2929096.67</v>
      </c>
      <c r="I367" s="220">
        <v>2966379.52</v>
      </c>
      <c r="J367" s="220">
        <v>3003280.6799999997</v>
      </c>
      <c r="K367" s="220">
        <v>3003280.6799999997</v>
      </c>
      <c r="L367" s="220">
        <v>3003280.6799999997</v>
      </c>
      <c r="M367" s="220">
        <v>3003280.6799999997</v>
      </c>
      <c r="N367" s="220">
        <v>3003280.6799999997</v>
      </c>
      <c r="O367" s="220">
        <v>3003280.6799999997</v>
      </c>
      <c r="P367" s="220">
        <f t="shared" si="65"/>
        <v>35608473.43</v>
      </c>
      <c r="Q367" s="220">
        <v>3003280.6799999997</v>
      </c>
      <c r="R367" s="220">
        <v>3003280.6799999997</v>
      </c>
      <c r="S367" s="220">
        <v>3003280.6799999997</v>
      </c>
      <c r="T367" s="220">
        <v>3003280.6799999997</v>
      </c>
      <c r="U367" s="220">
        <v>3003280.6799999997</v>
      </c>
      <c r="V367" s="220">
        <v>3003280.6799999997</v>
      </c>
      <c r="W367" s="220">
        <v>3003280.6799999997</v>
      </c>
      <c r="X367" s="220">
        <v>3003280.6799999997</v>
      </c>
      <c r="Y367" s="220">
        <v>3003280.6799999997</v>
      </c>
      <c r="Z367" s="220">
        <v>3003280.6799999997</v>
      </c>
      <c r="AA367" s="220">
        <v>3003280.6799999997</v>
      </c>
      <c r="AB367" s="220">
        <v>3003280.6799999997</v>
      </c>
      <c r="AC367" s="220">
        <v>3003280.6799999997</v>
      </c>
      <c r="AD367" s="220">
        <v>3003280.6799999997</v>
      </c>
      <c r="AE367" s="220">
        <v>3003280.6799999997</v>
      </c>
      <c r="AF367" s="220">
        <v>3003280.6799999997</v>
      </c>
      <c r="AG367" s="220">
        <f t="shared" si="66"/>
        <v>36039368.159999996</v>
      </c>
      <c r="AH367" s="234"/>
      <c r="AI367" s="235">
        <f t="shared" si="69"/>
        <v>16672.169999999998</v>
      </c>
      <c r="AJ367" s="235">
        <f t="shared" si="69"/>
        <v>16680.740000000002</v>
      </c>
      <c r="AK367" s="235">
        <f t="shared" si="69"/>
        <v>16690.419999999998</v>
      </c>
      <c r="AL367" s="235">
        <f t="shared" si="67"/>
        <v>16706</v>
      </c>
      <c r="AM367" s="235">
        <f t="shared" si="67"/>
        <v>16720.259999999998</v>
      </c>
      <c r="AN367" s="235">
        <f t="shared" si="67"/>
        <v>16933.080000000002</v>
      </c>
      <c r="AO367" s="235">
        <f t="shared" si="67"/>
        <v>17143.73</v>
      </c>
      <c r="AP367" s="235">
        <f t="shared" si="67"/>
        <v>17143.73</v>
      </c>
      <c r="AQ367" s="235">
        <f t="shared" si="67"/>
        <v>17143.73</v>
      </c>
      <c r="AR367" s="235">
        <f t="shared" si="71"/>
        <v>17143.73</v>
      </c>
      <c r="AS367" s="235">
        <f t="shared" si="71"/>
        <v>17143.73</v>
      </c>
      <c r="AT367" s="235">
        <f t="shared" si="71"/>
        <v>17143.73</v>
      </c>
      <c r="AU367" s="236">
        <f t="shared" si="62"/>
        <v>203265.05000000005</v>
      </c>
      <c r="AV367" s="236">
        <f t="shared" si="63"/>
        <v>17143.73</v>
      </c>
      <c r="AW367" s="236">
        <f t="shared" si="63"/>
        <v>17143.73</v>
      </c>
      <c r="AX367" s="236">
        <f t="shared" si="63"/>
        <v>17143.73</v>
      </c>
      <c r="AY367" s="236">
        <f t="shared" si="61"/>
        <v>17143.73</v>
      </c>
      <c r="AZ367" s="236">
        <f t="shared" si="70"/>
        <v>17143.73</v>
      </c>
      <c r="BA367" s="236">
        <f t="shared" si="70"/>
        <v>17143.73</v>
      </c>
      <c r="BB367" s="236">
        <f t="shared" si="70"/>
        <v>17143.73</v>
      </c>
      <c r="BC367" s="236">
        <f t="shared" si="68"/>
        <v>17143.73</v>
      </c>
      <c r="BD367" s="236">
        <f t="shared" si="68"/>
        <v>17143.73</v>
      </c>
      <c r="BE367" s="236">
        <f t="shared" si="68"/>
        <v>17143.73</v>
      </c>
      <c r="BF367" s="236">
        <f t="shared" si="68"/>
        <v>17143.73</v>
      </c>
      <c r="BG367" s="236">
        <f t="shared" si="68"/>
        <v>17143.73</v>
      </c>
      <c r="BH367" s="236">
        <f t="shared" si="68"/>
        <v>17143.73</v>
      </c>
      <c r="BI367" s="236">
        <f t="shared" si="72"/>
        <v>17143.73</v>
      </c>
      <c r="BJ367" s="236">
        <f t="shared" si="72"/>
        <v>17143.73</v>
      </c>
      <c r="BK367" s="236">
        <f t="shared" si="72"/>
        <v>17143.73</v>
      </c>
      <c r="BL367" s="235">
        <f t="shared" si="64"/>
        <v>205724.76000000004</v>
      </c>
      <c r="BM367" s="234"/>
      <c r="BN367" s="234"/>
      <c r="BO367" s="234"/>
      <c r="BP367" s="235">
        <f>BL367</f>
        <v>205724.76000000004</v>
      </c>
      <c r="BQ367" s="234"/>
      <c r="BS367" s="232"/>
      <c r="BT367" s="232"/>
    </row>
    <row r="368" spans="1:72">
      <c r="A368" s="234" t="s">
        <v>581</v>
      </c>
      <c r="B368" s="231">
        <v>4.2900000000000001E-2</v>
      </c>
      <c r="C368" s="231">
        <v>4.2900000000000001E-2</v>
      </c>
      <c r="D368" s="220">
        <v>10731769.470000001</v>
      </c>
      <c r="E368" s="220">
        <v>10731769.470000001</v>
      </c>
      <c r="F368" s="220">
        <v>10731769.470000001</v>
      </c>
      <c r="G368" s="220">
        <v>10731769.470000001</v>
      </c>
      <c r="H368" s="220">
        <v>10731769.470000001</v>
      </c>
      <c r="I368" s="220">
        <v>10731769.470000001</v>
      </c>
      <c r="J368" s="220">
        <v>10731769.470000001</v>
      </c>
      <c r="K368" s="220">
        <v>10731769.470000001</v>
      </c>
      <c r="L368" s="220">
        <v>10731769.470000001</v>
      </c>
      <c r="M368" s="220">
        <v>10731769.470000001</v>
      </c>
      <c r="N368" s="220">
        <v>10731769.470000001</v>
      </c>
      <c r="O368" s="220">
        <v>10731769.470000001</v>
      </c>
      <c r="P368" s="220">
        <f t="shared" si="65"/>
        <v>128781233.64</v>
      </c>
      <c r="Q368" s="220">
        <v>10731769.470000001</v>
      </c>
      <c r="R368" s="220">
        <v>10731769.470000001</v>
      </c>
      <c r="S368" s="220">
        <v>10731769.470000001</v>
      </c>
      <c r="T368" s="220">
        <v>10731769.470000001</v>
      </c>
      <c r="U368" s="220">
        <v>10731769.470000001</v>
      </c>
      <c r="V368" s="220">
        <v>10731769.470000001</v>
      </c>
      <c r="W368" s="220">
        <v>10731769.470000001</v>
      </c>
      <c r="X368" s="220">
        <v>10731769.470000001</v>
      </c>
      <c r="Y368" s="220">
        <v>10731769.470000001</v>
      </c>
      <c r="Z368" s="220">
        <v>10731769.470000001</v>
      </c>
      <c r="AA368" s="220">
        <v>10731769.470000001</v>
      </c>
      <c r="AB368" s="220">
        <v>10731769.470000001</v>
      </c>
      <c r="AC368" s="220">
        <v>10731769.470000001</v>
      </c>
      <c r="AD368" s="220">
        <v>10731769.470000001</v>
      </c>
      <c r="AE368" s="220">
        <v>10731769.470000001</v>
      </c>
      <c r="AF368" s="220">
        <v>10731769.470000001</v>
      </c>
      <c r="AG368" s="220">
        <f t="shared" si="66"/>
        <v>128781233.64</v>
      </c>
      <c r="AH368" s="234"/>
      <c r="AI368" s="235">
        <f t="shared" si="69"/>
        <v>38366.080000000002</v>
      </c>
      <c r="AJ368" s="235">
        <f t="shared" si="69"/>
        <v>38366.080000000002</v>
      </c>
      <c r="AK368" s="235">
        <f t="shared" si="69"/>
        <v>38366.080000000002</v>
      </c>
      <c r="AL368" s="235">
        <f t="shared" si="67"/>
        <v>38366.080000000002</v>
      </c>
      <c r="AM368" s="235">
        <f t="shared" si="67"/>
        <v>38366.080000000002</v>
      </c>
      <c r="AN368" s="235">
        <f t="shared" si="67"/>
        <v>38366.080000000002</v>
      </c>
      <c r="AO368" s="235">
        <f t="shared" si="67"/>
        <v>38366.080000000002</v>
      </c>
      <c r="AP368" s="235">
        <f t="shared" si="67"/>
        <v>38366.080000000002</v>
      </c>
      <c r="AQ368" s="235">
        <f t="shared" si="67"/>
        <v>38366.080000000002</v>
      </c>
      <c r="AR368" s="235">
        <f t="shared" si="71"/>
        <v>38366.080000000002</v>
      </c>
      <c r="AS368" s="235">
        <f t="shared" si="71"/>
        <v>38366.080000000002</v>
      </c>
      <c r="AT368" s="235">
        <f t="shared" si="71"/>
        <v>38366.080000000002</v>
      </c>
      <c r="AU368" s="236">
        <f t="shared" si="62"/>
        <v>460392.96000000014</v>
      </c>
      <c r="AV368" s="236">
        <f t="shared" si="63"/>
        <v>38366.080000000002</v>
      </c>
      <c r="AW368" s="236">
        <f t="shared" si="63"/>
        <v>38366.080000000002</v>
      </c>
      <c r="AX368" s="236">
        <f t="shared" si="63"/>
        <v>38366.080000000002</v>
      </c>
      <c r="AY368" s="236">
        <f t="shared" si="61"/>
        <v>38366.080000000002</v>
      </c>
      <c r="AZ368" s="236">
        <f t="shared" si="70"/>
        <v>38366.080000000002</v>
      </c>
      <c r="BA368" s="236">
        <f t="shared" si="70"/>
        <v>38366.080000000002</v>
      </c>
      <c r="BB368" s="236">
        <f t="shared" si="70"/>
        <v>38366.080000000002</v>
      </c>
      <c r="BC368" s="236">
        <f t="shared" si="68"/>
        <v>38366.080000000002</v>
      </c>
      <c r="BD368" s="236">
        <f t="shared" si="68"/>
        <v>38366.080000000002</v>
      </c>
      <c r="BE368" s="236">
        <f t="shared" si="68"/>
        <v>38366.080000000002</v>
      </c>
      <c r="BF368" s="236">
        <f t="shared" si="68"/>
        <v>38366.080000000002</v>
      </c>
      <c r="BG368" s="236">
        <f t="shared" si="68"/>
        <v>38366.080000000002</v>
      </c>
      <c r="BH368" s="236">
        <f t="shared" si="68"/>
        <v>38366.080000000002</v>
      </c>
      <c r="BI368" s="236">
        <f t="shared" si="72"/>
        <v>38366.080000000002</v>
      </c>
      <c r="BJ368" s="236">
        <f t="shared" si="72"/>
        <v>38366.080000000002</v>
      </c>
      <c r="BK368" s="236">
        <f t="shared" si="72"/>
        <v>38366.080000000002</v>
      </c>
      <c r="BL368" s="235">
        <f t="shared" si="64"/>
        <v>460392.96000000014</v>
      </c>
      <c r="BM368" s="234"/>
      <c r="BN368" s="234"/>
      <c r="BO368" s="234"/>
      <c r="BP368" s="234"/>
      <c r="BQ368" s="234"/>
      <c r="BS368" s="232"/>
      <c r="BT368" s="232"/>
    </row>
    <row r="369" spans="1:72">
      <c r="A369" s="234" t="s">
        <v>582</v>
      </c>
      <c r="B369" s="231">
        <v>4.2900000000000001E-2</v>
      </c>
      <c r="C369" s="231">
        <v>4.2900000000000001E-2</v>
      </c>
      <c r="D369" s="220">
        <v>0</v>
      </c>
      <c r="E369" s="220">
        <v>0</v>
      </c>
      <c r="F369" s="220">
        <v>0</v>
      </c>
      <c r="G369" s="220">
        <v>0</v>
      </c>
      <c r="H369" s="220">
        <v>0</v>
      </c>
      <c r="I369" s="220">
        <v>0</v>
      </c>
      <c r="J369" s="220">
        <v>0</v>
      </c>
      <c r="K369" s="220">
        <v>0</v>
      </c>
      <c r="L369" s="220">
        <v>0</v>
      </c>
      <c r="M369" s="220">
        <v>0</v>
      </c>
      <c r="N369" s="220">
        <v>0</v>
      </c>
      <c r="O369" s="220">
        <v>0</v>
      </c>
      <c r="P369" s="220">
        <f t="shared" si="65"/>
        <v>0</v>
      </c>
      <c r="Q369" s="220">
        <v>0</v>
      </c>
      <c r="R369" s="220">
        <v>0</v>
      </c>
      <c r="S369" s="220">
        <v>0</v>
      </c>
      <c r="T369" s="220">
        <v>0</v>
      </c>
      <c r="U369" s="220">
        <v>0</v>
      </c>
      <c r="V369" s="220">
        <v>0</v>
      </c>
      <c r="W369" s="220">
        <v>0</v>
      </c>
      <c r="X369" s="220">
        <v>0</v>
      </c>
      <c r="Y369" s="220">
        <v>0</v>
      </c>
      <c r="Z369" s="220">
        <v>0</v>
      </c>
      <c r="AA369" s="220">
        <v>0</v>
      </c>
      <c r="AB369" s="220">
        <v>0</v>
      </c>
      <c r="AC369" s="220">
        <v>0</v>
      </c>
      <c r="AD369" s="220">
        <v>0</v>
      </c>
      <c r="AE369" s="220">
        <v>0</v>
      </c>
      <c r="AF369" s="220">
        <v>0</v>
      </c>
      <c r="AG369" s="220">
        <f t="shared" si="66"/>
        <v>0</v>
      </c>
      <c r="AH369" s="234"/>
      <c r="AI369" s="235">
        <f t="shared" si="69"/>
        <v>0</v>
      </c>
      <c r="AJ369" s="235">
        <f t="shared" si="69"/>
        <v>0</v>
      </c>
      <c r="AK369" s="235">
        <f t="shared" si="69"/>
        <v>0</v>
      </c>
      <c r="AL369" s="235">
        <f t="shared" si="67"/>
        <v>0</v>
      </c>
      <c r="AM369" s="235">
        <f t="shared" si="67"/>
        <v>0</v>
      </c>
      <c r="AN369" s="235">
        <f t="shared" si="67"/>
        <v>0</v>
      </c>
      <c r="AO369" s="235">
        <f t="shared" si="67"/>
        <v>0</v>
      </c>
      <c r="AP369" s="235">
        <f t="shared" si="67"/>
        <v>0</v>
      </c>
      <c r="AQ369" s="235">
        <f t="shared" si="67"/>
        <v>0</v>
      </c>
      <c r="AR369" s="235">
        <f t="shared" si="71"/>
        <v>0</v>
      </c>
      <c r="AS369" s="235">
        <f t="shared" si="71"/>
        <v>0</v>
      </c>
      <c r="AT369" s="235">
        <f t="shared" si="71"/>
        <v>0</v>
      </c>
      <c r="AU369" s="236">
        <f t="shared" si="62"/>
        <v>0</v>
      </c>
      <c r="AV369" s="236">
        <f t="shared" si="63"/>
        <v>0</v>
      </c>
      <c r="AW369" s="236">
        <f t="shared" si="63"/>
        <v>0</v>
      </c>
      <c r="AX369" s="236">
        <f t="shared" si="63"/>
        <v>0</v>
      </c>
      <c r="AY369" s="236">
        <f t="shared" si="61"/>
        <v>0</v>
      </c>
      <c r="AZ369" s="236">
        <f t="shared" si="70"/>
        <v>0</v>
      </c>
      <c r="BA369" s="236">
        <f t="shared" si="70"/>
        <v>0</v>
      </c>
      <c r="BB369" s="236">
        <f t="shared" si="70"/>
        <v>0</v>
      </c>
      <c r="BC369" s="236">
        <f t="shared" si="68"/>
        <v>0</v>
      </c>
      <c r="BD369" s="236">
        <f t="shared" si="68"/>
        <v>0</v>
      </c>
      <c r="BE369" s="236">
        <f t="shared" si="68"/>
        <v>0</v>
      </c>
      <c r="BF369" s="236">
        <f t="shared" si="68"/>
        <v>0</v>
      </c>
      <c r="BG369" s="236">
        <f t="shared" si="68"/>
        <v>0</v>
      </c>
      <c r="BH369" s="236">
        <f t="shared" si="68"/>
        <v>0</v>
      </c>
      <c r="BI369" s="236">
        <f t="shared" si="72"/>
        <v>0</v>
      </c>
      <c r="BJ369" s="236">
        <f t="shared" si="72"/>
        <v>0</v>
      </c>
      <c r="BK369" s="236">
        <f t="shared" si="72"/>
        <v>0</v>
      </c>
      <c r="BL369" s="235">
        <f t="shared" si="64"/>
        <v>0</v>
      </c>
      <c r="BM369" s="234"/>
      <c r="BN369" s="234"/>
      <c r="BO369" s="234"/>
      <c r="BP369" s="234"/>
      <c r="BQ369" s="234"/>
      <c r="BS369" s="232"/>
      <c r="BT369" s="232"/>
    </row>
    <row r="370" spans="1:72">
      <c r="A370" s="234" t="s">
        <v>583</v>
      </c>
      <c r="B370" s="231">
        <v>4.2900000000000001E-2</v>
      </c>
      <c r="C370" s="231">
        <v>4.2900000000000001E-2</v>
      </c>
      <c r="D370" s="220">
        <v>817804.93</v>
      </c>
      <c r="E370" s="220">
        <v>817804.93</v>
      </c>
      <c r="F370" s="220">
        <v>817804.93</v>
      </c>
      <c r="G370" s="220">
        <v>817804.93</v>
      </c>
      <c r="H370" s="220">
        <v>817804.93</v>
      </c>
      <c r="I370" s="220">
        <v>817804.93</v>
      </c>
      <c r="J370" s="220">
        <v>817804.93</v>
      </c>
      <c r="K370" s="220">
        <v>817804.93</v>
      </c>
      <c r="L370" s="220">
        <v>817804.93</v>
      </c>
      <c r="M370" s="220">
        <v>817804.93</v>
      </c>
      <c r="N370" s="220">
        <v>817804.93</v>
      </c>
      <c r="O370" s="220">
        <v>817804.93</v>
      </c>
      <c r="P370" s="220">
        <f t="shared" si="65"/>
        <v>9813659.1599999983</v>
      </c>
      <c r="Q370" s="220">
        <v>817804.93</v>
      </c>
      <c r="R370" s="220">
        <v>817804.93</v>
      </c>
      <c r="S370" s="220">
        <v>817804.93</v>
      </c>
      <c r="T370" s="220">
        <v>817804.93</v>
      </c>
      <c r="U370" s="220">
        <v>817804.93</v>
      </c>
      <c r="V370" s="220">
        <v>817804.93</v>
      </c>
      <c r="W370" s="220">
        <v>817804.93</v>
      </c>
      <c r="X370" s="220">
        <v>817804.93</v>
      </c>
      <c r="Y370" s="220">
        <v>817804.93</v>
      </c>
      <c r="Z370" s="220">
        <v>817804.93</v>
      </c>
      <c r="AA370" s="220">
        <v>817804.93</v>
      </c>
      <c r="AB370" s="220">
        <v>817804.93</v>
      </c>
      <c r="AC370" s="220">
        <v>817804.93</v>
      </c>
      <c r="AD370" s="220">
        <v>817804.93</v>
      </c>
      <c r="AE370" s="220">
        <v>817804.93</v>
      </c>
      <c r="AF370" s="220">
        <v>817804.93</v>
      </c>
      <c r="AG370" s="220">
        <f t="shared" si="66"/>
        <v>9813659.1599999983</v>
      </c>
      <c r="AH370" s="234"/>
      <c r="AI370" s="235">
        <f t="shared" si="69"/>
        <v>2923.65</v>
      </c>
      <c r="AJ370" s="235">
        <f t="shared" si="69"/>
        <v>2923.65</v>
      </c>
      <c r="AK370" s="235">
        <f t="shared" si="69"/>
        <v>2923.65</v>
      </c>
      <c r="AL370" s="235">
        <f t="shared" si="67"/>
        <v>2923.65</v>
      </c>
      <c r="AM370" s="235">
        <f t="shared" si="67"/>
        <v>2923.65</v>
      </c>
      <c r="AN370" s="235">
        <f t="shared" si="67"/>
        <v>2923.65</v>
      </c>
      <c r="AO370" s="235">
        <f t="shared" si="67"/>
        <v>2923.65</v>
      </c>
      <c r="AP370" s="235">
        <f t="shared" si="67"/>
        <v>2923.65</v>
      </c>
      <c r="AQ370" s="235">
        <f t="shared" si="67"/>
        <v>2923.65</v>
      </c>
      <c r="AR370" s="235">
        <f t="shared" si="71"/>
        <v>2923.65</v>
      </c>
      <c r="AS370" s="235">
        <f t="shared" si="71"/>
        <v>2923.65</v>
      </c>
      <c r="AT370" s="235">
        <f t="shared" si="71"/>
        <v>2923.65</v>
      </c>
      <c r="AU370" s="236">
        <f t="shared" si="62"/>
        <v>35083.80000000001</v>
      </c>
      <c r="AV370" s="236">
        <f t="shared" si="63"/>
        <v>2923.65</v>
      </c>
      <c r="AW370" s="236">
        <f t="shared" si="63"/>
        <v>2923.65</v>
      </c>
      <c r="AX370" s="236">
        <f t="shared" si="63"/>
        <v>2923.65</v>
      </c>
      <c r="AY370" s="236">
        <f t="shared" si="61"/>
        <v>2923.65</v>
      </c>
      <c r="AZ370" s="236">
        <f t="shared" si="70"/>
        <v>2923.65</v>
      </c>
      <c r="BA370" s="236">
        <f t="shared" si="70"/>
        <v>2923.65</v>
      </c>
      <c r="BB370" s="236">
        <f t="shared" si="70"/>
        <v>2923.65</v>
      </c>
      <c r="BC370" s="236">
        <f t="shared" si="68"/>
        <v>2923.65</v>
      </c>
      <c r="BD370" s="236">
        <f t="shared" si="68"/>
        <v>2923.65</v>
      </c>
      <c r="BE370" s="236">
        <f t="shared" si="68"/>
        <v>2923.65</v>
      </c>
      <c r="BF370" s="236">
        <f t="shared" si="68"/>
        <v>2923.65</v>
      </c>
      <c r="BG370" s="236">
        <f t="shared" si="68"/>
        <v>2923.65</v>
      </c>
      <c r="BH370" s="236">
        <f t="shared" si="68"/>
        <v>2923.65</v>
      </c>
      <c r="BI370" s="236">
        <f t="shared" si="72"/>
        <v>2923.65</v>
      </c>
      <c r="BJ370" s="236">
        <f t="shared" si="72"/>
        <v>2923.65</v>
      </c>
      <c r="BK370" s="236">
        <f t="shared" si="72"/>
        <v>2923.65</v>
      </c>
      <c r="BL370" s="235">
        <f t="shared" si="64"/>
        <v>35083.80000000001</v>
      </c>
      <c r="BM370" s="234"/>
      <c r="BN370" s="234"/>
      <c r="BO370" s="234"/>
      <c r="BP370" s="234"/>
      <c r="BQ370" s="234"/>
      <c r="BS370" s="232"/>
      <c r="BT370" s="232"/>
    </row>
    <row r="371" spans="1:72">
      <c r="A371" s="234" t="s">
        <v>584</v>
      </c>
      <c r="B371" s="231">
        <v>5.2999999999999992E-3</v>
      </c>
      <c r="C371" s="231">
        <v>5.2999999999999992E-3</v>
      </c>
      <c r="D371" s="220">
        <v>0</v>
      </c>
      <c r="E371" s="220">
        <v>0</v>
      </c>
      <c r="F371" s="220">
        <v>0</v>
      </c>
      <c r="G371" s="220">
        <v>0</v>
      </c>
      <c r="H371" s="220">
        <v>0</v>
      </c>
      <c r="I371" s="220">
        <v>0</v>
      </c>
      <c r="J371" s="220">
        <v>0</v>
      </c>
      <c r="K371" s="220">
        <v>0</v>
      </c>
      <c r="L371" s="220">
        <v>0</v>
      </c>
      <c r="M371" s="220">
        <v>0</v>
      </c>
      <c r="N371" s="220">
        <v>0</v>
      </c>
      <c r="O371" s="220">
        <v>0</v>
      </c>
      <c r="P371" s="220">
        <f t="shared" si="65"/>
        <v>0</v>
      </c>
      <c r="Q371" s="220">
        <v>0</v>
      </c>
      <c r="R371" s="220">
        <v>0</v>
      </c>
      <c r="S371" s="220">
        <v>0</v>
      </c>
      <c r="T371" s="220">
        <v>0</v>
      </c>
      <c r="U371" s="220">
        <v>0</v>
      </c>
      <c r="V371" s="220">
        <v>0</v>
      </c>
      <c r="W371" s="220">
        <v>0</v>
      </c>
      <c r="X371" s="220">
        <v>0</v>
      </c>
      <c r="Y371" s="220">
        <v>0</v>
      </c>
      <c r="Z371" s="220">
        <v>0</v>
      </c>
      <c r="AA371" s="220">
        <v>0</v>
      </c>
      <c r="AB371" s="220">
        <v>0</v>
      </c>
      <c r="AC371" s="220">
        <v>0</v>
      </c>
      <c r="AD371" s="220">
        <v>0</v>
      </c>
      <c r="AE371" s="220">
        <v>0</v>
      </c>
      <c r="AF371" s="220">
        <v>0</v>
      </c>
      <c r="AG371" s="220">
        <f t="shared" si="66"/>
        <v>0</v>
      </c>
      <c r="AH371" s="234"/>
      <c r="AI371" s="235">
        <f t="shared" si="69"/>
        <v>0</v>
      </c>
      <c r="AJ371" s="235">
        <f t="shared" si="69"/>
        <v>0</v>
      </c>
      <c r="AK371" s="235">
        <f t="shared" si="69"/>
        <v>0</v>
      </c>
      <c r="AL371" s="235">
        <f t="shared" si="67"/>
        <v>0</v>
      </c>
      <c r="AM371" s="235">
        <f t="shared" si="67"/>
        <v>0</v>
      </c>
      <c r="AN371" s="235">
        <f t="shared" si="67"/>
        <v>0</v>
      </c>
      <c r="AO371" s="235">
        <f t="shared" si="67"/>
        <v>0</v>
      </c>
      <c r="AP371" s="235">
        <f t="shared" si="67"/>
        <v>0</v>
      </c>
      <c r="AQ371" s="235">
        <f t="shared" si="67"/>
        <v>0</v>
      </c>
      <c r="AR371" s="235">
        <f t="shared" si="71"/>
        <v>0</v>
      </c>
      <c r="AS371" s="235">
        <f t="shared" si="71"/>
        <v>0</v>
      </c>
      <c r="AT371" s="235">
        <f t="shared" si="71"/>
        <v>0</v>
      </c>
      <c r="AU371" s="236">
        <f t="shared" si="62"/>
        <v>0</v>
      </c>
      <c r="AV371" s="236">
        <f t="shared" si="63"/>
        <v>0</v>
      </c>
      <c r="AW371" s="236">
        <f t="shared" si="63"/>
        <v>0</v>
      </c>
      <c r="AX371" s="236">
        <f t="shared" si="63"/>
        <v>0</v>
      </c>
      <c r="AY371" s="236">
        <f t="shared" si="61"/>
        <v>0</v>
      </c>
      <c r="AZ371" s="236">
        <f t="shared" si="70"/>
        <v>0</v>
      </c>
      <c r="BA371" s="236">
        <f t="shared" si="70"/>
        <v>0</v>
      </c>
      <c r="BB371" s="236">
        <f t="shared" si="70"/>
        <v>0</v>
      </c>
      <c r="BC371" s="236">
        <f t="shared" si="68"/>
        <v>0</v>
      </c>
      <c r="BD371" s="236">
        <f t="shared" si="68"/>
        <v>0</v>
      </c>
      <c r="BE371" s="236">
        <f t="shared" si="68"/>
        <v>0</v>
      </c>
      <c r="BF371" s="236">
        <f t="shared" si="68"/>
        <v>0</v>
      </c>
      <c r="BG371" s="236">
        <f t="shared" si="68"/>
        <v>0</v>
      </c>
      <c r="BH371" s="236">
        <f t="shared" si="68"/>
        <v>0</v>
      </c>
      <c r="BI371" s="236">
        <f t="shared" si="72"/>
        <v>0</v>
      </c>
      <c r="BJ371" s="236">
        <f t="shared" si="72"/>
        <v>0</v>
      </c>
      <c r="BK371" s="236">
        <f t="shared" si="72"/>
        <v>0</v>
      </c>
      <c r="BL371" s="235">
        <f t="shared" si="64"/>
        <v>0</v>
      </c>
      <c r="BM371" s="234"/>
      <c r="BN371" s="234"/>
      <c r="BO371" s="234"/>
      <c r="BP371" s="234"/>
      <c r="BQ371" s="234"/>
      <c r="BS371" s="232"/>
      <c r="BT371" s="232"/>
    </row>
    <row r="372" spans="1:72">
      <c r="A372" s="234" t="s">
        <v>585</v>
      </c>
      <c r="B372" s="231">
        <v>5.2999999999999992E-3</v>
      </c>
      <c r="C372" s="231">
        <v>5.2999999999999992E-3</v>
      </c>
      <c r="D372" s="220">
        <v>0</v>
      </c>
      <c r="E372" s="220">
        <v>0</v>
      </c>
      <c r="F372" s="220">
        <v>0</v>
      </c>
      <c r="G372" s="220">
        <v>0</v>
      </c>
      <c r="H372" s="220">
        <v>0</v>
      </c>
      <c r="I372" s="220">
        <v>0</v>
      </c>
      <c r="J372" s="220">
        <v>0</v>
      </c>
      <c r="K372" s="220">
        <v>0</v>
      </c>
      <c r="L372" s="220">
        <v>0</v>
      </c>
      <c r="M372" s="220">
        <v>0</v>
      </c>
      <c r="N372" s="220">
        <v>0</v>
      </c>
      <c r="O372" s="220">
        <v>0</v>
      </c>
      <c r="P372" s="220">
        <f t="shared" si="65"/>
        <v>0</v>
      </c>
      <c r="Q372" s="220">
        <v>0</v>
      </c>
      <c r="R372" s="220">
        <v>0</v>
      </c>
      <c r="S372" s="220">
        <v>0</v>
      </c>
      <c r="T372" s="220">
        <v>0</v>
      </c>
      <c r="U372" s="220">
        <v>0</v>
      </c>
      <c r="V372" s="220">
        <v>0</v>
      </c>
      <c r="W372" s="220">
        <v>0</v>
      </c>
      <c r="X372" s="220">
        <v>0</v>
      </c>
      <c r="Y372" s="220">
        <v>0</v>
      </c>
      <c r="Z372" s="220">
        <v>0</v>
      </c>
      <c r="AA372" s="220">
        <v>0</v>
      </c>
      <c r="AB372" s="220">
        <v>0</v>
      </c>
      <c r="AC372" s="220">
        <v>0</v>
      </c>
      <c r="AD372" s="220">
        <v>0</v>
      </c>
      <c r="AE372" s="220">
        <v>0</v>
      </c>
      <c r="AF372" s="220">
        <v>0</v>
      </c>
      <c r="AG372" s="220">
        <f t="shared" si="66"/>
        <v>0</v>
      </c>
      <c r="AH372" s="234"/>
      <c r="AI372" s="235">
        <f t="shared" si="69"/>
        <v>0</v>
      </c>
      <c r="AJ372" s="235">
        <f t="shared" si="69"/>
        <v>0</v>
      </c>
      <c r="AK372" s="235">
        <f t="shared" si="69"/>
        <v>0</v>
      </c>
      <c r="AL372" s="235">
        <f t="shared" si="67"/>
        <v>0</v>
      </c>
      <c r="AM372" s="235">
        <f t="shared" si="67"/>
        <v>0</v>
      </c>
      <c r="AN372" s="235">
        <f t="shared" si="67"/>
        <v>0</v>
      </c>
      <c r="AO372" s="235">
        <f t="shared" si="67"/>
        <v>0</v>
      </c>
      <c r="AP372" s="235">
        <f t="shared" si="67"/>
        <v>0</v>
      </c>
      <c r="AQ372" s="235">
        <f t="shared" si="67"/>
        <v>0</v>
      </c>
      <c r="AR372" s="235">
        <f t="shared" si="71"/>
        <v>0</v>
      </c>
      <c r="AS372" s="235">
        <f t="shared" si="71"/>
        <v>0</v>
      </c>
      <c r="AT372" s="235">
        <f t="shared" si="71"/>
        <v>0</v>
      </c>
      <c r="AU372" s="236">
        <f t="shared" si="62"/>
        <v>0</v>
      </c>
      <c r="AV372" s="236">
        <f t="shared" si="63"/>
        <v>0</v>
      </c>
      <c r="AW372" s="236">
        <f t="shared" si="63"/>
        <v>0</v>
      </c>
      <c r="AX372" s="236">
        <f t="shared" si="63"/>
        <v>0</v>
      </c>
      <c r="AY372" s="236">
        <f t="shared" si="61"/>
        <v>0</v>
      </c>
      <c r="AZ372" s="236">
        <f t="shared" si="70"/>
        <v>0</v>
      </c>
      <c r="BA372" s="236">
        <f t="shared" si="70"/>
        <v>0</v>
      </c>
      <c r="BB372" s="236">
        <f t="shared" si="70"/>
        <v>0</v>
      </c>
      <c r="BC372" s="236">
        <f t="shared" si="68"/>
        <v>0</v>
      </c>
      <c r="BD372" s="236">
        <f t="shared" si="68"/>
        <v>0</v>
      </c>
      <c r="BE372" s="236">
        <f t="shared" si="68"/>
        <v>0</v>
      </c>
      <c r="BF372" s="236">
        <f t="shared" si="68"/>
        <v>0</v>
      </c>
      <c r="BG372" s="236">
        <f t="shared" si="68"/>
        <v>0</v>
      </c>
      <c r="BH372" s="236">
        <f t="shared" si="68"/>
        <v>0</v>
      </c>
      <c r="BI372" s="236">
        <f t="shared" si="72"/>
        <v>0</v>
      </c>
      <c r="BJ372" s="236">
        <f t="shared" si="72"/>
        <v>0</v>
      </c>
      <c r="BK372" s="236">
        <f t="shared" si="72"/>
        <v>0</v>
      </c>
      <c r="BL372" s="235">
        <f t="shared" si="64"/>
        <v>0</v>
      </c>
      <c r="BM372" s="234"/>
      <c r="BN372" s="234"/>
      <c r="BO372" s="234"/>
      <c r="BP372" s="234"/>
      <c r="BQ372" s="234"/>
      <c r="BS372" s="232"/>
      <c r="BT372" s="232"/>
    </row>
    <row r="373" spans="1:72">
      <c r="A373" s="234" t="s">
        <v>586</v>
      </c>
      <c r="B373" s="231">
        <v>5.2999999999999992E-3</v>
      </c>
      <c r="C373" s="231">
        <v>5.2999999999999992E-3</v>
      </c>
      <c r="D373" s="220">
        <v>0</v>
      </c>
      <c r="E373" s="220">
        <v>0</v>
      </c>
      <c r="F373" s="220">
        <v>0</v>
      </c>
      <c r="G373" s="220">
        <v>0</v>
      </c>
      <c r="H373" s="220">
        <v>0</v>
      </c>
      <c r="I373" s="220">
        <v>0</v>
      </c>
      <c r="J373" s="220">
        <v>0</v>
      </c>
      <c r="K373" s="220">
        <v>0</v>
      </c>
      <c r="L373" s="220">
        <v>0</v>
      </c>
      <c r="M373" s="220">
        <v>0</v>
      </c>
      <c r="N373" s="220">
        <v>0</v>
      </c>
      <c r="O373" s="220">
        <v>0</v>
      </c>
      <c r="P373" s="220">
        <f t="shared" si="65"/>
        <v>0</v>
      </c>
      <c r="Q373" s="220">
        <v>0</v>
      </c>
      <c r="R373" s="220">
        <v>0</v>
      </c>
      <c r="S373" s="220">
        <v>0</v>
      </c>
      <c r="T373" s="220">
        <v>0</v>
      </c>
      <c r="U373" s="220">
        <v>0</v>
      </c>
      <c r="V373" s="220">
        <v>0</v>
      </c>
      <c r="W373" s="220">
        <v>0</v>
      </c>
      <c r="X373" s="220">
        <v>0</v>
      </c>
      <c r="Y373" s="220">
        <v>0</v>
      </c>
      <c r="Z373" s="220">
        <v>0</v>
      </c>
      <c r="AA373" s="220">
        <v>0</v>
      </c>
      <c r="AB373" s="220">
        <v>0</v>
      </c>
      <c r="AC373" s="220">
        <v>0</v>
      </c>
      <c r="AD373" s="220">
        <v>0</v>
      </c>
      <c r="AE373" s="220">
        <v>0</v>
      </c>
      <c r="AF373" s="220">
        <v>0</v>
      </c>
      <c r="AG373" s="220">
        <f t="shared" si="66"/>
        <v>0</v>
      </c>
      <c r="AH373" s="234"/>
      <c r="AI373" s="235">
        <f t="shared" si="69"/>
        <v>0</v>
      </c>
      <c r="AJ373" s="235">
        <f t="shared" si="69"/>
        <v>0</v>
      </c>
      <c r="AK373" s="235">
        <f t="shared" si="69"/>
        <v>0</v>
      </c>
      <c r="AL373" s="235">
        <f t="shared" si="67"/>
        <v>0</v>
      </c>
      <c r="AM373" s="235">
        <f t="shared" si="67"/>
        <v>0</v>
      </c>
      <c r="AN373" s="235">
        <f t="shared" si="67"/>
        <v>0</v>
      </c>
      <c r="AO373" s="235">
        <f t="shared" si="67"/>
        <v>0</v>
      </c>
      <c r="AP373" s="235">
        <f t="shared" si="67"/>
        <v>0</v>
      </c>
      <c r="AQ373" s="235">
        <f t="shared" si="67"/>
        <v>0</v>
      </c>
      <c r="AR373" s="235">
        <f t="shared" si="71"/>
        <v>0</v>
      </c>
      <c r="AS373" s="235">
        <f t="shared" si="71"/>
        <v>0</v>
      </c>
      <c r="AT373" s="235">
        <f t="shared" si="71"/>
        <v>0</v>
      </c>
      <c r="AU373" s="236">
        <f t="shared" si="62"/>
        <v>0</v>
      </c>
      <c r="AV373" s="236">
        <f t="shared" si="63"/>
        <v>0</v>
      </c>
      <c r="AW373" s="236">
        <f t="shared" si="63"/>
        <v>0</v>
      </c>
      <c r="AX373" s="236">
        <f t="shared" si="63"/>
        <v>0</v>
      </c>
      <c r="AY373" s="236">
        <f t="shared" si="61"/>
        <v>0</v>
      </c>
      <c r="AZ373" s="236">
        <f t="shared" si="70"/>
        <v>0</v>
      </c>
      <c r="BA373" s="236">
        <f t="shared" si="70"/>
        <v>0</v>
      </c>
      <c r="BB373" s="236">
        <f t="shared" si="70"/>
        <v>0</v>
      </c>
      <c r="BC373" s="236">
        <f t="shared" si="68"/>
        <v>0</v>
      </c>
      <c r="BD373" s="236">
        <f t="shared" si="68"/>
        <v>0</v>
      </c>
      <c r="BE373" s="236">
        <f t="shared" si="68"/>
        <v>0</v>
      </c>
      <c r="BF373" s="236">
        <f t="shared" si="68"/>
        <v>0</v>
      </c>
      <c r="BG373" s="236">
        <f t="shared" si="68"/>
        <v>0</v>
      </c>
      <c r="BH373" s="236">
        <f t="shared" si="68"/>
        <v>0</v>
      </c>
      <c r="BI373" s="236">
        <f t="shared" si="72"/>
        <v>0</v>
      </c>
      <c r="BJ373" s="236">
        <f t="shared" si="72"/>
        <v>0</v>
      </c>
      <c r="BK373" s="236">
        <f t="shared" si="72"/>
        <v>0</v>
      </c>
      <c r="BL373" s="235">
        <f t="shared" si="64"/>
        <v>0</v>
      </c>
      <c r="BM373" s="234"/>
      <c r="BN373" s="234"/>
      <c r="BO373" s="234"/>
      <c r="BP373" s="234"/>
      <c r="BQ373" s="234"/>
      <c r="BS373" s="232"/>
      <c r="BT373" s="232"/>
    </row>
    <row r="374" spans="1:72">
      <c r="A374" s="234" t="s">
        <v>587</v>
      </c>
      <c r="B374" s="231">
        <v>0.1</v>
      </c>
      <c r="C374" s="231">
        <v>0.1</v>
      </c>
      <c r="D374" s="220">
        <v>159233.81</v>
      </c>
      <c r="E374" s="220">
        <v>159233.81</v>
      </c>
      <c r="F374" s="220">
        <v>159233.81</v>
      </c>
      <c r="G374" s="220">
        <v>159233.81</v>
      </c>
      <c r="H374" s="220">
        <v>159233.81</v>
      </c>
      <c r="I374" s="220">
        <v>159233.81</v>
      </c>
      <c r="J374" s="220">
        <v>159233.81</v>
      </c>
      <c r="K374" s="220">
        <v>159233.81</v>
      </c>
      <c r="L374" s="220">
        <v>159233.81</v>
      </c>
      <c r="M374" s="220">
        <v>159233.81</v>
      </c>
      <c r="N374" s="220">
        <v>159233.81</v>
      </c>
      <c r="O374" s="220">
        <v>159233.81</v>
      </c>
      <c r="P374" s="220">
        <f t="shared" si="65"/>
        <v>1910805.7200000004</v>
      </c>
      <c r="Q374" s="220">
        <v>159233.81</v>
      </c>
      <c r="R374" s="220">
        <v>159233.81</v>
      </c>
      <c r="S374" s="220">
        <v>159233.81</v>
      </c>
      <c r="T374" s="220">
        <v>159233.81</v>
      </c>
      <c r="U374" s="220">
        <v>159233.81</v>
      </c>
      <c r="V374" s="220">
        <v>159233.81</v>
      </c>
      <c r="W374" s="220">
        <v>159233.81</v>
      </c>
      <c r="X374" s="220">
        <v>159233.81</v>
      </c>
      <c r="Y374" s="220">
        <v>159233.81</v>
      </c>
      <c r="Z374" s="220">
        <v>159233.81</v>
      </c>
      <c r="AA374" s="220">
        <v>159233.81</v>
      </c>
      <c r="AB374" s="220">
        <v>159233.81</v>
      </c>
      <c r="AC374" s="220">
        <v>159233.81</v>
      </c>
      <c r="AD374" s="220">
        <v>159233.81</v>
      </c>
      <c r="AE374" s="220">
        <v>159233.81</v>
      </c>
      <c r="AF374" s="220">
        <v>159233.81</v>
      </c>
      <c r="AG374" s="220">
        <f t="shared" si="66"/>
        <v>1910805.7200000004</v>
      </c>
      <c r="AH374" s="234"/>
      <c r="AI374" s="235">
        <f t="shared" si="69"/>
        <v>1326.95</v>
      </c>
      <c r="AJ374" s="235">
        <f t="shared" si="69"/>
        <v>1326.95</v>
      </c>
      <c r="AK374" s="235">
        <f t="shared" si="69"/>
        <v>1326.95</v>
      </c>
      <c r="AL374" s="235">
        <f t="shared" si="67"/>
        <v>1326.95</v>
      </c>
      <c r="AM374" s="235">
        <f t="shared" si="67"/>
        <v>1326.95</v>
      </c>
      <c r="AN374" s="235">
        <f t="shared" si="67"/>
        <v>1326.95</v>
      </c>
      <c r="AO374" s="235">
        <f t="shared" si="67"/>
        <v>1326.95</v>
      </c>
      <c r="AP374" s="235">
        <f t="shared" si="67"/>
        <v>1326.95</v>
      </c>
      <c r="AQ374" s="235">
        <f t="shared" si="67"/>
        <v>1326.95</v>
      </c>
      <c r="AR374" s="235">
        <f t="shared" si="71"/>
        <v>1326.95</v>
      </c>
      <c r="AS374" s="235">
        <f t="shared" si="71"/>
        <v>1326.95</v>
      </c>
      <c r="AT374" s="235">
        <f t="shared" si="71"/>
        <v>1326.95</v>
      </c>
      <c r="AU374" s="236">
        <f t="shared" si="62"/>
        <v>15923.400000000003</v>
      </c>
      <c r="AV374" s="236">
        <f t="shared" si="63"/>
        <v>1326.95</v>
      </c>
      <c r="AW374" s="236">
        <f t="shared" si="63"/>
        <v>1326.95</v>
      </c>
      <c r="AX374" s="236">
        <f t="shared" si="63"/>
        <v>1326.95</v>
      </c>
      <c r="AY374" s="236">
        <f t="shared" si="61"/>
        <v>1326.95</v>
      </c>
      <c r="AZ374" s="236">
        <f t="shared" si="70"/>
        <v>1326.95</v>
      </c>
      <c r="BA374" s="236">
        <f t="shared" si="70"/>
        <v>1326.95</v>
      </c>
      <c r="BB374" s="236">
        <f t="shared" si="70"/>
        <v>1326.95</v>
      </c>
      <c r="BC374" s="236">
        <f t="shared" si="68"/>
        <v>1326.95</v>
      </c>
      <c r="BD374" s="236">
        <f t="shared" si="68"/>
        <v>1326.95</v>
      </c>
      <c r="BE374" s="236">
        <f t="shared" si="68"/>
        <v>1326.95</v>
      </c>
      <c r="BF374" s="236">
        <f t="shared" si="68"/>
        <v>1326.95</v>
      </c>
      <c r="BG374" s="236">
        <f t="shared" si="68"/>
        <v>1326.95</v>
      </c>
      <c r="BH374" s="236">
        <f t="shared" si="68"/>
        <v>1326.95</v>
      </c>
      <c r="BI374" s="236">
        <f t="shared" si="72"/>
        <v>1326.95</v>
      </c>
      <c r="BJ374" s="236">
        <f t="shared" si="72"/>
        <v>1326.95</v>
      </c>
      <c r="BK374" s="236">
        <f t="shared" si="72"/>
        <v>1326.95</v>
      </c>
      <c r="BL374" s="235">
        <f t="shared" si="64"/>
        <v>15923.400000000003</v>
      </c>
      <c r="BM374" s="234"/>
      <c r="BN374" s="234"/>
      <c r="BO374" s="234"/>
      <c r="BP374" s="234"/>
      <c r="BQ374" s="234"/>
      <c r="BS374" s="232"/>
      <c r="BT374" s="232"/>
    </row>
    <row r="375" spans="1:72">
      <c r="A375" s="234" t="s">
        <v>588</v>
      </c>
      <c r="B375" s="231">
        <v>4.0000000000000008E-2</v>
      </c>
      <c r="C375" s="231">
        <v>4.0000000000000008E-2</v>
      </c>
      <c r="D375" s="220">
        <v>127883756.40000001</v>
      </c>
      <c r="E375" s="220">
        <v>129964227.04000001</v>
      </c>
      <c r="F375" s="220">
        <v>130944651.7</v>
      </c>
      <c r="G375" s="220">
        <v>131273823.48999999</v>
      </c>
      <c r="H375" s="220">
        <v>131977831.18000001</v>
      </c>
      <c r="I375" s="220">
        <v>132861924.76000001</v>
      </c>
      <c r="J375" s="220">
        <v>133329626.68999998</v>
      </c>
      <c r="K375" s="220">
        <v>133880739.79499999</v>
      </c>
      <c r="L375" s="220">
        <v>134444557.595</v>
      </c>
      <c r="M375" s="220">
        <v>135069548.56000003</v>
      </c>
      <c r="N375" s="220">
        <v>135818190.62500003</v>
      </c>
      <c r="O375" s="220">
        <v>136539167.05500001</v>
      </c>
      <c r="P375" s="220">
        <f t="shared" si="65"/>
        <v>1593988044.8899999</v>
      </c>
      <c r="Q375" s="220">
        <v>137231663.87</v>
      </c>
      <c r="R375" s="220">
        <v>137924447.17500001</v>
      </c>
      <c r="S375" s="220">
        <v>138532725.495</v>
      </c>
      <c r="T375" s="220">
        <v>139125376.79000002</v>
      </c>
      <c r="U375" s="220">
        <v>139696916.59500003</v>
      </c>
      <c r="V375" s="220">
        <v>140171610.86000004</v>
      </c>
      <c r="W375" s="220">
        <v>140737012.34000003</v>
      </c>
      <c r="X375" s="220">
        <v>141373149.14500001</v>
      </c>
      <c r="Y375" s="220">
        <v>141949046.70499998</v>
      </c>
      <c r="Z375" s="220">
        <v>142492413.26000002</v>
      </c>
      <c r="AA375" s="220">
        <v>143178371.95000002</v>
      </c>
      <c r="AB375" s="220">
        <v>143976601.98000002</v>
      </c>
      <c r="AC375" s="220">
        <v>144743442.89000005</v>
      </c>
      <c r="AD375" s="220">
        <v>145494713.56999999</v>
      </c>
      <c r="AE375" s="220">
        <v>146167077.69499999</v>
      </c>
      <c r="AF375" s="220">
        <v>146832924.88999999</v>
      </c>
      <c r="AG375" s="220">
        <f t="shared" si="66"/>
        <v>1716813281.8800001</v>
      </c>
      <c r="AH375" s="234"/>
      <c r="AI375" s="235">
        <f t="shared" si="69"/>
        <v>426279.19</v>
      </c>
      <c r="AJ375" s="235">
        <f t="shared" si="69"/>
        <v>433214.09</v>
      </c>
      <c r="AK375" s="235">
        <f t="shared" si="69"/>
        <v>436482.17</v>
      </c>
      <c r="AL375" s="235">
        <f t="shared" si="67"/>
        <v>437579.41</v>
      </c>
      <c r="AM375" s="235">
        <f t="shared" si="67"/>
        <v>439926.1</v>
      </c>
      <c r="AN375" s="235">
        <f t="shared" si="67"/>
        <v>442873.08</v>
      </c>
      <c r="AO375" s="235">
        <f t="shared" si="67"/>
        <v>444432.09</v>
      </c>
      <c r="AP375" s="235">
        <f t="shared" si="67"/>
        <v>446269.13</v>
      </c>
      <c r="AQ375" s="235">
        <f t="shared" si="67"/>
        <v>448148.53</v>
      </c>
      <c r="AR375" s="235">
        <f t="shared" si="71"/>
        <v>450231.83</v>
      </c>
      <c r="AS375" s="235">
        <f t="shared" si="71"/>
        <v>452727.3</v>
      </c>
      <c r="AT375" s="235">
        <f t="shared" si="71"/>
        <v>455130.56</v>
      </c>
      <c r="AU375" s="236">
        <f t="shared" si="62"/>
        <v>5313293.4799999995</v>
      </c>
      <c r="AV375" s="236">
        <f t="shared" si="63"/>
        <v>457438.88</v>
      </c>
      <c r="AW375" s="236">
        <f t="shared" si="63"/>
        <v>459748.16</v>
      </c>
      <c r="AX375" s="236">
        <f t="shared" si="63"/>
        <v>461775.75</v>
      </c>
      <c r="AY375" s="236">
        <f t="shared" si="61"/>
        <v>463751.26</v>
      </c>
      <c r="AZ375" s="236">
        <f t="shared" si="70"/>
        <v>465656.39</v>
      </c>
      <c r="BA375" s="236">
        <f t="shared" si="70"/>
        <v>467238.7</v>
      </c>
      <c r="BB375" s="236">
        <f t="shared" si="70"/>
        <v>469123.37</v>
      </c>
      <c r="BC375" s="236">
        <f t="shared" si="68"/>
        <v>471243.83</v>
      </c>
      <c r="BD375" s="236">
        <f t="shared" si="68"/>
        <v>473163.49</v>
      </c>
      <c r="BE375" s="236">
        <f t="shared" si="68"/>
        <v>474974.71</v>
      </c>
      <c r="BF375" s="236">
        <f t="shared" si="68"/>
        <v>477261.24</v>
      </c>
      <c r="BG375" s="236">
        <f t="shared" si="68"/>
        <v>479922.01</v>
      </c>
      <c r="BH375" s="236">
        <f t="shared" si="68"/>
        <v>482478.14</v>
      </c>
      <c r="BI375" s="236">
        <f t="shared" si="72"/>
        <v>484982.38</v>
      </c>
      <c r="BJ375" s="236">
        <f t="shared" si="72"/>
        <v>487223.59</v>
      </c>
      <c r="BK375" s="236">
        <f t="shared" si="72"/>
        <v>489443.08</v>
      </c>
      <c r="BL375" s="235">
        <f t="shared" si="64"/>
        <v>5722710.9299999997</v>
      </c>
      <c r="BM375" s="234"/>
      <c r="BN375" s="234"/>
      <c r="BO375" s="234"/>
      <c r="BP375" s="234"/>
      <c r="BQ375" s="234"/>
      <c r="BS375" s="232"/>
      <c r="BT375" s="232"/>
    </row>
    <row r="376" spans="1:72">
      <c r="A376" s="234" t="s">
        <v>589</v>
      </c>
      <c r="B376" s="231">
        <v>4.0000000000000008E-2</v>
      </c>
      <c r="C376" s="231">
        <v>4.0000000000000008E-2</v>
      </c>
      <c r="D376" s="220">
        <v>3929229.23</v>
      </c>
      <c r="E376" s="220">
        <v>3920528.6</v>
      </c>
      <c r="F376" s="220">
        <v>3918625.84</v>
      </c>
      <c r="G376" s="220">
        <v>3926625.41</v>
      </c>
      <c r="H376" s="220">
        <v>3936676.52</v>
      </c>
      <c r="I376" s="220">
        <v>3955741.0300000003</v>
      </c>
      <c r="J376" s="220">
        <v>3971570.4049999998</v>
      </c>
      <c r="K376" s="220">
        <v>3988548.98</v>
      </c>
      <c r="L376" s="220">
        <v>4011853.7850000001</v>
      </c>
      <c r="M376" s="220">
        <v>4038376.7250000001</v>
      </c>
      <c r="N376" s="220">
        <v>4061216.7800000003</v>
      </c>
      <c r="O376" s="220">
        <v>4077728.0100000007</v>
      </c>
      <c r="P376" s="220">
        <f t="shared" si="65"/>
        <v>47736721.315000005</v>
      </c>
      <c r="Q376" s="220">
        <v>4094238.6700000004</v>
      </c>
      <c r="R376" s="220">
        <v>4113156.1700000004</v>
      </c>
      <c r="S376" s="220">
        <v>4131830.8150000004</v>
      </c>
      <c r="T376" s="220">
        <v>4149883.0300000003</v>
      </c>
      <c r="U376" s="220">
        <v>4164990.5600000005</v>
      </c>
      <c r="V376" s="220">
        <v>4177775.2700000005</v>
      </c>
      <c r="W376" s="220">
        <v>4191425.2700000005</v>
      </c>
      <c r="X376" s="220">
        <v>4205698.2700000005</v>
      </c>
      <c r="Y376" s="220">
        <v>4220266.8250000002</v>
      </c>
      <c r="Z376" s="220">
        <v>4233051.5350000011</v>
      </c>
      <c r="AA376" s="220">
        <v>4247277.6300000008</v>
      </c>
      <c r="AB376" s="220">
        <v>4262615.0500000007</v>
      </c>
      <c r="AC376" s="220">
        <v>4278812.9750000006</v>
      </c>
      <c r="AD376" s="220">
        <v>4296797.3600000003</v>
      </c>
      <c r="AE376" s="220">
        <v>4313861.24</v>
      </c>
      <c r="AF376" s="220">
        <v>4330925.12</v>
      </c>
      <c r="AG376" s="220">
        <f t="shared" si="66"/>
        <v>50923497.104999997</v>
      </c>
      <c r="AH376" s="234"/>
      <c r="AI376" s="235">
        <f t="shared" si="69"/>
        <v>13097.43</v>
      </c>
      <c r="AJ376" s="235">
        <f t="shared" si="69"/>
        <v>13068.43</v>
      </c>
      <c r="AK376" s="235">
        <f t="shared" si="69"/>
        <v>13062.09</v>
      </c>
      <c r="AL376" s="235">
        <f t="shared" si="67"/>
        <v>13088.75</v>
      </c>
      <c r="AM376" s="235">
        <f t="shared" si="67"/>
        <v>13122.26</v>
      </c>
      <c r="AN376" s="235">
        <f t="shared" si="67"/>
        <v>13185.8</v>
      </c>
      <c r="AO376" s="235">
        <f t="shared" si="67"/>
        <v>13238.57</v>
      </c>
      <c r="AP376" s="235">
        <f t="shared" si="67"/>
        <v>13295.16</v>
      </c>
      <c r="AQ376" s="235">
        <f t="shared" si="67"/>
        <v>13372.85</v>
      </c>
      <c r="AR376" s="235">
        <f t="shared" si="71"/>
        <v>13461.26</v>
      </c>
      <c r="AS376" s="235">
        <f t="shared" si="71"/>
        <v>13537.39</v>
      </c>
      <c r="AT376" s="235">
        <f t="shared" si="71"/>
        <v>13592.43</v>
      </c>
      <c r="AU376" s="236">
        <f t="shared" si="62"/>
        <v>159122.41999999998</v>
      </c>
      <c r="AV376" s="236">
        <f t="shared" si="63"/>
        <v>13647.46</v>
      </c>
      <c r="AW376" s="236">
        <f t="shared" si="63"/>
        <v>13710.52</v>
      </c>
      <c r="AX376" s="236">
        <f t="shared" si="63"/>
        <v>13772.77</v>
      </c>
      <c r="AY376" s="236">
        <f t="shared" si="61"/>
        <v>13832.94</v>
      </c>
      <c r="AZ376" s="236">
        <f t="shared" si="70"/>
        <v>13883.3</v>
      </c>
      <c r="BA376" s="236">
        <f t="shared" si="70"/>
        <v>13925.92</v>
      </c>
      <c r="BB376" s="236">
        <f t="shared" si="70"/>
        <v>13971.42</v>
      </c>
      <c r="BC376" s="236">
        <f t="shared" si="68"/>
        <v>14018.99</v>
      </c>
      <c r="BD376" s="236">
        <f t="shared" si="68"/>
        <v>14067.56</v>
      </c>
      <c r="BE376" s="236">
        <f t="shared" si="68"/>
        <v>14110.17</v>
      </c>
      <c r="BF376" s="236">
        <f t="shared" si="68"/>
        <v>14157.59</v>
      </c>
      <c r="BG376" s="236">
        <f t="shared" si="68"/>
        <v>14208.72</v>
      </c>
      <c r="BH376" s="236">
        <f t="shared" si="68"/>
        <v>14262.71</v>
      </c>
      <c r="BI376" s="236">
        <f t="shared" si="72"/>
        <v>14322.66</v>
      </c>
      <c r="BJ376" s="236">
        <f t="shared" si="72"/>
        <v>14379.54</v>
      </c>
      <c r="BK376" s="236">
        <f t="shared" si="72"/>
        <v>14436.42</v>
      </c>
      <c r="BL376" s="235">
        <f t="shared" si="64"/>
        <v>169745.00000000003</v>
      </c>
      <c r="BM376" s="234"/>
      <c r="BN376" s="234"/>
      <c r="BO376" s="234"/>
      <c r="BP376" s="234"/>
      <c r="BQ376" s="234"/>
      <c r="BS376" s="232"/>
      <c r="BT376" s="232"/>
    </row>
    <row r="377" spans="1:72">
      <c r="A377" s="234" t="s">
        <v>590</v>
      </c>
      <c r="B377" s="231">
        <v>0</v>
      </c>
      <c r="C377" s="231">
        <v>0</v>
      </c>
      <c r="D377" s="220">
        <v>3048452.29</v>
      </c>
      <c r="E377" s="220">
        <v>3048452.29</v>
      </c>
      <c r="F377" s="220">
        <v>3048251.04</v>
      </c>
      <c r="G377" s="220">
        <v>3048049.79</v>
      </c>
      <c r="H377" s="220">
        <v>3048049.79</v>
      </c>
      <c r="I377" s="220">
        <v>3048049.79</v>
      </c>
      <c r="J377" s="220">
        <v>3049410.8</v>
      </c>
      <c r="K377" s="220">
        <v>3050771.81</v>
      </c>
      <c r="L377" s="220">
        <v>3050771.81</v>
      </c>
      <c r="M377" s="220">
        <v>3050771.81</v>
      </c>
      <c r="N377" s="220">
        <v>3050771.81</v>
      </c>
      <c r="O377" s="220">
        <v>3050771.81</v>
      </c>
      <c r="P377" s="220">
        <f t="shared" si="65"/>
        <v>36592574.839999996</v>
      </c>
      <c r="Q377" s="220">
        <v>3050771.81</v>
      </c>
      <c r="R377" s="220">
        <v>3050771.81</v>
      </c>
      <c r="S377" s="220">
        <v>3050771.81</v>
      </c>
      <c r="T377" s="220">
        <v>3050771.81</v>
      </c>
      <c r="U377" s="220">
        <v>3050771.81</v>
      </c>
      <c r="V377" s="220">
        <v>3050771.81</v>
      </c>
      <c r="W377" s="220">
        <v>3050771.81</v>
      </c>
      <c r="X377" s="220">
        <v>3050771.81</v>
      </c>
      <c r="Y377" s="220">
        <v>3050771.81</v>
      </c>
      <c r="Z377" s="220">
        <v>3588748.9950000001</v>
      </c>
      <c r="AA377" s="220">
        <v>4126726.18</v>
      </c>
      <c r="AB377" s="220">
        <v>4126726.18</v>
      </c>
      <c r="AC377" s="220">
        <v>4126726.18</v>
      </c>
      <c r="AD377" s="220">
        <v>4126726.18</v>
      </c>
      <c r="AE377" s="220">
        <v>4126726.18</v>
      </c>
      <c r="AF377" s="220">
        <v>4126726.18</v>
      </c>
      <c r="AG377" s="220">
        <f t="shared" si="66"/>
        <v>43602965.125</v>
      </c>
      <c r="AH377" s="234"/>
      <c r="AI377" s="235">
        <f t="shared" si="69"/>
        <v>0</v>
      </c>
      <c r="AJ377" s="235">
        <f t="shared" si="69"/>
        <v>0</v>
      </c>
      <c r="AK377" s="235">
        <f t="shared" si="69"/>
        <v>0</v>
      </c>
      <c r="AL377" s="235">
        <f t="shared" si="67"/>
        <v>0</v>
      </c>
      <c r="AM377" s="235">
        <f t="shared" si="67"/>
        <v>0</v>
      </c>
      <c r="AN377" s="235">
        <f t="shared" si="67"/>
        <v>0</v>
      </c>
      <c r="AO377" s="235">
        <f t="shared" si="67"/>
        <v>0</v>
      </c>
      <c r="AP377" s="235">
        <f t="shared" si="67"/>
        <v>0</v>
      </c>
      <c r="AQ377" s="235">
        <f t="shared" si="67"/>
        <v>0</v>
      </c>
      <c r="AR377" s="235">
        <f t="shared" si="71"/>
        <v>0</v>
      </c>
      <c r="AS377" s="235">
        <f t="shared" si="71"/>
        <v>0</v>
      </c>
      <c r="AT377" s="235">
        <f t="shared" si="71"/>
        <v>0</v>
      </c>
      <c r="AU377" s="236">
        <f t="shared" si="62"/>
        <v>0</v>
      </c>
      <c r="AV377" s="236">
        <f t="shared" si="63"/>
        <v>0</v>
      </c>
      <c r="AW377" s="236">
        <f t="shared" si="63"/>
        <v>0</v>
      </c>
      <c r="AX377" s="236">
        <f t="shared" si="63"/>
        <v>0</v>
      </c>
      <c r="AY377" s="236">
        <f t="shared" si="61"/>
        <v>0</v>
      </c>
      <c r="AZ377" s="236">
        <f t="shared" si="70"/>
        <v>0</v>
      </c>
      <c r="BA377" s="236">
        <f t="shared" si="70"/>
        <v>0</v>
      </c>
      <c r="BB377" s="236">
        <f t="shared" si="70"/>
        <v>0</v>
      </c>
      <c r="BC377" s="236">
        <f t="shared" si="68"/>
        <v>0</v>
      </c>
      <c r="BD377" s="236">
        <f t="shared" si="68"/>
        <v>0</v>
      </c>
      <c r="BE377" s="236">
        <f t="shared" si="68"/>
        <v>0</v>
      </c>
      <c r="BF377" s="236">
        <f t="shared" si="68"/>
        <v>0</v>
      </c>
      <c r="BG377" s="236">
        <f t="shared" si="68"/>
        <v>0</v>
      </c>
      <c r="BH377" s="236">
        <f t="shared" si="68"/>
        <v>0</v>
      </c>
      <c r="BI377" s="236">
        <f t="shared" si="72"/>
        <v>0</v>
      </c>
      <c r="BJ377" s="236">
        <f t="shared" si="72"/>
        <v>0</v>
      </c>
      <c r="BK377" s="236">
        <f t="shared" si="72"/>
        <v>0</v>
      </c>
      <c r="BL377" s="235">
        <f t="shared" si="64"/>
        <v>0</v>
      </c>
      <c r="BM377" s="234"/>
      <c r="BN377" s="234"/>
      <c r="BO377" s="234"/>
      <c r="BP377" s="234"/>
      <c r="BQ377" s="234"/>
      <c r="BS377" s="232"/>
      <c r="BT377" s="232"/>
    </row>
    <row r="378" spans="1:72">
      <c r="A378" s="234" t="s">
        <v>591</v>
      </c>
      <c r="B378" s="231">
        <v>0</v>
      </c>
      <c r="C378" s="231">
        <v>0</v>
      </c>
      <c r="D378" s="220">
        <v>529735.6</v>
      </c>
      <c r="E378" s="220">
        <v>529735.6</v>
      </c>
      <c r="F378" s="220">
        <v>529735.6</v>
      </c>
      <c r="G378" s="220">
        <v>533050.15</v>
      </c>
      <c r="H378" s="220">
        <v>536364.69000000006</v>
      </c>
      <c r="I378" s="220">
        <v>536364.69000000006</v>
      </c>
      <c r="J378" s="220">
        <v>536364.69000000006</v>
      </c>
      <c r="K378" s="220">
        <v>536364.69000000006</v>
      </c>
      <c r="L378" s="220">
        <v>536364.69000000006</v>
      </c>
      <c r="M378" s="220">
        <v>536364.69000000006</v>
      </c>
      <c r="N378" s="220">
        <v>536364.69000000006</v>
      </c>
      <c r="O378" s="220">
        <v>536364.69000000006</v>
      </c>
      <c r="P378" s="220">
        <f t="shared" si="65"/>
        <v>6413174.4700000016</v>
      </c>
      <c r="Q378" s="220">
        <v>536364.69000000006</v>
      </c>
      <c r="R378" s="220">
        <v>536364.69000000006</v>
      </c>
      <c r="S378" s="220">
        <v>536364.69000000006</v>
      </c>
      <c r="T378" s="220">
        <v>536364.69000000006</v>
      </c>
      <c r="U378" s="220">
        <v>536364.69000000006</v>
      </c>
      <c r="V378" s="220">
        <v>536364.69000000006</v>
      </c>
      <c r="W378" s="220">
        <v>536364.69000000006</v>
      </c>
      <c r="X378" s="220">
        <v>536364.69000000006</v>
      </c>
      <c r="Y378" s="220">
        <v>536364.69000000006</v>
      </c>
      <c r="Z378" s="220">
        <v>536364.69000000006</v>
      </c>
      <c r="AA378" s="220">
        <v>536364.69000000006</v>
      </c>
      <c r="AB378" s="220">
        <v>536364.69000000006</v>
      </c>
      <c r="AC378" s="220">
        <v>536364.69000000006</v>
      </c>
      <c r="AD378" s="220">
        <v>536364.69000000006</v>
      </c>
      <c r="AE378" s="220">
        <v>536364.69000000006</v>
      </c>
      <c r="AF378" s="220">
        <v>536364.69000000006</v>
      </c>
      <c r="AG378" s="220">
        <f t="shared" si="66"/>
        <v>6436376.2800000021</v>
      </c>
      <c r="AH378" s="234"/>
      <c r="AI378" s="235">
        <f t="shared" si="69"/>
        <v>0</v>
      </c>
      <c r="AJ378" s="235">
        <f t="shared" si="69"/>
        <v>0</v>
      </c>
      <c r="AK378" s="235">
        <f t="shared" si="69"/>
        <v>0</v>
      </c>
      <c r="AL378" s="235">
        <f t="shared" si="67"/>
        <v>0</v>
      </c>
      <c r="AM378" s="235">
        <f t="shared" si="67"/>
        <v>0</v>
      </c>
      <c r="AN378" s="235">
        <f t="shared" si="67"/>
        <v>0</v>
      </c>
      <c r="AO378" s="235">
        <f t="shared" si="67"/>
        <v>0</v>
      </c>
      <c r="AP378" s="235">
        <f t="shared" si="67"/>
        <v>0</v>
      </c>
      <c r="AQ378" s="235">
        <f t="shared" si="67"/>
        <v>0</v>
      </c>
      <c r="AR378" s="235">
        <f t="shared" si="71"/>
        <v>0</v>
      </c>
      <c r="AS378" s="235">
        <f t="shared" si="71"/>
        <v>0</v>
      </c>
      <c r="AT378" s="235">
        <f t="shared" si="71"/>
        <v>0</v>
      </c>
      <c r="AU378" s="236">
        <f t="shared" si="62"/>
        <v>0</v>
      </c>
      <c r="AV378" s="236">
        <f t="shared" si="63"/>
        <v>0</v>
      </c>
      <c r="AW378" s="236">
        <f t="shared" si="63"/>
        <v>0</v>
      </c>
      <c r="AX378" s="236">
        <f t="shared" si="63"/>
        <v>0</v>
      </c>
      <c r="AY378" s="236">
        <f t="shared" si="61"/>
        <v>0</v>
      </c>
      <c r="AZ378" s="236">
        <f t="shared" si="70"/>
        <v>0</v>
      </c>
      <c r="BA378" s="236">
        <f t="shared" si="70"/>
        <v>0</v>
      </c>
      <c r="BB378" s="236">
        <f t="shared" si="70"/>
        <v>0</v>
      </c>
      <c r="BC378" s="236">
        <f t="shared" si="68"/>
        <v>0</v>
      </c>
      <c r="BD378" s="236">
        <f t="shared" si="68"/>
        <v>0</v>
      </c>
      <c r="BE378" s="236">
        <f t="shared" si="68"/>
        <v>0</v>
      </c>
      <c r="BF378" s="236">
        <f t="shared" si="68"/>
        <v>0</v>
      </c>
      <c r="BG378" s="236">
        <f t="shared" si="68"/>
        <v>0</v>
      </c>
      <c r="BH378" s="236">
        <f t="shared" si="68"/>
        <v>0</v>
      </c>
      <c r="BI378" s="236">
        <f t="shared" si="72"/>
        <v>0</v>
      </c>
      <c r="BJ378" s="236">
        <f t="shared" si="72"/>
        <v>0</v>
      </c>
      <c r="BK378" s="236">
        <f t="shared" si="72"/>
        <v>0</v>
      </c>
      <c r="BL378" s="235">
        <f t="shared" si="64"/>
        <v>0</v>
      </c>
      <c r="BM378" s="234"/>
      <c r="BN378" s="234"/>
      <c r="BO378" s="234"/>
      <c r="BP378" s="234"/>
      <c r="BQ378" s="234"/>
    </row>
    <row r="379" spans="1:72">
      <c r="A379" s="234" t="s">
        <v>592</v>
      </c>
      <c r="B379" s="231">
        <v>2.4300000000000002E-2</v>
      </c>
      <c r="C379" s="231">
        <v>2.4300000000000002E-2</v>
      </c>
      <c r="D379" s="220">
        <v>53272199.57</v>
      </c>
      <c r="E379" s="220">
        <v>53598308.670000002</v>
      </c>
      <c r="F379" s="220">
        <v>54528364.840000004</v>
      </c>
      <c r="G379" s="220">
        <v>55304198.359999999</v>
      </c>
      <c r="H379" s="220">
        <v>55498167.810000002</v>
      </c>
      <c r="I379" s="220">
        <v>55517517.140000001</v>
      </c>
      <c r="J379" s="220">
        <v>57045212.995000005</v>
      </c>
      <c r="K379" s="220">
        <v>59519914.185000002</v>
      </c>
      <c r="L379" s="220">
        <v>61734602.589999996</v>
      </c>
      <c r="M379" s="220">
        <v>66178447.520000003</v>
      </c>
      <c r="N379" s="220">
        <v>69522113.179999992</v>
      </c>
      <c r="O379" s="220">
        <v>69848128.605000004</v>
      </c>
      <c r="P379" s="220">
        <f t="shared" si="65"/>
        <v>711567175.46499991</v>
      </c>
      <c r="Q379" s="220">
        <v>70284934.280000001</v>
      </c>
      <c r="R379" s="220">
        <v>70732255.825000018</v>
      </c>
      <c r="S379" s="220">
        <v>71015056.045000017</v>
      </c>
      <c r="T379" s="220">
        <v>71379395.415000007</v>
      </c>
      <c r="U379" s="220">
        <v>71802153.675000012</v>
      </c>
      <c r="V379" s="220">
        <v>72446307.480000004</v>
      </c>
      <c r="W379" s="220">
        <v>73565503.954999998</v>
      </c>
      <c r="X379" s="220">
        <v>74683078.655000001</v>
      </c>
      <c r="Y379" s="220">
        <v>75551895.385000005</v>
      </c>
      <c r="Z379" s="220">
        <v>79264410.680000022</v>
      </c>
      <c r="AA379" s="220">
        <v>82562991.795000017</v>
      </c>
      <c r="AB379" s="220">
        <v>82589060.545000017</v>
      </c>
      <c r="AC379" s="220">
        <v>82657237.445000008</v>
      </c>
      <c r="AD379" s="220">
        <v>82725414.345000014</v>
      </c>
      <c r="AE379" s="220">
        <v>82758569.195000008</v>
      </c>
      <c r="AF379" s="220">
        <v>82845729.25</v>
      </c>
      <c r="AG379" s="220">
        <f t="shared" si="66"/>
        <v>943452352.40500021</v>
      </c>
      <c r="AH379" s="234"/>
      <c r="AI379" s="235">
        <f t="shared" si="69"/>
        <v>107876.2</v>
      </c>
      <c r="AJ379" s="235">
        <f t="shared" si="69"/>
        <v>108536.58</v>
      </c>
      <c r="AK379" s="235">
        <f t="shared" si="69"/>
        <v>110419.94</v>
      </c>
      <c r="AL379" s="235">
        <f t="shared" si="67"/>
        <v>111991</v>
      </c>
      <c r="AM379" s="235">
        <f t="shared" si="67"/>
        <v>112383.79</v>
      </c>
      <c r="AN379" s="235">
        <f t="shared" si="67"/>
        <v>112422.97</v>
      </c>
      <c r="AO379" s="235">
        <f t="shared" si="67"/>
        <v>115516.56</v>
      </c>
      <c r="AP379" s="235">
        <f t="shared" si="67"/>
        <v>120527.83</v>
      </c>
      <c r="AQ379" s="235">
        <f t="shared" si="67"/>
        <v>125012.57</v>
      </c>
      <c r="AR379" s="235">
        <f t="shared" si="71"/>
        <v>134011.35999999999</v>
      </c>
      <c r="AS379" s="235">
        <f t="shared" si="71"/>
        <v>140782.28</v>
      </c>
      <c r="AT379" s="235">
        <f t="shared" si="71"/>
        <v>141442.46</v>
      </c>
      <c r="AU379" s="236">
        <f t="shared" si="62"/>
        <v>1440923.5399999998</v>
      </c>
      <c r="AV379" s="236">
        <f t="shared" si="63"/>
        <v>142326.99</v>
      </c>
      <c r="AW379" s="236">
        <f t="shared" si="63"/>
        <v>143232.82</v>
      </c>
      <c r="AX379" s="236">
        <f t="shared" si="63"/>
        <v>143805.49</v>
      </c>
      <c r="AY379" s="236">
        <f t="shared" si="61"/>
        <v>144543.28</v>
      </c>
      <c r="AZ379" s="236">
        <f t="shared" si="70"/>
        <v>145399.35999999999</v>
      </c>
      <c r="BA379" s="236">
        <f t="shared" si="70"/>
        <v>146703.76999999999</v>
      </c>
      <c r="BB379" s="236">
        <f t="shared" si="70"/>
        <v>148970.15</v>
      </c>
      <c r="BC379" s="236">
        <f t="shared" si="68"/>
        <v>151233.23000000001</v>
      </c>
      <c r="BD379" s="236">
        <f t="shared" si="68"/>
        <v>152992.59</v>
      </c>
      <c r="BE379" s="236">
        <f t="shared" si="68"/>
        <v>160510.43</v>
      </c>
      <c r="BF379" s="236">
        <f t="shared" si="68"/>
        <v>167190.06</v>
      </c>
      <c r="BG379" s="236">
        <f t="shared" si="68"/>
        <v>167242.85</v>
      </c>
      <c r="BH379" s="236">
        <f t="shared" si="68"/>
        <v>167380.91</v>
      </c>
      <c r="BI379" s="236">
        <f t="shared" si="72"/>
        <v>167518.96</v>
      </c>
      <c r="BJ379" s="236">
        <f t="shared" si="72"/>
        <v>167586.1</v>
      </c>
      <c r="BK379" s="236">
        <f t="shared" si="72"/>
        <v>167762.6</v>
      </c>
      <c r="BL379" s="235">
        <f t="shared" si="64"/>
        <v>1910491.0100000002</v>
      </c>
      <c r="BM379" s="234"/>
      <c r="BN379" s="234"/>
      <c r="BO379" s="234"/>
      <c r="BP379" s="234"/>
      <c r="BQ379" s="234"/>
    </row>
    <row r="380" spans="1:72">
      <c r="A380" s="234" t="s">
        <v>593</v>
      </c>
      <c r="B380" s="231">
        <v>2.4300000000000002E-2</v>
      </c>
      <c r="C380" s="231">
        <v>2.4300000000000002E-2</v>
      </c>
      <c r="D380" s="220">
        <v>6493349.9100000001</v>
      </c>
      <c r="E380" s="220">
        <v>6493349.9100000001</v>
      </c>
      <c r="F380" s="220">
        <v>6493349.9100000001</v>
      </c>
      <c r="G380" s="220">
        <v>6186170.4400000004</v>
      </c>
      <c r="H380" s="220">
        <v>5908728.3300000001</v>
      </c>
      <c r="I380" s="220">
        <v>5938465.7000000002</v>
      </c>
      <c r="J380" s="220">
        <v>6021467.0449999999</v>
      </c>
      <c r="K380" s="220">
        <v>6104468.3900000006</v>
      </c>
      <c r="L380" s="220">
        <v>6104468.3900000006</v>
      </c>
      <c r="M380" s="220">
        <v>6104468.3900000006</v>
      </c>
      <c r="N380" s="220">
        <v>6104468.3900000006</v>
      </c>
      <c r="O380" s="220">
        <v>6104468.3900000006</v>
      </c>
      <c r="P380" s="220">
        <f t="shared" si="65"/>
        <v>74057223.195000008</v>
      </c>
      <c r="Q380" s="220">
        <v>6104468.3900000006</v>
      </c>
      <c r="R380" s="220">
        <v>6104468.3900000006</v>
      </c>
      <c r="S380" s="220">
        <v>6104468.3900000006</v>
      </c>
      <c r="T380" s="220">
        <v>6104468.3900000006</v>
      </c>
      <c r="U380" s="220">
        <v>6104468.3900000006</v>
      </c>
      <c r="V380" s="220">
        <v>6104468.3900000006</v>
      </c>
      <c r="W380" s="220">
        <v>6112060.6400000006</v>
      </c>
      <c r="X380" s="220">
        <v>6180390.8900000006</v>
      </c>
      <c r="Y380" s="220">
        <v>6247711.8250000002</v>
      </c>
      <c r="Z380" s="220">
        <v>6904249.495000001</v>
      </c>
      <c r="AA380" s="220">
        <v>7554204.2300000004</v>
      </c>
      <c r="AB380" s="220">
        <v>7554204.2300000004</v>
      </c>
      <c r="AC380" s="220">
        <v>7554204.2300000004</v>
      </c>
      <c r="AD380" s="220">
        <v>7554204.2300000004</v>
      </c>
      <c r="AE380" s="220">
        <v>7554204.2300000004</v>
      </c>
      <c r="AF380" s="220">
        <v>7554204.2300000004</v>
      </c>
      <c r="AG380" s="220">
        <f t="shared" si="66"/>
        <v>82978575.01000002</v>
      </c>
      <c r="AH380" s="234"/>
      <c r="AI380" s="235">
        <f t="shared" si="69"/>
        <v>13149.03</v>
      </c>
      <c r="AJ380" s="235">
        <f t="shared" si="69"/>
        <v>13149.03</v>
      </c>
      <c r="AK380" s="235">
        <f t="shared" si="69"/>
        <v>13149.03</v>
      </c>
      <c r="AL380" s="235">
        <f t="shared" si="67"/>
        <v>12527</v>
      </c>
      <c r="AM380" s="235">
        <f t="shared" si="67"/>
        <v>11965.17</v>
      </c>
      <c r="AN380" s="235">
        <f t="shared" si="67"/>
        <v>12025.39</v>
      </c>
      <c r="AO380" s="235">
        <f t="shared" si="67"/>
        <v>12193.47</v>
      </c>
      <c r="AP380" s="235">
        <f t="shared" si="67"/>
        <v>12361.55</v>
      </c>
      <c r="AQ380" s="235">
        <f t="shared" si="67"/>
        <v>12361.55</v>
      </c>
      <c r="AR380" s="235">
        <f t="shared" si="71"/>
        <v>12361.55</v>
      </c>
      <c r="AS380" s="235">
        <f t="shared" si="71"/>
        <v>12361.55</v>
      </c>
      <c r="AT380" s="235">
        <f t="shared" si="71"/>
        <v>12361.55</v>
      </c>
      <c r="AU380" s="236">
        <f t="shared" si="62"/>
        <v>149965.87</v>
      </c>
      <c r="AV380" s="236">
        <f t="shared" si="63"/>
        <v>12361.55</v>
      </c>
      <c r="AW380" s="236">
        <f t="shared" si="63"/>
        <v>12361.55</v>
      </c>
      <c r="AX380" s="236">
        <f t="shared" si="63"/>
        <v>12361.55</v>
      </c>
      <c r="AY380" s="236">
        <f t="shared" si="61"/>
        <v>12361.55</v>
      </c>
      <c r="AZ380" s="236">
        <f t="shared" si="70"/>
        <v>12361.55</v>
      </c>
      <c r="BA380" s="236">
        <f t="shared" si="70"/>
        <v>12361.55</v>
      </c>
      <c r="BB380" s="236">
        <f t="shared" si="70"/>
        <v>12376.92</v>
      </c>
      <c r="BC380" s="236">
        <f t="shared" si="68"/>
        <v>12515.29</v>
      </c>
      <c r="BD380" s="236">
        <f t="shared" si="68"/>
        <v>12651.62</v>
      </c>
      <c r="BE380" s="236">
        <f t="shared" si="68"/>
        <v>13981.11</v>
      </c>
      <c r="BF380" s="236">
        <f t="shared" si="68"/>
        <v>15297.26</v>
      </c>
      <c r="BG380" s="236">
        <f t="shared" si="68"/>
        <v>15297.26</v>
      </c>
      <c r="BH380" s="236">
        <f t="shared" si="68"/>
        <v>15297.26</v>
      </c>
      <c r="BI380" s="236">
        <f t="shared" si="72"/>
        <v>15297.26</v>
      </c>
      <c r="BJ380" s="236">
        <f t="shared" si="72"/>
        <v>15297.26</v>
      </c>
      <c r="BK380" s="236">
        <f t="shared" si="72"/>
        <v>15297.26</v>
      </c>
      <c r="BL380" s="235">
        <f t="shared" si="64"/>
        <v>168031.6</v>
      </c>
      <c r="BM380" s="234"/>
      <c r="BN380" s="234"/>
      <c r="BO380" s="234"/>
      <c r="BP380" s="234"/>
      <c r="BQ380" s="234"/>
    </row>
    <row r="381" spans="1:72">
      <c r="A381" s="234" t="s">
        <v>594</v>
      </c>
      <c r="B381" s="231">
        <v>2.4300000000000002E-2</v>
      </c>
      <c r="C381" s="231">
        <v>2.4300000000000002E-2</v>
      </c>
      <c r="D381" s="220">
        <v>55125.86</v>
      </c>
      <c r="E381" s="220">
        <v>55125.86</v>
      </c>
      <c r="F381" s="220">
        <v>55125.86</v>
      </c>
      <c r="G381" s="220">
        <v>55125.86</v>
      </c>
      <c r="H381" s="220">
        <v>55125.86</v>
      </c>
      <c r="I381" s="220">
        <v>55125.86</v>
      </c>
      <c r="J381" s="220">
        <v>55125.86</v>
      </c>
      <c r="K381" s="220">
        <v>55125.86</v>
      </c>
      <c r="L381" s="220">
        <v>55125.86</v>
      </c>
      <c r="M381" s="220">
        <v>55125.86</v>
      </c>
      <c r="N381" s="220">
        <v>55125.86</v>
      </c>
      <c r="O381" s="220">
        <v>55125.86</v>
      </c>
      <c r="P381" s="220">
        <f t="shared" si="65"/>
        <v>661510.31999999995</v>
      </c>
      <c r="Q381" s="220">
        <v>55125.86</v>
      </c>
      <c r="R381" s="220">
        <v>55125.86</v>
      </c>
      <c r="S381" s="220">
        <v>55125.86</v>
      </c>
      <c r="T381" s="220">
        <v>55125.86</v>
      </c>
      <c r="U381" s="220">
        <v>55125.86</v>
      </c>
      <c r="V381" s="220">
        <v>55125.86</v>
      </c>
      <c r="W381" s="220">
        <v>55125.86</v>
      </c>
      <c r="X381" s="220">
        <v>55125.86</v>
      </c>
      <c r="Y381" s="220">
        <v>55125.86</v>
      </c>
      <c r="Z381" s="220">
        <v>55125.86</v>
      </c>
      <c r="AA381" s="220">
        <v>55125.86</v>
      </c>
      <c r="AB381" s="220">
        <v>55125.86</v>
      </c>
      <c r="AC381" s="220">
        <v>55125.86</v>
      </c>
      <c r="AD381" s="220">
        <v>55125.86</v>
      </c>
      <c r="AE381" s="220">
        <v>55125.86</v>
      </c>
      <c r="AF381" s="220">
        <v>55125.86</v>
      </c>
      <c r="AG381" s="220">
        <f t="shared" si="66"/>
        <v>661510.31999999995</v>
      </c>
      <c r="AH381" s="234"/>
      <c r="AI381" s="235">
        <f t="shared" si="69"/>
        <v>111.63</v>
      </c>
      <c r="AJ381" s="235">
        <f t="shared" si="69"/>
        <v>111.63</v>
      </c>
      <c r="AK381" s="235">
        <f t="shared" si="69"/>
        <v>111.63</v>
      </c>
      <c r="AL381" s="235">
        <f t="shared" si="67"/>
        <v>111.63</v>
      </c>
      <c r="AM381" s="235">
        <f t="shared" si="67"/>
        <v>111.63</v>
      </c>
      <c r="AN381" s="235">
        <f t="shared" si="67"/>
        <v>111.63</v>
      </c>
      <c r="AO381" s="235">
        <f t="shared" si="67"/>
        <v>111.63</v>
      </c>
      <c r="AP381" s="235">
        <f t="shared" si="67"/>
        <v>111.63</v>
      </c>
      <c r="AQ381" s="235">
        <f t="shared" si="67"/>
        <v>111.63</v>
      </c>
      <c r="AR381" s="235">
        <f t="shared" si="71"/>
        <v>111.63</v>
      </c>
      <c r="AS381" s="235">
        <f t="shared" si="71"/>
        <v>111.63</v>
      </c>
      <c r="AT381" s="235">
        <f t="shared" si="71"/>
        <v>111.63</v>
      </c>
      <c r="AU381" s="236">
        <f t="shared" si="62"/>
        <v>1339.56</v>
      </c>
      <c r="AV381" s="236">
        <f t="shared" si="63"/>
        <v>111.63</v>
      </c>
      <c r="AW381" s="236">
        <f t="shared" si="63"/>
        <v>111.63</v>
      </c>
      <c r="AX381" s="236">
        <f t="shared" si="63"/>
        <v>111.63</v>
      </c>
      <c r="AY381" s="236">
        <f t="shared" si="61"/>
        <v>111.63</v>
      </c>
      <c r="AZ381" s="236">
        <f t="shared" si="70"/>
        <v>111.63</v>
      </c>
      <c r="BA381" s="236">
        <f t="shared" si="70"/>
        <v>111.63</v>
      </c>
      <c r="BB381" s="236">
        <f t="shared" si="70"/>
        <v>111.63</v>
      </c>
      <c r="BC381" s="236">
        <f t="shared" si="68"/>
        <v>111.63</v>
      </c>
      <c r="BD381" s="236">
        <f t="shared" si="68"/>
        <v>111.63</v>
      </c>
      <c r="BE381" s="236">
        <f t="shared" si="68"/>
        <v>111.63</v>
      </c>
      <c r="BF381" s="236">
        <f t="shared" si="68"/>
        <v>111.63</v>
      </c>
      <c r="BG381" s="236">
        <f t="shared" si="68"/>
        <v>111.63</v>
      </c>
      <c r="BH381" s="236">
        <f t="shared" si="68"/>
        <v>111.63</v>
      </c>
      <c r="BI381" s="236">
        <f t="shared" si="72"/>
        <v>111.63</v>
      </c>
      <c r="BJ381" s="236">
        <f t="shared" si="72"/>
        <v>111.63</v>
      </c>
      <c r="BK381" s="236">
        <f t="shared" si="72"/>
        <v>111.63</v>
      </c>
      <c r="BL381" s="235">
        <f t="shared" si="64"/>
        <v>1339.56</v>
      </c>
      <c r="BM381" s="234"/>
      <c r="BN381" s="234"/>
      <c r="BO381" s="234"/>
      <c r="BP381" s="234"/>
      <c r="BQ381" s="234"/>
    </row>
    <row r="382" spans="1:72">
      <c r="A382" s="234" t="s">
        <v>595</v>
      </c>
      <c r="B382" s="231">
        <v>2.4300000000000002E-2</v>
      </c>
      <c r="C382" s="231">
        <v>2.4300000000000002E-2</v>
      </c>
      <c r="D382" s="220">
        <v>4927267.08</v>
      </c>
      <c r="E382" s="220">
        <v>4927267.08</v>
      </c>
      <c r="F382" s="220">
        <v>4927267.08</v>
      </c>
      <c r="G382" s="220">
        <v>4927267.08</v>
      </c>
      <c r="H382" s="220">
        <v>4927267.08</v>
      </c>
      <c r="I382" s="220">
        <v>4927267.08</v>
      </c>
      <c r="J382" s="220">
        <v>4927267.08</v>
      </c>
      <c r="K382" s="220">
        <v>4927267.08</v>
      </c>
      <c r="L382" s="220">
        <v>4927267.08</v>
      </c>
      <c r="M382" s="220">
        <v>4927267.08</v>
      </c>
      <c r="N382" s="220">
        <v>4927267.08</v>
      </c>
      <c r="O382" s="220">
        <v>4927267.08</v>
      </c>
      <c r="P382" s="220">
        <f t="shared" si="65"/>
        <v>59127204.959999986</v>
      </c>
      <c r="Q382" s="220">
        <v>4927267.08</v>
      </c>
      <c r="R382" s="220">
        <v>4927267.08</v>
      </c>
      <c r="S382" s="220">
        <v>4927267.08</v>
      </c>
      <c r="T382" s="220">
        <v>4927267.08</v>
      </c>
      <c r="U382" s="220">
        <v>4927267.08</v>
      </c>
      <c r="V382" s="220">
        <v>4927267.08</v>
      </c>
      <c r="W382" s="220">
        <v>4927267.08</v>
      </c>
      <c r="X382" s="220">
        <v>4927267.08</v>
      </c>
      <c r="Y382" s="220">
        <v>4927267.08</v>
      </c>
      <c r="Z382" s="220">
        <v>4927267.08</v>
      </c>
      <c r="AA382" s="220">
        <v>4927267.08</v>
      </c>
      <c r="AB382" s="220">
        <v>4927267.08</v>
      </c>
      <c r="AC382" s="220">
        <v>4927267.08</v>
      </c>
      <c r="AD382" s="220">
        <v>4927267.08</v>
      </c>
      <c r="AE382" s="220">
        <v>4927267.08</v>
      </c>
      <c r="AF382" s="220">
        <v>4927267.08</v>
      </c>
      <c r="AG382" s="220">
        <f t="shared" si="66"/>
        <v>59127204.959999986</v>
      </c>
      <c r="AH382" s="234"/>
      <c r="AI382" s="235">
        <f t="shared" si="69"/>
        <v>9977.7199999999993</v>
      </c>
      <c r="AJ382" s="235">
        <f t="shared" si="69"/>
        <v>9977.7199999999993</v>
      </c>
      <c r="AK382" s="235">
        <f t="shared" si="69"/>
        <v>9977.7199999999993</v>
      </c>
      <c r="AL382" s="235">
        <f t="shared" si="67"/>
        <v>9977.7199999999993</v>
      </c>
      <c r="AM382" s="235">
        <f t="shared" si="67"/>
        <v>9977.7199999999993</v>
      </c>
      <c r="AN382" s="235">
        <f t="shared" si="67"/>
        <v>9977.7199999999993</v>
      </c>
      <c r="AO382" s="235">
        <f t="shared" si="67"/>
        <v>9977.7199999999993</v>
      </c>
      <c r="AP382" s="235">
        <f t="shared" si="67"/>
        <v>9977.7199999999993</v>
      </c>
      <c r="AQ382" s="235">
        <f t="shared" si="67"/>
        <v>9977.7199999999993</v>
      </c>
      <c r="AR382" s="235">
        <f t="shared" si="71"/>
        <v>9977.7199999999993</v>
      </c>
      <c r="AS382" s="235">
        <f t="shared" si="71"/>
        <v>9977.7199999999993</v>
      </c>
      <c r="AT382" s="235">
        <f t="shared" si="71"/>
        <v>9977.7199999999993</v>
      </c>
      <c r="AU382" s="236">
        <f t="shared" si="62"/>
        <v>119732.64</v>
      </c>
      <c r="AV382" s="236">
        <f t="shared" si="63"/>
        <v>9977.7199999999993</v>
      </c>
      <c r="AW382" s="236">
        <f t="shared" si="63"/>
        <v>9977.7199999999993</v>
      </c>
      <c r="AX382" s="236">
        <f t="shared" si="63"/>
        <v>9977.7199999999993</v>
      </c>
      <c r="AY382" s="236">
        <f t="shared" si="61"/>
        <v>9977.7199999999993</v>
      </c>
      <c r="AZ382" s="236">
        <f t="shared" si="70"/>
        <v>9977.7199999999993</v>
      </c>
      <c r="BA382" s="236">
        <f t="shared" si="70"/>
        <v>9977.7199999999993</v>
      </c>
      <c r="BB382" s="236">
        <f t="shared" si="70"/>
        <v>9977.7199999999993</v>
      </c>
      <c r="BC382" s="236">
        <f t="shared" si="68"/>
        <v>9977.7199999999993</v>
      </c>
      <c r="BD382" s="236">
        <f t="shared" si="68"/>
        <v>9977.7199999999993</v>
      </c>
      <c r="BE382" s="236">
        <f t="shared" si="68"/>
        <v>9977.7199999999993</v>
      </c>
      <c r="BF382" s="236">
        <f t="shared" si="68"/>
        <v>9977.7199999999993</v>
      </c>
      <c r="BG382" s="236">
        <f t="shared" si="68"/>
        <v>9977.7199999999993</v>
      </c>
      <c r="BH382" s="236">
        <f t="shared" si="68"/>
        <v>9977.7199999999993</v>
      </c>
      <c r="BI382" s="236">
        <f t="shared" si="72"/>
        <v>9977.7199999999993</v>
      </c>
      <c r="BJ382" s="236">
        <f t="shared" si="72"/>
        <v>9977.7199999999993</v>
      </c>
      <c r="BK382" s="236">
        <f t="shared" si="72"/>
        <v>9977.7199999999993</v>
      </c>
      <c r="BL382" s="235">
        <f t="shared" si="64"/>
        <v>119732.64</v>
      </c>
      <c r="BM382" s="234"/>
      <c r="BN382" s="234"/>
      <c r="BO382" s="234"/>
      <c r="BP382" s="234"/>
      <c r="BQ382" s="234"/>
    </row>
    <row r="383" spans="1:72">
      <c r="A383" s="234" t="s">
        <v>596</v>
      </c>
      <c r="B383" s="231">
        <v>2.4300000000000002E-2</v>
      </c>
      <c r="C383" s="231">
        <v>2.4300000000000002E-2</v>
      </c>
      <c r="D383" s="220">
        <v>10865641.02</v>
      </c>
      <c r="E383" s="220">
        <v>10865641.02</v>
      </c>
      <c r="F383" s="220">
        <v>10865641.02</v>
      </c>
      <c r="G383" s="220">
        <v>10865641.02</v>
      </c>
      <c r="H383" s="220">
        <v>10865641.02</v>
      </c>
      <c r="I383" s="220">
        <v>10865641.02</v>
      </c>
      <c r="J383" s="220">
        <v>11706100.189999999</v>
      </c>
      <c r="K383" s="220">
        <v>13477460.664999999</v>
      </c>
      <c r="L383" s="220">
        <v>14408361.969999999</v>
      </c>
      <c r="M383" s="220">
        <v>14408361.969999999</v>
      </c>
      <c r="N383" s="220">
        <v>14408361.969999999</v>
      </c>
      <c r="O383" s="220">
        <v>14408361.969999999</v>
      </c>
      <c r="P383" s="220">
        <f t="shared" si="65"/>
        <v>148010854.85499999</v>
      </c>
      <c r="Q383" s="220">
        <v>14408361.969999999</v>
      </c>
      <c r="R383" s="220">
        <v>14408361.969999999</v>
      </c>
      <c r="S383" s="220">
        <v>14408361.969999999</v>
      </c>
      <c r="T383" s="220">
        <v>14408361.969999999</v>
      </c>
      <c r="U383" s="220">
        <v>14408361.969999999</v>
      </c>
      <c r="V383" s="220">
        <v>14408361.969999999</v>
      </c>
      <c r="W383" s="220">
        <v>14408361.969999999</v>
      </c>
      <c r="X383" s="220">
        <v>14520361.829999998</v>
      </c>
      <c r="Y383" s="220">
        <v>14632361.689999999</v>
      </c>
      <c r="Z383" s="220">
        <v>14632361.689999999</v>
      </c>
      <c r="AA383" s="220">
        <v>14632361.689999999</v>
      </c>
      <c r="AB383" s="220">
        <v>14632361.689999999</v>
      </c>
      <c r="AC383" s="220">
        <v>14632361.689999999</v>
      </c>
      <c r="AD383" s="220">
        <v>14632361.689999999</v>
      </c>
      <c r="AE383" s="220">
        <v>14632361.689999999</v>
      </c>
      <c r="AF383" s="220">
        <v>14632361.689999999</v>
      </c>
      <c r="AG383" s="220">
        <f t="shared" si="66"/>
        <v>174804341.25999999</v>
      </c>
      <c r="AH383" s="234"/>
      <c r="AI383" s="235">
        <f t="shared" si="69"/>
        <v>22002.92</v>
      </c>
      <c r="AJ383" s="235">
        <f t="shared" si="69"/>
        <v>22002.92</v>
      </c>
      <c r="AK383" s="235">
        <f t="shared" si="69"/>
        <v>22002.92</v>
      </c>
      <c r="AL383" s="235">
        <f t="shared" si="67"/>
        <v>22002.92</v>
      </c>
      <c r="AM383" s="235">
        <f t="shared" si="67"/>
        <v>22002.92</v>
      </c>
      <c r="AN383" s="235">
        <f t="shared" si="67"/>
        <v>22002.92</v>
      </c>
      <c r="AO383" s="235">
        <f t="shared" si="67"/>
        <v>23704.85</v>
      </c>
      <c r="AP383" s="235">
        <f t="shared" si="67"/>
        <v>27291.86</v>
      </c>
      <c r="AQ383" s="235">
        <f t="shared" si="67"/>
        <v>29176.93</v>
      </c>
      <c r="AR383" s="235">
        <f t="shared" si="71"/>
        <v>29176.93</v>
      </c>
      <c r="AS383" s="235">
        <f t="shared" si="71"/>
        <v>29176.93</v>
      </c>
      <c r="AT383" s="235">
        <f t="shared" si="71"/>
        <v>29176.93</v>
      </c>
      <c r="AU383" s="236">
        <f t="shared" si="62"/>
        <v>299721.94999999995</v>
      </c>
      <c r="AV383" s="236">
        <f t="shared" si="63"/>
        <v>29176.93</v>
      </c>
      <c r="AW383" s="236">
        <f t="shared" si="63"/>
        <v>29176.93</v>
      </c>
      <c r="AX383" s="236">
        <f t="shared" si="63"/>
        <v>29176.93</v>
      </c>
      <c r="AY383" s="236">
        <f t="shared" si="61"/>
        <v>29176.93</v>
      </c>
      <c r="AZ383" s="236">
        <f t="shared" si="70"/>
        <v>29176.93</v>
      </c>
      <c r="BA383" s="236">
        <f t="shared" si="70"/>
        <v>29176.93</v>
      </c>
      <c r="BB383" s="236">
        <f t="shared" si="70"/>
        <v>29176.93</v>
      </c>
      <c r="BC383" s="236">
        <f t="shared" si="68"/>
        <v>29403.73</v>
      </c>
      <c r="BD383" s="236">
        <f t="shared" si="68"/>
        <v>29630.53</v>
      </c>
      <c r="BE383" s="236">
        <f t="shared" si="68"/>
        <v>29630.53</v>
      </c>
      <c r="BF383" s="236">
        <f t="shared" si="68"/>
        <v>29630.53</v>
      </c>
      <c r="BG383" s="236">
        <f t="shared" si="68"/>
        <v>29630.53</v>
      </c>
      <c r="BH383" s="236">
        <f t="shared" si="68"/>
        <v>29630.53</v>
      </c>
      <c r="BI383" s="236">
        <f t="shared" si="72"/>
        <v>29630.53</v>
      </c>
      <c r="BJ383" s="236">
        <f t="shared" si="72"/>
        <v>29630.53</v>
      </c>
      <c r="BK383" s="236">
        <f t="shared" si="72"/>
        <v>29630.53</v>
      </c>
      <c r="BL383" s="235">
        <f t="shared" si="64"/>
        <v>353978.76</v>
      </c>
      <c r="BM383" s="234"/>
      <c r="BN383" s="234"/>
      <c r="BO383" s="234"/>
      <c r="BP383" s="234"/>
      <c r="BQ383" s="234"/>
    </row>
    <row r="384" spans="1:72">
      <c r="A384" s="234" t="s">
        <v>597</v>
      </c>
      <c r="B384" s="231">
        <v>2.4300000000000002E-2</v>
      </c>
      <c r="C384" s="231">
        <v>2.4300000000000002E-2</v>
      </c>
      <c r="D384" s="220">
        <v>2772002.85</v>
      </c>
      <c r="E384" s="220">
        <v>2772002.85</v>
      </c>
      <c r="F384" s="220">
        <v>2772002.85</v>
      </c>
      <c r="G384" s="220">
        <v>2772002.85</v>
      </c>
      <c r="H384" s="220">
        <v>2772002.85</v>
      </c>
      <c r="I384" s="220">
        <v>2772002.85</v>
      </c>
      <c r="J384" s="220">
        <v>2772002.85</v>
      </c>
      <c r="K384" s="220">
        <v>2772002.85</v>
      </c>
      <c r="L384" s="220">
        <v>2772002.85</v>
      </c>
      <c r="M384" s="220">
        <v>2772002.85</v>
      </c>
      <c r="N384" s="220">
        <v>2772002.85</v>
      </c>
      <c r="O384" s="220">
        <v>2772002.85</v>
      </c>
      <c r="P384" s="220">
        <f t="shared" si="65"/>
        <v>33264034.200000007</v>
      </c>
      <c r="Q384" s="220">
        <v>2772002.85</v>
      </c>
      <c r="R384" s="220">
        <v>2772002.85</v>
      </c>
      <c r="S384" s="220">
        <v>2772002.85</v>
      </c>
      <c r="T384" s="220">
        <v>2772002.85</v>
      </c>
      <c r="U384" s="220">
        <v>2772002.85</v>
      </c>
      <c r="V384" s="220">
        <v>2772002.85</v>
      </c>
      <c r="W384" s="220">
        <v>2772002.85</v>
      </c>
      <c r="X384" s="220">
        <v>2772002.85</v>
      </c>
      <c r="Y384" s="220">
        <v>2772002.85</v>
      </c>
      <c r="Z384" s="220">
        <v>2772002.85</v>
      </c>
      <c r="AA384" s="220">
        <v>2772002.85</v>
      </c>
      <c r="AB384" s="220">
        <v>2772002.85</v>
      </c>
      <c r="AC384" s="220">
        <v>2772002.85</v>
      </c>
      <c r="AD384" s="220">
        <v>2772002.85</v>
      </c>
      <c r="AE384" s="220">
        <v>2772002.85</v>
      </c>
      <c r="AF384" s="220">
        <v>2772002.85</v>
      </c>
      <c r="AG384" s="220">
        <f t="shared" si="66"/>
        <v>33264034.200000007</v>
      </c>
      <c r="AH384" s="234"/>
      <c r="AI384" s="235">
        <f t="shared" si="69"/>
        <v>5613.31</v>
      </c>
      <c r="AJ384" s="235">
        <f t="shared" si="69"/>
        <v>5613.31</v>
      </c>
      <c r="AK384" s="235">
        <f t="shared" si="69"/>
        <v>5613.31</v>
      </c>
      <c r="AL384" s="235">
        <f t="shared" si="67"/>
        <v>5613.31</v>
      </c>
      <c r="AM384" s="235">
        <f t="shared" si="67"/>
        <v>5613.31</v>
      </c>
      <c r="AN384" s="235">
        <f t="shared" si="67"/>
        <v>5613.31</v>
      </c>
      <c r="AO384" s="235">
        <f t="shared" si="67"/>
        <v>5613.31</v>
      </c>
      <c r="AP384" s="235">
        <f t="shared" si="67"/>
        <v>5613.31</v>
      </c>
      <c r="AQ384" s="235">
        <f t="shared" si="67"/>
        <v>5613.31</v>
      </c>
      <c r="AR384" s="235">
        <f t="shared" si="71"/>
        <v>5613.31</v>
      </c>
      <c r="AS384" s="235">
        <f t="shared" si="71"/>
        <v>5613.31</v>
      </c>
      <c r="AT384" s="235">
        <f t="shared" si="71"/>
        <v>5613.31</v>
      </c>
      <c r="AU384" s="236">
        <f t="shared" si="62"/>
        <v>67359.719999999987</v>
      </c>
      <c r="AV384" s="236">
        <f t="shared" si="63"/>
        <v>5613.31</v>
      </c>
      <c r="AW384" s="236">
        <f t="shared" si="63"/>
        <v>5613.31</v>
      </c>
      <c r="AX384" s="236">
        <f t="shared" si="63"/>
        <v>5613.31</v>
      </c>
      <c r="AY384" s="236">
        <f t="shared" si="61"/>
        <v>5613.31</v>
      </c>
      <c r="AZ384" s="236">
        <f t="shared" si="70"/>
        <v>5613.31</v>
      </c>
      <c r="BA384" s="236">
        <f t="shared" si="70"/>
        <v>5613.31</v>
      </c>
      <c r="BB384" s="236">
        <f t="shared" si="70"/>
        <v>5613.31</v>
      </c>
      <c r="BC384" s="236">
        <f t="shared" si="68"/>
        <v>5613.31</v>
      </c>
      <c r="BD384" s="236">
        <f t="shared" si="68"/>
        <v>5613.31</v>
      </c>
      <c r="BE384" s="236">
        <f t="shared" si="68"/>
        <v>5613.31</v>
      </c>
      <c r="BF384" s="236">
        <f t="shared" si="68"/>
        <v>5613.31</v>
      </c>
      <c r="BG384" s="236">
        <f t="shared" si="68"/>
        <v>5613.31</v>
      </c>
      <c r="BH384" s="236">
        <f t="shared" si="68"/>
        <v>5613.31</v>
      </c>
      <c r="BI384" s="236">
        <f t="shared" si="72"/>
        <v>5613.31</v>
      </c>
      <c r="BJ384" s="236">
        <f t="shared" si="72"/>
        <v>5613.31</v>
      </c>
      <c r="BK384" s="236">
        <f t="shared" si="72"/>
        <v>5613.31</v>
      </c>
      <c r="BL384" s="235">
        <f t="shared" si="64"/>
        <v>67359.719999999987</v>
      </c>
      <c r="BM384" s="234"/>
      <c r="BN384" s="234"/>
      <c r="BO384" s="234"/>
      <c r="BP384" s="234"/>
      <c r="BQ384" s="234"/>
    </row>
    <row r="385" spans="1:69">
      <c r="A385" s="234" t="s">
        <v>598</v>
      </c>
      <c r="B385" s="231">
        <v>1.43E-2</v>
      </c>
      <c r="C385" s="231">
        <v>1.43E-2</v>
      </c>
      <c r="D385" s="220">
        <v>0</v>
      </c>
      <c r="E385" s="220">
        <v>0</v>
      </c>
      <c r="F385" s="220">
        <v>0</v>
      </c>
      <c r="G385" s="220">
        <v>0</v>
      </c>
      <c r="H385" s="220">
        <v>0</v>
      </c>
      <c r="I385" s="220">
        <v>0</v>
      </c>
      <c r="J385" s="220">
        <v>0</v>
      </c>
      <c r="K385" s="220">
        <v>0</v>
      </c>
      <c r="L385" s="220">
        <v>0</v>
      </c>
      <c r="M385" s="220">
        <v>0</v>
      </c>
      <c r="N385" s="220">
        <v>0</v>
      </c>
      <c r="O385" s="220">
        <v>0</v>
      </c>
      <c r="P385" s="220">
        <f t="shared" si="65"/>
        <v>0</v>
      </c>
      <c r="Q385" s="220">
        <v>0</v>
      </c>
      <c r="R385" s="220">
        <v>0</v>
      </c>
      <c r="S385" s="220">
        <v>0</v>
      </c>
      <c r="T385" s="220">
        <v>0</v>
      </c>
      <c r="U385" s="220">
        <v>0</v>
      </c>
      <c r="V385" s="220">
        <v>0</v>
      </c>
      <c r="W385" s="220">
        <v>0</v>
      </c>
      <c r="X385" s="220">
        <v>0</v>
      </c>
      <c r="Y385" s="220">
        <v>0</v>
      </c>
      <c r="Z385" s="220">
        <v>0</v>
      </c>
      <c r="AA385" s="220">
        <v>0</v>
      </c>
      <c r="AB385" s="220">
        <v>0</v>
      </c>
      <c r="AC385" s="220">
        <v>0</v>
      </c>
      <c r="AD385" s="220">
        <v>0</v>
      </c>
      <c r="AE385" s="220">
        <v>0</v>
      </c>
      <c r="AF385" s="220">
        <v>0</v>
      </c>
      <c r="AG385" s="220">
        <f t="shared" si="66"/>
        <v>0</v>
      </c>
      <c r="AH385" s="234"/>
      <c r="AI385" s="235">
        <f t="shared" si="69"/>
        <v>0</v>
      </c>
      <c r="AJ385" s="235">
        <f t="shared" si="69"/>
        <v>0</v>
      </c>
      <c r="AK385" s="235">
        <f t="shared" si="69"/>
        <v>0</v>
      </c>
      <c r="AL385" s="235">
        <f t="shared" si="67"/>
        <v>0</v>
      </c>
      <c r="AM385" s="235">
        <f t="shared" si="67"/>
        <v>0</v>
      </c>
      <c r="AN385" s="235">
        <f t="shared" si="67"/>
        <v>0</v>
      </c>
      <c r="AO385" s="235">
        <f t="shared" si="67"/>
        <v>0</v>
      </c>
      <c r="AP385" s="235">
        <f t="shared" si="67"/>
        <v>0</v>
      </c>
      <c r="AQ385" s="235">
        <f t="shared" si="67"/>
        <v>0</v>
      </c>
      <c r="AR385" s="235">
        <f t="shared" si="71"/>
        <v>0</v>
      </c>
      <c r="AS385" s="235">
        <f t="shared" si="71"/>
        <v>0</v>
      </c>
      <c r="AT385" s="235">
        <f t="shared" si="71"/>
        <v>0</v>
      </c>
      <c r="AU385" s="236">
        <f t="shared" si="62"/>
        <v>0</v>
      </c>
      <c r="AV385" s="236">
        <f t="shared" si="63"/>
        <v>0</v>
      </c>
      <c r="AW385" s="236">
        <f t="shared" si="63"/>
        <v>0</v>
      </c>
      <c r="AX385" s="236">
        <f t="shared" si="63"/>
        <v>0</v>
      </c>
      <c r="AY385" s="236">
        <f t="shared" si="61"/>
        <v>0</v>
      </c>
      <c r="AZ385" s="236">
        <f t="shared" si="70"/>
        <v>0</v>
      </c>
      <c r="BA385" s="236">
        <f t="shared" si="70"/>
        <v>0</v>
      </c>
      <c r="BB385" s="236">
        <f t="shared" si="70"/>
        <v>0</v>
      </c>
      <c r="BC385" s="236">
        <f t="shared" si="68"/>
        <v>0</v>
      </c>
      <c r="BD385" s="236">
        <f t="shared" si="68"/>
        <v>0</v>
      </c>
      <c r="BE385" s="236">
        <f t="shared" si="68"/>
        <v>0</v>
      </c>
      <c r="BF385" s="236">
        <f t="shared" si="68"/>
        <v>0</v>
      </c>
      <c r="BG385" s="236">
        <f t="shared" si="68"/>
        <v>0</v>
      </c>
      <c r="BH385" s="236">
        <f t="shared" si="68"/>
        <v>0</v>
      </c>
      <c r="BI385" s="236">
        <f t="shared" si="72"/>
        <v>0</v>
      </c>
      <c r="BJ385" s="236">
        <f t="shared" si="72"/>
        <v>0</v>
      </c>
      <c r="BK385" s="236">
        <f t="shared" si="72"/>
        <v>0</v>
      </c>
      <c r="BL385" s="235">
        <f t="shared" si="64"/>
        <v>0</v>
      </c>
      <c r="BM385" s="234"/>
      <c r="BN385" s="234"/>
      <c r="BO385" s="234"/>
      <c r="BP385" s="234"/>
      <c r="BQ385" s="234"/>
    </row>
    <row r="386" spans="1:69">
      <c r="A386" s="234" t="s">
        <v>599</v>
      </c>
      <c r="B386" s="231">
        <v>1.43E-2</v>
      </c>
      <c r="C386" s="231">
        <v>1.43E-2</v>
      </c>
      <c r="D386" s="220">
        <v>12390.23</v>
      </c>
      <c r="E386" s="220">
        <v>12390.23</v>
      </c>
      <c r="F386" s="220">
        <v>12390.23</v>
      </c>
      <c r="G386" s="220">
        <v>6195.12</v>
      </c>
      <c r="H386" s="220">
        <v>0</v>
      </c>
      <c r="I386" s="220">
        <v>0</v>
      </c>
      <c r="J386" s="220">
        <v>0</v>
      </c>
      <c r="K386" s="220">
        <v>0</v>
      </c>
      <c r="L386" s="220">
        <v>0</v>
      </c>
      <c r="M386" s="220">
        <v>0</v>
      </c>
      <c r="N386" s="220">
        <v>0</v>
      </c>
      <c r="O386" s="220">
        <v>0</v>
      </c>
      <c r="P386" s="220">
        <f t="shared" si="65"/>
        <v>43365.810000000005</v>
      </c>
      <c r="Q386" s="220">
        <v>0</v>
      </c>
      <c r="R386" s="220">
        <v>0</v>
      </c>
      <c r="S386" s="220">
        <v>0</v>
      </c>
      <c r="T386" s="220">
        <v>0</v>
      </c>
      <c r="U386" s="220">
        <v>0</v>
      </c>
      <c r="V386" s="220">
        <v>0</v>
      </c>
      <c r="W386" s="220">
        <v>0</v>
      </c>
      <c r="X386" s="220">
        <v>0</v>
      </c>
      <c r="Y386" s="220">
        <v>0</v>
      </c>
      <c r="Z386" s="220">
        <v>0</v>
      </c>
      <c r="AA386" s="220">
        <v>0</v>
      </c>
      <c r="AB386" s="220">
        <v>0</v>
      </c>
      <c r="AC386" s="220">
        <v>0</v>
      </c>
      <c r="AD386" s="220">
        <v>0</v>
      </c>
      <c r="AE386" s="220">
        <v>0</v>
      </c>
      <c r="AF386" s="220">
        <v>0</v>
      </c>
      <c r="AG386" s="220">
        <f t="shared" si="66"/>
        <v>0</v>
      </c>
      <c r="AH386" s="234"/>
      <c r="AI386" s="235">
        <f t="shared" si="69"/>
        <v>14.77</v>
      </c>
      <c r="AJ386" s="235">
        <f t="shared" si="69"/>
        <v>14.77</v>
      </c>
      <c r="AK386" s="235">
        <f t="shared" si="69"/>
        <v>14.77</v>
      </c>
      <c r="AL386" s="235">
        <f t="shared" si="67"/>
        <v>7.38</v>
      </c>
      <c r="AM386" s="235">
        <f t="shared" si="67"/>
        <v>0</v>
      </c>
      <c r="AN386" s="235">
        <f t="shared" si="67"/>
        <v>0</v>
      </c>
      <c r="AO386" s="235">
        <f t="shared" si="67"/>
        <v>0</v>
      </c>
      <c r="AP386" s="235">
        <f t="shared" si="67"/>
        <v>0</v>
      </c>
      <c r="AQ386" s="235">
        <f t="shared" si="67"/>
        <v>0</v>
      </c>
      <c r="AR386" s="235">
        <f t="shared" si="71"/>
        <v>0</v>
      </c>
      <c r="AS386" s="235">
        <f t="shared" si="71"/>
        <v>0</v>
      </c>
      <c r="AT386" s="235">
        <f t="shared" si="71"/>
        <v>0</v>
      </c>
      <c r="AU386" s="236">
        <f t="shared" si="62"/>
        <v>51.690000000000005</v>
      </c>
      <c r="AV386" s="236">
        <f t="shared" si="63"/>
        <v>0</v>
      </c>
      <c r="AW386" s="236">
        <f t="shared" si="63"/>
        <v>0</v>
      </c>
      <c r="AX386" s="236">
        <f t="shared" si="63"/>
        <v>0</v>
      </c>
      <c r="AY386" s="236">
        <f t="shared" si="61"/>
        <v>0</v>
      </c>
      <c r="AZ386" s="236">
        <f t="shared" si="70"/>
        <v>0</v>
      </c>
      <c r="BA386" s="236">
        <f t="shared" si="70"/>
        <v>0</v>
      </c>
      <c r="BB386" s="236">
        <f t="shared" si="70"/>
        <v>0</v>
      </c>
      <c r="BC386" s="236">
        <f t="shared" si="68"/>
        <v>0</v>
      </c>
      <c r="BD386" s="236">
        <f t="shared" si="68"/>
        <v>0</v>
      </c>
      <c r="BE386" s="236">
        <f t="shared" si="68"/>
        <v>0</v>
      </c>
      <c r="BF386" s="236">
        <f t="shared" si="68"/>
        <v>0</v>
      </c>
      <c r="BG386" s="236">
        <f t="shared" si="68"/>
        <v>0</v>
      </c>
      <c r="BH386" s="236">
        <f t="shared" si="68"/>
        <v>0</v>
      </c>
      <c r="BI386" s="236">
        <f t="shared" si="72"/>
        <v>0</v>
      </c>
      <c r="BJ386" s="236">
        <f t="shared" si="72"/>
        <v>0</v>
      </c>
      <c r="BK386" s="236">
        <f t="shared" si="72"/>
        <v>0</v>
      </c>
      <c r="BL386" s="235">
        <f t="shared" si="64"/>
        <v>0</v>
      </c>
      <c r="BM386" s="234"/>
      <c r="BN386" s="234"/>
      <c r="BO386" s="234"/>
      <c r="BP386" s="234"/>
      <c r="BQ386" s="234"/>
    </row>
    <row r="387" spans="1:69">
      <c r="A387" s="234" t="s">
        <v>600</v>
      </c>
      <c r="B387" s="231">
        <v>1.43E-2</v>
      </c>
      <c r="C387" s="231">
        <v>1.43E-2</v>
      </c>
      <c r="D387" s="220">
        <v>0</v>
      </c>
      <c r="E387" s="220">
        <v>0</v>
      </c>
      <c r="F387" s="220">
        <v>0</v>
      </c>
      <c r="G387" s="220">
        <v>0</v>
      </c>
      <c r="H387" s="220">
        <v>0</v>
      </c>
      <c r="I387" s="220">
        <v>0</v>
      </c>
      <c r="J387" s="220">
        <v>0</v>
      </c>
      <c r="K387" s="220">
        <v>0</v>
      </c>
      <c r="L387" s="220">
        <v>0</v>
      </c>
      <c r="M387" s="220">
        <v>0</v>
      </c>
      <c r="N387" s="220">
        <v>0</v>
      </c>
      <c r="O387" s="220">
        <v>0</v>
      </c>
      <c r="P387" s="220">
        <f t="shared" si="65"/>
        <v>0</v>
      </c>
      <c r="Q387" s="220">
        <v>0</v>
      </c>
      <c r="R387" s="220">
        <v>0</v>
      </c>
      <c r="S387" s="220">
        <v>0</v>
      </c>
      <c r="T387" s="220">
        <v>0</v>
      </c>
      <c r="U387" s="220">
        <v>0</v>
      </c>
      <c r="V387" s="220">
        <v>0</v>
      </c>
      <c r="W387" s="220">
        <v>0</v>
      </c>
      <c r="X387" s="220">
        <v>0</v>
      </c>
      <c r="Y387" s="220">
        <v>0</v>
      </c>
      <c r="Z387" s="220">
        <v>0</v>
      </c>
      <c r="AA387" s="220">
        <v>0</v>
      </c>
      <c r="AB387" s="220">
        <v>0</v>
      </c>
      <c r="AC387" s="220">
        <v>0</v>
      </c>
      <c r="AD387" s="220">
        <v>0</v>
      </c>
      <c r="AE387" s="220">
        <v>0</v>
      </c>
      <c r="AF387" s="220">
        <v>0</v>
      </c>
      <c r="AG387" s="220">
        <f t="shared" si="66"/>
        <v>0</v>
      </c>
      <c r="AH387" s="234"/>
      <c r="AI387" s="235">
        <f t="shared" si="69"/>
        <v>0</v>
      </c>
      <c r="AJ387" s="235">
        <f t="shared" si="69"/>
        <v>0</v>
      </c>
      <c r="AK387" s="235">
        <f t="shared" si="69"/>
        <v>0</v>
      </c>
      <c r="AL387" s="235">
        <f t="shared" si="67"/>
        <v>0</v>
      </c>
      <c r="AM387" s="235">
        <f t="shared" si="67"/>
        <v>0</v>
      </c>
      <c r="AN387" s="235">
        <f t="shared" si="67"/>
        <v>0</v>
      </c>
      <c r="AO387" s="235">
        <f t="shared" si="67"/>
        <v>0</v>
      </c>
      <c r="AP387" s="235">
        <f t="shared" si="67"/>
        <v>0</v>
      </c>
      <c r="AQ387" s="235">
        <f t="shared" si="67"/>
        <v>0</v>
      </c>
      <c r="AR387" s="235">
        <f t="shared" si="71"/>
        <v>0</v>
      </c>
      <c r="AS387" s="235">
        <f t="shared" si="71"/>
        <v>0</v>
      </c>
      <c r="AT387" s="235">
        <f t="shared" si="71"/>
        <v>0</v>
      </c>
      <c r="AU387" s="236">
        <f t="shared" si="62"/>
        <v>0</v>
      </c>
      <c r="AV387" s="236">
        <f t="shared" si="63"/>
        <v>0</v>
      </c>
      <c r="AW387" s="236">
        <f t="shared" si="63"/>
        <v>0</v>
      </c>
      <c r="AX387" s="236">
        <f t="shared" si="63"/>
        <v>0</v>
      </c>
      <c r="AY387" s="236">
        <f t="shared" si="61"/>
        <v>0</v>
      </c>
      <c r="AZ387" s="236">
        <f t="shared" si="70"/>
        <v>0</v>
      </c>
      <c r="BA387" s="236">
        <f t="shared" si="70"/>
        <v>0</v>
      </c>
      <c r="BB387" s="236">
        <f t="shared" si="70"/>
        <v>0</v>
      </c>
      <c r="BC387" s="236">
        <f t="shared" si="68"/>
        <v>0</v>
      </c>
      <c r="BD387" s="236">
        <f t="shared" si="68"/>
        <v>0</v>
      </c>
      <c r="BE387" s="236">
        <f t="shared" si="68"/>
        <v>0</v>
      </c>
      <c r="BF387" s="236">
        <f t="shared" si="68"/>
        <v>0</v>
      </c>
      <c r="BG387" s="236">
        <f t="shared" si="68"/>
        <v>0</v>
      </c>
      <c r="BH387" s="236">
        <f t="shared" si="68"/>
        <v>0</v>
      </c>
      <c r="BI387" s="236">
        <f t="shared" si="72"/>
        <v>0</v>
      </c>
      <c r="BJ387" s="236">
        <f t="shared" si="72"/>
        <v>0</v>
      </c>
      <c r="BK387" s="236">
        <f t="shared" si="72"/>
        <v>0</v>
      </c>
      <c r="BL387" s="235">
        <f t="shared" si="64"/>
        <v>0</v>
      </c>
      <c r="BM387" s="234"/>
      <c r="BN387" s="234"/>
      <c r="BO387" s="234"/>
      <c r="BP387" s="234"/>
      <c r="BQ387" s="234"/>
    </row>
    <row r="388" spans="1:69">
      <c r="A388" s="234" t="s">
        <v>601</v>
      </c>
      <c r="B388" s="231">
        <v>1.43E-2</v>
      </c>
      <c r="C388" s="231">
        <v>1.43E-2</v>
      </c>
      <c r="D388" s="220">
        <v>0</v>
      </c>
      <c r="E388" s="220">
        <v>0</v>
      </c>
      <c r="F388" s="220">
        <v>0</v>
      </c>
      <c r="G388" s="220">
        <v>0</v>
      </c>
      <c r="H388" s="220">
        <v>0</v>
      </c>
      <c r="I388" s="220">
        <v>0</v>
      </c>
      <c r="J388" s="220">
        <v>0</v>
      </c>
      <c r="K388" s="220">
        <v>0</v>
      </c>
      <c r="L388" s="220">
        <v>0</v>
      </c>
      <c r="M388" s="220">
        <v>0</v>
      </c>
      <c r="N388" s="220">
        <v>0</v>
      </c>
      <c r="O388" s="220">
        <v>0</v>
      </c>
      <c r="P388" s="220">
        <f t="shared" si="65"/>
        <v>0</v>
      </c>
      <c r="Q388" s="220">
        <v>0</v>
      </c>
      <c r="R388" s="220">
        <v>0</v>
      </c>
      <c r="S388" s="220">
        <v>0</v>
      </c>
      <c r="T388" s="220">
        <v>0</v>
      </c>
      <c r="U388" s="220">
        <v>0</v>
      </c>
      <c r="V388" s="220">
        <v>0</v>
      </c>
      <c r="W388" s="220">
        <v>0</v>
      </c>
      <c r="X388" s="220">
        <v>0</v>
      </c>
      <c r="Y388" s="220">
        <v>0</v>
      </c>
      <c r="Z388" s="220">
        <v>0</v>
      </c>
      <c r="AA388" s="220">
        <v>0</v>
      </c>
      <c r="AB388" s="220">
        <v>0</v>
      </c>
      <c r="AC388" s="220">
        <v>0</v>
      </c>
      <c r="AD388" s="220">
        <v>0</v>
      </c>
      <c r="AE388" s="220">
        <v>0</v>
      </c>
      <c r="AF388" s="220">
        <v>0</v>
      </c>
      <c r="AG388" s="220">
        <f t="shared" si="66"/>
        <v>0</v>
      </c>
      <c r="AH388" s="234"/>
      <c r="AI388" s="235">
        <f t="shared" si="69"/>
        <v>0</v>
      </c>
      <c r="AJ388" s="235">
        <f t="shared" si="69"/>
        <v>0</v>
      </c>
      <c r="AK388" s="235">
        <f t="shared" si="69"/>
        <v>0</v>
      </c>
      <c r="AL388" s="235">
        <f t="shared" si="67"/>
        <v>0</v>
      </c>
      <c r="AM388" s="235">
        <f t="shared" si="67"/>
        <v>0</v>
      </c>
      <c r="AN388" s="235">
        <f t="shared" si="67"/>
        <v>0</v>
      </c>
      <c r="AO388" s="235">
        <f t="shared" si="67"/>
        <v>0</v>
      </c>
      <c r="AP388" s="235">
        <f t="shared" si="67"/>
        <v>0</v>
      </c>
      <c r="AQ388" s="235">
        <f t="shared" si="67"/>
        <v>0</v>
      </c>
      <c r="AR388" s="235">
        <f t="shared" si="71"/>
        <v>0</v>
      </c>
      <c r="AS388" s="235">
        <f t="shared" si="71"/>
        <v>0</v>
      </c>
      <c r="AT388" s="235">
        <f t="shared" si="71"/>
        <v>0</v>
      </c>
      <c r="AU388" s="236">
        <f t="shared" si="62"/>
        <v>0</v>
      </c>
      <c r="AV388" s="236">
        <f t="shared" si="63"/>
        <v>0</v>
      </c>
      <c r="AW388" s="236">
        <f t="shared" si="63"/>
        <v>0</v>
      </c>
      <c r="AX388" s="236">
        <f t="shared" si="63"/>
        <v>0</v>
      </c>
      <c r="AY388" s="236">
        <f t="shared" si="63"/>
        <v>0</v>
      </c>
      <c r="AZ388" s="236">
        <f t="shared" si="70"/>
        <v>0</v>
      </c>
      <c r="BA388" s="236">
        <f t="shared" si="70"/>
        <v>0</v>
      </c>
      <c r="BB388" s="236">
        <f t="shared" si="70"/>
        <v>0</v>
      </c>
      <c r="BC388" s="236">
        <f t="shared" si="68"/>
        <v>0</v>
      </c>
      <c r="BD388" s="236">
        <f t="shared" si="68"/>
        <v>0</v>
      </c>
      <c r="BE388" s="236">
        <f t="shared" si="68"/>
        <v>0</v>
      </c>
      <c r="BF388" s="236">
        <f t="shared" si="68"/>
        <v>0</v>
      </c>
      <c r="BG388" s="236">
        <f t="shared" si="68"/>
        <v>0</v>
      </c>
      <c r="BH388" s="236">
        <f t="shared" si="68"/>
        <v>0</v>
      </c>
      <c r="BI388" s="236">
        <f t="shared" si="72"/>
        <v>0</v>
      </c>
      <c r="BJ388" s="236">
        <f t="shared" si="72"/>
        <v>0</v>
      </c>
      <c r="BK388" s="236">
        <f t="shared" si="72"/>
        <v>0</v>
      </c>
      <c r="BL388" s="235">
        <f t="shared" si="64"/>
        <v>0</v>
      </c>
      <c r="BM388" s="234"/>
      <c r="BN388" s="234"/>
      <c r="BO388" s="234"/>
      <c r="BP388" s="234"/>
      <c r="BQ388" s="234"/>
    </row>
    <row r="389" spans="1:69">
      <c r="A389" s="234" t="s">
        <v>602</v>
      </c>
      <c r="B389" s="231">
        <v>1.43E-2</v>
      </c>
      <c r="C389" s="231">
        <v>1.43E-2</v>
      </c>
      <c r="D389" s="220">
        <v>0</v>
      </c>
      <c r="E389" s="220">
        <v>0</v>
      </c>
      <c r="F389" s="220">
        <v>0</v>
      </c>
      <c r="G389" s="220">
        <v>0</v>
      </c>
      <c r="H389" s="220">
        <v>0</v>
      </c>
      <c r="I389" s="220">
        <v>0</v>
      </c>
      <c r="J389" s="220">
        <v>0</v>
      </c>
      <c r="K389" s="220">
        <v>0</v>
      </c>
      <c r="L389" s="220">
        <v>0</v>
      </c>
      <c r="M389" s="220">
        <v>0</v>
      </c>
      <c r="N389" s="220">
        <v>0</v>
      </c>
      <c r="O389" s="220">
        <v>0</v>
      </c>
      <c r="P389" s="220">
        <f t="shared" si="65"/>
        <v>0</v>
      </c>
      <c r="Q389" s="220">
        <v>0</v>
      </c>
      <c r="R389" s="220">
        <v>0</v>
      </c>
      <c r="S389" s="220">
        <v>0</v>
      </c>
      <c r="T389" s="220">
        <v>0</v>
      </c>
      <c r="U389" s="220">
        <v>0</v>
      </c>
      <c r="V389" s="220">
        <v>0</v>
      </c>
      <c r="W389" s="220">
        <v>0</v>
      </c>
      <c r="X389" s="220">
        <v>0</v>
      </c>
      <c r="Y389" s="220">
        <v>0</v>
      </c>
      <c r="Z389" s="220">
        <v>0</v>
      </c>
      <c r="AA389" s="220">
        <v>0</v>
      </c>
      <c r="AB389" s="220">
        <v>0</v>
      </c>
      <c r="AC389" s="220">
        <v>0</v>
      </c>
      <c r="AD389" s="220">
        <v>0</v>
      </c>
      <c r="AE389" s="220">
        <v>0</v>
      </c>
      <c r="AF389" s="220">
        <v>0</v>
      </c>
      <c r="AG389" s="220">
        <f t="shared" si="66"/>
        <v>0</v>
      </c>
      <c r="AH389" s="234"/>
      <c r="AI389" s="235">
        <f t="shared" si="69"/>
        <v>0</v>
      </c>
      <c r="AJ389" s="235">
        <f t="shared" si="69"/>
        <v>0</v>
      </c>
      <c r="AK389" s="235">
        <f t="shared" si="69"/>
        <v>0</v>
      </c>
      <c r="AL389" s="235">
        <f t="shared" si="67"/>
        <v>0</v>
      </c>
      <c r="AM389" s="235">
        <f t="shared" si="67"/>
        <v>0</v>
      </c>
      <c r="AN389" s="235">
        <f t="shared" si="67"/>
        <v>0</v>
      </c>
      <c r="AO389" s="235">
        <f t="shared" si="67"/>
        <v>0</v>
      </c>
      <c r="AP389" s="235">
        <f t="shared" si="67"/>
        <v>0</v>
      </c>
      <c r="AQ389" s="235">
        <f t="shared" si="67"/>
        <v>0</v>
      </c>
      <c r="AR389" s="235">
        <f t="shared" si="71"/>
        <v>0</v>
      </c>
      <c r="AS389" s="235">
        <f t="shared" si="71"/>
        <v>0</v>
      </c>
      <c r="AT389" s="235">
        <f t="shared" si="71"/>
        <v>0</v>
      </c>
      <c r="AU389" s="236">
        <f t="shared" ref="AU389:AU452" si="73">SUM(AI389:AT389)</f>
        <v>0</v>
      </c>
      <c r="AV389" s="236">
        <f t="shared" ref="AV389:AY452" si="74">ROUND(Q389*$B389/12,2)</f>
        <v>0</v>
      </c>
      <c r="AW389" s="236">
        <f t="shared" si="74"/>
        <v>0</v>
      </c>
      <c r="AX389" s="236">
        <f t="shared" si="74"/>
        <v>0</v>
      </c>
      <c r="AY389" s="236">
        <f t="shared" si="74"/>
        <v>0</v>
      </c>
      <c r="AZ389" s="236">
        <f t="shared" si="70"/>
        <v>0</v>
      </c>
      <c r="BA389" s="236">
        <f t="shared" si="70"/>
        <v>0</v>
      </c>
      <c r="BB389" s="236">
        <f t="shared" si="70"/>
        <v>0</v>
      </c>
      <c r="BC389" s="236">
        <f t="shared" si="68"/>
        <v>0</v>
      </c>
      <c r="BD389" s="236">
        <f t="shared" si="68"/>
        <v>0</v>
      </c>
      <c r="BE389" s="236">
        <f t="shared" si="68"/>
        <v>0</v>
      </c>
      <c r="BF389" s="236">
        <f t="shared" si="68"/>
        <v>0</v>
      </c>
      <c r="BG389" s="236">
        <f t="shared" si="68"/>
        <v>0</v>
      </c>
      <c r="BH389" s="236">
        <f t="shared" si="68"/>
        <v>0</v>
      </c>
      <c r="BI389" s="236">
        <f t="shared" si="72"/>
        <v>0</v>
      </c>
      <c r="BJ389" s="236">
        <f t="shared" si="72"/>
        <v>0</v>
      </c>
      <c r="BK389" s="236">
        <f t="shared" si="72"/>
        <v>0</v>
      </c>
      <c r="BL389" s="235">
        <f t="shared" ref="BL389:BL452" si="75">SUM(AZ389:BK389)</f>
        <v>0</v>
      </c>
      <c r="BM389" s="234"/>
      <c r="BN389" s="234"/>
      <c r="BO389" s="234"/>
      <c r="BP389" s="234"/>
      <c r="BQ389" s="234"/>
    </row>
    <row r="390" spans="1:69">
      <c r="A390" s="234" t="s">
        <v>603</v>
      </c>
      <c r="B390" s="231">
        <v>1.43E-2</v>
      </c>
      <c r="C390" s="231">
        <v>1.43E-2</v>
      </c>
      <c r="D390" s="220">
        <v>0</v>
      </c>
      <c r="E390" s="220">
        <v>0</v>
      </c>
      <c r="F390" s="220">
        <v>0</v>
      </c>
      <c r="G390" s="220">
        <v>0</v>
      </c>
      <c r="H390" s="220">
        <v>0</v>
      </c>
      <c r="I390" s="220">
        <v>0</v>
      </c>
      <c r="J390" s="220">
        <v>0</v>
      </c>
      <c r="K390" s="220">
        <v>0</v>
      </c>
      <c r="L390" s="220">
        <v>0</v>
      </c>
      <c r="M390" s="220">
        <v>0</v>
      </c>
      <c r="N390" s="220">
        <v>0</v>
      </c>
      <c r="O390" s="220">
        <v>0</v>
      </c>
      <c r="P390" s="220">
        <f t="shared" ref="P390:P453" si="76">SUM(D390:O390)</f>
        <v>0</v>
      </c>
      <c r="Q390" s="220">
        <v>0</v>
      </c>
      <c r="R390" s="220">
        <v>0</v>
      </c>
      <c r="S390" s="220">
        <v>0</v>
      </c>
      <c r="T390" s="220">
        <v>0</v>
      </c>
      <c r="U390" s="220">
        <v>0</v>
      </c>
      <c r="V390" s="220">
        <v>0</v>
      </c>
      <c r="W390" s="220">
        <v>0</v>
      </c>
      <c r="X390" s="220">
        <v>0</v>
      </c>
      <c r="Y390" s="220">
        <v>0</v>
      </c>
      <c r="Z390" s="220">
        <v>0</v>
      </c>
      <c r="AA390" s="220">
        <v>0</v>
      </c>
      <c r="AB390" s="220">
        <v>0</v>
      </c>
      <c r="AC390" s="220">
        <v>0</v>
      </c>
      <c r="AD390" s="220">
        <v>0</v>
      </c>
      <c r="AE390" s="220">
        <v>0</v>
      </c>
      <c r="AF390" s="220">
        <v>0</v>
      </c>
      <c r="AG390" s="220">
        <f t="shared" ref="AG390:AG453" si="77">SUM(U390:AF390)</f>
        <v>0</v>
      </c>
      <c r="AH390" s="234"/>
      <c r="AI390" s="235">
        <f t="shared" si="69"/>
        <v>0</v>
      </c>
      <c r="AJ390" s="235">
        <f t="shared" si="69"/>
        <v>0</v>
      </c>
      <c r="AK390" s="235">
        <f t="shared" si="69"/>
        <v>0</v>
      </c>
      <c r="AL390" s="235">
        <f t="shared" si="67"/>
        <v>0</v>
      </c>
      <c r="AM390" s="235">
        <f t="shared" si="67"/>
        <v>0</v>
      </c>
      <c r="AN390" s="235">
        <f t="shared" si="67"/>
        <v>0</v>
      </c>
      <c r="AO390" s="235">
        <f t="shared" si="67"/>
        <v>0</v>
      </c>
      <c r="AP390" s="235">
        <f t="shared" si="67"/>
        <v>0</v>
      </c>
      <c r="AQ390" s="235">
        <f t="shared" si="67"/>
        <v>0</v>
      </c>
      <c r="AR390" s="235">
        <f t="shared" si="71"/>
        <v>0</v>
      </c>
      <c r="AS390" s="235">
        <f t="shared" si="71"/>
        <v>0</v>
      </c>
      <c r="AT390" s="235">
        <f t="shared" si="71"/>
        <v>0</v>
      </c>
      <c r="AU390" s="236">
        <f t="shared" si="73"/>
        <v>0</v>
      </c>
      <c r="AV390" s="236">
        <f t="shared" si="74"/>
        <v>0</v>
      </c>
      <c r="AW390" s="236">
        <f t="shared" si="74"/>
        <v>0</v>
      </c>
      <c r="AX390" s="236">
        <f t="shared" si="74"/>
        <v>0</v>
      </c>
      <c r="AY390" s="236">
        <f t="shared" si="74"/>
        <v>0</v>
      </c>
      <c r="AZ390" s="236">
        <f t="shared" si="70"/>
        <v>0</v>
      </c>
      <c r="BA390" s="236">
        <f t="shared" si="70"/>
        <v>0</v>
      </c>
      <c r="BB390" s="236">
        <f t="shared" si="70"/>
        <v>0</v>
      </c>
      <c r="BC390" s="236">
        <f t="shared" si="68"/>
        <v>0</v>
      </c>
      <c r="BD390" s="236">
        <f t="shared" si="68"/>
        <v>0</v>
      </c>
      <c r="BE390" s="236">
        <f t="shared" si="68"/>
        <v>0</v>
      </c>
      <c r="BF390" s="236">
        <f t="shared" si="68"/>
        <v>0</v>
      </c>
      <c r="BG390" s="236">
        <f t="shared" si="68"/>
        <v>0</v>
      </c>
      <c r="BH390" s="236">
        <f t="shared" si="68"/>
        <v>0</v>
      </c>
      <c r="BI390" s="236">
        <f t="shared" si="72"/>
        <v>0</v>
      </c>
      <c r="BJ390" s="236">
        <f t="shared" si="72"/>
        <v>0</v>
      </c>
      <c r="BK390" s="236">
        <f t="shared" si="72"/>
        <v>0</v>
      </c>
      <c r="BL390" s="235">
        <f t="shared" si="75"/>
        <v>0</v>
      </c>
      <c r="BM390" s="234"/>
      <c r="BN390" s="234"/>
      <c r="BO390" s="234"/>
      <c r="BP390" s="234"/>
      <c r="BQ390" s="234"/>
    </row>
    <row r="391" spans="1:69">
      <c r="A391" s="234" t="s">
        <v>604</v>
      </c>
      <c r="B391" s="231">
        <v>1.43E-2</v>
      </c>
      <c r="C391" s="231">
        <v>1.43E-2</v>
      </c>
      <c r="D391" s="220">
        <v>0</v>
      </c>
      <c r="E391" s="220">
        <v>0</v>
      </c>
      <c r="F391" s="220">
        <v>0</v>
      </c>
      <c r="G391" s="220">
        <v>0</v>
      </c>
      <c r="H391" s="220">
        <v>0</v>
      </c>
      <c r="I391" s="220">
        <v>0</v>
      </c>
      <c r="J391" s="220">
        <v>0</v>
      </c>
      <c r="K391" s="220">
        <v>0</v>
      </c>
      <c r="L391" s="220">
        <v>0</v>
      </c>
      <c r="M391" s="220">
        <v>0</v>
      </c>
      <c r="N391" s="220">
        <v>0</v>
      </c>
      <c r="O391" s="220">
        <v>0</v>
      </c>
      <c r="P391" s="220">
        <f t="shared" si="76"/>
        <v>0</v>
      </c>
      <c r="Q391" s="220">
        <v>0</v>
      </c>
      <c r="R391" s="220">
        <v>0</v>
      </c>
      <c r="S391" s="220">
        <v>0</v>
      </c>
      <c r="T391" s="220">
        <v>0</v>
      </c>
      <c r="U391" s="220">
        <v>0</v>
      </c>
      <c r="V391" s="220">
        <v>0</v>
      </c>
      <c r="W391" s="220">
        <v>0</v>
      </c>
      <c r="X391" s="220">
        <v>0</v>
      </c>
      <c r="Y391" s="220">
        <v>0</v>
      </c>
      <c r="Z391" s="220">
        <v>0</v>
      </c>
      <c r="AA391" s="220">
        <v>0</v>
      </c>
      <c r="AB391" s="220">
        <v>0</v>
      </c>
      <c r="AC391" s="220">
        <v>0</v>
      </c>
      <c r="AD391" s="220">
        <v>0</v>
      </c>
      <c r="AE391" s="220">
        <v>0</v>
      </c>
      <c r="AF391" s="220">
        <v>0</v>
      </c>
      <c r="AG391" s="220">
        <f t="shared" si="77"/>
        <v>0</v>
      </c>
      <c r="AH391" s="234"/>
      <c r="AI391" s="235">
        <f t="shared" si="69"/>
        <v>0</v>
      </c>
      <c r="AJ391" s="235">
        <f t="shared" si="69"/>
        <v>0</v>
      </c>
      <c r="AK391" s="235">
        <f t="shared" si="69"/>
        <v>0</v>
      </c>
      <c r="AL391" s="235">
        <f t="shared" si="67"/>
        <v>0</v>
      </c>
      <c r="AM391" s="235">
        <f t="shared" si="67"/>
        <v>0</v>
      </c>
      <c r="AN391" s="235">
        <f t="shared" si="67"/>
        <v>0</v>
      </c>
      <c r="AO391" s="235">
        <f t="shared" ref="AO391:AT449" si="78">ROUND(J391*$B391/12,2)</f>
        <v>0</v>
      </c>
      <c r="AP391" s="235">
        <f t="shared" si="78"/>
        <v>0</v>
      </c>
      <c r="AQ391" s="235">
        <f t="shared" si="78"/>
        <v>0</v>
      </c>
      <c r="AR391" s="235">
        <f t="shared" si="71"/>
        <v>0</v>
      </c>
      <c r="AS391" s="235">
        <f t="shared" si="71"/>
        <v>0</v>
      </c>
      <c r="AT391" s="235">
        <f t="shared" si="71"/>
        <v>0</v>
      </c>
      <c r="AU391" s="236">
        <f t="shared" si="73"/>
        <v>0</v>
      </c>
      <c r="AV391" s="236">
        <f t="shared" si="74"/>
        <v>0</v>
      </c>
      <c r="AW391" s="236">
        <f t="shared" si="74"/>
        <v>0</v>
      </c>
      <c r="AX391" s="236">
        <f t="shared" si="74"/>
        <v>0</v>
      </c>
      <c r="AY391" s="236">
        <f t="shared" si="74"/>
        <v>0</v>
      </c>
      <c r="AZ391" s="236">
        <f t="shared" si="70"/>
        <v>0</v>
      </c>
      <c r="BA391" s="236">
        <f t="shared" si="70"/>
        <v>0</v>
      </c>
      <c r="BB391" s="236">
        <f t="shared" si="70"/>
        <v>0</v>
      </c>
      <c r="BC391" s="236">
        <f t="shared" si="68"/>
        <v>0</v>
      </c>
      <c r="BD391" s="236">
        <f t="shared" si="68"/>
        <v>0</v>
      </c>
      <c r="BE391" s="236">
        <f t="shared" si="68"/>
        <v>0</v>
      </c>
      <c r="BF391" s="236">
        <f t="shared" ref="BF391:BK449" si="79">ROUND(AA391*$C391/12,2)</f>
        <v>0</v>
      </c>
      <c r="BG391" s="236">
        <f t="shared" si="79"/>
        <v>0</v>
      </c>
      <c r="BH391" s="236">
        <f t="shared" si="79"/>
        <v>0</v>
      </c>
      <c r="BI391" s="236">
        <f t="shared" si="72"/>
        <v>0</v>
      </c>
      <c r="BJ391" s="236">
        <f t="shared" si="72"/>
        <v>0</v>
      </c>
      <c r="BK391" s="236">
        <f t="shared" si="72"/>
        <v>0</v>
      </c>
      <c r="BL391" s="235">
        <f t="shared" si="75"/>
        <v>0</v>
      </c>
      <c r="BM391" s="234"/>
      <c r="BN391" s="234"/>
      <c r="BO391" s="234"/>
      <c r="BP391" s="234"/>
      <c r="BQ391" s="234"/>
    </row>
    <row r="392" spans="1:69">
      <c r="A392" s="234" t="s">
        <v>605</v>
      </c>
      <c r="B392" s="231">
        <v>1.43E-2</v>
      </c>
      <c r="C392" s="231">
        <v>1.43E-2</v>
      </c>
      <c r="D392" s="220">
        <v>16671.73</v>
      </c>
      <c r="E392" s="220">
        <v>16671.73</v>
      </c>
      <c r="F392" s="220">
        <v>16671.73</v>
      </c>
      <c r="G392" s="220">
        <v>16671.73</v>
      </c>
      <c r="H392" s="220">
        <v>16671.73</v>
      </c>
      <c r="I392" s="220">
        <v>16671.73</v>
      </c>
      <c r="J392" s="220">
        <v>16671.73</v>
      </c>
      <c r="K392" s="220">
        <v>16671.73</v>
      </c>
      <c r="L392" s="220">
        <v>16671.73</v>
      </c>
      <c r="M392" s="220">
        <v>16671.73</v>
      </c>
      <c r="N392" s="220">
        <v>16671.73</v>
      </c>
      <c r="O392" s="220">
        <v>16671.73</v>
      </c>
      <c r="P392" s="220">
        <f t="shared" si="76"/>
        <v>200060.76000000004</v>
      </c>
      <c r="Q392" s="220">
        <v>16671.73</v>
      </c>
      <c r="R392" s="220">
        <v>16671.73</v>
      </c>
      <c r="S392" s="220">
        <v>16671.73</v>
      </c>
      <c r="T392" s="220">
        <v>16671.73</v>
      </c>
      <c r="U392" s="220">
        <v>16671.73</v>
      </c>
      <c r="V392" s="220">
        <v>16671.73</v>
      </c>
      <c r="W392" s="220">
        <v>16671.73</v>
      </c>
      <c r="X392" s="220">
        <v>16671.73</v>
      </c>
      <c r="Y392" s="220">
        <v>16671.73</v>
      </c>
      <c r="Z392" s="220">
        <v>16671.73</v>
      </c>
      <c r="AA392" s="220">
        <v>16671.73</v>
      </c>
      <c r="AB392" s="220">
        <v>16671.73</v>
      </c>
      <c r="AC392" s="220">
        <v>16671.73</v>
      </c>
      <c r="AD392" s="220">
        <v>16671.73</v>
      </c>
      <c r="AE392" s="220">
        <v>16671.73</v>
      </c>
      <c r="AF392" s="220">
        <v>16671.73</v>
      </c>
      <c r="AG392" s="220">
        <f t="shared" si="77"/>
        <v>200060.76000000004</v>
      </c>
      <c r="AH392" s="234"/>
      <c r="AI392" s="235">
        <f t="shared" si="69"/>
        <v>19.87</v>
      </c>
      <c r="AJ392" s="235">
        <f t="shared" si="69"/>
        <v>19.87</v>
      </c>
      <c r="AK392" s="235">
        <f t="shared" si="69"/>
        <v>19.87</v>
      </c>
      <c r="AL392" s="235">
        <f t="shared" si="69"/>
        <v>19.87</v>
      </c>
      <c r="AM392" s="235">
        <f t="shared" si="69"/>
        <v>19.87</v>
      </c>
      <c r="AN392" s="235">
        <f t="shared" si="69"/>
        <v>19.87</v>
      </c>
      <c r="AO392" s="235">
        <f t="shared" si="78"/>
        <v>19.87</v>
      </c>
      <c r="AP392" s="235">
        <f t="shared" si="78"/>
        <v>19.87</v>
      </c>
      <c r="AQ392" s="235">
        <f t="shared" si="78"/>
        <v>19.87</v>
      </c>
      <c r="AR392" s="235">
        <f t="shared" si="71"/>
        <v>19.87</v>
      </c>
      <c r="AS392" s="235">
        <f t="shared" si="71"/>
        <v>19.87</v>
      </c>
      <c r="AT392" s="235">
        <f t="shared" si="71"/>
        <v>19.87</v>
      </c>
      <c r="AU392" s="236">
        <f t="shared" si="73"/>
        <v>238.44000000000003</v>
      </c>
      <c r="AV392" s="236">
        <f t="shared" si="74"/>
        <v>19.87</v>
      </c>
      <c r="AW392" s="236">
        <f t="shared" si="74"/>
        <v>19.87</v>
      </c>
      <c r="AX392" s="236">
        <f t="shared" si="74"/>
        <v>19.87</v>
      </c>
      <c r="AY392" s="236">
        <f t="shared" si="74"/>
        <v>19.87</v>
      </c>
      <c r="AZ392" s="236">
        <f t="shared" si="70"/>
        <v>19.87</v>
      </c>
      <c r="BA392" s="236">
        <f t="shared" si="70"/>
        <v>19.87</v>
      </c>
      <c r="BB392" s="236">
        <f t="shared" si="70"/>
        <v>19.87</v>
      </c>
      <c r="BC392" s="236">
        <f t="shared" si="70"/>
        <v>19.87</v>
      </c>
      <c r="BD392" s="236">
        <f t="shared" si="70"/>
        <v>19.87</v>
      </c>
      <c r="BE392" s="236">
        <f t="shared" si="70"/>
        <v>19.87</v>
      </c>
      <c r="BF392" s="236">
        <f t="shared" si="79"/>
        <v>19.87</v>
      </c>
      <c r="BG392" s="236">
        <f t="shared" si="79"/>
        <v>19.87</v>
      </c>
      <c r="BH392" s="236">
        <f t="shared" si="79"/>
        <v>19.87</v>
      </c>
      <c r="BI392" s="236">
        <f t="shared" si="72"/>
        <v>19.87</v>
      </c>
      <c r="BJ392" s="236">
        <f t="shared" si="72"/>
        <v>19.87</v>
      </c>
      <c r="BK392" s="236">
        <f t="shared" si="72"/>
        <v>19.87</v>
      </c>
      <c r="BL392" s="235">
        <f t="shared" si="75"/>
        <v>238.44000000000003</v>
      </c>
      <c r="BM392" s="234"/>
      <c r="BN392" s="234"/>
      <c r="BO392" s="234"/>
      <c r="BP392" s="234"/>
      <c r="BQ392" s="234"/>
    </row>
    <row r="393" spans="1:69">
      <c r="A393" s="234" t="s">
        <v>606</v>
      </c>
      <c r="B393" s="231">
        <v>1.43E-2</v>
      </c>
      <c r="C393" s="231">
        <v>1.43E-2</v>
      </c>
      <c r="D393" s="220">
        <v>0</v>
      </c>
      <c r="E393" s="220">
        <v>0</v>
      </c>
      <c r="F393" s="220">
        <v>0</v>
      </c>
      <c r="G393" s="220">
        <v>0</v>
      </c>
      <c r="H393" s="220">
        <v>0</v>
      </c>
      <c r="I393" s="220">
        <v>0</v>
      </c>
      <c r="J393" s="220">
        <v>0</v>
      </c>
      <c r="K393" s="220">
        <v>0</v>
      </c>
      <c r="L393" s="220">
        <v>0</v>
      </c>
      <c r="M393" s="220">
        <v>0</v>
      </c>
      <c r="N393" s="220">
        <v>0</v>
      </c>
      <c r="O393" s="220">
        <v>0</v>
      </c>
      <c r="P393" s="220">
        <f t="shared" si="76"/>
        <v>0</v>
      </c>
      <c r="Q393" s="220">
        <v>0</v>
      </c>
      <c r="R393" s="220">
        <v>0</v>
      </c>
      <c r="S393" s="220">
        <v>0</v>
      </c>
      <c r="T393" s="220">
        <v>0</v>
      </c>
      <c r="U393" s="220">
        <v>0</v>
      </c>
      <c r="V393" s="220">
        <v>0</v>
      </c>
      <c r="W393" s="220">
        <v>0</v>
      </c>
      <c r="X393" s="220">
        <v>0</v>
      </c>
      <c r="Y393" s="220">
        <v>0</v>
      </c>
      <c r="Z393" s="220">
        <v>0</v>
      </c>
      <c r="AA393" s="220">
        <v>0</v>
      </c>
      <c r="AB393" s="220">
        <v>0</v>
      </c>
      <c r="AC393" s="220">
        <v>0</v>
      </c>
      <c r="AD393" s="220">
        <v>0</v>
      </c>
      <c r="AE393" s="220">
        <v>0</v>
      </c>
      <c r="AF393" s="220">
        <v>0</v>
      </c>
      <c r="AG393" s="220">
        <f t="shared" si="77"/>
        <v>0</v>
      </c>
      <c r="AH393" s="234"/>
      <c r="AI393" s="235">
        <f t="shared" si="69"/>
        <v>0</v>
      </c>
      <c r="AJ393" s="235">
        <f t="shared" si="69"/>
        <v>0</v>
      </c>
      <c r="AK393" s="235">
        <f t="shared" si="69"/>
        <v>0</v>
      </c>
      <c r="AL393" s="235">
        <f t="shared" si="69"/>
        <v>0</v>
      </c>
      <c r="AM393" s="235">
        <f t="shared" si="69"/>
        <v>0</v>
      </c>
      <c r="AN393" s="235">
        <f t="shared" si="69"/>
        <v>0</v>
      </c>
      <c r="AO393" s="235">
        <f t="shared" si="78"/>
        <v>0</v>
      </c>
      <c r="AP393" s="235">
        <f t="shared" si="78"/>
        <v>0</v>
      </c>
      <c r="AQ393" s="235">
        <f t="shared" si="78"/>
        <v>0</v>
      </c>
      <c r="AR393" s="235">
        <f t="shared" si="71"/>
        <v>0</v>
      </c>
      <c r="AS393" s="235">
        <f t="shared" si="71"/>
        <v>0</v>
      </c>
      <c r="AT393" s="235">
        <f t="shared" si="71"/>
        <v>0</v>
      </c>
      <c r="AU393" s="236">
        <f t="shared" si="73"/>
        <v>0</v>
      </c>
      <c r="AV393" s="236">
        <f t="shared" si="74"/>
        <v>0</v>
      </c>
      <c r="AW393" s="236">
        <f t="shared" si="74"/>
        <v>0</v>
      </c>
      <c r="AX393" s="236">
        <f t="shared" si="74"/>
        <v>0</v>
      </c>
      <c r="AY393" s="236">
        <f t="shared" si="74"/>
        <v>0</v>
      </c>
      <c r="AZ393" s="236">
        <f t="shared" si="70"/>
        <v>0</v>
      </c>
      <c r="BA393" s="236">
        <f t="shared" si="70"/>
        <v>0</v>
      </c>
      <c r="BB393" s="236">
        <f t="shared" si="70"/>
        <v>0</v>
      </c>
      <c r="BC393" s="236">
        <f t="shared" si="70"/>
        <v>0</v>
      </c>
      <c r="BD393" s="236">
        <f t="shared" si="70"/>
        <v>0</v>
      </c>
      <c r="BE393" s="236">
        <f t="shared" si="70"/>
        <v>0</v>
      </c>
      <c r="BF393" s="236">
        <f t="shared" si="79"/>
        <v>0</v>
      </c>
      <c r="BG393" s="236">
        <f t="shared" si="79"/>
        <v>0</v>
      </c>
      <c r="BH393" s="236">
        <f t="shared" si="79"/>
        <v>0</v>
      </c>
      <c r="BI393" s="236">
        <f t="shared" si="72"/>
        <v>0</v>
      </c>
      <c r="BJ393" s="236">
        <f t="shared" si="72"/>
        <v>0</v>
      </c>
      <c r="BK393" s="236">
        <f t="shared" si="72"/>
        <v>0</v>
      </c>
      <c r="BL393" s="235">
        <f t="shared" si="75"/>
        <v>0</v>
      </c>
      <c r="BM393" s="234"/>
      <c r="BN393" s="234"/>
      <c r="BO393" s="234"/>
      <c r="BP393" s="234"/>
      <c r="BQ393" s="234"/>
    </row>
    <row r="394" spans="1:69">
      <c r="A394" s="234" t="s">
        <v>607</v>
      </c>
      <c r="B394" s="231">
        <v>1.43E-2</v>
      </c>
      <c r="C394" s="231">
        <v>1.43E-2</v>
      </c>
      <c r="D394" s="220">
        <v>1038.6100000000001</v>
      </c>
      <c r="E394" s="220">
        <v>1038.6100000000001</v>
      </c>
      <c r="F394" s="220">
        <v>1038.6100000000001</v>
      </c>
      <c r="G394" s="220">
        <v>519.31000000000006</v>
      </c>
      <c r="H394" s="220">
        <v>0</v>
      </c>
      <c r="I394" s="220">
        <v>0</v>
      </c>
      <c r="J394" s="220">
        <v>0</v>
      </c>
      <c r="K394" s="220">
        <v>0</v>
      </c>
      <c r="L394" s="220">
        <v>0</v>
      </c>
      <c r="M394" s="220">
        <v>0</v>
      </c>
      <c r="N394" s="220">
        <v>0</v>
      </c>
      <c r="O394" s="220">
        <v>0</v>
      </c>
      <c r="P394" s="220">
        <f t="shared" si="76"/>
        <v>3635.1400000000003</v>
      </c>
      <c r="Q394" s="220">
        <v>0</v>
      </c>
      <c r="R394" s="220">
        <v>0</v>
      </c>
      <c r="S394" s="220">
        <v>0</v>
      </c>
      <c r="T394" s="220">
        <v>0</v>
      </c>
      <c r="U394" s="220">
        <v>0</v>
      </c>
      <c r="V394" s="220">
        <v>0</v>
      </c>
      <c r="W394" s="220">
        <v>0</v>
      </c>
      <c r="X394" s="220">
        <v>0</v>
      </c>
      <c r="Y394" s="220">
        <v>0</v>
      </c>
      <c r="Z394" s="220">
        <v>0</v>
      </c>
      <c r="AA394" s="220">
        <v>0</v>
      </c>
      <c r="AB394" s="220">
        <v>0</v>
      </c>
      <c r="AC394" s="220">
        <v>0</v>
      </c>
      <c r="AD394" s="220">
        <v>0</v>
      </c>
      <c r="AE394" s="220">
        <v>0</v>
      </c>
      <c r="AF394" s="220">
        <v>0</v>
      </c>
      <c r="AG394" s="220">
        <f t="shared" si="77"/>
        <v>0</v>
      </c>
      <c r="AH394" s="234"/>
      <c r="AI394" s="235">
        <f t="shared" si="69"/>
        <v>1.24</v>
      </c>
      <c r="AJ394" s="235">
        <f t="shared" si="69"/>
        <v>1.24</v>
      </c>
      <c r="AK394" s="235">
        <f t="shared" si="69"/>
        <v>1.24</v>
      </c>
      <c r="AL394" s="235">
        <f t="shared" si="69"/>
        <v>0.62</v>
      </c>
      <c r="AM394" s="235">
        <f t="shared" si="69"/>
        <v>0</v>
      </c>
      <c r="AN394" s="235">
        <f t="shared" si="69"/>
        <v>0</v>
      </c>
      <c r="AO394" s="235">
        <f t="shared" si="78"/>
        <v>0</v>
      </c>
      <c r="AP394" s="235">
        <f t="shared" si="78"/>
        <v>0</v>
      </c>
      <c r="AQ394" s="235">
        <f t="shared" si="78"/>
        <v>0</v>
      </c>
      <c r="AR394" s="235">
        <f t="shared" si="71"/>
        <v>0</v>
      </c>
      <c r="AS394" s="235">
        <f t="shared" si="71"/>
        <v>0</v>
      </c>
      <c r="AT394" s="235">
        <f t="shared" si="71"/>
        <v>0</v>
      </c>
      <c r="AU394" s="236">
        <f t="shared" si="73"/>
        <v>4.34</v>
      </c>
      <c r="AV394" s="236">
        <f t="shared" si="74"/>
        <v>0</v>
      </c>
      <c r="AW394" s="236">
        <f t="shared" si="74"/>
        <v>0</v>
      </c>
      <c r="AX394" s="236">
        <f t="shared" si="74"/>
        <v>0</v>
      </c>
      <c r="AY394" s="236">
        <f t="shared" si="74"/>
        <v>0</v>
      </c>
      <c r="AZ394" s="236">
        <f t="shared" si="70"/>
        <v>0</v>
      </c>
      <c r="BA394" s="236">
        <f t="shared" si="70"/>
        <v>0</v>
      </c>
      <c r="BB394" s="236">
        <f t="shared" si="70"/>
        <v>0</v>
      </c>
      <c r="BC394" s="236">
        <f t="shared" si="70"/>
        <v>0</v>
      </c>
      <c r="BD394" s="236">
        <f t="shared" si="70"/>
        <v>0</v>
      </c>
      <c r="BE394" s="236">
        <f t="shared" si="70"/>
        <v>0</v>
      </c>
      <c r="BF394" s="236">
        <f t="shared" si="79"/>
        <v>0</v>
      </c>
      <c r="BG394" s="236">
        <f t="shared" si="79"/>
        <v>0</v>
      </c>
      <c r="BH394" s="236">
        <f t="shared" si="79"/>
        <v>0</v>
      </c>
      <c r="BI394" s="236">
        <f t="shared" si="72"/>
        <v>0</v>
      </c>
      <c r="BJ394" s="236">
        <f t="shared" si="72"/>
        <v>0</v>
      </c>
      <c r="BK394" s="236">
        <f t="shared" si="72"/>
        <v>0</v>
      </c>
      <c r="BL394" s="235">
        <f t="shared" si="75"/>
        <v>0</v>
      </c>
      <c r="BM394" s="234"/>
      <c r="BN394" s="234"/>
      <c r="BO394" s="234"/>
      <c r="BP394" s="234"/>
      <c r="BQ394" s="234"/>
    </row>
    <row r="395" spans="1:69">
      <c r="A395" s="234" t="s">
        <v>608</v>
      </c>
      <c r="B395" s="231">
        <v>1.43E-2</v>
      </c>
      <c r="C395" s="231">
        <v>1.43E-2</v>
      </c>
      <c r="D395" s="220">
        <v>0</v>
      </c>
      <c r="E395" s="220">
        <v>0</v>
      </c>
      <c r="F395" s="220">
        <v>0</v>
      </c>
      <c r="G395" s="220">
        <v>0</v>
      </c>
      <c r="H395" s="220">
        <v>0</v>
      </c>
      <c r="I395" s="220">
        <v>0</v>
      </c>
      <c r="J395" s="220">
        <v>0</v>
      </c>
      <c r="K395" s="220">
        <v>0</v>
      </c>
      <c r="L395" s="220">
        <v>0</v>
      </c>
      <c r="M395" s="220">
        <v>0</v>
      </c>
      <c r="N395" s="220">
        <v>0</v>
      </c>
      <c r="O395" s="220">
        <v>0</v>
      </c>
      <c r="P395" s="220">
        <f t="shared" si="76"/>
        <v>0</v>
      </c>
      <c r="Q395" s="220">
        <v>0</v>
      </c>
      <c r="R395" s="220">
        <v>0</v>
      </c>
      <c r="S395" s="220">
        <v>0</v>
      </c>
      <c r="T395" s="220">
        <v>0</v>
      </c>
      <c r="U395" s="220">
        <v>0</v>
      </c>
      <c r="V395" s="220">
        <v>0</v>
      </c>
      <c r="W395" s="220">
        <v>0</v>
      </c>
      <c r="X395" s="220">
        <v>0</v>
      </c>
      <c r="Y395" s="220">
        <v>0</v>
      </c>
      <c r="Z395" s="220">
        <v>0</v>
      </c>
      <c r="AA395" s="220">
        <v>0</v>
      </c>
      <c r="AB395" s="220">
        <v>0</v>
      </c>
      <c r="AC395" s="220">
        <v>0</v>
      </c>
      <c r="AD395" s="220">
        <v>0</v>
      </c>
      <c r="AE395" s="220">
        <v>0</v>
      </c>
      <c r="AF395" s="220">
        <v>0</v>
      </c>
      <c r="AG395" s="220">
        <f t="shared" si="77"/>
        <v>0</v>
      </c>
      <c r="AH395" s="234"/>
      <c r="AI395" s="235">
        <f t="shared" si="69"/>
        <v>0</v>
      </c>
      <c r="AJ395" s="235">
        <f t="shared" si="69"/>
        <v>0</v>
      </c>
      <c r="AK395" s="235">
        <f t="shared" si="69"/>
        <v>0</v>
      </c>
      <c r="AL395" s="235">
        <f t="shared" si="69"/>
        <v>0</v>
      </c>
      <c r="AM395" s="235">
        <f t="shared" si="69"/>
        <v>0</v>
      </c>
      <c r="AN395" s="235">
        <f t="shared" si="69"/>
        <v>0</v>
      </c>
      <c r="AO395" s="235">
        <f t="shared" si="78"/>
        <v>0</v>
      </c>
      <c r="AP395" s="235">
        <f t="shared" si="78"/>
        <v>0</v>
      </c>
      <c r="AQ395" s="235">
        <f t="shared" si="78"/>
        <v>0</v>
      </c>
      <c r="AR395" s="235">
        <f t="shared" si="71"/>
        <v>0</v>
      </c>
      <c r="AS395" s="235">
        <f t="shared" si="71"/>
        <v>0</v>
      </c>
      <c r="AT395" s="235">
        <f t="shared" si="71"/>
        <v>0</v>
      </c>
      <c r="AU395" s="236">
        <f t="shared" si="73"/>
        <v>0</v>
      </c>
      <c r="AV395" s="236">
        <f t="shared" si="74"/>
        <v>0</v>
      </c>
      <c r="AW395" s="236">
        <f t="shared" si="74"/>
        <v>0</v>
      </c>
      <c r="AX395" s="236">
        <f t="shared" si="74"/>
        <v>0</v>
      </c>
      <c r="AY395" s="236">
        <f t="shared" si="74"/>
        <v>0</v>
      </c>
      <c r="AZ395" s="236">
        <f t="shared" si="70"/>
        <v>0</v>
      </c>
      <c r="BA395" s="236">
        <f t="shared" si="70"/>
        <v>0</v>
      </c>
      <c r="BB395" s="236">
        <f t="shared" si="70"/>
        <v>0</v>
      </c>
      <c r="BC395" s="236">
        <f t="shared" si="70"/>
        <v>0</v>
      </c>
      <c r="BD395" s="236">
        <f t="shared" si="70"/>
        <v>0</v>
      </c>
      <c r="BE395" s="236">
        <f t="shared" si="70"/>
        <v>0</v>
      </c>
      <c r="BF395" s="236">
        <f t="shared" si="79"/>
        <v>0</v>
      </c>
      <c r="BG395" s="236">
        <f t="shared" si="79"/>
        <v>0</v>
      </c>
      <c r="BH395" s="236">
        <f t="shared" si="79"/>
        <v>0</v>
      </c>
      <c r="BI395" s="236">
        <f t="shared" si="72"/>
        <v>0</v>
      </c>
      <c r="BJ395" s="236">
        <f t="shared" si="72"/>
        <v>0</v>
      </c>
      <c r="BK395" s="236">
        <f t="shared" si="72"/>
        <v>0</v>
      </c>
      <c r="BL395" s="235">
        <f t="shared" si="75"/>
        <v>0</v>
      </c>
      <c r="BM395" s="234"/>
      <c r="BN395" s="234"/>
      <c r="BO395" s="234"/>
      <c r="BP395" s="234"/>
      <c r="BQ395" s="234"/>
    </row>
    <row r="396" spans="1:69">
      <c r="A396" s="234" t="s">
        <v>609</v>
      </c>
      <c r="B396" s="231">
        <v>1.43E-2</v>
      </c>
      <c r="C396" s="231">
        <v>1.43E-2</v>
      </c>
      <c r="D396" s="220">
        <v>0</v>
      </c>
      <c r="E396" s="220">
        <v>0</v>
      </c>
      <c r="F396" s="220">
        <v>0</v>
      </c>
      <c r="G396" s="220">
        <v>0</v>
      </c>
      <c r="H396" s="220">
        <v>0</v>
      </c>
      <c r="I396" s="220">
        <v>0</v>
      </c>
      <c r="J396" s="220">
        <v>0</v>
      </c>
      <c r="K396" s="220">
        <v>0</v>
      </c>
      <c r="L396" s="220">
        <v>0</v>
      </c>
      <c r="M396" s="220">
        <v>0</v>
      </c>
      <c r="N396" s="220">
        <v>0</v>
      </c>
      <c r="O396" s="220">
        <v>0</v>
      </c>
      <c r="P396" s="220">
        <f t="shared" si="76"/>
        <v>0</v>
      </c>
      <c r="Q396" s="220">
        <v>0</v>
      </c>
      <c r="R396" s="220">
        <v>0</v>
      </c>
      <c r="S396" s="220">
        <v>0</v>
      </c>
      <c r="T396" s="220">
        <v>0</v>
      </c>
      <c r="U396" s="220">
        <v>0</v>
      </c>
      <c r="V396" s="220">
        <v>0</v>
      </c>
      <c r="W396" s="220">
        <v>0</v>
      </c>
      <c r="X396" s="220">
        <v>0</v>
      </c>
      <c r="Y396" s="220">
        <v>0</v>
      </c>
      <c r="Z396" s="220">
        <v>0</v>
      </c>
      <c r="AA396" s="220">
        <v>0</v>
      </c>
      <c r="AB396" s="220">
        <v>0</v>
      </c>
      <c r="AC396" s="220">
        <v>0</v>
      </c>
      <c r="AD396" s="220">
        <v>0</v>
      </c>
      <c r="AE396" s="220">
        <v>0</v>
      </c>
      <c r="AF396" s="220">
        <v>0</v>
      </c>
      <c r="AG396" s="220">
        <f t="shared" si="77"/>
        <v>0</v>
      </c>
      <c r="AH396" s="234"/>
      <c r="AI396" s="235">
        <f t="shared" si="69"/>
        <v>0</v>
      </c>
      <c r="AJ396" s="235">
        <f t="shared" si="69"/>
        <v>0</v>
      </c>
      <c r="AK396" s="235">
        <f t="shared" si="69"/>
        <v>0</v>
      </c>
      <c r="AL396" s="235">
        <f t="shared" si="69"/>
        <v>0</v>
      </c>
      <c r="AM396" s="235">
        <f t="shared" si="69"/>
        <v>0</v>
      </c>
      <c r="AN396" s="235">
        <f t="shared" si="69"/>
        <v>0</v>
      </c>
      <c r="AO396" s="235">
        <f t="shared" si="78"/>
        <v>0</v>
      </c>
      <c r="AP396" s="235">
        <f t="shared" si="78"/>
        <v>0</v>
      </c>
      <c r="AQ396" s="235">
        <f t="shared" si="78"/>
        <v>0</v>
      </c>
      <c r="AR396" s="235">
        <f t="shared" si="71"/>
        <v>0</v>
      </c>
      <c r="AS396" s="235">
        <f t="shared" si="71"/>
        <v>0</v>
      </c>
      <c r="AT396" s="235">
        <f t="shared" si="71"/>
        <v>0</v>
      </c>
      <c r="AU396" s="236">
        <f t="shared" si="73"/>
        <v>0</v>
      </c>
      <c r="AV396" s="236">
        <f t="shared" si="74"/>
        <v>0</v>
      </c>
      <c r="AW396" s="236">
        <f t="shared" si="74"/>
        <v>0</v>
      </c>
      <c r="AX396" s="236">
        <f t="shared" si="74"/>
        <v>0</v>
      </c>
      <c r="AY396" s="236">
        <f t="shared" si="74"/>
        <v>0</v>
      </c>
      <c r="AZ396" s="236">
        <f t="shared" si="70"/>
        <v>0</v>
      </c>
      <c r="BA396" s="236">
        <f t="shared" si="70"/>
        <v>0</v>
      </c>
      <c r="BB396" s="236">
        <f t="shared" si="70"/>
        <v>0</v>
      </c>
      <c r="BC396" s="236">
        <f t="shared" si="70"/>
        <v>0</v>
      </c>
      <c r="BD396" s="236">
        <f t="shared" si="70"/>
        <v>0</v>
      </c>
      <c r="BE396" s="236">
        <f t="shared" si="70"/>
        <v>0</v>
      </c>
      <c r="BF396" s="236">
        <f t="shared" si="79"/>
        <v>0</v>
      </c>
      <c r="BG396" s="236">
        <f t="shared" si="79"/>
        <v>0</v>
      </c>
      <c r="BH396" s="236">
        <f t="shared" si="79"/>
        <v>0</v>
      </c>
      <c r="BI396" s="236">
        <f t="shared" si="72"/>
        <v>0</v>
      </c>
      <c r="BJ396" s="236">
        <f t="shared" si="72"/>
        <v>0</v>
      </c>
      <c r="BK396" s="236">
        <f t="shared" si="72"/>
        <v>0</v>
      </c>
      <c r="BL396" s="235">
        <f t="shared" si="75"/>
        <v>0</v>
      </c>
      <c r="BM396" s="234"/>
      <c r="BN396" s="234"/>
      <c r="BO396" s="234"/>
      <c r="BP396" s="234"/>
      <c r="BQ396" s="234"/>
    </row>
    <row r="397" spans="1:69">
      <c r="A397" s="234" t="s">
        <v>610</v>
      </c>
      <c r="B397" s="231">
        <v>1.43E-2</v>
      </c>
      <c r="C397" s="231">
        <v>1.43E-2</v>
      </c>
      <c r="D397" s="220">
        <v>0</v>
      </c>
      <c r="E397" s="220">
        <v>0</v>
      </c>
      <c r="F397" s="220">
        <v>0</v>
      </c>
      <c r="G397" s="220">
        <v>0</v>
      </c>
      <c r="H397" s="220">
        <v>0</v>
      </c>
      <c r="I397" s="220">
        <v>0</v>
      </c>
      <c r="J397" s="220">
        <v>0</v>
      </c>
      <c r="K397" s="220">
        <v>0</v>
      </c>
      <c r="L397" s="220">
        <v>0</v>
      </c>
      <c r="M397" s="220">
        <v>0</v>
      </c>
      <c r="N397" s="220">
        <v>0</v>
      </c>
      <c r="O397" s="220">
        <v>0</v>
      </c>
      <c r="P397" s="220">
        <f t="shared" si="76"/>
        <v>0</v>
      </c>
      <c r="Q397" s="220">
        <v>0</v>
      </c>
      <c r="R397" s="220">
        <v>0</v>
      </c>
      <c r="S397" s="220">
        <v>0</v>
      </c>
      <c r="T397" s="220">
        <v>0</v>
      </c>
      <c r="U397" s="220">
        <v>0</v>
      </c>
      <c r="V397" s="220">
        <v>0</v>
      </c>
      <c r="W397" s="220">
        <v>0</v>
      </c>
      <c r="X397" s="220">
        <v>0</v>
      </c>
      <c r="Y397" s="220">
        <v>0</v>
      </c>
      <c r="Z397" s="220">
        <v>0</v>
      </c>
      <c r="AA397" s="220">
        <v>0</v>
      </c>
      <c r="AB397" s="220">
        <v>0</v>
      </c>
      <c r="AC397" s="220">
        <v>0</v>
      </c>
      <c r="AD397" s="220">
        <v>0</v>
      </c>
      <c r="AE397" s="220">
        <v>0</v>
      </c>
      <c r="AF397" s="220">
        <v>0</v>
      </c>
      <c r="AG397" s="220">
        <f t="shared" si="77"/>
        <v>0</v>
      </c>
      <c r="AH397" s="234"/>
      <c r="AI397" s="235">
        <f t="shared" si="69"/>
        <v>0</v>
      </c>
      <c r="AJ397" s="235">
        <f t="shared" si="69"/>
        <v>0</v>
      </c>
      <c r="AK397" s="235">
        <f t="shared" si="69"/>
        <v>0</v>
      </c>
      <c r="AL397" s="235">
        <f t="shared" si="69"/>
        <v>0</v>
      </c>
      <c r="AM397" s="235">
        <f t="shared" si="69"/>
        <v>0</v>
      </c>
      <c r="AN397" s="235">
        <f t="shared" si="69"/>
        <v>0</v>
      </c>
      <c r="AO397" s="235">
        <f t="shared" si="78"/>
        <v>0</v>
      </c>
      <c r="AP397" s="235">
        <f t="shared" si="78"/>
        <v>0</v>
      </c>
      <c r="AQ397" s="235">
        <f t="shared" si="78"/>
        <v>0</v>
      </c>
      <c r="AR397" s="235">
        <f t="shared" si="71"/>
        <v>0</v>
      </c>
      <c r="AS397" s="235">
        <f t="shared" si="71"/>
        <v>0</v>
      </c>
      <c r="AT397" s="235">
        <f t="shared" si="71"/>
        <v>0</v>
      </c>
      <c r="AU397" s="236">
        <f t="shared" si="73"/>
        <v>0</v>
      </c>
      <c r="AV397" s="236">
        <f t="shared" si="74"/>
        <v>0</v>
      </c>
      <c r="AW397" s="236">
        <f t="shared" si="74"/>
        <v>0</v>
      </c>
      <c r="AX397" s="236">
        <f t="shared" si="74"/>
        <v>0</v>
      </c>
      <c r="AY397" s="236">
        <f t="shared" si="74"/>
        <v>0</v>
      </c>
      <c r="AZ397" s="236">
        <f t="shared" si="70"/>
        <v>0</v>
      </c>
      <c r="BA397" s="236">
        <f t="shared" si="70"/>
        <v>0</v>
      </c>
      <c r="BB397" s="236">
        <f t="shared" si="70"/>
        <v>0</v>
      </c>
      <c r="BC397" s="236">
        <f t="shared" si="70"/>
        <v>0</v>
      </c>
      <c r="BD397" s="236">
        <f t="shared" si="70"/>
        <v>0</v>
      </c>
      <c r="BE397" s="236">
        <f t="shared" si="70"/>
        <v>0</v>
      </c>
      <c r="BF397" s="236">
        <f t="shared" si="79"/>
        <v>0</v>
      </c>
      <c r="BG397" s="236">
        <f t="shared" si="79"/>
        <v>0</v>
      </c>
      <c r="BH397" s="236">
        <f t="shared" si="79"/>
        <v>0</v>
      </c>
      <c r="BI397" s="236">
        <f t="shared" si="72"/>
        <v>0</v>
      </c>
      <c r="BJ397" s="236">
        <f t="shared" si="72"/>
        <v>0</v>
      </c>
      <c r="BK397" s="236">
        <f t="shared" si="72"/>
        <v>0</v>
      </c>
      <c r="BL397" s="235">
        <f t="shared" si="75"/>
        <v>0</v>
      </c>
      <c r="BM397" s="234"/>
      <c r="BN397" s="234"/>
      <c r="BO397" s="234"/>
      <c r="BP397" s="234"/>
      <c r="BQ397" s="234"/>
    </row>
    <row r="398" spans="1:69">
      <c r="A398" s="234" t="s">
        <v>611</v>
      </c>
      <c r="B398" s="231">
        <v>1.43E-2</v>
      </c>
      <c r="C398" s="231">
        <v>1.43E-2</v>
      </c>
      <c r="D398" s="220">
        <v>5420.61</v>
      </c>
      <c r="E398" s="220">
        <v>5420.61</v>
      </c>
      <c r="F398" s="220">
        <v>5420.61</v>
      </c>
      <c r="G398" s="220">
        <v>5420.61</v>
      </c>
      <c r="H398" s="220">
        <v>5420.61</v>
      </c>
      <c r="I398" s="220">
        <v>5420.61</v>
      </c>
      <c r="J398" s="220">
        <v>5420.61</v>
      </c>
      <c r="K398" s="220">
        <v>5420.61</v>
      </c>
      <c r="L398" s="220">
        <v>5420.61</v>
      </c>
      <c r="M398" s="220">
        <v>5420.61</v>
      </c>
      <c r="N398" s="220">
        <v>5420.61</v>
      </c>
      <c r="O398" s="220">
        <v>5420.61</v>
      </c>
      <c r="P398" s="220">
        <f t="shared" si="76"/>
        <v>65047.32</v>
      </c>
      <c r="Q398" s="220">
        <v>5420.61</v>
      </c>
      <c r="R398" s="220">
        <v>5420.61</v>
      </c>
      <c r="S398" s="220">
        <v>5420.61</v>
      </c>
      <c r="T398" s="220">
        <v>5420.61</v>
      </c>
      <c r="U398" s="220">
        <v>5420.61</v>
      </c>
      <c r="V398" s="220">
        <v>5420.61</v>
      </c>
      <c r="W398" s="220">
        <v>5420.61</v>
      </c>
      <c r="X398" s="220">
        <v>5420.61</v>
      </c>
      <c r="Y398" s="220">
        <v>5420.61</v>
      </c>
      <c r="Z398" s="220">
        <v>5420.61</v>
      </c>
      <c r="AA398" s="220">
        <v>5420.61</v>
      </c>
      <c r="AB398" s="220">
        <v>5420.61</v>
      </c>
      <c r="AC398" s="220">
        <v>5420.61</v>
      </c>
      <c r="AD398" s="220">
        <v>5420.61</v>
      </c>
      <c r="AE398" s="220">
        <v>5420.61</v>
      </c>
      <c r="AF398" s="220">
        <v>5420.61</v>
      </c>
      <c r="AG398" s="220">
        <f t="shared" si="77"/>
        <v>65047.32</v>
      </c>
      <c r="AH398" s="234"/>
      <c r="AI398" s="235">
        <f t="shared" si="69"/>
        <v>6.46</v>
      </c>
      <c r="AJ398" s="235">
        <f t="shared" si="69"/>
        <v>6.46</v>
      </c>
      <c r="AK398" s="235">
        <f t="shared" si="69"/>
        <v>6.46</v>
      </c>
      <c r="AL398" s="235">
        <f t="shared" si="69"/>
        <v>6.46</v>
      </c>
      <c r="AM398" s="235">
        <f t="shared" si="69"/>
        <v>6.46</v>
      </c>
      <c r="AN398" s="235">
        <f t="shared" si="69"/>
        <v>6.46</v>
      </c>
      <c r="AO398" s="235">
        <f t="shared" si="78"/>
        <v>6.46</v>
      </c>
      <c r="AP398" s="235">
        <f t="shared" si="78"/>
        <v>6.46</v>
      </c>
      <c r="AQ398" s="235">
        <f t="shared" si="78"/>
        <v>6.46</v>
      </c>
      <c r="AR398" s="235">
        <f t="shared" si="71"/>
        <v>6.46</v>
      </c>
      <c r="AS398" s="235">
        <f t="shared" si="71"/>
        <v>6.46</v>
      </c>
      <c r="AT398" s="235">
        <f t="shared" si="71"/>
        <v>6.46</v>
      </c>
      <c r="AU398" s="236">
        <f t="shared" si="73"/>
        <v>77.519999999999982</v>
      </c>
      <c r="AV398" s="236">
        <f t="shared" si="74"/>
        <v>6.46</v>
      </c>
      <c r="AW398" s="236">
        <f t="shared" si="74"/>
        <v>6.46</v>
      </c>
      <c r="AX398" s="236">
        <f t="shared" si="74"/>
        <v>6.46</v>
      </c>
      <c r="AY398" s="236">
        <f t="shared" si="74"/>
        <v>6.46</v>
      </c>
      <c r="AZ398" s="236">
        <f t="shared" si="70"/>
        <v>6.46</v>
      </c>
      <c r="BA398" s="236">
        <f t="shared" si="70"/>
        <v>6.46</v>
      </c>
      <c r="BB398" s="236">
        <f t="shared" si="70"/>
        <v>6.46</v>
      </c>
      <c r="BC398" s="236">
        <f t="shared" si="70"/>
        <v>6.46</v>
      </c>
      <c r="BD398" s="236">
        <f t="shared" si="70"/>
        <v>6.46</v>
      </c>
      <c r="BE398" s="236">
        <f t="shared" si="70"/>
        <v>6.46</v>
      </c>
      <c r="BF398" s="236">
        <f t="shared" si="79"/>
        <v>6.46</v>
      </c>
      <c r="BG398" s="236">
        <f t="shared" si="79"/>
        <v>6.46</v>
      </c>
      <c r="BH398" s="236">
        <f t="shared" si="79"/>
        <v>6.46</v>
      </c>
      <c r="BI398" s="236">
        <f t="shared" si="72"/>
        <v>6.46</v>
      </c>
      <c r="BJ398" s="236">
        <f t="shared" si="72"/>
        <v>6.46</v>
      </c>
      <c r="BK398" s="236">
        <f t="shared" si="72"/>
        <v>6.46</v>
      </c>
      <c r="BL398" s="235">
        <f t="shared" si="75"/>
        <v>77.519999999999982</v>
      </c>
      <c r="BM398" s="234"/>
      <c r="BN398" s="234"/>
      <c r="BO398" s="234"/>
      <c r="BP398" s="234"/>
      <c r="BQ398" s="234"/>
    </row>
    <row r="399" spans="1:69">
      <c r="A399" s="234" t="s">
        <v>612</v>
      </c>
      <c r="B399" s="231">
        <v>1.43E-2</v>
      </c>
      <c r="C399" s="231">
        <v>1.43E-2</v>
      </c>
      <c r="D399" s="220">
        <v>32616.02</v>
      </c>
      <c r="E399" s="220">
        <v>32616.02</v>
      </c>
      <c r="F399" s="220">
        <v>32616.02</v>
      </c>
      <c r="G399" s="220">
        <v>16308.01</v>
      </c>
      <c r="H399" s="220">
        <v>0</v>
      </c>
      <c r="I399" s="220">
        <v>0</v>
      </c>
      <c r="J399" s="220">
        <v>0</v>
      </c>
      <c r="K399" s="220">
        <v>0</v>
      </c>
      <c r="L399" s="220">
        <v>0</v>
      </c>
      <c r="M399" s="220">
        <v>0</v>
      </c>
      <c r="N399" s="220">
        <v>0</v>
      </c>
      <c r="O399" s="220">
        <v>0</v>
      </c>
      <c r="P399" s="220">
        <f t="shared" si="76"/>
        <v>114156.06999999999</v>
      </c>
      <c r="Q399" s="220">
        <v>0</v>
      </c>
      <c r="R399" s="220">
        <v>0</v>
      </c>
      <c r="S399" s="220">
        <v>0</v>
      </c>
      <c r="T399" s="220">
        <v>0</v>
      </c>
      <c r="U399" s="220">
        <v>0</v>
      </c>
      <c r="V399" s="220">
        <v>0</v>
      </c>
      <c r="W399" s="220">
        <v>0</v>
      </c>
      <c r="X399" s="220">
        <v>0</v>
      </c>
      <c r="Y399" s="220">
        <v>0</v>
      </c>
      <c r="Z399" s="220">
        <v>0</v>
      </c>
      <c r="AA399" s="220">
        <v>0</v>
      </c>
      <c r="AB399" s="220">
        <v>0</v>
      </c>
      <c r="AC399" s="220">
        <v>0</v>
      </c>
      <c r="AD399" s="220">
        <v>0</v>
      </c>
      <c r="AE399" s="220">
        <v>0</v>
      </c>
      <c r="AF399" s="220">
        <v>0</v>
      </c>
      <c r="AG399" s="220">
        <f t="shared" si="77"/>
        <v>0</v>
      </c>
      <c r="AH399" s="234"/>
      <c r="AI399" s="235">
        <f t="shared" si="69"/>
        <v>38.869999999999997</v>
      </c>
      <c r="AJ399" s="235">
        <f t="shared" si="69"/>
        <v>38.869999999999997</v>
      </c>
      <c r="AK399" s="235">
        <f t="shared" si="69"/>
        <v>38.869999999999997</v>
      </c>
      <c r="AL399" s="235">
        <f t="shared" si="69"/>
        <v>19.43</v>
      </c>
      <c r="AM399" s="235">
        <f t="shared" si="69"/>
        <v>0</v>
      </c>
      <c r="AN399" s="235">
        <f t="shared" si="69"/>
        <v>0</v>
      </c>
      <c r="AO399" s="235">
        <f t="shared" si="78"/>
        <v>0</v>
      </c>
      <c r="AP399" s="235">
        <f t="shared" si="78"/>
        <v>0</v>
      </c>
      <c r="AQ399" s="235">
        <f t="shared" si="78"/>
        <v>0</v>
      </c>
      <c r="AR399" s="235">
        <f t="shared" si="71"/>
        <v>0</v>
      </c>
      <c r="AS399" s="235">
        <f t="shared" si="71"/>
        <v>0</v>
      </c>
      <c r="AT399" s="235">
        <f t="shared" si="71"/>
        <v>0</v>
      </c>
      <c r="AU399" s="236">
        <f t="shared" si="73"/>
        <v>136.04</v>
      </c>
      <c r="AV399" s="236">
        <f t="shared" si="74"/>
        <v>0</v>
      </c>
      <c r="AW399" s="236">
        <f t="shared" si="74"/>
        <v>0</v>
      </c>
      <c r="AX399" s="236">
        <f t="shared" si="74"/>
        <v>0</v>
      </c>
      <c r="AY399" s="236">
        <f t="shared" si="74"/>
        <v>0</v>
      </c>
      <c r="AZ399" s="236">
        <f t="shared" si="70"/>
        <v>0</v>
      </c>
      <c r="BA399" s="236">
        <f t="shared" si="70"/>
        <v>0</v>
      </c>
      <c r="BB399" s="236">
        <f t="shared" si="70"/>
        <v>0</v>
      </c>
      <c r="BC399" s="236">
        <f t="shared" si="70"/>
        <v>0</v>
      </c>
      <c r="BD399" s="236">
        <f t="shared" si="70"/>
        <v>0</v>
      </c>
      <c r="BE399" s="236">
        <f t="shared" si="70"/>
        <v>0</v>
      </c>
      <c r="BF399" s="236">
        <f t="shared" si="79"/>
        <v>0</v>
      </c>
      <c r="BG399" s="236">
        <f t="shared" si="79"/>
        <v>0</v>
      </c>
      <c r="BH399" s="236">
        <f t="shared" si="79"/>
        <v>0</v>
      </c>
      <c r="BI399" s="236">
        <f t="shared" si="72"/>
        <v>0</v>
      </c>
      <c r="BJ399" s="236">
        <f t="shared" si="72"/>
        <v>0</v>
      </c>
      <c r="BK399" s="236">
        <f t="shared" si="72"/>
        <v>0</v>
      </c>
      <c r="BL399" s="235">
        <f t="shared" si="75"/>
        <v>0</v>
      </c>
      <c r="BM399" s="234"/>
      <c r="BN399" s="234"/>
      <c r="BO399" s="234"/>
      <c r="BP399" s="234"/>
      <c r="BQ399" s="234"/>
    </row>
    <row r="400" spans="1:69">
      <c r="A400" s="234" t="s">
        <v>613</v>
      </c>
      <c r="B400" s="231">
        <v>1.43E-2</v>
      </c>
      <c r="C400" s="231">
        <v>1.43E-2</v>
      </c>
      <c r="D400" s="220">
        <v>0</v>
      </c>
      <c r="E400" s="220">
        <v>0</v>
      </c>
      <c r="F400" s="220">
        <v>0</v>
      </c>
      <c r="G400" s="220">
        <v>0</v>
      </c>
      <c r="H400" s="220">
        <v>0</v>
      </c>
      <c r="I400" s="220">
        <v>0</v>
      </c>
      <c r="J400" s="220">
        <v>0</v>
      </c>
      <c r="K400" s="220">
        <v>0</v>
      </c>
      <c r="L400" s="220">
        <v>0</v>
      </c>
      <c r="M400" s="220">
        <v>0</v>
      </c>
      <c r="N400" s="220">
        <v>0</v>
      </c>
      <c r="O400" s="220">
        <v>0</v>
      </c>
      <c r="P400" s="220">
        <f t="shared" si="76"/>
        <v>0</v>
      </c>
      <c r="Q400" s="220">
        <v>0</v>
      </c>
      <c r="R400" s="220">
        <v>0</v>
      </c>
      <c r="S400" s="220">
        <v>0</v>
      </c>
      <c r="T400" s="220">
        <v>0</v>
      </c>
      <c r="U400" s="220">
        <v>0</v>
      </c>
      <c r="V400" s="220">
        <v>0</v>
      </c>
      <c r="W400" s="220">
        <v>0</v>
      </c>
      <c r="X400" s="220">
        <v>0</v>
      </c>
      <c r="Y400" s="220">
        <v>0</v>
      </c>
      <c r="Z400" s="220">
        <v>0</v>
      </c>
      <c r="AA400" s="220">
        <v>0</v>
      </c>
      <c r="AB400" s="220">
        <v>0</v>
      </c>
      <c r="AC400" s="220">
        <v>0</v>
      </c>
      <c r="AD400" s="220">
        <v>0</v>
      </c>
      <c r="AE400" s="220">
        <v>0</v>
      </c>
      <c r="AF400" s="220">
        <v>0</v>
      </c>
      <c r="AG400" s="220">
        <f t="shared" si="77"/>
        <v>0</v>
      </c>
      <c r="AH400" s="234"/>
      <c r="AI400" s="235">
        <f t="shared" si="69"/>
        <v>0</v>
      </c>
      <c r="AJ400" s="235">
        <f t="shared" si="69"/>
        <v>0</v>
      </c>
      <c r="AK400" s="235">
        <f t="shared" si="69"/>
        <v>0</v>
      </c>
      <c r="AL400" s="235">
        <f t="shared" si="69"/>
        <v>0</v>
      </c>
      <c r="AM400" s="235">
        <f t="shared" si="69"/>
        <v>0</v>
      </c>
      <c r="AN400" s="235">
        <f t="shared" si="69"/>
        <v>0</v>
      </c>
      <c r="AO400" s="235">
        <f t="shared" si="78"/>
        <v>0</v>
      </c>
      <c r="AP400" s="235">
        <f t="shared" si="78"/>
        <v>0</v>
      </c>
      <c r="AQ400" s="235">
        <f t="shared" si="78"/>
        <v>0</v>
      </c>
      <c r="AR400" s="235">
        <f t="shared" si="71"/>
        <v>0</v>
      </c>
      <c r="AS400" s="235">
        <f t="shared" si="71"/>
        <v>0</v>
      </c>
      <c r="AT400" s="235">
        <f t="shared" si="71"/>
        <v>0</v>
      </c>
      <c r="AU400" s="236">
        <f t="shared" si="73"/>
        <v>0</v>
      </c>
      <c r="AV400" s="236">
        <f t="shared" si="74"/>
        <v>0</v>
      </c>
      <c r="AW400" s="236">
        <f t="shared" si="74"/>
        <v>0</v>
      </c>
      <c r="AX400" s="236">
        <f t="shared" si="74"/>
        <v>0</v>
      </c>
      <c r="AY400" s="236">
        <f t="shared" si="74"/>
        <v>0</v>
      </c>
      <c r="AZ400" s="236">
        <f t="shared" si="70"/>
        <v>0</v>
      </c>
      <c r="BA400" s="236">
        <f t="shared" si="70"/>
        <v>0</v>
      </c>
      <c r="BB400" s="236">
        <f t="shared" si="70"/>
        <v>0</v>
      </c>
      <c r="BC400" s="236">
        <f t="shared" si="70"/>
        <v>0</v>
      </c>
      <c r="BD400" s="236">
        <f t="shared" si="70"/>
        <v>0</v>
      </c>
      <c r="BE400" s="236">
        <f t="shared" si="70"/>
        <v>0</v>
      </c>
      <c r="BF400" s="236">
        <f t="shared" si="79"/>
        <v>0</v>
      </c>
      <c r="BG400" s="236">
        <f t="shared" si="79"/>
        <v>0</v>
      </c>
      <c r="BH400" s="236">
        <f t="shared" si="79"/>
        <v>0</v>
      </c>
      <c r="BI400" s="236">
        <f t="shared" si="72"/>
        <v>0</v>
      </c>
      <c r="BJ400" s="236">
        <f t="shared" si="72"/>
        <v>0</v>
      </c>
      <c r="BK400" s="236">
        <f t="shared" si="72"/>
        <v>0</v>
      </c>
      <c r="BL400" s="235">
        <f t="shared" si="75"/>
        <v>0</v>
      </c>
      <c r="BM400" s="234"/>
      <c r="BN400" s="234"/>
      <c r="BO400" s="234"/>
      <c r="BP400" s="234"/>
      <c r="BQ400" s="234"/>
    </row>
    <row r="401" spans="1:69">
      <c r="A401" s="234" t="s">
        <v>614</v>
      </c>
      <c r="B401" s="231">
        <v>1.43E-2</v>
      </c>
      <c r="C401" s="231">
        <v>1.43E-2</v>
      </c>
      <c r="D401" s="220">
        <v>2953.75</v>
      </c>
      <c r="E401" s="220">
        <v>2953.75</v>
      </c>
      <c r="F401" s="220">
        <v>2953.75</v>
      </c>
      <c r="G401" s="220">
        <v>2953.75</v>
      </c>
      <c r="H401" s="220">
        <v>2953.75</v>
      </c>
      <c r="I401" s="220">
        <v>2953.75</v>
      </c>
      <c r="J401" s="220">
        <v>2953.75</v>
      </c>
      <c r="K401" s="220">
        <v>2953.75</v>
      </c>
      <c r="L401" s="220">
        <v>2953.75</v>
      </c>
      <c r="M401" s="220">
        <v>2953.75</v>
      </c>
      <c r="N401" s="220">
        <v>2953.75</v>
      </c>
      <c r="O401" s="220">
        <v>2953.75</v>
      </c>
      <c r="P401" s="220">
        <f t="shared" si="76"/>
        <v>35445</v>
      </c>
      <c r="Q401" s="220">
        <v>2953.75</v>
      </c>
      <c r="R401" s="220">
        <v>2953.75</v>
      </c>
      <c r="S401" s="220">
        <v>2953.75</v>
      </c>
      <c r="T401" s="220">
        <v>2953.75</v>
      </c>
      <c r="U401" s="220">
        <v>2953.75</v>
      </c>
      <c r="V401" s="220">
        <v>2953.75</v>
      </c>
      <c r="W401" s="220">
        <v>2953.75</v>
      </c>
      <c r="X401" s="220">
        <v>2953.75</v>
      </c>
      <c r="Y401" s="220">
        <v>2953.75</v>
      </c>
      <c r="Z401" s="220">
        <v>2953.75</v>
      </c>
      <c r="AA401" s="220">
        <v>2953.75</v>
      </c>
      <c r="AB401" s="220">
        <v>2953.75</v>
      </c>
      <c r="AC401" s="220">
        <v>2953.75</v>
      </c>
      <c r="AD401" s="220">
        <v>2953.75</v>
      </c>
      <c r="AE401" s="220">
        <v>2953.75</v>
      </c>
      <c r="AF401" s="220">
        <v>2953.75</v>
      </c>
      <c r="AG401" s="220">
        <f t="shared" si="77"/>
        <v>35445</v>
      </c>
      <c r="AH401" s="234"/>
      <c r="AI401" s="235">
        <f t="shared" si="69"/>
        <v>3.52</v>
      </c>
      <c r="AJ401" s="235">
        <f t="shared" si="69"/>
        <v>3.52</v>
      </c>
      <c r="AK401" s="235">
        <f t="shared" si="69"/>
        <v>3.52</v>
      </c>
      <c r="AL401" s="235">
        <f t="shared" si="69"/>
        <v>3.52</v>
      </c>
      <c r="AM401" s="235">
        <f t="shared" si="69"/>
        <v>3.52</v>
      </c>
      <c r="AN401" s="235">
        <f t="shared" si="69"/>
        <v>3.52</v>
      </c>
      <c r="AO401" s="235">
        <f t="shared" si="78"/>
        <v>3.52</v>
      </c>
      <c r="AP401" s="235">
        <f t="shared" si="78"/>
        <v>3.52</v>
      </c>
      <c r="AQ401" s="235">
        <f t="shared" si="78"/>
        <v>3.52</v>
      </c>
      <c r="AR401" s="235">
        <f t="shared" si="71"/>
        <v>3.52</v>
      </c>
      <c r="AS401" s="235">
        <f t="shared" si="71"/>
        <v>3.52</v>
      </c>
      <c r="AT401" s="235">
        <f t="shared" si="71"/>
        <v>3.52</v>
      </c>
      <c r="AU401" s="236">
        <f t="shared" si="73"/>
        <v>42.240000000000009</v>
      </c>
      <c r="AV401" s="236">
        <f t="shared" si="74"/>
        <v>3.52</v>
      </c>
      <c r="AW401" s="236">
        <f t="shared" si="74"/>
        <v>3.52</v>
      </c>
      <c r="AX401" s="236">
        <f t="shared" si="74"/>
        <v>3.52</v>
      </c>
      <c r="AY401" s="236">
        <f t="shared" si="74"/>
        <v>3.52</v>
      </c>
      <c r="AZ401" s="236">
        <f t="shared" si="70"/>
        <v>3.52</v>
      </c>
      <c r="BA401" s="236">
        <f t="shared" si="70"/>
        <v>3.52</v>
      </c>
      <c r="BB401" s="236">
        <f t="shared" si="70"/>
        <v>3.52</v>
      </c>
      <c r="BC401" s="236">
        <f t="shared" si="70"/>
        <v>3.52</v>
      </c>
      <c r="BD401" s="236">
        <f t="shared" si="70"/>
        <v>3.52</v>
      </c>
      <c r="BE401" s="236">
        <f t="shared" si="70"/>
        <v>3.52</v>
      </c>
      <c r="BF401" s="236">
        <f t="shared" si="79"/>
        <v>3.52</v>
      </c>
      <c r="BG401" s="236">
        <f t="shared" si="79"/>
        <v>3.52</v>
      </c>
      <c r="BH401" s="236">
        <f t="shared" si="79"/>
        <v>3.52</v>
      </c>
      <c r="BI401" s="236">
        <f t="shared" si="72"/>
        <v>3.52</v>
      </c>
      <c r="BJ401" s="236">
        <f t="shared" si="72"/>
        <v>3.52</v>
      </c>
      <c r="BK401" s="236">
        <f t="shared" si="72"/>
        <v>3.52</v>
      </c>
      <c r="BL401" s="235">
        <f t="shared" si="75"/>
        <v>42.240000000000009</v>
      </c>
      <c r="BM401" s="234"/>
      <c r="BN401" s="234"/>
      <c r="BO401" s="234"/>
      <c r="BP401" s="234"/>
      <c r="BQ401" s="234"/>
    </row>
    <row r="402" spans="1:69">
      <c r="A402" s="234" t="s">
        <v>615</v>
      </c>
      <c r="B402" s="231">
        <v>1.43E-2</v>
      </c>
      <c r="C402" s="231">
        <v>1.43E-2</v>
      </c>
      <c r="D402" s="220">
        <v>268400.36</v>
      </c>
      <c r="E402" s="220">
        <v>268400.36</v>
      </c>
      <c r="F402" s="220">
        <v>268400.36</v>
      </c>
      <c r="G402" s="220">
        <v>134200.18</v>
      </c>
      <c r="H402" s="220">
        <v>0</v>
      </c>
      <c r="I402" s="220">
        <v>0</v>
      </c>
      <c r="J402" s="220">
        <v>0</v>
      </c>
      <c r="K402" s="220">
        <v>0</v>
      </c>
      <c r="L402" s="220">
        <v>0</v>
      </c>
      <c r="M402" s="220">
        <v>0</v>
      </c>
      <c r="N402" s="220">
        <v>0</v>
      </c>
      <c r="O402" s="220">
        <v>0</v>
      </c>
      <c r="P402" s="220">
        <f t="shared" si="76"/>
        <v>939401.26</v>
      </c>
      <c r="Q402" s="220">
        <v>0</v>
      </c>
      <c r="R402" s="220">
        <v>0</v>
      </c>
      <c r="S402" s="220">
        <v>0</v>
      </c>
      <c r="T402" s="220">
        <v>0</v>
      </c>
      <c r="U402" s="220">
        <v>0</v>
      </c>
      <c r="V402" s="220">
        <v>0</v>
      </c>
      <c r="W402" s="220">
        <v>0</v>
      </c>
      <c r="X402" s="220">
        <v>0</v>
      </c>
      <c r="Y402" s="220">
        <v>0</v>
      </c>
      <c r="Z402" s="220">
        <v>0</v>
      </c>
      <c r="AA402" s="220">
        <v>0</v>
      </c>
      <c r="AB402" s="220">
        <v>0</v>
      </c>
      <c r="AC402" s="220">
        <v>0</v>
      </c>
      <c r="AD402" s="220">
        <v>0</v>
      </c>
      <c r="AE402" s="220">
        <v>0</v>
      </c>
      <c r="AF402" s="220">
        <v>0</v>
      </c>
      <c r="AG402" s="220">
        <f t="shared" si="77"/>
        <v>0</v>
      </c>
      <c r="AH402" s="234"/>
      <c r="AI402" s="235">
        <f t="shared" ref="AI402:AN444" si="80">ROUND(D402*$B402/12,2)</f>
        <v>319.83999999999997</v>
      </c>
      <c r="AJ402" s="235">
        <f t="shared" si="80"/>
        <v>319.83999999999997</v>
      </c>
      <c r="AK402" s="235">
        <f t="shared" si="80"/>
        <v>319.83999999999997</v>
      </c>
      <c r="AL402" s="235">
        <f t="shared" si="80"/>
        <v>159.91999999999999</v>
      </c>
      <c r="AM402" s="235">
        <f t="shared" si="80"/>
        <v>0</v>
      </c>
      <c r="AN402" s="235">
        <f t="shared" si="80"/>
        <v>0</v>
      </c>
      <c r="AO402" s="235">
        <f t="shared" si="78"/>
        <v>0</v>
      </c>
      <c r="AP402" s="235">
        <f t="shared" si="78"/>
        <v>0</v>
      </c>
      <c r="AQ402" s="235">
        <f t="shared" si="78"/>
        <v>0</v>
      </c>
      <c r="AR402" s="235">
        <f t="shared" si="71"/>
        <v>0</v>
      </c>
      <c r="AS402" s="235">
        <f t="shared" si="71"/>
        <v>0</v>
      </c>
      <c r="AT402" s="235">
        <f t="shared" si="71"/>
        <v>0</v>
      </c>
      <c r="AU402" s="236">
        <f t="shared" si="73"/>
        <v>1119.44</v>
      </c>
      <c r="AV402" s="236">
        <f t="shared" si="74"/>
        <v>0</v>
      </c>
      <c r="AW402" s="236">
        <f t="shared" si="74"/>
        <v>0</v>
      </c>
      <c r="AX402" s="236">
        <f t="shared" si="74"/>
        <v>0</v>
      </c>
      <c r="AY402" s="236">
        <f t="shared" si="74"/>
        <v>0</v>
      </c>
      <c r="AZ402" s="236">
        <f t="shared" ref="AZ402:BE444" si="81">ROUND(U402*$C402/12,2)</f>
        <v>0</v>
      </c>
      <c r="BA402" s="236">
        <f t="shared" si="81"/>
        <v>0</v>
      </c>
      <c r="BB402" s="236">
        <f t="shared" si="81"/>
        <v>0</v>
      </c>
      <c r="BC402" s="236">
        <f t="shared" si="81"/>
        <v>0</v>
      </c>
      <c r="BD402" s="236">
        <f t="shared" si="81"/>
        <v>0</v>
      </c>
      <c r="BE402" s="236">
        <f t="shared" si="81"/>
        <v>0</v>
      </c>
      <c r="BF402" s="236">
        <f t="shared" si="79"/>
        <v>0</v>
      </c>
      <c r="BG402" s="236">
        <f t="shared" si="79"/>
        <v>0</v>
      </c>
      <c r="BH402" s="236">
        <f t="shared" si="79"/>
        <v>0</v>
      </c>
      <c r="BI402" s="236">
        <f t="shared" si="72"/>
        <v>0</v>
      </c>
      <c r="BJ402" s="236">
        <f t="shared" si="72"/>
        <v>0</v>
      </c>
      <c r="BK402" s="236">
        <f t="shared" si="72"/>
        <v>0</v>
      </c>
      <c r="BL402" s="235">
        <f t="shared" si="75"/>
        <v>0</v>
      </c>
      <c r="BM402" s="234"/>
      <c r="BN402" s="234"/>
      <c r="BO402" s="234"/>
      <c r="BP402" s="234"/>
      <c r="BQ402" s="234"/>
    </row>
    <row r="403" spans="1:69">
      <c r="A403" s="234" t="s">
        <v>616</v>
      </c>
      <c r="B403" s="231">
        <v>1.43E-2</v>
      </c>
      <c r="C403" s="231">
        <v>1.43E-2</v>
      </c>
      <c r="D403" s="220">
        <v>0</v>
      </c>
      <c r="E403" s="220">
        <v>0</v>
      </c>
      <c r="F403" s="220">
        <v>0</v>
      </c>
      <c r="G403" s="220">
        <v>0</v>
      </c>
      <c r="H403" s="220">
        <v>0</v>
      </c>
      <c r="I403" s="220">
        <v>0</v>
      </c>
      <c r="J403" s="220">
        <v>0</v>
      </c>
      <c r="K403" s="220">
        <v>0</v>
      </c>
      <c r="L403" s="220">
        <v>0</v>
      </c>
      <c r="M403" s="220">
        <v>0</v>
      </c>
      <c r="N403" s="220">
        <v>0</v>
      </c>
      <c r="O403" s="220">
        <v>0</v>
      </c>
      <c r="P403" s="220">
        <f t="shared" si="76"/>
        <v>0</v>
      </c>
      <c r="Q403" s="220">
        <v>0</v>
      </c>
      <c r="R403" s="220">
        <v>0</v>
      </c>
      <c r="S403" s="220">
        <v>0</v>
      </c>
      <c r="T403" s="220">
        <v>0</v>
      </c>
      <c r="U403" s="220">
        <v>0</v>
      </c>
      <c r="V403" s="220">
        <v>0</v>
      </c>
      <c r="W403" s="220">
        <v>0</v>
      </c>
      <c r="X403" s="220">
        <v>0</v>
      </c>
      <c r="Y403" s="220">
        <v>0</v>
      </c>
      <c r="Z403" s="220">
        <v>0</v>
      </c>
      <c r="AA403" s="220">
        <v>0</v>
      </c>
      <c r="AB403" s="220">
        <v>0</v>
      </c>
      <c r="AC403" s="220">
        <v>0</v>
      </c>
      <c r="AD403" s="220">
        <v>0</v>
      </c>
      <c r="AE403" s="220">
        <v>0</v>
      </c>
      <c r="AF403" s="220">
        <v>0</v>
      </c>
      <c r="AG403" s="220">
        <f t="shared" si="77"/>
        <v>0</v>
      </c>
      <c r="AH403" s="234"/>
      <c r="AI403" s="235">
        <f t="shared" si="80"/>
        <v>0</v>
      </c>
      <c r="AJ403" s="235">
        <f t="shared" si="80"/>
        <v>0</v>
      </c>
      <c r="AK403" s="235">
        <f t="shared" si="80"/>
        <v>0</v>
      </c>
      <c r="AL403" s="235">
        <f t="shared" si="80"/>
        <v>0</v>
      </c>
      <c r="AM403" s="235">
        <f t="shared" si="80"/>
        <v>0</v>
      </c>
      <c r="AN403" s="235">
        <f t="shared" si="80"/>
        <v>0</v>
      </c>
      <c r="AO403" s="235">
        <f t="shared" si="78"/>
        <v>0</v>
      </c>
      <c r="AP403" s="235">
        <f t="shared" si="78"/>
        <v>0</v>
      </c>
      <c r="AQ403" s="235">
        <f t="shared" si="78"/>
        <v>0</v>
      </c>
      <c r="AR403" s="235">
        <f t="shared" si="71"/>
        <v>0</v>
      </c>
      <c r="AS403" s="235">
        <f t="shared" si="71"/>
        <v>0</v>
      </c>
      <c r="AT403" s="235">
        <f t="shared" si="71"/>
        <v>0</v>
      </c>
      <c r="AU403" s="236">
        <f t="shared" si="73"/>
        <v>0</v>
      </c>
      <c r="AV403" s="236">
        <f t="shared" si="74"/>
        <v>0</v>
      </c>
      <c r="AW403" s="236">
        <f t="shared" si="74"/>
        <v>0</v>
      </c>
      <c r="AX403" s="236">
        <f t="shared" si="74"/>
        <v>0</v>
      </c>
      <c r="AY403" s="236">
        <f t="shared" si="74"/>
        <v>0</v>
      </c>
      <c r="AZ403" s="236">
        <f t="shared" si="81"/>
        <v>0</v>
      </c>
      <c r="BA403" s="236">
        <f t="shared" si="81"/>
        <v>0</v>
      </c>
      <c r="BB403" s="236">
        <f t="shared" si="81"/>
        <v>0</v>
      </c>
      <c r="BC403" s="236">
        <f t="shared" si="81"/>
        <v>0</v>
      </c>
      <c r="BD403" s="236">
        <f t="shared" si="81"/>
        <v>0</v>
      </c>
      <c r="BE403" s="236">
        <f t="shared" si="81"/>
        <v>0</v>
      </c>
      <c r="BF403" s="236">
        <f t="shared" si="79"/>
        <v>0</v>
      </c>
      <c r="BG403" s="236">
        <f t="shared" si="79"/>
        <v>0</v>
      </c>
      <c r="BH403" s="236">
        <f t="shared" si="79"/>
        <v>0</v>
      </c>
      <c r="BI403" s="236">
        <f t="shared" si="72"/>
        <v>0</v>
      </c>
      <c r="BJ403" s="236">
        <f t="shared" si="72"/>
        <v>0</v>
      </c>
      <c r="BK403" s="236">
        <f t="shared" si="72"/>
        <v>0</v>
      </c>
      <c r="BL403" s="235">
        <f t="shared" si="75"/>
        <v>0</v>
      </c>
      <c r="BM403" s="234"/>
      <c r="BN403" s="234"/>
      <c r="BO403" s="234"/>
      <c r="BP403" s="234"/>
      <c r="BQ403" s="234"/>
    </row>
    <row r="404" spans="1:69">
      <c r="A404" s="234" t="s">
        <v>617</v>
      </c>
      <c r="B404" s="231">
        <v>1.43E-2</v>
      </c>
      <c r="C404" s="231">
        <v>1.43E-2</v>
      </c>
      <c r="D404" s="220">
        <v>0</v>
      </c>
      <c r="E404" s="220">
        <v>0</v>
      </c>
      <c r="F404" s="220">
        <v>0</v>
      </c>
      <c r="G404" s="220">
        <v>0</v>
      </c>
      <c r="H404" s="220">
        <v>0</v>
      </c>
      <c r="I404" s="220">
        <v>0</v>
      </c>
      <c r="J404" s="220">
        <v>0</v>
      </c>
      <c r="K404" s="220">
        <v>0</v>
      </c>
      <c r="L404" s="220">
        <v>0</v>
      </c>
      <c r="M404" s="220">
        <v>0</v>
      </c>
      <c r="N404" s="220">
        <v>0</v>
      </c>
      <c r="O404" s="220">
        <v>0</v>
      </c>
      <c r="P404" s="220">
        <f t="shared" si="76"/>
        <v>0</v>
      </c>
      <c r="Q404" s="220">
        <v>0</v>
      </c>
      <c r="R404" s="220">
        <v>0</v>
      </c>
      <c r="S404" s="220">
        <v>0</v>
      </c>
      <c r="T404" s="220">
        <v>0</v>
      </c>
      <c r="U404" s="220">
        <v>0</v>
      </c>
      <c r="V404" s="220">
        <v>0</v>
      </c>
      <c r="W404" s="220">
        <v>0</v>
      </c>
      <c r="X404" s="220">
        <v>0</v>
      </c>
      <c r="Y404" s="220">
        <v>0</v>
      </c>
      <c r="Z404" s="220">
        <v>0</v>
      </c>
      <c r="AA404" s="220">
        <v>0</v>
      </c>
      <c r="AB404" s="220">
        <v>0</v>
      </c>
      <c r="AC404" s="220">
        <v>0</v>
      </c>
      <c r="AD404" s="220">
        <v>0</v>
      </c>
      <c r="AE404" s="220">
        <v>0</v>
      </c>
      <c r="AF404" s="220">
        <v>0</v>
      </c>
      <c r="AG404" s="220">
        <f t="shared" si="77"/>
        <v>0</v>
      </c>
      <c r="AH404" s="234"/>
      <c r="AI404" s="235">
        <f t="shared" si="80"/>
        <v>0</v>
      </c>
      <c r="AJ404" s="235">
        <f t="shared" si="80"/>
        <v>0</v>
      </c>
      <c r="AK404" s="235">
        <f t="shared" si="80"/>
        <v>0</v>
      </c>
      <c r="AL404" s="235">
        <f t="shared" si="80"/>
        <v>0</v>
      </c>
      <c r="AM404" s="235">
        <f t="shared" si="80"/>
        <v>0</v>
      </c>
      <c r="AN404" s="235">
        <f t="shared" si="80"/>
        <v>0</v>
      </c>
      <c r="AO404" s="235">
        <f t="shared" si="78"/>
        <v>0</v>
      </c>
      <c r="AP404" s="235">
        <f t="shared" si="78"/>
        <v>0</v>
      </c>
      <c r="AQ404" s="235">
        <f t="shared" si="78"/>
        <v>0</v>
      </c>
      <c r="AR404" s="235">
        <f t="shared" si="71"/>
        <v>0</v>
      </c>
      <c r="AS404" s="235">
        <f t="shared" si="71"/>
        <v>0</v>
      </c>
      <c r="AT404" s="235">
        <f t="shared" si="71"/>
        <v>0</v>
      </c>
      <c r="AU404" s="236">
        <f t="shared" si="73"/>
        <v>0</v>
      </c>
      <c r="AV404" s="236">
        <f t="shared" si="74"/>
        <v>0</v>
      </c>
      <c r="AW404" s="236">
        <f t="shared" si="74"/>
        <v>0</v>
      </c>
      <c r="AX404" s="236">
        <f t="shared" si="74"/>
        <v>0</v>
      </c>
      <c r="AY404" s="236">
        <f t="shared" si="74"/>
        <v>0</v>
      </c>
      <c r="AZ404" s="236">
        <f t="shared" si="81"/>
        <v>0</v>
      </c>
      <c r="BA404" s="236">
        <f t="shared" si="81"/>
        <v>0</v>
      </c>
      <c r="BB404" s="236">
        <f t="shared" si="81"/>
        <v>0</v>
      </c>
      <c r="BC404" s="236">
        <f t="shared" si="81"/>
        <v>0</v>
      </c>
      <c r="BD404" s="236">
        <f t="shared" si="81"/>
        <v>0</v>
      </c>
      <c r="BE404" s="236">
        <f t="shared" si="81"/>
        <v>0</v>
      </c>
      <c r="BF404" s="236">
        <f t="shared" si="79"/>
        <v>0</v>
      </c>
      <c r="BG404" s="236">
        <f t="shared" si="79"/>
        <v>0</v>
      </c>
      <c r="BH404" s="236">
        <f t="shared" si="79"/>
        <v>0</v>
      </c>
      <c r="BI404" s="236">
        <f t="shared" si="72"/>
        <v>0</v>
      </c>
      <c r="BJ404" s="236">
        <f t="shared" si="72"/>
        <v>0</v>
      </c>
      <c r="BK404" s="236">
        <f t="shared" si="72"/>
        <v>0</v>
      </c>
      <c r="BL404" s="235">
        <f t="shared" si="75"/>
        <v>0</v>
      </c>
      <c r="BM404" s="234"/>
      <c r="BN404" s="234"/>
      <c r="BO404" s="234"/>
      <c r="BP404" s="234"/>
      <c r="BQ404" s="234"/>
    </row>
    <row r="405" spans="1:69">
      <c r="A405" s="234" t="s">
        <v>618</v>
      </c>
      <c r="B405" s="231">
        <v>1.43E-2</v>
      </c>
      <c r="C405" s="231">
        <v>1.43E-2</v>
      </c>
      <c r="D405" s="220">
        <v>0</v>
      </c>
      <c r="E405" s="220">
        <v>0</v>
      </c>
      <c r="F405" s="220">
        <v>0</v>
      </c>
      <c r="G405" s="220">
        <v>0</v>
      </c>
      <c r="H405" s="220">
        <v>0</v>
      </c>
      <c r="I405" s="220">
        <v>0</v>
      </c>
      <c r="J405" s="220">
        <v>0</v>
      </c>
      <c r="K405" s="220">
        <v>0</v>
      </c>
      <c r="L405" s="220">
        <v>0</v>
      </c>
      <c r="M405" s="220">
        <v>0</v>
      </c>
      <c r="N405" s="220">
        <v>0</v>
      </c>
      <c r="O405" s="220">
        <v>0</v>
      </c>
      <c r="P405" s="220">
        <f t="shared" si="76"/>
        <v>0</v>
      </c>
      <c r="Q405" s="220">
        <v>0</v>
      </c>
      <c r="R405" s="220">
        <v>0</v>
      </c>
      <c r="S405" s="220">
        <v>0</v>
      </c>
      <c r="T405" s="220">
        <v>0</v>
      </c>
      <c r="U405" s="220">
        <v>0</v>
      </c>
      <c r="V405" s="220">
        <v>0</v>
      </c>
      <c r="W405" s="220">
        <v>0</v>
      </c>
      <c r="X405" s="220">
        <v>0</v>
      </c>
      <c r="Y405" s="220">
        <v>0</v>
      </c>
      <c r="Z405" s="220">
        <v>0</v>
      </c>
      <c r="AA405" s="220">
        <v>0</v>
      </c>
      <c r="AB405" s="220">
        <v>0</v>
      </c>
      <c r="AC405" s="220">
        <v>0</v>
      </c>
      <c r="AD405" s="220">
        <v>0</v>
      </c>
      <c r="AE405" s="220">
        <v>0</v>
      </c>
      <c r="AF405" s="220">
        <v>0</v>
      </c>
      <c r="AG405" s="220">
        <f t="shared" si="77"/>
        <v>0</v>
      </c>
      <c r="AH405" s="234"/>
      <c r="AI405" s="235">
        <f t="shared" si="80"/>
        <v>0</v>
      </c>
      <c r="AJ405" s="235">
        <f t="shared" si="80"/>
        <v>0</v>
      </c>
      <c r="AK405" s="235">
        <f t="shared" si="80"/>
        <v>0</v>
      </c>
      <c r="AL405" s="235">
        <f t="shared" si="80"/>
        <v>0</v>
      </c>
      <c r="AM405" s="235">
        <f t="shared" si="80"/>
        <v>0</v>
      </c>
      <c r="AN405" s="235">
        <f t="shared" si="80"/>
        <v>0</v>
      </c>
      <c r="AO405" s="235">
        <f t="shared" si="78"/>
        <v>0</v>
      </c>
      <c r="AP405" s="235">
        <f t="shared" si="78"/>
        <v>0</v>
      </c>
      <c r="AQ405" s="235">
        <f t="shared" si="78"/>
        <v>0</v>
      </c>
      <c r="AR405" s="235">
        <f t="shared" si="71"/>
        <v>0</v>
      </c>
      <c r="AS405" s="235">
        <f t="shared" si="71"/>
        <v>0</v>
      </c>
      <c r="AT405" s="235">
        <f t="shared" si="71"/>
        <v>0</v>
      </c>
      <c r="AU405" s="236">
        <f t="shared" si="73"/>
        <v>0</v>
      </c>
      <c r="AV405" s="236">
        <f t="shared" si="74"/>
        <v>0</v>
      </c>
      <c r="AW405" s="236">
        <f t="shared" si="74"/>
        <v>0</v>
      </c>
      <c r="AX405" s="236">
        <f t="shared" si="74"/>
        <v>0</v>
      </c>
      <c r="AY405" s="236">
        <f t="shared" si="74"/>
        <v>0</v>
      </c>
      <c r="AZ405" s="236">
        <f t="shared" si="81"/>
        <v>0</v>
      </c>
      <c r="BA405" s="236">
        <f t="shared" si="81"/>
        <v>0</v>
      </c>
      <c r="BB405" s="236">
        <f t="shared" si="81"/>
        <v>0</v>
      </c>
      <c r="BC405" s="236">
        <f t="shared" si="81"/>
        <v>0</v>
      </c>
      <c r="BD405" s="236">
        <f t="shared" si="81"/>
        <v>0</v>
      </c>
      <c r="BE405" s="236">
        <f t="shared" si="81"/>
        <v>0</v>
      </c>
      <c r="BF405" s="236">
        <f t="shared" si="79"/>
        <v>0</v>
      </c>
      <c r="BG405" s="236">
        <f t="shared" si="79"/>
        <v>0</v>
      </c>
      <c r="BH405" s="236">
        <f t="shared" si="79"/>
        <v>0</v>
      </c>
      <c r="BI405" s="236">
        <f t="shared" si="72"/>
        <v>0</v>
      </c>
      <c r="BJ405" s="236">
        <f t="shared" si="72"/>
        <v>0</v>
      </c>
      <c r="BK405" s="236">
        <f t="shared" si="72"/>
        <v>0</v>
      </c>
      <c r="BL405" s="235">
        <f t="shared" si="75"/>
        <v>0</v>
      </c>
      <c r="BM405" s="234"/>
      <c r="BN405" s="234"/>
      <c r="BO405" s="234"/>
      <c r="BP405" s="234"/>
      <c r="BQ405" s="234"/>
    </row>
    <row r="406" spans="1:69">
      <c r="A406" s="234" t="s">
        <v>619</v>
      </c>
      <c r="B406" s="231">
        <v>1.43E-2</v>
      </c>
      <c r="C406" s="231">
        <v>1.43E-2</v>
      </c>
      <c r="D406" s="220">
        <v>8072.06</v>
      </c>
      <c r="E406" s="220">
        <v>8072.06</v>
      </c>
      <c r="F406" s="220">
        <v>8072.06</v>
      </c>
      <c r="G406" s="220">
        <v>4036.03</v>
      </c>
      <c r="H406" s="220">
        <v>0</v>
      </c>
      <c r="I406" s="220">
        <v>0</v>
      </c>
      <c r="J406" s="220">
        <v>0</v>
      </c>
      <c r="K406" s="220">
        <v>0</v>
      </c>
      <c r="L406" s="220">
        <v>0</v>
      </c>
      <c r="M406" s="220">
        <v>0</v>
      </c>
      <c r="N406" s="220">
        <v>0</v>
      </c>
      <c r="O406" s="220">
        <v>0</v>
      </c>
      <c r="P406" s="220">
        <f t="shared" si="76"/>
        <v>28252.21</v>
      </c>
      <c r="Q406" s="220">
        <v>0</v>
      </c>
      <c r="R406" s="220">
        <v>0</v>
      </c>
      <c r="S406" s="220">
        <v>0</v>
      </c>
      <c r="T406" s="220">
        <v>0</v>
      </c>
      <c r="U406" s="220">
        <v>0</v>
      </c>
      <c r="V406" s="220">
        <v>0</v>
      </c>
      <c r="W406" s="220">
        <v>0</v>
      </c>
      <c r="X406" s="220">
        <v>0</v>
      </c>
      <c r="Y406" s="220">
        <v>0</v>
      </c>
      <c r="Z406" s="220">
        <v>0</v>
      </c>
      <c r="AA406" s="220">
        <v>0</v>
      </c>
      <c r="AB406" s="220">
        <v>0</v>
      </c>
      <c r="AC406" s="220">
        <v>0</v>
      </c>
      <c r="AD406" s="220">
        <v>0</v>
      </c>
      <c r="AE406" s="220">
        <v>0</v>
      </c>
      <c r="AF406" s="220">
        <v>0</v>
      </c>
      <c r="AG406" s="220">
        <f t="shared" si="77"/>
        <v>0</v>
      </c>
      <c r="AH406" s="234"/>
      <c r="AI406" s="235">
        <f t="shared" si="80"/>
        <v>9.6199999999999992</v>
      </c>
      <c r="AJ406" s="235">
        <f t="shared" si="80"/>
        <v>9.6199999999999992</v>
      </c>
      <c r="AK406" s="235">
        <f t="shared" si="80"/>
        <v>9.6199999999999992</v>
      </c>
      <c r="AL406" s="235">
        <f t="shared" si="80"/>
        <v>4.8099999999999996</v>
      </c>
      <c r="AM406" s="235">
        <f t="shared" si="80"/>
        <v>0</v>
      </c>
      <c r="AN406" s="235">
        <f t="shared" si="80"/>
        <v>0</v>
      </c>
      <c r="AO406" s="235">
        <f t="shared" si="78"/>
        <v>0</v>
      </c>
      <c r="AP406" s="235">
        <f t="shared" si="78"/>
        <v>0</v>
      </c>
      <c r="AQ406" s="235">
        <f t="shared" si="78"/>
        <v>0</v>
      </c>
      <c r="AR406" s="235">
        <f t="shared" si="71"/>
        <v>0</v>
      </c>
      <c r="AS406" s="235">
        <f t="shared" si="71"/>
        <v>0</v>
      </c>
      <c r="AT406" s="235">
        <f t="shared" si="71"/>
        <v>0</v>
      </c>
      <c r="AU406" s="236">
        <f t="shared" si="73"/>
        <v>33.67</v>
      </c>
      <c r="AV406" s="236">
        <f t="shared" si="74"/>
        <v>0</v>
      </c>
      <c r="AW406" s="236">
        <f t="shared" si="74"/>
        <v>0</v>
      </c>
      <c r="AX406" s="236">
        <f t="shared" si="74"/>
        <v>0</v>
      </c>
      <c r="AY406" s="236">
        <f t="shared" si="74"/>
        <v>0</v>
      </c>
      <c r="AZ406" s="236">
        <f t="shared" si="81"/>
        <v>0</v>
      </c>
      <c r="BA406" s="236">
        <f t="shared" si="81"/>
        <v>0</v>
      </c>
      <c r="BB406" s="236">
        <f t="shared" si="81"/>
        <v>0</v>
      </c>
      <c r="BC406" s="236">
        <f t="shared" si="81"/>
        <v>0</v>
      </c>
      <c r="BD406" s="236">
        <f t="shared" si="81"/>
        <v>0</v>
      </c>
      <c r="BE406" s="236">
        <f t="shared" si="81"/>
        <v>0</v>
      </c>
      <c r="BF406" s="236">
        <f t="shared" si="79"/>
        <v>0</v>
      </c>
      <c r="BG406" s="236">
        <f t="shared" si="79"/>
        <v>0</v>
      </c>
      <c r="BH406" s="236">
        <f t="shared" si="79"/>
        <v>0</v>
      </c>
      <c r="BI406" s="236">
        <f t="shared" si="72"/>
        <v>0</v>
      </c>
      <c r="BJ406" s="236">
        <f t="shared" si="72"/>
        <v>0</v>
      </c>
      <c r="BK406" s="236">
        <f t="shared" si="72"/>
        <v>0</v>
      </c>
      <c r="BL406" s="235">
        <f t="shared" si="75"/>
        <v>0</v>
      </c>
      <c r="BM406" s="234"/>
      <c r="BN406" s="234"/>
      <c r="BO406" s="234"/>
      <c r="BP406" s="234"/>
      <c r="BQ406" s="234"/>
    </row>
    <row r="407" spans="1:69">
      <c r="A407" s="234" t="s">
        <v>620</v>
      </c>
      <c r="B407" s="231">
        <v>1.43E-2</v>
      </c>
      <c r="C407" s="231">
        <v>1.43E-2</v>
      </c>
      <c r="D407" s="220">
        <v>58257.06</v>
      </c>
      <c r="E407" s="220">
        <v>58257.06</v>
      </c>
      <c r="F407" s="220">
        <v>58257.06</v>
      </c>
      <c r="G407" s="220">
        <v>29128.53</v>
      </c>
      <c r="H407" s="220">
        <v>0</v>
      </c>
      <c r="I407" s="220">
        <v>0</v>
      </c>
      <c r="J407" s="220">
        <v>0</v>
      </c>
      <c r="K407" s="220">
        <v>0</v>
      </c>
      <c r="L407" s="220">
        <v>0</v>
      </c>
      <c r="M407" s="220">
        <v>0</v>
      </c>
      <c r="N407" s="220">
        <v>0</v>
      </c>
      <c r="O407" s="220">
        <v>0</v>
      </c>
      <c r="P407" s="220">
        <f t="shared" si="76"/>
        <v>203899.71</v>
      </c>
      <c r="Q407" s="220">
        <v>0</v>
      </c>
      <c r="R407" s="220">
        <v>0</v>
      </c>
      <c r="S407" s="220">
        <v>0</v>
      </c>
      <c r="T407" s="220">
        <v>0</v>
      </c>
      <c r="U407" s="220">
        <v>0</v>
      </c>
      <c r="V407" s="220">
        <v>0</v>
      </c>
      <c r="W407" s="220">
        <v>0</v>
      </c>
      <c r="X407" s="220">
        <v>0</v>
      </c>
      <c r="Y407" s="220">
        <v>0</v>
      </c>
      <c r="Z407" s="220">
        <v>0</v>
      </c>
      <c r="AA407" s="220">
        <v>0</v>
      </c>
      <c r="AB407" s="220">
        <v>0</v>
      </c>
      <c r="AC407" s="220">
        <v>0</v>
      </c>
      <c r="AD407" s="220">
        <v>0</v>
      </c>
      <c r="AE407" s="220">
        <v>0</v>
      </c>
      <c r="AF407" s="220">
        <v>0</v>
      </c>
      <c r="AG407" s="220">
        <f t="shared" si="77"/>
        <v>0</v>
      </c>
      <c r="AH407" s="234"/>
      <c r="AI407" s="235">
        <f t="shared" si="80"/>
        <v>69.42</v>
      </c>
      <c r="AJ407" s="235">
        <f t="shared" si="80"/>
        <v>69.42</v>
      </c>
      <c r="AK407" s="235">
        <f t="shared" si="80"/>
        <v>69.42</v>
      </c>
      <c r="AL407" s="235">
        <f t="shared" si="80"/>
        <v>34.71</v>
      </c>
      <c r="AM407" s="235">
        <f t="shared" si="80"/>
        <v>0</v>
      </c>
      <c r="AN407" s="235">
        <f t="shared" si="80"/>
        <v>0</v>
      </c>
      <c r="AO407" s="235">
        <f t="shared" si="78"/>
        <v>0</v>
      </c>
      <c r="AP407" s="235">
        <f t="shared" si="78"/>
        <v>0</v>
      </c>
      <c r="AQ407" s="235">
        <f t="shared" si="78"/>
        <v>0</v>
      </c>
      <c r="AR407" s="235">
        <f t="shared" si="71"/>
        <v>0</v>
      </c>
      <c r="AS407" s="235">
        <f t="shared" si="71"/>
        <v>0</v>
      </c>
      <c r="AT407" s="235">
        <f t="shared" si="71"/>
        <v>0</v>
      </c>
      <c r="AU407" s="236">
        <f t="shared" si="73"/>
        <v>242.97</v>
      </c>
      <c r="AV407" s="236">
        <f t="shared" si="74"/>
        <v>0</v>
      </c>
      <c r="AW407" s="236">
        <f t="shared" si="74"/>
        <v>0</v>
      </c>
      <c r="AX407" s="236">
        <f t="shared" si="74"/>
        <v>0</v>
      </c>
      <c r="AY407" s="236">
        <f t="shared" si="74"/>
        <v>0</v>
      </c>
      <c r="AZ407" s="236">
        <f t="shared" si="81"/>
        <v>0</v>
      </c>
      <c r="BA407" s="236">
        <f t="shared" si="81"/>
        <v>0</v>
      </c>
      <c r="BB407" s="236">
        <f t="shared" si="81"/>
        <v>0</v>
      </c>
      <c r="BC407" s="236">
        <f t="shared" si="81"/>
        <v>0</v>
      </c>
      <c r="BD407" s="236">
        <f t="shared" si="81"/>
        <v>0</v>
      </c>
      <c r="BE407" s="236">
        <f t="shared" si="81"/>
        <v>0</v>
      </c>
      <c r="BF407" s="236">
        <f t="shared" si="79"/>
        <v>0</v>
      </c>
      <c r="BG407" s="236">
        <f t="shared" si="79"/>
        <v>0</v>
      </c>
      <c r="BH407" s="236">
        <f t="shared" si="79"/>
        <v>0</v>
      </c>
      <c r="BI407" s="236">
        <f t="shared" si="72"/>
        <v>0</v>
      </c>
      <c r="BJ407" s="236">
        <f t="shared" si="72"/>
        <v>0</v>
      </c>
      <c r="BK407" s="236">
        <f t="shared" si="72"/>
        <v>0</v>
      </c>
      <c r="BL407" s="235">
        <f t="shared" si="75"/>
        <v>0</v>
      </c>
      <c r="BM407" s="234"/>
      <c r="BN407" s="234"/>
      <c r="BO407" s="234"/>
      <c r="BP407" s="234"/>
      <c r="BQ407" s="234"/>
    </row>
    <row r="408" spans="1:69">
      <c r="A408" s="234" t="s">
        <v>621</v>
      </c>
      <c r="B408" s="231">
        <v>1.43E-2</v>
      </c>
      <c r="C408" s="231">
        <v>1.43E-2</v>
      </c>
      <c r="D408" s="220">
        <v>0</v>
      </c>
      <c r="E408" s="220">
        <v>0</v>
      </c>
      <c r="F408" s="220">
        <v>0</v>
      </c>
      <c r="G408" s="220">
        <v>0</v>
      </c>
      <c r="H408" s="220">
        <v>0</v>
      </c>
      <c r="I408" s="220">
        <v>0</v>
      </c>
      <c r="J408" s="220">
        <v>0</v>
      </c>
      <c r="K408" s="220">
        <v>0</v>
      </c>
      <c r="L408" s="220">
        <v>0</v>
      </c>
      <c r="M408" s="220">
        <v>0</v>
      </c>
      <c r="N408" s="220">
        <v>0</v>
      </c>
      <c r="O408" s="220">
        <v>0</v>
      </c>
      <c r="P408" s="220">
        <f t="shared" si="76"/>
        <v>0</v>
      </c>
      <c r="Q408" s="220">
        <v>0</v>
      </c>
      <c r="R408" s="220">
        <v>0</v>
      </c>
      <c r="S408" s="220">
        <v>0</v>
      </c>
      <c r="T408" s="220">
        <v>0</v>
      </c>
      <c r="U408" s="220">
        <v>0</v>
      </c>
      <c r="V408" s="220">
        <v>0</v>
      </c>
      <c r="W408" s="220">
        <v>0</v>
      </c>
      <c r="X408" s="220">
        <v>0</v>
      </c>
      <c r="Y408" s="220">
        <v>0</v>
      </c>
      <c r="Z408" s="220">
        <v>0</v>
      </c>
      <c r="AA408" s="220">
        <v>0</v>
      </c>
      <c r="AB408" s="220">
        <v>0</v>
      </c>
      <c r="AC408" s="220">
        <v>0</v>
      </c>
      <c r="AD408" s="220">
        <v>0</v>
      </c>
      <c r="AE408" s="220">
        <v>0</v>
      </c>
      <c r="AF408" s="220">
        <v>0</v>
      </c>
      <c r="AG408" s="220">
        <f t="shared" si="77"/>
        <v>0</v>
      </c>
      <c r="AH408" s="234"/>
      <c r="AI408" s="235">
        <f t="shared" si="80"/>
        <v>0</v>
      </c>
      <c r="AJ408" s="235">
        <f t="shared" si="80"/>
        <v>0</v>
      </c>
      <c r="AK408" s="235">
        <f t="shared" si="80"/>
        <v>0</v>
      </c>
      <c r="AL408" s="235">
        <f t="shared" si="80"/>
        <v>0</v>
      </c>
      <c r="AM408" s="235">
        <f t="shared" si="80"/>
        <v>0</v>
      </c>
      <c r="AN408" s="235">
        <f t="shared" si="80"/>
        <v>0</v>
      </c>
      <c r="AO408" s="235">
        <f t="shared" si="78"/>
        <v>0</v>
      </c>
      <c r="AP408" s="235">
        <f t="shared" si="78"/>
        <v>0</v>
      </c>
      <c r="AQ408" s="235">
        <f t="shared" si="78"/>
        <v>0</v>
      </c>
      <c r="AR408" s="235">
        <f t="shared" si="71"/>
        <v>0</v>
      </c>
      <c r="AS408" s="235">
        <f t="shared" si="71"/>
        <v>0</v>
      </c>
      <c r="AT408" s="235">
        <f t="shared" si="71"/>
        <v>0</v>
      </c>
      <c r="AU408" s="236">
        <f t="shared" si="73"/>
        <v>0</v>
      </c>
      <c r="AV408" s="236">
        <f t="shared" si="74"/>
        <v>0</v>
      </c>
      <c r="AW408" s="236">
        <f t="shared" si="74"/>
        <v>0</v>
      </c>
      <c r="AX408" s="236">
        <f t="shared" si="74"/>
        <v>0</v>
      </c>
      <c r="AY408" s="236">
        <f t="shared" si="74"/>
        <v>0</v>
      </c>
      <c r="AZ408" s="236">
        <f t="shared" si="81"/>
        <v>0</v>
      </c>
      <c r="BA408" s="236">
        <f t="shared" si="81"/>
        <v>0</v>
      </c>
      <c r="BB408" s="236">
        <f t="shared" si="81"/>
        <v>0</v>
      </c>
      <c r="BC408" s="236">
        <f t="shared" si="81"/>
        <v>0</v>
      </c>
      <c r="BD408" s="236">
        <f t="shared" si="81"/>
        <v>0</v>
      </c>
      <c r="BE408" s="236">
        <f t="shared" si="81"/>
        <v>0</v>
      </c>
      <c r="BF408" s="236">
        <f t="shared" si="79"/>
        <v>0</v>
      </c>
      <c r="BG408" s="236">
        <f t="shared" si="79"/>
        <v>0</v>
      </c>
      <c r="BH408" s="236">
        <f t="shared" si="79"/>
        <v>0</v>
      </c>
      <c r="BI408" s="236">
        <f t="shared" si="72"/>
        <v>0</v>
      </c>
      <c r="BJ408" s="236">
        <f t="shared" si="72"/>
        <v>0</v>
      </c>
      <c r="BK408" s="236">
        <f t="shared" si="72"/>
        <v>0</v>
      </c>
      <c r="BL408" s="235">
        <f t="shared" si="75"/>
        <v>0</v>
      </c>
      <c r="BM408" s="234"/>
      <c r="BN408" s="234"/>
      <c r="BO408" s="234"/>
      <c r="BP408" s="234"/>
      <c r="BQ408" s="234"/>
    </row>
    <row r="409" spans="1:69">
      <c r="A409" s="234" t="s">
        <v>622</v>
      </c>
      <c r="B409" s="231">
        <v>4.36E-2</v>
      </c>
      <c r="C409" s="231">
        <v>4.36E-2</v>
      </c>
      <c r="D409" s="220">
        <v>12499800.15</v>
      </c>
      <c r="E409" s="220">
        <v>12505303.869999999</v>
      </c>
      <c r="F409" s="220">
        <v>12541044.65</v>
      </c>
      <c r="G409" s="220">
        <v>12632614.17</v>
      </c>
      <c r="H409" s="220">
        <v>12711367.66</v>
      </c>
      <c r="I409" s="220">
        <v>12789817.699999999</v>
      </c>
      <c r="J409" s="220">
        <v>13212027.984999999</v>
      </c>
      <c r="K409" s="220">
        <v>13587715.299999999</v>
      </c>
      <c r="L409" s="220">
        <v>13639887.93</v>
      </c>
      <c r="M409" s="220">
        <v>12015534.929999998</v>
      </c>
      <c r="N409" s="220">
        <v>10379165.374999998</v>
      </c>
      <c r="O409" s="220">
        <v>10441472.864999998</v>
      </c>
      <c r="P409" s="220">
        <f t="shared" si="76"/>
        <v>148955752.58499998</v>
      </c>
      <c r="Q409" s="220">
        <v>10490968.819999998</v>
      </c>
      <c r="R409" s="220">
        <v>10540464.774999999</v>
      </c>
      <c r="S409" s="220">
        <v>10521406.789999999</v>
      </c>
      <c r="T409" s="220">
        <v>10475566.965</v>
      </c>
      <c r="U409" s="220">
        <v>10511092.615</v>
      </c>
      <c r="V409" s="220">
        <v>10573400.105</v>
      </c>
      <c r="W409" s="220">
        <v>10635707.595000001</v>
      </c>
      <c r="X409" s="220">
        <v>10688760.615</v>
      </c>
      <c r="Y409" s="220">
        <v>10660861.180000002</v>
      </c>
      <c r="Z409" s="220">
        <v>10642216.215000002</v>
      </c>
      <c r="AA409" s="220">
        <v>10720787.240000002</v>
      </c>
      <c r="AB409" s="220">
        <v>10815621.800000003</v>
      </c>
      <c r="AC409" s="220">
        <v>10897327.675000003</v>
      </c>
      <c r="AD409" s="220">
        <v>10979033.550000004</v>
      </c>
      <c r="AE409" s="220">
        <v>11073009.955000006</v>
      </c>
      <c r="AF409" s="220">
        <v>11166986.360000005</v>
      </c>
      <c r="AG409" s="220">
        <f t="shared" si="77"/>
        <v>129364804.90500002</v>
      </c>
      <c r="AH409" s="234"/>
      <c r="AI409" s="235">
        <f t="shared" si="80"/>
        <v>45415.94</v>
      </c>
      <c r="AJ409" s="235">
        <f t="shared" si="80"/>
        <v>45435.94</v>
      </c>
      <c r="AK409" s="235">
        <f t="shared" si="80"/>
        <v>45565.8</v>
      </c>
      <c r="AL409" s="235">
        <f t="shared" si="80"/>
        <v>45898.5</v>
      </c>
      <c r="AM409" s="235">
        <f t="shared" si="80"/>
        <v>46184.639999999999</v>
      </c>
      <c r="AN409" s="235">
        <f t="shared" si="80"/>
        <v>46469.67</v>
      </c>
      <c r="AO409" s="235">
        <f t="shared" si="78"/>
        <v>48003.7</v>
      </c>
      <c r="AP409" s="235">
        <f t="shared" si="78"/>
        <v>49368.7</v>
      </c>
      <c r="AQ409" s="235">
        <f t="shared" si="78"/>
        <v>49558.26</v>
      </c>
      <c r="AR409" s="235">
        <f t="shared" si="71"/>
        <v>43656.44</v>
      </c>
      <c r="AS409" s="235">
        <f t="shared" si="71"/>
        <v>37710.97</v>
      </c>
      <c r="AT409" s="235">
        <f t="shared" si="71"/>
        <v>37937.35</v>
      </c>
      <c r="AU409" s="236">
        <f t="shared" si="73"/>
        <v>541205.91</v>
      </c>
      <c r="AV409" s="236">
        <f t="shared" si="74"/>
        <v>38117.19</v>
      </c>
      <c r="AW409" s="236">
        <f t="shared" si="74"/>
        <v>38297.019999999997</v>
      </c>
      <c r="AX409" s="236">
        <f t="shared" si="74"/>
        <v>38227.78</v>
      </c>
      <c r="AY409" s="236">
        <f t="shared" si="74"/>
        <v>38061.230000000003</v>
      </c>
      <c r="AZ409" s="236">
        <f t="shared" si="81"/>
        <v>38190.300000000003</v>
      </c>
      <c r="BA409" s="236">
        <f t="shared" si="81"/>
        <v>38416.69</v>
      </c>
      <c r="BB409" s="236">
        <f t="shared" si="81"/>
        <v>38643.07</v>
      </c>
      <c r="BC409" s="236">
        <f t="shared" si="81"/>
        <v>38835.83</v>
      </c>
      <c r="BD409" s="236">
        <f t="shared" si="81"/>
        <v>38734.46</v>
      </c>
      <c r="BE409" s="236">
        <f t="shared" si="81"/>
        <v>38666.720000000001</v>
      </c>
      <c r="BF409" s="236">
        <f t="shared" si="79"/>
        <v>38952.19</v>
      </c>
      <c r="BG409" s="236">
        <f t="shared" si="79"/>
        <v>39296.76</v>
      </c>
      <c r="BH409" s="236">
        <f t="shared" si="79"/>
        <v>39593.620000000003</v>
      </c>
      <c r="BI409" s="236">
        <f t="shared" si="72"/>
        <v>39890.49</v>
      </c>
      <c r="BJ409" s="236">
        <f t="shared" si="72"/>
        <v>40231.94</v>
      </c>
      <c r="BK409" s="236">
        <f t="shared" si="72"/>
        <v>40573.379999999997</v>
      </c>
      <c r="BL409" s="235">
        <f t="shared" si="75"/>
        <v>470025.45</v>
      </c>
      <c r="BM409" s="234"/>
      <c r="BN409" s="234"/>
      <c r="BO409" s="234"/>
      <c r="BP409" s="234"/>
      <c r="BQ409" s="234"/>
    </row>
    <row r="410" spans="1:69">
      <c r="A410" s="234" t="s">
        <v>623</v>
      </c>
      <c r="B410" s="231">
        <v>4.36E-2</v>
      </c>
      <c r="C410" s="231">
        <v>4.36E-2</v>
      </c>
      <c r="D410" s="220">
        <v>1074.0999999999999</v>
      </c>
      <c r="E410" s="220">
        <v>1074.0999999999999</v>
      </c>
      <c r="F410" s="220">
        <v>4571.9800000000005</v>
      </c>
      <c r="G410" s="220">
        <v>162499.55000000002</v>
      </c>
      <c r="H410" s="220">
        <v>316929.23</v>
      </c>
      <c r="I410" s="220">
        <v>316929.23</v>
      </c>
      <c r="J410" s="220">
        <v>316929.23</v>
      </c>
      <c r="K410" s="220">
        <v>316929.23</v>
      </c>
      <c r="L410" s="220">
        <v>316929.23</v>
      </c>
      <c r="M410" s="220">
        <v>316929.23</v>
      </c>
      <c r="N410" s="220">
        <v>316929.23</v>
      </c>
      <c r="O410" s="220">
        <v>316929.23</v>
      </c>
      <c r="P410" s="220">
        <f t="shared" si="76"/>
        <v>2704653.57</v>
      </c>
      <c r="Q410" s="220">
        <v>316929.23</v>
      </c>
      <c r="R410" s="220">
        <v>316929.23</v>
      </c>
      <c r="S410" s="220">
        <v>316929.23</v>
      </c>
      <c r="T410" s="220">
        <v>316929.23</v>
      </c>
      <c r="U410" s="220">
        <v>316929.23</v>
      </c>
      <c r="V410" s="220">
        <v>316929.23</v>
      </c>
      <c r="W410" s="220">
        <v>316929.23</v>
      </c>
      <c r="X410" s="220">
        <v>316929.23</v>
      </c>
      <c r="Y410" s="220">
        <v>316929.23</v>
      </c>
      <c r="Z410" s="220">
        <v>316929.23</v>
      </c>
      <c r="AA410" s="220">
        <v>316929.23</v>
      </c>
      <c r="AB410" s="220">
        <v>316929.23</v>
      </c>
      <c r="AC410" s="220">
        <v>316929.23</v>
      </c>
      <c r="AD410" s="220">
        <v>316929.23</v>
      </c>
      <c r="AE410" s="220">
        <v>316929.23</v>
      </c>
      <c r="AF410" s="220">
        <v>316929.23</v>
      </c>
      <c r="AG410" s="220">
        <f t="shared" si="77"/>
        <v>3803150.76</v>
      </c>
      <c r="AH410" s="234"/>
      <c r="AI410" s="235">
        <f t="shared" si="80"/>
        <v>3.9</v>
      </c>
      <c r="AJ410" s="235">
        <f t="shared" si="80"/>
        <v>3.9</v>
      </c>
      <c r="AK410" s="235">
        <f t="shared" si="80"/>
        <v>16.61</v>
      </c>
      <c r="AL410" s="235">
        <f t="shared" si="80"/>
        <v>590.41999999999996</v>
      </c>
      <c r="AM410" s="235">
        <f t="shared" si="80"/>
        <v>1151.51</v>
      </c>
      <c r="AN410" s="235">
        <f t="shared" si="80"/>
        <v>1151.51</v>
      </c>
      <c r="AO410" s="235">
        <f t="shared" si="78"/>
        <v>1151.51</v>
      </c>
      <c r="AP410" s="235">
        <f t="shared" si="78"/>
        <v>1151.51</v>
      </c>
      <c r="AQ410" s="235">
        <f t="shared" si="78"/>
        <v>1151.51</v>
      </c>
      <c r="AR410" s="235">
        <f t="shared" si="71"/>
        <v>1151.51</v>
      </c>
      <c r="AS410" s="235">
        <f t="shared" si="71"/>
        <v>1151.51</v>
      </c>
      <c r="AT410" s="235">
        <f t="shared" si="71"/>
        <v>1151.51</v>
      </c>
      <c r="AU410" s="236">
        <f t="shared" si="73"/>
        <v>9826.91</v>
      </c>
      <c r="AV410" s="236">
        <f t="shared" si="74"/>
        <v>1151.51</v>
      </c>
      <c r="AW410" s="236">
        <f t="shared" si="74"/>
        <v>1151.51</v>
      </c>
      <c r="AX410" s="236">
        <f t="shared" si="74"/>
        <v>1151.51</v>
      </c>
      <c r="AY410" s="236">
        <f t="shared" si="74"/>
        <v>1151.51</v>
      </c>
      <c r="AZ410" s="236">
        <f t="shared" si="81"/>
        <v>1151.51</v>
      </c>
      <c r="BA410" s="236">
        <f t="shared" si="81"/>
        <v>1151.51</v>
      </c>
      <c r="BB410" s="236">
        <f t="shared" si="81"/>
        <v>1151.51</v>
      </c>
      <c r="BC410" s="236">
        <f t="shared" si="81"/>
        <v>1151.51</v>
      </c>
      <c r="BD410" s="236">
        <f t="shared" si="81"/>
        <v>1151.51</v>
      </c>
      <c r="BE410" s="236">
        <f t="shared" si="81"/>
        <v>1151.51</v>
      </c>
      <c r="BF410" s="236">
        <f t="shared" si="79"/>
        <v>1151.51</v>
      </c>
      <c r="BG410" s="236">
        <f t="shared" si="79"/>
        <v>1151.51</v>
      </c>
      <c r="BH410" s="236">
        <f t="shared" si="79"/>
        <v>1151.51</v>
      </c>
      <c r="BI410" s="236">
        <f t="shared" si="72"/>
        <v>1151.51</v>
      </c>
      <c r="BJ410" s="236">
        <f t="shared" si="72"/>
        <v>1151.51</v>
      </c>
      <c r="BK410" s="236">
        <f t="shared" si="72"/>
        <v>1151.51</v>
      </c>
      <c r="BL410" s="235">
        <f t="shared" si="75"/>
        <v>13818.12</v>
      </c>
      <c r="BM410" s="234"/>
      <c r="BN410" s="234"/>
      <c r="BO410" s="234"/>
      <c r="BP410" s="234"/>
      <c r="BQ410" s="234"/>
    </row>
    <row r="411" spans="1:69">
      <c r="A411" s="234" t="s">
        <v>624</v>
      </c>
      <c r="B411" s="231">
        <v>0.1169</v>
      </c>
      <c r="C411" s="231">
        <v>0.1169</v>
      </c>
      <c r="D411" s="220">
        <v>27894967.43</v>
      </c>
      <c r="E411" s="220">
        <v>28180015.93</v>
      </c>
      <c r="F411" s="220">
        <v>28259450.420000002</v>
      </c>
      <c r="G411" s="220">
        <v>27608901.260000002</v>
      </c>
      <c r="H411" s="220">
        <v>26861311.350000001</v>
      </c>
      <c r="I411" s="220">
        <v>26712259.899999999</v>
      </c>
      <c r="J411" s="220">
        <v>26164477.380000003</v>
      </c>
      <c r="K411" s="220">
        <v>25960999.720000003</v>
      </c>
      <c r="L411" s="220">
        <v>26333534.390000004</v>
      </c>
      <c r="M411" s="220">
        <v>26681029.510000002</v>
      </c>
      <c r="N411" s="220">
        <v>26896608.865000002</v>
      </c>
      <c r="O411" s="220">
        <v>26851299.93</v>
      </c>
      <c r="P411" s="220">
        <f t="shared" si="76"/>
        <v>324404856.08500004</v>
      </c>
      <c r="Q411" s="220">
        <v>26993713.149999999</v>
      </c>
      <c r="R411" s="220">
        <v>27099825.545000002</v>
      </c>
      <c r="S411" s="220">
        <v>26677392.745000001</v>
      </c>
      <c r="T411" s="220">
        <v>26389047.195000004</v>
      </c>
      <c r="U411" s="220">
        <v>26452180.935000006</v>
      </c>
      <c r="V411" s="220">
        <v>26274726.230000004</v>
      </c>
      <c r="W411" s="220">
        <v>26080327.920000006</v>
      </c>
      <c r="X411" s="220">
        <v>25727752.425000001</v>
      </c>
      <c r="Y411" s="220">
        <v>25911238.705000002</v>
      </c>
      <c r="Z411" s="220">
        <v>27656898.57</v>
      </c>
      <c r="AA411" s="220">
        <v>28895869.590000004</v>
      </c>
      <c r="AB411" s="220">
        <v>28543040.240000006</v>
      </c>
      <c r="AC411" s="220">
        <v>27997893.780000005</v>
      </c>
      <c r="AD411" s="220">
        <v>27620925.380000003</v>
      </c>
      <c r="AE411" s="220">
        <v>27368807.945000004</v>
      </c>
      <c r="AF411" s="220">
        <v>27123243.085000001</v>
      </c>
      <c r="AG411" s="220">
        <f t="shared" si="77"/>
        <v>325652904.80500001</v>
      </c>
      <c r="AH411" s="234"/>
      <c r="AI411" s="235">
        <f t="shared" si="80"/>
        <v>271743.46999999997</v>
      </c>
      <c r="AJ411" s="235">
        <f t="shared" si="80"/>
        <v>274520.32000000001</v>
      </c>
      <c r="AK411" s="235">
        <f t="shared" si="80"/>
        <v>275294.15000000002</v>
      </c>
      <c r="AL411" s="235">
        <f t="shared" si="80"/>
        <v>268956.71000000002</v>
      </c>
      <c r="AM411" s="235">
        <f t="shared" si="80"/>
        <v>261673.94</v>
      </c>
      <c r="AN411" s="235">
        <f t="shared" si="80"/>
        <v>260221.93</v>
      </c>
      <c r="AO411" s="235">
        <f t="shared" si="78"/>
        <v>254885.62</v>
      </c>
      <c r="AP411" s="235">
        <f t="shared" si="78"/>
        <v>252903.41</v>
      </c>
      <c r="AQ411" s="235">
        <f t="shared" si="78"/>
        <v>256532.51</v>
      </c>
      <c r="AR411" s="235">
        <f t="shared" si="71"/>
        <v>259917.7</v>
      </c>
      <c r="AS411" s="235">
        <f t="shared" si="71"/>
        <v>262017.8</v>
      </c>
      <c r="AT411" s="235">
        <f t="shared" si="71"/>
        <v>261576.41</v>
      </c>
      <c r="AU411" s="236">
        <f t="shared" si="73"/>
        <v>3160243.9700000007</v>
      </c>
      <c r="AV411" s="236">
        <f t="shared" si="74"/>
        <v>262963.76</v>
      </c>
      <c r="AW411" s="236">
        <f t="shared" si="74"/>
        <v>263997.46999999997</v>
      </c>
      <c r="AX411" s="236">
        <f t="shared" si="74"/>
        <v>259882.27</v>
      </c>
      <c r="AY411" s="236">
        <f t="shared" si="74"/>
        <v>257073.3</v>
      </c>
      <c r="AZ411" s="236">
        <f t="shared" si="81"/>
        <v>257688.33</v>
      </c>
      <c r="BA411" s="236">
        <f t="shared" si="81"/>
        <v>255959.62</v>
      </c>
      <c r="BB411" s="236">
        <f t="shared" si="81"/>
        <v>254065.86</v>
      </c>
      <c r="BC411" s="236">
        <f t="shared" si="81"/>
        <v>250631.19</v>
      </c>
      <c r="BD411" s="236">
        <f t="shared" si="81"/>
        <v>252418.65</v>
      </c>
      <c r="BE411" s="236">
        <f t="shared" si="81"/>
        <v>269424.28999999998</v>
      </c>
      <c r="BF411" s="236">
        <f t="shared" si="79"/>
        <v>281493.93</v>
      </c>
      <c r="BG411" s="236">
        <f t="shared" si="79"/>
        <v>278056.78000000003</v>
      </c>
      <c r="BH411" s="236">
        <f t="shared" si="79"/>
        <v>272746.15000000002</v>
      </c>
      <c r="BI411" s="236">
        <f t="shared" si="72"/>
        <v>269073.84999999998</v>
      </c>
      <c r="BJ411" s="236">
        <f t="shared" si="72"/>
        <v>266617.8</v>
      </c>
      <c r="BK411" s="236">
        <f t="shared" si="72"/>
        <v>264225.59000000003</v>
      </c>
      <c r="BL411" s="235">
        <f t="shared" si="75"/>
        <v>3172402.0399999996</v>
      </c>
      <c r="BM411" s="234"/>
      <c r="BN411" s="234"/>
      <c r="BO411" s="234"/>
      <c r="BP411" s="234"/>
      <c r="BQ411" s="234"/>
    </row>
    <row r="412" spans="1:69">
      <c r="A412" s="234" t="s">
        <v>625</v>
      </c>
      <c r="B412" s="231">
        <v>0.1169</v>
      </c>
      <c r="C412" s="231">
        <v>0.1169</v>
      </c>
      <c r="D412" s="220">
        <v>0</v>
      </c>
      <c r="E412" s="220">
        <v>0</v>
      </c>
      <c r="F412" s="220">
        <v>0</v>
      </c>
      <c r="G412" s="220">
        <v>0</v>
      </c>
      <c r="H412" s="220">
        <v>0</v>
      </c>
      <c r="I412" s="220">
        <v>0</v>
      </c>
      <c r="J412" s="220">
        <v>0</v>
      </c>
      <c r="K412" s="220">
        <v>0</v>
      </c>
      <c r="L412" s="220">
        <v>0</v>
      </c>
      <c r="M412" s="220">
        <v>0</v>
      </c>
      <c r="N412" s="220">
        <v>0</v>
      </c>
      <c r="O412" s="220">
        <v>0</v>
      </c>
      <c r="P412" s="220">
        <f t="shared" si="76"/>
        <v>0</v>
      </c>
      <c r="Q412" s="220">
        <v>0</v>
      </c>
      <c r="R412" s="220">
        <v>0</v>
      </c>
      <c r="S412" s="220">
        <v>0</v>
      </c>
      <c r="T412" s="220">
        <v>0</v>
      </c>
      <c r="U412" s="220">
        <v>0</v>
      </c>
      <c r="V412" s="220">
        <v>0</v>
      </c>
      <c r="W412" s="220">
        <v>0</v>
      </c>
      <c r="X412" s="220">
        <v>0</v>
      </c>
      <c r="Y412" s="220">
        <v>0</v>
      </c>
      <c r="Z412" s="220">
        <v>0</v>
      </c>
      <c r="AA412" s="220">
        <v>0</v>
      </c>
      <c r="AB412" s="220">
        <v>0</v>
      </c>
      <c r="AC412" s="220">
        <v>0</v>
      </c>
      <c r="AD412" s="220">
        <v>0</v>
      </c>
      <c r="AE412" s="220">
        <v>0</v>
      </c>
      <c r="AF412" s="220">
        <v>0</v>
      </c>
      <c r="AG412" s="220">
        <f t="shared" si="77"/>
        <v>0</v>
      </c>
      <c r="AH412" s="234"/>
      <c r="AI412" s="235">
        <f t="shared" si="80"/>
        <v>0</v>
      </c>
      <c r="AJ412" s="235">
        <f t="shared" si="80"/>
        <v>0</v>
      </c>
      <c r="AK412" s="235">
        <f t="shared" si="80"/>
        <v>0</v>
      </c>
      <c r="AL412" s="235">
        <f t="shared" si="80"/>
        <v>0</v>
      </c>
      <c r="AM412" s="235">
        <f t="shared" si="80"/>
        <v>0</v>
      </c>
      <c r="AN412" s="235">
        <f t="shared" si="80"/>
        <v>0</v>
      </c>
      <c r="AO412" s="235">
        <f t="shared" si="78"/>
        <v>0</v>
      </c>
      <c r="AP412" s="235">
        <f t="shared" si="78"/>
        <v>0</v>
      </c>
      <c r="AQ412" s="235">
        <f t="shared" si="78"/>
        <v>0</v>
      </c>
      <c r="AR412" s="235">
        <f t="shared" si="71"/>
        <v>0</v>
      </c>
      <c r="AS412" s="235">
        <f t="shared" si="71"/>
        <v>0</v>
      </c>
      <c r="AT412" s="235">
        <f t="shared" si="71"/>
        <v>0</v>
      </c>
      <c r="AU412" s="236">
        <f t="shared" si="73"/>
        <v>0</v>
      </c>
      <c r="AV412" s="236">
        <f t="shared" si="74"/>
        <v>0</v>
      </c>
      <c r="AW412" s="236">
        <f t="shared" si="74"/>
        <v>0</v>
      </c>
      <c r="AX412" s="236">
        <f t="shared" si="74"/>
        <v>0</v>
      </c>
      <c r="AY412" s="236">
        <f t="shared" si="74"/>
        <v>0</v>
      </c>
      <c r="AZ412" s="236">
        <f t="shared" si="81"/>
        <v>0</v>
      </c>
      <c r="BA412" s="236">
        <f t="shared" si="81"/>
        <v>0</v>
      </c>
      <c r="BB412" s="236">
        <f t="shared" si="81"/>
        <v>0</v>
      </c>
      <c r="BC412" s="236">
        <f t="shared" si="81"/>
        <v>0</v>
      </c>
      <c r="BD412" s="236">
        <f t="shared" si="81"/>
        <v>0</v>
      </c>
      <c r="BE412" s="236">
        <f t="shared" si="81"/>
        <v>0</v>
      </c>
      <c r="BF412" s="236">
        <f t="shared" si="79"/>
        <v>0</v>
      </c>
      <c r="BG412" s="236">
        <f t="shared" si="79"/>
        <v>0</v>
      </c>
      <c r="BH412" s="236">
        <f t="shared" si="79"/>
        <v>0</v>
      </c>
      <c r="BI412" s="236">
        <f t="shared" si="72"/>
        <v>0</v>
      </c>
      <c r="BJ412" s="236">
        <f t="shared" si="72"/>
        <v>0</v>
      </c>
      <c r="BK412" s="236">
        <f t="shared" si="72"/>
        <v>0</v>
      </c>
      <c r="BL412" s="235">
        <f t="shared" si="75"/>
        <v>0</v>
      </c>
      <c r="BM412" s="234"/>
      <c r="BN412" s="234"/>
      <c r="BO412" s="234"/>
      <c r="BP412" s="234"/>
      <c r="BQ412" s="234"/>
    </row>
    <row r="413" spans="1:69">
      <c r="A413" s="234" t="s">
        <v>626</v>
      </c>
      <c r="B413" s="231">
        <v>0</v>
      </c>
      <c r="C413" s="231">
        <v>0</v>
      </c>
      <c r="D413" s="220">
        <v>0</v>
      </c>
      <c r="E413" s="220">
        <v>0</v>
      </c>
      <c r="F413" s="220">
        <v>0</v>
      </c>
      <c r="G413" s="220">
        <v>0</v>
      </c>
      <c r="H413" s="220">
        <v>0</v>
      </c>
      <c r="I413" s="220">
        <v>0</v>
      </c>
      <c r="J413" s="220">
        <v>0</v>
      </c>
      <c r="K413" s="220">
        <v>0</v>
      </c>
      <c r="L413" s="220">
        <v>0</v>
      </c>
      <c r="M413" s="220">
        <v>0</v>
      </c>
      <c r="N413" s="220">
        <v>0</v>
      </c>
      <c r="O413" s="220">
        <v>0</v>
      </c>
      <c r="P413" s="220">
        <f t="shared" si="76"/>
        <v>0</v>
      </c>
      <c r="Q413" s="220">
        <v>0</v>
      </c>
      <c r="R413" s="220">
        <v>0</v>
      </c>
      <c r="S413" s="220">
        <v>0</v>
      </c>
      <c r="T413" s="220">
        <v>0</v>
      </c>
      <c r="U413" s="220">
        <v>0</v>
      </c>
      <c r="V413" s="220">
        <v>0</v>
      </c>
      <c r="W413" s="220">
        <v>0</v>
      </c>
      <c r="X413" s="220">
        <v>0</v>
      </c>
      <c r="Y413" s="220">
        <v>0</v>
      </c>
      <c r="Z413" s="220">
        <v>0</v>
      </c>
      <c r="AA413" s="220">
        <v>0</v>
      </c>
      <c r="AB413" s="220">
        <v>0</v>
      </c>
      <c r="AC413" s="220">
        <v>0</v>
      </c>
      <c r="AD413" s="220">
        <v>0</v>
      </c>
      <c r="AE413" s="220">
        <v>0</v>
      </c>
      <c r="AF413" s="220">
        <v>0</v>
      </c>
      <c r="AG413" s="220">
        <f t="shared" si="77"/>
        <v>0</v>
      </c>
      <c r="AH413" s="234"/>
      <c r="AI413" s="235">
        <f t="shared" si="80"/>
        <v>0</v>
      </c>
      <c r="AJ413" s="235">
        <f t="shared" si="80"/>
        <v>0</v>
      </c>
      <c r="AK413" s="235">
        <f t="shared" si="80"/>
        <v>0</v>
      </c>
      <c r="AL413" s="235">
        <f t="shared" si="80"/>
        <v>0</v>
      </c>
      <c r="AM413" s="235">
        <f t="shared" si="80"/>
        <v>0</v>
      </c>
      <c r="AN413" s="235">
        <f t="shared" si="80"/>
        <v>0</v>
      </c>
      <c r="AO413" s="235">
        <f t="shared" si="78"/>
        <v>0</v>
      </c>
      <c r="AP413" s="235">
        <f t="shared" si="78"/>
        <v>0</v>
      </c>
      <c r="AQ413" s="235">
        <f t="shared" si="78"/>
        <v>0</v>
      </c>
      <c r="AR413" s="235">
        <f t="shared" si="71"/>
        <v>0</v>
      </c>
      <c r="AS413" s="235">
        <f t="shared" si="71"/>
        <v>0</v>
      </c>
      <c r="AT413" s="235">
        <f t="shared" si="71"/>
        <v>0</v>
      </c>
      <c r="AU413" s="236">
        <f t="shared" si="73"/>
        <v>0</v>
      </c>
      <c r="AV413" s="236">
        <f t="shared" si="74"/>
        <v>0</v>
      </c>
      <c r="AW413" s="236">
        <f t="shared" si="74"/>
        <v>0</v>
      </c>
      <c r="AX413" s="236">
        <f t="shared" si="74"/>
        <v>0</v>
      </c>
      <c r="AY413" s="236">
        <f t="shared" si="74"/>
        <v>0</v>
      </c>
      <c r="AZ413" s="236">
        <f t="shared" si="81"/>
        <v>0</v>
      </c>
      <c r="BA413" s="236">
        <f t="shared" si="81"/>
        <v>0</v>
      </c>
      <c r="BB413" s="236">
        <f t="shared" si="81"/>
        <v>0</v>
      </c>
      <c r="BC413" s="236">
        <f t="shared" si="81"/>
        <v>0</v>
      </c>
      <c r="BD413" s="236">
        <f t="shared" si="81"/>
        <v>0</v>
      </c>
      <c r="BE413" s="236">
        <f t="shared" si="81"/>
        <v>0</v>
      </c>
      <c r="BF413" s="236">
        <f t="shared" si="79"/>
        <v>0</v>
      </c>
      <c r="BG413" s="236">
        <f t="shared" si="79"/>
        <v>0</v>
      </c>
      <c r="BH413" s="236">
        <f t="shared" si="79"/>
        <v>0</v>
      </c>
      <c r="BI413" s="236">
        <f t="shared" si="72"/>
        <v>0</v>
      </c>
      <c r="BJ413" s="236">
        <f t="shared" si="72"/>
        <v>0</v>
      </c>
      <c r="BK413" s="236">
        <f t="shared" si="72"/>
        <v>0</v>
      </c>
      <c r="BL413" s="235">
        <f t="shared" si="75"/>
        <v>0</v>
      </c>
      <c r="BM413" s="234"/>
      <c r="BN413" s="234"/>
      <c r="BO413" s="234"/>
      <c r="BP413" s="234"/>
      <c r="BQ413" s="234"/>
    </row>
    <row r="414" spans="1:69">
      <c r="A414" s="234" t="s">
        <v>627</v>
      </c>
      <c r="B414" s="231">
        <v>0.25019999999999998</v>
      </c>
      <c r="C414" s="231">
        <v>0.25019999999999998</v>
      </c>
      <c r="D414" s="220">
        <v>5157770.8499999996</v>
      </c>
      <c r="E414" s="220">
        <v>5197100.37</v>
      </c>
      <c r="F414" s="220">
        <v>5214220.04</v>
      </c>
      <c r="G414" s="220">
        <v>5867940.5499999998</v>
      </c>
      <c r="H414" s="220">
        <v>6502565.3899999997</v>
      </c>
      <c r="I414" s="220">
        <v>6001367.7199999997</v>
      </c>
      <c r="J414" s="220">
        <v>5518421.8650000002</v>
      </c>
      <c r="K414" s="220">
        <v>5479087.8549999995</v>
      </c>
      <c r="L414" s="220">
        <v>5877218.3999999994</v>
      </c>
      <c r="M414" s="220">
        <v>6391073.8599999994</v>
      </c>
      <c r="N414" s="220">
        <v>6469554.6099999994</v>
      </c>
      <c r="O414" s="220">
        <v>6462442.1349999998</v>
      </c>
      <c r="P414" s="220">
        <f t="shared" si="76"/>
        <v>70138763.644999996</v>
      </c>
      <c r="Q414" s="220">
        <v>6457946.084999999</v>
      </c>
      <c r="R414" s="220">
        <v>6468038.5099999988</v>
      </c>
      <c r="S414" s="220">
        <v>6479397.3899999987</v>
      </c>
      <c r="T414" s="220">
        <v>6028571.7649999987</v>
      </c>
      <c r="U414" s="220">
        <v>5544746.9699999988</v>
      </c>
      <c r="V414" s="220">
        <v>5523106.6799999988</v>
      </c>
      <c r="W414" s="220">
        <v>5535566.6799999988</v>
      </c>
      <c r="X414" s="220">
        <v>5514843.7299999986</v>
      </c>
      <c r="Y414" s="220">
        <v>5494120.7799999984</v>
      </c>
      <c r="Z414" s="220">
        <v>6279260.4799999986</v>
      </c>
      <c r="AA414" s="220">
        <v>7059416.1799999988</v>
      </c>
      <c r="AB414" s="220">
        <v>7066892.1799999988</v>
      </c>
      <c r="AC414" s="220">
        <v>7078035.2149999989</v>
      </c>
      <c r="AD414" s="220">
        <v>7108918.0999999987</v>
      </c>
      <c r="AE414" s="220">
        <v>7141117.9499999993</v>
      </c>
      <c r="AF414" s="220">
        <v>7148939.0649999995</v>
      </c>
      <c r="AG414" s="220">
        <f t="shared" si="77"/>
        <v>76494964.00999999</v>
      </c>
      <c r="AH414" s="234"/>
      <c r="AI414" s="235">
        <f t="shared" si="80"/>
        <v>107539.52</v>
      </c>
      <c r="AJ414" s="235">
        <f t="shared" si="80"/>
        <v>108359.54</v>
      </c>
      <c r="AK414" s="235">
        <f t="shared" si="80"/>
        <v>108716.49</v>
      </c>
      <c r="AL414" s="235">
        <f t="shared" si="80"/>
        <v>122346.56</v>
      </c>
      <c r="AM414" s="235">
        <f t="shared" si="80"/>
        <v>135578.49</v>
      </c>
      <c r="AN414" s="235">
        <f t="shared" si="80"/>
        <v>125128.52</v>
      </c>
      <c r="AO414" s="235">
        <f t="shared" si="78"/>
        <v>115059.1</v>
      </c>
      <c r="AP414" s="235">
        <f t="shared" si="78"/>
        <v>114238.98</v>
      </c>
      <c r="AQ414" s="235">
        <f t="shared" si="78"/>
        <v>122540</v>
      </c>
      <c r="AR414" s="235">
        <f t="shared" si="71"/>
        <v>133253.89000000001</v>
      </c>
      <c r="AS414" s="235">
        <f t="shared" si="71"/>
        <v>134890.21</v>
      </c>
      <c r="AT414" s="235">
        <f t="shared" si="71"/>
        <v>134741.92000000001</v>
      </c>
      <c r="AU414" s="236">
        <f t="shared" si="73"/>
        <v>1462393.2199999997</v>
      </c>
      <c r="AV414" s="236">
        <f t="shared" si="74"/>
        <v>134648.18</v>
      </c>
      <c r="AW414" s="236">
        <f t="shared" si="74"/>
        <v>134858.6</v>
      </c>
      <c r="AX414" s="236">
        <f t="shared" si="74"/>
        <v>135095.44</v>
      </c>
      <c r="AY414" s="236">
        <f t="shared" si="74"/>
        <v>125695.72</v>
      </c>
      <c r="AZ414" s="236">
        <f t="shared" si="81"/>
        <v>115607.97</v>
      </c>
      <c r="BA414" s="236">
        <f t="shared" si="81"/>
        <v>115156.77</v>
      </c>
      <c r="BB414" s="236">
        <f t="shared" si="81"/>
        <v>115416.57</v>
      </c>
      <c r="BC414" s="236">
        <f t="shared" si="81"/>
        <v>114984.49</v>
      </c>
      <c r="BD414" s="236">
        <f t="shared" si="81"/>
        <v>114552.42</v>
      </c>
      <c r="BE414" s="236">
        <f t="shared" si="81"/>
        <v>130922.58</v>
      </c>
      <c r="BF414" s="236">
        <f t="shared" si="79"/>
        <v>147188.82999999999</v>
      </c>
      <c r="BG414" s="236">
        <f t="shared" si="79"/>
        <v>147344.70000000001</v>
      </c>
      <c r="BH414" s="236">
        <f t="shared" si="79"/>
        <v>147577.03</v>
      </c>
      <c r="BI414" s="236">
        <f t="shared" si="72"/>
        <v>148220.94</v>
      </c>
      <c r="BJ414" s="236">
        <f t="shared" si="72"/>
        <v>148892.31</v>
      </c>
      <c r="BK414" s="236">
        <f t="shared" si="72"/>
        <v>149055.38</v>
      </c>
      <c r="BL414" s="235">
        <f t="shared" si="75"/>
        <v>1594919.9899999998</v>
      </c>
      <c r="BM414" s="234"/>
      <c r="BN414" s="234"/>
      <c r="BO414" s="234"/>
      <c r="BP414" s="234"/>
      <c r="BQ414" s="234"/>
    </row>
    <row r="415" spans="1:69">
      <c r="A415" s="234" t="s">
        <v>628</v>
      </c>
      <c r="B415" s="231">
        <v>1.9699999999999999E-2</v>
      </c>
      <c r="C415" s="231">
        <v>1.9699999999999999E-2</v>
      </c>
      <c r="D415" s="220">
        <v>0</v>
      </c>
      <c r="E415" s="220">
        <v>0</v>
      </c>
      <c r="F415" s="220">
        <v>0</v>
      </c>
      <c r="G415" s="220">
        <v>0</v>
      </c>
      <c r="H415" s="220">
        <v>0</v>
      </c>
      <c r="I415" s="220">
        <v>0</v>
      </c>
      <c r="J415" s="220">
        <v>0</v>
      </c>
      <c r="K415" s="220">
        <v>0</v>
      </c>
      <c r="L415" s="220">
        <v>0</v>
      </c>
      <c r="M415" s="220">
        <v>0</v>
      </c>
      <c r="N415" s="220">
        <v>0</v>
      </c>
      <c r="O415" s="220">
        <v>0</v>
      </c>
      <c r="P415" s="220">
        <f t="shared" si="76"/>
        <v>0</v>
      </c>
      <c r="Q415" s="220">
        <v>0</v>
      </c>
      <c r="R415" s="220">
        <v>0</v>
      </c>
      <c r="S415" s="220">
        <v>0</v>
      </c>
      <c r="T415" s="220">
        <v>0</v>
      </c>
      <c r="U415" s="220">
        <v>0</v>
      </c>
      <c r="V415" s="220">
        <v>0</v>
      </c>
      <c r="W415" s="220">
        <v>0</v>
      </c>
      <c r="X415" s="220">
        <v>0</v>
      </c>
      <c r="Y415" s="220">
        <v>0</v>
      </c>
      <c r="Z415" s="220">
        <v>0</v>
      </c>
      <c r="AA415" s="220">
        <v>0</v>
      </c>
      <c r="AB415" s="220">
        <v>0</v>
      </c>
      <c r="AC415" s="220">
        <v>0</v>
      </c>
      <c r="AD415" s="220">
        <v>0</v>
      </c>
      <c r="AE415" s="220">
        <v>0</v>
      </c>
      <c r="AF415" s="220">
        <v>0</v>
      </c>
      <c r="AG415" s="220">
        <f t="shared" si="77"/>
        <v>0</v>
      </c>
      <c r="AH415" s="234"/>
      <c r="AI415" s="235">
        <f t="shared" si="80"/>
        <v>0</v>
      </c>
      <c r="AJ415" s="235">
        <f t="shared" si="80"/>
        <v>0</v>
      </c>
      <c r="AK415" s="235">
        <f t="shared" si="80"/>
        <v>0</v>
      </c>
      <c r="AL415" s="235">
        <f t="shared" si="80"/>
        <v>0</v>
      </c>
      <c r="AM415" s="235">
        <f t="shared" si="80"/>
        <v>0</v>
      </c>
      <c r="AN415" s="235">
        <f t="shared" si="80"/>
        <v>0</v>
      </c>
      <c r="AO415" s="235">
        <f t="shared" si="78"/>
        <v>0</v>
      </c>
      <c r="AP415" s="235">
        <f t="shared" si="78"/>
        <v>0</v>
      </c>
      <c r="AQ415" s="235">
        <f t="shared" si="78"/>
        <v>0</v>
      </c>
      <c r="AR415" s="235">
        <f t="shared" si="71"/>
        <v>0</v>
      </c>
      <c r="AS415" s="235">
        <f t="shared" si="71"/>
        <v>0</v>
      </c>
      <c r="AT415" s="235">
        <f t="shared" si="71"/>
        <v>0</v>
      </c>
      <c r="AU415" s="236">
        <f t="shared" si="73"/>
        <v>0</v>
      </c>
      <c r="AV415" s="236">
        <f t="shared" si="74"/>
        <v>0</v>
      </c>
      <c r="AW415" s="236">
        <f t="shared" si="74"/>
        <v>0</v>
      </c>
      <c r="AX415" s="236">
        <f t="shared" si="74"/>
        <v>0</v>
      </c>
      <c r="AY415" s="236">
        <f t="shared" si="74"/>
        <v>0</v>
      </c>
      <c r="AZ415" s="236">
        <f t="shared" si="81"/>
        <v>0</v>
      </c>
      <c r="BA415" s="236">
        <f t="shared" si="81"/>
        <v>0</v>
      </c>
      <c r="BB415" s="236">
        <f t="shared" si="81"/>
        <v>0</v>
      </c>
      <c r="BC415" s="236">
        <f t="shared" si="81"/>
        <v>0</v>
      </c>
      <c r="BD415" s="236">
        <f t="shared" si="81"/>
        <v>0</v>
      </c>
      <c r="BE415" s="236">
        <f t="shared" si="81"/>
        <v>0</v>
      </c>
      <c r="BF415" s="236">
        <f t="shared" si="79"/>
        <v>0</v>
      </c>
      <c r="BG415" s="236">
        <f t="shared" si="79"/>
        <v>0</v>
      </c>
      <c r="BH415" s="236">
        <f t="shared" si="79"/>
        <v>0</v>
      </c>
      <c r="BI415" s="236">
        <f t="shared" si="72"/>
        <v>0</v>
      </c>
      <c r="BJ415" s="236">
        <f t="shared" si="72"/>
        <v>0</v>
      </c>
      <c r="BK415" s="236">
        <f t="shared" si="72"/>
        <v>0</v>
      </c>
      <c r="BL415" s="235">
        <f t="shared" si="75"/>
        <v>0</v>
      </c>
      <c r="BM415" s="234"/>
      <c r="BN415" s="234"/>
      <c r="BO415" s="234"/>
      <c r="BP415" s="234"/>
      <c r="BQ415" s="234"/>
    </row>
    <row r="416" spans="1:69">
      <c r="A416" s="234" t="s">
        <v>629</v>
      </c>
      <c r="B416" s="231">
        <v>4.3999999999999997E-2</v>
      </c>
      <c r="C416" s="231">
        <v>4.3999999999999997E-2</v>
      </c>
      <c r="D416" s="220">
        <v>869715.39</v>
      </c>
      <c r="E416" s="220">
        <v>900373.04</v>
      </c>
      <c r="F416" s="220">
        <v>900373.04</v>
      </c>
      <c r="G416" s="220">
        <v>896034.13</v>
      </c>
      <c r="H416" s="220">
        <v>949189.04</v>
      </c>
      <c r="I416" s="220">
        <v>1000273.1</v>
      </c>
      <c r="J416" s="220">
        <v>993863.34</v>
      </c>
      <c r="K416" s="220">
        <v>993863.34</v>
      </c>
      <c r="L416" s="220">
        <v>1043863.34</v>
      </c>
      <c r="M416" s="220">
        <v>1105451.19</v>
      </c>
      <c r="N416" s="220">
        <v>1117039.0399999998</v>
      </c>
      <c r="O416" s="220">
        <v>1093499.0299999998</v>
      </c>
      <c r="P416" s="220">
        <f t="shared" si="76"/>
        <v>11863537.019999998</v>
      </c>
      <c r="Q416" s="220">
        <v>1056661.0799999998</v>
      </c>
      <c r="R416" s="220">
        <v>1042668.2999999998</v>
      </c>
      <c r="S416" s="220">
        <v>1041973.4599999997</v>
      </c>
      <c r="T416" s="220">
        <v>1040773.1099999998</v>
      </c>
      <c r="U416" s="220">
        <v>1039165.2599999998</v>
      </c>
      <c r="V416" s="220">
        <v>1034693.3599999998</v>
      </c>
      <c r="W416" s="220">
        <v>1028499.3599999998</v>
      </c>
      <c r="X416" s="220">
        <v>1026369.7599999998</v>
      </c>
      <c r="Y416" s="220">
        <v>1026369.7599999998</v>
      </c>
      <c r="Z416" s="220">
        <v>1026369.7599999998</v>
      </c>
      <c r="AA416" s="220">
        <v>1026369.7599999998</v>
      </c>
      <c r="AB416" s="220">
        <v>1026369.7599999998</v>
      </c>
      <c r="AC416" s="220">
        <v>1026369.7599999998</v>
      </c>
      <c r="AD416" s="220">
        <v>1026369.7599999998</v>
      </c>
      <c r="AE416" s="220">
        <v>1026369.7599999998</v>
      </c>
      <c r="AF416" s="220">
        <v>1026369.7599999998</v>
      </c>
      <c r="AG416" s="220">
        <f t="shared" si="77"/>
        <v>12339685.819999998</v>
      </c>
      <c r="AH416" s="234"/>
      <c r="AI416" s="235">
        <f t="shared" si="80"/>
        <v>3188.96</v>
      </c>
      <c r="AJ416" s="235">
        <f t="shared" si="80"/>
        <v>3301.37</v>
      </c>
      <c r="AK416" s="235">
        <f t="shared" si="80"/>
        <v>3301.37</v>
      </c>
      <c r="AL416" s="235">
        <f t="shared" si="80"/>
        <v>3285.46</v>
      </c>
      <c r="AM416" s="235">
        <f t="shared" si="80"/>
        <v>3480.36</v>
      </c>
      <c r="AN416" s="235">
        <f t="shared" si="80"/>
        <v>3667.67</v>
      </c>
      <c r="AO416" s="235">
        <f t="shared" si="78"/>
        <v>3644.17</v>
      </c>
      <c r="AP416" s="235">
        <f t="shared" si="78"/>
        <v>3644.17</v>
      </c>
      <c r="AQ416" s="235">
        <f t="shared" si="78"/>
        <v>3827.5</v>
      </c>
      <c r="AR416" s="235">
        <f t="shared" si="71"/>
        <v>4053.32</v>
      </c>
      <c r="AS416" s="235">
        <f t="shared" si="71"/>
        <v>4095.81</v>
      </c>
      <c r="AT416" s="235">
        <f t="shared" si="71"/>
        <v>4009.5</v>
      </c>
      <c r="AU416" s="236">
        <f t="shared" si="73"/>
        <v>43499.659999999996</v>
      </c>
      <c r="AV416" s="236">
        <f t="shared" si="74"/>
        <v>3874.42</v>
      </c>
      <c r="AW416" s="236">
        <f t="shared" si="74"/>
        <v>3823.12</v>
      </c>
      <c r="AX416" s="236">
        <f t="shared" si="74"/>
        <v>3820.57</v>
      </c>
      <c r="AY416" s="236">
        <f t="shared" si="74"/>
        <v>3816.17</v>
      </c>
      <c r="AZ416" s="236">
        <f t="shared" si="81"/>
        <v>3810.27</v>
      </c>
      <c r="BA416" s="236">
        <f t="shared" si="81"/>
        <v>3793.88</v>
      </c>
      <c r="BB416" s="236">
        <f t="shared" si="81"/>
        <v>3771.16</v>
      </c>
      <c r="BC416" s="236">
        <f t="shared" si="81"/>
        <v>3763.36</v>
      </c>
      <c r="BD416" s="236">
        <f t="shared" si="81"/>
        <v>3763.36</v>
      </c>
      <c r="BE416" s="236">
        <f t="shared" si="81"/>
        <v>3763.36</v>
      </c>
      <c r="BF416" s="236">
        <f t="shared" si="79"/>
        <v>3763.36</v>
      </c>
      <c r="BG416" s="236">
        <f t="shared" si="79"/>
        <v>3763.36</v>
      </c>
      <c r="BH416" s="236">
        <f t="shared" si="79"/>
        <v>3763.36</v>
      </c>
      <c r="BI416" s="236">
        <f t="shared" si="72"/>
        <v>3763.36</v>
      </c>
      <c r="BJ416" s="236">
        <f t="shared" si="72"/>
        <v>3763.36</v>
      </c>
      <c r="BK416" s="236">
        <f t="shared" si="72"/>
        <v>3763.36</v>
      </c>
      <c r="BL416" s="235">
        <f t="shared" si="75"/>
        <v>45245.55</v>
      </c>
      <c r="BM416" s="234"/>
      <c r="BN416" s="234"/>
      <c r="BO416" s="234"/>
      <c r="BP416" s="234"/>
      <c r="BQ416" s="234"/>
    </row>
    <row r="417" spans="1:69">
      <c r="A417" s="234" t="s">
        <v>630</v>
      </c>
      <c r="B417" s="231">
        <v>4.3999999999999997E-2</v>
      </c>
      <c r="C417" s="231">
        <v>4.3999999999999997E-2</v>
      </c>
      <c r="D417" s="239">
        <v>876.55000000000007</v>
      </c>
      <c r="E417" s="239">
        <v>876.55000000000007</v>
      </c>
      <c r="F417" s="239">
        <v>876.55000000000007</v>
      </c>
      <c r="G417" s="239">
        <v>876.55000000000007</v>
      </c>
      <c r="H417" s="239">
        <v>876.55000000000007</v>
      </c>
      <c r="I417" s="239">
        <v>876.55000000000007</v>
      </c>
      <c r="J417" s="239">
        <v>876.55000000000007</v>
      </c>
      <c r="K417" s="239">
        <v>876.55000000000007</v>
      </c>
      <c r="L417" s="239">
        <v>876.55000000000007</v>
      </c>
      <c r="M417" s="239">
        <v>438.27500000000003</v>
      </c>
      <c r="N417" s="220">
        <v>0</v>
      </c>
      <c r="O417" s="239">
        <v>0</v>
      </c>
      <c r="P417" s="220">
        <f t="shared" si="76"/>
        <v>8327.2250000000004</v>
      </c>
      <c r="Q417" s="239">
        <v>0</v>
      </c>
      <c r="R417" s="239">
        <v>0</v>
      </c>
      <c r="S417" s="239">
        <v>0</v>
      </c>
      <c r="T417" s="239">
        <v>0</v>
      </c>
      <c r="U417" s="239">
        <v>0</v>
      </c>
      <c r="V417" s="239">
        <v>0</v>
      </c>
      <c r="W417" s="239">
        <v>0</v>
      </c>
      <c r="X417" s="239">
        <v>0</v>
      </c>
      <c r="Y417" s="239">
        <v>0</v>
      </c>
      <c r="Z417" s="239">
        <v>0</v>
      </c>
      <c r="AA417" s="220">
        <v>0</v>
      </c>
      <c r="AB417" s="239">
        <v>0</v>
      </c>
      <c r="AC417" s="239">
        <v>0</v>
      </c>
      <c r="AD417" s="239">
        <v>0</v>
      </c>
      <c r="AE417" s="239">
        <v>0</v>
      </c>
      <c r="AF417" s="239">
        <v>0</v>
      </c>
      <c r="AG417" s="220">
        <f t="shared" si="77"/>
        <v>0</v>
      </c>
      <c r="AH417" s="234"/>
      <c r="AI417" s="235">
        <f t="shared" si="80"/>
        <v>3.21</v>
      </c>
      <c r="AJ417" s="235">
        <f t="shared" si="80"/>
        <v>3.21</v>
      </c>
      <c r="AK417" s="235">
        <f t="shared" si="80"/>
        <v>3.21</v>
      </c>
      <c r="AL417" s="235">
        <f t="shared" si="80"/>
        <v>3.21</v>
      </c>
      <c r="AM417" s="235">
        <f t="shared" si="80"/>
        <v>3.21</v>
      </c>
      <c r="AN417" s="235">
        <f t="shared" si="80"/>
        <v>3.21</v>
      </c>
      <c r="AO417" s="235">
        <f t="shared" si="78"/>
        <v>3.21</v>
      </c>
      <c r="AP417" s="235">
        <f t="shared" si="78"/>
        <v>3.21</v>
      </c>
      <c r="AQ417" s="235">
        <f t="shared" si="78"/>
        <v>3.21</v>
      </c>
      <c r="AR417" s="235">
        <f t="shared" si="71"/>
        <v>1.61</v>
      </c>
      <c r="AS417" s="235">
        <f t="shared" si="71"/>
        <v>0</v>
      </c>
      <c r="AT417" s="235">
        <f t="shared" si="71"/>
        <v>0</v>
      </c>
      <c r="AU417" s="236">
        <f t="shared" si="73"/>
        <v>30.500000000000004</v>
      </c>
      <c r="AV417" s="236">
        <f t="shared" si="74"/>
        <v>0</v>
      </c>
      <c r="AW417" s="236">
        <f t="shared" si="74"/>
        <v>0</v>
      </c>
      <c r="AX417" s="236">
        <f t="shared" si="74"/>
        <v>0</v>
      </c>
      <c r="AY417" s="236">
        <f t="shared" si="74"/>
        <v>0</v>
      </c>
      <c r="AZ417" s="236">
        <f t="shared" si="81"/>
        <v>0</v>
      </c>
      <c r="BA417" s="236">
        <f t="shared" si="81"/>
        <v>0</v>
      </c>
      <c r="BB417" s="236">
        <f t="shared" si="81"/>
        <v>0</v>
      </c>
      <c r="BC417" s="236">
        <f t="shared" si="81"/>
        <v>0</v>
      </c>
      <c r="BD417" s="236">
        <f t="shared" si="81"/>
        <v>0</v>
      </c>
      <c r="BE417" s="236">
        <f t="shared" si="81"/>
        <v>0</v>
      </c>
      <c r="BF417" s="236">
        <f t="shared" si="79"/>
        <v>0</v>
      </c>
      <c r="BG417" s="236">
        <f t="shared" si="79"/>
        <v>0</v>
      </c>
      <c r="BH417" s="236">
        <f t="shared" si="79"/>
        <v>0</v>
      </c>
      <c r="BI417" s="236">
        <f t="shared" si="72"/>
        <v>0</v>
      </c>
      <c r="BJ417" s="236">
        <f t="shared" si="72"/>
        <v>0</v>
      </c>
      <c r="BK417" s="236">
        <f t="shared" si="72"/>
        <v>0</v>
      </c>
      <c r="BL417" s="235">
        <f t="shared" si="75"/>
        <v>0</v>
      </c>
      <c r="BM417" s="234"/>
      <c r="BN417" s="234"/>
      <c r="BO417" s="234"/>
      <c r="BP417" s="234"/>
      <c r="BQ417" s="234"/>
    </row>
    <row r="418" spans="1:69">
      <c r="A418" s="234" t="s">
        <v>631</v>
      </c>
      <c r="B418" s="231">
        <v>4.02E-2</v>
      </c>
      <c r="C418" s="231">
        <v>4.02E-2</v>
      </c>
      <c r="D418" s="239">
        <v>14619959.470000001</v>
      </c>
      <c r="E418" s="239">
        <v>14795834.32</v>
      </c>
      <c r="F418" s="239">
        <v>14945708.449999999</v>
      </c>
      <c r="G418" s="239">
        <v>15061646.4</v>
      </c>
      <c r="H418" s="239">
        <v>15144308.42</v>
      </c>
      <c r="I418" s="239">
        <v>15140945.59</v>
      </c>
      <c r="J418" s="239">
        <v>15532314.865000002</v>
      </c>
      <c r="K418" s="239">
        <v>15993783.890000001</v>
      </c>
      <c r="L418" s="239">
        <v>16094099.01</v>
      </c>
      <c r="M418" s="239">
        <v>16143912.560000001</v>
      </c>
      <c r="N418" s="220">
        <v>16174005.450000001</v>
      </c>
      <c r="O418" s="239">
        <v>16175732.505000001</v>
      </c>
      <c r="P418" s="220">
        <f t="shared" si="76"/>
        <v>185822250.92999998</v>
      </c>
      <c r="Q418" s="239">
        <v>16196094.75</v>
      </c>
      <c r="R418" s="239">
        <v>16489362.075000001</v>
      </c>
      <c r="S418" s="239">
        <v>16756718.905000001</v>
      </c>
      <c r="T418" s="239">
        <v>16867671.605</v>
      </c>
      <c r="U418" s="239">
        <v>17032370.825000003</v>
      </c>
      <c r="V418" s="239">
        <v>17250776.720000006</v>
      </c>
      <c r="W418" s="239">
        <v>17454235.065000009</v>
      </c>
      <c r="X418" s="239">
        <v>17604881.230000004</v>
      </c>
      <c r="Y418" s="239">
        <v>17690473.280000005</v>
      </c>
      <c r="Z418" s="239">
        <v>18067380.900000006</v>
      </c>
      <c r="AA418" s="220">
        <v>18497124.970000006</v>
      </c>
      <c r="AB418" s="239">
        <v>18530424.825000007</v>
      </c>
      <c r="AC418" s="239">
        <v>18586742.895000007</v>
      </c>
      <c r="AD418" s="239">
        <v>18650371.260000005</v>
      </c>
      <c r="AE418" s="239">
        <v>18706460.810000006</v>
      </c>
      <c r="AF418" s="239">
        <v>18814786.565000009</v>
      </c>
      <c r="AG418" s="220">
        <f t="shared" si="77"/>
        <v>216886029.34500009</v>
      </c>
      <c r="AH418" s="234"/>
      <c r="AI418" s="235">
        <f t="shared" si="80"/>
        <v>48976.86</v>
      </c>
      <c r="AJ418" s="235">
        <f t="shared" si="80"/>
        <v>49566.04</v>
      </c>
      <c r="AK418" s="235">
        <f t="shared" si="80"/>
        <v>50068.12</v>
      </c>
      <c r="AL418" s="235">
        <f t="shared" si="80"/>
        <v>50456.52</v>
      </c>
      <c r="AM418" s="235">
        <f t="shared" si="80"/>
        <v>50733.43</v>
      </c>
      <c r="AN418" s="235">
        <f t="shared" si="80"/>
        <v>50722.17</v>
      </c>
      <c r="AO418" s="235">
        <f t="shared" si="78"/>
        <v>52033.25</v>
      </c>
      <c r="AP418" s="235">
        <f t="shared" si="78"/>
        <v>53579.18</v>
      </c>
      <c r="AQ418" s="235">
        <f t="shared" si="78"/>
        <v>53915.23</v>
      </c>
      <c r="AR418" s="235">
        <f t="shared" si="71"/>
        <v>54082.11</v>
      </c>
      <c r="AS418" s="235">
        <f t="shared" si="71"/>
        <v>54182.92</v>
      </c>
      <c r="AT418" s="235">
        <f t="shared" si="71"/>
        <v>54188.7</v>
      </c>
      <c r="AU418" s="236">
        <f t="shared" si="73"/>
        <v>622504.52999999991</v>
      </c>
      <c r="AV418" s="236">
        <f t="shared" si="74"/>
        <v>54256.92</v>
      </c>
      <c r="AW418" s="236">
        <f t="shared" si="74"/>
        <v>55239.360000000001</v>
      </c>
      <c r="AX418" s="236">
        <f t="shared" si="74"/>
        <v>56135.01</v>
      </c>
      <c r="AY418" s="236">
        <f t="shared" si="74"/>
        <v>56506.7</v>
      </c>
      <c r="AZ418" s="236">
        <f t="shared" si="81"/>
        <v>57058.44</v>
      </c>
      <c r="BA418" s="236">
        <f t="shared" si="81"/>
        <v>57790.1</v>
      </c>
      <c r="BB418" s="236">
        <f t="shared" si="81"/>
        <v>58471.69</v>
      </c>
      <c r="BC418" s="236">
        <f t="shared" si="81"/>
        <v>58976.35</v>
      </c>
      <c r="BD418" s="236">
        <f t="shared" si="81"/>
        <v>59263.09</v>
      </c>
      <c r="BE418" s="236">
        <f t="shared" si="81"/>
        <v>60525.73</v>
      </c>
      <c r="BF418" s="236">
        <f t="shared" si="79"/>
        <v>61965.37</v>
      </c>
      <c r="BG418" s="236">
        <f t="shared" si="79"/>
        <v>62076.92</v>
      </c>
      <c r="BH418" s="236">
        <f t="shared" si="79"/>
        <v>62265.59</v>
      </c>
      <c r="BI418" s="236">
        <f t="shared" si="72"/>
        <v>62478.74</v>
      </c>
      <c r="BJ418" s="236">
        <f t="shared" si="72"/>
        <v>62666.64</v>
      </c>
      <c r="BK418" s="236">
        <f t="shared" si="72"/>
        <v>63029.53</v>
      </c>
      <c r="BL418" s="235">
        <f t="shared" si="75"/>
        <v>726568.19000000006</v>
      </c>
      <c r="BM418" s="234"/>
      <c r="BN418" s="234"/>
      <c r="BO418" s="234"/>
      <c r="BP418" s="234"/>
      <c r="BQ418" s="234"/>
    </row>
    <row r="419" spans="1:69">
      <c r="A419" s="234" t="s">
        <v>632</v>
      </c>
      <c r="B419" s="231">
        <v>4.02E-2</v>
      </c>
      <c r="C419" s="231">
        <v>4.02E-2</v>
      </c>
      <c r="D419" s="239">
        <v>474777.34</v>
      </c>
      <c r="E419" s="239">
        <v>474777.34</v>
      </c>
      <c r="F419" s="239">
        <v>471729.87</v>
      </c>
      <c r="G419" s="239">
        <v>487265.28000000003</v>
      </c>
      <c r="H419" s="239">
        <v>505848.15</v>
      </c>
      <c r="I419" s="239">
        <v>505848.15</v>
      </c>
      <c r="J419" s="239">
        <v>548314.91500000004</v>
      </c>
      <c r="K419" s="239">
        <v>590781.68000000005</v>
      </c>
      <c r="L419" s="239">
        <v>595742.60000000009</v>
      </c>
      <c r="M419" s="239">
        <v>595990.1</v>
      </c>
      <c r="N419" s="220">
        <v>591276.68000000005</v>
      </c>
      <c r="O419" s="239">
        <v>591276.68000000005</v>
      </c>
      <c r="P419" s="220">
        <f t="shared" si="76"/>
        <v>6433628.7849999992</v>
      </c>
      <c r="Q419" s="239">
        <v>590188.18000000005</v>
      </c>
      <c r="R419" s="239">
        <v>595329.68000000005</v>
      </c>
      <c r="S419" s="239">
        <v>600286.02</v>
      </c>
      <c r="T419" s="239">
        <v>604619.3600000001</v>
      </c>
      <c r="U419" s="239">
        <v>610226.3600000001</v>
      </c>
      <c r="V419" s="239">
        <v>615210.3600000001</v>
      </c>
      <c r="W419" s="239">
        <v>620194.3600000001</v>
      </c>
      <c r="X419" s="239">
        <v>620194.3600000001</v>
      </c>
      <c r="Y419" s="239">
        <v>625801.3600000001</v>
      </c>
      <c r="Z419" s="239">
        <v>630904.94500000007</v>
      </c>
      <c r="AA419" s="220">
        <v>630401.53000000014</v>
      </c>
      <c r="AB419" s="239">
        <v>630401.53000000014</v>
      </c>
      <c r="AC419" s="239">
        <v>630401.53000000014</v>
      </c>
      <c r="AD419" s="239">
        <v>636631.53000000014</v>
      </c>
      <c r="AE419" s="239">
        <v>642861.53000000014</v>
      </c>
      <c r="AF419" s="239">
        <v>648468.53000000014</v>
      </c>
      <c r="AG419" s="220">
        <f t="shared" si="77"/>
        <v>7541697.9250000026</v>
      </c>
      <c r="AH419" s="235"/>
      <c r="AI419" s="235">
        <f t="shared" si="80"/>
        <v>1590.5</v>
      </c>
      <c r="AJ419" s="235">
        <f t="shared" si="80"/>
        <v>1590.5</v>
      </c>
      <c r="AK419" s="235">
        <f t="shared" si="80"/>
        <v>1580.3</v>
      </c>
      <c r="AL419" s="235">
        <f t="shared" si="80"/>
        <v>1632.34</v>
      </c>
      <c r="AM419" s="235">
        <f t="shared" si="80"/>
        <v>1694.59</v>
      </c>
      <c r="AN419" s="235">
        <f t="shared" si="80"/>
        <v>1694.59</v>
      </c>
      <c r="AO419" s="235">
        <f t="shared" si="78"/>
        <v>1836.85</v>
      </c>
      <c r="AP419" s="235">
        <f t="shared" si="78"/>
        <v>1979.12</v>
      </c>
      <c r="AQ419" s="235">
        <f t="shared" si="78"/>
        <v>1995.74</v>
      </c>
      <c r="AR419" s="235">
        <f t="shared" si="71"/>
        <v>1996.57</v>
      </c>
      <c r="AS419" s="235">
        <f t="shared" si="71"/>
        <v>1980.78</v>
      </c>
      <c r="AT419" s="235">
        <f t="shared" si="71"/>
        <v>1980.78</v>
      </c>
      <c r="AU419" s="236">
        <f t="shared" si="73"/>
        <v>21552.66</v>
      </c>
      <c r="AV419" s="236">
        <f t="shared" si="74"/>
        <v>1977.13</v>
      </c>
      <c r="AW419" s="236">
        <f t="shared" si="74"/>
        <v>1994.35</v>
      </c>
      <c r="AX419" s="236">
        <f t="shared" si="74"/>
        <v>2010.96</v>
      </c>
      <c r="AY419" s="236">
        <f t="shared" si="74"/>
        <v>2025.47</v>
      </c>
      <c r="AZ419" s="236">
        <f t="shared" si="81"/>
        <v>2044.26</v>
      </c>
      <c r="BA419" s="236">
        <f t="shared" si="81"/>
        <v>2060.9499999999998</v>
      </c>
      <c r="BB419" s="236">
        <f t="shared" si="81"/>
        <v>2077.65</v>
      </c>
      <c r="BC419" s="236">
        <f t="shared" si="81"/>
        <v>2077.65</v>
      </c>
      <c r="BD419" s="236">
        <f t="shared" si="81"/>
        <v>2096.4299999999998</v>
      </c>
      <c r="BE419" s="236">
        <f t="shared" si="81"/>
        <v>2113.5300000000002</v>
      </c>
      <c r="BF419" s="236">
        <f t="shared" si="79"/>
        <v>2111.85</v>
      </c>
      <c r="BG419" s="236">
        <f t="shared" si="79"/>
        <v>2111.85</v>
      </c>
      <c r="BH419" s="236">
        <f t="shared" si="79"/>
        <v>2111.85</v>
      </c>
      <c r="BI419" s="236">
        <f t="shared" si="72"/>
        <v>2132.7199999999998</v>
      </c>
      <c r="BJ419" s="236">
        <f t="shared" si="72"/>
        <v>2153.59</v>
      </c>
      <c r="BK419" s="236">
        <f t="shared" si="72"/>
        <v>2172.37</v>
      </c>
      <c r="BL419" s="235">
        <f t="shared" si="75"/>
        <v>25264.7</v>
      </c>
      <c r="BM419" s="234"/>
      <c r="BN419" s="234"/>
      <c r="BO419" s="234"/>
      <c r="BP419" s="234"/>
      <c r="BQ419" s="234"/>
    </row>
    <row r="420" spans="1:69">
      <c r="A420" s="234" t="s">
        <v>633</v>
      </c>
      <c r="B420" s="231">
        <v>0</v>
      </c>
      <c r="C420" s="231">
        <v>0</v>
      </c>
      <c r="D420" s="239">
        <v>0</v>
      </c>
      <c r="E420" s="239">
        <v>0</v>
      </c>
      <c r="F420" s="239">
        <v>0</v>
      </c>
      <c r="G420" s="239">
        <v>0</v>
      </c>
      <c r="H420" s="239">
        <v>0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20">
        <v>0</v>
      </c>
      <c r="O420" s="239">
        <v>0</v>
      </c>
      <c r="P420" s="220">
        <f t="shared" si="76"/>
        <v>0</v>
      </c>
      <c r="Q420" s="239">
        <v>0</v>
      </c>
      <c r="R420" s="239">
        <v>0</v>
      </c>
      <c r="S420" s="239">
        <v>0</v>
      </c>
      <c r="T420" s="239">
        <v>0</v>
      </c>
      <c r="U420" s="239">
        <v>0</v>
      </c>
      <c r="V420" s="239">
        <v>0</v>
      </c>
      <c r="W420" s="239">
        <v>0</v>
      </c>
      <c r="X420" s="239">
        <v>0</v>
      </c>
      <c r="Y420" s="239">
        <v>0</v>
      </c>
      <c r="Z420" s="239">
        <v>0</v>
      </c>
      <c r="AA420" s="220">
        <v>0</v>
      </c>
      <c r="AB420" s="239">
        <v>0</v>
      </c>
      <c r="AC420" s="239">
        <v>0</v>
      </c>
      <c r="AD420" s="239">
        <v>0</v>
      </c>
      <c r="AE420" s="239">
        <v>0</v>
      </c>
      <c r="AF420" s="239">
        <v>0</v>
      </c>
      <c r="AG420" s="220">
        <f t="shared" si="77"/>
        <v>0</v>
      </c>
      <c r="AH420" s="234"/>
      <c r="AI420" s="235">
        <f t="shared" si="80"/>
        <v>0</v>
      </c>
      <c r="AJ420" s="235">
        <f t="shared" si="80"/>
        <v>0</v>
      </c>
      <c r="AK420" s="235">
        <f t="shared" si="80"/>
        <v>0</v>
      </c>
      <c r="AL420" s="235">
        <f t="shared" si="80"/>
        <v>0</v>
      </c>
      <c r="AM420" s="235">
        <f t="shared" si="80"/>
        <v>0</v>
      </c>
      <c r="AN420" s="235">
        <f t="shared" si="80"/>
        <v>0</v>
      </c>
      <c r="AO420" s="235">
        <f t="shared" si="78"/>
        <v>0</v>
      </c>
      <c r="AP420" s="235">
        <f t="shared" si="78"/>
        <v>0</v>
      </c>
      <c r="AQ420" s="235">
        <f t="shared" si="78"/>
        <v>0</v>
      </c>
      <c r="AR420" s="235">
        <f t="shared" si="71"/>
        <v>0</v>
      </c>
      <c r="AS420" s="235">
        <f t="shared" si="71"/>
        <v>0</v>
      </c>
      <c r="AT420" s="235">
        <f t="shared" si="71"/>
        <v>0</v>
      </c>
      <c r="AU420" s="236">
        <f t="shared" si="73"/>
        <v>0</v>
      </c>
      <c r="AV420" s="236">
        <f t="shared" si="74"/>
        <v>0</v>
      </c>
      <c r="AW420" s="236">
        <f t="shared" si="74"/>
        <v>0</v>
      </c>
      <c r="AX420" s="236">
        <f t="shared" si="74"/>
        <v>0</v>
      </c>
      <c r="AY420" s="236">
        <f t="shared" si="74"/>
        <v>0</v>
      </c>
      <c r="AZ420" s="236">
        <f t="shared" si="81"/>
        <v>0</v>
      </c>
      <c r="BA420" s="236">
        <f t="shared" si="81"/>
        <v>0</v>
      </c>
      <c r="BB420" s="236">
        <f t="shared" si="81"/>
        <v>0</v>
      </c>
      <c r="BC420" s="236">
        <f t="shared" si="81"/>
        <v>0</v>
      </c>
      <c r="BD420" s="236">
        <f t="shared" si="81"/>
        <v>0</v>
      </c>
      <c r="BE420" s="236">
        <f t="shared" si="81"/>
        <v>0</v>
      </c>
      <c r="BF420" s="236">
        <f t="shared" si="79"/>
        <v>0</v>
      </c>
      <c r="BG420" s="236">
        <f t="shared" si="79"/>
        <v>0</v>
      </c>
      <c r="BH420" s="236">
        <f t="shared" si="79"/>
        <v>0</v>
      </c>
      <c r="BI420" s="236">
        <f t="shared" si="72"/>
        <v>0</v>
      </c>
      <c r="BJ420" s="236">
        <f t="shared" si="72"/>
        <v>0</v>
      </c>
      <c r="BK420" s="236">
        <f t="shared" si="72"/>
        <v>0</v>
      </c>
      <c r="BL420" s="235">
        <f t="shared" si="75"/>
        <v>0</v>
      </c>
      <c r="BM420" s="234"/>
      <c r="BN420" s="234"/>
      <c r="BO420" s="234"/>
      <c r="BP420" s="234"/>
      <c r="BQ420" s="234"/>
    </row>
    <row r="421" spans="1:69">
      <c r="A421" s="234" t="s">
        <v>634</v>
      </c>
      <c r="B421" s="231">
        <v>0</v>
      </c>
      <c r="C421" s="231">
        <v>0</v>
      </c>
      <c r="D421" s="220">
        <v>0</v>
      </c>
      <c r="E421" s="220">
        <v>0</v>
      </c>
      <c r="F421" s="220">
        <v>0</v>
      </c>
      <c r="G421" s="220">
        <v>0</v>
      </c>
      <c r="H421" s="220">
        <v>0</v>
      </c>
      <c r="I421" s="220">
        <v>0</v>
      </c>
      <c r="J421" s="220">
        <v>0</v>
      </c>
      <c r="K421" s="220">
        <v>0</v>
      </c>
      <c r="L421" s="220">
        <v>0</v>
      </c>
      <c r="M421" s="220">
        <v>0</v>
      </c>
      <c r="N421" s="220">
        <v>0</v>
      </c>
      <c r="O421" s="220">
        <v>0</v>
      </c>
      <c r="P421" s="220">
        <f t="shared" si="76"/>
        <v>0</v>
      </c>
      <c r="Q421" s="220">
        <v>0</v>
      </c>
      <c r="R421" s="220">
        <v>0</v>
      </c>
      <c r="S421" s="220">
        <v>0</v>
      </c>
      <c r="T421" s="220">
        <v>0</v>
      </c>
      <c r="U421" s="220">
        <v>0</v>
      </c>
      <c r="V421" s="220">
        <v>0</v>
      </c>
      <c r="W421" s="220">
        <v>0</v>
      </c>
      <c r="X421" s="220">
        <v>0</v>
      </c>
      <c r="Y421" s="220">
        <v>0</v>
      </c>
      <c r="Z421" s="220">
        <v>0</v>
      </c>
      <c r="AA421" s="220">
        <v>0</v>
      </c>
      <c r="AB421" s="220">
        <v>0</v>
      </c>
      <c r="AC421" s="220">
        <v>0</v>
      </c>
      <c r="AD421" s="220">
        <v>0</v>
      </c>
      <c r="AE421" s="220">
        <v>0</v>
      </c>
      <c r="AF421" s="220">
        <v>0</v>
      </c>
      <c r="AG421" s="220">
        <f t="shared" si="77"/>
        <v>0</v>
      </c>
      <c r="AH421" s="234"/>
      <c r="AI421" s="235">
        <f t="shared" si="80"/>
        <v>0</v>
      </c>
      <c r="AJ421" s="235">
        <f t="shared" si="80"/>
        <v>0</v>
      </c>
      <c r="AK421" s="235">
        <f t="shared" si="80"/>
        <v>0</v>
      </c>
      <c r="AL421" s="235">
        <f t="shared" si="80"/>
        <v>0</v>
      </c>
      <c r="AM421" s="235">
        <f t="shared" si="80"/>
        <v>0</v>
      </c>
      <c r="AN421" s="235">
        <f t="shared" si="80"/>
        <v>0</v>
      </c>
      <c r="AO421" s="235">
        <f t="shared" si="78"/>
        <v>0</v>
      </c>
      <c r="AP421" s="235">
        <f t="shared" si="78"/>
        <v>0</v>
      </c>
      <c r="AQ421" s="235">
        <f t="shared" si="78"/>
        <v>0</v>
      </c>
      <c r="AR421" s="235">
        <f t="shared" si="71"/>
        <v>0</v>
      </c>
      <c r="AS421" s="235">
        <f t="shared" si="71"/>
        <v>0</v>
      </c>
      <c r="AT421" s="235">
        <f t="shared" si="71"/>
        <v>0</v>
      </c>
      <c r="AU421" s="236">
        <f t="shared" si="73"/>
        <v>0</v>
      </c>
      <c r="AV421" s="236">
        <f t="shared" si="74"/>
        <v>0</v>
      </c>
      <c r="AW421" s="236">
        <f t="shared" si="74"/>
        <v>0</v>
      </c>
      <c r="AX421" s="236">
        <f t="shared" si="74"/>
        <v>0</v>
      </c>
      <c r="AY421" s="236">
        <f t="shared" si="74"/>
        <v>0</v>
      </c>
      <c r="AZ421" s="236">
        <f t="shared" si="81"/>
        <v>0</v>
      </c>
      <c r="BA421" s="236">
        <f t="shared" si="81"/>
        <v>0</v>
      </c>
      <c r="BB421" s="236">
        <f t="shared" si="81"/>
        <v>0</v>
      </c>
      <c r="BC421" s="236">
        <f t="shared" si="81"/>
        <v>0</v>
      </c>
      <c r="BD421" s="236">
        <f t="shared" si="81"/>
        <v>0</v>
      </c>
      <c r="BE421" s="236">
        <f t="shared" si="81"/>
        <v>0</v>
      </c>
      <c r="BF421" s="236">
        <f t="shared" si="79"/>
        <v>0</v>
      </c>
      <c r="BG421" s="236">
        <f t="shared" si="79"/>
        <v>0</v>
      </c>
      <c r="BH421" s="236">
        <f t="shared" si="79"/>
        <v>0</v>
      </c>
      <c r="BI421" s="236">
        <f t="shared" si="72"/>
        <v>0</v>
      </c>
      <c r="BJ421" s="236">
        <f t="shared" si="72"/>
        <v>0</v>
      </c>
      <c r="BK421" s="236">
        <f t="shared" si="72"/>
        <v>0</v>
      </c>
      <c r="BL421" s="235">
        <f t="shared" si="75"/>
        <v>0</v>
      </c>
      <c r="BM421" s="234"/>
      <c r="BN421" s="234"/>
      <c r="BO421" s="234"/>
      <c r="BP421" s="234"/>
      <c r="BQ421" s="234"/>
    </row>
    <row r="422" spans="1:69">
      <c r="A422" s="234" t="s">
        <v>635</v>
      </c>
      <c r="B422" s="231">
        <v>4.9000000000000002E-2</v>
      </c>
      <c r="C422" s="231">
        <v>4.9000000000000002E-2</v>
      </c>
      <c r="D422" s="220">
        <v>34408930.950000003</v>
      </c>
      <c r="E422" s="220">
        <v>34489624.399999999</v>
      </c>
      <c r="F422" s="220">
        <v>34570317.850000001</v>
      </c>
      <c r="G422" s="220">
        <v>34570317.850000001</v>
      </c>
      <c r="H422" s="220">
        <v>34614916.140000001</v>
      </c>
      <c r="I422" s="220">
        <v>34651220.75</v>
      </c>
      <c r="J422" s="220">
        <v>35290178.350000001</v>
      </c>
      <c r="K422" s="220">
        <v>35992959.350000001</v>
      </c>
      <c r="L422" s="220">
        <v>36310560.094999999</v>
      </c>
      <c r="M422" s="220">
        <v>37109065.265000001</v>
      </c>
      <c r="N422" s="220">
        <v>37645499.409999996</v>
      </c>
      <c r="O422" s="220">
        <v>37645499.409999996</v>
      </c>
      <c r="P422" s="220">
        <f t="shared" si="76"/>
        <v>427299089.81999993</v>
      </c>
      <c r="Q422" s="220">
        <v>39423917.144999996</v>
      </c>
      <c r="R422" s="220">
        <v>41277503.694999993</v>
      </c>
      <c r="S422" s="220">
        <v>41427841.324999996</v>
      </c>
      <c r="T422" s="220">
        <v>41578178.954999998</v>
      </c>
      <c r="U422" s="220">
        <v>41728516.585000001</v>
      </c>
      <c r="V422" s="220">
        <v>41984312.380000003</v>
      </c>
      <c r="W422" s="220">
        <v>42240108.175000004</v>
      </c>
      <c r="X422" s="220">
        <v>42430921.32500001</v>
      </c>
      <c r="Y422" s="220">
        <v>42627516.690000013</v>
      </c>
      <c r="Z422" s="220">
        <v>43581449.870000012</v>
      </c>
      <c r="AA422" s="220">
        <v>44454432.020000011</v>
      </c>
      <c r="AB422" s="220">
        <v>44454432.020000011</v>
      </c>
      <c r="AC422" s="220">
        <v>44454432.020000011</v>
      </c>
      <c r="AD422" s="220">
        <v>45854432.020000011</v>
      </c>
      <c r="AE422" s="220">
        <v>47254432.020000011</v>
      </c>
      <c r="AF422" s="220">
        <v>47254432.020000011</v>
      </c>
      <c r="AG422" s="220">
        <f t="shared" si="77"/>
        <v>528319417.14499998</v>
      </c>
      <c r="AH422" s="234"/>
      <c r="AI422" s="235">
        <f t="shared" si="80"/>
        <v>140503.13</v>
      </c>
      <c r="AJ422" s="235">
        <f t="shared" si="80"/>
        <v>140832.63</v>
      </c>
      <c r="AK422" s="235">
        <f t="shared" si="80"/>
        <v>141162.13</v>
      </c>
      <c r="AL422" s="235">
        <f t="shared" si="80"/>
        <v>141162.13</v>
      </c>
      <c r="AM422" s="235">
        <f t="shared" si="80"/>
        <v>141344.24</v>
      </c>
      <c r="AN422" s="235">
        <f t="shared" si="80"/>
        <v>141492.48000000001</v>
      </c>
      <c r="AO422" s="235">
        <f t="shared" si="78"/>
        <v>144101.56</v>
      </c>
      <c r="AP422" s="235">
        <f t="shared" si="78"/>
        <v>146971.25</v>
      </c>
      <c r="AQ422" s="235">
        <f t="shared" si="78"/>
        <v>148268.12</v>
      </c>
      <c r="AR422" s="235">
        <f t="shared" si="71"/>
        <v>151528.68</v>
      </c>
      <c r="AS422" s="235">
        <f t="shared" si="71"/>
        <v>153719.12</v>
      </c>
      <c r="AT422" s="235">
        <f t="shared" si="71"/>
        <v>153719.12</v>
      </c>
      <c r="AU422" s="236">
        <f t="shared" si="73"/>
        <v>1744804.5899999999</v>
      </c>
      <c r="AV422" s="236">
        <f t="shared" si="74"/>
        <v>160981</v>
      </c>
      <c r="AW422" s="236">
        <f t="shared" si="74"/>
        <v>168549.81</v>
      </c>
      <c r="AX422" s="236">
        <f t="shared" si="74"/>
        <v>169163.69</v>
      </c>
      <c r="AY422" s="236">
        <f t="shared" si="74"/>
        <v>169777.56</v>
      </c>
      <c r="AZ422" s="236">
        <f t="shared" si="81"/>
        <v>170391.44</v>
      </c>
      <c r="BA422" s="236">
        <f t="shared" si="81"/>
        <v>171435.94</v>
      </c>
      <c r="BB422" s="236">
        <f t="shared" si="81"/>
        <v>172480.44</v>
      </c>
      <c r="BC422" s="236">
        <f t="shared" si="81"/>
        <v>173259.6</v>
      </c>
      <c r="BD422" s="236">
        <f t="shared" si="81"/>
        <v>174062.36</v>
      </c>
      <c r="BE422" s="236">
        <f t="shared" si="81"/>
        <v>177957.59</v>
      </c>
      <c r="BF422" s="236">
        <f t="shared" si="79"/>
        <v>181522.26</v>
      </c>
      <c r="BG422" s="236">
        <f t="shared" si="79"/>
        <v>181522.26</v>
      </c>
      <c r="BH422" s="236">
        <f t="shared" si="79"/>
        <v>181522.26</v>
      </c>
      <c r="BI422" s="236">
        <f t="shared" si="72"/>
        <v>187238.93</v>
      </c>
      <c r="BJ422" s="236">
        <f t="shared" si="72"/>
        <v>192955.6</v>
      </c>
      <c r="BK422" s="236">
        <f t="shared" si="72"/>
        <v>192955.6</v>
      </c>
      <c r="BL422" s="235">
        <f t="shared" si="75"/>
        <v>2157304.2799999998</v>
      </c>
      <c r="BM422" s="234"/>
      <c r="BN422" s="234"/>
      <c r="BO422" s="234"/>
      <c r="BP422" s="234"/>
      <c r="BQ422" s="234"/>
    </row>
    <row r="423" spans="1:69">
      <c r="A423" s="234" t="s">
        <v>636</v>
      </c>
      <c r="B423" s="231">
        <v>4.9000000000000002E-2</v>
      </c>
      <c r="C423" s="231">
        <v>4.9000000000000002E-2</v>
      </c>
      <c r="D423" s="220">
        <v>1255080.6400000001</v>
      </c>
      <c r="E423" s="220">
        <v>1255080.6400000001</v>
      </c>
      <c r="F423" s="220">
        <v>1255080.6400000001</v>
      </c>
      <c r="G423" s="220">
        <v>1255080.6400000001</v>
      </c>
      <c r="H423" s="220">
        <v>1255080.6400000001</v>
      </c>
      <c r="I423" s="220">
        <v>1255080.6400000001</v>
      </c>
      <c r="J423" s="220">
        <v>1255080.6400000001</v>
      </c>
      <c r="K423" s="220">
        <v>1255080.6400000001</v>
      </c>
      <c r="L423" s="220">
        <v>1255080.6400000001</v>
      </c>
      <c r="M423" s="220">
        <v>1255080.6400000001</v>
      </c>
      <c r="N423" s="220">
        <v>1255080.6400000001</v>
      </c>
      <c r="O423" s="220">
        <v>1255080.6400000001</v>
      </c>
      <c r="P423" s="220">
        <f t="shared" si="76"/>
        <v>15060967.680000005</v>
      </c>
      <c r="Q423" s="220">
        <v>1255080.6400000001</v>
      </c>
      <c r="R423" s="220">
        <v>1255080.6400000001</v>
      </c>
      <c r="S423" s="220">
        <v>1255080.6400000001</v>
      </c>
      <c r="T423" s="220">
        <v>1255080.6400000001</v>
      </c>
      <c r="U423" s="220">
        <v>1255080.6400000001</v>
      </c>
      <c r="V423" s="220">
        <v>1255080.6400000001</v>
      </c>
      <c r="W423" s="220">
        <v>1255080.6400000001</v>
      </c>
      <c r="X423" s="220">
        <v>1255080.6400000001</v>
      </c>
      <c r="Y423" s="220">
        <v>1255080.6400000001</v>
      </c>
      <c r="Z423" s="220">
        <v>1255080.6400000001</v>
      </c>
      <c r="AA423" s="220">
        <v>1255080.6400000001</v>
      </c>
      <c r="AB423" s="220">
        <v>1255080.6400000001</v>
      </c>
      <c r="AC423" s="220">
        <v>1255080.6400000001</v>
      </c>
      <c r="AD423" s="220">
        <v>1255080.6400000001</v>
      </c>
      <c r="AE423" s="220">
        <v>1255080.6400000001</v>
      </c>
      <c r="AF423" s="220">
        <v>1255080.6400000001</v>
      </c>
      <c r="AG423" s="220">
        <f t="shared" si="77"/>
        <v>15060967.680000005</v>
      </c>
      <c r="AH423" s="234"/>
      <c r="AI423" s="235">
        <f t="shared" si="80"/>
        <v>5124.91</v>
      </c>
      <c r="AJ423" s="235">
        <f t="shared" si="80"/>
        <v>5124.91</v>
      </c>
      <c r="AK423" s="235">
        <f t="shared" si="80"/>
        <v>5124.91</v>
      </c>
      <c r="AL423" s="235">
        <f t="shared" si="80"/>
        <v>5124.91</v>
      </c>
      <c r="AM423" s="235">
        <f t="shared" si="80"/>
        <v>5124.91</v>
      </c>
      <c r="AN423" s="235">
        <f t="shared" si="80"/>
        <v>5124.91</v>
      </c>
      <c r="AO423" s="235">
        <f t="shared" si="78"/>
        <v>5124.91</v>
      </c>
      <c r="AP423" s="235">
        <f t="shared" si="78"/>
        <v>5124.91</v>
      </c>
      <c r="AQ423" s="235">
        <f t="shared" si="78"/>
        <v>5124.91</v>
      </c>
      <c r="AR423" s="235">
        <f t="shared" si="71"/>
        <v>5124.91</v>
      </c>
      <c r="AS423" s="235">
        <f t="shared" si="71"/>
        <v>5124.91</v>
      </c>
      <c r="AT423" s="235">
        <f t="shared" si="71"/>
        <v>5124.91</v>
      </c>
      <c r="AU423" s="236">
        <f t="shared" si="73"/>
        <v>61498.920000000013</v>
      </c>
      <c r="AV423" s="236">
        <f t="shared" si="74"/>
        <v>5124.91</v>
      </c>
      <c r="AW423" s="236">
        <f t="shared" si="74"/>
        <v>5124.91</v>
      </c>
      <c r="AX423" s="236">
        <f t="shared" si="74"/>
        <v>5124.91</v>
      </c>
      <c r="AY423" s="236">
        <f t="shared" si="74"/>
        <v>5124.91</v>
      </c>
      <c r="AZ423" s="236">
        <f t="shared" si="81"/>
        <v>5124.91</v>
      </c>
      <c r="BA423" s="236">
        <f t="shared" si="81"/>
        <v>5124.91</v>
      </c>
      <c r="BB423" s="236">
        <f t="shared" si="81"/>
        <v>5124.91</v>
      </c>
      <c r="BC423" s="236">
        <f t="shared" si="81"/>
        <v>5124.91</v>
      </c>
      <c r="BD423" s="236">
        <f t="shared" si="81"/>
        <v>5124.91</v>
      </c>
      <c r="BE423" s="236">
        <f t="shared" si="81"/>
        <v>5124.91</v>
      </c>
      <c r="BF423" s="236">
        <f t="shared" si="79"/>
        <v>5124.91</v>
      </c>
      <c r="BG423" s="236">
        <f t="shared" si="79"/>
        <v>5124.91</v>
      </c>
      <c r="BH423" s="236">
        <f t="shared" si="79"/>
        <v>5124.91</v>
      </c>
      <c r="BI423" s="236">
        <f t="shared" si="72"/>
        <v>5124.91</v>
      </c>
      <c r="BJ423" s="236">
        <f t="shared" si="72"/>
        <v>5124.91</v>
      </c>
      <c r="BK423" s="236">
        <f t="shared" si="72"/>
        <v>5124.91</v>
      </c>
      <c r="BL423" s="235">
        <f t="shared" si="75"/>
        <v>61498.920000000013</v>
      </c>
      <c r="BM423" s="234"/>
      <c r="BN423" s="234"/>
      <c r="BO423" s="234"/>
      <c r="BP423" s="234"/>
      <c r="BQ423" s="234"/>
    </row>
    <row r="424" spans="1:69">
      <c r="A424" s="234" t="s">
        <v>637</v>
      </c>
      <c r="B424" s="231">
        <v>0.1084</v>
      </c>
      <c r="C424" s="231">
        <v>0.1084</v>
      </c>
      <c r="D424" s="220">
        <v>24084552.829999998</v>
      </c>
      <c r="E424" s="220">
        <v>24087317.530000001</v>
      </c>
      <c r="F424" s="220">
        <v>24063864.620000001</v>
      </c>
      <c r="G424" s="220">
        <v>24040667.199999999</v>
      </c>
      <c r="H424" s="220">
        <v>23996585.190000001</v>
      </c>
      <c r="I424" s="220">
        <v>23952479.129999999</v>
      </c>
      <c r="J424" s="220">
        <v>23952710.560000002</v>
      </c>
      <c r="K424" s="220">
        <v>23952710.560000002</v>
      </c>
      <c r="L424" s="220">
        <v>23952710.560000002</v>
      </c>
      <c r="M424" s="220">
        <v>23952710.560000002</v>
      </c>
      <c r="N424" s="220">
        <v>23952710.560000002</v>
      </c>
      <c r="O424" s="220">
        <v>23952710.560000002</v>
      </c>
      <c r="P424" s="220">
        <f t="shared" si="76"/>
        <v>287941729.86000001</v>
      </c>
      <c r="Q424" s="220">
        <v>23952710.560000002</v>
      </c>
      <c r="R424" s="220">
        <v>23952710.560000002</v>
      </c>
      <c r="S424" s="220">
        <v>23952710.560000002</v>
      </c>
      <c r="T424" s="220">
        <v>23952710.560000002</v>
      </c>
      <c r="U424" s="220">
        <v>23952710.560000002</v>
      </c>
      <c r="V424" s="220">
        <v>23952710.560000002</v>
      </c>
      <c r="W424" s="220">
        <v>23952710.560000002</v>
      </c>
      <c r="X424" s="220">
        <v>23952710.560000002</v>
      </c>
      <c r="Y424" s="220">
        <v>23952710.560000002</v>
      </c>
      <c r="Z424" s="220">
        <v>23952710.560000002</v>
      </c>
      <c r="AA424" s="220">
        <v>23952710.560000002</v>
      </c>
      <c r="AB424" s="220">
        <v>23952710.560000002</v>
      </c>
      <c r="AC424" s="220">
        <v>23952710.560000002</v>
      </c>
      <c r="AD424" s="220">
        <v>23952710.560000002</v>
      </c>
      <c r="AE424" s="220">
        <v>23952710.560000002</v>
      </c>
      <c r="AF424" s="220">
        <v>23952710.560000002</v>
      </c>
      <c r="AG424" s="220">
        <f t="shared" si="77"/>
        <v>287432526.72000003</v>
      </c>
      <c r="AH424" s="234"/>
      <c r="AI424" s="235">
        <f t="shared" si="80"/>
        <v>217563.79</v>
      </c>
      <c r="AJ424" s="235">
        <f t="shared" si="80"/>
        <v>217588.77</v>
      </c>
      <c r="AK424" s="235">
        <f t="shared" si="80"/>
        <v>217376.91</v>
      </c>
      <c r="AL424" s="235">
        <f t="shared" si="80"/>
        <v>217167.35999999999</v>
      </c>
      <c r="AM424" s="235">
        <f t="shared" si="80"/>
        <v>216769.15</v>
      </c>
      <c r="AN424" s="235">
        <f t="shared" si="80"/>
        <v>216370.73</v>
      </c>
      <c r="AO424" s="235">
        <f t="shared" si="78"/>
        <v>216372.82</v>
      </c>
      <c r="AP424" s="235">
        <f t="shared" si="78"/>
        <v>216372.82</v>
      </c>
      <c r="AQ424" s="235">
        <f t="shared" si="78"/>
        <v>216372.82</v>
      </c>
      <c r="AR424" s="235">
        <f t="shared" si="78"/>
        <v>216372.82</v>
      </c>
      <c r="AS424" s="235">
        <f t="shared" si="78"/>
        <v>216372.82</v>
      </c>
      <c r="AT424" s="235">
        <f t="shared" si="78"/>
        <v>216372.82</v>
      </c>
      <c r="AU424" s="236">
        <f t="shared" si="73"/>
        <v>2601073.63</v>
      </c>
      <c r="AV424" s="236">
        <f t="shared" si="74"/>
        <v>216372.82</v>
      </c>
      <c r="AW424" s="236">
        <f t="shared" si="74"/>
        <v>216372.82</v>
      </c>
      <c r="AX424" s="236">
        <f t="shared" si="74"/>
        <v>216372.82</v>
      </c>
      <c r="AY424" s="236">
        <f t="shared" si="74"/>
        <v>216372.82</v>
      </c>
      <c r="AZ424" s="236">
        <f t="shared" si="81"/>
        <v>216372.82</v>
      </c>
      <c r="BA424" s="236">
        <f t="shared" si="81"/>
        <v>216372.82</v>
      </c>
      <c r="BB424" s="236">
        <f t="shared" si="81"/>
        <v>216372.82</v>
      </c>
      <c r="BC424" s="236">
        <f t="shared" si="81"/>
        <v>216372.82</v>
      </c>
      <c r="BD424" s="236">
        <f t="shared" si="81"/>
        <v>216372.82</v>
      </c>
      <c r="BE424" s="236">
        <f t="shared" si="81"/>
        <v>216372.82</v>
      </c>
      <c r="BF424" s="236">
        <f t="shared" si="79"/>
        <v>216372.82</v>
      </c>
      <c r="BG424" s="236">
        <f t="shared" si="79"/>
        <v>216372.82</v>
      </c>
      <c r="BH424" s="236">
        <f t="shared" si="79"/>
        <v>216372.82</v>
      </c>
      <c r="BI424" s="236">
        <f t="shared" si="79"/>
        <v>216372.82</v>
      </c>
      <c r="BJ424" s="236">
        <f t="shared" si="79"/>
        <v>216372.82</v>
      </c>
      <c r="BK424" s="236">
        <f t="shared" si="79"/>
        <v>216372.82</v>
      </c>
      <c r="BL424" s="235">
        <f t="shared" si="75"/>
        <v>2596473.84</v>
      </c>
      <c r="BM424" s="234"/>
      <c r="BN424" s="234"/>
      <c r="BO424" s="234"/>
      <c r="BP424" s="234"/>
      <c r="BQ424" s="234"/>
    </row>
    <row r="425" spans="1:69">
      <c r="A425" s="234" t="s">
        <v>638</v>
      </c>
      <c r="B425" s="231">
        <v>0.1084</v>
      </c>
      <c r="C425" s="231">
        <v>0.1084</v>
      </c>
      <c r="D425" s="220">
        <v>0</v>
      </c>
      <c r="E425" s="220">
        <v>0</v>
      </c>
      <c r="F425" s="220">
        <v>0</v>
      </c>
      <c r="G425" s="220">
        <v>141623.33000000002</v>
      </c>
      <c r="H425" s="220">
        <v>283246.65000000002</v>
      </c>
      <c r="I425" s="220">
        <v>283246.65000000002</v>
      </c>
      <c r="J425" s="220">
        <v>283246.65000000002</v>
      </c>
      <c r="K425" s="220">
        <v>283246.65000000002</v>
      </c>
      <c r="L425" s="220">
        <v>283246.65000000002</v>
      </c>
      <c r="M425" s="220">
        <v>283246.65000000002</v>
      </c>
      <c r="N425" s="220">
        <v>283246.65000000002</v>
      </c>
      <c r="O425" s="220">
        <v>283246.65000000002</v>
      </c>
      <c r="P425" s="220">
        <f t="shared" si="76"/>
        <v>2407596.5299999998</v>
      </c>
      <c r="Q425" s="220">
        <v>283246.65000000002</v>
      </c>
      <c r="R425" s="220">
        <v>283246.65000000002</v>
      </c>
      <c r="S425" s="220">
        <v>283246.65000000002</v>
      </c>
      <c r="T425" s="220">
        <v>283246.65000000002</v>
      </c>
      <c r="U425" s="220">
        <v>283246.65000000002</v>
      </c>
      <c r="V425" s="220">
        <v>283246.65000000002</v>
      </c>
      <c r="W425" s="220">
        <v>283246.65000000002</v>
      </c>
      <c r="X425" s="220">
        <v>283246.65000000002</v>
      </c>
      <c r="Y425" s="220">
        <v>283246.65000000002</v>
      </c>
      <c r="Z425" s="220">
        <v>283246.65000000002</v>
      </c>
      <c r="AA425" s="220">
        <v>283246.65000000002</v>
      </c>
      <c r="AB425" s="220">
        <v>283246.65000000002</v>
      </c>
      <c r="AC425" s="220">
        <v>283246.65000000002</v>
      </c>
      <c r="AD425" s="220">
        <v>283246.65000000002</v>
      </c>
      <c r="AE425" s="220">
        <v>283246.65000000002</v>
      </c>
      <c r="AF425" s="220">
        <v>283246.65000000002</v>
      </c>
      <c r="AG425" s="220">
        <f t="shared" si="77"/>
        <v>3398959.7999999993</v>
      </c>
      <c r="AH425" s="234"/>
      <c r="AI425" s="235">
        <f t="shared" si="80"/>
        <v>0</v>
      </c>
      <c r="AJ425" s="235">
        <f t="shared" si="80"/>
        <v>0</v>
      </c>
      <c r="AK425" s="235">
        <f t="shared" si="80"/>
        <v>0</v>
      </c>
      <c r="AL425" s="235">
        <f t="shared" si="80"/>
        <v>1279.33</v>
      </c>
      <c r="AM425" s="235">
        <f t="shared" si="80"/>
        <v>2558.66</v>
      </c>
      <c r="AN425" s="235">
        <f t="shared" si="80"/>
        <v>2558.66</v>
      </c>
      <c r="AO425" s="235">
        <f t="shared" si="78"/>
        <v>2558.66</v>
      </c>
      <c r="AP425" s="235">
        <f t="shared" si="78"/>
        <v>2558.66</v>
      </c>
      <c r="AQ425" s="235">
        <f t="shared" si="78"/>
        <v>2558.66</v>
      </c>
      <c r="AR425" s="235">
        <f t="shared" si="78"/>
        <v>2558.66</v>
      </c>
      <c r="AS425" s="235">
        <f t="shared" si="78"/>
        <v>2558.66</v>
      </c>
      <c r="AT425" s="235">
        <f t="shared" si="78"/>
        <v>2558.66</v>
      </c>
      <c r="AU425" s="236">
        <f t="shared" si="73"/>
        <v>21748.61</v>
      </c>
      <c r="AV425" s="236">
        <f t="shared" si="74"/>
        <v>2558.66</v>
      </c>
      <c r="AW425" s="236">
        <f t="shared" si="74"/>
        <v>2558.66</v>
      </c>
      <c r="AX425" s="236">
        <f t="shared" si="74"/>
        <v>2558.66</v>
      </c>
      <c r="AY425" s="236">
        <f t="shared" si="74"/>
        <v>2558.66</v>
      </c>
      <c r="AZ425" s="236">
        <f t="shared" si="81"/>
        <v>2558.66</v>
      </c>
      <c r="BA425" s="236">
        <f t="shared" si="81"/>
        <v>2558.66</v>
      </c>
      <c r="BB425" s="236">
        <f t="shared" si="81"/>
        <v>2558.66</v>
      </c>
      <c r="BC425" s="236">
        <f t="shared" si="81"/>
        <v>2558.66</v>
      </c>
      <c r="BD425" s="236">
        <f t="shared" si="81"/>
        <v>2558.66</v>
      </c>
      <c r="BE425" s="236">
        <f t="shared" si="81"/>
        <v>2558.66</v>
      </c>
      <c r="BF425" s="236">
        <f t="shared" si="79"/>
        <v>2558.66</v>
      </c>
      <c r="BG425" s="236">
        <f t="shared" si="79"/>
        <v>2558.66</v>
      </c>
      <c r="BH425" s="236">
        <f t="shared" si="79"/>
        <v>2558.66</v>
      </c>
      <c r="BI425" s="236">
        <f t="shared" si="79"/>
        <v>2558.66</v>
      </c>
      <c r="BJ425" s="236">
        <f t="shared" si="79"/>
        <v>2558.66</v>
      </c>
      <c r="BK425" s="236">
        <f t="shared" si="79"/>
        <v>2558.66</v>
      </c>
      <c r="BL425" s="235">
        <f t="shared" si="75"/>
        <v>30703.919999999998</v>
      </c>
      <c r="BM425" s="234"/>
      <c r="BN425" s="234"/>
      <c r="BO425" s="234"/>
      <c r="BP425" s="234"/>
      <c r="BQ425" s="234"/>
    </row>
    <row r="426" spans="1:69">
      <c r="A426" s="234" t="s">
        <v>639</v>
      </c>
      <c r="B426" s="231">
        <v>0.14080000000000001</v>
      </c>
      <c r="C426" s="231">
        <v>0.14080000000000001</v>
      </c>
      <c r="D426" s="220">
        <v>7606535.4199999999</v>
      </c>
      <c r="E426" s="220">
        <v>7606691.4100000001</v>
      </c>
      <c r="F426" s="220">
        <v>7606691.1100000003</v>
      </c>
      <c r="G426" s="220">
        <v>7606691.1100000003</v>
      </c>
      <c r="H426" s="220">
        <v>7606691.1100000003</v>
      </c>
      <c r="I426" s="220">
        <v>7607252.4199999999</v>
      </c>
      <c r="J426" s="220">
        <v>7588102.0100000007</v>
      </c>
      <c r="K426" s="220">
        <v>7569291.9200000009</v>
      </c>
      <c r="L426" s="220">
        <v>7571547.2550000008</v>
      </c>
      <c r="M426" s="220">
        <v>7573446.5500000007</v>
      </c>
      <c r="N426" s="220">
        <v>7576637.9450000012</v>
      </c>
      <c r="O426" s="220">
        <v>7581929.5950000007</v>
      </c>
      <c r="P426" s="220">
        <f t="shared" si="76"/>
        <v>91101507.855000004</v>
      </c>
      <c r="Q426" s="220">
        <v>7587221.2650000006</v>
      </c>
      <c r="R426" s="220">
        <v>7592512.9350000005</v>
      </c>
      <c r="S426" s="220">
        <v>7597804.6050000004</v>
      </c>
      <c r="T426" s="220">
        <v>7603096.2750000004</v>
      </c>
      <c r="U426" s="220">
        <v>7608387.9450000003</v>
      </c>
      <c r="V426" s="220">
        <v>7613679.6150000002</v>
      </c>
      <c r="W426" s="220">
        <v>7618971.2850000001</v>
      </c>
      <c r="X426" s="220">
        <v>7624262.9550000001</v>
      </c>
      <c r="Y426" s="220">
        <v>7629554.625</v>
      </c>
      <c r="Z426" s="220">
        <v>7634846.2949999999</v>
      </c>
      <c r="AA426" s="220">
        <v>7640283.8149999995</v>
      </c>
      <c r="AB426" s="220">
        <v>7645867.165</v>
      </c>
      <c r="AC426" s="220">
        <v>7651450.4950000001</v>
      </c>
      <c r="AD426" s="220">
        <v>7657033.8250000002</v>
      </c>
      <c r="AE426" s="220">
        <v>7662617.1550000003</v>
      </c>
      <c r="AF426" s="220">
        <v>7668200.4850000003</v>
      </c>
      <c r="AG426" s="220">
        <f t="shared" si="77"/>
        <v>91655155.659999996</v>
      </c>
      <c r="AH426" s="234"/>
      <c r="AI426" s="235">
        <f t="shared" si="80"/>
        <v>89250.02</v>
      </c>
      <c r="AJ426" s="235">
        <f t="shared" si="80"/>
        <v>89251.85</v>
      </c>
      <c r="AK426" s="235">
        <f t="shared" si="80"/>
        <v>89251.839999999997</v>
      </c>
      <c r="AL426" s="235">
        <f t="shared" si="80"/>
        <v>89251.839999999997</v>
      </c>
      <c r="AM426" s="235">
        <f t="shared" si="80"/>
        <v>89251.839999999997</v>
      </c>
      <c r="AN426" s="235">
        <f t="shared" si="80"/>
        <v>89258.43</v>
      </c>
      <c r="AO426" s="235">
        <f t="shared" si="78"/>
        <v>89033.73</v>
      </c>
      <c r="AP426" s="235">
        <f t="shared" si="78"/>
        <v>88813.03</v>
      </c>
      <c r="AQ426" s="235">
        <f t="shared" si="78"/>
        <v>88839.49</v>
      </c>
      <c r="AR426" s="235">
        <f t="shared" si="78"/>
        <v>88861.77</v>
      </c>
      <c r="AS426" s="235">
        <f t="shared" si="78"/>
        <v>88899.22</v>
      </c>
      <c r="AT426" s="235">
        <f t="shared" si="78"/>
        <v>88961.31</v>
      </c>
      <c r="AU426" s="236">
        <f t="shared" si="73"/>
        <v>1068924.3699999999</v>
      </c>
      <c r="AV426" s="236">
        <f t="shared" si="74"/>
        <v>89023.4</v>
      </c>
      <c r="AW426" s="236">
        <f t="shared" si="74"/>
        <v>89085.49</v>
      </c>
      <c r="AX426" s="236">
        <f t="shared" si="74"/>
        <v>89147.57</v>
      </c>
      <c r="AY426" s="236">
        <f t="shared" si="74"/>
        <v>89209.66</v>
      </c>
      <c r="AZ426" s="236">
        <f t="shared" si="81"/>
        <v>89271.75</v>
      </c>
      <c r="BA426" s="236">
        <f t="shared" si="81"/>
        <v>89333.84</v>
      </c>
      <c r="BB426" s="236">
        <f t="shared" si="81"/>
        <v>89395.93</v>
      </c>
      <c r="BC426" s="236">
        <f t="shared" si="81"/>
        <v>89458.02</v>
      </c>
      <c r="BD426" s="236">
        <f t="shared" si="81"/>
        <v>89520.11</v>
      </c>
      <c r="BE426" s="236">
        <f t="shared" si="81"/>
        <v>89582.2</v>
      </c>
      <c r="BF426" s="236">
        <f t="shared" si="79"/>
        <v>89646</v>
      </c>
      <c r="BG426" s="236">
        <f t="shared" si="79"/>
        <v>89711.51</v>
      </c>
      <c r="BH426" s="236">
        <f t="shared" si="79"/>
        <v>89777.02</v>
      </c>
      <c r="BI426" s="236">
        <f t="shared" si="79"/>
        <v>89842.53</v>
      </c>
      <c r="BJ426" s="236">
        <f t="shared" si="79"/>
        <v>89908.04</v>
      </c>
      <c r="BK426" s="236">
        <f t="shared" si="79"/>
        <v>89973.55</v>
      </c>
      <c r="BL426" s="235">
        <f t="shared" si="75"/>
        <v>1075420.5</v>
      </c>
      <c r="BM426" s="234"/>
      <c r="BN426" s="234"/>
      <c r="BO426" s="234"/>
      <c r="BP426" s="235">
        <f>BL426</f>
        <v>1075420.5</v>
      </c>
      <c r="BQ426" s="234"/>
    </row>
    <row r="427" spans="1:69">
      <c r="A427" s="234" t="s">
        <v>640</v>
      </c>
      <c r="B427" s="231">
        <v>0</v>
      </c>
      <c r="C427" s="231">
        <v>0</v>
      </c>
      <c r="D427" s="220">
        <v>649719.77</v>
      </c>
      <c r="E427" s="220">
        <v>649719.77</v>
      </c>
      <c r="F427" s="220">
        <v>649921.02</v>
      </c>
      <c r="G427" s="220">
        <v>650122.27</v>
      </c>
      <c r="H427" s="220">
        <v>661963.16</v>
      </c>
      <c r="I427" s="220">
        <v>673804.04</v>
      </c>
      <c r="J427" s="220">
        <v>673804.04</v>
      </c>
      <c r="K427" s="220">
        <v>673804.04</v>
      </c>
      <c r="L427" s="220">
        <v>673804.04</v>
      </c>
      <c r="M427" s="220">
        <v>673804.04</v>
      </c>
      <c r="N427" s="220">
        <v>673804.04</v>
      </c>
      <c r="O427" s="220">
        <v>673804.04</v>
      </c>
      <c r="P427" s="220">
        <f t="shared" si="76"/>
        <v>7978074.2700000005</v>
      </c>
      <c r="Q427" s="220">
        <v>673804.04</v>
      </c>
      <c r="R427" s="220">
        <v>673804.04</v>
      </c>
      <c r="S427" s="220">
        <v>673804.04</v>
      </c>
      <c r="T427" s="220">
        <v>673804.04</v>
      </c>
      <c r="U427" s="220">
        <v>673804.04</v>
      </c>
      <c r="V427" s="220">
        <v>673804.04</v>
      </c>
      <c r="W427" s="220">
        <v>673804.04</v>
      </c>
      <c r="X427" s="220">
        <v>673804.04</v>
      </c>
      <c r="Y427" s="220">
        <v>673804.04</v>
      </c>
      <c r="Z427" s="220">
        <v>673804.04</v>
      </c>
      <c r="AA427" s="220">
        <v>673804.04</v>
      </c>
      <c r="AB427" s="220">
        <v>673804.04</v>
      </c>
      <c r="AC427" s="220">
        <v>673804.04</v>
      </c>
      <c r="AD427" s="220">
        <v>673804.04</v>
      </c>
      <c r="AE427" s="220">
        <v>673804.04</v>
      </c>
      <c r="AF427" s="220">
        <v>673804.04</v>
      </c>
      <c r="AG427" s="220">
        <f t="shared" si="77"/>
        <v>8085648.4800000004</v>
      </c>
      <c r="AH427" s="234"/>
      <c r="AI427" s="235">
        <f t="shared" si="80"/>
        <v>0</v>
      </c>
      <c r="AJ427" s="235">
        <f t="shared" si="80"/>
        <v>0</v>
      </c>
      <c r="AK427" s="235">
        <f t="shared" si="80"/>
        <v>0</v>
      </c>
      <c r="AL427" s="235">
        <f t="shared" si="80"/>
        <v>0</v>
      </c>
      <c r="AM427" s="235">
        <f t="shared" si="80"/>
        <v>0</v>
      </c>
      <c r="AN427" s="235">
        <f t="shared" si="80"/>
        <v>0</v>
      </c>
      <c r="AO427" s="235">
        <f t="shared" si="78"/>
        <v>0</v>
      </c>
      <c r="AP427" s="235">
        <f t="shared" si="78"/>
        <v>0</v>
      </c>
      <c r="AQ427" s="235">
        <f t="shared" si="78"/>
        <v>0</v>
      </c>
      <c r="AR427" s="235">
        <f t="shared" si="78"/>
        <v>0</v>
      </c>
      <c r="AS427" s="235">
        <f t="shared" si="78"/>
        <v>0</v>
      </c>
      <c r="AT427" s="235">
        <f t="shared" si="78"/>
        <v>0</v>
      </c>
      <c r="AU427" s="236">
        <f t="shared" si="73"/>
        <v>0</v>
      </c>
      <c r="AV427" s="236">
        <f t="shared" si="74"/>
        <v>0</v>
      </c>
      <c r="AW427" s="236">
        <f t="shared" si="74"/>
        <v>0</v>
      </c>
      <c r="AX427" s="236">
        <f t="shared" si="74"/>
        <v>0</v>
      </c>
      <c r="AY427" s="236">
        <f t="shared" si="74"/>
        <v>0</v>
      </c>
      <c r="AZ427" s="236">
        <f t="shared" si="81"/>
        <v>0</v>
      </c>
      <c r="BA427" s="236">
        <f t="shared" si="81"/>
        <v>0</v>
      </c>
      <c r="BB427" s="236">
        <f t="shared" si="81"/>
        <v>0</v>
      </c>
      <c r="BC427" s="236">
        <f t="shared" si="81"/>
        <v>0</v>
      </c>
      <c r="BD427" s="236">
        <f t="shared" si="81"/>
        <v>0</v>
      </c>
      <c r="BE427" s="236">
        <f t="shared" si="81"/>
        <v>0</v>
      </c>
      <c r="BF427" s="236">
        <f t="shared" si="79"/>
        <v>0</v>
      </c>
      <c r="BG427" s="236">
        <f t="shared" si="79"/>
        <v>0</v>
      </c>
      <c r="BH427" s="236">
        <f t="shared" si="79"/>
        <v>0</v>
      </c>
      <c r="BI427" s="236">
        <f t="shared" si="79"/>
        <v>0</v>
      </c>
      <c r="BJ427" s="236">
        <f t="shared" si="79"/>
        <v>0</v>
      </c>
      <c r="BK427" s="236">
        <f t="shared" si="79"/>
        <v>0</v>
      </c>
      <c r="BL427" s="235">
        <f t="shared" si="75"/>
        <v>0</v>
      </c>
      <c r="BM427" s="234"/>
      <c r="BN427" s="234"/>
      <c r="BO427" s="234"/>
      <c r="BP427" s="234"/>
      <c r="BQ427" s="234"/>
    </row>
    <row r="428" spans="1:69">
      <c r="A428" s="234" t="s">
        <v>641</v>
      </c>
      <c r="B428" s="231">
        <v>0</v>
      </c>
      <c r="C428" s="231">
        <v>0</v>
      </c>
      <c r="D428" s="220">
        <v>7844.4400000000005</v>
      </c>
      <c r="E428" s="220">
        <v>7844.4400000000005</v>
      </c>
      <c r="F428" s="220">
        <v>7844.4400000000005</v>
      </c>
      <c r="G428" s="220">
        <v>7844.4400000000005</v>
      </c>
      <c r="H428" s="220">
        <v>7844.4400000000005</v>
      </c>
      <c r="I428" s="220">
        <v>7844.4400000000005</v>
      </c>
      <c r="J428" s="220">
        <v>7844.4400000000005</v>
      </c>
      <c r="K428" s="220">
        <v>7844.4400000000005</v>
      </c>
      <c r="L428" s="220">
        <v>7844.4400000000005</v>
      </c>
      <c r="M428" s="220">
        <v>7844.4400000000005</v>
      </c>
      <c r="N428" s="220">
        <v>7844.4400000000005</v>
      </c>
      <c r="O428" s="220">
        <v>7844.4400000000005</v>
      </c>
      <c r="P428" s="220">
        <f t="shared" si="76"/>
        <v>94133.280000000013</v>
      </c>
      <c r="Q428" s="220">
        <v>7844.4400000000005</v>
      </c>
      <c r="R428" s="220">
        <v>7844.4400000000005</v>
      </c>
      <c r="S428" s="220">
        <v>7844.4400000000005</v>
      </c>
      <c r="T428" s="220">
        <v>7844.4400000000005</v>
      </c>
      <c r="U428" s="220">
        <v>7844.4400000000005</v>
      </c>
      <c r="V428" s="220">
        <v>7844.4400000000005</v>
      </c>
      <c r="W428" s="220">
        <v>7844.4400000000005</v>
      </c>
      <c r="X428" s="220">
        <v>7844.4400000000005</v>
      </c>
      <c r="Y428" s="220">
        <v>7844.4400000000005</v>
      </c>
      <c r="Z428" s="220">
        <v>7844.4400000000005</v>
      </c>
      <c r="AA428" s="220">
        <v>7844.4400000000005</v>
      </c>
      <c r="AB428" s="220">
        <v>7844.4400000000005</v>
      </c>
      <c r="AC428" s="220">
        <v>7844.4400000000005</v>
      </c>
      <c r="AD428" s="220">
        <v>7844.4400000000005</v>
      </c>
      <c r="AE428" s="220">
        <v>7844.4400000000005</v>
      </c>
      <c r="AF428" s="220">
        <v>7844.4400000000005</v>
      </c>
      <c r="AG428" s="220">
        <f t="shared" si="77"/>
        <v>94133.280000000013</v>
      </c>
      <c r="AH428" s="234"/>
      <c r="AI428" s="235">
        <f t="shared" si="80"/>
        <v>0</v>
      </c>
      <c r="AJ428" s="235">
        <f t="shared" si="80"/>
        <v>0</v>
      </c>
      <c r="AK428" s="235">
        <f t="shared" si="80"/>
        <v>0</v>
      </c>
      <c r="AL428" s="235">
        <f t="shared" si="80"/>
        <v>0</v>
      </c>
      <c r="AM428" s="235">
        <f t="shared" si="80"/>
        <v>0</v>
      </c>
      <c r="AN428" s="235">
        <f t="shared" si="80"/>
        <v>0</v>
      </c>
      <c r="AO428" s="235">
        <f t="shared" si="78"/>
        <v>0</v>
      </c>
      <c r="AP428" s="235">
        <f t="shared" si="78"/>
        <v>0</v>
      </c>
      <c r="AQ428" s="235">
        <f t="shared" si="78"/>
        <v>0</v>
      </c>
      <c r="AR428" s="235">
        <f t="shared" si="78"/>
        <v>0</v>
      </c>
      <c r="AS428" s="235">
        <f t="shared" si="78"/>
        <v>0</v>
      </c>
      <c r="AT428" s="235">
        <f t="shared" si="78"/>
        <v>0</v>
      </c>
      <c r="AU428" s="236">
        <f t="shared" si="73"/>
        <v>0</v>
      </c>
      <c r="AV428" s="236">
        <f t="shared" si="74"/>
        <v>0</v>
      </c>
      <c r="AW428" s="236">
        <f t="shared" si="74"/>
        <v>0</v>
      </c>
      <c r="AX428" s="236">
        <f t="shared" si="74"/>
        <v>0</v>
      </c>
      <c r="AY428" s="236">
        <f t="shared" si="74"/>
        <v>0</v>
      </c>
      <c r="AZ428" s="236">
        <f t="shared" si="81"/>
        <v>0</v>
      </c>
      <c r="BA428" s="236">
        <f t="shared" si="81"/>
        <v>0</v>
      </c>
      <c r="BB428" s="236">
        <f t="shared" si="81"/>
        <v>0</v>
      </c>
      <c r="BC428" s="236">
        <f t="shared" si="81"/>
        <v>0</v>
      </c>
      <c r="BD428" s="236">
        <f t="shared" si="81"/>
        <v>0</v>
      </c>
      <c r="BE428" s="236">
        <f t="shared" si="81"/>
        <v>0</v>
      </c>
      <c r="BF428" s="236">
        <f t="shared" si="79"/>
        <v>0</v>
      </c>
      <c r="BG428" s="236">
        <f t="shared" si="79"/>
        <v>0</v>
      </c>
      <c r="BH428" s="236">
        <f t="shared" si="79"/>
        <v>0</v>
      </c>
      <c r="BI428" s="236">
        <f t="shared" si="79"/>
        <v>0</v>
      </c>
      <c r="BJ428" s="236">
        <f t="shared" si="79"/>
        <v>0</v>
      </c>
      <c r="BK428" s="236">
        <f t="shared" si="79"/>
        <v>0</v>
      </c>
      <c r="BL428" s="235">
        <f t="shared" si="75"/>
        <v>0</v>
      </c>
      <c r="BM428" s="234"/>
      <c r="BN428" s="234"/>
      <c r="BO428" s="234"/>
      <c r="BP428" s="234"/>
      <c r="BQ428" s="234"/>
    </row>
    <row r="429" spans="1:69">
      <c r="A429" s="234" t="s">
        <v>642</v>
      </c>
      <c r="B429" s="231">
        <v>5.6500000000000002E-2</v>
      </c>
      <c r="C429" s="231">
        <v>5.6500000000000002E-2</v>
      </c>
      <c r="D429" s="220">
        <v>1044051.11</v>
      </c>
      <c r="E429" s="220">
        <v>1044051.11</v>
      </c>
      <c r="F429" s="220">
        <v>1044051.11</v>
      </c>
      <c r="G429" s="220">
        <v>1044051.11</v>
      </c>
      <c r="H429" s="220">
        <v>1044051.11</v>
      </c>
      <c r="I429" s="220">
        <v>1044051.11</v>
      </c>
      <c r="J429" s="220">
        <v>1044051.11</v>
      </c>
      <c r="K429" s="220">
        <v>1044051.11</v>
      </c>
      <c r="L429" s="220">
        <v>1044051.11</v>
      </c>
      <c r="M429" s="220">
        <v>1044051.11</v>
      </c>
      <c r="N429" s="220">
        <v>1044051.11</v>
      </c>
      <c r="O429" s="220">
        <v>1044051.11</v>
      </c>
      <c r="P429" s="220">
        <f t="shared" si="76"/>
        <v>12528613.319999998</v>
      </c>
      <c r="Q429" s="220">
        <v>1044051.11</v>
      </c>
      <c r="R429" s="220">
        <v>1044051.11</v>
      </c>
      <c r="S429" s="220">
        <v>1044051.11</v>
      </c>
      <c r="T429" s="220">
        <v>1044051.11</v>
      </c>
      <c r="U429" s="220">
        <v>1044051.11</v>
      </c>
      <c r="V429" s="220">
        <v>1044051.11</v>
      </c>
      <c r="W429" s="220">
        <v>1044051.11</v>
      </c>
      <c r="X429" s="220">
        <v>1044051.11</v>
      </c>
      <c r="Y429" s="220">
        <v>1044051.11</v>
      </c>
      <c r="Z429" s="220">
        <v>1044051.11</v>
      </c>
      <c r="AA429" s="220">
        <v>1044051.11</v>
      </c>
      <c r="AB429" s="220">
        <v>1044051.11</v>
      </c>
      <c r="AC429" s="220">
        <v>1044051.11</v>
      </c>
      <c r="AD429" s="220">
        <v>1044051.11</v>
      </c>
      <c r="AE429" s="220">
        <v>1044051.11</v>
      </c>
      <c r="AF429" s="220">
        <v>1044051.11</v>
      </c>
      <c r="AG429" s="220">
        <f t="shared" si="77"/>
        <v>12528613.319999998</v>
      </c>
      <c r="AH429" s="234"/>
      <c r="AI429" s="235">
        <f t="shared" si="80"/>
        <v>4915.74</v>
      </c>
      <c r="AJ429" s="235">
        <f t="shared" si="80"/>
        <v>4915.74</v>
      </c>
      <c r="AK429" s="235">
        <f t="shared" si="80"/>
        <v>4915.74</v>
      </c>
      <c r="AL429" s="235">
        <f t="shared" si="80"/>
        <v>4915.74</v>
      </c>
      <c r="AM429" s="235">
        <f t="shared" si="80"/>
        <v>4915.74</v>
      </c>
      <c r="AN429" s="235">
        <f t="shared" si="80"/>
        <v>4915.74</v>
      </c>
      <c r="AO429" s="235">
        <f t="shared" si="78"/>
        <v>4915.74</v>
      </c>
      <c r="AP429" s="235">
        <f t="shared" si="78"/>
        <v>4915.74</v>
      </c>
      <c r="AQ429" s="235">
        <f t="shared" si="78"/>
        <v>4915.74</v>
      </c>
      <c r="AR429" s="235">
        <f t="shared" si="78"/>
        <v>4915.74</v>
      </c>
      <c r="AS429" s="235">
        <f t="shared" si="78"/>
        <v>4915.74</v>
      </c>
      <c r="AT429" s="235">
        <f t="shared" si="78"/>
        <v>4915.74</v>
      </c>
      <c r="AU429" s="236">
        <f t="shared" si="73"/>
        <v>58988.879999999983</v>
      </c>
      <c r="AV429" s="236">
        <f t="shared" si="74"/>
        <v>4915.74</v>
      </c>
      <c r="AW429" s="236">
        <f t="shared" si="74"/>
        <v>4915.74</v>
      </c>
      <c r="AX429" s="236">
        <f t="shared" si="74"/>
        <v>4915.74</v>
      </c>
      <c r="AY429" s="236">
        <f t="shared" si="74"/>
        <v>4915.74</v>
      </c>
      <c r="AZ429" s="236">
        <f t="shared" si="81"/>
        <v>4915.74</v>
      </c>
      <c r="BA429" s="236">
        <f t="shared" si="81"/>
        <v>4915.74</v>
      </c>
      <c r="BB429" s="236">
        <f t="shared" si="81"/>
        <v>4915.74</v>
      </c>
      <c r="BC429" s="236">
        <f t="shared" si="81"/>
        <v>4915.74</v>
      </c>
      <c r="BD429" s="236">
        <f t="shared" si="81"/>
        <v>4915.74</v>
      </c>
      <c r="BE429" s="236">
        <f t="shared" si="81"/>
        <v>4915.74</v>
      </c>
      <c r="BF429" s="236">
        <f t="shared" si="79"/>
        <v>4915.74</v>
      </c>
      <c r="BG429" s="236">
        <f t="shared" si="79"/>
        <v>4915.74</v>
      </c>
      <c r="BH429" s="236">
        <f t="shared" si="79"/>
        <v>4915.74</v>
      </c>
      <c r="BI429" s="236">
        <f t="shared" si="79"/>
        <v>4915.74</v>
      </c>
      <c r="BJ429" s="236">
        <f t="shared" si="79"/>
        <v>4915.74</v>
      </c>
      <c r="BK429" s="236">
        <f t="shared" si="79"/>
        <v>4915.74</v>
      </c>
      <c r="BL429" s="235">
        <f t="shared" si="75"/>
        <v>58988.879999999983</v>
      </c>
      <c r="BM429" s="234"/>
      <c r="BN429" s="234"/>
      <c r="BO429" s="234"/>
      <c r="BP429" s="234"/>
      <c r="BQ429" s="234"/>
    </row>
    <row r="430" spans="1:69">
      <c r="A430" s="234" t="s">
        <v>643</v>
      </c>
      <c r="B430" s="231">
        <v>0</v>
      </c>
      <c r="C430" s="231">
        <v>0</v>
      </c>
      <c r="D430" s="220">
        <v>360611.73</v>
      </c>
      <c r="E430" s="220">
        <v>360611.73</v>
      </c>
      <c r="F430" s="220">
        <v>360611.73</v>
      </c>
      <c r="G430" s="220">
        <v>360611.73</v>
      </c>
      <c r="H430" s="220">
        <v>360611.73</v>
      </c>
      <c r="I430" s="220">
        <v>360611.73</v>
      </c>
      <c r="J430" s="220">
        <v>360611.73</v>
      </c>
      <c r="K430" s="220">
        <v>360611.73</v>
      </c>
      <c r="L430" s="220">
        <v>360611.73</v>
      </c>
      <c r="M430" s="220">
        <v>360611.73</v>
      </c>
      <c r="N430" s="220">
        <v>360611.73</v>
      </c>
      <c r="O430" s="220">
        <v>360611.73</v>
      </c>
      <c r="P430" s="220">
        <f t="shared" si="76"/>
        <v>4327340.76</v>
      </c>
      <c r="Q430" s="220">
        <v>360611.73</v>
      </c>
      <c r="R430" s="220">
        <v>360611.73</v>
      </c>
      <c r="S430" s="220">
        <v>360611.73</v>
      </c>
      <c r="T430" s="220">
        <v>360611.73</v>
      </c>
      <c r="U430" s="220">
        <v>360611.73</v>
      </c>
      <c r="V430" s="220">
        <v>360611.73</v>
      </c>
      <c r="W430" s="220">
        <v>360611.73</v>
      </c>
      <c r="X430" s="220">
        <v>360611.73</v>
      </c>
      <c r="Y430" s="220">
        <v>360611.73</v>
      </c>
      <c r="Z430" s="220">
        <v>360611.73</v>
      </c>
      <c r="AA430" s="220">
        <v>360611.73</v>
      </c>
      <c r="AB430" s="220">
        <v>360611.73</v>
      </c>
      <c r="AC430" s="220">
        <v>360611.73</v>
      </c>
      <c r="AD430" s="220">
        <v>360611.73</v>
      </c>
      <c r="AE430" s="220">
        <v>360611.73</v>
      </c>
      <c r="AF430" s="220">
        <v>360611.73</v>
      </c>
      <c r="AG430" s="220">
        <f t="shared" si="77"/>
        <v>4327340.76</v>
      </c>
      <c r="AH430" s="234"/>
      <c r="AI430" s="235">
        <f t="shared" si="80"/>
        <v>0</v>
      </c>
      <c r="AJ430" s="235">
        <f t="shared" si="80"/>
        <v>0</v>
      </c>
      <c r="AK430" s="235">
        <f t="shared" si="80"/>
        <v>0</v>
      </c>
      <c r="AL430" s="235">
        <f t="shared" si="80"/>
        <v>0</v>
      </c>
      <c r="AM430" s="235">
        <f t="shared" si="80"/>
        <v>0</v>
      </c>
      <c r="AN430" s="235">
        <f t="shared" si="80"/>
        <v>0</v>
      </c>
      <c r="AO430" s="235">
        <f t="shared" si="78"/>
        <v>0</v>
      </c>
      <c r="AP430" s="235">
        <f t="shared" si="78"/>
        <v>0</v>
      </c>
      <c r="AQ430" s="235">
        <f t="shared" si="78"/>
        <v>0</v>
      </c>
      <c r="AR430" s="235">
        <f t="shared" si="78"/>
        <v>0</v>
      </c>
      <c r="AS430" s="235">
        <f t="shared" si="78"/>
        <v>0</v>
      </c>
      <c r="AT430" s="235">
        <f t="shared" si="78"/>
        <v>0</v>
      </c>
      <c r="AU430" s="236">
        <f t="shared" si="73"/>
        <v>0</v>
      </c>
      <c r="AV430" s="236">
        <f t="shared" si="74"/>
        <v>0</v>
      </c>
      <c r="AW430" s="236">
        <f t="shared" si="74"/>
        <v>0</v>
      </c>
      <c r="AX430" s="236">
        <f t="shared" si="74"/>
        <v>0</v>
      </c>
      <c r="AY430" s="236">
        <f t="shared" si="74"/>
        <v>0</v>
      </c>
      <c r="AZ430" s="236">
        <f t="shared" si="81"/>
        <v>0</v>
      </c>
      <c r="BA430" s="236">
        <f t="shared" si="81"/>
        <v>0</v>
      </c>
      <c r="BB430" s="236">
        <f t="shared" si="81"/>
        <v>0</v>
      </c>
      <c r="BC430" s="236">
        <f t="shared" si="81"/>
        <v>0</v>
      </c>
      <c r="BD430" s="236">
        <f t="shared" si="81"/>
        <v>0</v>
      </c>
      <c r="BE430" s="236">
        <f t="shared" si="81"/>
        <v>0</v>
      </c>
      <c r="BF430" s="236">
        <f t="shared" si="79"/>
        <v>0</v>
      </c>
      <c r="BG430" s="236">
        <f t="shared" si="79"/>
        <v>0</v>
      </c>
      <c r="BH430" s="236">
        <f t="shared" si="79"/>
        <v>0</v>
      </c>
      <c r="BI430" s="236">
        <f t="shared" si="79"/>
        <v>0</v>
      </c>
      <c r="BJ430" s="236">
        <f t="shared" si="79"/>
        <v>0</v>
      </c>
      <c r="BK430" s="236">
        <f t="shared" si="79"/>
        <v>0</v>
      </c>
      <c r="BL430" s="235">
        <f t="shared" si="75"/>
        <v>0</v>
      </c>
      <c r="BM430" s="234"/>
      <c r="BN430" s="234"/>
      <c r="BO430" s="234"/>
      <c r="BP430" s="234"/>
      <c r="BQ430" s="234"/>
    </row>
    <row r="431" spans="1:69">
      <c r="A431" s="234" t="s">
        <v>644</v>
      </c>
      <c r="B431" s="231">
        <v>4.24E-2</v>
      </c>
      <c r="C431" s="231">
        <v>4.24E-2</v>
      </c>
      <c r="D431" s="220">
        <v>800780.88</v>
      </c>
      <c r="E431" s="220">
        <v>800780.88</v>
      </c>
      <c r="F431" s="220">
        <v>800780.88</v>
      </c>
      <c r="G431" s="220">
        <v>800780.88</v>
      </c>
      <c r="H431" s="220">
        <v>800780.88</v>
      </c>
      <c r="I431" s="220">
        <v>800780.88</v>
      </c>
      <c r="J431" s="220">
        <v>807229.54</v>
      </c>
      <c r="K431" s="220">
        <v>813678.2</v>
      </c>
      <c r="L431" s="220">
        <v>813678.2</v>
      </c>
      <c r="M431" s="220">
        <v>813678.2</v>
      </c>
      <c r="N431" s="220">
        <v>813678.2</v>
      </c>
      <c r="O431" s="220">
        <v>813678.2</v>
      </c>
      <c r="P431" s="220">
        <f t="shared" si="76"/>
        <v>9680305.8200000003</v>
      </c>
      <c r="Q431" s="220">
        <v>813678.2</v>
      </c>
      <c r="R431" s="220">
        <v>813678.2</v>
      </c>
      <c r="S431" s="220">
        <v>813678.2</v>
      </c>
      <c r="T431" s="220">
        <v>813678.2</v>
      </c>
      <c r="U431" s="220">
        <v>813678.2</v>
      </c>
      <c r="V431" s="220">
        <v>813678.2</v>
      </c>
      <c r="W431" s="220">
        <v>813678.2</v>
      </c>
      <c r="X431" s="220">
        <v>813678.2</v>
      </c>
      <c r="Y431" s="220">
        <v>813678.2</v>
      </c>
      <c r="Z431" s="220">
        <v>813678.2</v>
      </c>
      <c r="AA431" s="220">
        <v>813678.2</v>
      </c>
      <c r="AB431" s="220">
        <v>813678.2</v>
      </c>
      <c r="AC431" s="220">
        <v>813678.2</v>
      </c>
      <c r="AD431" s="220">
        <v>813678.2</v>
      </c>
      <c r="AE431" s="220">
        <v>813678.2</v>
      </c>
      <c r="AF431" s="220">
        <v>813678.2</v>
      </c>
      <c r="AG431" s="220">
        <f t="shared" si="77"/>
        <v>9764138.4000000004</v>
      </c>
      <c r="AH431" s="234"/>
      <c r="AI431" s="235">
        <f t="shared" si="80"/>
        <v>2829.43</v>
      </c>
      <c r="AJ431" s="235">
        <f t="shared" si="80"/>
        <v>2829.43</v>
      </c>
      <c r="AK431" s="235">
        <f t="shared" si="80"/>
        <v>2829.43</v>
      </c>
      <c r="AL431" s="235">
        <f t="shared" si="80"/>
        <v>2829.43</v>
      </c>
      <c r="AM431" s="235">
        <f t="shared" si="80"/>
        <v>2829.43</v>
      </c>
      <c r="AN431" s="235">
        <f t="shared" si="80"/>
        <v>2829.43</v>
      </c>
      <c r="AO431" s="235">
        <f t="shared" si="78"/>
        <v>2852.21</v>
      </c>
      <c r="AP431" s="235">
        <f t="shared" si="78"/>
        <v>2875</v>
      </c>
      <c r="AQ431" s="235">
        <f t="shared" si="78"/>
        <v>2875</v>
      </c>
      <c r="AR431" s="235">
        <f t="shared" si="78"/>
        <v>2875</v>
      </c>
      <c r="AS431" s="235">
        <f t="shared" si="78"/>
        <v>2875</v>
      </c>
      <c r="AT431" s="235">
        <f t="shared" si="78"/>
        <v>2875</v>
      </c>
      <c r="AU431" s="236">
        <f t="shared" si="73"/>
        <v>34203.789999999994</v>
      </c>
      <c r="AV431" s="236">
        <f t="shared" si="74"/>
        <v>2875</v>
      </c>
      <c r="AW431" s="236">
        <f t="shared" si="74"/>
        <v>2875</v>
      </c>
      <c r="AX431" s="236">
        <f t="shared" si="74"/>
        <v>2875</v>
      </c>
      <c r="AY431" s="236">
        <f t="shared" si="74"/>
        <v>2875</v>
      </c>
      <c r="AZ431" s="236">
        <f t="shared" si="81"/>
        <v>2875</v>
      </c>
      <c r="BA431" s="236">
        <f t="shared" si="81"/>
        <v>2875</v>
      </c>
      <c r="BB431" s="236">
        <f t="shared" si="81"/>
        <v>2875</v>
      </c>
      <c r="BC431" s="236">
        <f t="shared" si="81"/>
        <v>2875</v>
      </c>
      <c r="BD431" s="236">
        <f t="shared" si="81"/>
        <v>2875</v>
      </c>
      <c r="BE431" s="236">
        <f t="shared" si="81"/>
        <v>2875</v>
      </c>
      <c r="BF431" s="236">
        <f t="shared" si="79"/>
        <v>2875</v>
      </c>
      <c r="BG431" s="236">
        <f t="shared" si="79"/>
        <v>2875</v>
      </c>
      <c r="BH431" s="236">
        <f t="shared" si="79"/>
        <v>2875</v>
      </c>
      <c r="BI431" s="236">
        <f t="shared" si="79"/>
        <v>2875</v>
      </c>
      <c r="BJ431" s="236">
        <f t="shared" si="79"/>
        <v>2875</v>
      </c>
      <c r="BK431" s="236">
        <f t="shared" si="79"/>
        <v>2875</v>
      </c>
      <c r="BL431" s="235">
        <f t="shared" si="75"/>
        <v>34500</v>
      </c>
      <c r="BM431" s="234"/>
      <c r="BN431" s="234"/>
      <c r="BO431" s="234"/>
      <c r="BP431" s="234"/>
      <c r="BQ431" s="234"/>
    </row>
    <row r="432" spans="1:69">
      <c r="A432" s="234" t="s">
        <v>645</v>
      </c>
      <c r="B432" s="231">
        <v>4.6100000000000002E-2</v>
      </c>
      <c r="C432" s="231">
        <v>4.6100000000000002E-2</v>
      </c>
      <c r="D432" s="220">
        <v>639282.32999999996</v>
      </c>
      <c r="E432" s="220">
        <v>639282.32999999996</v>
      </c>
      <c r="F432" s="220">
        <v>807437.76</v>
      </c>
      <c r="G432" s="220">
        <v>796313.18</v>
      </c>
      <c r="H432" s="220">
        <v>622130.22</v>
      </c>
      <c r="I432" s="220">
        <v>655860.24</v>
      </c>
      <c r="J432" s="220">
        <v>684493.22</v>
      </c>
      <c r="K432" s="220">
        <v>684493.22</v>
      </c>
      <c r="L432" s="220">
        <v>684493.22</v>
      </c>
      <c r="M432" s="220">
        <v>684493.22</v>
      </c>
      <c r="N432" s="220">
        <v>684493.22</v>
      </c>
      <c r="O432" s="220">
        <v>684493.22</v>
      </c>
      <c r="P432" s="220">
        <f t="shared" si="76"/>
        <v>8267265.379999999</v>
      </c>
      <c r="Q432" s="220">
        <v>684493.22</v>
      </c>
      <c r="R432" s="220">
        <v>684493.22</v>
      </c>
      <c r="S432" s="220">
        <v>684493.22</v>
      </c>
      <c r="T432" s="220">
        <v>684493.22</v>
      </c>
      <c r="U432" s="220">
        <v>684493.22</v>
      </c>
      <c r="V432" s="220">
        <v>684493.22</v>
      </c>
      <c r="W432" s="220">
        <v>684493.22</v>
      </c>
      <c r="X432" s="220">
        <v>684493.22</v>
      </c>
      <c r="Y432" s="220">
        <v>684493.22</v>
      </c>
      <c r="Z432" s="220">
        <v>684493.22</v>
      </c>
      <c r="AA432" s="220">
        <v>684493.22</v>
      </c>
      <c r="AB432" s="220">
        <v>684493.22</v>
      </c>
      <c r="AC432" s="220">
        <v>684493.22</v>
      </c>
      <c r="AD432" s="220">
        <v>684493.22</v>
      </c>
      <c r="AE432" s="220">
        <v>684493.22</v>
      </c>
      <c r="AF432" s="220">
        <v>684493.22</v>
      </c>
      <c r="AG432" s="220">
        <f t="shared" si="77"/>
        <v>8213918.6399999978</v>
      </c>
      <c r="AH432" s="234"/>
      <c r="AI432" s="235">
        <f t="shared" si="80"/>
        <v>2455.91</v>
      </c>
      <c r="AJ432" s="235">
        <f t="shared" si="80"/>
        <v>2455.91</v>
      </c>
      <c r="AK432" s="235">
        <f t="shared" si="80"/>
        <v>3101.91</v>
      </c>
      <c r="AL432" s="235">
        <f t="shared" si="80"/>
        <v>3059.17</v>
      </c>
      <c r="AM432" s="235">
        <f t="shared" si="80"/>
        <v>2390.02</v>
      </c>
      <c r="AN432" s="235">
        <f t="shared" si="80"/>
        <v>2519.6</v>
      </c>
      <c r="AO432" s="235">
        <f t="shared" si="78"/>
        <v>2629.59</v>
      </c>
      <c r="AP432" s="235">
        <f t="shared" si="78"/>
        <v>2629.59</v>
      </c>
      <c r="AQ432" s="235">
        <f t="shared" si="78"/>
        <v>2629.59</v>
      </c>
      <c r="AR432" s="235">
        <f t="shared" si="78"/>
        <v>2629.59</v>
      </c>
      <c r="AS432" s="235">
        <f t="shared" si="78"/>
        <v>2629.59</v>
      </c>
      <c r="AT432" s="235">
        <f t="shared" si="78"/>
        <v>2629.59</v>
      </c>
      <c r="AU432" s="236">
        <f t="shared" si="73"/>
        <v>31760.06</v>
      </c>
      <c r="AV432" s="236">
        <f t="shared" si="74"/>
        <v>2629.59</v>
      </c>
      <c r="AW432" s="236">
        <f t="shared" si="74"/>
        <v>2629.59</v>
      </c>
      <c r="AX432" s="236">
        <f t="shared" si="74"/>
        <v>2629.59</v>
      </c>
      <c r="AY432" s="236">
        <f t="shared" si="74"/>
        <v>2629.59</v>
      </c>
      <c r="AZ432" s="236">
        <f t="shared" si="81"/>
        <v>2629.59</v>
      </c>
      <c r="BA432" s="236">
        <f t="shared" si="81"/>
        <v>2629.59</v>
      </c>
      <c r="BB432" s="236">
        <f t="shared" si="81"/>
        <v>2629.59</v>
      </c>
      <c r="BC432" s="236">
        <f t="shared" si="81"/>
        <v>2629.59</v>
      </c>
      <c r="BD432" s="236">
        <f t="shared" si="81"/>
        <v>2629.59</v>
      </c>
      <c r="BE432" s="236">
        <f t="shared" si="81"/>
        <v>2629.59</v>
      </c>
      <c r="BF432" s="236">
        <f t="shared" si="79"/>
        <v>2629.59</v>
      </c>
      <c r="BG432" s="236">
        <f t="shared" si="79"/>
        <v>2629.59</v>
      </c>
      <c r="BH432" s="236">
        <f t="shared" si="79"/>
        <v>2629.59</v>
      </c>
      <c r="BI432" s="236">
        <f t="shared" si="79"/>
        <v>2629.59</v>
      </c>
      <c r="BJ432" s="236">
        <f t="shared" si="79"/>
        <v>2629.59</v>
      </c>
      <c r="BK432" s="236">
        <f t="shared" si="79"/>
        <v>2629.59</v>
      </c>
      <c r="BL432" s="235">
        <f t="shared" si="75"/>
        <v>31555.08</v>
      </c>
      <c r="BM432" s="234"/>
      <c r="BN432" s="234"/>
      <c r="BO432" s="234"/>
      <c r="BP432" s="234"/>
      <c r="BQ432" s="234"/>
    </row>
    <row r="433" spans="1:69">
      <c r="A433" s="234" t="s">
        <v>646</v>
      </c>
      <c r="B433" s="231">
        <v>4.36E-2</v>
      </c>
      <c r="C433" s="231">
        <v>4.36E-2</v>
      </c>
      <c r="D433" s="220">
        <v>0</v>
      </c>
      <c r="E433" s="220">
        <v>0</v>
      </c>
      <c r="F433" s="220">
        <v>0</v>
      </c>
      <c r="G433" s="220">
        <v>164784.01999999999</v>
      </c>
      <c r="H433" s="220">
        <v>329568.03000000003</v>
      </c>
      <c r="I433" s="220">
        <v>329568.03000000003</v>
      </c>
      <c r="J433" s="220">
        <v>329568.03000000003</v>
      </c>
      <c r="K433" s="220">
        <v>329568.03000000003</v>
      </c>
      <c r="L433" s="220">
        <v>329568.03000000003</v>
      </c>
      <c r="M433" s="220">
        <v>329568.03000000003</v>
      </c>
      <c r="N433" s="220">
        <v>329568.03000000003</v>
      </c>
      <c r="O433" s="220">
        <v>329568.03000000003</v>
      </c>
      <c r="P433" s="220">
        <f t="shared" si="76"/>
        <v>2801328.2600000007</v>
      </c>
      <c r="Q433" s="220">
        <v>329568.03000000003</v>
      </c>
      <c r="R433" s="220">
        <v>329568.03000000003</v>
      </c>
      <c r="S433" s="220">
        <v>329568.03000000003</v>
      </c>
      <c r="T433" s="220">
        <v>329568.03000000003</v>
      </c>
      <c r="U433" s="220">
        <v>329568.03000000003</v>
      </c>
      <c r="V433" s="220">
        <v>329568.03000000003</v>
      </c>
      <c r="W433" s="220">
        <v>329568.03000000003</v>
      </c>
      <c r="X433" s="220">
        <v>329568.03000000003</v>
      </c>
      <c r="Y433" s="220">
        <v>329568.03000000003</v>
      </c>
      <c r="Z433" s="220">
        <v>329568.03000000003</v>
      </c>
      <c r="AA433" s="220">
        <v>329568.03000000003</v>
      </c>
      <c r="AB433" s="220">
        <v>329568.03000000003</v>
      </c>
      <c r="AC433" s="220">
        <v>329568.03000000003</v>
      </c>
      <c r="AD433" s="220">
        <v>329568.03000000003</v>
      </c>
      <c r="AE433" s="220">
        <v>329568.03000000003</v>
      </c>
      <c r="AF433" s="220">
        <v>329568.03000000003</v>
      </c>
      <c r="AG433" s="220">
        <f t="shared" si="77"/>
        <v>3954816.3600000013</v>
      </c>
      <c r="AH433" s="234"/>
      <c r="AI433" s="235">
        <f t="shared" si="80"/>
        <v>0</v>
      </c>
      <c r="AJ433" s="235">
        <f t="shared" si="80"/>
        <v>0</v>
      </c>
      <c r="AK433" s="235">
        <f t="shared" si="80"/>
        <v>0</v>
      </c>
      <c r="AL433" s="235">
        <f t="shared" si="80"/>
        <v>598.72</v>
      </c>
      <c r="AM433" s="235">
        <f t="shared" si="80"/>
        <v>1197.43</v>
      </c>
      <c r="AN433" s="235">
        <f t="shared" si="80"/>
        <v>1197.43</v>
      </c>
      <c r="AO433" s="235">
        <f t="shared" si="78"/>
        <v>1197.43</v>
      </c>
      <c r="AP433" s="235">
        <f t="shared" si="78"/>
        <v>1197.43</v>
      </c>
      <c r="AQ433" s="235">
        <f t="shared" si="78"/>
        <v>1197.43</v>
      </c>
      <c r="AR433" s="235">
        <f t="shared" si="78"/>
        <v>1197.43</v>
      </c>
      <c r="AS433" s="235">
        <f t="shared" si="78"/>
        <v>1197.43</v>
      </c>
      <c r="AT433" s="235">
        <f t="shared" si="78"/>
        <v>1197.43</v>
      </c>
      <c r="AU433" s="236">
        <f t="shared" si="73"/>
        <v>10178.160000000002</v>
      </c>
      <c r="AV433" s="236">
        <f t="shared" si="74"/>
        <v>1197.43</v>
      </c>
      <c r="AW433" s="236">
        <f t="shared" si="74"/>
        <v>1197.43</v>
      </c>
      <c r="AX433" s="236">
        <f t="shared" si="74"/>
        <v>1197.43</v>
      </c>
      <c r="AY433" s="236">
        <f t="shared" si="74"/>
        <v>1197.43</v>
      </c>
      <c r="AZ433" s="236">
        <f t="shared" si="81"/>
        <v>1197.43</v>
      </c>
      <c r="BA433" s="236">
        <f t="shared" si="81"/>
        <v>1197.43</v>
      </c>
      <c r="BB433" s="236">
        <f t="shared" si="81"/>
        <v>1197.43</v>
      </c>
      <c r="BC433" s="236">
        <f t="shared" si="81"/>
        <v>1197.43</v>
      </c>
      <c r="BD433" s="236">
        <f t="shared" si="81"/>
        <v>1197.43</v>
      </c>
      <c r="BE433" s="236">
        <f t="shared" si="81"/>
        <v>1197.43</v>
      </c>
      <c r="BF433" s="236">
        <f t="shared" si="79"/>
        <v>1197.43</v>
      </c>
      <c r="BG433" s="236">
        <f t="shared" si="79"/>
        <v>1197.43</v>
      </c>
      <c r="BH433" s="236">
        <f t="shared" si="79"/>
        <v>1197.43</v>
      </c>
      <c r="BI433" s="236">
        <f t="shared" si="79"/>
        <v>1197.43</v>
      </c>
      <c r="BJ433" s="236">
        <f t="shared" si="79"/>
        <v>1197.43</v>
      </c>
      <c r="BK433" s="236">
        <f t="shared" si="79"/>
        <v>1197.43</v>
      </c>
      <c r="BL433" s="235">
        <f t="shared" si="75"/>
        <v>14369.160000000002</v>
      </c>
      <c r="BM433" s="234"/>
      <c r="BN433" s="234"/>
      <c r="BO433" s="234"/>
      <c r="BP433" s="234"/>
      <c r="BQ433" s="234"/>
    </row>
    <row r="434" spans="1:69">
      <c r="A434" s="234" t="s">
        <v>647</v>
      </c>
      <c r="B434" s="231">
        <v>4.2500000000000003E-2</v>
      </c>
      <c r="C434" s="231">
        <v>4.2500000000000003E-2</v>
      </c>
      <c r="D434" s="220">
        <v>0</v>
      </c>
      <c r="E434" s="220">
        <v>0</v>
      </c>
      <c r="F434" s="220">
        <v>0</v>
      </c>
      <c r="G434" s="220">
        <v>15170.43</v>
      </c>
      <c r="H434" s="220">
        <v>30340.850000000002</v>
      </c>
      <c r="I434" s="220">
        <v>30340.850000000002</v>
      </c>
      <c r="J434" s="220">
        <v>30340.850000000002</v>
      </c>
      <c r="K434" s="220">
        <v>30340.850000000002</v>
      </c>
      <c r="L434" s="220">
        <v>30340.850000000002</v>
      </c>
      <c r="M434" s="220">
        <v>30340.850000000002</v>
      </c>
      <c r="N434" s="220">
        <v>30340.850000000002</v>
      </c>
      <c r="O434" s="220">
        <v>30340.850000000002</v>
      </c>
      <c r="P434" s="220">
        <f t="shared" si="76"/>
        <v>257897.23000000004</v>
      </c>
      <c r="Q434" s="220">
        <v>30340.850000000002</v>
      </c>
      <c r="R434" s="220">
        <v>30340.850000000002</v>
      </c>
      <c r="S434" s="220">
        <v>30340.850000000002</v>
      </c>
      <c r="T434" s="220">
        <v>30340.850000000002</v>
      </c>
      <c r="U434" s="220">
        <v>30340.850000000002</v>
      </c>
      <c r="V434" s="220">
        <v>30340.850000000002</v>
      </c>
      <c r="W434" s="220">
        <v>30340.850000000002</v>
      </c>
      <c r="X434" s="220">
        <v>30340.850000000002</v>
      </c>
      <c r="Y434" s="220">
        <v>30340.850000000002</v>
      </c>
      <c r="Z434" s="220">
        <v>30340.850000000002</v>
      </c>
      <c r="AA434" s="220">
        <v>30340.850000000002</v>
      </c>
      <c r="AB434" s="220">
        <v>30340.850000000002</v>
      </c>
      <c r="AC434" s="220">
        <v>30340.850000000002</v>
      </c>
      <c r="AD434" s="220">
        <v>30340.850000000002</v>
      </c>
      <c r="AE434" s="220">
        <v>30340.850000000002</v>
      </c>
      <c r="AF434" s="220">
        <v>30340.850000000002</v>
      </c>
      <c r="AG434" s="220">
        <f t="shared" si="77"/>
        <v>364090.19999999995</v>
      </c>
      <c r="AH434" s="234"/>
      <c r="AI434" s="235">
        <f t="shared" si="80"/>
        <v>0</v>
      </c>
      <c r="AJ434" s="235">
        <f t="shared" si="80"/>
        <v>0</v>
      </c>
      <c r="AK434" s="235">
        <f t="shared" si="80"/>
        <v>0</v>
      </c>
      <c r="AL434" s="235">
        <f t="shared" si="80"/>
        <v>53.73</v>
      </c>
      <c r="AM434" s="235">
        <f t="shared" si="80"/>
        <v>107.46</v>
      </c>
      <c r="AN434" s="235">
        <f t="shared" si="80"/>
        <v>107.46</v>
      </c>
      <c r="AO434" s="235">
        <f t="shared" si="78"/>
        <v>107.46</v>
      </c>
      <c r="AP434" s="235">
        <f t="shared" si="78"/>
        <v>107.46</v>
      </c>
      <c r="AQ434" s="235">
        <f t="shared" si="78"/>
        <v>107.46</v>
      </c>
      <c r="AR434" s="235">
        <f t="shared" si="78"/>
        <v>107.46</v>
      </c>
      <c r="AS434" s="235">
        <f t="shared" si="78"/>
        <v>107.46</v>
      </c>
      <c r="AT434" s="235">
        <f t="shared" si="78"/>
        <v>107.46</v>
      </c>
      <c r="AU434" s="236">
        <f t="shared" si="73"/>
        <v>913.41000000000008</v>
      </c>
      <c r="AV434" s="236">
        <f t="shared" si="74"/>
        <v>107.46</v>
      </c>
      <c r="AW434" s="236">
        <f t="shared" si="74"/>
        <v>107.46</v>
      </c>
      <c r="AX434" s="236">
        <f t="shared" si="74"/>
        <v>107.46</v>
      </c>
      <c r="AY434" s="236">
        <f t="shared" si="74"/>
        <v>107.46</v>
      </c>
      <c r="AZ434" s="236">
        <f t="shared" si="81"/>
        <v>107.46</v>
      </c>
      <c r="BA434" s="236">
        <f t="shared" si="81"/>
        <v>107.46</v>
      </c>
      <c r="BB434" s="236">
        <f t="shared" si="81"/>
        <v>107.46</v>
      </c>
      <c r="BC434" s="236">
        <f t="shared" si="81"/>
        <v>107.46</v>
      </c>
      <c r="BD434" s="236">
        <f t="shared" si="81"/>
        <v>107.46</v>
      </c>
      <c r="BE434" s="236">
        <f t="shared" si="81"/>
        <v>107.46</v>
      </c>
      <c r="BF434" s="236">
        <f t="shared" si="79"/>
        <v>107.46</v>
      </c>
      <c r="BG434" s="236">
        <f t="shared" si="79"/>
        <v>107.46</v>
      </c>
      <c r="BH434" s="236">
        <f t="shared" si="79"/>
        <v>107.46</v>
      </c>
      <c r="BI434" s="236">
        <f t="shared" si="79"/>
        <v>107.46</v>
      </c>
      <c r="BJ434" s="236">
        <f t="shared" si="79"/>
        <v>107.46</v>
      </c>
      <c r="BK434" s="236">
        <f t="shared" si="79"/>
        <v>107.46</v>
      </c>
      <c r="BL434" s="235">
        <f t="shared" si="75"/>
        <v>1289.5200000000002</v>
      </c>
      <c r="BM434" s="234"/>
      <c r="BN434" s="234"/>
      <c r="BO434" s="234"/>
      <c r="BP434" s="234"/>
      <c r="BQ434" s="234"/>
    </row>
    <row r="435" spans="1:69">
      <c r="A435" s="234" t="s">
        <v>648</v>
      </c>
      <c r="B435" s="231">
        <v>0.20960000000000001</v>
      </c>
      <c r="C435" s="231">
        <v>0.20960000000000001</v>
      </c>
      <c r="D435" s="220">
        <v>0</v>
      </c>
      <c r="E435" s="220">
        <v>0</v>
      </c>
      <c r="F435" s="220">
        <v>0</v>
      </c>
      <c r="G435" s="220">
        <v>0</v>
      </c>
      <c r="H435" s="220">
        <v>0</v>
      </c>
      <c r="I435" s="220">
        <v>0</v>
      </c>
      <c r="J435" s="220">
        <v>420654.33</v>
      </c>
      <c r="K435" s="220">
        <v>898292.85499999998</v>
      </c>
      <c r="L435" s="220">
        <v>961152.05</v>
      </c>
      <c r="M435" s="220">
        <v>1386820.0150000001</v>
      </c>
      <c r="N435" s="220">
        <v>1806612.98</v>
      </c>
      <c r="O435" s="220">
        <v>1806612.98</v>
      </c>
      <c r="P435" s="220">
        <f t="shared" si="76"/>
        <v>7280145.2100000009</v>
      </c>
      <c r="Q435" s="220">
        <v>1806612.98</v>
      </c>
      <c r="R435" s="220">
        <v>1806612.98</v>
      </c>
      <c r="S435" s="220">
        <v>1806612.98</v>
      </c>
      <c r="T435" s="220">
        <v>1806612.98</v>
      </c>
      <c r="U435" s="220">
        <v>1806612.98</v>
      </c>
      <c r="V435" s="220">
        <v>1806612.98</v>
      </c>
      <c r="W435" s="220">
        <v>1806612.98</v>
      </c>
      <c r="X435" s="220">
        <v>1806612.98</v>
      </c>
      <c r="Y435" s="220">
        <v>1806612.98</v>
      </c>
      <c r="Z435" s="220">
        <v>1806612.98</v>
      </c>
      <c r="AA435" s="220">
        <v>1806612.98</v>
      </c>
      <c r="AB435" s="220">
        <v>1806612.98</v>
      </c>
      <c r="AC435" s="220">
        <v>1806612.98</v>
      </c>
      <c r="AD435" s="220">
        <v>1806612.98</v>
      </c>
      <c r="AE435" s="220">
        <v>1806612.98</v>
      </c>
      <c r="AF435" s="220">
        <v>1806612.98</v>
      </c>
      <c r="AG435" s="220">
        <f t="shared" si="77"/>
        <v>21679355.760000002</v>
      </c>
      <c r="AH435" s="234"/>
      <c r="AI435" s="235">
        <f t="shared" si="80"/>
        <v>0</v>
      </c>
      <c r="AJ435" s="235">
        <f t="shared" si="80"/>
        <v>0</v>
      </c>
      <c r="AK435" s="235">
        <f t="shared" si="80"/>
        <v>0</v>
      </c>
      <c r="AL435" s="235">
        <f t="shared" si="80"/>
        <v>0</v>
      </c>
      <c r="AM435" s="235">
        <f t="shared" si="80"/>
        <v>0</v>
      </c>
      <c r="AN435" s="235">
        <f t="shared" si="80"/>
        <v>0</v>
      </c>
      <c r="AO435" s="235">
        <f t="shared" si="78"/>
        <v>7347.43</v>
      </c>
      <c r="AP435" s="235">
        <f t="shared" si="78"/>
        <v>15690.18</v>
      </c>
      <c r="AQ435" s="235">
        <f t="shared" si="78"/>
        <v>16788.12</v>
      </c>
      <c r="AR435" s="235">
        <f t="shared" si="78"/>
        <v>24223.119999999999</v>
      </c>
      <c r="AS435" s="235">
        <f t="shared" si="78"/>
        <v>31555.51</v>
      </c>
      <c r="AT435" s="235">
        <f t="shared" si="78"/>
        <v>31555.51</v>
      </c>
      <c r="AU435" s="236">
        <f t="shared" si="73"/>
        <v>127159.86999999998</v>
      </c>
      <c r="AV435" s="236">
        <f t="shared" si="74"/>
        <v>31555.51</v>
      </c>
      <c r="AW435" s="236">
        <f t="shared" si="74"/>
        <v>31555.51</v>
      </c>
      <c r="AX435" s="236">
        <f t="shared" si="74"/>
        <v>31555.51</v>
      </c>
      <c r="AY435" s="236">
        <f t="shared" si="74"/>
        <v>31555.51</v>
      </c>
      <c r="AZ435" s="236">
        <f t="shared" si="81"/>
        <v>31555.51</v>
      </c>
      <c r="BA435" s="236">
        <f t="shared" si="81"/>
        <v>31555.51</v>
      </c>
      <c r="BB435" s="236">
        <f t="shared" si="81"/>
        <v>31555.51</v>
      </c>
      <c r="BC435" s="236">
        <f t="shared" si="81"/>
        <v>31555.51</v>
      </c>
      <c r="BD435" s="236">
        <f t="shared" si="81"/>
        <v>31555.51</v>
      </c>
      <c r="BE435" s="236">
        <f t="shared" si="81"/>
        <v>31555.51</v>
      </c>
      <c r="BF435" s="236">
        <f t="shared" si="79"/>
        <v>31555.51</v>
      </c>
      <c r="BG435" s="236">
        <f t="shared" si="79"/>
        <v>31555.51</v>
      </c>
      <c r="BH435" s="236">
        <f t="shared" si="79"/>
        <v>31555.51</v>
      </c>
      <c r="BI435" s="236">
        <f t="shared" si="79"/>
        <v>31555.51</v>
      </c>
      <c r="BJ435" s="236">
        <f t="shared" si="79"/>
        <v>31555.51</v>
      </c>
      <c r="BK435" s="236">
        <f t="shared" si="79"/>
        <v>31555.51</v>
      </c>
      <c r="BL435" s="235">
        <f t="shared" si="75"/>
        <v>378666.12000000005</v>
      </c>
      <c r="BM435" s="234"/>
      <c r="BN435" s="234"/>
      <c r="BO435" s="234"/>
      <c r="BP435" s="234"/>
      <c r="BQ435" s="234"/>
    </row>
    <row r="436" spans="1:69">
      <c r="A436" s="234" t="s">
        <v>649</v>
      </c>
      <c r="B436" s="231">
        <v>0.20960000000000001</v>
      </c>
      <c r="C436" s="231">
        <v>0.20960000000000001</v>
      </c>
      <c r="D436" s="220">
        <v>0</v>
      </c>
      <c r="E436" s="220">
        <v>0</v>
      </c>
      <c r="F436" s="220">
        <v>0</v>
      </c>
      <c r="G436" s="220">
        <v>0</v>
      </c>
      <c r="H436" s="220">
        <v>0</v>
      </c>
      <c r="I436" s="220">
        <v>0</v>
      </c>
      <c r="J436" s="220">
        <v>0</v>
      </c>
      <c r="K436" s="220">
        <v>0</v>
      </c>
      <c r="L436" s="220">
        <v>0</v>
      </c>
      <c r="M436" s="220">
        <v>0</v>
      </c>
      <c r="N436" s="220">
        <v>0</v>
      </c>
      <c r="O436" s="220">
        <v>0</v>
      </c>
      <c r="P436" s="220">
        <f t="shared" si="76"/>
        <v>0</v>
      </c>
      <c r="Q436" s="220">
        <v>0</v>
      </c>
      <c r="R436" s="220">
        <v>0</v>
      </c>
      <c r="S436" s="220">
        <v>0</v>
      </c>
      <c r="T436" s="220">
        <v>0</v>
      </c>
      <c r="U436" s="220">
        <v>0</v>
      </c>
      <c r="V436" s="220">
        <v>0</v>
      </c>
      <c r="W436" s="220">
        <v>0</v>
      </c>
      <c r="X436" s="220">
        <v>0</v>
      </c>
      <c r="Y436" s="220">
        <v>0</v>
      </c>
      <c r="Z436" s="220">
        <v>0</v>
      </c>
      <c r="AA436" s="220">
        <v>0</v>
      </c>
      <c r="AB436" s="220">
        <v>0</v>
      </c>
      <c r="AC436" s="220">
        <v>0</v>
      </c>
      <c r="AD436" s="220">
        <v>0</v>
      </c>
      <c r="AE436" s="220">
        <v>0</v>
      </c>
      <c r="AF436" s="220">
        <v>0</v>
      </c>
      <c r="AG436" s="220">
        <f t="shared" si="77"/>
        <v>0</v>
      </c>
      <c r="AH436" s="234"/>
      <c r="AI436" s="235">
        <f t="shared" si="80"/>
        <v>0</v>
      </c>
      <c r="AJ436" s="235">
        <f t="shared" si="80"/>
        <v>0</v>
      </c>
      <c r="AK436" s="235">
        <f t="shared" si="80"/>
        <v>0</v>
      </c>
      <c r="AL436" s="235">
        <f t="shared" si="80"/>
        <v>0</v>
      </c>
      <c r="AM436" s="235">
        <f t="shared" si="80"/>
        <v>0</v>
      </c>
      <c r="AN436" s="235">
        <f t="shared" si="80"/>
        <v>0</v>
      </c>
      <c r="AO436" s="235">
        <f t="shared" si="78"/>
        <v>0</v>
      </c>
      <c r="AP436" s="235">
        <f t="shared" si="78"/>
        <v>0</v>
      </c>
      <c r="AQ436" s="235">
        <f t="shared" si="78"/>
        <v>0</v>
      </c>
      <c r="AR436" s="235">
        <f t="shared" si="78"/>
        <v>0</v>
      </c>
      <c r="AS436" s="235">
        <f t="shared" si="78"/>
        <v>0</v>
      </c>
      <c r="AT436" s="235">
        <f t="shared" si="78"/>
        <v>0</v>
      </c>
      <c r="AU436" s="236">
        <f t="shared" si="73"/>
        <v>0</v>
      </c>
      <c r="AV436" s="236">
        <f t="shared" si="74"/>
        <v>0</v>
      </c>
      <c r="AW436" s="236">
        <f t="shared" si="74"/>
        <v>0</v>
      </c>
      <c r="AX436" s="236">
        <f t="shared" si="74"/>
        <v>0</v>
      </c>
      <c r="AY436" s="236">
        <f t="shared" si="74"/>
        <v>0</v>
      </c>
      <c r="AZ436" s="236">
        <f t="shared" si="81"/>
        <v>0</v>
      </c>
      <c r="BA436" s="236">
        <f t="shared" si="81"/>
        <v>0</v>
      </c>
      <c r="BB436" s="236">
        <f t="shared" si="81"/>
        <v>0</v>
      </c>
      <c r="BC436" s="236">
        <f t="shared" si="81"/>
        <v>0</v>
      </c>
      <c r="BD436" s="236">
        <f t="shared" si="81"/>
        <v>0</v>
      </c>
      <c r="BE436" s="236">
        <f t="shared" si="81"/>
        <v>0</v>
      </c>
      <c r="BF436" s="236">
        <f t="shared" si="79"/>
        <v>0</v>
      </c>
      <c r="BG436" s="236">
        <f t="shared" si="79"/>
        <v>0</v>
      </c>
      <c r="BH436" s="236">
        <f t="shared" si="79"/>
        <v>0</v>
      </c>
      <c r="BI436" s="236">
        <f t="shared" si="79"/>
        <v>0</v>
      </c>
      <c r="BJ436" s="236">
        <f t="shared" si="79"/>
        <v>0</v>
      </c>
      <c r="BK436" s="236">
        <f t="shared" si="79"/>
        <v>0</v>
      </c>
      <c r="BL436" s="235">
        <f t="shared" si="75"/>
        <v>0</v>
      </c>
      <c r="BM436" s="234"/>
      <c r="BN436" s="234"/>
      <c r="BO436" s="234"/>
      <c r="BP436" s="234"/>
      <c r="BQ436" s="234"/>
    </row>
    <row r="437" spans="1:69">
      <c r="A437" s="234" t="s">
        <v>650</v>
      </c>
      <c r="B437" s="231">
        <v>0</v>
      </c>
      <c r="C437" s="231">
        <v>0</v>
      </c>
      <c r="D437" s="220">
        <v>0</v>
      </c>
      <c r="E437" s="220">
        <v>0</v>
      </c>
      <c r="F437" s="220">
        <v>0</v>
      </c>
      <c r="G437" s="220">
        <v>0</v>
      </c>
      <c r="H437" s="220">
        <v>0</v>
      </c>
      <c r="I437" s="220">
        <v>0</v>
      </c>
      <c r="J437" s="220">
        <v>0</v>
      </c>
      <c r="K437" s="220">
        <v>0</v>
      </c>
      <c r="L437" s="220">
        <v>0</v>
      </c>
      <c r="M437" s="220">
        <v>0</v>
      </c>
      <c r="N437" s="220">
        <v>0</v>
      </c>
      <c r="O437" s="220">
        <v>0</v>
      </c>
      <c r="P437" s="220">
        <f t="shared" si="76"/>
        <v>0</v>
      </c>
      <c r="Q437" s="220">
        <v>0</v>
      </c>
      <c r="R437" s="220">
        <v>0</v>
      </c>
      <c r="S437" s="220">
        <v>0</v>
      </c>
      <c r="T437" s="220">
        <v>0</v>
      </c>
      <c r="U437" s="220">
        <v>0</v>
      </c>
      <c r="V437" s="220">
        <v>0</v>
      </c>
      <c r="W437" s="220">
        <v>0</v>
      </c>
      <c r="X437" s="220">
        <v>0</v>
      </c>
      <c r="Y437" s="220">
        <v>0</v>
      </c>
      <c r="Z437" s="220">
        <v>0</v>
      </c>
      <c r="AA437" s="220">
        <v>0</v>
      </c>
      <c r="AB437" s="220">
        <v>0</v>
      </c>
      <c r="AC437" s="220">
        <v>0</v>
      </c>
      <c r="AD437" s="220">
        <v>0</v>
      </c>
      <c r="AE437" s="220">
        <v>0</v>
      </c>
      <c r="AF437" s="220">
        <v>0</v>
      </c>
      <c r="AG437" s="220">
        <f t="shared" si="77"/>
        <v>0</v>
      </c>
      <c r="AH437" s="234"/>
      <c r="AI437" s="235">
        <f t="shared" si="80"/>
        <v>0</v>
      </c>
      <c r="AJ437" s="235">
        <f t="shared" si="80"/>
        <v>0</v>
      </c>
      <c r="AK437" s="235">
        <f t="shared" si="80"/>
        <v>0</v>
      </c>
      <c r="AL437" s="235">
        <f t="shared" si="80"/>
        <v>0</v>
      </c>
      <c r="AM437" s="235">
        <f t="shared" si="80"/>
        <v>0</v>
      </c>
      <c r="AN437" s="235">
        <f t="shared" si="80"/>
        <v>0</v>
      </c>
      <c r="AO437" s="235">
        <f t="shared" si="78"/>
        <v>0</v>
      </c>
      <c r="AP437" s="235">
        <f t="shared" si="78"/>
        <v>0</v>
      </c>
      <c r="AQ437" s="235">
        <f t="shared" si="78"/>
        <v>0</v>
      </c>
      <c r="AR437" s="235">
        <f t="shared" si="78"/>
        <v>0</v>
      </c>
      <c r="AS437" s="235">
        <f t="shared" si="78"/>
        <v>0</v>
      </c>
      <c r="AT437" s="235">
        <f t="shared" si="78"/>
        <v>0</v>
      </c>
      <c r="AU437" s="236">
        <f t="shared" si="73"/>
        <v>0</v>
      </c>
      <c r="AV437" s="236">
        <f t="shared" si="74"/>
        <v>0</v>
      </c>
      <c r="AW437" s="236">
        <f t="shared" si="74"/>
        <v>0</v>
      </c>
      <c r="AX437" s="236">
        <f t="shared" si="74"/>
        <v>0</v>
      </c>
      <c r="AY437" s="236">
        <f t="shared" si="74"/>
        <v>0</v>
      </c>
      <c r="AZ437" s="236">
        <f t="shared" si="81"/>
        <v>0</v>
      </c>
      <c r="BA437" s="236">
        <f t="shared" si="81"/>
        <v>0</v>
      </c>
      <c r="BB437" s="236">
        <f t="shared" si="81"/>
        <v>0</v>
      </c>
      <c r="BC437" s="236">
        <f t="shared" si="81"/>
        <v>0</v>
      </c>
      <c r="BD437" s="236">
        <f t="shared" si="81"/>
        <v>0</v>
      </c>
      <c r="BE437" s="236">
        <f t="shared" si="81"/>
        <v>0</v>
      </c>
      <c r="BF437" s="236">
        <f t="shared" si="79"/>
        <v>0</v>
      </c>
      <c r="BG437" s="236">
        <f t="shared" si="79"/>
        <v>0</v>
      </c>
      <c r="BH437" s="236">
        <f t="shared" si="79"/>
        <v>0</v>
      </c>
      <c r="BI437" s="236">
        <f t="shared" si="79"/>
        <v>0</v>
      </c>
      <c r="BJ437" s="236">
        <f t="shared" si="79"/>
        <v>0</v>
      </c>
      <c r="BK437" s="236">
        <f t="shared" si="79"/>
        <v>0</v>
      </c>
      <c r="BL437" s="235">
        <f t="shared" si="75"/>
        <v>0</v>
      </c>
      <c r="BM437" s="234"/>
      <c r="BN437" s="234"/>
      <c r="BO437" s="234"/>
      <c r="BP437" s="234"/>
      <c r="BQ437" s="234"/>
    </row>
    <row r="438" spans="1:69">
      <c r="A438" s="234" t="s">
        <v>651</v>
      </c>
      <c r="B438" s="231">
        <v>0</v>
      </c>
      <c r="C438" s="231">
        <v>0</v>
      </c>
      <c r="D438" s="220">
        <v>0</v>
      </c>
      <c r="E438" s="220">
        <v>0</v>
      </c>
      <c r="F438" s="220">
        <v>8196.86</v>
      </c>
      <c r="G438" s="220">
        <v>16393.71</v>
      </c>
      <c r="H438" s="220">
        <v>16393.71</v>
      </c>
      <c r="I438" s="220">
        <v>16393.71</v>
      </c>
      <c r="J438" s="220">
        <v>16393.71</v>
      </c>
      <c r="K438" s="220">
        <v>16393.71</v>
      </c>
      <c r="L438" s="220">
        <v>16393.71</v>
      </c>
      <c r="M438" s="220">
        <v>16393.71</v>
      </c>
      <c r="N438" s="220">
        <v>16393.71</v>
      </c>
      <c r="O438" s="220">
        <v>16393.71</v>
      </c>
      <c r="P438" s="220">
        <f t="shared" si="76"/>
        <v>155740.24999999997</v>
      </c>
      <c r="Q438" s="220">
        <v>16393.71</v>
      </c>
      <c r="R438" s="220">
        <v>16393.71</v>
      </c>
      <c r="S438" s="220">
        <v>16393.71</v>
      </c>
      <c r="T438" s="220">
        <v>16393.71</v>
      </c>
      <c r="U438" s="220">
        <v>16393.71</v>
      </c>
      <c r="V438" s="220">
        <v>16393.71</v>
      </c>
      <c r="W438" s="220">
        <v>16393.71</v>
      </c>
      <c r="X438" s="220">
        <v>16393.71</v>
      </c>
      <c r="Y438" s="220">
        <v>16393.71</v>
      </c>
      <c r="Z438" s="220">
        <v>16393.71</v>
      </c>
      <c r="AA438" s="220">
        <v>16393.71</v>
      </c>
      <c r="AB438" s="220">
        <v>16393.71</v>
      </c>
      <c r="AC438" s="220">
        <v>16393.71</v>
      </c>
      <c r="AD438" s="220">
        <v>16393.71</v>
      </c>
      <c r="AE438" s="220">
        <v>16393.71</v>
      </c>
      <c r="AF438" s="220">
        <v>16393.71</v>
      </c>
      <c r="AG438" s="220">
        <f t="shared" si="77"/>
        <v>196724.51999999993</v>
      </c>
      <c r="AH438" s="234"/>
      <c r="AI438" s="235">
        <f t="shared" si="80"/>
        <v>0</v>
      </c>
      <c r="AJ438" s="235">
        <f t="shared" si="80"/>
        <v>0</v>
      </c>
      <c r="AK438" s="235">
        <f t="shared" si="80"/>
        <v>0</v>
      </c>
      <c r="AL438" s="235">
        <f t="shared" si="80"/>
        <v>0</v>
      </c>
      <c r="AM438" s="235">
        <f t="shared" si="80"/>
        <v>0</v>
      </c>
      <c r="AN438" s="235">
        <f t="shared" si="80"/>
        <v>0</v>
      </c>
      <c r="AO438" s="235">
        <f t="shared" si="78"/>
        <v>0</v>
      </c>
      <c r="AP438" s="235">
        <f t="shared" si="78"/>
        <v>0</v>
      </c>
      <c r="AQ438" s="235">
        <f t="shared" si="78"/>
        <v>0</v>
      </c>
      <c r="AR438" s="235">
        <f t="shared" si="78"/>
        <v>0</v>
      </c>
      <c r="AS438" s="235">
        <f t="shared" si="78"/>
        <v>0</v>
      </c>
      <c r="AT438" s="235">
        <f t="shared" si="78"/>
        <v>0</v>
      </c>
      <c r="AU438" s="236">
        <f t="shared" si="73"/>
        <v>0</v>
      </c>
      <c r="AV438" s="236">
        <f t="shared" si="74"/>
        <v>0</v>
      </c>
      <c r="AW438" s="236">
        <f t="shared" si="74"/>
        <v>0</v>
      </c>
      <c r="AX438" s="236">
        <f t="shared" si="74"/>
        <v>0</v>
      </c>
      <c r="AY438" s="236">
        <f t="shared" si="74"/>
        <v>0</v>
      </c>
      <c r="AZ438" s="236">
        <f t="shared" si="81"/>
        <v>0</v>
      </c>
      <c r="BA438" s="236">
        <f t="shared" si="81"/>
        <v>0</v>
      </c>
      <c r="BB438" s="236">
        <f t="shared" si="81"/>
        <v>0</v>
      </c>
      <c r="BC438" s="236">
        <f t="shared" si="81"/>
        <v>0</v>
      </c>
      <c r="BD438" s="236">
        <f t="shared" si="81"/>
        <v>0</v>
      </c>
      <c r="BE438" s="236">
        <f t="shared" si="81"/>
        <v>0</v>
      </c>
      <c r="BF438" s="236">
        <f t="shared" si="79"/>
        <v>0</v>
      </c>
      <c r="BG438" s="236">
        <f t="shared" si="79"/>
        <v>0</v>
      </c>
      <c r="BH438" s="236">
        <f t="shared" si="79"/>
        <v>0</v>
      </c>
      <c r="BI438" s="236">
        <f t="shared" si="79"/>
        <v>0</v>
      </c>
      <c r="BJ438" s="236">
        <f t="shared" si="79"/>
        <v>0</v>
      </c>
      <c r="BK438" s="236">
        <f t="shared" si="79"/>
        <v>0</v>
      </c>
      <c r="BL438" s="235">
        <f t="shared" si="75"/>
        <v>0</v>
      </c>
      <c r="BM438" s="234"/>
      <c r="BN438" s="234"/>
      <c r="BO438" s="234"/>
      <c r="BP438" s="234"/>
      <c r="BQ438" s="234"/>
    </row>
    <row r="439" spans="1:69">
      <c r="A439" s="234" t="s">
        <v>652</v>
      </c>
      <c r="B439" s="231">
        <v>1.8100000000000002E-2</v>
      </c>
      <c r="C439" s="231">
        <v>1.8100000000000002E-2</v>
      </c>
      <c r="D439" s="220">
        <v>1278702.8900000001</v>
      </c>
      <c r="E439" s="220">
        <v>1278702.8900000001</v>
      </c>
      <c r="F439" s="220">
        <v>1281523.57</v>
      </c>
      <c r="G439" s="220">
        <v>1284344.25</v>
      </c>
      <c r="H439" s="220">
        <v>1284344.25</v>
      </c>
      <c r="I439" s="220">
        <v>1284344.25</v>
      </c>
      <c r="J439" s="220">
        <v>1285126.645</v>
      </c>
      <c r="K439" s="220">
        <v>1285909.04</v>
      </c>
      <c r="L439" s="220">
        <v>1285909.04</v>
      </c>
      <c r="M439" s="220">
        <v>1285909.04</v>
      </c>
      <c r="N439" s="220">
        <v>1285909.04</v>
      </c>
      <c r="O439" s="220">
        <v>1285909.04</v>
      </c>
      <c r="P439" s="220">
        <f t="shared" si="76"/>
        <v>15406633.944999997</v>
      </c>
      <c r="Q439" s="220">
        <v>1285909.04</v>
      </c>
      <c r="R439" s="220">
        <v>1285909.04</v>
      </c>
      <c r="S439" s="220">
        <v>1285909.04</v>
      </c>
      <c r="T439" s="220">
        <v>1285909.04</v>
      </c>
      <c r="U439" s="220">
        <v>1285909.04</v>
      </c>
      <c r="V439" s="220">
        <v>1285909.04</v>
      </c>
      <c r="W439" s="220">
        <v>1285909.04</v>
      </c>
      <c r="X439" s="220">
        <v>1285909.04</v>
      </c>
      <c r="Y439" s="220">
        <v>1285909.04</v>
      </c>
      <c r="Z439" s="220">
        <v>1285909.04</v>
      </c>
      <c r="AA439" s="220">
        <v>1285909.04</v>
      </c>
      <c r="AB439" s="220">
        <v>1285909.04</v>
      </c>
      <c r="AC439" s="220">
        <v>1285909.04</v>
      </c>
      <c r="AD439" s="220">
        <v>1285909.04</v>
      </c>
      <c r="AE439" s="220">
        <v>1285909.04</v>
      </c>
      <c r="AF439" s="220">
        <v>1285909.04</v>
      </c>
      <c r="AG439" s="220">
        <f t="shared" si="77"/>
        <v>15430908.479999997</v>
      </c>
      <c r="AH439" s="234"/>
      <c r="AI439" s="235">
        <f t="shared" si="80"/>
        <v>1928.71</v>
      </c>
      <c r="AJ439" s="235">
        <f t="shared" si="80"/>
        <v>1928.71</v>
      </c>
      <c r="AK439" s="235">
        <f t="shared" si="80"/>
        <v>1932.96</v>
      </c>
      <c r="AL439" s="235">
        <f t="shared" si="80"/>
        <v>1937.22</v>
      </c>
      <c r="AM439" s="235">
        <f t="shared" si="80"/>
        <v>1937.22</v>
      </c>
      <c r="AN439" s="235">
        <f t="shared" si="80"/>
        <v>1937.22</v>
      </c>
      <c r="AO439" s="235">
        <f t="shared" si="78"/>
        <v>1938.4</v>
      </c>
      <c r="AP439" s="235">
        <f t="shared" si="78"/>
        <v>1939.58</v>
      </c>
      <c r="AQ439" s="235">
        <f t="shared" si="78"/>
        <v>1939.58</v>
      </c>
      <c r="AR439" s="235">
        <f t="shared" si="78"/>
        <v>1939.58</v>
      </c>
      <c r="AS439" s="235">
        <f t="shared" si="78"/>
        <v>1939.58</v>
      </c>
      <c r="AT439" s="235">
        <f t="shared" si="78"/>
        <v>1939.58</v>
      </c>
      <c r="AU439" s="236">
        <f t="shared" si="73"/>
        <v>23238.340000000004</v>
      </c>
      <c r="AV439" s="236">
        <f t="shared" si="74"/>
        <v>1939.58</v>
      </c>
      <c r="AW439" s="236">
        <f t="shared" si="74"/>
        <v>1939.58</v>
      </c>
      <c r="AX439" s="236">
        <f t="shared" si="74"/>
        <v>1939.58</v>
      </c>
      <c r="AY439" s="236">
        <f t="shared" si="74"/>
        <v>1939.58</v>
      </c>
      <c r="AZ439" s="236">
        <f t="shared" si="81"/>
        <v>1939.58</v>
      </c>
      <c r="BA439" s="236">
        <f t="shared" si="81"/>
        <v>1939.58</v>
      </c>
      <c r="BB439" s="236">
        <f t="shared" si="81"/>
        <v>1939.58</v>
      </c>
      <c r="BC439" s="236">
        <f t="shared" si="81"/>
        <v>1939.58</v>
      </c>
      <c r="BD439" s="236">
        <f t="shared" si="81"/>
        <v>1939.58</v>
      </c>
      <c r="BE439" s="236">
        <f t="shared" si="81"/>
        <v>1939.58</v>
      </c>
      <c r="BF439" s="236">
        <f t="shared" si="79"/>
        <v>1939.58</v>
      </c>
      <c r="BG439" s="236">
        <f t="shared" si="79"/>
        <v>1939.58</v>
      </c>
      <c r="BH439" s="236">
        <f t="shared" si="79"/>
        <v>1939.58</v>
      </c>
      <c r="BI439" s="236">
        <f t="shared" si="79"/>
        <v>1939.58</v>
      </c>
      <c r="BJ439" s="236">
        <f t="shared" si="79"/>
        <v>1939.58</v>
      </c>
      <c r="BK439" s="236">
        <f t="shared" si="79"/>
        <v>1939.58</v>
      </c>
      <c r="BL439" s="235">
        <f t="shared" si="75"/>
        <v>23274.960000000006</v>
      </c>
      <c r="BM439" s="234"/>
      <c r="BN439" s="234"/>
      <c r="BO439" s="234"/>
      <c r="BP439" s="234"/>
      <c r="BQ439" s="234"/>
    </row>
    <row r="440" spans="1:69">
      <c r="A440" s="234" t="s">
        <v>653</v>
      </c>
      <c r="B440" s="231">
        <v>5.1900000000000002E-2</v>
      </c>
      <c r="C440" s="231">
        <v>5.1900000000000002E-2</v>
      </c>
      <c r="D440" s="220">
        <v>0</v>
      </c>
      <c r="E440" s="220">
        <v>0</v>
      </c>
      <c r="F440" s="220">
        <v>0</v>
      </c>
      <c r="G440" s="220">
        <v>0</v>
      </c>
      <c r="H440" s="220">
        <v>0</v>
      </c>
      <c r="I440" s="220">
        <v>0</v>
      </c>
      <c r="J440" s="220">
        <v>4991727.4349999996</v>
      </c>
      <c r="K440" s="220">
        <v>9983454.8699999992</v>
      </c>
      <c r="L440" s="220">
        <v>9983454.8699999992</v>
      </c>
      <c r="M440" s="220">
        <v>9983454.8699999992</v>
      </c>
      <c r="N440" s="220">
        <v>9983454.8699999992</v>
      </c>
      <c r="O440" s="220">
        <v>9983454.8699999992</v>
      </c>
      <c r="P440" s="220">
        <f t="shared" si="76"/>
        <v>54909001.784999989</v>
      </c>
      <c r="Q440" s="220">
        <v>9983454.8699999992</v>
      </c>
      <c r="R440" s="220">
        <v>9983454.8699999992</v>
      </c>
      <c r="S440" s="220">
        <v>9983454.8699999992</v>
      </c>
      <c r="T440" s="220">
        <v>9983454.8699999992</v>
      </c>
      <c r="U440" s="220">
        <v>0</v>
      </c>
      <c r="V440" s="220">
        <v>0</v>
      </c>
      <c r="W440" s="220">
        <v>0</v>
      </c>
      <c r="X440" s="220">
        <v>0</v>
      </c>
      <c r="Y440" s="220">
        <v>0</v>
      </c>
      <c r="Z440" s="220">
        <v>0</v>
      </c>
      <c r="AA440" s="220">
        <v>0</v>
      </c>
      <c r="AB440" s="220">
        <v>0</v>
      </c>
      <c r="AC440" s="220">
        <v>0</v>
      </c>
      <c r="AD440" s="220">
        <v>0</v>
      </c>
      <c r="AE440" s="220">
        <v>0</v>
      </c>
      <c r="AF440" s="220">
        <v>0</v>
      </c>
      <c r="AG440" s="220">
        <f t="shared" si="77"/>
        <v>0</v>
      </c>
      <c r="AH440" s="234"/>
      <c r="AI440" s="235">
        <f t="shared" si="80"/>
        <v>0</v>
      </c>
      <c r="AJ440" s="235">
        <f t="shared" si="80"/>
        <v>0</v>
      </c>
      <c r="AK440" s="235">
        <f t="shared" si="80"/>
        <v>0</v>
      </c>
      <c r="AL440" s="235">
        <f t="shared" si="80"/>
        <v>0</v>
      </c>
      <c r="AM440" s="235">
        <f t="shared" si="80"/>
        <v>0</v>
      </c>
      <c r="AN440" s="235">
        <f t="shared" si="80"/>
        <v>0</v>
      </c>
      <c r="AO440" s="235">
        <f t="shared" si="78"/>
        <v>21589.22</v>
      </c>
      <c r="AP440" s="235">
        <f t="shared" si="78"/>
        <v>43178.44</v>
      </c>
      <c r="AQ440" s="235">
        <f t="shared" si="78"/>
        <v>43178.44</v>
      </c>
      <c r="AR440" s="235">
        <f t="shared" si="78"/>
        <v>43178.44</v>
      </c>
      <c r="AS440" s="235">
        <f t="shared" si="78"/>
        <v>43178.44</v>
      </c>
      <c r="AT440" s="235">
        <f t="shared" si="78"/>
        <v>43178.44</v>
      </c>
      <c r="AU440" s="236">
        <f t="shared" si="73"/>
        <v>237481.42</v>
      </c>
      <c r="AV440" s="236">
        <f t="shared" si="74"/>
        <v>43178.44</v>
      </c>
      <c r="AW440" s="236">
        <f t="shared" si="74"/>
        <v>43178.44</v>
      </c>
      <c r="AX440" s="236">
        <f t="shared" si="74"/>
        <v>43178.44</v>
      </c>
      <c r="AY440" s="236">
        <f t="shared" si="74"/>
        <v>43178.44</v>
      </c>
      <c r="AZ440" s="236">
        <f t="shared" si="81"/>
        <v>0</v>
      </c>
      <c r="BA440" s="236">
        <f t="shared" si="81"/>
        <v>0</v>
      </c>
      <c r="BB440" s="236">
        <f t="shared" si="81"/>
        <v>0</v>
      </c>
      <c r="BC440" s="236">
        <f t="shared" si="81"/>
        <v>0</v>
      </c>
      <c r="BD440" s="236">
        <f t="shared" si="81"/>
        <v>0</v>
      </c>
      <c r="BE440" s="236">
        <f t="shared" si="81"/>
        <v>0</v>
      </c>
      <c r="BF440" s="236">
        <f t="shared" si="79"/>
        <v>0</v>
      </c>
      <c r="BG440" s="236">
        <f t="shared" si="79"/>
        <v>0</v>
      </c>
      <c r="BH440" s="236">
        <f t="shared" si="79"/>
        <v>0</v>
      </c>
      <c r="BI440" s="236">
        <f t="shared" si="79"/>
        <v>0</v>
      </c>
      <c r="BJ440" s="236">
        <f t="shared" si="79"/>
        <v>0</v>
      </c>
      <c r="BK440" s="236">
        <f t="shared" si="79"/>
        <v>0</v>
      </c>
      <c r="BL440" s="235">
        <f t="shared" si="75"/>
        <v>0</v>
      </c>
      <c r="BM440" s="234"/>
      <c r="BN440" s="234"/>
      <c r="BO440" s="234"/>
      <c r="BP440" s="234"/>
      <c r="BQ440" s="234"/>
    </row>
    <row r="441" spans="1:69">
      <c r="A441" s="262" t="s">
        <v>654</v>
      </c>
      <c r="B441" s="263">
        <v>5.1900000000000002E-2</v>
      </c>
      <c r="C441" s="263">
        <v>5.1900000000000002E-2</v>
      </c>
      <c r="D441" s="220">
        <v>0</v>
      </c>
      <c r="E441" s="220">
        <v>0</v>
      </c>
      <c r="F441" s="220">
        <v>0</v>
      </c>
      <c r="G441" s="220">
        <v>0</v>
      </c>
      <c r="H441" s="220">
        <v>0</v>
      </c>
      <c r="I441" s="220">
        <v>0</v>
      </c>
      <c r="J441" s="220">
        <v>276632.55499999999</v>
      </c>
      <c r="K441" s="220">
        <v>553265.11</v>
      </c>
      <c r="L441" s="220">
        <v>6741001.6550000003</v>
      </c>
      <c r="M441" s="220">
        <v>12928738.199999999</v>
      </c>
      <c r="N441" s="220">
        <v>12928738.199999999</v>
      </c>
      <c r="O441" s="220">
        <v>12928738.199999999</v>
      </c>
      <c r="P441" s="220">
        <f t="shared" si="76"/>
        <v>46357113.920000002</v>
      </c>
      <c r="Q441" s="220">
        <v>12928738.199999999</v>
      </c>
      <c r="R441" s="220">
        <v>12928738.199999999</v>
      </c>
      <c r="S441" s="220">
        <v>12928738.199999999</v>
      </c>
      <c r="T441" s="220">
        <v>12928738.199999999</v>
      </c>
      <c r="U441" s="220">
        <v>12928738.199999999</v>
      </c>
      <c r="V441" s="220">
        <v>12928738.199999999</v>
      </c>
      <c r="W441" s="220">
        <v>12928738.199999999</v>
      </c>
      <c r="X441" s="220">
        <v>12928738.199999999</v>
      </c>
      <c r="Y441" s="220">
        <v>12928738.199999999</v>
      </c>
      <c r="Z441" s="220">
        <v>12928738.199999999</v>
      </c>
      <c r="AA441" s="220">
        <v>12928738.199999999</v>
      </c>
      <c r="AB441" s="220">
        <v>12928738.199999999</v>
      </c>
      <c r="AC441" s="220">
        <v>12928738.199999999</v>
      </c>
      <c r="AD441" s="220">
        <v>12928738.199999999</v>
      </c>
      <c r="AE441" s="220">
        <v>12928738.199999999</v>
      </c>
      <c r="AF441" s="220">
        <v>12928738.199999999</v>
      </c>
      <c r="AG441" s="220">
        <f t="shared" si="77"/>
        <v>155144858.40000001</v>
      </c>
      <c r="AH441" s="234"/>
      <c r="AI441" s="235">
        <f t="shared" si="80"/>
        <v>0</v>
      </c>
      <c r="AJ441" s="235">
        <f t="shared" si="80"/>
        <v>0</v>
      </c>
      <c r="AK441" s="235">
        <f t="shared" si="80"/>
        <v>0</v>
      </c>
      <c r="AL441" s="235">
        <f t="shared" si="80"/>
        <v>0</v>
      </c>
      <c r="AM441" s="235">
        <f t="shared" si="80"/>
        <v>0</v>
      </c>
      <c r="AN441" s="235">
        <f t="shared" si="80"/>
        <v>0</v>
      </c>
      <c r="AO441" s="235">
        <f t="shared" si="78"/>
        <v>1196.44</v>
      </c>
      <c r="AP441" s="235">
        <f t="shared" si="78"/>
        <v>2392.87</v>
      </c>
      <c r="AQ441" s="235">
        <f t="shared" si="78"/>
        <v>29154.83</v>
      </c>
      <c r="AR441" s="235">
        <f t="shared" si="78"/>
        <v>55916.79</v>
      </c>
      <c r="AS441" s="235">
        <f t="shared" si="78"/>
        <v>55916.79</v>
      </c>
      <c r="AT441" s="235">
        <f t="shared" si="78"/>
        <v>55916.79</v>
      </c>
      <c r="AU441" s="236">
        <f t="shared" si="73"/>
        <v>200494.51</v>
      </c>
      <c r="AV441" s="236">
        <f t="shared" si="74"/>
        <v>55916.79</v>
      </c>
      <c r="AW441" s="236">
        <f t="shared" si="74"/>
        <v>55916.79</v>
      </c>
      <c r="AX441" s="236">
        <f t="shared" si="74"/>
        <v>55916.79</v>
      </c>
      <c r="AY441" s="236">
        <f t="shared" si="74"/>
        <v>55916.79</v>
      </c>
      <c r="AZ441" s="236">
        <f t="shared" si="81"/>
        <v>55916.79</v>
      </c>
      <c r="BA441" s="236">
        <f t="shared" si="81"/>
        <v>55916.79</v>
      </c>
      <c r="BB441" s="236">
        <f t="shared" si="81"/>
        <v>55916.79</v>
      </c>
      <c r="BC441" s="236">
        <f t="shared" si="81"/>
        <v>55916.79</v>
      </c>
      <c r="BD441" s="236">
        <f t="shared" si="81"/>
        <v>55916.79</v>
      </c>
      <c r="BE441" s="236">
        <f t="shared" si="81"/>
        <v>55916.79</v>
      </c>
      <c r="BF441" s="236">
        <f t="shared" si="79"/>
        <v>55916.79</v>
      </c>
      <c r="BG441" s="236">
        <f t="shared" si="79"/>
        <v>55916.79</v>
      </c>
      <c r="BH441" s="236">
        <f t="shared" si="79"/>
        <v>55916.79</v>
      </c>
      <c r="BI441" s="236">
        <f t="shared" si="79"/>
        <v>55916.79</v>
      </c>
      <c r="BJ441" s="236">
        <f t="shared" si="79"/>
        <v>55916.79</v>
      </c>
      <c r="BK441" s="236">
        <f t="shared" si="79"/>
        <v>55916.79</v>
      </c>
      <c r="BL441" s="235">
        <f t="shared" si="75"/>
        <v>671001.48</v>
      </c>
      <c r="BM441" s="234"/>
      <c r="BN441" s="235"/>
      <c r="BO441" s="235">
        <f>BL441</f>
        <v>671001.48</v>
      </c>
      <c r="BP441" s="234"/>
      <c r="BQ441" s="234"/>
    </row>
    <row r="442" spans="1:69">
      <c r="A442" s="234" t="s">
        <v>655</v>
      </c>
      <c r="B442" s="231">
        <v>5.1900000000000002E-2</v>
      </c>
      <c r="C442" s="231">
        <v>5.1900000000000002E-2</v>
      </c>
      <c r="D442" s="220">
        <v>0</v>
      </c>
      <c r="E442" s="220">
        <v>0</v>
      </c>
      <c r="F442" s="220">
        <v>0</v>
      </c>
      <c r="G442" s="220">
        <v>0</v>
      </c>
      <c r="H442" s="220">
        <v>0</v>
      </c>
      <c r="I442" s="220">
        <v>0</v>
      </c>
      <c r="J442" s="220">
        <v>0</v>
      </c>
      <c r="K442" s="220">
        <v>0</v>
      </c>
      <c r="L442" s="220">
        <v>0</v>
      </c>
      <c r="M442" s="220">
        <v>0</v>
      </c>
      <c r="N442" s="220">
        <v>0</v>
      </c>
      <c r="O442" s="220">
        <v>0</v>
      </c>
      <c r="P442" s="220">
        <f t="shared" si="76"/>
        <v>0</v>
      </c>
      <c r="Q442" s="220">
        <v>0</v>
      </c>
      <c r="R442" s="220">
        <v>0</v>
      </c>
      <c r="S442" s="220">
        <v>0</v>
      </c>
      <c r="T442" s="220">
        <v>0</v>
      </c>
      <c r="U442" s="220">
        <v>0</v>
      </c>
      <c r="V442" s="220">
        <v>0</v>
      </c>
      <c r="W442" s="220">
        <v>0</v>
      </c>
      <c r="X442" s="220">
        <v>0</v>
      </c>
      <c r="Y442" s="220">
        <v>0</v>
      </c>
      <c r="Z442" s="220">
        <v>0</v>
      </c>
      <c r="AA442" s="220">
        <v>0</v>
      </c>
      <c r="AB442" s="220">
        <v>0</v>
      </c>
      <c r="AC442" s="220">
        <v>0</v>
      </c>
      <c r="AD442" s="220">
        <v>0</v>
      </c>
      <c r="AE442" s="220">
        <v>0</v>
      </c>
      <c r="AF442" s="220">
        <v>0</v>
      </c>
      <c r="AG442" s="220">
        <f t="shared" si="77"/>
        <v>0</v>
      </c>
      <c r="AH442" s="234"/>
      <c r="AI442" s="235">
        <f t="shared" si="80"/>
        <v>0</v>
      </c>
      <c r="AJ442" s="235">
        <f t="shared" si="80"/>
        <v>0</v>
      </c>
      <c r="AK442" s="235">
        <f t="shared" si="80"/>
        <v>0</v>
      </c>
      <c r="AL442" s="235">
        <f t="shared" si="80"/>
        <v>0</v>
      </c>
      <c r="AM442" s="235">
        <f t="shared" si="80"/>
        <v>0</v>
      </c>
      <c r="AN442" s="235">
        <f t="shared" si="80"/>
        <v>0</v>
      </c>
      <c r="AO442" s="235">
        <f t="shared" si="78"/>
        <v>0</v>
      </c>
      <c r="AP442" s="235">
        <f t="shared" si="78"/>
        <v>0</v>
      </c>
      <c r="AQ442" s="235">
        <f t="shared" si="78"/>
        <v>0</v>
      </c>
      <c r="AR442" s="235">
        <f t="shared" si="78"/>
        <v>0</v>
      </c>
      <c r="AS442" s="235">
        <f t="shared" si="78"/>
        <v>0</v>
      </c>
      <c r="AT442" s="235">
        <f t="shared" si="78"/>
        <v>0</v>
      </c>
      <c r="AU442" s="236">
        <f t="shared" si="73"/>
        <v>0</v>
      </c>
      <c r="AV442" s="236">
        <f t="shared" si="74"/>
        <v>0</v>
      </c>
      <c r="AW442" s="236">
        <f t="shared" si="74"/>
        <v>0</v>
      </c>
      <c r="AX442" s="236">
        <f t="shared" si="74"/>
        <v>0</v>
      </c>
      <c r="AY442" s="236">
        <f t="shared" si="74"/>
        <v>0</v>
      </c>
      <c r="AZ442" s="236">
        <f t="shared" si="81"/>
        <v>0</v>
      </c>
      <c r="BA442" s="236">
        <f t="shared" si="81"/>
        <v>0</v>
      </c>
      <c r="BB442" s="236">
        <f t="shared" si="81"/>
        <v>0</v>
      </c>
      <c r="BC442" s="236">
        <f t="shared" si="81"/>
        <v>0</v>
      </c>
      <c r="BD442" s="236">
        <f t="shared" si="81"/>
        <v>0</v>
      </c>
      <c r="BE442" s="236">
        <f t="shared" si="81"/>
        <v>0</v>
      </c>
      <c r="BF442" s="236">
        <f t="shared" si="79"/>
        <v>0</v>
      </c>
      <c r="BG442" s="236">
        <f t="shared" si="79"/>
        <v>0</v>
      </c>
      <c r="BH442" s="236">
        <f t="shared" si="79"/>
        <v>0</v>
      </c>
      <c r="BI442" s="236">
        <f t="shared" si="79"/>
        <v>0</v>
      </c>
      <c r="BJ442" s="236">
        <f t="shared" si="79"/>
        <v>0</v>
      </c>
      <c r="BK442" s="236">
        <f t="shared" si="79"/>
        <v>0</v>
      </c>
      <c r="BL442" s="235">
        <f t="shared" si="75"/>
        <v>0</v>
      </c>
      <c r="BM442" s="234"/>
      <c r="BN442" s="234"/>
      <c r="BO442" s="234"/>
      <c r="BP442" s="234"/>
      <c r="BQ442" s="234"/>
    </row>
    <row r="443" spans="1:69">
      <c r="A443" s="262" t="s">
        <v>656</v>
      </c>
      <c r="B443" s="263">
        <v>5.1900000000000002E-2</v>
      </c>
      <c r="C443" s="263">
        <v>5.1900000000000002E-2</v>
      </c>
      <c r="D443" s="220">
        <v>0</v>
      </c>
      <c r="E443" s="220">
        <v>0</v>
      </c>
      <c r="F443" s="220">
        <v>12503918.84</v>
      </c>
      <c r="G443" s="220">
        <v>25007837.670000002</v>
      </c>
      <c r="H443" s="220">
        <v>25007837.670000002</v>
      </c>
      <c r="I443" s="220">
        <v>25007837.670000002</v>
      </c>
      <c r="J443" s="220">
        <v>25007837.670000002</v>
      </c>
      <c r="K443" s="220">
        <v>25007837.670000002</v>
      </c>
      <c r="L443" s="220">
        <v>25007837.670000002</v>
      </c>
      <c r="M443" s="220">
        <v>25007837.670000002</v>
      </c>
      <c r="N443" s="220">
        <v>25007837.670000002</v>
      </c>
      <c r="O443" s="220">
        <v>25007837.670000002</v>
      </c>
      <c r="P443" s="220">
        <f t="shared" si="76"/>
        <v>237574457.87000006</v>
      </c>
      <c r="Q443" s="220">
        <v>25007837.670000002</v>
      </c>
      <c r="R443" s="220">
        <v>25007837.670000002</v>
      </c>
      <c r="S443" s="220">
        <v>25007837.670000002</v>
      </c>
      <c r="T443" s="220">
        <v>25007837.670000002</v>
      </c>
      <c r="U443" s="220">
        <v>25007837.670000002</v>
      </c>
      <c r="V443" s="220">
        <v>25007837.670000002</v>
      </c>
      <c r="W443" s="220">
        <v>25007837.670000002</v>
      </c>
      <c r="X443" s="220">
        <v>25007837.670000002</v>
      </c>
      <c r="Y443" s="220">
        <v>25007837.670000002</v>
      </c>
      <c r="Z443" s="220">
        <v>25007837.670000002</v>
      </c>
      <c r="AA443" s="220">
        <v>25007837.670000002</v>
      </c>
      <c r="AB443" s="220">
        <v>25007837.670000002</v>
      </c>
      <c r="AC443" s="220">
        <v>25007837.670000002</v>
      </c>
      <c r="AD443" s="220">
        <v>25007837.670000002</v>
      </c>
      <c r="AE443" s="220">
        <v>25007837.670000002</v>
      </c>
      <c r="AF443" s="220">
        <v>25007837.670000002</v>
      </c>
      <c r="AG443" s="220">
        <f t="shared" si="77"/>
        <v>300094052.04000008</v>
      </c>
      <c r="AH443" s="234"/>
      <c r="AI443" s="235">
        <f t="shared" si="80"/>
        <v>0</v>
      </c>
      <c r="AJ443" s="235">
        <f t="shared" si="80"/>
        <v>0</v>
      </c>
      <c r="AK443" s="235">
        <f t="shared" si="80"/>
        <v>54079.45</v>
      </c>
      <c r="AL443" s="235">
        <f t="shared" si="80"/>
        <v>108158.9</v>
      </c>
      <c r="AM443" s="235">
        <f t="shared" si="80"/>
        <v>108158.9</v>
      </c>
      <c r="AN443" s="235">
        <f t="shared" si="80"/>
        <v>108158.9</v>
      </c>
      <c r="AO443" s="235">
        <f t="shared" si="78"/>
        <v>108158.9</v>
      </c>
      <c r="AP443" s="235">
        <f t="shared" si="78"/>
        <v>108158.9</v>
      </c>
      <c r="AQ443" s="235">
        <f t="shared" si="78"/>
        <v>108158.9</v>
      </c>
      <c r="AR443" s="235">
        <f t="shared" si="78"/>
        <v>108158.9</v>
      </c>
      <c r="AS443" s="235">
        <f t="shared" si="78"/>
        <v>108158.9</v>
      </c>
      <c r="AT443" s="235">
        <f t="shared" si="78"/>
        <v>108158.9</v>
      </c>
      <c r="AU443" s="236">
        <f t="shared" si="73"/>
        <v>1027509.5500000002</v>
      </c>
      <c r="AV443" s="236">
        <f t="shared" si="74"/>
        <v>108158.9</v>
      </c>
      <c r="AW443" s="236">
        <f t="shared" si="74"/>
        <v>108158.9</v>
      </c>
      <c r="AX443" s="236">
        <f t="shared" si="74"/>
        <v>108158.9</v>
      </c>
      <c r="AY443" s="236">
        <f t="shared" si="74"/>
        <v>108158.9</v>
      </c>
      <c r="AZ443" s="236">
        <f t="shared" si="81"/>
        <v>108158.9</v>
      </c>
      <c r="BA443" s="236">
        <f t="shared" si="81"/>
        <v>108158.9</v>
      </c>
      <c r="BB443" s="236">
        <f t="shared" si="81"/>
        <v>108158.9</v>
      </c>
      <c r="BC443" s="236">
        <f t="shared" si="81"/>
        <v>108158.9</v>
      </c>
      <c r="BD443" s="236">
        <f t="shared" si="81"/>
        <v>108158.9</v>
      </c>
      <c r="BE443" s="236">
        <f t="shared" si="81"/>
        <v>108158.9</v>
      </c>
      <c r="BF443" s="236">
        <f t="shared" si="79"/>
        <v>108158.9</v>
      </c>
      <c r="BG443" s="236">
        <f t="shared" si="79"/>
        <v>108158.9</v>
      </c>
      <c r="BH443" s="236">
        <f t="shared" si="79"/>
        <v>108158.9</v>
      </c>
      <c r="BI443" s="236">
        <f t="shared" si="79"/>
        <v>108158.9</v>
      </c>
      <c r="BJ443" s="236">
        <f t="shared" si="79"/>
        <v>108158.9</v>
      </c>
      <c r="BK443" s="236">
        <f t="shared" si="79"/>
        <v>108158.9</v>
      </c>
      <c r="BL443" s="235">
        <f t="shared" si="75"/>
        <v>1297906.7999999998</v>
      </c>
      <c r="BM443" s="234"/>
      <c r="BN443" s="235"/>
      <c r="BO443" s="235">
        <f t="shared" ref="BO443:BO449" si="82">BL443</f>
        <v>1297906.7999999998</v>
      </c>
      <c r="BP443" s="234"/>
      <c r="BQ443" s="234"/>
    </row>
    <row r="444" spans="1:69">
      <c r="A444" s="234" t="s">
        <v>657</v>
      </c>
      <c r="B444" s="231">
        <v>4.3500000000000004E-2</v>
      </c>
      <c r="C444" s="231">
        <v>4.3500000000000004E-2</v>
      </c>
      <c r="D444" s="220">
        <v>0</v>
      </c>
      <c r="E444" s="220">
        <v>0</v>
      </c>
      <c r="F444" s="220">
        <v>0</v>
      </c>
      <c r="G444" s="220">
        <v>0</v>
      </c>
      <c r="H444" s="220">
        <v>0</v>
      </c>
      <c r="I444" s="220">
        <v>0</v>
      </c>
      <c r="J444" s="220">
        <v>1327238.575</v>
      </c>
      <c r="K444" s="220">
        <v>3179477.15</v>
      </c>
      <c r="L444" s="220">
        <v>4229477.1500000004</v>
      </c>
      <c r="M444" s="220">
        <v>5583322.1850000005</v>
      </c>
      <c r="N444" s="220">
        <v>6937167.2200000007</v>
      </c>
      <c r="O444" s="220">
        <v>8237167.2200000007</v>
      </c>
      <c r="P444" s="220">
        <f t="shared" si="76"/>
        <v>29493849.5</v>
      </c>
      <c r="Q444" s="220">
        <v>9787167.2200000007</v>
      </c>
      <c r="R444" s="220">
        <v>11337167.220000001</v>
      </c>
      <c r="S444" s="220">
        <v>12387167.220000001</v>
      </c>
      <c r="T444" s="220">
        <v>13187167.220000001</v>
      </c>
      <c r="U444" s="220">
        <v>14212167.220000001</v>
      </c>
      <c r="V444" s="220">
        <v>14712167.220000001</v>
      </c>
      <c r="W444" s="220">
        <v>14712167.220000001</v>
      </c>
      <c r="X444" s="220">
        <v>14712167.220000001</v>
      </c>
      <c r="Y444" s="220">
        <v>14712167.220000001</v>
      </c>
      <c r="Z444" s="220">
        <v>39574748.770000003</v>
      </c>
      <c r="AA444" s="220">
        <v>64437330.32</v>
      </c>
      <c r="AB444" s="220">
        <v>64437330.32</v>
      </c>
      <c r="AC444" s="220">
        <v>64437330.32</v>
      </c>
      <c r="AD444" s="220">
        <v>64437330.32</v>
      </c>
      <c r="AE444" s="220">
        <v>64437330.32</v>
      </c>
      <c r="AF444" s="220">
        <v>64437330.32</v>
      </c>
      <c r="AG444" s="220">
        <f t="shared" si="77"/>
        <v>499259566.78999996</v>
      </c>
      <c r="AH444" s="234"/>
      <c r="AI444" s="235">
        <f t="shared" si="80"/>
        <v>0</v>
      </c>
      <c r="AJ444" s="235">
        <f t="shared" si="80"/>
        <v>0</v>
      </c>
      <c r="AK444" s="235">
        <f t="shared" si="80"/>
        <v>0</v>
      </c>
      <c r="AL444" s="235">
        <f t="shared" ref="AL444:AT466" si="83">ROUND(G444*$B444/12,2)</f>
        <v>0</v>
      </c>
      <c r="AM444" s="235">
        <f t="shared" si="83"/>
        <v>0</v>
      </c>
      <c r="AN444" s="235">
        <f t="shared" si="83"/>
        <v>0</v>
      </c>
      <c r="AO444" s="235">
        <f t="shared" si="78"/>
        <v>4811.24</v>
      </c>
      <c r="AP444" s="235">
        <f t="shared" si="78"/>
        <v>11525.6</v>
      </c>
      <c r="AQ444" s="235">
        <f t="shared" si="78"/>
        <v>15331.85</v>
      </c>
      <c r="AR444" s="235">
        <f t="shared" si="78"/>
        <v>20239.54</v>
      </c>
      <c r="AS444" s="235">
        <f t="shared" si="78"/>
        <v>25147.23</v>
      </c>
      <c r="AT444" s="235">
        <f t="shared" si="78"/>
        <v>29859.73</v>
      </c>
      <c r="AU444" s="236">
        <f t="shared" si="73"/>
        <v>106915.19</v>
      </c>
      <c r="AV444" s="236">
        <f t="shared" si="74"/>
        <v>35478.480000000003</v>
      </c>
      <c r="AW444" s="236">
        <f t="shared" si="74"/>
        <v>41097.230000000003</v>
      </c>
      <c r="AX444" s="236">
        <f t="shared" si="74"/>
        <v>44903.48</v>
      </c>
      <c r="AY444" s="236">
        <f t="shared" si="74"/>
        <v>47803.48</v>
      </c>
      <c r="AZ444" s="236">
        <f t="shared" si="81"/>
        <v>51519.11</v>
      </c>
      <c r="BA444" s="236">
        <f t="shared" si="81"/>
        <v>53331.61</v>
      </c>
      <c r="BB444" s="236">
        <f t="shared" si="81"/>
        <v>53331.61</v>
      </c>
      <c r="BC444" s="236">
        <f t="shared" ref="BC444:BK466" si="84">ROUND(X444*$C444/12,2)</f>
        <v>53331.61</v>
      </c>
      <c r="BD444" s="236">
        <f t="shared" si="84"/>
        <v>53331.61</v>
      </c>
      <c r="BE444" s="236">
        <f t="shared" si="84"/>
        <v>143458.46</v>
      </c>
      <c r="BF444" s="236">
        <f t="shared" si="79"/>
        <v>233585.32</v>
      </c>
      <c r="BG444" s="236">
        <f t="shared" si="79"/>
        <v>233585.32</v>
      </c>
      <c r="BH444" s="236">
        <f t="shared" si="79"/>
        <v>233585.32</v>
      </c>
      <c r="BI444" s="236">
        <f t="shared" si="79"/>
        <v>233585.32</v>
      </c>
      <c r="BJ444" s="236">
        <f t="shared" si="79"/>
        <v>233585.32</v>
      </c>
      <c r="BK444" s="236">
        <f t="shared" si="79"/>
        <v>233585.32</v>
      </c>
      <c r="BL444" s="235">
        <f t="shared" si="75"/>
        <v>1809815.9300000004</v>
      </c>
      <c r="BM444" s="234"/>
      <c r="BN444" s="235"/>
      <c r="BO444" s="235">
        <f t="shared" si="82"/>
        <v>1809815.9300000004</v>
      </c>
      <c r="BP444" s="234"/>
      <c r="BQ444" s="234"/>
    </row>
    <row r="445" spans="1:69">
      <c r="A445" s="234" t="s">
        <v>658</v>
      </c>
      <c r="B445" s="231">
        <v>4.3500000000000004E-2</v>
      </c>
      <c r="C445" s="231">
        <v>4.3500000000000004E-2</v>
      </c>
      <c r="D445" s="220">
        <v>0</v>
      </c>
      <c r="E445" s="220">
        <v>77195898.219999999</v>
      </c>
      <c r="F445" s="220">
        <v>154391796.44</v>
      </c>
      <c r="G445" s="220">
        <v>154391796.44</v>
      </c>
      <c r="H445" s="220">
        <v>154391796.44</v>
      </c>
      <c r="I445" s="220">
        <v>154391796.44</v>
      </c>
      <c r="J445" s="220">
        <v>154391796.44</v>
      </c>
      <c r="K445" s="220">
        <v>154391796.44</v>
      </c>
      <c r="L445" s="220">
        <v>154391796.44</v>
      </c>
      <c r="M445" s="220">
        <v>154391796.44</v>
      </c>
      <c r="N445" s="220">
        <v>154391796.44</v>
      </c>
      <c r="O445" s="220">
        <v>154391796.44</v>
      </c>
      <c r="P445" s="220">
        <f t="shared" si="76"/>
        <v>1621113862.6200004</v>
      </c>
      <c r="Q445" s="220">
        <v>154391796.44</v>
      </c>
      <c r="R445" s="220">
        <v>154391796.44</v>
      </c>
      <c r="S445" s="220">
        <v>154391796.44</v>
      </c>
      <c r="T445" s="220">
        <v>154391796.44</v>
      </c>
      <c r="U445" s="220">
        <v>154391796.44</v>
      </c>
      <c r="V445" s="220">
        <v>154391796.44</v>
      </c>
      <c r="W445" s="220">
        <v>154391796.44</v>
      </c>
      <c r="X445" s="220">
        <v>154391796.44</v>
      </c>
      <c r="Y445" s="220">
        <v>154391796.44</v>
      </c>
      <c r="Z445" s="220">
        <v>154391796.44</v>
      </c>
      <c r="AA445" s="220">
        <v>154391796.44</v>
      </c>
      <c r="AB445" s="220">
        <v>154391796.44</v>
      </c>
      <c r="AC445" s="220">
        <v>154391796.44</v>
      </c>
      <c r="AD445" s="220">
        <v>154391796.44</v>
      </c>
      <c r="AE445" s="220">
        <v>154391796.44</v>
      </c>
      <c r="AF445" s="220">
        <v>154391796.44</v>
      </c>
      <c r="AG445" s="220">
        <f t="shared" si="77"/>
        <v>1852701557.2800004</v>
      </c>
      <c r="AH445" s="234"/>
      <c r="AI445" s="235">
        <f t="shared" ref="AI445:AK466" si="85">ROUND(D445*$B445/12,2)</f>
        <v>0</v>
      </c>
      <c r="AJ445" s="235">
        <f t="shared" si="85"/>
        <v>279835.13</v>
      </c>
      <c r="AK445" s="235">
        <f t="shared" si="85"/>
        <v>559670.26</v>
      </c>
      <c r="AL445" s="235">
        <f t="shared" si="83"/>
        <v>559670.26</v>
      </c>
      <c r="AM445" s="235">
        <f t="shared" si="83"/>
        <v>559670.26</v>
      </c>
      <c r="AN445" s="235">
        <f t="shared" si="83"/>
        <v>559670.26</v>
      </c>
      <c r="AO445" s="235">
        <f t="shared" si="78"/>
        <v>559670.26</v>
      </c>
      <c r="AP445" s="235">
        <f t="shared" si="78"/>
        <v>559670.26</v>
      </c>
      <c r="AQ445" s="235">
        <f t="shared" si="78"/>
        <v>559670.26</v>
      </c>
      <c r="AR445" s="235">
        <f t="shared" si="78"/>
        <v>559670.26</v>
      </c>
      <c r="AS445" s="235">
        <f t="shared" si="78"/>
        <v>559670.26</v>
      </c>
      <c r="AT445" s="235">
        <f t="shared" si="78"/>
        <v>559670.26</v>
      </c>
      <c r="AU445" s="236">
        <f t="shared" si="73"/>
        <v>5876537.7299999986</v>
      </c>
      <c r="AV445" s="236">
        <f t="shared" si="74"/>
        <v>559670.26</v>
      </c>
      <c r="AW445" s="236">
        <f t="shared" si="74"/>
        <v>559670.26</v>
      </c>
      <c r="AX445" s="236">
        <f t="shared" si="74"/>
        <v>559670.26</v>
      </c>
      <c r="AY445" s="236">
        <f t="shared" si="74"/>
        <v>559670.26</v>
      </c>
      <c r="AZ445" s="236">
        <f t="shared" ref="AZ445:BB466" si="86">ROUND(U445*$C445/12,2)</f>
        <v>559670.26</v>
      </c>
      <c r="BA445" s="236">
        <f t="shared" si="86"/>
        <v>559670.26</v>
      </c>
      <c r="BB445" s="236">
        <f t="shared" si="86"/>
        <v>559670.26</v>
      </c>
      <c r="BC445" s="236">
        <f t="shared" si="84"/>
        <v>559670.26</v>
      </c>
      <c r="BD445" s="236">
        <f t="shared" si="84"/>
        <v>559670.26</v>
      </c>
      <c r="BE445" s="236">
        <f t="shared" si="84"/>
        <v>559670.26</v>
      </c>
      <c r="BF445" s="236">
        <f t="shared" si="79"/>
        <v>559670.26</v>
      </c>
      <c r="BG445" s="236">
        <f t="shared" si="79"/>
        <v>559670.26</v>
      </c>
      <c r="BH445" s="236">
        <f t="shared" si="79"/>
        <v>559670.26</v>
      </c>
      <c r="BI445" s="236">
        <f t="shared" si="79"/>
        <v>559670.26</v>
      </c>
      <c r="BJ445" s="236">
        <f t="shared" si="79"/>
        <v>559670.26</v>
      </c>
      <c r="BK445" s="236">
        <f t="shared" si="79"/>
        <v>559670.26</v>
      </c>
      <c r="BL445" s="235">
        <f t="shared" si="75"/>
        <v>6716043.1199999982</v>
      </c>
      <c r="BM445" s="234"/>
      <c r="BN445" s="235"/>
      <c r="BO445" s="235">
        <f t="shared" si="82"/>
        <v>6716043.1199999982</v>
      </c>
      <c r="BP445" s="234"/>
      <c r="BQ445" s="234"/>
    </row>
    <row r="446" spans="1:69">
      <c r="A446" s="234" t="s">
        <v>659</v>
      </c>
      <c r="B446" s="231">
        <v>2.1699999999999997E-2</v>
      </c>
      <c r="C446" s="231">
        <v>2.1699999999999997E-2</v>
      </c>
      <c r="D446" s="220">
        <v>0</v>
      </c>
      <c r="E446" s="220">
        <v>0</v>
      </c>
      <c r="F446" s="220">
        <v>0</v>
      </c>
      <c r="G446" s="220">
        <v>0</v>
      </c>
      <c r="H446" s="220">
        <v>0</v>
      </c>
      <c r="I446" s="220">
        <v>0</v>
      </c>
      <c r="J446" s="220">
        <v>41428972.015000001</v>
      </c>
      <c r="K446" s="220">
        <v>41960482.395000003</v>
      </c>
      <c r="L446" s="220">
        <v>41965710.289999999</v>
      </c>
      <c r="M446" s="220">
        <v>41965710.289999999</v>
      </c>
      <c r="N446" s="220">
        <v>41965710.289999999</v>
      </c>
      <c r="O446" s="220">
        <v>41965710.289999999</v>
      </c>
      <c r="P446" s="220">
        <f t="shared" si="76"/>
        <v>251252295.56999996</v>
      </c>
      <c r="Q446" s="220">
        <v>41965710.289999999</v>
      </c>
      <c r="R446" s="220">
        <v>41965710.289999999</v>
      </c>
      <c r="S446" s="220">
        <v>41965710.289999999</v>
      </c>
      <c r="T446" s="220">
        <v>41965710.289999999</v>
      </c>
      <c r="U446" s="220">
        <v>41965710.289999999</v>
      </c>
      <c r="V446" s="220">
        <v>41965710.289999999</v>
      </c>
      <c r="W446" s="220">
        <v>41965710.289999999</v>
      </c>
      <c r="X446" s="220">
        <v>41965710.289999999</v>
      </c>
      <c r="Y446" s="220">
        <v>41965710.289999999</v>
      </c>
      <c r="Z446" s="220">
        <v>41965710.289999999</v>
      </c>
      <c r="AA446" s="220">
        <v>41965710.289999999</v>
      </c>
      <c r="AB446" s="220">
        <v>41965710.289999999</v>
      </c>
      <c r="AC446" s="220">
        <v>41965710.289999999</v>
      </c>
      <c r="AD446" s="220">
        <v>41965710.289999999</v>
      </c>
      <c r="AE446" s="220">
        <v>41965710.289999999</v>
      </c>
      <c r="AF446" s="220">
        <v>41965710.289999999</v>
      </c>
      <c r="AG446" s="220">
        <f t="shared" si="77"/>
        <v>503588523.48000008</v>
      </c>
      <c r="AH446" s="234"/>
      <c r="AI446" s="235">
        <f t="shared" si="85"/>
        <v>0</v>
      </c>
      <c r="AJ446" s="235">
        <f t="shared" si="85"/>
        <v>0</v>
      </c>
      <c r="AK446" s="235">
        <f t="shared" si="85"/>
        <v>0</v>
      </c>
      <c r="AL446" s="235">
        <f t="shared" si="83"/>
        <v>0</v>
      </c>
      <c r="AM446" s="235">
        <f t="shared" si="83"/>
        <v>0</v>
      </c>
      <c r="AN446" s="235">
        <f t="shared" si="83"/>
        <v>0</v>
      </c>
      <c r="AO446" s="235">
        <f t="shared" si="78"/>
        <v>74917.39</v>
      </c>
      <c r="AP446" s="235">
        <f t="shared" si="78"/>
        <v>75878.539999999994</v>
      </c>
      <c r="AQ446" s="235">
        <f t="shared" si="78"/>
        <v>75887.990000000005</v>
      </c>
      <c r="AR446" s="235">
        <f t="shared" si="78"/>
        <v>75887.990000000005</v>
      </c>
      <c r="AS446" s="235">
        <f t="shared" si="78"/>
        <v>75887.990000000005</v>
      </c>
      <c r="AT446" s="235">
        <f t="shared" si="78"/>
        <v>75887.990000000005</v>
      </c>
      <c r="AU446" s="236">
        <f t="shared" si="73"/>
        <v>454347.88999999996</v>
      </c>
      <c r="AV446" s="236">
        <f t="shared" si="74"/>
        <v>75887.990000000005</v>
      </c>
      <c r="AW446" s="236">
        <f t="shared" si="74"/>
        <v>75887.990000000005</v>
      </c>
      <c r="AX446" s="236">
        <f t="shared" si="74"/>
        <v>75887.990000000005</v>
      </c>
      <c r="AY446" s="236">
        <f t="shared" si="74"/>
        <v>75887.990000000005</v>
      </c>
      <c r="AZ446" s="236">
        <f t="shared" si="86"/>
        <v>75887.990000000005</v>
      </c>
      <c r="BA446" s="236">
        <f t="shared" si="86"/>
        <v>75887.990000000005</v>
      </c>
      <c r="BB446" s="236">
        <f t="shared" si="86"/>
        <v>75887.990000000005</v>
      </c>
      <c r="BC446" s="236">
        <f t="shared" si="84"/>
        <v>75887.990000000005</v>
      </c>
      <c r="BD446" s="236">
        <f t="shared" si="84"/>
        <v>75887.990000000005</v>
      </c>
      <c r="BE446" s="236">
        <f t="shared" si="84"/>
        <v>75887.990000000005</v>
      </c>
      <c r="BF446" s="236">
        <f t="shared" si="79"/>
        <v>75887.990000000005</v>
      </c>
      <c r="BG446" s="236">
        <f t="shared" si="79"/>
        <v>75887.990000000005</v>
      </c>
      <c r="BH446" s="236">
        <f t="shared" si="79"/>
        <v>75887.990000000005</v>
      </c>
      <c r="BI446" s="236">
        <f t="shared" si="79"/>
        <v>75887.990000000005</v>
      </c>
      <c r="BJ446" s="236">
        <f t="shared" si="79"/>
        <v>75887.990000000005</v>
      </c>
      <c r="BK446" s="236">
        <f t="shared" si="79"/>
        <v>75887.990000000005</v>
      </c>
      <c r="BL446" s="235">
        <f t="shared" si="75"/>
        <v>910655.88</v>
      </c>
      <c r="BM446" s="234"/>
      <c r="BN446" s="235"/>
      <c r="BO446" s="235">
        <f t="shared" si="82"/>
        <v>910655.88</v>
      </c>
      <c r="BP446" s="234"/>
      <c r="BQ446" s="234"/>
    </row>
    <row r="447" spans="1:69">
      <c r="A447" s="234" t="s">
        <v>660</v>
      </c>
      <c r="B447" s="231">
        <v>2.1699999999999997E-2</v>
      </c>
      <c r="C447" s="231">
        <v>2.1699999999999997E-2</v>
      </c>
      <c r="D447" s="220">
        <v>26268138.34</v>
      </c>
      <c r="E447" s="220">
        <v>26268138.34</v>
      </c>
      <c r="F447" s="220">
        <v>26268138.34</v>
      </c>
      <c r="G447" s="220">
        <v>26268138.34</v>
      </c>
      <c r="H447" s="220">
        <v>26268138.34</v>
      </c>
      <c r="I447" s="220">
        <v>26268138.34</v>
      </c>
      <c r="J447" s="220">
        <v>26268138.34</v>
      </c>
      <c r="K447" s="220">
        <v>26268138.34</v>
      </c>
      <c r="L447" s="220">
        <v>26268138.34</v>
      </c>
      <c r="M447" s="220">
        <v>26268138.34</v>
      </c>
      <c r="N447" s="220">
        <v>26268138.34</v>
      </c>
      <c r="O447" s="220">
        <v>26268138.34</v>
      </c>
      <c r="P447" s="220">
        <f t="shared" si="76"/>
        <v>315217660.07999998</v>
      </c>
      <c r="Q447" s="220">
        <v>26268138.34</v>
      </c>
      <c r="R447" s="220">
        <v>26268138.34</v>
      </c>
      <c r="S447" s="220">
        <v>26268138.34</v>
      </c>
      <c r="T447" s="220">
        <v>26268138.34</v>
      </c>
      <c r="U447" s="220">
        <v>26268138.34</v>
      </c>
      <c r="V447" s="220">
        <v>26268138.34</v>
      </c>
      <c r="W447" s="220">
        <v>26268138.34</v>
      </c>
      <c r="X447" s="220">
        <v>26268138.34</v>
      </c>
      <c r="Y447" s="220">
        <v>26268138.34</v>
      </c>
      <c r="Z447" s="220">
        <v>26268138.34</v>
      </c>
      <c r="AA447" s="220">
        <v>26268138.34</v>
      </c>
      <c r="AB447" s="220">
        <v>26268138.34</v>
      </c>
      <c r="AC447" s="220">
        <v>26268138.34</v>
      </c>
      <c r="AD447" s="220">
        <v>26268138.34</v>
      </c>
      <c r="AE447" s="220">
        <v>26268138.34</v>
      </c>
      <c r="AF447" s="220">
        <v>26268138.34</v>
      </c>
      <c r="AG447" s="220">
        <f t="shared" si="77"/>
        <v>315217660.07999998</v>
      </c>
      <c r="AH447" s="234"/>
      <c r="AI447" s="235">
        <f t="shared" si="85"/>
        <v>47501.55</v>
      </c>
      <c r="AJ447" s="235">
        <f t="shared" si="85"/>
        <v>47501.55</v>
      </c>
      <c r="AK447" s="235">
        <f t="shared" si="85"/>
        <v>47501.55</v>
      </c>
      <c r="AL447" s="235">
        <f t="shared" si="83"/>
        <v>47501.55</v>
      </c>
      <c r="AM447" s="235">
        <f t="shared" si="83"/>
        <v>47501.55</v>
      </c>
      <c r="AN447" s="235">
        <f t="shared" si="83"/>
        <v>47501.55</v>
      </c>
      <c r="AO447" s="235">
        <f t="shared" si="78"/>
        <v>47501.55</v>
      </c>
      <c r="AP447" s="235">
        <f t="shared" si="78"/>
        <v>47501.55</v>
      </c>
      <c r="AQ447" s="235">
        <f t="shared" si="78"/>
        <v>47501.55</v>
      </c>
      <c r="AR447" s="235">
        <f t="shared" si="78"/>
        <v>47501.55</v>
      </c>
      <c r="AS447" s="235">
        <f t="shared" si="78"/>
        <v>47501.55</v>
      </c>
      <c r="AT447" s="235">
        <f t="shared" si="78"/>
        <v>47501.55</v>
      </c>
      <c r="AU447" s="236">
        <f t="shared" si="73"/>
        <v>570018.6</v>
      </c>
      <c r="AV447" s="236">
        <f t="shared" si="74"/>
        <v>47501.55</v>
      </c>
      <c r="AW447" s="236">
        <f t="shared" si="74"/>
        <v>47501.55</v>
      </c>
      <c r="AX447" s="236">
        <f t="shared" si="74"/>
        <v>47501.55</v>
      </c>
      <c r="AY447" s="236">
        <f t="shared" si="74"/>
        <v>47501.55</v>
      </c>
      <c r="AZ447" s="236">
        <f t="shared" si="86"/>
        <v>47501.55</v>
      </c>
      <c r="BA447" s="236">
        <f t="shared" si="86"/>
        <v>47501.55</v>
      </c>
      <c r="BB447" s="236">
        <f t="shared" si="86"/>
        <v>47501.55</v>
      </c>
      <c r="BC447" s="236">
        <f t="shared" si="84"/>
        <v>47501.55</v>
      </c>
      <c r="BD447" s="236">
        <f t="shared" si="84"/>
        <v>47501.55</v>
      </c>
      <c r="BE447" s="236">
        <f t="shared" si="84"/>
        <v>47501.55</v>
      </c>
      <c r="BF447" s="236">
        <f t="shared" si="79"/>
        <v>47501.55</v>
      </c>
      <c r="BG447" s="236">
        <f t="shared" si="79"/>
        <v>47501.55</v>
      </c>
      <c r="BH447" s="236">
        <f t="shared" si="79"/>
        <v>47501.55</v>
      </c>
      <c r="BI447" s="236">
        <f t="shared" si="79"/>
        <v>47501.55</v>
      </c>
      <c r="BJ447" s="236">
        <f t="shared" si="79"/>
        <v>47501.55</v>
      </c>
      <c r="BK447" s="236">
        <f t="shared" si="79"/>
        <v>47501.55</v>
      </c>
      <c r="BL447" s="235">
        <f t="shared" si="75"/>
        <v>570018.6</v>
      </c>
      <c r="BM447" s="234"/>
      <c r="BN447" s="235"/>
      <c r="BO447" s="235">
        <f t="shared" si="82"/>
        <v>570018.6</v>
      </c>
      <c r="BP447" s="234"/>
      <c r="BQ447" s="234"/>
    </row>
    <row r="448" spans="1:69">
      <c r="A448" s="234" t="s">
        <v>661</v>
      </c>
      <c r="B448" s="231">
        <v>2.1699999999999997E-2</v>
      </c>
      <c r="C448" s="231">
        <v>2.1699999999999997E-2</v>
      </c>
      <c r="D448" s="220">
        <v>30538.420000000002</v>
      </c>
      <c r="E448" s="220">
        <v>30538.420000000002</v>
      </c>
      <c r="F448" s="220">
        <v>30538.420000000002</v>
      </c>
      <c r="G448" s="220">
        <v>30538.420000000002</v>
      </c>
      <c r="H448" s="220">
        <v>30538.420000000002</v>
      </c>
      <c r="I448" s="220">
        <v>30538.420000000002</v>
      </c>
      <c r="J448" s="220">
        <v>30538.420000000002</v>
      </c>
      <c r="K448" s="220">
        <v>30538.420000000002</v>
      </c>
      <c r="L448" s="220">
        <v>30538.420000000002</v>
      </c>
      <c r="M448" s="220">
        <v>30538.420000000002</v>
      </c>
      <c r="N448" s="220">
        <v>30538.420000000002</v>
      </c>
      <c r="O448" s="220">
        <v>30538.420000000002</v>
      </c>
      <c r="P448" s="220">
        <f t="shared" si="76"/>
        <v>366461.04</v>
      </c>
      <c r="Q448" s="220">
        <v>30538.420000000002</v>
      </c>
      <c r="R448" s="220">
        <v>30538.420000000002</v>
      </c>
      <c r="S448" s="220">
        <v>30538.420000000002</v>
      </c>
      <c r="T448" s="220">
        <v>30538.420000000002</v>
      </c>
      <c r="U448" s="220">
        <v>30538.420000000002</v>
      </c>
      <c r="V448" s="220">
        <v>30538.420000000002</v>
      </c>
      <c r="W448" s="220">
        <v>30538.420000000002</v>
      </c>
      <c r="X448" s="220">
        <v>30538.420000000002</v>
      </c>
      <c r="Y448" s="220">
        <v>30538.420000000002</v>
      </c>
      <c r="Z448" s="220">
        <v>30538.420000000002</v>
      </c>
      <c r="AA448" s="220">
        <v>30538.420000000002</v>
      </c>
      <c r="AB448" s="220">
        <v>30538.420000000002</v>
      </c>
      <c r="AC448" s="220">
        <v>30538.420000000002</v>
      </c>
      <c r="AD448" s="220">
        <v>30538.420000000002</v>
      </c>
      <c r="AE448" s="220">
        <v>30538.420000000002</v>
      </c>
      <c r="AF448" s="220">
        <v>30538.420000000002</v>
      </c>
      <c r="AG448" s="220">
        <f t="shared" si="77"/>
        <v>366461.04</v>
      </c>
      <c r="AH448" s="234"/>
      <c r="AI448" s="235">
        <f t="shared" si="85"/>
        <v>55.22</v>
      </c>
      <c r="AJ448" s="235">
        <f t="shared" si="85"/>
        <v>55.22</v>
      </c>
      <c r="AK448" s="235">
        <f t="shared" si="85"/>
        <v>55.22</v>
      </c>
      <c r="AL448" s="235">
        <f t="shared" si="83"/>
        <v>55.22</v>
      </c>
      <c r="AM448" s="235">
        <f t="shared" si="83"/>
        <v>55.22</v>
      </c>
      <c r="AN448" s="235">
        <f t="shared" si="83"/>
        <v>55.22</v>
      </c>
      <c r="AO448" s="235">
        <f t="shared" si="78"/>
        <v>55.22</v>
      </c>
      <c r="AP448" s="235">
        <f t="shared" si="78"/>
        <v>55.22</v>
      </c>
      <c r="AQ448" s="235">
        <f t="shared" si="78"/>
        <v>55.22</v>
      </c>
      <c r="AR448" s="235">
        <f t="shared" si="78"/>
        <v>55.22</v>
      </c>
      <c r="AS448" s="235">
        <f t="shared" si="78"/>
        <v>55.22</v>
      </c>
      <c r="AT448" s="235">
        <f t="shared" si="78"/>
        <v>55.22</v>
      </c>
      <c r="AU448" s="236">
        <f t="shared" si="73"/>
        <v>662.64000000000021</v>
      </c>
      <c r="AV448" s="236">
        <f t="shared" si="74"/>
        <v>55.22</v>
      </c>
      <c r="AW448" s="236">
        <f t="shared" si="74"/>
        <v>55.22</v>
      </c>
      <c r="AX448" s="236">
        <f t="shared" si="74"/>
        <v>55.22</v>
      </c>
      <c r="AY448" s="236">
        <f t="shared" si="74"/>
        <v>55.22</v>
      </c>
      <c r="AZ448" s="236">
        <f t="shared" si="86"/>
        <v>55.22</v>
      </c>
      <c r="BA448" s="236">
        <f t="shared" si="86"/>
        <v>55.22</v>
      </c>
      <c r="BB448" s="236">
        <f t="shared" si="86"/>
        <v>55.22</v>
      </c>
      <c r="BC448" s="236">
        <f t="shared" si="84"/>
        <v>55.22</v>
      </c>
      <c r="BD448" s="236">
        <f t="shared" si="84"/>
        <v>55.22</v>
      </c>
      <c r="BE448" s="236">
        <f t="shared" si="84"/>
        <v>55.22</v>
      </c>
      <c r="BF448" s="236">
        <f t="shared" si="79"/>
        <v>55.22</v>
      </c>
      <c r="BG448" s="236">
        <f t="shared" si="79"/>
        <v>55.22</v>
      </c>
      <c r="BH448" s="236">
        <f t="shared" si="79"/>
        <v>55.22</v>
      </c>
      <c r="BI448" s="236">
        <f t="shared" si="79"/>
        <v>55.22</v>
      </c>
      <c r="BJ448" s="236">
        <f t="shared" si="79"/>
        <v>55.22</v>
      </c>
      <c r="BK448" s="236">
        <f t="shared" si="79"/>
        <v>55.22</v>
      </c>
      <c r="BL448" s="235">
        <f t="shared" si="75"/>
        <v>662.64000000000021</v>
      </c>
      <c r="BM448" s="234"/>
      <c r="BN448" s="235"/>
      <c r="BO448" s="235">
        <f t="shared" si="82"/>
        <v>662.64000000000021</v>
      </c>
      <c r="BP448" s="234"/>
      <c r="BQ448" s="234"/>
    </row>
    <row r="449" spans="1:69">
      <c r="A449" s="234" t="s">
        <v>662</v>
      </c>
      <c r="B449" s="231">
        <v>2.1699999999999997E-2</v>
      </c>
      <c r="C449" s="231">
        <v>2.1699999999999997E-2</v>
      </c>
      <c r="D449" s="220">
        <v>0</v>
      </c>
      <c r="E449" s="220">
        <v>105260.93000000001</v>
      </c>
      <c r="F449" s="220">
        <v>210521.85</v>
      </c>
      <c r="G449" s="220">
        <v>210521.85</v>
      </c>
      <c r="H449" s="220">
        <v>210521.85</v>
      </c>
      <c r="I449" s="220">
        <v>210521.85</v>
      </c>
      <c r="J449" s="220">
        <v>210521.85</v>
      </c>
      <c r="K449" s="220">
        <v>210521.85</v>
      </c>
      <c r="L449" s="220">
        <v>210521.85</v>
      </c>
      <c r="M449" s="220">
        <v>210521.85</v>
      </c>
      <c r="N449" s="220">
        <v>210521.85</v>
      </c>
      <c r="O449" s="220">
        <v>210521.85</v>
      </c>
      <c r="P449" s="220">
        <f t="shared" si="76"/>
        <v>2210479.4300000002</v>
      </c>
      <c r="Q449" s="220">
        <v>210521.85</v>
      </c>
      <c r="R449" s="220">
        <v>210521.85</v>
      </c>
      <c r="S449" s="220">
        <v>210521.85</v>
      </c>
      <c r="T449" s="220">
        <v>210521.85</v>
      </c>
      <c r="U449" s="220">
        <v>210521.85</v>
      </c>
      <c r="V449" s="220">
        <v>210521.85</v>
      </c>
      <c r="W449" s="220">
        <v>210521.85</v>
      </c>
      <c r="X449" s="220">
        <v>210521.85</v>
      </c>
      <c r="Y449" s="220">
        <v>210521.85</v>
      </c>
      <c r="Z449" s="220">
        <v>210521.85</v>
      </c>
      <c r="AA449" s="220">
        <v>210521.85</v>
      </c>
      <c r="AB449" s="220">
        <v>210521.85</v>
      </c>
      <c r="AC449" s="220">
        <v>210521.85</v>
      </c>
      <c r="AD449" s="220">
        <v>210521.85</v>
      </c>
      <c r="AE449" s="220">
        <v>210521.85</v>
      </c>
      <c r="AF449" s="220">
        <v>210521.85</v>
      </c>
      <c r="AG449" s="220">
        <f t="shared" si="77"/>
        <v>2526262.2000000007</v>
      </c>
      <c r="AH449" s="234"/>
      <c r="AI449" s="235">
        <f t="shared" si="85"/>
        <v>0</v>
      </c>
      <c r="AJ449" s="235">
        <f t="shared" si="85"/>
        <v>190.35</v>
      </c>
      <c r="AK449" s="235">
        <f t="shared" si="85"/>
        <v>380.69</v>
      </c>
      <c r="AL449" s="235">
        <f t="shared" si="83"/>
        <v>380.69</v>
      </c>
      <c r="AM449" s="235">
        <f t="shared" si="83"/>
        <v>380.69</v>
      </c>
      <c r="AN449" s="235">
        <f t="shared" si="83"/>
        <v>380.69</v>
      </c>
      <c r="AO449" s="235">
        <f t="shared" si="78"/>
        <v>380.69</v>
      </c>
      <c r="AP449" s="235">
        <f t="shared" si="78"/>
        <v>380.69</v>
      </c>
      <c r="AQ449" s="235">
        <f t="shared" si="78"/>
        <v>380.69</v>
      </c>
      <c r="AR449" s="235">
        <f t="shared" si="78"/>
        <v>380.69</v>
      </c>
      <c r="AS449" s="235">
        <f t="shared" si="78"/>
        <v>380.69</v>
      </c>
      <c r="AT449" s="235">
        <f t="shared" si="78"/>
        <v>380.69</v>
      </c>
      <c r="AU449" s="236">
        <f t="shared" si="73"/>
        <v>3997.2500000000005</v>
      </c>
      <c r="AV449" s="236">
        <f t="shared" si="74"/>
        <v>380.69</v>
      </c>
      <c r="AW449" s="236">
        <f t="shared" si="74"/>
        <v>380.69</v>
      </c>
      <c r="AX449" s="236">
        <f t="shared" si="74"/>
        <v>380.69</v>
      </c>
      <c r="AY449" s="236">
        <f t="shared" si="74"/>
        <v>380.69</v>
      </c>
      <c r="AZ449" s="236">
        <f t="shared" si="86"/>
        <v>380.69</v>
      </c>
      <c r="BA449" s="236">
        <f t="shared" si="86"/>
        <v>380.69</v>
      </c>
      <c r="BB449" s="236">
        <f t="shared" si="86"/>
        <v>380.69</v>
      </c>
      <c r="BC449" s="236">
        <f t="shared" si="84"/>
        <v>380.69</v>
      </c>
      <c r="BD449" s="236">
        <f t="shared" si="84"/>
        <v>380.69</v>
      </c>
      <c r="BE449" s="236">
        <f t="shared" si="84"/>
        <v>380.69</v>
      </c>
      <c r="BF449" s="236">
        <f t="shared" si="79"/>
        <v>380.69</v>
      </c>
      <c r="BG449" s="236">
        <f t="shared" si="79"/>
        <v>380.69</v>
      </c>
      <c r="BH449" s="236">
        <f t="shared" si="79"/>
        <v>380.69</v>
      </c>
      <c r="BI449" s="236">
        <f t="shared" si="79"/>
        <v>380.69</v>
      </c>
      <c r="BJ449" s="236">
        <f t="shared" si="79"/>
        <v>380.69</v>
      </c>
      <c r="BK449" s="236">
        <f t="shared" si="79"/>
        <v>380.69</v>
      </c>
      <c r="BL449" s="235">
        <f t="shared" si="75"/>
        <v>4568.28</v>
      </c>
      <c r="BM449" s="234"/>
      <c r="BN449" s="235"/>
      <c r="BO449" s="235">
        <f t="shared" si="82"/>
        <v>4568.28</v>
      </c>
      <c r="BP449" s="234"/>
      <c r="BQ449" s="234"/>
    </row>
    <row r="450" spans="1:69">
      <c r="A450" s="234" t="s">
        <v>663</v>
      </c>
      <c r="B450" s="231">
        <v>0</v>
      </c>
      <c r="C450" s="231">
        <v>0</v>
      </c>
      <c r="D450" s="220">
        <v>0</v>
      </c>
      <c r="E450" s="220">
        <v>0</v>
      </c>
      <c r="F450" s="220">
        <v>0</v>
      </c>
      <c r="G450" s="220">
        <v>0</v>
      </c>
      <c r="H450" s="220">
        <v>0</v>
      </c>
      <c r="I450" s="220">
        <v>0</v>
      </c>
      <c r="J450" s="220">
        <v>0</v>
      </c>
      <c r="K450" s="220">
        <v>0</v>
      </c>
      <c r="L450" s="220">
        <v>0</v>
      </c>
      <c r="M450" s="220">
        <v>0</v>
      </c>
      <c r="N450" s="220">
        <v>0</v>
      </c>
      <c r="O450" s="220">
        <v>0</v>
      </c>
      <c r="P450" s="220">
        <f t="shared" si="76"/>
        <v>0</v>
      </c>
      <c r="Q450" s="220">
        <v>0</v>
      </c>
      <c r="R450" s="220">
        <v>0</v>
      </c>
      <c r="S450" s="220">
        <v>0</v>
      </c>
      <c r="T450" s="220">
        <v>0</v>
      </c>
      <c r="U450" s="220">
        <v>0</v>
      </c>
      <c r="V450" s="220">
        <v>0</v>
      </c>
      <c r="W450" s="220">
        <v>0</v>
      </c>
      <c r="X450" s="220">
        <v>0</v>
      </c>
      <c r="Y450" s="220">
        <v>0</v>
      </c>
      <c r="Z450" s="220">
        <v>0</v>
      </c>
      <c r="AA450" s="220">
        <v>0</v>
      </c>
      <c r="AB450" s="220">
        <v>0</v>
      </c>
      <c r="AC450" s="220">
        <v>0</v>
      </c>
      <c r="AD450" s="220">
        <v>0</v>
      </c>
      <c r="AE450" s="220">
        <v>0</v>
      </c>
      <c r="AF450" s="220">
        <v>0</v>
      </c>
      <c r="AG450" s="220">
        <f t="shared" si="77"/>
        <v>0</v>
      </c>
      <c r="AH450" s="234"/>
      <c r="AI450" s="235">
        <f t="shared" si="85"/>
        <v>0</v>
      </c>
      <c r="AJ450" s="235">
        <f t="shared" si="85"/>
        <v>0</v>
      </c>
      <c r="AK450" s="235">
        <f t="shared" si="85"/>
        <v>0</v>
      </c>
      <c r="AL450" s="235">
        <f t="shared" si="83"/>
        <v>0</v>
      </c>
      <c r="AM450" s="235">
        <f t="shared" si="83"/>
        <v>0</v>
      </c>
      <c r="AN450" s="235">
        <f t="shared" si="83"/>
        <v>0</v>
      </c>
      <c r="AO450" s="235">
        <f t="shared" si="83"/>
        <v>0</v>
      </c>
      <c r="AP450" s="235">
        <f t="shared" si="83"/>
        <v>0</v>
      </c>
      <c r="AQ450" s="235">
        <f t="shared" si="83"/>
        <v>0</v>
      </c>
      <c r="AR450" s="235">
        <f t="shared" si="83"/>
        <v>0</v>
      </c>
      <c r="AS450" s="235">
        <f t="shared" si="83"/>
        <v>0</v>
      </c>
      <c r="AT450" s="235">
        <f t="shared" si="83"/>
        <v>0</v>
      </c>
      <c r="AU450" s="236">
        <f t="shared" si="73"/>
        <v>0</v>
      </c>
      <c r="AV450" s="236">
        <f t="shared" si="74"/>
        <v>0</v>
      </c>
      <c r="AW450" s="236">
        <f t="shared" si="74"/>
        <v>0</v>
      </c>
      <c r="AX450" s="236">
        <f t="shared" si="74"/>
        <v>0</v>
      </c>
      <c r="AY450" s="236">
        <f t="shared" si="74"/>
        <v>0</v>
      </c>
      <c r="AZ450" s="236">
        <f t="shared" si="86"/>
        <v>0</v>
      </c>
      <c r="BA450" s="236">
        <f t="shared" si="86"/>
        <v>0</v>
      </c>
      <c r="BB450" s="236">
        <f t="shared" si="86"/>
        <v>0</v>
      </c>
      <c r="BC450" s="236">
        <f t="shared" si="84"/>
        <v>0</v>
      </c>
      <c r="BD450" s="236">
        <f t="shared" si="84"/>
        <v>0</v>
      </c>
      <c r="BE450" s="236">
        <f t="shared" si="84"/>
        <v>0</v>
      </c>
      <c r="BF450" s="236">
        <f t="shared" si="84"/>
        <v>0</v>
      </c>
      <c r="BG450" s="236">
        <f t="shared" si="84"/>
        <v>0</v>
      </c>
      <c r="BH450" s="236">
        <f t="shared" si="84"/>
        <v>0</v>
      </c>
      <c r="BI450" s="236">
        <f t="shared" si="84"/>
        <v>0</v>
      </c>
      <c r="BJ450" s="236">
        <f t="shared" si="84"/>
        <v>0</v>
      </c>
      <c r="BK450" s="236">
        <f t="shared" si="84"/>
        <v>0</v>
      </c>
      <c r="BL450" s="235">
        <f t="shared" si="75"/>
        <v>0</v>
      </c>
      <c r="BM450" s="234"/>
      <c r="BN450" s="234"/>
      <c r="BO450" s="234"/>
      <c r="BP450" s="234"/>
      <c r="BQ450" s="234"/>
    </row>
    <row r="451" spans="1:69">
      <c r="A451" s="234" t="s">
        <v>664</v>
      </c>
      <c r="B451" s="231">
        <v>0</v>
      </c>
      <c r="C451" s="231">
        <v>0</v>
      </c>
      <c r="D451" s="220">
        <v>60322.65</v>
      </c>
      <c r="E451" s="220">
        <v>60322.65</v>
      </c>
      <c r="F451" s="220">
        <v>60322.65</v>
      </c>
      <c r="G451" s="220">
        <v>60322.65</v>
      </c>
      <c r="H451" s="220">
        <v>60322.65</v>
      </c>
      <c r="I451" s="220">
        <v>60322.65</v>
      </c>
      <c r="J451" s="220">
        <v>60322.65</v>
      </c>
      <c r="K451" s="220">
        <v>60322.65</v>
      </c>
      <c r="L451" s="220">
        <v>60322.65</v>
      </c>
      <c r="M451" s="220">
        <v>60322.65</v>
      </c>
      <c r="N451" s="220">
        <v>60322.65</v>
      </c>
      <c r="O451" s="220">
        <v>60322.65</v>
      </c>
      <c r="P451" s="220">
        <f t="shared" si="76"/>
        <v>723871.80000000016</v>
      </c>
      <c r="Q451" s="220">
        <v>60322.65</v>
      </c>
      <c r="R451" s="220">
        <v>60322.65</v>
      </c>
      <c r="S451" s="220">
        <v>60322.65</v>
      </c>
      <c r="T451" s="220">
        <v>60322.65</v>
      </c>
      <c r="U451" s="220">
        <v>60322.65</v>
      </c>
      <c r="V451" s="220">
        <v>60322.65</v>
      </c>
      <c r="W451" s="220">
        <v>60322.65</v>
      </c>
      <c r="X451" s="220">
        <v>60322.65</v>
      </c>
      <c r="Y451" s="220">
        <v>60322.65</v>
      </c>
      <c r="Z451" s="220">
        <v>60322.65</v>
      </c>
      <c r="AA451" s="220">
        <v>60322.65</v>
      </c>
      <c r="AB451" s="220">
        <v>60322.65</v>
      </c>
      <c r="AC451" s="220">
        <v>60322.65</v>
      </c>
      <c r="AD451" s="220">
        <v>60322.65</v>
      </c>
      <c r="AE451" s="220">
        <v>60322.65</v>
      </c>
      <c r="AF451" s="220">
        <v>60322.65</v>
      </c>
      <c r="AG451" s="220">
        <f t="shared" si="77"/>
        <v>723871.80000000016</v>
      </c>
      <c r="AH451" s="234"/>
      <c r="AI451" s="235">
        <f t="shared" si="85"/>
        <v>0</v>
      </c>
      <c r="AJ451" s="235">
        <f t="shared" si="85"/>
        <v>0</v>
      </c>
      <c r="AK451" s="235">
        <f t="shared" si="85"/>
        <v>0</v>
      </c>
      <c r="AL451" s="235">
        <f t="shared" si="83"/>
        <v>0</v>
      </c>
      <c r="AM451" s="235">
        <f t="shared" si="83"/>
        <v>0</v>
      </c>
      <c r="AN451" s="235">
        <f t="shared" si="83"/>
        <v>0</v>
      </c>
      <c r="AO451" s="235">
        <f t="shared" si="83"/>
        <v>0</v>
      </c>
      <c r="AP451" s="235">
        <f t="shared" si="83"/>
        <v>0</v>
      </c>
      <c r="AQ451" s="235">
        <f t="shared" si="83"/>
        <v>0</v>
      </c>
      <c r="AR451" s="235">
        <f t="shared" si="83"/>
        <v>0</v>
      </c>
      <c r="AS451" s="235">
        <f t="shared" si="83"/>
        <v>0</v>
      </c>
      <c r="AT451" s="235">
        <f t="shared" si="83"/>
        <v>0</v>
      </c>
      <c r="AU451" s="236">
        <f t="shared" si="73"/>
        <v>0</v>
      </c>
      <c r="AV451" s="236">
        <f t="shared" si="74"/>
        <v>0</v>
      </c>
      <c r="AW451" s="236">
        <f t="shared" si="74"/>
        <v>0</v>
      </c>
      <c r="AX451" s="236">
        <f t="shared" si="74"/>
        <v>0</v>
      </c>
      <c r="AY451" s="236">
        <f t="shared" si="74"/>
        <v>0</v>
      </c>
      <c r="AZ451" s="236">
        <f t="shared" si="86"/>
        <v>0</v>
      </c>
      <c r="BA451" s="236">
        <f t="shared" si="86"/>
        <v>0</v>
      </c>
      <c r="BB451" s="236">
        <f t="shared" si="86"/>
        <v>0</v>
      </c>
      <c r="BC451" s="236">
        <f t="shared" si="84"/>
        <v>0</v>
      </c>
      <c r="BD451" s="236">
        <f t="shared" si="84"/>
        <v>0</v>
      </c>
      <c r="BE451" s="236">
        <f t="shared" si="84"/>
        <v>0</v>
      </c>
      <c r="BF451" s="236">
        <f t="shared" si="84"/>
        <v>0</v>
      </c>
      <c r="BG451" s="236">
        <f t="shared" si="84"/>
        <v>0</v>
      </c>
      <c r="BH451" s="236">
        <f t="shared" si="84"/>
        <v>0</v>
      </c>
      <c r="BI451" s="236">
        <f t="shared" si="84"/>
        <v>0</v>
      </c>
      <c r="BJ451" s="236">
        <f t="shared" si="84"/>
        <v>0</v>
      </c>
      <c r="BK451" s="236">
        <f t="shared" si="84"/>
        <v>0</v>
      </c>
      <c r="BL451" s="235">
        <f t="shared" si="75"/>
        <v>0</v>
      </c>
      <c r="BM451" s="234"/>
      <c r="BN451" s="234"/>
      <c r="BO451" s="234"/>
      <c r="BP451" s="234"/>
      <c r="BQ451" s="234"/>
    </row>
    <row r="452" spans="1:69">
      <c r="A452" s="234" t="s">
        <v>665</v>
      </c>
      <c r="B452" s="231">
        <v>4.24E-2</v>
      </c>
      <c r="C452" s="231">
        <v>4.24E-2</v>
      </c>
      <c r="D452" s="220">
        <v>0</v>
      </c>
      <c r="E452" s="220">
        <v>0</v>
      </c>
      <c r="F452" s="220">
        <v>0</v>
      </c>
      <c r="G452" s="220">
        <v>0</v>
      </c>
      <c r="H452" s="220">
        <v>0</v>
      </c>
      <c r="I452" s="220">
        <v>0</v>
      </c>
      <c r="J452" s="220">
        <v>0</v>
      </c>
      <c r="K452" s="220">
        <v>0</v>
      </c>
      <c r="L452" s="220">
        <v>0</v>
      </c>
      <c r="M452" s="220">
        <v>0</v>
      </c>
      <c r="N452" s="220">
        <v>0</v>
      </c>
      <c r="O452" s="220">
        <v>0</v>
      </c>
      <c r="P452" s="220">
        <f t="shared" si="76"/>
        <v>0</v>
      </c>
      <c r="Q452" s="220">
        <v>0</v>
      </c>
      <c r="R452" s="220">
        <v>0</v>
      </c>
      <c r="S452" s="220">
        <v>0</v>
      </c>
      <c r="T452" s="220">
        <v>0</v>
      </c>
      <c r="U452" s="220">
        <v>0</v>
      </c>
      <c r="V452" s="220">
        <v>0</v>
      </c>
      <c r="W452" s="220">
        <v>0</v>
      </c>
      <c r="X452" s="220">
        <v>0</v>
      </c>
      <c r="Y452" s="220">
        <v>0</v>
      </c>
      <c r="Z452" s="220">
        <v>0</v>
      </c>
      <c r="AA452" s="220">
        <v>0</v>
      </c>
      <c r="AB452" s="220">
        <v>0</v>
      </c>
      <c r="AC452" s="220">
        <v>0</v>
      </c>
      <c r="AD452" s="220">
        <v>0</v>
      </c>
      <c r="AE452" s="220">
        <v>0</v>
      </c>
      <c r="AF452" s="220">
        <v>0</v>
      </c>
      <c r="AG452" s="220">
        <f t="shared" si="77"/>
        <v>0</v>
      </c>
      <c r="AH452" s="234"/>
      <c r="AI452" s="235">
        <f t="shared" si="85"/>
        <v>0</v>
      </c>
      <c r="AJ452" s="235">
        <f t="shared" si="85"/>
        <v>0</v>
      </c>
      <c r="AK452" s="235">
        <f t="shared" si="85"/>
        <v>0</v>
      </c>
      <c r="AL452" s="235">
        <f t="shared" si="83"/>
        <v>0</v>
      </c>
      <c r="AM452" s="235">
        <f t="shared" si="83"/>
        <v>0</v>
      </c>
      <c r="AN452" s="235">
        <f t="shared" si="83"/>
        <v>0</v>
      </c>
      <c r="AO452" s="235">
        <f t="shared" si="83"/>
        <v>0</v>
      </c>
      <c r="AP452" s="235">
        <f t="shared" si="83"/>
        <v>0</v>
      </c>
      <c r="AQ452" s="235">
        <f t="shared" si="83"/>
        <v>0</v>
      </c>
      <c r="AR452" s="235">
        <f t="shared" si="83"/>
        <v>0</v>
      </c>
      <c r="AS452" s="235">
        <f t="shared" si="83"/>
        <v>0</v>
      </c>
      <c r="AT452" s="235">
        <f t="shared" si="83"/>
        <v>0</v>
      </c>
      <c r="AU452" s="236">
        <f t="shared" si="73"/>
        <v>0</v>
      </c>
      <c r="AV452" s="236">
        <f t="shared" si="74"/>
        <v>0</v>
      </c>
      <c r="AW452" s="236">
        <f t="shared" si="74"/>
        <v>0</v>
      </c>
      <c r="AX452" s="236">
        <f t="shared" si="74"/>
        <v>0</v>
      </c>
      <c r="AY452" s="236">
        <f t="shared" ref="AY452:AY466" si="87">ROUND(T452*$B452/12,2)</f>
        <v>0</v>
      </c>
      <c r="AZ452" s="236">
        <f t="shared" si="86"/>
        <v>0</v>
      </c>
      <c r="BA452" s="236">
        <f t="shared" si="86"/>
        <v>0</v>
      </c>
      <c r="BB452" s="236">
        <f t="shared" si="86"/>
        <v>0</v>
      </c>
      <c r="BC452" s="236">
        <f t="shared" si="84"/>
        <v>0</v>
      </c>
      <c r="BD452" s="236">
        <f t="shared" si="84"/>
        <v>0</v>
      </c>
      <c r="BE452" s="236">
        <f t="shared" si="84"/>
        <v>0</v>
      </c>
      <c r="BF452" s="236">
        <f t="shared" si="84"/>
        <v>0</v>
      </c>
      <c r="BG452" s="236">
        <f t="shared" si="84"/>
        <v>0</v>
      </c>
      <c r="BH452" s="236">
        <f t="shared" si="84"/>
        <v>0</v>
      </c>
      <c r="BI452" s="236">
        <f t="shared" si="84"/>
        <v>0</v>
      </c>
      <c r="BJ452" s="236">
        <f t="shared" si="84"/>
        <v>0</v>
      </c>
      <c r="BK452" s="236">
        <f t="shared" si="84"/>
        <v>0</v>
      </c>
      <c r="BL452" s="235">
        <f t="shared" si="75"/>
        <v>0</v>
      </c>
      <c r="BM452" s="234"/>
      <c r="BN452" s="234"/>
      <c r="BO452" s="234"/>
      <c r="BP452" s="234"/>
      <c r="BQ452" s="234"/>
    </row>
    <row r="453" spans="1:69">
      <c r="A453" s="234" t="s">
        <v>666</v>
      </c>
      <c r="B453" s="231">
        <v>4.6100000000000002E-2</v>
      </c>
      <c r="C453" s="231">
        <v>4.6100000000000002E-2</v>
      </c>
      <c r="D453" s="220">
        <v>280781.40000000002</v>
      </c>
      <c r="E453" s="220">
        <v>299059.03999999998</v>
      </c>
      <c r="F453" s="220">
        <v>273565.59999999998</v>
      </c>
      <c r="G453" s="220">
        <v>248072.16</v>
      </c>
      <c r="H453" s="220">
        <v>248072.16</v>
      </c>
      <c r="I453" s="220">
        <v>248072.16</v>
      </c>
      <c r="J453" s="220">
        <v>247978.92500000002</v>
      </c>
      <c r="K453" s="220">
        <v>247885.69</v>
      </c>
      <c r="L453" s="220">
        <v>247885.69</v>
      </c>
      <c r="M453" s="220">
        <v>247885.69</v>
      </c>
      <c r="N453" s="220">
        <v>247885.69</v>
      </c>
      <c r="O453" s="220">
        <v>247885.69</v>
      </c>
      <c r="P453" s="220">
        <f t="shared" si="76"/>
        <v>3085029.8949999996</v>
      </c>
      <c r="Q453" s="220">
        <v>247885.69</v>
      </c>
      <c r="R453" s="220">
        <v>247885.69</v>
      </c>
      <c r="S453" s="220">
        <v>247885.69</v>
      </c>
      <c r="T453" s="220">
        <v>247885.69</v>
      </c>
      <c r="U453" s="220">
        <v>247885.69</v>
      </c>
      <c r="V453" s="220">
        <v>247885.69</v>
      </c>
      <c r="W453" s="220">
        <v>247885.69</v>
      </c>
      <c r="X453" s="220">
        <v>247885.69</v>
      </c>
      <c r="Y453" s="220">
        <v>247885.69</v>
      </c>
      <c r="Z453" s="220">
        <v>247885.69</v>
      </c>
      <c r="AA453" s="220">
        <v>247885.69</v>
      </c>
      <c r="AB453" s="220">
        <v>247885.69</v>
      </c>
      <c r="AC453" s="220">
        <v>247885.69</v>
      </c>
      <c r="AD453" s="220">
        <v>247885.69</v>
      </c>
      <c r="AE453" s="220">
        <v>247885.69</v>
      </c>
      <c r="AF453" s="220">
        <v>247885.69</v>
      </c>
      <c r="AG453" s="220">
        <f t="shared" si="77"/>
        <v>2974628.28</v>
      </c>
      <c r="AH453" s="234"/>
      <c r="AI453" s="235">
        <f t="shared" si="85"/>
        <v>1078.67</v>
      </c>
      <c r="AJ453" s="235">
        <f t="shared" si="85"/>
        <v>1148.8900000000001</v>
      </c>
      <c r="AK453" s="235">
        <f t="shared" si="85"/>
        <v>1050.95</v>
      </c>
      <c r="AL453" s="235">
        <f t="shared" si="83"/>
        <v>953.01</v>
      </c>
      <c r="AM453" s="235">
        <f t="shared" si="83"/>
        <v>953.01</v>
      </c>
      <c r="AN453" s="235">
        <f t="shared" si="83"/>
        <v>953.01</v>
      </c>
      <c r="AO453" s="235">
        <f t="shared" si="83"/>
        <v>952.65</v>
      </c>
      <c r="AP453" s="235">
        <f t="shared" si="83"/>
        <v>952.29</v>
      </c>
      <c r="AQ453" s="235">
        <f t="shared" si="83"/>
        <v>952.29</v>
      </c>
      <c r="AR453" s="235">
        <f t="shared" si="83"/>
        <v>952.29</v>
      </c>
      <c r="AS453" s="235">
        <f t="shared" si="83"/>
        <v>952.29</v>
      </c>
      <c r="AT453" s="235">
        <f t="shared" si="83"/>
        <v>952.29</v>
      </c>
      <c r="AU453" s="236">
        <f t="shared" ref="AU453:AU466" si="88">SUM(AI453:AT453)</f>
        <v>11851.640000000003</v>
      </c>
      <c r="AV453" s="236">
        <f t="shared" ref="AV453:AX466" si="89">ROUND(Q453*$B453/12,2)</f>
        <v>952.29</v>
      </c>
      <c r="AW453" s="236">
        <f t="shared" si="89"/>
        <v>952.29</v>
      </c>
      <c r="AX453" s="236">
        <f t="shared" si="89"/>
        <v>952.29</v>
      </c>
      <c r="AY453" s="236">
        <f t="shared" si="87"/>
        <v>952.29</v>
      </c>
      <c r="AZ453" s="236">
        <f t="shared" si="86"/>
        <v>952.29</v>
      </c>
      <c r="BA453" s="236">
        <f t="shared" si="86"/>
        <v>952.29</v>
      </c>
      <c r="BB453" s="236">
        <f t="shared" si="86"/>
        <v>952.29</v>
      </c>
      <c r="BC453" s="236">
        <f t="shared" si="84"/>
        <v>952.29</v>
      </c>
      <c r="BD453" s="236">
        <f t="shared" si="84"/>
        <v>952.29</v>
      </c>
      <c r="BE453" s="236">
        <f t="shared" si="84"/>
        <v>952.29</v>
      </c>
      <c r="BF453" s="236">
        <f t="shared" si="84"/>
        <v>952.29</v>
      </c>
      <c r="BG453" s="236">
        <f t="shared" si="84"/>
        <v>952.29</v>
      </c>
      <c r="BH453" s="236">
        <f t="shared" si="84"/>
        <v>952.29</v>
      </c>
      <c r="BI453" s="236">
        <f t="shared" si="84"/>
        <v>952.29</v>
      </c>
      <c r="BJ453" s="236">
        <f t="shared" si="84"/>
        <v>952.29</v>
      </c>
      <c r="BK453" s="236">
        <f t="shared" si="84"/>
        <v>952.29</v>
      </c>
      <c r="BL453" s="235">
        <f t="shared" ref="BL453:BL466" si="90">SUM(AZ453:BK453)</f>
        <v>11427.480000000003</v>
      </c>
      <c r="BM453" s="234"/>
      <c r="BN453" s="234"/>
      <c r="BO453" s="234"/>
      <c r="BP453" s="234"/>
      <c r="BQ453" s="234"/>
    </row>
    <row r="454" spans="1:69">
      <c r="A454" s="234" t="s">
        <v>667</v>
      </c>
      <c r="B454" s="231">
        <v>4.6100000000000002E-2</v>
      </c>
      <c r="C454" s="231">
        <v>4.6100000000000002E-2</v>
      </c>
      <c r="D454" s="220">
        <v>0</v>
      </c>
      <c r="E454" s="220">
        <v>0</v>
      </c>
      <c r="F454" s="220">
        <v>0</v>
      </c>
      <c r="G454" s="220">
        <v>0</v>
      </c>
      <c r="H454" s="220">
        <v>0</v>
      </c>
      <c r="I454" s="220">
        <v>0</v>
      </c>
      <c r="J454" s="220">
        <v>15747.855000000001</v>
      </c>
      <c r="K454" s="220">
        <v>31495.710000000003</v>
      </c>
      <c r="L454" s="220">
        <v>31495.710000000003</v>
      </c>
      <c r="M454" s="220">
        <v>31495.710000000003</v>
      </c>
      <c r="N454" s="220">
        <v>31495.710000000003</v>
      </c>
      <c r="O454" s="220">
        <v>31495.710000000003</v>
      </c>
      <c r="P454" s="220">
        <f t="shared" ref="P454:P466" si="91">SUM(D454:O454)</f>
        <v>173226.405</v>
      </c>
      <c r="Q454" s="220">
        <v>31495.710000000003</v>
      </c>
      <c r="R454" s="220">
        <v>31495.710000000003</v>
      </c>
      <c r="S454" s="220">
        <v>31495.710000000003</v>
      </c>
      <c r="T454" s="220">
        <v>31495.710000000003</v>
      </c>
      <c r="U454" s="220">
        <v>31495.710000000003</v>
      </c>
      <c r="V454" s="220">
        <v>31495.710000000003</v>
      </c>
      <c r="W454" s="220">
        <v>31495.710000000003</v>
      </c>
      <c r="X454" s="220">
        <v>31495.710000000003</v>
      </c>
      <c r="Y454" s="220">
        <v>31495.710000000003</v>
      </c>
      <c r="Z454" s="220">
        <v>538095.495</v>
      </c>
      <c r="AA454" s="220">
        <v>1044695.2799999999</v>
      </c>
      <c r="AB454" s="220">
        <v>1044695.2799999999</v>
      </c>
      <c r="AC454" s="220">
        <v>1044695.2799999999</v>
      </c>
      <c r="AD454" s="220">
        <v>1044695.2799999999</v>
      </c>
      <c r="AE454" s="220">
        <v>1044695.2799999999</v>
      </c>
      <c r="AF454" s="220">
        <v>1044695.2799999999</v>
      </c>
      <c r="AG454" s="220">
        <f t="shared" ref="AG454:AG466" si="92">SUM(U454:AF454)</f>
        <v>6963745.7250000006</v>
      </c>
      <c r="AH454" s="234"/>
      <c r="AI454" s="235">
        <f t="shared" si="85"/>
        <v>0</v>
      </c>
      <c r="AJ454" s="235">
        <f t="shared" si="85"/>
        <v>0</v>
      </c>
      <c r="AK454" s="235">
        <f t="shared" si="85"/>
        <v>0</v>
      </c>
      <c r="AL454" s="235">
        <f t="shared" si="83"/>
        <v>0</v>
      </c>
      <c r="AM454" s="235">
        <f t="shared" si="83"/>
        <v>0</v>
      </c>
      <c r="AN454" s="235">
        <f t="shared" si="83"/>
        <v>0</v>
      </c>
      <c r="AO454" s="235">
        <f t="shared" si="83"/>
        <v>60.5</v>
      </c>
      <c r="AP454" s="235">
        <f t="shared" si="83"/>
        <v>121</v>
      </c>
      <c r="AQ454" s="235">
        <f t="shared" si="83"/>
        <v>121</v>
      </c>
      <c r="AR454" s="235">
        <f t="shared" si="83"/>
        <v>121</v>
      </c>
      <c r="AS454" s="235">
        <f t="shared" si="83"/>
        <v>121</v>
      </c>
      <c r="AT454" s="235">
        <f t="shared" si="83"/>
        <v>121</v>
      </c>
      <c r="AU454" s="236">
        <f t="shared" si="88"/>
        <v>665.5</v>
      </c>
      <c r="AV454" s="236">
        <f t="shared" si="89"/>
        <v>121</v>
      </c>
      <c r="AW454" s="236">
        <f t="shared" si="89"/>
        <v>121</v>
      </c>
      <c r="AX454" s="236">
        <f t="shared" si="89"/>
        <v>121</v>
      </c>
      <c r="AY454" s="236">
        <f t="shared" si="87"/>
        <v>121</v>
      </c>
      <c r="AZ454" s="236">
        <f t="shared" si="86"/>
        <v>121</v>
      </c>
      <c r="BA454" s="236">
        <f t="shared" si="86"/>
        <v>121</v>
      </c>
      <c r="BB454" s="236">
        <f t="shared" si="86"/>
        <v>121</v>
      </c>
      <c r="BC454" s="236">
        <f t="shared" si="84"/>
        <v>121</v>
      </c>
      <c r="BD454" s="236">
        <f t="shared" si="84"/>
        <v>121</v>
      </c>
      <c r="BE454" s="236">
        <f t="shared" si="84"/>
        <v>2067.1799999999998</v>
      </c>
      <c r="BF454" s="236">
        <f t="shared" si="84"/>
        <v>4013.37</v>
      </c>
      <c r="BG454" s="236">
        <f t="shared" si="84"/>
        <v>4013.37</v>
      </c>
      <c r="BH454" s="236">
        <f t="shared" si="84"/>
        <v>4013.37</v>
      </c>
      <c r="BI454" s="236">
        <f t="shared" si="84"/>
        <v>4013.37</v>
      </c>
      <c r="BJ454" s="236">
        <f t="shared" si="84"/>
        <v>4013.37</v>
      </c>
      <c r="BK454" s="236">
        <f t="shared" si="84"/>
        <v>4013.37</v>
      </c>
      <c r="BL454" s="235">
        <f t="shared" si="90"/>
        <v>26752.399999999994</v>
      </c>
      <c r="BM454" s="234"/>
      <c r="BN454" s="234"/>
      <c r="BO454" s="234"/>
      <c r="BP454" s="234"/>
      <c r="BQ454" s="234"/>
    </row>
    <row r="455" spans="1:69">
      <c r="A455" s="234" t="s">
        <v>668</v>
      </c>
      <c r="B455" s="231">
        <v>4.36E-2</v>
      </c>
      <c r="C455" s="231">
        <v>4.36E-2</v>
      </c>
      <c r="D455" s="220">
        <v>98273.49</v>
      </c>
      <c r="E455" s="220">
        <v>104670.66</v>
      </c>
      <c r="F455" s="220">
        <v>130164.1</v>
      </c>
      <c r="G455" s="220">
        <v>155657.54</v>
      </c>
      <c r="H455" s="220">
        <v>155657.54</v>
      </c>
      <c r="I455" s="220">
        <v>155657.54</v>
      </c>
      <c r="J455" s="220">
        <v>155657.54</v>
      </c>
      <c r="K455" s="220">
        <v>155657.54</v>
      </c>
      <c r="L455" s="220">
        <v>155657.54</v>
      </c>
      <c r="M455" s="220">
        <v>155657.54</v>
      </c>
      <c r="N455" s="220">
        <v>155657.54</v>
      </c>
      <c r="O455" s="220">
        <v>155657.54</v>
      </c>
      <c r="P455" s="220">
        <f t="shared" si="91"/>
        <v>1734026.1100000003</v>
      </c>
      <c r="Q455" s="220">
        <v>155657.54</v>
      </c>
      <c r="R455" s="220">
        <v>155657.54</v>
      </c>
      <c r="S455" s="220">
        <v>155657.54</v>
      </c>
      <c r="T455" s="220">
        <v>155657.54</v>
      </c>
      <c r="U455" s="220">
        <v>155657.54</v>
      </c>
      <c r="V455" s="220">
        <v>155657.54</v>
      </c>
      <c r="W455" s="220">
        <v>155657.54</v>
      </c>
      <c r="X455" s="220">
        <v>155657.54</v>
      </c>
      <c r="Y455" s="220">
        <v>155657.54</v>
      </c>
      <c r="Z455" s="220">
        <v>155657.54</v>
      </c>
      <c r="AA455" s="220">
        <v>155657.54</v>
      </c>
      <c r="AB455" s="220">
        <v>155657.54</v>
      </c>
      <c r="AC455" s="220">
        <v>155657.54</v>
      </c>
      <c r="AD455" s="220">
        <v>155657.54</v>
      </c>
      <c r="AE455" s="220">
        <v>155657.54</v>
      </c>
      <c r="AF455" s="220">
        <v>155657.54</v>
      </c>
      <c r="AG455" s="220">
        <f t="shared" si="92"/>
        <v>1867890.4800000002</v>
      </c>
      <c r="AH455" s="234"/>
      <c r="AI455" s="235">
        <f t="shared" si="85"/>
        <v>357.06</v>
      </c>
      <c r="AJ455" s="235">
        <f t="shared" si="85"/>
        <v>380.3</v>
      </c>
      <c r="AK455" s="235">
        <f t="shared" si="85"/>
        <v>472.93</v>
      </c>
      <c r="AL455" s="235">
        <f t="shared" si="83"/>
        <v>565.55999999999995</v>
      </c>
      <c r="AM455" s="235">
        <f t="shared" si="83"/>
        <v>565.55999999999995</v>
      </c>
      <c r="AN455" s="235">
        <f t="shared" si="83"/>
        <v>565.55999999999995</v>
      </c>
      <c r="AO455" s="235">
        <f t="shared" si="83"/>
        <v>565.55999999999995</v>
      </c>
      <c r="AP455" s="235">
        <f t="shared" si="83"/>
        <v>565.55999999999995</v>
      </c>
      <c r="AQ455" s="235">
        <f t="shared" si="83"/>
        <v>565.55999999999995</v>
      </c>
      <c r="AR455" s="235">
        <f t="shared" si="83"/>
        <v>565.55999999999995</v>
      </c>
      <c r="AS455" s="235">
        <f t="shared" si="83"/>
        <v>565.55999999999995</v>
      </c>
      <c r="AT455" s="235">
        <f t="shared" si="83"/>
        <v>565.55999999999995</v>
      </c>
      <c r="AU455" s="236">
        <f t="shared" si="88"/>
        <v>6300.3299999999981</v>
      </c>
      <c r="AV455" s="236">
        <f t="shared" si="89"/>
        <v>565.55999999999995</v>
      </c>
      <c r="AW455" s="236">
        <f t="shared" si="89"/>
        <v>565.55999999999995</v>
      </c>
      <c r="AX455" s="236">
        <f t="shared" si="89"/>
        <v>565.55999999999995</v>
      </c>
      <c r="AY455" s="236">
        <f t="shared" si="87"/>
        <v>565.55999999999995</v>
      </c>
      <c r="AZ455" s="236">
        <f t="shared" si="86"/>
        <v>565.55999999999995</v>
      </c>
      <c r="BA455" s="236">
        <f t="shared" si="86"/>
        <v>565.55999999999995</v>
      </c>
      <c r="BB455" s="236">
        <f t="shared" si="86"/>
        <v>565.55999999999995</v>
      </c>
      <c r="BC455" s="236">
        <f t="shared" si="84"/>
        <v>565.55999999999995</v>
      </c>
      <c r="BD455" s="236">
        <f t="shared" si="84"/>
        <v>565.55999999999995</v>
      </c>
      <c r="BE455" s="236">
        <f t="shared" si="84"/>
        <v>565.55999999999995</v>
      </c>
      <c r="BF455" s="236">
        <f t="shared" si="84"/>
        <v>565.55999999999995</v>
      </c>
      <c r="BG455" s="236">
        <f t="shared" si="84"/>
        <v>565.55999999999995</v>
      </c>
      <c r="BH455" s="236">
        <f t="shared" si="84"/>
        <v>565.55999999999995</v>
      </c>
      <c r="BI455" s="236">
        <f t="shared" si="84"/>
        <v>565.55999999999995</v>
      </c>
      <c r="BJ455" s="236">
        <f t="shared" si="84"/>
        <v>565.55999999999995</v>
      </c>
      <c r="BK455" s="236">
        <f t="shared" si="84"/>
        <v>565.55999999999995</v>
      </c>
      <c r="BL455" s="235">
        <f t="shared" si="90"/>
        <v>6786.7199999999975</v>
      </c>
      <c r="BM455" s="234"/>
      <c r="BN455" s="234"/>
      <c r="BO455" s="234"/>
      <c r="BP455" s="234"/>
      <c r="BQ455" s="234"/>
    </row>
    <row r="456" spans="1:69">
      <c r="A456" s="234" t="s">
        <v>669</v>
      </c>
      <c r="B456" s="231">
        <v>4.36E-2</v>
      </c>
      <c r="C456" s="231">
        <v>4.36E-2</v>
      </c>
      <c r="D456" s="220">
        <v>0</v>
      </c>
      <c r="E456" s="220">
        <v>0</v>
      </c>
      <c r="F456" s="220">
        <v>0</v>
      </c>
      <c r="G456" s="220">
        <v>0</v>
      </c>
      <c r="H456" s="220">
        <v>0</v>
      </c>
      <c r="I456" s="220">
        <v>0</v>
      </c>
      <c r="J456" s="220">
        <v>0</v>
      </c>
      <c r="K456" s="220">
        <v>0</v>
      </c>
      <c r="L456" s="220">
        <v>0</v>
      </c>
      <c r="M456" s="220">
        <v>0</v>
      </c>
      <c r="N456" s="220">
        <v>0</v>
      </c>
      <c r="O456" s="220">
        <v>0</v>
      </c>
      <c r="P456" s="220">
        <f t="shared" si="91"/>
        <v>0</v>
      </c>
      <c r="Q456" s="220">
        <v>0</v>
      </c>
      <c r="R456" s="220">
        <v>0</v>
      </c>
      <c r="S456" s="220">
        <v>0</v>
      </c>
      <c r="T456" s="220">
        <v>0</v>
      </c>
      <c r="U456" s="220">
        <v>0</v>
      </c>
      <c r="V456" s="220">
        <v>0</v>
      </c>
      <c r="W456" s="220">
        <v>0</v>
      </c>
      <c r="X456" s="220">
        <v>0</v>
      </c>
      <c r="Y456" s="220">
        <v>0</v>
      </c>
      <c r="Z456" s="220">
        <v>0</v>
      </c>
      <c r="AA456" s="220">
        <v>0</v>
      </c>
      <c r="AB456" s="220">
        <v>0</v>
      </c>
      <c r="AC456" s="220">
        <v>0</v>
      </c>
      <c r="AD456" s="220">
        <v>0</v>
      </c>
      <c r="AE456" s="220">
        <v>0</v>
      </c>
      <c r="AF456" s="220">
        <v>0</v>
      </c>
      <c r="AG456" s="220">
        <f t="shared" si="92"/>
        <v>0</v>
      </c>
      <c r="AH456" s="234"/>
      <c r="AI456" s="235">
        <f t="shared" si="85"/>
        <v>0</v>
      </c>
      <c r="AJ456" s="235">
        <f t="shared" si="85"/>
        <v>0</v>
      </c>
      <c r="AK456" s="235">
        <f t="shared" si="85"/>
        <v>0</v>
      </c>
      <c r="AL456" s="235">
        <f t="shared" si="83"/>
        <v>0</v>
      </c>
      <c r="AM456" s="235">
        <f t="shared" si="83"/>
        <v>0</v>
      </c>
      <c r="AN456" s="235">
        <f t="shared" si="83"/>
        <v>0</v>
      </c>
      <c r="AO456" s="235">
        <f t="shared" si="83"/>
        <v>0</v>
      </c>
      <c r="AP456" s="235">
        <f t="shared" si="83"/>
        <v>0</v>
      </c>
      <c r="AQ456" s="235">
        <f t="shared" si="83"/>
        <v>0</v>
      </c>
      <c r="AR456" s="235">
        <f t="shared" si="83"/>
        <v>0</v>
      </c>
      <c r="AS456" s="235">
        <f t="shared" si="83"/>
        <v>0</v>
      </c>
      <c r="AT456" s="235">
        <f t="shared" si="83"/>
        <v>0</v>
      </c>
      <c r="AU456" s="236">
        <f t="shared" si="88"/>
        <v>0</v>
      </c>
      <c r="AV456" s="236">
        <f t="shared" si="89"/>
        <v>0</v>
      </c>
      <c r="AW456" s="236">
        <f t="shared" si="89"/>
        <v>0</v>
      </c>
      <c r="AX456" s="236">
        <f t="shared" si="89"/>
        <v>0</v>
      </c>
      <c r="AY456" s="236">
        <f t="shared" si="87"/>
        <v>0</v>
      </c>
      <c r="AZ456" s="236">
        <f t="shared" si="86"/>
        <v>0</v>
      </c>
      <c r="BA456" s="236">
        <f t="shared" si="86"/>
        <v>0</v>
      </c>
      <c r="BB456" s="236">
        <f t="shared" si="86"/>
        <v>0</v>
      </c>
      <c r="BC456" s="236">
        <f t="shared" si="84"/>
        <v>0</v>
      </c>
      <c r="BD456" s="236">
        <f t="shared" si="84"/>
        <v>0</v>
      </c>
      <c r="BE456" s="236">
        <f t="shared" si="84"/>
        <v>0</v>
      </c>
      <c r="BF456" s="236">
        <f t="shared" si="84"/>
        <v>0</v>
      </c>
      <c r="BG456" s="236">
        <f t="shared" si="84"/>
        <v>0</v>
      </c>
      <c r="BH456" s="236">
        <f t="shared" si="84"/>
        <v>0</v>
      </c>
      <c r="BI456" s="236">
        <f t="shared" si="84"/>
        <v>0</v>
      </c>
      <c r="BJ456" s="236">
        <f t="shared" si="84"/>
        <v>0</v>
      </c>
      <c r="BK456" s="236">
        <f t="shared" si="84"/>
        <v>0</v>
      </c>
      <c r="BL456" s="235">
        <f t="shared" si="90"/>
        <v>0</v>
      </c>
      <c r="BM456" s="234"/>
      <c r="BN456" s="234"/>
      <c r="BO456" s="234"/>
      <c r="BP456" s="234"/>
      <c r="BQ456" s="234"/>
    </row>
    <row r="457" spans="1:69">
      <c r="A457" s="234" t="s">
        <v>670</v>
      </c>
      <c r="B457" s="231">
        <v>4.2500000000000003E-2</v>
      </c>
      <c r="C457" s="231">
        <v>4.2500000000000003E-2</v>
      </c>
      <c r="D457" s="220">
        <v>0</v>
      </c>
      <c r="E457" s="220">
        <v>0</v>
      </c>
      <c r="F457" s="220">
        <v>0</v>
      </c>
      <c r="G457" s="220">
        <v>0</v>
      </c>
      <c r="H457" s="220">
        <v>0</v>
      </c>
      <c r="I457" s="220">
        <v>0</v>
      </c>
      <c r="J457" s="220">
        <v>0</v>
      </c>
      <c r="K457" s="220">
        <v>0</v>
      </c>
      <c r="L457" s="220">
        <v>0</v>
      </c>
      <c r="M457" s="220">
        <v>0</v>
      </c>
      <c r="N457" s="220">
        <v>0</v>
      </c>
      <c r="O457" s="220">
        <v>0</v>
      </c>
      <c r="P457" s="220">
        <f t="shared" si="91"/>
        <v>0</v>
      </c>
      <c r="Q457" s="220">
        <v>0</v>
      </c>
      <c r="R457" s="220">
        <v>0</v>
      </c>
      <c r="S457" s="220">
        <v>0</v>
      </c>
      <c r="T457" s="220">
        <v>0</v>
      </c>
      <c r="U457" s="220">
        <v>0</v>
      </c>
      <c r="V457" s="220">
        <v>0</v>
      </c>
      <c r="W457" s="220">
        <v>0</v>
      </c>
      <c r="X457" s="220">
        <v>0</v>
      </c>
      <c r="Y457" s="220">
        <v>0</v>
      </c>
      <c r="Z457" s="220">
        <v>0</v>
      </c>
      <c r="AA457" s="220">
        <v>0</v>
      </c>
      <c r="AB457" s="220">
        <v>0</v>
      </c>
      <c r="AC457" s="220">
        <v>0</v>
      </c>
      <c r="AD457" s="220">
        <v>0</v>
      </c>
      <c r="AE457" s="220">
        <v>0</v>
      </c>
      <c r="AF457" s="220">
        <v>0</v>
      </c>
      <c r="AG457" s="220">
        <f t="shared" si="92"/>
        <v>0</v>
      </c>
      <c r="AH457" s="234"/>
      <c r="AI457" s="235">
        <f t="shared" si="85"/>
        <v>0</v>
      </c>
      <c r="AJ457" s="235">
        <f t="shared" si="85"/>
        <v>0</v>
      </c>
      <c r="AK457" s="235">
        <f t="shared" si="85"/>
        <v>0</v>
      </c>
      <c r="AL457" s="235">
        <f t="shared" si="83"/>
        <v>0</v>
      </c>
      <c r="AM457" s="235">
        <f t="shared" si="83"/>
        <v>0</v>
      </c>
      <c r="AN457" s="235">
        <f t="shared" si="83"/>
        <v>0</v>
      </c>
      <c r="AO457" s="235">
        <f t="shared" si="83"/>
        <v>0</v>
      </c>
      <c r="AP457" s="235">
        <f t="shared" si="83"/>
        <v>0</v>
      </c>
      <c r="AQ457" s="235">
        <f t="shared" si="83"/>
        <v>0</v>
      </c>
      <c r="AR457" s="235">
        <f t="shared" si="83"/>
        <v>0</v>
      </c>
      <c r="AS457" s="235">
        <f t="shared" si="83"/>
        <v>0</v>
      </c>
      <c r="AT457" s="235">
        <f t="shared" si="83"/>
        <v>0</v>
      </c>
      <c r="AU457" s="236">
        <f t="shared" si="88"/>
        <v>0</v>
      </c>
      <c r="AV457" s="236">
        <f t="shared" si="89"/>
        <v>0</v>
      </c>
      <c r="AW457" s="236">
        <f t="shared" si="89"/>
        <v>0</v>
      </c>
      <c r="AX457" s="236">
        <f t="shared" si="89"/>
        <v>0</v>
      </c>
      <c r="AY457" s="236">
        <f t="shared" si="87"/>
        <v>0</v>
      </c>
      <c r="AZ457" s="236">
        <f t="shared" si="86"/>
        <v>0</v>
      </c>
      <c r="BA457" s="236">
        <f t="shared" si="86"/>
        <v>0</v>
      </c>
      <c r="BB457" s="236">
        <f t="shared" si="86"/>
        <v>0</v>
      </c>
      <c r="BC457" s="236">
        <f t="shared" si="84"/>
        <v>0</v>
      </c>
      <c r="BD457" s="236">
        <f t="shared" si="84"/>
        <v>0</v>
      </c>
      <c r="BE457" s="236">
        <f t="shared" si="84"/>
        <v>0</v>
      </c>
      <c r="BF457" s="236">
        <f t="shared" si="84"/>
        <v>0</v>
      </c>
      <c r="BG457" s="236">
        <f t="shared" si="84"/>
        <v>0</v>
      </c>
      <c r="BH457" s="236">
        <f t="shared" si="84"/>
        <v>0</v>
      </c>
      <c r="BI457" s="236">
        <f t="shared" si="84"/>
        <v>0</v>
      </c>
      <c r="BJ457" s="236">
        <f t="shared" si="84"/>
        <v>0</v>
      </c>
      <c r="BK457" s="236">
        <f t="shared" si="84"/>
        <v>0</v>
      </c>
      <c r="BL457" s="235">
        <f t="shared" si="90"/>
        <v>0</v>
      </c>
      <c r="BM457" s="234"/>
      <c r="BN457" s="234"/>
      <c r="BO457" s="234"/>
      <c r="BP457" s="234"/>
      <c r="BQ457" s="234"/>
    </row>
    <row r="458" spans="1:69">
      <c r="A458" s="234" t="s">
        <v>671</v>
      </c>
      <c r="B458" s="231">
        <v>6.8500000000000005E-2</v>
      </c>
      <c r="C458" s="231">
        <v>6.8500000000000005E-2</v>
      </c>
      <c r="D458" s="220">
        <v>770.41</v>
      </c>
      <c r="E458" s="220">
        <v>770.41</v>
      </c>
      <c r="F458" s="220">
        <v>770.41</v>
      </c>
      <c r="G458" s="220">
        <v>770.41</v>
      </c>
      <c r="H458" s="220">
        <v>770.41</v>
      </c>
      <c r="I458" s="220">
        <v>770.41</v>
      </c>
      <c r="J458" s="220">
        <v>770.41</v>
      </c>
      <c r="K458" s="220">
        <v>770.41</v>
      </c>
      <c r="L458" s="220">
        <v>770.41</v>
      </c>
      <c r="M458" s="220">
        <v>770.41</v>
      </c>
      <c r="N458" s="220">
        <v>770.41</v>
      </c>
      <c r="O458" s="220">
        <v>770.41</v>
      </c>
      <c r="P458" s="220">
        <f t="shared" si="91"/>
        <v>9244.92</v>
      </c>
      <c r="Q458" s="220">
        <v>770.41</v>
      </c>
      <c r="R458" s="220">
        <v>770.41</v>
      </c>
      <c r="S458" s="220">
        <v>770.41</v>
      </c>
      <c r="T458" s="220">
        <v>770.41</v>
      </c>
      <c r="U458" s="220">
        <v>770.41</v>
      </c>
      <c r="V458" s="220">
        <v>770.41</v>
      </c>
      <c r="W458" s="220">
        <v>770.41</v>
      </c>
      <c r="X458" s="220">
        <v>770.41</v>
      </c>
      <c r="Y458" s="220">
        <v>770.41</v>
      </c>
      <c r="Z458" s="220">
        <v>770.41</v>
      </c>
      <c r="AA458" s="220">
        <v>770.41</v>
      </c>
      <c r="AB458" s="220">
        <v>770.41</v>
      </c>
      <c r="AC458" s="220">
        <v>770.41</v>
      </c>
      <c r="AD458" s="220">
        <v>770.41</v>
      </c>
      <c r="AE458" s="220">
        <v>770.41</v>
      </c>
      <c r="AF458" s="220">
        <v>770.41</v>
      </c>
      <c r="AG458" s="220">
        <f t="shared" si="92"/>
        <v>9244.92</v>
      </c>
      <c r="AH458" s="234"/>
      <c r="AI458" s="235">
        <f t="shared" si="85"/>
        <v>4.4000000000000004</v>
      </c>
      <c r="AJ458" s="235">
        <f t="shared" si="85"/>
        <v>4.4000000000000004</v>
      </c>
      <c r="AK458" s="235">
        <f t="shared" si="85"/>
        <v>4.4000000000000004</v>
      </c>
      <c r="AL458" s="235">
        <f t="shared" si="83"/>
        <v>4.4000000000000004</v>
      </c>
      <c r="AM458" s="235">
        <f t="shared" si="83"/>
        <v>4.4000000000000004</v>
      </c>
      <c r="AN458" s="235">
        <f t="shared" si="83"/>
        <v>4.4000000000000004</v>
      </c>
      <c r="AO458" s="235">
        <f t="shared" si="83"/>
        <v>4.4000000000000004</v>
      </c>
      <c r="AP458" s="235">
        <f t="shared" si="83"/>
        <v>4.4000000000000004</v>
      </c>
      <c r="AQ458" s="235">
        <f t="shared" si="83"/>
        <v>4.4000000000000004</v>
      </c>
      <c r="AR458" s="235">
        <f t="shared" si="83"/>
        <v>4.4000000000000004</v>
      </c>
      <c r="AS458" s="235">
        <f t="shared" si="83"/>
        <v>4.4000000000000004</v>
      </c>
      <c r="AT458" s="235">
        <f t="shared" si="83"/>
        <v>4.4000000000000004</v>
      </c>
      <c r="AU458" s="236">
        <f t="shared" si="88"/>
        <v>52.79999999999999</v>
      </c>
      <c r="AV458" s="236">
        <f t="shared" si="89"/>
        <v>4.4000000000000004</v>
      </c>
      <c r="AW458" s="236">
        <f t="shared" si="89"/>
        <v>4.4000000000000004</v>
      </c>
      <c r="AX458" s="236">
        <f t="shared" si="89"/>
        <v>4.4000000000000004</v>
      </c>
      <c r="AY458" s="236">
        <f t="shared" si="87"/>
        <v>4.4000000000000004</v>
      </c>
      <c r="AZ458" s="236">
        <f t="shared" si="86"/>
        <v>4.4000000000000004</v>
      </c>
      <c r="BA458" s="236">
        <f t="shared" si="86"/>
        <v>4.4000000000000004</v>
      </c>
      <c r="BB458" s="236">
        <f t="shared" si="86"/>
        <v>4.4000000000000004</v>
      </c>
      <c r="BC458" s="236">
        <f t="shared" si="84"/>
        <v>4.4000000000000004</v>
      </c>
      <c r="BD458" s="236">
        <f t="shared" si="84"/>
        <v>4.4000000000000004</v>
      </c>
      <c r="BE458" s="236">
        <f t="shared" si="84"/>
        <v>4.4000000000000004</v>
      </c>
      <c r="BF458" s="236">
        <f t="shared" si="84"/>
        <v>4.4000000000000004</v>
      </c>
      <c r="BG458" s="236">
        <f t="shared" si="84"/>
        <v>4.4000000000000004</v>
      </c>
      <c r="BH458" s="236">
        <f t="shared" si="84"/>
        <v>4.4000000000000004</v>
      </c>
      <c r="BI458" s="236">
        <f t="shared" si="84"/>
        <v>4.4000000000000004</v>
      </c>
      <c r="BJ458" s="236">
        <f t="shared" si="84"/>
        <v>4.4000000000000004</v>
      </c>
      <c r="BK458" s="236">
        <f t="shared" si="84"/>
        <v>4.4000000000000004</v>
      </c>
      <c r="BL458" s="235">
        <f t="shared" si="90"/>
        <v>52.79999999999999</v>
      </c>
      <c r="BM458" s="234"/>
      <c r="BN458" s="234"/>
      <c r="BO458" s="234"/>
      <c r="BP458" s="234"/>
      <c r="BQ458" s="234"/>
    </row>
    <row r="459" spans="1:69">
      <c r="A459" s="234" t="s">
        <v>672</v>
      </c>
      <c r="B459" s="231">
        <v>4.9000000000000002E-2</v>
      </c>
      <c r="C459" s="231">
        <v>4.9000000000000002E-2</v>
      </c>
      <c r="D459" s="220">
        <v>0</v>
      </c>
      <c r="E459" s="220">
        <v>0</v>
      </c>
      <c r="F459" s="220">
        <v>0</v>
      </c>
      <c r="G459" s="220">
        <v>0</v>
      </c>
      <c r="H459" s="220">
        <v>0</v>
      </c>
      <c r="I459" s="220">
        <v>0</v>
      </c>
      <c r="J459" s="220">
        <v>0</v>
      </c>
      <c r="K459" s="220">
        <v>0</v>
      </c>
      <c r="L459" s="220">
        <v>0</v>
      </c>
      <c r="M459" s="220">
        <v>0</v>
      </c>
      <c r="N459" s="220">
        <v>0</v>
      </c>
      <c r="O459" s="220">
        <v>0</v>
      </c>
      <c r="P459" s="220">
        <f t="shared" si="91"/>
        <v>0</v>
      </c>
      <c r="Q459" s="220">
        <v>0</v>
      </c>
      <c r="R459" s="220">
        <v>0</v>
      </c>
      <c r="S459" s="220">
        <v>0</v>
      </c>
      <c r="T459" s="220">
        <v>0</v>
      </c>
      <c r="U459" s="220">
        <v>0</v>
      </c>
      <c r="V459" s="220">
        <v>0</v>
      </c>
      <c r="W459" s="220">
        <v>0</v>
      </c>
      <c r="X459" s="220">
        <v>0</v>
      </c>
      <c r="Y459" s="220">
        <v>0</v>
      </c>
      <c r="Z459" s="220">
        <v>0</v>
      </c>
      <c r="AA459" s="220">
        <v>0</v>
      </c>
      <c r="AB459" s="220">
        <v>0</v>
      </c>
      <c r="AC459" s="220">
        <v>0</v>
      </c>
      <c r="AD459" s="220">
        <v>0</v>
      </c>
      <c r="AE459" s="220">
        <v>0</v>
      </c>
      <c r="AF459" s="220">
        <v>0</v>
      </c>
      <c r="AG459" s="220">
        <f t="shared" si="92"/>
        <v>0</v>
      </c>
      <c r="AH459" s="234"/>
      <c r="AI459" s="235">
        <f t="shared" si="85"/>
        <v>0</v>
      </c>
      <c r="AJ459" s="235">
        <f t="shared" si="85"/>
        <v>0</v>
      </c>
      <c r="AK459" s="235">
        <f t="shared" si="85"/>
        <v>0</v>
      </c>
      <c r="AL459" s="235">
        <f t="shared" si="83"/>
        <v>0</v>
      </c>
      <c r="AM459" s="235">
        <f t="shared" si="83"/>
        <v>0</v>
      </c>
      <c r="AN459" s="235">
        <f t="shared" si="83"/>
        <v>0</v>
      </c>
      <c r="AO459" s="235">
        <f t="shared" si="83"/>
        <v>0</v>
      </c>
      <c r="AP459" s="235">
        <f t="shared" si="83"/>
        <v>0</v>
      </c>
      <c r="AQ459" s="235">
        <f t="shared" si="83"/>
        <v>0</v>
      </c>
      <c r="AR459" s="235">
        <f t="shared" si="83"/>
        <v>0</v>
      </c>
      <c r="AS459" s="235">
        <f t="shared" si="83"/>
        <v>0</v>
      </c>
      <c r="AT459" s="235">
        <f t="shared" si="83"/>
        <v>0</v>
      </c>
      <c r="AU459" s="236">
        <f t="shared" si="88"/>
        <v>0</v>
      </c>
      <c r="AV459" s="236">
        <f t="shared" si="89"/>
        <v>0</v>
      </c>
      <c r="AW459" s="236">
        <f t="shared" si="89"/>
        <v>0</v>
      </c>
      <c r="AX459" s="236">
        <f t="shared" si="89"/>
        <v>0</v>
      </c>
      <c r="AY459" s="236">
        <f t="shared" si="87"/>
        <v>0</v>
      </c>
      <c r="AZ459" s="236">
        <f t="shared" si="86"/>
        <v>0</v>
      </c>
      <c r="BA459" s="236">
        <f t="shared" si="86"/>
        <v>0</v>
      </c>
      <c r="BB459" s="236">
        <f t="shared" si="86"/>
        <v>0</v>
      </c>
      <c r="BC459" s="236">
        <f t="shared" si="84"/>
        <v>0</v>
      </c>
      <c r="BD459" s="236">
        <f t="shared" si="84"/>
        <v>0</v>
      </c>
      <c r="BE459" s="236">
        <f t="shared" si="84"/>
        <v>0</v>
      </c>
      <c r="BF459" s="236">
        <f t="shared" si="84"/>
        <v>0</v>
      </c>
      <c r="BG459" s="236">
        <f t="shared" si="84"/>
        <v>0</v>
      </c>
      <c r="BH459" s="236">
        <f t="shared" si="84"/>
        <v>0</v>
      </c>
      <c r="BI459" s="236">
        <f t="shared" si="84"/>
        <v>0</v>
      </c>
      <c r="BJ459" s="236">
        <f t="shared" si="84"/>
        <v>0</v>
      </c>
      <c r="BK459" s="236">
        <f t="shared" si="84"/>
        <v>0</v>
      </c>
      <c r="BL459" s="235">
        <f t="shared" si="90"/>
        <v>0</v>
      </c>
      <c r="BM459" s="234"/>
      <c r="BN459" s="234"/>
      <c r="BO459" s="234"/>
      <c r="BP459" s="234"/>
      <c r="BQ459" s="234"/>
    </row>
    <row r="460" spans="1:69">
      <c r="A460" s="234" t="s">
        <v>673</v>
      </c>
      <c r="B460" s="231">
        <v>0.20960000000000001</v>
      </c>
      <c r="C460" s="231">
        <v>0.20960000000000001</v>
      </c>
      <c r="D460" s="220">
        <v>0</v>
      </c>
      <c r="E460" s="220">
        <v>0</v>
      </c>
      <c r="F460" s="220">
        <v>0</v>
      </c>
      <c r="G460" s="220">
        <v>0</v>
      </c>
      <c r="H460" s="220">
        <v>0</v>
      </c>
      <c r="I460" s="220">
        <v>0</v>
      </c>
      <c r="J460" s="220">
        <v>0</v>
      </c>
      <c r="K460" s="220">
        <v>0</v>
      </c>
      <c r="L460" s="220">
        <v>0</v>
      </c>
      <c r="M460" s="220">
        <v>0</v>
      </c>
      <c r="N460" s="220">
        <v>0</v>
      </c>
      <c r="O460" s="220">
        <v>0</v>
      </c>
      <c r="P460" s="220">
        <f t="shared" si="91"/>
        <v>0</v>
      </c>
      <c r="Q460" s="220">
        <v>0</v>
      </c>
      <c r="R460" s="220">
        <v>0</v>
      </c>
      <c r="S460" s="220">
        <v>0</v>
      </c>
      <c r="T460" s="220">
        <v>0</v>
      </c>
      <c r="U460" s="220">
        <v>0</v>
      </c>
      <c r="V460" s="220">
        <v>0</v>
      </c>
      <c r="W460" s="220">
        <v>0</v>
      </c>
      <c r="X460" s="220">
        <v>0</v>
      </c>
      <c r="Y460" s="220">
        <v>0</v>
      </c>
      <c r="Z460" s="220">
        <v>0</v>
      </c>
      <c r="AA460" s="220">
        <v>0</v>
      </c>
      <c r="AB460" s="220">
        <v>0</v>
      </c>
      <c r="AC460" s="220">
        <v>0</v>
      </c>
      <c r="AD460" s="220">
        <v>0</v>
      </c>
      <c r="AE460" s="220">
        <v>0</v>
      </c>
      <c r="AF460" s="220">
        <v>0</v>
      </c>
      <c r="AG460" s="220">
        <f t="shared" si="92"/>
        <v>0</v>
      </c>
      <c r="AH460" s="234"/>
      <c r="AI460" s="235">
        <f t="shared" si="85"/>
        <v>0</v>
      </c>
      <c r="AJ460" s="235">
        <f t="shared" si="85"/>
        <v>0</v>
      </c>
      <c r="AK460" s="235">
        <f t="shared" si="85"/>
        <v>0</v>
      </c>
      <c r="AL460" s="235">
        <f t="shared" si="83"/>
        <v>0</v>
      </c>
      <c r="AM460" s="235">
        <f t="shared" si="83"/>
        <v>0</v>
      </c>
      <c r="AN460" s="235">
        <f t="shared" si="83"/>
        <v>0</v>
      </c>
      <c r="AO460" s="235">
        <f t="shared" si="83"/>
        <v>0</v>
      </c>
      <c r="AP460" s="235">
        <f t="shared" si="83"/>
        <v>0</v>
      </c>
      <c r="AQ460" s="235">
        <f t="shared" si="83"/>
        <v>0</v>
      </c>
      <c r="AR460" s="235">
        <f t="shared" si="83"/>
        <v>0</v>
      </c>
      <c r="AS460" s="235">
        <f t="shared" si="83"/>
        <v>0</v>
      </c>
      <c r="AT460" s="235">
        <f t="shared" si="83"/>
        <v>0</v>
      </c>
      <c r="AU460" s="236">
        <f t="shared" si="88"/>
        <v>0</v>
      </c>
      <c r="AV460" s="236">
        <f t="shared" si="89"/>
        <v>0</v>
      </c>
      <c r="AW460" s="236">
        <f t="shared" si="89"/>
        <v>0</v>
      </c>
      <c r="AX460" s="236">
        <f t="shared" si="89"/>
        <v>0</v>
      </c>
      <c r="AY460" s="236">
        <f t="shared" si="87"/>
        <v>0</v>
      </c>
      <c r="AZ460" s="236">
        <f t="shared" si="86"/>
        <v>0</v>
      </c>
      <c r="BA460" s="236">
        <f t="shared" si="86"/>
        <v>0</v>
      </c>
      <c r="BB460" s="236">
        <f t="shared" si="86"/>
        <v>0</v>
      </c>
      <c r="BC460" s="236">
        <f t="shared" si="84"/>
        <v>0</v>
      </c>
      <c r="BD460" s="236">
        <f t="shared" si="84"/>
        <v>0</v>
      </c>
      <c r="BE460" s="236">
        <f t="shared" si="84"/>
        <v>0</v>
      </c>
      <c r="BF460" s="236">
        <f t="shared" si="84"/>
        <v>0</v>
      </c>
      <c r="BG460" s="236">
        <f t="shared" si="84"/>
        <v>0</v>
      </c>
      <c r="BH460" s="236">
        <f t="shared" si="84"/>
        <v>0</v>
      </c>
      <c r="BI460" s="236">
        <f t="shared" si="84"/>
        <v>0</v>
      </c>
      <c r="BJ460" s="236">
        <f t="shared" si="84"/>
        <v>0</v>
      </c>
      <c r="BK460" s="236">
        <f t="shared" si="84"/>
        <v>0</v>
      </c>
      <c r="BL460" s="235">
        <f t="shared" si="90"/>
        <v>0</v>
      </c>
      <c r="BM460" s="234"/>
      <c r="BN460" s="234"/>
      <c r="BO460" s="234"/>
      <c r="BP460" s="234"/>
      <c r="BQ460" s="234"/>
    </row>
    <row r="461" spans="1:69">
      <c r="A461" s="234" t="s">
        <v>674</v>
      </c>
      <c r="B461" s="231">
        <v>0</v>
      </c>
      <c r="C461" s="231">
        <v>0</v>
      </c>
      <c r="D461" s="220">
        <v>0</v>
      </c>
      <c r="E461" s="220">
        <v>0</v>
      </c>
      <c r="F461" s="220">
        <v>0</v>
      </c>
      <c r="G461" s="220">
        <v>0</v>
      </c>
      <c r="H461" s="220">
        <v>0</v>
      </c>
      <c r="I461" s="220">
        <v>0</v>
      </c>
      <c r="J461" s="220">
        <v>1210262.56</v>
      </c>
      <c r="K461" s="220">
        <v>1210262.56</v>
      </c>
      <c r="L461" s="220">
        <v>1210262.56</v>
      </c>
      <c r="M461" s="220">
        <v>1210262.56</v>
      </c>
      <c r="N461" s="220">
        <v>1210262.56</v>
      </c>
      <c r="O461" s="220">
        <v>1210262.56</v>
      </c>
      <c r="P461" s="220">
        <f t="shared" si="91"/>
        <v>7261575.3600000013</v>
      </c>
      <c r="Q461" s="220">
        <v>1210262.56</v>
      </c>
      <c r="R461" s="220">
        <v>1210262.56</v>
      </c>
      <c r="S461" s="220">
        <v>1210262.56</v>
      </c>
      <c r="T461" s="220">
        <v>1210262.56</v>
      </c>
      <c r="U461" s="220">
        <v>1210262.56</v>
      </c>
      <c r="V461" s="220">
        <v>1210262.56</v>
      </c>
      <c r="W461" s="220">
        <v>1210262.56</v>
      </c>
      <c r="X461" s="220">
        <v>1210262.56</v>
      </c>
      <c r="Y461" s="220">
        <v>1210262.56</v>
      </c>
      <c r="Z461" s="220">
        <v>1210262.56</v>
      </c>
      <c r="AA461" s="220">
        <v>1210262.56</v>
      </c>
      <c r="AB461" s="220">
        <v>1210262.56</v>
      </c>
      <c r="AC461" s="220">
        <v>1210262.56</v>
      </c>
      <c r="AD461" s="220">
        <v>1210262.56</v>
      </c>
      <c r="AE461" s="220">
        <v>1210262.56</v>
      </c>
      <c r="AF461" s="220">
        <v>1210262.56</v>
      </c>
      <c r="AG461" s="220">
        <f t="shared" si="92"/>
        <v>14523150.720000004</v>
      </c>
      <c r="AH461" s="234"/>
      <c r="AI461" s="235">
        <f t="shared" si="85"/>
        <v>0</v>
      </c>
      <c r="AJ461" s="235">
        <f t="shared" si="85"/>
        <v>0</v>
      </c>
      <c r="AK461" s="235">
        <f t="shared" si="85"/>
        <v>0</v>
      </c>
      <c r="AL461" s="235">
        <f t="shared" si="83"/>
        <v>0</v>
      </c>
      <c r="AM461" s="235">
        <f t="shared" si="83"/>
        <v>0</v>
      </c>
      <c r="AN461" s="235">
        <f t="shared" si="83"/>
        <v>0</v>
      </c>
      <c r="AO461" s="235">
        <f t="shared" si="83"/>
        <v>0</v>
      </c>
      <c r="AP461" s="235">
        <f t="shared" si="83"/>
        <v>0</v>
      </c>
      <c r="AQ461" s="235">
        <f t="shared" si="83"/>
        <v>0</v>
      </c>
      <c r="AR461" s="235">
        <f t="shared" si="83"/>
        <v>0</v>
      </c>
      <c r="AS461" s="235">
        <f t="shared" si="83"/>
        <v>0</v>
      </c>
      <c r="AT461" s="235">
        <f t="shared" si="83"/>
        <v>0</v>
      </c>
      <c r="AU461" s="236">
        <f t="shared" si="88"/>
        <v>0</v>
      </c>
      <c r="AV461" s="236">
        <f t="shared" si="89"/>
        <v>0</v>
      </c>
      <c r="AW461" s="236">
        <f t="shared" si="89"/>
        <v>0</v>
      </c>
      <c r="AX461" s="236">
        <f t="shared" si="89"/>
        <v>0</v>
      </c>
      <c r="AY461" s="236">
        <f t="shared" si="87"/>
        <v>0</v>
      </c>
      <c r="AZ461" s="236">
        <f t="shared" si="86"/>
        <v>0</v>
      </c>
      <c r="BA461" s="236">
        <f t="shared" si="86"/>
        <v>0</v>
      </c>
      <c r="BB461" s="236">
        <f t="shared" si="86"/>
        <v>0</v>
      </c>
      <c r="BC461" s="236">
        <f t="shared" si="84"/>
        <v>0</v>
      </c>
      <c r="BD461" s="236">
        <f t="shared" si="84"/>
        <v>0</v>
      </c>
      <c r="BE461" s="236">
        <f t="shared" si="84"/>
        <v>0</v>
      </c>
      <c r="BF461" s="236">
        <f t="shared" si="84"/>
        <v>0</v>
      </c>
      <c r="BG461" s="236">
        <f t="shared" si="84"/>
        <v>0</v>
      </c>
      <c r="BH461" s="236">
        <f t="shared" si="84"/>
        <v>0</v>
      </c>
      <c r="BI461" s="236">
        <f t="shared" si="84"/>
        <v>0</v>
      </c>
      <c r="BJ461" s="236">
        <f t="shared" si="84"/>
        <v>0</v>
      </c>
      <c r="BK461" s="236">
        <f t="shared" si="84"/>
        <v>0</v>
      </c>
      <c r="BL461" s="235">
        <f t="shared" si="90"/>
        <v>0</v>
      </c>
      <c r="BM461" s="234"/>
      <c r="BN461" s="234"/>
      <c r="BO461" s="234"/>
      <c r="BP461" s="234"/>
      <c r="BQ461" s="234"/>
    </row>
    <row r="462" spans="1:69">
      <c r="A462" s="234" t="s">
        <v>675</v>
      </c>
      <c r="B462" s="231">
        <v>1.8100000000000002E-2</v>
      </c>
      <c r="C462" s="231">
        <v>1.8100000000000002E-2</v>
      </c>
      <c r="D462" s="220">
        <v>0</v>
      </c>
      <c r="E462" s="220">
        <v>0</v>
      </c>
      <c r="F462" s="220">
        <v>0</v>
      </c>
      <c r="G462" s="220">
        <v>0</v>
      </c>
      <c r="H462" s="220">
        <v>0</v>
      </c>
      <c r="I462" s="220">
        <v>0</v>
      </c>
      <c r="J462" s="220">
        <v>320016.99</v>
      </c>
      <c r="K462" s="220">
        <v>320016.99</v>
      </c>
      <c r="L462" s="220">
        <v>320016.99</v>
      </c>
      <c r="M462" s="220">
        <v>320016.99</v>
      </c>
      <c r="N462" s="220">
        <v>320016.99</v>
      </c>
      <c r="O462" s="220">
        <v>320016.99</v>
      </c>
      <c r="P462" s="220">
        <f t="shared" si="91"/>
        <v>1920101.94</v>
      </c>
      <c r="Q462" s="220">
        <v>320016.99</v>
      </c>
      <c r="R462" s="220">
        <v>320016.99</v>
      </c>
      <c r="S462" s="220">
        <v>320016.99</v>
      </c>
      <c r="T462" s="220">
        <v>320016.99</v>
      </c>
      <c r="U462" s="220">
        <v>320016.99</v>
      </c>
      <c r="V462" s="220">
        <v>320016.99</v>
      </c>
      <c r="W462" s="220">
        <v>320016.99</v>
      </c>
      <c r="X462" s="220">
        <v>320016.99</v>
      </c>
      <c r="Y462" s="220">
        <v>320016.99</v>
      </c>
      <c r="Z462" s="220">
        <v>320016.99</v>
      </c>
      <c r="AA462" s="220">
        <v>320016.99</v>
      </c>
      <c r="AB462" s="220">
        <v>320016.99</v>
      </c>
      <c r="AC462" s="220">
        <v>320016.99</v>
      </c>
      <c r="AD462" s="220">
        <v>320016.99</v>
      </c>
      <c r="AE462" s="220">
        <v>320016.99</v>
      </c>
      <c r="AF462" s="220">
        <v>320016.99</v>
      </c>
      <c r="AG462" s="220">
        <f t="shared" si="92"/>
        <v>3840203.8800000008</v>
      </c>
      <c r="AH462" s="234"/>
      <c r="AI462" s="235">
        <f t="shared" si="85"/>
        <v>0</v>
      </c>
      <c r="AJ462" s="235">
        <f t="shared" si="85"/>
        <v>0</v>
      </c>
      <c r="AK462" s="235">
        <f t="shared" si="85"/>
        <v>0</v>
      </c>
      <c r="AL462" s="235">
        <f t="shared" si="83"/>
        <v>0</v>
      </c>
      <c r="AM462" s="235">
        <f t="shared" si="83"/>
        <v>0</v>
      </c>
      <c r="AN462" s="235">
        <f t="shared" si="83"/>
        <v>0</v>
      </c>
      <c r="AO462" s="235">
        <f t="shared" si="83"/>
        <v>482.69</v>
      </c>
      <c r="AP462" s="235">
        <f t="shared" si="83"/>
        <v>482.69</v>
      </c>
      <c r="AQ462" s="235">
        <f t="shared" si="83"/>
        <v>482.69</v>
      </c>
      <c r="AR462" s="235">
        <f t="shared" si="83"/>
        <v>482.69</v>
      </c>
      <c r="AS462" s="235">
        <f t="shared" si="83"/>
        <v>482.69</v>
      </c>
      <c r="AT462" s="235">
        <f t="shared" si="83"/>
        <v>482.69</v>
      </c>
      <c r="AU462" s="236">
        <f t="shared" si="88"/>
        <v>2896.14</v>
      </c>
      <c r="AV462" s="236">
        <f t="shared" si="89"/>
        <v>482.69</v>
      </c>
      <c r="AW462" s="236">
        <f t="shared" si="89"/>
        <v>482.69</v>
      </c>
      <c r="AX462" s="236">
        <f t="shared" si="89"/>
        <v>482.69</v>
      </c>
      <c r="AY462" s="236">
        <f t="shared" si="87"/>
        <v>482.69</v>
      </c>
      <c r="AZ462" s="236">
        <f t="shared" si="86"/>
        <v>482.69</v>
      </c>
      <c r="BA462" s="236">
        <f t="shared" si="86"/>
        <v>482.69</v>
      </c>
      <c r="BB462" s="236">
        <f t="shared" si="86"/>
        <v>482.69</v>
      </c>
      <c r="BC462" s="236">
        <f t="shared" si="84"/>
        <v>482.69</v>
      </c>
      <c r="BD462" s="236">
        <f t="shared" si="84"/>
        <v>482.69</v>
      </c>
      <c r="BE462" s="236">
        <f t="shared" si="84"/>
        <v>482.69</v>
      </c>
      <c r="BF462" s="236">
        <f t="shared" si="84"/>
        <v>482.69</v>
      </c>
      <c r="BG462" s="236">
        <f t="shared" si="84"/>
        <v>482.69</v>
      </c>
      <c r="BH462" s="236">
        <f t="shared" si="84"/>
        <v>482.69</v>
      </c>
      <c r="BI462" s="236">
        <f t="shared" si="84"/>
        <v>482.69</v>
      </c>
      <c r="BJ462" s="236">
        <f t="shared" si="84"/>
        <v>482.69</v>
      </c>
      <c r="BK462" s="236">
        <f t="shared" si="84"/>
        <v>482.69</v>
      </c>
      <c r="BL462" s="235">
        <f t="shared" si="90"/>
        <v>5792.2799999999988</v>
      </c>
      <c r="BM462" s="234"/>
      <c r="BN462" s="235"/>
      <c r="BO462" s="235">
        <f t="shared" ref="BO462:BO464" si="93">BL462</f>
        <v>5792.2799999999988</v>
      </c>
      <c r="BP462" s="234"/>
      <c r="BQ462" s="234"/>
    </row>
    <row r="463" spans="1:69">
      <c r="A463" s="234" t="s">
        <v>676</v>
      </c>
      <c r="B463" s="231">
        <v>2.1699999999999997E-2</v>
      </c>
      <c r="C463" s="231">
        <v>2.1699999999999997E-2</v>
      </c>
      <c r="D463" s="220">
        <v>0</v>
      </c>
      <c r="E463" s="220">
        <v>0</v>
      </c>
      <c r="F463" s="220">
        <v>0</v>
      </c>
      <c r="G463" s="220">
        <v>0</v>
      </c>
      <c r="H463" s="220">
        <v>0</v>
      </c>
      <c r="I463" s="220">
        <v>0</v>
      </c>
      <c r="J463" s="220">
        <v>66753993.575000003</v>
      </c>
      <c r="K463" s="220">
        <v>67941376.079999998</v>
      </c>
      <c r="L463" s="220">
        <v>67937576.379999995</v>
      </c>
      <c r="M463" s="220">
        <v>67937576.379999995</v>
      </c>
      <c r="N463" s="220">
        <v>67937576.379999995</v>
      </c>
      <c r="O463" s="220">
        <v>67937576.379999995</v>
      </c>
      <c r="P463" s="220">
        <f t="shared" si="91"/>
        <v>406445675.17499995</v>
      </c>
      <c r="Q463" s="220">
        <v>67937576.379999995</v>
      </c>
      <c r="R463" s="220">
        <v>67937576.379999995</v>
      </c>
      <c r="S463" s="220">
        <v>67937576.379999995</v>
      </c>
      <c r="T463" s="220">
        <v>67937576.379999995</v>
      </c>
      <c r="U463" s="220">
        <v>67937576.379999995</v>
      </c>
      <c r="V463" s="220">
        <v>67937576.379999995</v>
      </c>
      <c r="W463" s="220">
        <v>67937576.379999995</v>
      </c>
      <c r="X463" s="220">
        <v>91473747.584999993</v>
      </c>
      <c r="Y463" s="220">
        <v>115009918.78999999</v>
      </c>
      <c r="Z463" s="220">
        <v>115009918.78999999</v>
      </c>
      <c r="AA463" s="220">
        <v>115009918.78999999</v>
      </c>
      <c r="AB463" s="220">
        <v>115009918.78999999</v>
      </c>
      <c r="AC463" s="220">
        <v>115009918.78999999</v>
      </c>
      <c r="AD463" s="220">
        <v>115009918.78999999</v>
      </c>
      <c r="AE463" s="220">
        <v>115009918.78999999</v>
      </c>
      <c r="AF463" s="220">
        <v>115009918.78999999</v>
      </c>
      <c r="AG463" s="220">
        <f t="shared" si="92"/>
        <v>1215365827.0449998</v>
      </c>
      <c r="AH463" s="234"/>
      <c r="AI463" s="235">
        <f t="shared" si="85"/>
        <v>0</v>
      </c>
      <c r="AJ463" s="235">
        <f t="shared" si="85"/>
        <v>0</v>
      </c>
      <c r="AK463" s="235">
        <f t="shared" si="85"/>
        <v>0</v>
      </c>
      <c r="AL463" s="235">
        <f t="shared" si="83"/>
        <v>0</v>
      </c>
      <c r="AM463" s="235">
        <f t="shared" si="83"/>
        <v>0</v>
      </c>
      <c r="AN463" s="235">
        <f t="shared" si="83"/>
        <v>0</v>
      </c>
      <c r="AO463" s="235">
        <f t="shared" si="83"/>
        <v>120713.47</v>
      </c>
      <c r="AP463" s="235">
        <f t="shared" si="83"/>
        <v>122860.66</v>
      </c>
      <c r="AQ463" s="235">
        <f t="shared" si="83"/>
        <v>122853.78</v>
      </c>
      <c r="AR463" s="235">
        <f t="shared" si="83"/>
        <v>122853.78</v>
      </c>
      <c r="AS463" s="235">
        <f t="shared" si="83"/>
        <v>122853.78</v>
      </c>
      <c r="AT463" s="235">
        <f t="shared" si="83"/>
        <v>122853.78</v>
      </c>
      <c r="AU463" s="236">
        <f t="shared" si="88"/>
        <v>734989.25000000012</v>
      </c>
      <c r="AV463" s="236">
        <f t="shared" si="89"/>
        <v>122853.78</v>
      </c>
      <c r="AW463" s="236">
        <f t="shared" si="89"/>
        <v>122853.78</v>
      </c>
      <c r="AX463" s="236">
        <f t="shared" si="89"/>
        <v>122853.78</v>
      </c>
      <c r="AY463" s="236">
        <f t="shared" si="87"/>
        <v>122853.78</v>
      </c>
      <c r="AZ463" s="236">
        <f t="shared" si="86"/>
        <v>122853.78</v>
      </c>
      <c r="BA463" s="236">
        <f t="shared" si="86"/>
        <v>122853.78</v>
      </c>
      <c r="BB463" s="236">
        <f t="shared" si="86"/>
        <v>122853.78</v>
      </c>
      <c r="BC463" s="236">
        <f t="shared" si="84"/>
        <v>165415.03</v>
      </c>
      <c r="BD463" s="236">
        <f t="shared" si="84"/>
        <v>207976.27</v>
      </c>
      <c r="BE463" s="236">
        <f t="shared" si="84"/>
        <v>207976.27</v>
      </c>
      <c r="BF463" s="236">
        <f t="shared" si="84"/>
        <v>207976.27</v>
      </c>
      <c r="BG463" s="236">
        <f t="shared" si="84"/>
        <v>207976.27</v>
      </c>
      <c r="BH463" s="236">
        <f t="shared" si="84"/>
        <v>207976.27</v>
      </c>
      <c r="BI463" s="236">
        <f t="shared" si="84"/>
        <v>207976.27</v>
      </c>
      <c r="BJ463" s="236">
        <f t="shared" si="84"/>
        <v>207976.27</v>
      </c>
      <c r="BK463" s="236">
        <f t="shared" si="84"/>
        <v>207976.27</v>
      </c>
      <c r="BL463" s="235">
        <f t="shared" si="90"/>
        <v>2197786.5299999998</v>
      </c>
      <c r="BM463" s="234"/>
      <c r="BN463" s="235"/>
      <c r="BO463" s="235">
        <f t="shared" si="93"/>
        <v>2197786.5299999998</v>
      </c>
      <c r="BP463" s="234"/>
      <c r="BQ463" s="234"/>
    </row>
    <row r="464" spans="1:69">
      <c r="A464" s="234" t="s">
        <v>677</v>
      </c>
      <c r="B464" s="231">
        <v>1.9900000000000001E-2</v>
      </c>
      <c r="C464" s="231">
        <v>1.9900000000000001E-2</v>
      </c>
      <c r="D464" s="220">
        <v>0</v>
      </c>
      <c r="E464" s="220">
        <v>0</v>
      </c>
      <c r="F464" s="220">
        <v>0</v>
      </c>
      <c r="G464" s="220">
        <v>0</v>
      </c>
      <c r="H464" s="220">
        <v>0</v>
      </c>
      <c r="I464" s="220">
        <v>0</v>
      </c>
      <c r="J464" s="220">
        <v>1264434.92</v>
      </c>
      <c r="K464" s="220">
        <v>1264434.92</v>
      </c>
      <c r="L464" s="220">
        <v>1264434.92</v>
      </c>
      <c r="M464" s="220">
        <v>1264434.92</v>
      </c>
      <c r="N464" s="220">
        <v>1264434.92</v>
      </c>
      <c r="O464" s="220">
        <v>1264434.92</v>
      </c>
      <c r="P464" s="220">
        <f t="shared" si="91"/>
        <v>7586609.5199999996</v>
      </c>
      <c r="Q464" s="220">
        <v>1264434.92</v>
      </c>
      <c r="R464" s="220">
        <v>1264434.92</v>
      </c>
      <c r="S464" s="220">
        <v>1264434.92</v>
      </c>
      <c r="T464" s="220">
        <v>1264434.92</v>
      </c>
      <c r="U464" s="220">
        <v>1264434.92</v>
      </c>
      <c r="V464" s="220">
        <v>1264434.92</v>
      </c>
      <c r="W464" s="220">
        <v>1264434.92</v>
      </c>
      <c r="X464" s="220">
        <v>1264434.92</v>
      </c>
      <c r="Y464" s="220">
        <v>1264434.92</v>
      </c>
      <c r="Z464" s="220">
        <v>1264434.92</v>
      </c>
      <c r="AA464" s="220">
        <v>1264434.92</v>
      </c>
      <c r="AB464" s="220">
        <v>1264434.92</v>
      </c>
      <c r="AC464" s="220">
        <v>1264434.92</v>
      </c>
      <c r="AD464" s="220">
        <v>1264434.92</v>
      </c>
      <c r="AE464" s="220">
        <v>1264434.92</v>
      </c>
      <c r="AF464" s="220">
        <v>1264434.92</v>
      </c>
      <c r="AG464" s="220">
        <f t="shared" si="92"/>
        <v>15173219.039999999</v>
      </c>
      <c r="AH464" s="234"/>
      <c r="AI464" s="235">
        <f t="shared" si="85"/>
        <v>0</v>
      </c>
      <c r="AJ464" s="235">
        <f t="shared" si="85"/>
        <v>0</v>
      </c>
      <c r="AK464" s="235">
        <f t="shared" si="85"/>
        <v>0</v>
      </c>
      <c r="AL464" s="235">
        <f t="shared" si="83"/>
        <v>0</v>
      </c>
      <c r="AM464" s="235">
        <f t="shared" si="83"/>
        <v>0</v>
      </c>
      <c r="AN464" s="235">
        <f t="shared" si="83"/>
        <v>0</v>
      </c>
      <c r="AO464" s="235">
        <f t="shared" si="83"/>
        <v>2096.85</v>
      </c>
      <c r="AP464" s="235">
        <f t="shared" si="83"/>
        <v>2096.85</v>
      </c>
      <c r="AQ464" s="235">
        <f t="shared" si="83"/>
        <v>2096.85</v>
      </c>
      <c r="AR464" s="235">
        <f t="shared" si="83"/>
        <v>2096.85</v>
      </c>
      <c r="AS464" s="235">
        <f t="shared" si="83"/>
        <v>2096.85</v>
      </c>
      <c r="AT464" s="235">
        <f t="shared" si="83"/>
        <v>2096.85</v>
      </c>
      <c r="AU464" s="236">
        <f t="shared" si="88"/>
        <v>12581.1</v>
      </c>
      <c r="AV464" s="236">
        <f t="shared" si="89"/>
        <v>2096.85</v>
      </c>
      <c r="AW464" s="236">
        <f t="shared" si="89"/>
        <v>2096.85</v>
      </c>
      <c r="AX464" s="236">
        <f t="shared" si="89"/>
        <v>2096.85</v>
      </c>
      <c r="AY464" s="236">
        <f t="shared" si="87"/>
        <v>2096.85</v>
      </c>
      <c r="AZ464" s="236">
        <f t="shared" si="86"/>
        <v>2096.85</v>
      </c>
      <c r="BA464" s="236">
        <f t="shared" si="86"/>
        <v>2096.85</v>
      </c>
      <c r="BB464" s="236">
        <f t="shared" si="86"/>
        <v>2096.85</v>
      </c>
      <c r="BC464" s="236">
        <f t="shared" si="84"/>
        <v>2096.85</v>
      </c>
      <c r="BD464" s="236">
        <f t="shared" si="84"/>
        <v>2096.85</v>
      </c>
      <c r="BE464" s="236">
        <f t="shared" si="84"/>
        <v>2096.85</v>
      </c>
      <c r="BF464" s="236">
        <f t="shared" si="84"/>
        <v>2096.85</v>
      </c>
      <c r="BG464" s="236">
        <f t="shared" si="84"/>
        <v>2096.85</v>
      </c>
      <c r="BH464" s="236">
        <f t="shared" si="84"/>
        <v>2096.85</v>
      </c>
      <c r="BI464" s="236">
        <f t="shared" si="84"/>
        <v>2096.85</v>
      </c>
      <c r="BJ464" s="236">
        <f t="shared" si="84"/>
        <v>2096.85</v>
      </c>
      <c r="BK464" s="236">
        <f t="shared" si="84"/>
        <v>2096.85</v>
      </c>
      <c r="BL464" s="235">
        <f t="shared" si="90"/>
        <v>25162.199999999993</v>
      </c>
      <c r="BM464" s="234"/>
      <c r="BN464" s="235"/>
      <c r="BO464" s="235">
        <f t="shared" si="93"/>
        <v>25162.199999999993</v>
      </c>
      <c r="BP464" s="234"/>
      <c r="BQ464" s="234"/>
    </row>
    <row r="465" spans="1:73">
      <c r="A465" s="234" t="s">
        <v>678</v>
      </c>
      <c r="B465" s="231">
        <v>0</v>
      </c>
      <c r="C465" s="231">
        <v>0</v>
      </c>
      <c r="D465" s="220">
        <v>0</v>
      </c>
      <c r="E465" s="220">
        <v>0</v>
      </c>
      <c r="F465" s="220">
        <v>0</v>
      </c>
      <c r="G465" s="220">
        <v>0</v>
      </c>
      <c r="H465" s="220">
        <v>0</v>
      </c>
      <c r="I465" s="220">
        <v>0</v>
      </c>
      <c r="J465" s="220">
        <v>521000.43</v>
      </c>
      <c r="K465" s="220">
        <v>521000.43</v>
      </c>
      <c r="L465" s="220">
        <v>521000.43</v>
      </c>
      <c r="M465" s="220">
        <v>521000.43</v>
      </c>
      <c r="N465" s="220">
        <v>521000.43</v>
      </c>
      <c r="O465" s="220">
        <v>521000.43</v>
      </c>
      <c r="P465" s="220">
        <f t="shared" si="91"/>
        <v>3126002.58</v>
      </c>
      <c r="Q465" s="220">
        <v>521000.43</v>
      </c>
      <c r="R465" s="220">
        <v>521000.43</v>
      </c>
      <c r="S465" s="220">
        <v>521000.43</v>
      </c>
      <c r="T465" s="220">
        <v>521000.43</v>
      </c>
      <c r="U465" s="220">
        <v>521000.43</v>
      </c>
      <c r="V465" s="220">
        <v>521000.43</v>
      </c>
      <c r="W465" s="220">
        <v>521000.43</v>
      </c>
      <c r="X465" s="220">
        <v>521000.43</v>
      </c>
      <c r="Y465" s="220">
        <v>521000.43</v>
      </c>
      <c r="Z465" s="220">
        <v>521000.43</v>
      </c>
      <c r="AA465" s="220">
        <v>521000.43</v>
      </c>
      <c r="AB465" s="220">
        <v>521000.43</v>
      </c>
      <c r="AC465" s="220">
        <v>521000.43</v>
      </c>
      <c r="AD465" s="220">
        <v>521000.43</v>
      </c>
      <c r="AE465" s="220">
        <v>521000.43</v>
      </c>
      <c r="AF465" s="220">
        <v>521000.43</v>
      </c>
      <c r="AG465" s="220">
        <f t="shared" si="92"/>
        <v>6252005.1599999992</v>
      </c>
      <c r="AH465" s="234"/>
      <c r="AI465" s="235">
        <f t="shared" si="85"/>
        <v>0</v>
      </c>
      <c r="AJ465" s="235">
        <f t="shared" si="85"/>
        <v>0</v>
      </c>
      <c r="AK465" s="235">
        <f t="shared" si="85"/>
        <v>0</v>
      </c>
      <c r="AL465" s="235">
        <f t="shared" si="83"/>
        <v>0</v>
      </c>
      <c r="AM465" s="235">
        <f t="shared" si="83"/>
        <v>0</v>
      </c>
      <c r="AN465" s="235">
        <f t="shared" si="83"/>
        <v>0</v>
      </c>
      <c r="AO465" s="235">
        <f t="shared" si="83"/>
        <v>0</v>
      </c>
      <c r="AP465" s="235">
        <f t="shared" si="83"/>
        <v>0</v>
      </c>
      <c r="AQ465" s="235">
        <f t="shared" si="83"/>
        <v>0</v>
      </c>
      <c r="AR465" s="235">
        <f t="shared" si="83"/>
        <v>0</v>
      </c>
      <c r="AS465" s="235">
        <f t="shared" si="83"/>
        <v>0</v>
      </c>
      <c r="AT465" s="235">
        <f t="shared" si="83"/>
        <v>0</v>
      </c>
      <c r="AU465" s="236">
        <f t="shared" si="88"/>
        <v>0</v>
      </c>
      <c r="AV465" s="236">
        <f t="shared" si="89"/>
        <v>0</v>
      </c>
      <c r="AW465" s="236">
        <f t="shared" si="89"/>
        <v>0</v>
      </c>
      <c r="AX465" s="236">
        <f t="shared" si="89"/>
        <v>0</v>
      </c>
      <c r="AY465" s="236">
        <f t="shared" si="87"/>
        <v>0</v>
      </c>
      <c r="AZ465" s="236">
        <f t="shared" si="86"/>
        <v>0</v>
      </c>
      <c r="BA465" s="236">
        <f t="shared" si="86"/>
        <v>0</v>
      </c>
      <c r="BB465" s="236">
        <f t="shared" si="86"/>
        <v>0</v>
      </c>
      <c r="BC465" s="236">
        <f t="shared" si="84"/>
        <v>0</v>
      </c>
      <c r="BD465" s="236">
        <f t="shared" si="84"/>
        <v>0</v>
      </c>
      <c r="BE465" s="236">
        <f t="shared" si="84"/>
        <v>0</v>
      </c>
      <c r="BF465" s="236">
        <f t="shared" si="84"/>
        <v>0</v>
      </c>
      <c r="BG465" s="236">
        <f t="shared" si="84"/>
        <v>0</v>
      </c>
      <c r="BH465" s="236">
        <f t="shared" si="84"/>
        <v>0</v>
      </c>
      <c r="BI465" s="236">
        <f t="shared" si="84"/>
        <v>0</v>
      </c>
      <c r="BJ465" s="236">
        <f t="shared" si="84"/>
        <v>0</v>
      </c>
      <c r="BK465" s="236">
        <f t="shared" si="84"/>
        <v>0</v>
      </c>
      <c r="BL465" s="235">
        <f t="shared" si="90"/>
        <v>0</v>
      </c>
      <c r="BM465" s="234"/>
      <c r="BN465" s="234"/>
      <c r="BO465" s="234"/>
      <c r="BP465" s="234"/>
      <c r="BQ465" s="234"/>
    </row>
    <row r="466" spans="1:73" s="250" customFormat="1">
      <c r="A466" s="265" t="s">
        <v>679</v>
      </c>
      <c r="B466" s="266">
        <v>2.1699999999999997E-2</v>
      </c>
      <c r="C466" s="266">
        <v>2.1699999999999997E-2</v>
      </c>
      <c r="D466" s="267">
        <v>0</v>
      </c>
      <c r="E466" s="267">
        <v>0</v>
      </c>
      <c r="F466" s="267">
        <v>0</v>
      </c>
      <c r="G466" s="267">
        <v>0</v>
      </c>
      <c r="H466" s="267">
        <v>0</v>
      </c>
      <c r="I466" s="267">
        <v>0</v>
      </c>
      <c r="J466" s="267">
        <v>2838006.9799999995</v>
      </c>
      <c r="K466" s="267">
        <v>2838006.9799999995</v>
      </c>
      <c r="L466" s="267">
        <v>2838006.9799999995</v>
      </c>
      <c r="M466" s="267">
        <v>2838006.9799999995</v>
      </c>
      <c r="N466" s="267">
        <v>2838006.9799999995</v>
      </c>
      <c r="O466" s="267">
        <v>2838006.9799999995</v>
      </c>
      <c r="P466" s="267">
        <f t="shared" si="91"/>
        <v>17028041.879999999</v>
      </c>
      <c r="Q466" s="267">
        <v>2838006.9799999995</v>
      </c>
      <c r="R466" s="267">
        <v>2838006.9799999995</v>
      </c>
      <c r="S466" s="267">
        <v>2838006.9799999995</v>
      </c>
      <c r="T466" s="267">
        <v>2838006.9799999995</v>
      </c>
      <c r="U466" s="267">
        <v>2838006.9799999995</v>
      </c>
      <c r="V466" s="267">
        <v>2838006.9799999995</v>
      </c>
      <c r="W466" s="267">
        <v>2838006.9799999995</v>
      </c>
      <c r="X466" s="267">
        <v>2838006.9799999995</v>
      </c>
      <c r="Y466" s="267">
        <v>2838006.9799999995</v>
      </c>
      <c r="Z466" s="267">
        <v>2838006.9799999995</v>
      </c>
      <c r="AA466" s="267">
        <v>2838006.9799999995</v>
      </c>
      <c r="AB466" s="267">
        <v>2838006.9799999995</v>
      </c>
      <c r="AC466" s="267">
        <v>2838006.9799999995</v>
      </c>
      <c r="AD466" s="267">
        <v>2838006.9799999995</v>
      </c>
      <c r="AE466" s="267">
        <v>2838006.9799999995</v>
      </c>
      <c r="AF466" s="267">
        <v>2838006.9799999995</v>
      </c>
      <c r="AG466" s="267">
        <f t="shared" si="92"/>
        <v>34056083.759999998</v>
      </c>
      <c r="AH466" s="265"/>
      <c r="AI466" s="268">
        <f t="shared" si="85"/>
        <v>0</v>
      </c>
      <c r="AJ466" s="268">
        <f t="shared" si="85"/>
        <v>0</v>
      </c>
      <c r="AK466" s="268">
        <f t="shared" si="85"/>
        <v>0</v>
      </c>
      <c r="AL466" s="268">
        <f t="shared" si="83"/>
        <v>0</v>
      </c>
      <c r="AM466" s="268">
        <f t="shared" si="83"/>
        <v>0</v>
      </c>
      <c r="AN466" s="268">
        <f t="shared" si="83"/>
        <v>0</v>
      </c>
      <c r="AO466" s="268">
        <f t="shared" si="83"/>
        <v>5132.0600000000004</v>
      </c>
      <c r="AP466" s="268">
        <f t="shared" si="83"/>
        <v>5132.0600000000004</v>
      </c>
      <c r="AQ466" s="268">
        <f t="shared" si="83"/>
        <v>5132.0600000000004</v>
      </c>
      <c r="AR466" s="268">
        <f t="shared" si="83"/>
        <v>5132.0600000000004</v>
      </c>
      <c r="AS466" s="268">
        <f t="shared" si="83"/>
        <v>5132.0600000000004</v>
      </c>
      <c r="AT466" s="268">
        <f t="shared" si="83"/>
        <v>5132.0600000000004</v>
      </c>
      <c r="AU466" s="269">
        <f t="shared" si="88"/>
        <v>30792.360000000004</v>
      </c>
      <c r="AV466" s="269">
        <f t="shared" si="89"/>
        <v>5132.0600000000004</v>
      </c>
      <c r="AW466" s="269">
        <f t="shared" si="89"/>
        <v>5132.0600000000004</v>
      </c>
      <c r="AX466" s="269">
        <f t="shared" si="89"/>
        <v>5132.0600000000004</v>
      </c>
      <c r="AY466" s="269">
        <f t="shared" si="87"/>
        <v>5132.0600000000004</v>
      </c>
      <c r="AZ466" s="269">
        <f t="shared" si="86"/>
        <v>5132.0600000000004</v>
      </c>
      <c r="BA466" s="269">
        <f t="shared" si="86"/>
        <v>5132.0600000000004</v>
      </c>
      <c r="BB466" s="269">
        <f t="shared" si="86"/>
        <v>5132.0600000000004</v>
      </c>
      <c r="BC466" s="269">
        <f t="shared" si="84"/>
        <v>5132.0600000000004</v>
      </c>
      <c r="BD466" s="269">
        <f t="shared" si="84"/>
        <v>5132.0600000000004</v>
      </c>
      <c r="BE466" s="269">
        <f t="shared" si="84"/>
        <v>5132.0600000000004</v>
      </c>
      <c r="BF466" s="269">
        <f t="shared" si="84"/>
        <v>5132.0600000000004</v>
      </c>
      <c r="BG466" s="269">
        <f t="shared" si="84"/>
        <v>5132.0600000000004</v>
      </c>
      <c r="BH466" s="269">
        <f t="shared" si="84"/>
        <v>5132.0600000000004</v>
      </c>
      <c r="BI466" s="269">
        <f t="shared" si="84"/>
        <v>5132.0600000000004</v>
      </c>
      <c r="BJ466" s="269">
        <f t="shared" si="84"/>
        <v>5132.0600000000004</v>
      </c>
      <c r="BK466" s="269">
        <f t="shared" si="84"/>
        <v>5132.0600000000004</v>
      </c>
      <c r="BL466" s="268">
        <f t="shared" si="90"/>
        <v>61584.719999999994</v>
      </c>
      <c r="BM466" s="265"/>
      <c r="BN466" s="268"/>
      <c r="BO466" s="268">
        <f>BL466</f>
        <v>61584.719999999994</v>
      </c>
      <c r="BP466" s="265"/>
      <c r="BQ466" s="265"/>
    </row>
    <row r="467" spans="1:73">
      <c r="A467" s="234"/>
      <c r="B467" s="252"/>
      <c r="C467" s="252"/>
      <c r="D467" s="235">
        <f>SUM(D5:D466)</f>
        <v>9673321303.319994</v>
      </c>
      <c r="E467" s="235">
        <f t="shared" ref="E467:BL467" si="94">SUM(E5:E466)</f>
        <v>9783309124.8599987</v>
      </c>
      <c r="F467" s="235">
        <f t="shared" si="94"/>
        <v>9911286606.9500103</v>
      </c>
      <c r="G467" s="235">
        <f t="shared" si="94"/>
        <v>9933111344.7100029</v>
      </c>
      <c r="H467" s="235">
        <f t="shared" si="94"/>
        <v>9953085395.5999966</v>
      </c>
      <c r="I467" s="235">
        <f t="shared" si="94"/>
        <v>9983776844.6700001</v>
      </c>
      <c r="J467" s="235">
        <f t="shared" si="94"/>
        <v>10040981083.380001</v>
      </c>
      <c r="K467" s="235">
        <f t="shared" si="94"/>
        <v>10113014627.424994</v>
      </c>
      <c r="L467" s="235">
        <f t="shared" si="94"/>
        <v>10165627207.494997</v>
      </c>
      <c r="M467" s="235">
        <f t="shared" si="94"/>
        <v>10219129267.905003</v>
      </c>
      <c r="N467" s="235">
        <f t="shared" si="94"/>
        <v>10249719472.900003</v>
      </c>
      <c r="O467" s="235">
        <f t="shared" si="94"/>
        <v>10257862079.41</v>
      </c>
      <c r="P467" s="235">
        <f t="shared" si="94"/>
        <v>120284224358.62508</v>
      </c>
      <c r="Q467" s="235">
        <f t="shared" si="94"/>
        <v>10271810088.69632</v>
      </c>
      <c r="R467" s="235">
        <f t="shared" si="94"/>
        <v>10299795078.151785</v>
      </c>
      <c r="S467" s="235">
        <f t="shared" si="94"/>
        <v>10346409515.579979</v>
      </c>
      <c r="T467" s="235">
        <f t="shared" si="94"/>
        <v>10406651715.149033</v>
      </c>
      <c r="U467" s="235">
        <f t="shared" si="94"/>
        <v>10443091970.779028</v>
      </c>
      <c r="V467" s="235">
        <f t="shared" si="94"/>
        <v>10457111928.129032</v>
      </c>
      <c r="W467" s="235">
        <f t="shared" si="94"/>
        <v>10478832947.479033</v>
      </c>
      <c r="X467" s="235">
        <f t="shared" si="94"/>
        <v>10525305617.984032</v>
      </c>
      <c r="Y467" s="235">
        <f t="shared" si="94"/>
        <v>10576422338.54904</v>
      </c>
      <c r="Z467" s="235">
        <f t="shared" si="94"/>
        <v>10681086744.220156</v>
      </c>
      <c r="AA467" s="235">
        <f t="shared" si="94"/>
        <v>10771607634.681768</v>
      </c>
      <c r="AB467" s="235">
        <f t="shared" si="94"/>
        <v>10773575022.931841</v>
      </c>
      <c r="AC467" s="235">
        <f t="shared" si="94"/>
        <v>10784753718.894243</v>
      </c>
      <c r="AD467" s="235">
        <f t="shared" si="94"/>
        <v>10813276330.990112</v>
      </c>
      <c r="AE467" s="235">
        <f t="shared" si="94"/>
        <v>10842400713.800798</v>
      </c>
      <c r="AF467" s="235">
        <f t="shared" si="94"/>
        <v>10877888925.604795</v>
      </c>
      <c r="AG467" s="235">
        <f t="shared" si="94"/>
        <v>128025353894.04373</v>
      </c>
      <c r="AH467" s="235"/>
      <c r="AI467" s="235">
        <f t="shared" si="94"/>
        <v>27117816.789999984</v>
      </c>
      <c r="AJ467" s="235">
        <f t="shared" si="94"/>
        <v>27485723.489999987</v>
      </c>
      <c r="AK467" s="235">
        <f t="shared" si="94"/>
        <v>27913627.919999998</v>
      </c>
      <c r="AL467" s="235">
        <f t="shared" si="94"/>
        <v>27998760.279999994</v>
      </c>
      <c r="AM467" s="235">
        <f t="shared" si="94"/>
        <v>28045124.389999986</v>
      </c>
      <c r="AN467" s="235">
        <f t="shared" si="94"/>
        <v>28069686.739999983</v>
      </c>
      <c r="AO467" s="235">
        <f t="shared" si="94"/>
        <v>28273839.129999984</v>
      </c>
      <c r="AP467" s="235">
        <f t="shared" si="94"/>
        <v>28558270.080000002</v>
      </c>
      <c r="AQ467" s="235">
        <f t="shared" si="94"/>
        <v>28719927.089999992</v>
      </c>
      <c r="AR467" s="235">
        <f t="shared" si="94"/>
        <v>28866965.219999984</v>
      </c>
      <c r="AS467" s="235">
        <f t="shared" si="94"/>
        <v>28921051.249999993</v>
      </c>
      <c r="AT467" s="235">
        <f t="shared" si="94"/>
        <v>28937221.150000002</v>
      </c>
      <c r="AU467" s="235">
        <f t="shared" si="94"/>
        <v>338908013.53000033</v>
      </c>
      <c r="AV467" s="235">
        <f t="shared" si="94"/>
        <v>28968278.089999985</v>
      </c>
      <c r="AW467" s="235">
        <f t="shared" si="94"/>
        <v>29096742.569999989</v>
      </c>
      <c r="AX467" s="235">
        <f t="shared" si="94"/>
        <v>29297861.399999991</v>
      </c>
      <c r="AY467" s="235">
        <f t="shared" si="94"/>
        <v>29449022.729999997</v>
      </c>
      <c r="AZ467" s="235">
        <f t="shared" si="94"/>
        <v>29518635.299999982</v>
      </c>
      <c r="BA467" s="235">
        <f t="shared" si="94"/>
        <v>29533860.589999981</v>
      </c>
      <c r="BB467" s="235">
        <f t="shared" si="94"/>
        <v>29601915.729999989</v>
      </c>
      <c r="BC467" s="235">
        <f t="shared" si="94"/>
        <v>29706846.93999999</v>
      </c>
      <c r="BD467" s="235">
        <f t="shared" si="94"/>
        <v>29810642.70999999</v>
      </c>
      <c r="BE467" s="235">
        <f t="shared" si="94"/>
        <v>30142692.249999985</v>
      </c>
      <c r="BF467" s="235">
        <f t="shared" si="94"/>
        <v>30415239.289999988</v>
      </c>
      <c r="BG467" s="235">
        <f t="shared" si="94"/>
        <v>30399429.240000002</v>
      </c>
      <c r="BH467" s="235">
        <f t="shared" si="94"/>
        <v>30416987.769999992</v>
      </c>
      <c r="BI467" s="235">
        <f t="shared" si="94"/>
        <v>30493011.259999983</v>
      </c>
      <c r="BJ467" s="235">
        <f t="shared" si="94"/>
        <v>30563198.390000001</v>
      </c>
      <c r="BK467" s="235">
        <f t="shared" si="94"/>
        <v>30635956.019999985</v>
      </c>
      <c r="BL467" s="235">
        <f t="shared" si="94"/>
        <v>361238415.49000025</v>
      </c>
      <c r="BN467" s="235"/>
      <c r="BO467" s="235">
        <f t="shared" ref="BO467:BP467" si="95">SUM(BO5:BO466)</f>
        <v>14649713.349999998</v>
      </c>
      <c r="BP467" s="235">
        <f t="shared" si="95"/>
        <v>1281145.26</v>
      </c>
    </row>
    <row r="468" spans="1:73">
      <c r="A468" s="234"/>
      <c r="B468" s="252"/>
      <c r="C468" s="252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  <c r="AA468" s="234"/>
      <c r="AB468" s="234"/>
      <c r="AC468" s="234"/>
      <c r="AD468" s="234"/>
      <c r="AE468" s="234"/>
      <c r="AF468" s="234"/>
      <c r="AG468" s="234"/>
      <c r="AH468" s="234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4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53"/>
      <c r="BM468" s="234"/>
      <c r="BN468" s="234"/>
      <c r="BO468" s="234"/>
      <c r="BP468" s="234"/>
      <c r="BQ468" s="234"/>
      <c r="BR468" s="234"/>
      <c r="BS468" s="234"/>
      <c r="BT468" s="234"/>
      <c r="BU468" s="234"/>
    </row>
    <row r="469" spans="1:73">
      <c r="A469" s="234"/>
      <c r="B469" s="252"/>
      <c r="C469" s="252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  <c r="AA469" s="234"/>
      <c r="AB469" s="234"/>
      <c r="AC469" s="234"/>
      <c r="AD469" s="234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34"/>
      <c r="BN469" s="234"/>
      <c r="BO469" s="270"/>
      <c r="BP469" s="270"/>
      <c r="BQ469" s="234"/>
      <c r="BR469" s="234"/>
      <c r="BS469" s="234"/>
      <c r="BT469" s="234"/>
      <c r="BU469" s="234"/>
    </row>
    <row r="470" spans="1:73">
      <c r="A470" s="214" t="s">
        <v>719</v>
      </c>
      <c r="B470" s="252"/>
      <c r="C470" s="252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  <c r="AA470" s="234"/>
      <c r="AB470" s="234"/>
      <c r="AC470" s="234"/>
      <c r="AD470" s="234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4"/>
      <c r="BB470" s="234"/>
      <c r="BC470" s="234"/>
      <c r="BD470" s="234"/>
      <c r="BE470" s="234"/>
      <c r="BF470" s="234"/>
      <c r="BG470" s="234"/>
      <c r="BH470" s="234"/>
      <c r="BI470" s="234"/>
      <c r="BJ470" s="234"/>
      <c r="BK470" s="234" t="s">
        <v>184</v>
      </c>
      <c r="BL470" s="289"/>
      <c r="BM470" s="270"/>
      <c r="BN470" s="270"/>
      <c r="BO470" s="271">
        <f>'KU-As Filed'!BO467</f>
        <v>18469790.43</v>
      </c>
      <c r="BP470" s="289"/>
      <c r="BQ470" s="234"/>
      <c r="BR470" s="234"/>
      <c r="BS470" s="234"/>
      <c r="BT470" s="234"/>
      <c r="BU470" s="234"/>
    </row>
    <row r="471" spans="1:73">
      <c r="A471" s="214" t="s">
        <v>720</v>
      </c>
      <c r="B471" s="252"/>
      <c r="C471" s="252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234"/>
      <c r="AC471" s="234"/>
      <c r="AD471" s="234"/>
      <c r="AE471" s="234"/>
      <c r="AF471" s="234"/>
      <c r="AG471" s="234"/>
      <c r="AH471" s="234"/>
      <c r="AI471" s="234"/>
      <c r="AJ471" s="234"/>
      <c r="AK471" s="234"/>
      <c r="AL471" s="234"/>
      <c r="AM471" s="234"/>
      <c r="AN471" s="234"/>
      <c r="AO471" s="234"/>
      <c r="AP471" s="234"/>
      <c r="AQ471" s="234"/>
      <c r="AR471" s="234"/>
      <c r="AS471" s="234"/>
      <c r="AT471" s="234"/>
      <c r="AU471" s="234"/>
      <c r="AV471" s="234"/>
      <c r="AW471" s="234"/>
      <c r="AX471" s="234"/>
      <c r="AY471" s="234"/>
      <c r="AZ471" s="234"/>
      <c r="BA471" s="234"/>
      <c r="BB471" s="234"/>
      <c r="BC471" s="234"/>
      <c r="BD471" s="234"/>
      <c r="BE471" s="234"/>
      <c r="BF471" s="234"/>
      <c r="BG471" s="234"/>
      <c r="BH471" s="234"/>
      <c r="BI471" s="234"/>
      <c r="BJ471" s="234"/>
      <c r="BK471" s="234"/>
      <c r="BL471" s="289"/>
      <c r="BM471" s="270"/>
      <c r="BN471" s="270"/>
      <c r="BO471" s="270"/>
      <c r="BP471" s="289"/>
      <c r="BQ471" s="234"/>
      <c r="BR471" s="234"/>
      <c r="BS471" s="234"/>
      <c r="BT471" s="234"/>
      <c r="BU471" s="234"/>
    </row>
    <row r="472" spans="1:73" ht="16.5" thickBot="1">
      <c r="A472" s="234"/>
      <c r="B472" s="252"/>
      <c r="C472" s="252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Q472" s="234"/>
      <c r="R472" s="234"/>
      <c r="S472" s="234"/>
      <c r="T472" s="234"/>
      <c r="U472" s="234"/>
      <c r="V472" s="234"/>
      <c r="W472" s="234"/>
      <c r="X472" s="234"/>
      <c r="Y472" s="234"/>
      <c r="Z472" s="234"/>
      <c r="AA472" s="234"/>
      <c r="AB472" s="234"/>
      <c r="AC472" s="234"/>
      <c r="AD472" s="234"/>
      <c r="AE472" s="234"/>
      <c r="AF472" s="234"/>
      <c r="AG472" s="234"/>
      <c r="AH472" s="234"/>
      <c r="AI472" s="234"/>
      <c r="AJ472" s="234"/>
      <c r="AK472" s="234"/>
      <c r="AL472" s="234"/>
      <c r="AM472" s="234"/>
      <c r="AN472" s="234"/>
      <c r="AO472" s="234"/>
      <c r="AP472" s="234"/>
      <c r="AQ472" s="234"/>
      <c r="AR472" s="234"/>
      <c r="AS472" s="234"/>
      <c r="AT472" s="234"/>
      <c r="AU472" s="234"/>
      <c r="AV472" s="234"/>
      <c r="AW472" s="234"/>
      <c r="AX472" s="234"/>
      <c r="AY472" s="234"/>
      <c r="AZ472" s="234"/>
      <c r="BA472" s="234"/>
      <c r="BB472" s="234"/>
      <c r="BC472" s="234"/>
      <c r="BD472" s="234"/>
      <c r="BE472" s="234"/>
      <c r="BF472" s="234"/>
      <c r="BG472" s="234"/>
      <c r="BH472" s="234"/>
      <c r="BI472" s="234"/>
      <c r="BJ472" s="234"/>
      <c r="BK472" s="234" t="s">
        <v>721</v>
      </c>
      <c r="BL472" s="289"/>
      <c r="BM472" s="270"/>
      <c r="BN472" s="270"/>
      <c r="BO472" s="275">
        <f>BO470-BO467</f>
        <v>3820077.0800000019</v>
      </c>
      <c r="BP472" s="289"/>
      <c r="BQ472" s="234"/>
      <c r="BR472" s="234"/>
      <c r="BS472" s="234"/>
      <c r="BT472" s="234"/>
      <c r="BU472" s="234"/>
    </row>
    <row r="473" spans="1:73" ht="16.5" thickTop="1">
      <c r="A473" s="234"/>
      <c r="B473" s="252"/>
      <c r="C473" s="252"/>
      <c r="D473" s="234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  <c r="AA473" s="234"/>
      <c r="AB473" s="234"/>
      <c r="AC473" s="234"/>
      <c r="AD473" s="234"/>
      <c r="AE473" s="234"/>
      <c r="AF473" s="234"/>
      <c r="AG473" s="234"/>
      <c r="AH473" s="234"/>
      <c r="AI473" s="234"/>
      <c r="AJ473" s="234"/>
      <c r="AK473" s="234"/>
      <c r="AL473" s="234"/>
      <c r="AM473" s="234"/>
      <c r="AN473" s="234"/>
      <c r="AO473" s="234"/>
      <c r="AP473" s="234"/>
      <c r="AQ473" s="234"/>
      <c r="AR473" s="234"/>
      <c r="AS473" s="234"/>
      <c r="AT473" s="234"/>
      <c r="AU473" s="234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/>
      <c r="BK473" s="234"/>
      <c r="BL473" s="234"/>
      <c r="BM473" s="234"/>
      <c r="BN473" s="234"/>
      <c r="BO473" s="234"/>
      <c r="BP473" s="290"/>
      <c r="BQ473" s="234"/>
      <c r="BR473" s="234"/>
      <c r="BS473" s="234"/>
      <c r="BT473" s="234"/>
      <c r="BU473" s="234"/>
    </row>
    <row r="474" spans="1:73">
      <c r="A474" s="234"/>
      <c r="B474" s="252"/>
      <c r="C474" s="252"/>
      <c r="D474" s="234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  <c r="AA474" s="234"/>
      <c r="AB474" s="234"/>
      <c r="AC474" s="234"/>
      <c r="AD474" s="234"/>
      <c r="AE474" s="234"/>
      <c r="AF474" s="234"/>
      <c r="AG474" s="234"/>
      <c r="AH474" s="234"/>
      <c r="AI474" s="234"/>
      <c r="AJ474" s="234"/>
      <c r="AK474" s="234"/>
      <c r="AL474" s="234"/>
      <c r="AM474" s="234"/>
      <c r="AN474" s="234"/>
      <c r="AO474" s="234"/>
      <c r="AP474" s="234"/>
      <c r="AQ474" s="234"/>
      <c r="AR474" s="234"/>
      <c r="AS474" s="234"/>
      <c r="AT474" s="234"/>
      <c r="AU474" s="234"/>
      <c r="AV474" s="234"/>
      <c r="AW474" s="234"/>
      <c r="AX474" s="234"/>
      <c r="AY474" s="234"/>
      <c r="AZ474" s="234"/>
      <c r="BA474" s="234"/>
      <c r="BB474" s="234"/>
      <c r="BC474" s="234"/>
      <c r="BD474" s="234"/>
      <c r="BE474" s="234"/>
      <c r="BF474" s="234"/>
      <c r="BG474" s="234"/>
      <c r="BH474" s="234"/>
      <c r="BI474" s="234"/>
      <c r="BJ474" s="234"/>
      <c r="BK474" s="234"/>
      <c r="BL474" s="234"/>
      <c r="BM474" s="234"/>
      <c r="BN474" s="234"/>
      <c r="BO474" s="234"/>
      <c r="BP474" s="290"/>
      <c r="BQ474" s="234"/>
      <c r="BR474" s="234"/>
      <c r="BS474" s="234"/>
      <c r="BT474" s="234"/>
      <c r="BU474" s="234"/>
    </row>
    <row r="475" spans="1:73">
      <c r="A475" s="234"/>
      <c r="B475" s="252"/>
      <c r="C475" s="252"/>
      <c r="D475" s="234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  <c r="AA475" s="234"/>
      <c r="AB475" s="234"/>
      <c r="AC475" s="234"/>
      <c r="AD475" s="234"/>
      <c r="AE475" s="234"/>
      <c r="AF475" s="234"/>
      <c r="AG475" s="234"/>
      <c r="AH475" s="234"/>
      <c r="AI475" s="234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34"/>
      <c r="AW475" s="234"/>
      <c r="AX475" s="234"/>
      <c r="AY475" s="234"/>
      <c r="AZ475" s="234"/>
      <c r="BA475" s="234"/>
      <c r="BB475" s="234"/>
      <c r="BC475" s="234"/>
      <c r="BD475" s="234"/>
      <c r="BE475" s="234"/>
      <c r="BF475" s="234"/>
      <c r="BG475" s="234"/>
      <c r="BH475" s="234"/>
      <c r="BI475" s="234"/>
      <c r="BJ475" s="234"/>
      <c r="BK475" s="234"/>
      <c r="BL475" s="234"/>
      <c r="BM475" s="234"/>
      <c r="BN475" s="234"/>
      <c r="BO475" s="234"/>
      <c r="BP475" s="234"/>
      <c r="BQ475" s="234"/>
      <c r="BR475" s="234"/>
      <c r="BS475" s="234"/>
      <c r="BT475" s="234"/>
      <c r="BU475" s="234"/>
    </row>
    <row r="476" spans="1:73">
      <c r="A476" s="234"/>
      <c r="B476" s="252"/>
      <c r="C476" s="252"/>
      <c r="D476" s="234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  <c r="AA476" s="234"/>
      <c r="AB476" s="234"/>
      <c r="AC476" s="234"/>
      <c r="AD476" s="234"/>
      <c r="AE476" s="234"/>
      <c r="AF476" s="234"/>
      <c r="AG476" s="234"/>
      <c r="AH476" s="234"/>
      <c r="AI476" s="234"/>
      <c r="AJ476" s="234"/>
      <c r="AK476" s="234"/>
      <c r="AL476" s="234"/>
      <c r="AM476" s="234"/>
      <c r="AN476" s="234"/>
      <c r="AO476" s="234"/>
      <c r="AP476" s="234"/>
      <c r="AQ476" s="234"/>
      <c r="AR476" s="234"/>
      <c r="AS476" s="234"/>
      <c r="AT476" s="234"/>
      <c r="AU476" s="234"/>
      <c r="AV476" s="234"/>
      <c r="AW476" s="234"/>
      <c r="AX476" s="234"/>
      <c r="AY476" s="234"/>
      <c r="AZ476" s="234"/>
      <c r="BA476" s="234"/>
      <c r="BB476" s="234"/>
      <c r="BC476" s="234"/>
      <c r="BD476" s="234"/>
      <c r="BE476" s="234"/>
      <c r="BF476" s="234"/>
      <c r="BG476" s="234"/>
      <c r="BH476" s="234"/>
      <c r="BI476" s="234"/>
      <c r="BJ476" s="234"/>
      <c r="BK476" s="234"/>
      <c r="BL476" s="234"/>
    </row>
    <row r="477" spans="1:73">
      <c r="A477" s="234"/>
      <c r="B477" s="252"/>
      <c r="C477" s="252"/>
      <c r="D477" s="234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Q477" s="234"/>
      <c r="R477" s="234"/>
      <c r="S477" s="234"/>
      <c r="T477" s="234"/>
      <c r="U477" s="234"/>
      <c r="V477" s="234"/>
      <c r="W477" s="234"/>
      <c r="X477" s="234"/>
      <c r="Y477" s="234"/>
      <c r="Z477" s="234"/>
      <c r="AA477" s="234"/>
      <c r="AB477" s="234"/>
      <c r="AC477" s="234"/>
      <c r="AD477" s="234"/>
      <c r="AE477" s="234"/>
      <c r="AF477" s="234"/>
      <c r="AG477" s="234"/>
      <c r="AH477" s="234"/>
      <c r="AI477" s="234"/>
      <c r="AJ477" s="234"/>
      <c r="AK477" s="234"/>
      <c r="AL477" s="234"/>
      <c r="AM477" s="234"/>
      <c r="AN477" s="234"/>
      <c r="AO477" s="234"/>
      <c r="AP477" s="234"/>
      <c r="AQ477" s="234"/>
      <c r="AR477" s="234"/>
      <c r="AS477" s="234"/>
      <c r="AT477" s="234"/>
      <c r="AU477" s="234"/>
      <c r="AV477" s="234"/>
      <c r="AW477" s="234"/>
      <c r="AX477" s="234"/>
      <c r="AY477" s="234"/>
      <c r="AZ477" s="234"/>
      <c r="BA477" s="234"/>
      <c r="BB477" s="234"/>
      <c r="BC477" s="234"/>
      <c r="BD477" s="234"/>
      <c r="BE477" s="234"/>
      <c r="BF477" s="234"/>
      <c r="BG477" s="234"/>
      <c r="BH477" s="234"/>
      <c r="BI477" s="234"/>
      <c r="BJ477" s="234"/>
      <c r="BK477" s="234"/>
      <c r="BL477" s="234"/>
    </row>
    <row r="478" spans="1:73">
      <c r="A478" s="234"/>
      <c r="B478" s="252"/>
      <c r="C478" s="252"/>
      <c r="D478" s="234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  <c r="AA478" s="234"/>
      <c r="AB478" s="234"/>
      <c r="AC478" s="234"/>
      <c r="AD478" s="234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4"/>
      <c r="BB478" s="234"/>
      <c r="BC478" s="234"/>
      <c r="BD478" s="234"/>
      <c r="BE478" s="234"/>
      <c r="BF478" s="234"/>
      <c r="BG478" s="234"/>
      <c r="BH478" s="234"/>
      <c r="BI478" s="234"/>
      <c r="BJ478" s="234"/>
      <c r="BK478" s="234"/>
      <c r="BL478" s="234"/>
    </row>
    <row r="479" spans="1:73">
      <c r="A479" s="234"/>
      <c r="B479" s="252"/>
      <c r="C479" s="252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  <c r="AA479" s="234"/>
      <c r="AB479" s="234"/>
      <c r="AC479" s="234"/>
      <c r="AD479" s="234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4"/>
      <c r="BB479" s="234"/>
      <c r="BC479" s="234"/>
      <c r="BD479" s="234"/>
      <c r="BE479" s="234"/>
      <c r="BF479" s="234"/>
      <c r="BG479" s="234"/>
      <c r="BH479" s="234"/>
      <c r="BI479" s="234"/>
      <c r="BJ479" s="234"/>
      <c r="BK479" s="234"/>
      <c r="BL479" s="234"/>
    </row>
    <row r="480" spans="1:73">
      <c r="A480" s="234"/>
      <c r="B480" s="252"/>
      <c r="C480" s="252"/>
      <c r="D480" s="234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  <c r="AA480" s="234"/>
      <c r="AB480" s="234"/>
      <c r="AC480" s="234"/>
      <c r="AD480" s="234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4"/>
      <c r="BB480" s="234"/>
      <c r="BC480" s="234"/>
      <c r="BD480" s="234"/>
      <c r="BE480" s="234"/>
      <c r="BF480" s="234"/>
      <c r="BG480" s="234"/>
      <c r="BH480" s="234"/>
      <c r="BI480" s="234"/>
      <c r="BJ480" s="234"/>
      <c r="BK480" s="234"/>
      <c r="BL480" s="234"/>
    </row>
    <row r="481" spans="1:64">
      <c r="A481" s="234"/>
      <c r="B481" s="252"/>
      <c r="C481" s="252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  <c r="AA481" s="234"/>
      <c r="AB481" s="234"/>
      <c r="AC481" s="234"/>
      <c r="AD481" s="23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  <c r="BG481" s="234"/>
      <c r="BH481" s="234"/>
      <c r="BI481" s="234"/>
      <c r="BJ481" s="234"/>
      <c r="BK481" s="234"/>
      <c r="BL481" s="234"/>
    </row>
    <row r="482" spans="1:64">
      <c r="A482" s="234"/>
      <c r="B482" s="252"/>
      <c r="C482" s="252"/>
      <c r="D482" s="234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4"/>
      <c r="AD482" s="234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  <c r="BG482" s="234"/>
      <c r="BH482" s="234"/>
      <c r="BI482" s="234"/>
      <c r="BJ482" s="234"/>
      <c r="BK482" s="234"/>
      <c r="BL482" s="234"/>
    </row>
    <row r="483" spans="1:64">
      <c r="A483" s="234"/>
      <c r="B483" s="252"/>
      <c r="C483" s="252"/>
      <c r="D483" s="234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  <c r="AA483" s="234"/>
      <c r="AB483" s="234"/>
      <c r="AC483" s="234"/>
      <c r="AD483" s="23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  <c r="BG483" s="234"/>
      <c r="BH483" s="234"/>
      <c r="BI483" s="234"/>
      <c r="BJ483" s="234"/>
      <c r="BK483" s="234"/>
      <c r="BL483" s="234"/>
    </row>
    <row r="484" spans="1:64">
      <c r="A484" s="234"/>
      <c r="B484" s="252"/>
      <c r="C484" s="252"/>
      <c r="D484" s="234"/>
      <c r="E484" s="234"/>
      <c r="F484" s="234"/>
      <c r="G484" s="234"/>
      <c r="H484" s="234"/>
      <c r="I484" s="234"/>
      <c r="J484" s="234"/>
      <c r="K484" s="234"/>
      <c r="L484" s="234"/>
      <c r="M484" s="234"/>
      <c r="N484" s="234"/>
      <c r="O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  <c r="AA484" s="234"/>
      <c r="AB484" s="234"/>
      <c r="AC484" s="234"/>
      <c r="AD484" s="23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  <c r="BG484" s="234"/>
      <c r="BH484" s="234"/>
      <c r="BI484" s="234"/>
      <c r="BJ484" s="234"/>
      <c r="BK484" s="234"/>
      <c r="BL484" s="234"/>
    </row>
    <row r="485" spans="1:64">
      <c r="A485" s="234"/>
      <c r="B485" s="252"/>
      <c r="C485" s="252"/>
      <c r="D485" s="234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  <c r="BG485" s="234"/>
      <c r="BH485" s="234"/>
      <c r="BI485" s="234"/>
      <c r="BJ485" s="234"/>
      <c r="BK485" s="234"/>
      <c r="BL485" s="234"/>
    </row>
    <row r="486" spans="1:64">
      <c r="A486" s="234"/>
      <c r="B486" s="252"/>
      <c r="C486" s="252"/>
      <c r="D486" s="234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  <c r="AA486" s="234"/>
      <c r="AB486" s="234"/>
      <c r="AC486" s="234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  <c r="BG486" s="234"/>
      <c r="BH486" s="234"/>
      <c r="BI486" s="234"/>
      <c r="BJ486" s="234"/>
      <c r="BK486" s="234"/>
      <c r="BL486" s="234"/>
    </row>
    <row r="487" spans="1:64">
      <c r="A487" s="234"/>
      <c r="B487" s="252"/>
      <c r="C487" s="252"/>
      <c r="D487" s="234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  <c r="AA487" s="234"/>
      <c r="AB487" s="234"/>
      <c r="AC487" s="234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  <c r="BG487" s="234"/>
      <c r="BH487" s="234"/>
      <c r="BI487" s="234"/>
      <c r="BJ487" s="234"/>
      <c r="BK487" s="234"/>
      <c r="BL487" s="234"/>
    </row>
    <row r="488" spans="1:64">
      <c r="A488" s="234"/>
      <c r="B488" s="252"/>
      <c r="C488" s="252"/>
      <c r="D488" s="234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  <c r="AA488" s="234"/>
      <c r="AB488" s="234"/>
      <c r="AC488" s="234"/>
      <c r="AD488" s="23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4"/>
      <c r="BB488" s="234"/>
      <c r="BC488" s="234"/>
      <c r="BD488" s="234"/>
      <c r="BE488" s="234"/>
      <c r="BF488" s="234"/>
      <c r="BG488" s="234"/>
      <c r="BH488" s="234"/>
      <c r="BI488" s="234"/>
      <c r="BJ488" s="234"/>
      <c r="BK488" s="234"/>
      <c r="BL488" s="234"/>
    </row>
    <row r="489" spans="1:64">
      <c r="A489" s="234"/>
      <c r="B489" s="252"/>
      <c r="C489" s="252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  <c r="AA489" s="234"/>
      <c r="AB489" s="234"/>
      <c r="AC489" s="234"/>
      <c r="AD489" s="23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4"/>
      <c r="BB489" s="234"/>
      <c r="BC489" s="234"/>
      <c r="BD489" s="234"/>
      <c r="BE489" s="234"/>
      <c r="BF489" s="234"/>
      <c r="BG489" s="234"/>
      <c r="BH489" s="234"/>
      <c r="BI489" s="234"/>
      <c r="BJ489" s="234"/>
      <c r="BK489" s="234"/>
      <c r="BL489" s="234"/>
    </row>
    <row r="490" spans="1:64">
      <c r="A490" s="234"/>
      <c r="B490" s="252"/>
      <c r="C490" s="252"/>
      <c r="D490" s="234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  <c r="AA490" s="234"/>
      <c r="AB490" s="234"/>
      <c r="AC490" s="234"/>
      <c r="AD490" s="23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4"/>
      <c r="BB490" s="234"/>
      <c r="BC490" s="234"/>
      <c r="BD490" s="234"/>
      <c r="BE490" s="234"/>
      <c r="BF490" s="234"/>
      <c r="BG490" s="234"/>
      <c r="BH490" s="234"/>
      <c r="BI490" s="234"/>
      <c r="BJ490" s="234"/>
      <c r="BK490" s="234"/>
      <c r="BL490" s="234"/>
    </row>
    <row r="491" spans="1:64">
      <c r="A491" s="234"/>
      <c r="B491" s="252"/>
      <c r="C491" s="252"/>
      <c r="D491" s="234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  <c r="AA491" s="234"/>
      <c r="AB491" s="234"/>
      <c r="AC491" s="234"/>
      <c r="AD491" s="234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W491" s="234"/>
      <c r="AX491" s="234"/>
      <c r="AY491" s="234"/>
      <c r="AZ491" s="234"/>
      <c r="BA491" s="234"/>
      <c r="BB491" s="234"/>
      <c r="BC491" s="234"/>
      <c r="BD491" s="234"/>
      <c r="BE491" s="234"/>
      <c r="BF491" s="234"/>
      <c r="BG491" s="234"/>
      <c r="BH491" s="234"/>
      <c r="BI491" s="234"/>
      <c r="BJ491" s="234"/>
      <c r="BK491" s="234"/>
      <c r="BL491" s="234"/>
    </row>
    <row r="492" spans="1:64">
      <c r="A492" s="234"/>
      <c r="B492" s="252"/>
      <c r="C492" s="252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  <c r="AA492" s="234"/>
      <c r="AB492" s="234"/>
      <c r="AC492" s="234"/>
      <c r="AD492" s="23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4"/>
      <c r="BB492" s="234"/>
      <c r="BC492" s="234"/>
      <c r="BD492" s="234"/>
      <c r="BE492" s="234"/>
      <c r="BF492" s="234"/>
      <c r="BG492" s="234"/>
      <c r="BH492" s="234"/>
      <c r="BI492" s="234"/>
      <c r="BJ492" s="234"/>
      <c r="BK492" s="234"/>
      <c r="BL492" s="234"/>
    </row>
    <row r="493" spans="1:64">
      <c r="A493" s="234"/>
      <c r="B493" s="252"/>
      <c r="C493" s="252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  <c r="AA493" s="234"/>
      <c r="AB493" s="234"/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  <c r="BG493" s="234"/>
      <c r="BH493" s="234"/>
      <c r="BI493" s="234"/>
      <c r="BJ493" s="234"/>
      <c r="BK493" s="234"/>
      <c r="BL493" s="234"/>
    </row>
  </sheetData>
  <autoFilter ref="A4:BL467"/>
  <pageMargins left="0.7" right="0.7" top="0.75" bottom="0.75" header="0.3" footer="0.3"/>
  <pageSetup scale="28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546"/>
  <sheetViews>
    <sheetView zoomScale="90" zoomScaleNormal="90" workbookViewId="0">
      <pane xSplit="3" ySplit="4" topLeftCell="BG458" activePane="bottomRight" state="frozen"/>
      <selection pane="topRight" activeCell="D1" sqref="D1"/>
      <selection pane="bottomLeft" activeCell="A5" sqref="A5"/>
      <selection pane="bottomRight" activeCell="BL477" sqref="BL477"/>
    </sheetView>
  </sheetViews>
  <sheetFormatPr defaultRowHeight="15.75"/>
  <cols>
    <col min="1" max="1" width="43" style="215" bestFit="1" customWidth="1"/>
    <col min="2" max="2" width="13" style="214" bestFit="1" customWidth="1"/>
    <col min="3" max="3" width="13.140625" style="214" customWidth="1"/>
    <col min="4" max="9" width="27" style="215" bestFit="1" customWidth="1"/>
    <col min="10" max="15" width="27.140625" style="215" bestFit="1" customWidth="1"/>
    <col min="16" max="16" width="27.140625" style="220" bestFit="1" customWidth="1"/>
    <col min="17" max="33" width="27.140625" style="215" bestFit="1" customWidth="1"/>
    <col min="34" max="34" width="2.5703125" style="215" customWidth="1"/>
    <col min="35" max="64" width="24" style="215" bestFit="1" customWidth="1"/>
    <col min="65" max="65" width="9.140625" style="215"/>
    <col min="66" max="66" width="15.7109375" style="215" customWidth="1"/>
    <col min="67" max="67" width="16.28515625" style="215" customWidth="1"/>
    <col min="68" max="68" width="14.28515625" style="215" customWidth="1"/>
    <col min="69" max="70" width="9.140625" style="215"/>
    <col min="71" max="71" width="18.7109375" style="215" bestFit="1" customWidth="1"/>
    <col min="72" max="72" width="12.85546875" style="215" bestFit="1" customWidth="1"/>
    <col min="73" max="16384" width="9.140625" style="215"/>
  </cols>
  <sheetData>
    <row r="1" spans="1:87">
      <c r="A1" s="213" t="s">
        <v>11</v>
      </c>
      <c r="J1" s="216"/>
      <c r="K1" s="216"/>
      <c r="L1" s="216"/>
      <c r="M1" s="216"/>
      <c r="N1" s="216"/>
      <c r="O1" s="216"/>
      <c r="P1" s="217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</row>
    <row r="2" spans="1:87">
      <c r="A2" s="218" t="s">
        <v>207</v>
      </c>
      <c r="J2" s="219"/>
    </row>
    <row r="3" spans="1:87">
      <c r="A3" s="218"/>
      <c r="B3" s="221"/>
      <c r="C3" s="221"/>
      <c r="D3" s="222">
        <v>43891</v>
      </c>
      <c r="E3" s="222">
        <v>43922</v>
      </c>
      <c r="F3" s="222">
        <v>43952</v>
      </c>
      <c r="G3" s="222">
        <v>43983</v>
      </c>
      <c r="H3" s="222">
        <v>44013</v>
      </c>
      <c r="I3" s="222">
        <v>44044</v>
      </c>
      <c r="J3" s="222">
        <v>44075</v>
      </c>
      <c r="K3" s="222">
        <v>44105</v>
      </c>
      <c r="L3" s="222">
        <v>44136</v>
      </c>
      <c r="M3" s="222">
        <v>44166</v>
      </c>
      <c r="N3" s="222">
        <v>44197</v>
      </c>
      <c r="O3" s="222">
        <v>44228</v>
      </c>
      <c r="P3" s="223" t="s">
        <v>208</v>
      </c>
      <c r="Q3" s="222">
        <v>44256</v>
      </c>
      <c r="R3" s="222">
        <v>44287</v>
      </c>
      <c r="S3" s="222">
        <v>44317</v>
      </c>
      <c r="T3" s="222">
        <v>44348</v>
      </c>
      <c r="U3" s="222">
        <v>44378</v>
      </c>
      <c r="V3" s="222">
        <v>44409</v>
      </c>
      <c r="W3" s="222">
        <v>44440</v>
      </c>
      <c r="X3" s="222">
        <v>44470</v>
      </c>
      <c r="Y3" s="222">
        <v>44501</v>
      </c>
      <c r="Z3" s="222">
        <v>44531</v>
      </c>
      <c r="AA3" s="222">
        <v>44562</v>
      </c>
      <c r="AB3" s="222">
        <v>44593</v>
      </c>
      <c r="AC3" s="222">
        <v>44621</v>
      </c>
      <c r="AD3" s="222">
        <v>44652</v>
      </c>
      <c r="AE3" s="222">
        <v>44682</v>
      </c>
      <c r="AF3" s="222">
        <v>44713</v>
      </c>
      <c r="AG3" s="224" t="s">
        <v>209</v>
      </c>
      <c r="AH3" s="222"/>
      <c r="AI3" s="222">
        <v>43891</v>
      </c>
      <c r="AJ3" s="222">
        <v>43922</v>
      </c>
      <c r="AK3" s="222">
        <v>43952</v>
      </c>
      <c r="AL3" s="222">
        <v>43983</v>
      </c>
      <c r="AM3" s="222">
        <v>44013</v>
      </c>
      <c r="AN3" s="222">
        <v>44044</v>
      </c>
      <c r="AO3" s="222">
        <v>44075</v>
      </c>
      <c r="AP3" s="222">
        <v>44105</v>
      </c>
      <c r="AQ3" s="222">
        <v>44136</v>
      </c>
      <c r="AR3" s="222">
        <v>44166</v>
      </c>
      <c r="AS3" s="222">
        <v>44197</v>
      </c>
      <c r="AT3" s="222">
        <v>44228</v>
      </c>
      <c r="AU3" s="223" t="s">
        <v>208</v>
      </c>
      <c r="AV3" s="222">
        <v>44256</v>
      </c>
      <c r="AW3" s="222">
        <v>44287</v>
      </c>
      <c r="AX3" s="222">
        <v>44317</v>
      </c>
      <c r="AY3" s="222">
        <v>44348</v>
      </c>
      <c r="AZ3" s="222">
        <v>44378</v>
      </c>
      <c r="BA3" s="222">
        <v>44409</v>
      </c>
      <c r="BB3" s="222">
        <v>44440</v>
      </c>
      <c r="BC3" s="222">
        <v>44470</v>
      </c>
      <c r="BD3" s="222">
        <v>44501</v>
      </c>
      <c r="BE3" s="222">
        <v>44531</v>
      </c>
      <c r="BF3" s="222">
        <v>44562</v>
      </c>
      <c r="BG3" s="222">
        <v>44593</v>
      </c>
      <c r="BH3" s="222">
        <v>44621</v>
      </c>
      <c r="BI3" s="222">
        <v>44652</v>
      </c>
      <c r="BJ3" s="222">
        <v>44682</v>
      </c>
      <c r="BK3" s="222">
        <v>44713</v>
      </c>
      <c r="BL3" s="224" t="s">
        <v>209</v>
      </c>
    </row>
    <row r="4" spans="1:87" s="230" customFormat="1" ht="48.75" customHeight="1">
      <c r="A4" s="225" t="s">
        <v>210</v>
      </c>
      <c r="B4" s="226" t="s">
        <v>211</v>
      </c>
      <c r="C4" s="226" t="s">
        <v>212</v>
      </c>
      <c r="D4" s="227" t="s">
        <v>213</v>
      </c>
      <c r="E4" s="227" t="s">
        <v>213</v>
      </c>
      <c r="F4" s="227" t="s">
        <v>213</v>
      </c>
      <c r="G4" s="227" t="s">
        <v>213</v>
      </c>
      <c r="H4" s="227" t="s">
        <v>213</v>
      </c>
      <c r="I4" s="227" t="s">
        <v>213</v>
      </c>
      <c r="J4" s="227" t="s">
        <v>214</v>
      </c>
      <c r="K4" s="227" t="s">
        <v>214</v>
      </c>
      <c r="L4" s="227" t="s">
        <v>214</v>
      </c>
      <c r="M4" s="227" t="s">
        <v>214</v>
      </c>
      <c r="N4" s="227" t="s">
        <v>214</v>
      </c>
      <c r="O4" s="227" t="s">
        <v>214</v>
      </c>
      <c r="P4" s="228" t="s">
        <v>214</v>
      </c>
      <c r="Q4" s="227" t="s">
        <v>214</v>
      </c>
      <c r="R4" s="227" t="s">
        <v>214</v>
      </c>
      <c r="S4" s="227" t="s">
        <v>214</v>
      </c>
      <c r="T4" s="227" t="s">
        <v>214</v>
      </c>
      <c r="U4" s="227" t="s">
        <v>214</v>
      </c>
      <c r="V4" s="227" t="s">
        <v>214</v>
      </c>
      <c r="W4" s="227" t="s">
        <v>214</v>
      </c>
      <c r="X4" s="227" t="s">
        <v>214</v>
      </c>
      <c r="Y4" s="227" t="s">
        <v>214</v>
      </c>
      <c r="Z4" s="227" t="s">
        <v>214</v>
      </c>
      <c r="AA4" s="227" t="s">
        <v>214</v>
      </c>
      <c r="AB4" s="227" t="s">
        <v>214</v>
      </c>
      <c r="AC4" s="227" t="s">
        <v>214</v>
      </c>
      <c r="AD4" s="227" t="s">
        <v>214</v>
      </c>
      <c r="AE4" s="227" t="s">
        <v>214</v>
      </c>
      <c r="AF4" s="227" t="s">
        <v>214</v>
      </c>
      <c r="AG4" s="227"/>
      <c r="AH4" s="227"/>
      <c r="AI4" s="229" t="s">
        <v>215</v>
      </c>
      <c r="AJ4" s="229" t="s">
        <v>215</v>
      </c>
      <c r="AK4" s="229" t="s">
        <v>215</v>
      </c>
      <c r="AL4" s="229" t="s">
        <v>215</v>
      </c>
      <c r="AM4" s="229" t="s">
        <v>215</v>
      </c>
      <c r="AN4" s="229" t="s">
        <v>215</v>
      </c>
      <c r="AO4" s="229" t="s">
        <v>215</v>
      </c>
      <c r="AP4" s="229" t="s">
        <v>215</v>
      </c>
      <c r="AQ4" s="229" t="s">
        <v>215</v>
      </c>
      <c r="AR4" s="229" t="s">
        <v>215</v>
      </c>
      <c r="AS4" s="229" t="s">
        <v>215</v>
      </c>
      <c r="AT4" s="229" t="s">
        <v>215</v>
      </c>
      <c r="AU4" s="229" t="s">
        <v>215</v>
      </c>
      <c r="AV4" s="229" t="s">
        <v>215</v>
      </c>
      <c r="AW4" s="229" t="s">
        <v>215</v>
      </c>
      <c r="AX4" s="229" t="s">
        <v>215</v>
      </c>
      <c r="AY4" s="229" t="s">
        <v>215</v>
      </c>
      <c r="AZ4" s="229" t="s">
        <v>215</v>
      </c>
      <c r="BA4" s="229" t="s">
        <v>215</v>
      </c>
      <c r="BB4" s="229" t="s">
        <v>215</v>
      </c>
      <c r="BC4" s="229" t="s">
        <v>215</v>
      </c>
      <c r="BD4" s="229" t="s">
        <v>215</v>
      </c>
      <c r="BE4" s="229" t="s">
        <v>215</v>
      </c>
      <c r="BF4" s="229" t="s">
        <v>215</v>
      </c>
      <c r="BG4" s="229" t="s">
        <v>215</v>
      </c>
      <c r="BH4" s="229" t="s">
        <v>215</v>
      </c>
      <c r="BI4" s="229" t="s">
        <v>215</v>
      </c>
      <c r="BJ4" s="229" t="s">
        <v>215</v>
      </c>
      <c r="BK4" s="229" t="s">
        <v>215</v>
      </c>
      <c r="BL4" s="229" t="s">
        <v>215</v>
      </c>
      <c r="BO4" s="230" t="s">
        <v>216</v>
      </c>
      <c r="BP4" s="230" t="s">
        <v>217</v>
      </c>
    </row>
    <row r="5" spans="1:87">
      <c r="A5" s="234" t="s">
        <v>218</v>
      </c>
      <c r="B5" s="231">
        <v>0</v>
      </c>
      <c r="C5" s="231">
        <v>0</v>
      </c>
      <c r="D5" s="220">
        <v>39116.89</v>
      </c>
      <c r="E5" s="220">
        <v>39116.89</v>
      </c>
      <c r="F5" s="220">
        <v>39116.89</v>
      </c>
      <c r="G5" s="220">
        <v>39116.89</v>
      </c>
      <c r="H5" s="220">
        <v>39116.89</v>
      </c>
      <c r="I5" s="220">
        <v>39116.89</v>
      </c>
      <c r="J5" s="220">
        <v>39116.89</v>
      </c>
      <c r="K5" s="220">
        <v>39116.89</v>
      </c>
      <c r="L5" s="220">
        <v>39116.89</v>
      </c>
      <c r="M5" s="220">
        <v>39116.89</v>
      </c>
      <c r="N5" s="220">
        <v>39116.89</v>
      </c>
      <c r="O5" s="220">
        <v>39116.89</v>
      </c>
      <c r="P5" s="220">
        <f>SUM(D5:O5)</f>
        <v>469402.68000000011</v>
      </c>
      <c r="Q5" s="220">
        <v>39116.89</v>
      </c>
      <c r="R5" s="220">
        <v>39116.89</v>
      </c>
      <c r="S5" s="220">
        <v>39116.89</v>
      </c>
      <c r="T5" s="220">
        <v>39116.89</v>
      </c>
      <c r="U5" s="220">
        <v>39116.89</v>
      </c>
      <c r="V5" s="220">
        <v>39116.89</v>
      </c>
      <c r="W5" s="220">
        <v>39116.89</v>
      </c>
      <c r="X5" s="220">
        <v>39116.89</v>
      </c>
      <c r="Y5" s="220">
        <v>39116.89</v>
      </c>
      <c r="Z5" s="220">
        <v>39116.89</v>
      </c>
      <c r="AA5" s="220">
        <v>39116.89</v>
      </c>
      <c r="AB5" s="220">
        <v>39116.89</v>
      </c>
      <c r="AC5" s="220">
        <v>39116.89</v>
      </c>
      <c r="AD5" s="220">
        <v>39116.89</v>
      </c>
      <c r="AE5" s="220">
        <v>39116.89</v>
      </c>
      <c r="AF5" s="220">
        <v>39116.89</v>
      </c>
      <c r="AG5" s="220">
        <f>SUM(U5:AF5)</f>
        <v>469402.68000000011</v>
      </c>
      <c r="AH5" s="219"/>
      <c r="AI5" s="235">
        <f t="shared" ref="AI5:AT26" si="0">ROUND(D5*$B5/12,2)</f>
        <v>0</v>
      </c>
      <c r="AJ5" s="235">
        <f t="shared" si="0"/>
        <v>0</v>
      </c>
      <c r="AK5" s="235">
        <f t="shared" si="0"/>
        <v>0</v>
      </c>
      <c r="AL5" s="235">
        <f t="shared" si="0"/>
        <v>0</v>
      </c>
      <c r="AM5" s="235">
        <f t="shared" si="0"/>
        <v>0</v>
      </c>
      <c r="AN5" s="235">
        <f t="shared" si="0"/>
        <v>0</v>
      </c>
      <c r="AO5" s="235">
        <f t="shared" si="0"/>
        <v>0</v>
      </c>
      <c r="AP5" s="235">
        <f t="shared" si="0"/>
        <v>0</v>
      </c>
      <c r="AQ5" s="235">
        <f t="shared" si="0"/>
        <v>0</v>
      </c>
      <c r="AR5" s="235">
        <f t="shared" si="0"/>
        <v>0</v>
      </c>
      <c r="AS5" s="235">
        <f t="shared" si="0"/>
        <v>0</v>
      </c>
      <c r="AT5" s="235">
        <f t="shared" si="0"/>
        <v>0</v>
      </c>
      <c r="AU5" s="236">
        <f t="shared" ref="AU5:AU68" si="1">SUM(AI5:AT5)</f>
        <v>0</v>
      </c>
      <c r="AV5" s="236">
        <f t="shared" ref="AV5:AY68" si="2">ROUND(Q5*$B5/12,2)</f>
        <v>0</v>
      </c>
      <c r="AW5" s="236">
        <f t="shared" si="2"/>
        <v>0</v>
      </c>
      <c r="AX5" s="236">
        <f t="shared" si="2"/>
        <v>0</v>
      </c>
      <c r="AY5" s="236">
        <f t="shared" si="2"/>
        <v>0</v>
      </c>
      <c r="AZ5" s="236">
        <f t="shared" ref="AZ5:BK26" si="3">ROUND(U5*$C5/12,2)</f>
        <v>0</v>
      </c>
      <c r="BA5" s="236">
        <f t="shared" si="3"/>
        <v>0</v>
      </c>
      <c r="BB5" s="236">
        <f t="shared" si="3"/>
        <v>0</v>
      </c>
      <c r="BC5" s="236">
        <f t="shared" si="3"/>
        <v>0</v>
      </c>
      <c r="BD5" s="236">
        <f t="shared" si="3"/>
        <v>0</v>
      </c>
      <c r="BE5" s="236">
        <f t="shared" si="3"/>
        <v>0</v>
      </c>
      <c r="BF5" s="236">
        <f t="shared" si="3"/>
        <v>0</v>
      </c>
      <c r="BG5" s="236">
        <f t="shared" si="3"/>
        <v>0</v>
      </c>
      <c r="BH5" s="236">
        <f t="shared" si="3"/>
        <v>0</v>
      </c>
      <c r="BI5" s="236">
        <f t="shared" si="3"/>
        <v>0</v>
      </c>
      <c r="BJ5" s="236">
        <f t="shared" si="3"/>
        <v>0</v>
      </c>
      <c r="BK5" s="236">
        <f t="shared" si="3"/>
        <v>0</v>
      </c>
      <c r="BL5" s="235">
        <f t="shared" ref="BL5:BL68" si="4">SUM(AZ5:BK5)</f>
        <v>0</v>
      </c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</row>
    <row r="6" spans="1:87">
      <c r="A6" s="234" t="s">
        <v>219</v>
      </c>
      <c r="B6" s="231">
        <v>0</v>
      </c>
      <c r="C6" s="231">
        <v>0</v>
      </c>
      <c r="D6" s="220">
        <v>5338.6900000000005</v>
      </c>
      <c r="E6" s="220">
        <v>5338.6900000000005</v>
      </c>
      <c r="F6" s="220">
        <v>5338.6900000000005</v>
      </c>
      <c r="G6" s="220">
        <v>5338.6900000000005</v>
      </c>
      <c r="H6" s="220">
        <v>5338.6900000000005</v>
      </c>
      <c r="I6" s="220">
        <v>5338.6900000000005</v>
      </c>
      <c r="J6" s="220">
        <v>5338.6900000000005</v>
      </c>
      <c r="K6" s="220">
        <v>5338.6900000000005</v>
      </c>
      <c r="L6" s="220">
        <v>5338.6900000000005</v>
      </c>
      <c r="M6" s="220">
        <v>5338.6900000000005</v>
      </c>
      <c r="N6" s="220">
        <v>5338.6900000000005</v>
      </c>
      <c r="O6" s="220">
        <v>5338.6900000000005</v>
      </c>
      <c r="P6" s="220">
        <f t="shared" ref="P6:P69" si="5">SUM(D6:O6)</f>
        <v>64064.280000000021</v>
      </c>
      <c r="Q6" s="220">
        <v>5338.6900000000005</v>
      </c>
      <c r="R6" s="220">
        <v>5338.6900000000005</v>
      </c>
      <c r="S6" s="220">
        <v>5338.6900000000005</v>
      </c>
      <c r="T6" s="220">
        <v>5338.6900000000005</v>
      </c>
      <c r="U6" s="220">
        <v>5338.6900000000005</v>
      </c>
      <c r="V6" s="220">
        <v>5338.6900000000005</v>
      </c>
      <c r="W6" s="220">
        <v>5338.6900000000005</v>
      </c>
      <c r="X6" s="220">
        <v>5338.6900000000005</v>
      </c>
      <c r="Y6" s="220">
        <v>5338.6900000000005</v>
      </c>
      <c r="Z6" s="220">
        <v>5338.6900000000005</v>
      </c>
      <c r="AA6" s="220">
        <v>5338.6900000000005</v>
      </c>
      <c r="AB6" s="220">
        <v>5338.6900000000005</v>
      </c>
      <c r="AC6" s="220">
        <v>5338.6900000000005</v>
      </c>
      <c r="AD6" s="220">
        <v>5338.6900000000005</v>
      </c>
      <c r="AE6" s="220">
        <v>5338.6900000000005</v>
      </c>
      <c r="AF6" s="220">
        <v>5338.6900000000005</v>
      </c>
      <c r="AG6" s="220">
        <f t="shared" ref="AG6:AG69" si="6">SUM(U6:AF6)</f>
        <v>64064.280000000021</v>
      </c>
      <c r="AH6" s="219"/>
      <c r="AI6" s="235">
        <f t="shared" si="0"/>
        <v>0</v>
      </c>
      <c r="AJ6" s="235">
        <f t="shared" si="0"/>
        <v>0</v>
      </c>
      <c r="AK6" s="235">
        <f t="shared" si="0"/>
        <v>0</v>
      </c>
      <c r="AL6" s="235">
        <f t="shared" si="0"/>
        <v>0</v>
      </c>
      <c r="AM6" s="235">
        <f t="shared" si="0"/>
        <v>0</v>
      </c>
      <c r="AN6" s="235">
        <f t="shared" si="0"/>
        <v>0</v>
      </c>
      <c r="AO6" s="235">
        <f t="shared" si="0"/>
        <v>0</v>
      </c>
      <c r="AP6" s="235">
        <f t="shared" si="0"/>
        <v>0</v>
      </c>
      <c r="AQ6" s="235">
        <f t="shared" si="0"/>
        <v>0</v>
      </c>
      <c r="AR6" s="235">
        <f t="shared" si="0"/>
        <v>0</v>
      </c>
      <c r="AS6" s="235">
        <f t="shared" si="0"/>
        <v>0</v>
      </c>
      <c r="AT6" s="235">
        <f t="shared" si="0"/>
        <v>0</v>
      </c>
      <c r="AU6" s="236">
        <f t="shared" si="1"/>
        <v>0</v>
      </c>
      <c r="AV6" s="236">
        <f t="shared" si="2"/>
        <v>0</v>
      </c>
      <c r="AW6" s="236">
        <f t="shared" si="2"/>
        <v>0</v>
      </c>
      <c r="AX6" s="236">
        <f t="shared" si="2"/>
        <v>0</v>
      </c>
      <c r="AY6" s="236">
        <f t="shared" si="2"/>
        <v>0</v>
      </c>
      <c r="AZ6" s="236">
        <f t="shared" si="3"/>
        <v>0</v>
      </c>
      <c r="BA6" s="236">
        <f t="shared" si="3"/>
        <v>0</v>
      </c>
      <c r="BB6" s="236">
        <f t="shared" si="3"/>
        <v>0</v>
      </c>
      <c r="BC6" s="236">
        <f t="shared" si="3"/>
        <v>0</v>
      </c>
      <c r="BD6" s="236">
        <f t="shared" si="3"/>
        <v>0</v>
      </c>
      <c r="BE6" s="236">
        <f t="shared" si="3"/>
        <v>0</v>
      </c>
      <c r="BF6" s="236">
        <f t="shared" si="3"/>
        <v>0</v>
      </c>
      <c r="BG6" s="236">
        <f t="shared" si="3"/>
        <v>0</v>
      </c>
      <c r="BH6" s="236">
        <f t="shared" si="3"/>
        <v>0</v>
      </c>
      <c r="BI6" s="236">
        <f t="shared" si="3"/>
        <v>0</v>
      </c>
      <c r="BJ6" s="236">
        <f t="shared" si="3"/>
        <v>0</v>
      </c>
      <c r="BK6" s="236">
        <f t="shared" si="3"/>
        <v>0</v>
      </c>
      <c r="BL6" s="235">
        <f t="shared" si="4"/>
        <v>0</v>
      </c>
      <c r="BM6" s="234"/>
      <c r="BN6" s="234"/>
      <c r="BO6" s="234"/>
      <c r="BP6" s="234"/>
      <c r="BQ6" s="234"/>
      <c r="BR6" s="234"/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234"/>
      <c r="CE6" s="234"/>
      <c r="CF6" s="234"/>
      <c r="CG6" s="234"/>
      <c r="CH6" s="234"/>
      <c r="CI6" s="234"/>
    </row>
    <row r="7" spans="1:87">
      <c r="A7" s="234" t="s">
        <v>220</v>
      </c>
      <c r="B7" s="231">
        <v>3.6299999999999999E-2</v>
      </c>
      <c r="C7" s="231">
        <v>3.6299999999999999E-2</v>
      </c>
      <c r="D7" s="220">
        <v>55918.83</v>
      </c>
      <c r="E7" s="220">
        <v>55918.83</v>
      </c>
      <c r="F7" s="220">
        <v>55918.83</v>
      </c>
      <c r="G7" s="220">
        <v>55918.83</v>
      </c>
      <c r="H7" s="220">
        <v>55918.83</v>
      </c>
      <c r="I7" s="220">
        <v>55918.83</v>
      </c>
      <c r="J7" s="220">
        <v>55918.83</v>
      </c>
      <c r="K7" s="220">
        <v>55918.83</v>
      </c>
      <c r="L7" s="220">
        <v>55918.83</v>
      </c>
      <c r="M7" s="220">
        <v>100143.745</v>
      </c>
      <c r="N7" s="220">
        <v>144368.66</v>
      </c>
      <c r="O7" s="220">
        <v>144368.66</v>
      </c>
      <c r="P7" s="220">
        <f t="shared" si="5"/>
        <v>892150.53500000015</v>
      </c>
      <c r="Q7" s="220">
        <v>144368.66</v>
      </c>
      <c r="R7" s="220">
        <v>144368.66</v>
      </c>
      <c r="S7" s="220">
        <v>144368.66</v>
      </c>
      <c r="T7" s="220">
        <v>144368.66</v>
      </c>
      <c r="U7" s="220">
        <v>144368.66</v>
      </c>
      <c r="V7" s="220">
        <v>144368.66</v>
      </c>
      <c r="W7" s="220">
        <v>144368.66</v>
      </c>
      <c r="X7" s="220">
        <v>144368.66</v>
      </c>
      <c r="Y7" s="220">
        <v>144368.66</v>
      </c>
      <c r="Z7" s="220">
        <v>144368.66</v>
      </c>
      <c r="AA7" s="220">
        <v>144368.66</v>
      </c>
      <c r="AB7" s="220">
        <v>144368.66</v>
      </c>
      <c r="AC7" s="220">
        <v>144368.66</v>
      </c>
      <c r="AD7" s="220">
        <v>144368.66</v>
      </c>
      <c r="AE7" s="220">
        <v>144368.66</v>
      </c>
      <c r="AF7" s="220">
        <v>144368.66</v>
      </c>
      <c r="AG7" s="220">
        <f t="shared" si="6"/>
        <v>1732423.9199999997</v>
      </c>
      <c r="AH7" s="219"/>
      <c r="AI7" s="235">
        <f t="shared" si="0"/>
        <v>169.15</v>
      </c>
      <c r="AJ7" s="235">
        <f t="shared" si="0"/>
        <v>169.15</v>
      </c>
      <c r="AK7" s="235">
        <f t="shared" si="0"/>
        <v>169.15</v>
      </c>
      <c r="AL7" s="235">
        <f t="shared" si="0"/>
        <v>169.15</v>
      </c>
      <c r="AM7" s="235">
        <f t="shared" si="0"/>
        <v>169.15</v>
      </c>
      <c r="AN7" s="235">
        <f t="shared" si="0"/>
        <v>169.15</v>
      </c>
      <c r="AO7" s="235">
        <f t="shared" si="0"/>
        <v>169.15</v>
      </c>
      <c r="AP7" s="235">
        <f t="shared" si="0"/>
        <v>169.15</v>
      </c>
      <c r="AQ7" s="235">
        <f t="shared" si="0"/>
        <v>169.15</v>
      </c>
      <c r="AR7" s="235">
        <f t="shared" si="0"/>
        <v>302.93</v>
      </c>
      <c r="AS7" s="235">
        <f t="shared" si="0"/>
        <v>436.72</v>
      </c>
      <c r="AT7" s="235">
        <f t="shared" si="0"/>
        <v>436.72</v>
      </c>
      <c r="AU7" s="236">
        <f t="shared" si="1"/>
        <v>2698.7200000000003</v>
      </c>
      <c r="AV7" s="236">
        <f t="shared" si="2"/>
        <v>436.72</v>
      </c>
      <c r="AW7" s="236">
        <f t="shared" si="2"/>
        <v>436.72</v>
      </c>
      <c r="AX7" s="236">
        <f t="shared" si="2"/>
        <v>436.72</v>
      </c>
      <c r="AY7" s="236">
        <f t="shared" si="2"/>
        <v>436.72</v>
      </c>
      <c r="AZ7" s="236">
        <f t="shared" si="3"/>
        <v>436.72</v>
      </c>
      <c r="BA7" s="236">
        <f t="shared" si="3"/>
        <v>436.72</v>
      </c>
      <c r="BB7" s="236">
        <f t="shared" si="3"/>
        <v>436.72</v>
      </c>
      <c r="BC7" s="236">
        <f t="shared" si="3"/>
        <v>436.72</v>
      </c>
      <c r="BD7" s="236">
        <f t="shared" si="3"/>
        <v>436.72</v>
      </c>
      <c r="BE7" s="236">
        <f t="shared" si="3"/>
        <v>436.72</v>
      </c>
      <c r="BF7" s="236">
        <f t="shared" si="3"/>
        <v>436.72</v>
      </c>
      <c r="BG7" s="236">
        <f t="shared" si="3"/>
        <v>436.72</v>
      </c>
      <c r="BH7" s="236">
        <f t="shared" si="3"/>
        <v>436.72</v>
      </c>
      <c r="BI7" s="236">
        <f t="shared" si="3"/>
        <v>436.72</v>
      </c>
      <c r="BJ7" s="236">
        <f t="shared" si="3"/>
        <v>436.72</v>
      </c>
      <c r="BK7" s="236">
        <f t="shared" si="3"/>
        <v>436.72</v>
      </c>
      <c r="BL7" s="235">
        <f t="shared" si="4"/>
        <v>5240.6400000000021</v>
      </c>
      <c r="BM7" s="234"/>
      <c r="BN7" s="234"/>
      <c r="BO7" s="234"/>
      <c r="BP7" s="234"/>
      <c r="BQ7" s="234"/>
      <c r="BR7" s="234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</row>
    <row r="8" spans="1:87">
      <c r="A8" s="234" t="s">
        <v>221</v>
      </c>
      <c r="B8" s="231">
        <v>3.6299999999999999E-2</v>
      </c>
      <c r="C8" s="231">
        <v>3.6299999999999999E-2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f t="shared" si="5"/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0</v>
      </c>
      <c r="AF8" s="220">
        <v>0</v>
      </c>
      <c r="AG8" s="220">
        <f t="shared" si="6"/>
        <v>0</v>
      </c>
      <c r="AH8" s="219"/>
      <c r="AI8" s="235">
        <f t="shared" si="0"/>
        <v>0</v>
      </c>
      <c r="AJ8" s="235">
        <f t="shared" si="0"/>
        <v>0</v>
      </c>
      <c r="AK8" s="235">
        <f t="shared" si="0"/>
        <v>0</v>
      </c>
      <c r="AL8" s="235">
        <f t="shared" si="0"/>
        <v>0</v>
      </c>
      <c r="AM8" s="235">
        <f t="shared" si="0"/>
        <v>0</v>
      </c>
      <c r="AN8" s="235">
        <f t="shared" si="0"/>
        <v>0</v>
      </c>
      <c r="AO8" s="235">
        <f t="shared" si="0"/>
        <v>0</v>
      </c>
      <c r="AP8" s="235">
        <f t="shared" si="0"/>
        <v>0</v>
      </c>
      <c r="AQ8" s="235">
        <f t="shared" si="0"/>
        <v>0</v>
      </c>
      <c r="AR8" s="235">
        <f t="shared" si="0"/>
        <v>0</v>
      </c>
      <c r="AS8" s="235">
        <f t="shared" si="0"/>
        <v>0</v>
      </c>
      <c r="AT8" s="235">
        <f t="shared" si="0"/>
        <v>0</v>
      </c>
      <c r="AU8" s="236">
        <f t="shared" si="1"/>
        <v>0</v>
      </c>
      <c r="AV8" s="236">
        <f t="shared" si="2"/>
        <v>0</v>
      </c>
      <c r="AW8" s="236">
        <f t="shared" si="2"/>
        <v>0</v>
      </c>
      <c r="AX8" s="236">
        <f t="shared" si="2"/>
        <v>0</v>
      </c>
      <c r="AY8" s="236">
        <f t="shared" si="2"/>
        <v>0</v>
      </c>
      <c r="AZ8" s="236">
        <f t="shared" si="3"/>
        <v>0</v>
      </c>
      <c r="BA8" s="236">
        <f t="shared" si="3"/>
        <v>0</v>
      </c>
      <c r="BB8" s="236">
        <f t="shared" si="3"/>
        <v>0</v>
      </c>
      <c r="BC8" s="236">
        <f t="shared" si="3"/>
        <v>0</v>
      </c>
      <c r="BD8" s="236">
        <f t="shared" si="3"/>
        <v>0</v>
      </c>
      <c r="BE8" s="236">
        <f t="shared" si="3"/>
        <v>0</v>
      </c>
      <c r="BF8" s="236">
        <f t="shared" si="3"/>
        <v>0</v>
      </c>
      <c r="BG8" s="236">
        <f t="shared" si="3"/>
        <v>0</v>
      </c>
      <c r="BH8" s="236">
        <f t="shared" si="3"/>
        <v>0</v>
      </c>
      <c r="BI8" s="236">
        <f t="shared" si="3"/>
        <v>0</v>
      </c>
      <c r="BJ8" s="236">
        <f t="shared" si="3"/>
        <v>0</v>
      </c>
      <c r="BK8" s="236">
        <f t="shared" si="3"/>
        <v>0</v>
      </c>
      <c r="BL8" s="235">
        <f t="shared" si="4"/>
        <v>0</v>
      </c>
      <c r="BM8" s="234"/>
      <c r="BN8" s="234"/>
      <c r="BO8" s="234"/>
      <c r="BP8" s="234"/>
      <c r="BQ8" s="234"/>
      <c r="BR8" s="234"/>
      <c r="BS8" s="234"/>
      <c r="BT8" s="234"/>
      <c r="BU8" s="234"/>
      <c r="BV8" s="234"/>
      <c r="BW8" s="234"/>
      <c r="BX8" s="234"/>
      <c r="BY8" s="234"/>
      <c r="BZ8" s="234"/>
      <c r="CA8" s="234"/>
      <c r="CB8" s="234"/>
      <c r="CC8" s="234"/>
      <c r="CD8" s="234"/>
      <c r="CE8" s="234"/>
      <c r="CF8" s="234"/>
      <c r="CG8" s="234"/>
      <c r="CH8" s="234"/>
      <c r="CI8" s="234"/>
    </row>
    <row r="9" spans="1:87">
      <c r="A9" s="234" t="s">
        <v>222</v>
      </c>
      <c r="B9" s="231">
        <v>0.20960000000000001</v>
      </c>
      <c r="C9" s="231">
        <v>0.20960000000000001</v>
      </c>
      <c r="D9" s="220">
        <v>70296004.129999995</v>
      </c>
      <c r="E9" s="220">
        <v>70395256.239999995</v>
      </c>
      <c r="F9" s="220">
        <v>70617043.689999998</v>
      </c>
      <c r="G9" s="220">
        <v>70686574.049999997</v>
      </c>
      <c r="H9" s="220">
        <v>70345581.390000001</v>
      </c>
      <c r="I9" s="220">
        <v>68850685.420000002</v>
      </c>
      <c r="J9" s="220">
        <v>74285155.170000017</v>
      </c>
      <c r="K9" s="220">
        <v>81214591.75500001</v>
      </c>
      <c r="L9" s="220">
        <v>81942392.920000002</v>
      </c>
      <c r="M9" s="220">
        <v>83325482.159999996</v>
      </c>
      <c r="N9" s="220">
        <v>83801339.475000009</v>
      </c>
      <c r="O9" s="220">
        <v>84159412.280000001</v>
      </c>
      <c r="P9" s="220">
        <f t="shared" si="5"/>
        <v>909919518.67999995</v>
      </c>
      <c r="Q9" s="220">
        <v>84422908.144999996</v>
      </c>
      <c r="R9" s="220">
        <v>88379557.030000001</v>
      </c>
      <c r="S9" s="220">
        <v>93241259.825000003</v>
      </c>
      <c r="T9" s="220">
        <v>93592212.025000006</v>
      </c>
      <c r="U9" s="220">
        <v>93429311.645000011</v>
      </c>
      <c r="V9" s="220">
        <v>93281949.614999995</v>
      </c>
      <c r="W9" s="220">
        <v>95273294.685000002</v>
      </c>
      <c r="X9" s="220">
        <v>96466393.219999999</v>
      </c>
      <c r="Y9" s="220">
        <v>95163942.964999989</v>
      </c>
      <c r="Z9" s="220">
        <v>95752143.649999991</v>
      </c>
      <c r="AA9" s="220">
        <v>96148170.534999996</v>
      </c>
      <c r="AB9" s="220">
        <v>95398315.050000012</v>
      </c>
      <c r="AC9" s="220">
        <v>95242547.575000003</v>
      </c>
      <c r="AD9" s="220">
        <v>95089066.485000014</v>
      </c>
      <c r="AE9" s="220">
        <v>94861308.949999988</v>
      </c>
      <c r="AF9" s="220">
        <v>95072443.430000007</v>
      </c>
      <c r="AG9" s="220">
        <f t="shared" si="6"/>
        <v>1141178887.8050001</v>
      </c>
      <c r="AH9" s="219"/>
      <c r="AI9" s="235">
        <f t="shared" si="0"/>
        <v>1227836.8700000001</v>
      </c>
      <c r="AJ9" s="235">
        <f t="shared" si="0"/>
        <v>1229570.48</v>
      </c>
      <c r="AK9" s="235">
        <f t="shared" si="0"/>
        <v>1233444.3600000001</v>
      </c>
      <c r="AL9" s="235">
        <f t="shared" si="0"/>
        <v>1234658.83</v>
      </c>
      <c r="AM9" s="235">
        <f t="shared" si="0"/>
        <v>1228702.82</v>
      </c>
      <c r="AN9" s="235">
        <f t="shared" si="0"/>
        <v>1202591.97</v>
      </c>
      <c r="AO9" s="235">
        <f t="shared" si="0"/>
        <v>1297514.04</v>
      </c>
      <c r="AP9" s="235">
        <f t="shared" si="0"/>
        <v>1418548.2</v>
      </c>
      <c r="AQ9" s="235">
        <f t="shared" si="0"/>
        <v>1431260.46</v>
      </c>
      <c r="AR9" s="235">
        <f t="shared" si="0"/>
        <v>1455418.42</v>
      </c>
      <c r="AS9" s="235">
        <f t="shared" si="0"/>
        <v>1463730.06</v>
      </c>
      <c r="AT9" s="235">
        <f t="shared" si="0"/>
        <v>1469984.4</v>
      </c>
      <c r="AU9" s="236">
        <f t="shared" si="1"/>
        <v>15893260.910000002</v>
      </c>
      <c r="AV9" s="236">
        <f t="shared" si="2"/>
        <v>1474586.8</v>
      </c>
      <c r="AW9" s="236">
        <f t="shared" si="2"/>
        <v>1543696.26</v>
      </c>
      <c r="AX9" s="236">
        <f t="shared" si="2"/>
        <v>1628614</v>
      </c>
      <c r="AY9" s="236">
        <f t="shared" si="2"/>
        <v>1634743.97</v>
      </c>
      <c r="AZ9" s="236">
        <f t="shared" si="3"/>
        <v>1631898.64</v>
      </c>
      <c r="BA9" s="236">
        <f t="shared" si="3"/>
        <v>1629324.72</v>
      </c>
      <c r="BB9" s="236">
        <f t="shared" si="3"/>
        <v>1664106.88</v>
      </c>
      <c r="BC9" s="236">
        <f t="shared" si="3"/>
        <v>1684946.33</v>
      </c>
      <c r="BD9" s="236">
        <f t="shared" si="3"/>
        <v>1662196.87</v>
      </c>
      <c r="BE9" s="236">
        <f t="shared" si="3"/>
        <v>1672470.78</v>
      </c>
      <c r="BF9" s="236">
        <f t="shared" si="3"/>
        <v>1679388.05</v>
      </c>
      <c r="BG9" s="236">
        <f t="shared" si="3"/>
        <v>1666290.57</v>
      </c>
      <c r="BH9" s="236">
        <f t="shared" si="3"/>
        <v>1663569.83</v>
      </c>
      <c r="BI9" s="236">
        <f t="shared" si="3"/>
        <v>1660889.03</v>
      </c>
      <c r="BJ9" s="236">
        <f t="shared" si="3"/>
        <v>1656910.86</v>
      </c>
      <c r="BK9" s="236">
        <f t="shared" si="3"/>
        <v>1660598.68</v>
      </c>
      <c r="BL9" s="235">
        <f t="shared" si="4"/>
        <v>19932591.240000002</v>
      </c>
      <c r="BM9" s="234"/>
      <c r="BN9" s="234"/>
      <c r="BO9" s="234"/>
      <c r="BP9" s="234"/>
      <c r="BQ9" s="234"/>
      <c r="BR9" s="234"/>
      <c r="BS9" s="234"/>
      <c r="BT9" s="234"/>
      <c r="BU9" s="234"/>
      <c r="BV9" s="234"/>
      <c r="BW9" s="234"/>
      <c r="BX9" s="234"/>
      <c r="BY9" s="234"/>
      <c r="BZ9" s="234"/>
      <c r="CA9" s="234"/>
      <c r="CB9" s="234"/>
      <c r="CC9" s="234"/>
      <c r="CD9" s="234"/>
      <c r="CE9" s="234"/>
      <c r="CF9" s="234"/>
      <c r="CG9" s="234"/>
      <c r="CH9" s="234"/>
      <c r="CI9" s="234"/>
    </row>
    <row r="10" spans="1:87">
      <c r="A10" s="234" t="s">
        <v>223</v>
      </c>
      <c r="B10" s="231">
        <v>0.10059999999999999</v>
      </c>
      <c r="C10" s="231">
        <v>0.10059999999999999</v>
      </c>
      <c r="D10" s="220">
        <v>18744842.879999999</v>
      </c>
      <c r="E10" s="220">
        <v>18744842.879999999</v>
      </c>
      <c r="F10" s="220">
        <v>18744842.879999999</v>
      </c>
      <c r="G10" s="220">
        <v>18744842.879999999</v>
      </c>
      <c r="H10" s="220">
        <v>18580676.699999999</v>
      </c>
      <c r="I10" s="220">
        <v>18416510.52</v>
      </c>
      <c r="J10" s="220">
        <v>18416510.52</v>
      </c>
      <c r="K10" s="220">
        <v>18410454.399999999</v>
      </c>
      <c r="L10" s="220">
        <v>18404398.280000001</v>
      </c>
      <c r="M10" s="220">
        <v>18404398.280000001</v>
      </c>
      <c r="N10" s="220">
        <v>18404398.280000001</v>
      </c>
      <c r="O10" s="220">
        <v>18331393.355</v>
      </c>
      <c r="P10" s="220">
        <f t="shared" si="5"/>
        <v>222348111.85499999</v>
      </c>
      <c r="Q10" s="220">
        <v>18258388.43</v>
      </c>
      <c r="R10" s="220">
        <v>18185045.509999998</v>
      </c>
      <c r="S10" s="220">
        <v>18035105.745000001</v>
      </c>
      <c r="T10" s="220">
        <v>17958508.899999999</v>
      </c>
      <c r="U10" s="220">
        <v>17008430.104999997</v>
      </c>
      <c r="V10" s="220">
        <v>16039738.044999998</v>
      </c>
      <c r="W10" s="220">
        <v>16021124.779999999</v>
      </c>
      <c r="X10" s="220">
        <v>15946485.984999999</v>
      </c>
      <c r="Y10" s="220">
        <v>15871847.189999999</v>
      </c>
      <c r="Z10" s="220">
        <v>15871847.189999999</v>
      </c>
      <c r="AA10" s="220">
        <v>15871847.189999999</v>
      </c>
      <c r="AB10" s="220">
        <v>15871847.189999999</v>
      </c>
      <c r="AC10" s="220">
        <v>15871847.189999999</v>
      </c>
      <c r="AD10" s="220">
        <v>15904347.189999999</v>
      </c>
      <c r="AE10" s="220">
        <v>15936847.189999999</v>
      </c>
      <c r="AF10" s="220">
        <v>15936847.189999999</v>
      </c>
      <c r="AG10" s="220">
        <f t="shared" si="6"/>
        <v>192153056.43499997</v>
      </c>
      <c r="AH10" s="219"/>
      <c r="AI10" s="235">
        <f t="shared" si="0"/>
        <v>157144.26999999999</v>
      </c>
      <c r="AJ10" s="235">
        <f t="shared" si="0"/>
        <v>157144.26999999999</v>
      </c>
      <c r="AK10" s="235">
        <f t="shared" si="0"/>
        <v>157144.26999999999</v>
      </c>
      <c r="AL10" s="235">
        <f t="shared" si="0"/>
        <v>157144.26999999999</v>
      </c>
      <c r="AM10" s="235">
        <f t="shared" si="0"/>
        <v>155768.01</v>
      </c>
      <c r="AN10" s="235">
        <f t="shared" si="0"/>
        <v>154391.75</v>
      </c>
      <c r="AO10" s="235">
        <f t="shared" si="0"/>
        <v>154391.75</v>
      </c>
      <c r="AP10" s="235">
        <f t="shared" si="0"/>
        <v>154340.98000000001</v>
      </c>
      <c r="AQ10" s="235">
        <f t="shared" si="0"/>
        <v>154290.21</v>
      </c>
      <c r="AR10" s="235">
        <f t="shared" si="0"/>
        <v>154290.21</v>
      </c>
      <c r="AS10" s="235">
        <f t="shared" si="0"/>
        <v>154290.21</v>
      </c>
      <c r="AT10" s="235">
        <f t="shared" si="0"/>
        <v>153678.18</v>
      </c>
      <c r="AU10" s="236">
        <f t="shared" si="1"/>
        <v>1864018.3799999997</v>
      </c>
      <c r="AV10" s="236">
        <f t="shared" si="2"/>
        <v>153066.16</v>
      </c>
      <c r="AW10" s="236">
        <f t="shared" si="2"/>
        <v>152451.29999999999</v>
      </c>
      <c r="AX10" s="236">
        <f t="shared" si="2"/>
        <v>151194.29999999999</v>
      </c>
      <c r="AY10" s="236">
        <f t="shared" si="2"/>
        <v>150552.17000000001</v>
      </c>
      <c r="AZ10" s="236">
        <f t="shared" si="3"/>
        <v>142587.34</v>
      </c>
      <c r="BA10" s="236">
        <f t="shared" si="3"/>
        <v>134466.47</v>
      </c>
      <c r="BB10" s="236">
        <f t="shared" si="3"/>
        <v>134310.43</v>
      </c>
      <c r="BC10" s="236">
        <f t="shared" si="3"/>
        <v>133684.71</v>
      </c>
      <c r="BD10" s="236">
        <f t="shared" si="3"/>
        <v>133058.99</v>
      </c>
      <c r="BE10" s="236">
        <f t="shared" si="3"/>
        <v>133058.99</v>
      </c>
      <c r="BF10" s="236">
        <f t="shared" si="3"/>
        <v>133058.99</v>
      </c>
      <c r="BG10" s="236">
        <f t="shared" si="3"/>
        <v>133058.99</v>
      </c>
      <c r="BH10" s="236">
        <f t="shared" si="3"/>
        <v>133058.99</v>
      </c>
      <c r="BI10" s="236">
        <f t="shared" si="3"/>
        <v>133331.44</v>
      </c>
      <c r="BJ10" s="236">
        <f t="shared" si="3"/>
        <v>133603.9</v>
      </c>
      <c r="BK10" s="236">
        <f t="shared" si="3"/>
        <v>133603.9</v>
      </c>
      <c r="BL10" s="235">
        <f t="shared" si="4"/>
        <v>1610883.1399999997</v>
      </c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</row>
    <row r="11" spans="1:87">
      <c r="A11" s="234" t="s">
        <v>224</v>
      </c>
      <c r="B11" s="231">
        <v>0</v>
      </c>
      <c r="C11" s="231">
        <v>0</v>
      </c>
      <c r="D11" s="220">
        <v>823156.57000000007</v>
      </c>
      <c r="E11" s="220">
        <v>823156.57000000007</v>
      </c>
      <c r="F11" s="220">
        <v>823156.57000000007</v>
      </c>
      <c r="G11" s="220">
        <v>823156.57000000007</v>
      </c>
      <c r="H11" s="220">
        <v>823156.57000000007</v>
      </c>
      <c r="I11" s="220">
        <v>823156.57000000007</v>
      </c>
      <c r="J11" s="220">
        <v>823156.57000000007</v>
      </c>
      <c r="K11" s="220">
        <v>823156.57000000007</v>
      </c>
      <c r="L11" s="220">
        <v>823156.57000000007</v>
      </c>
      <c r="M11" s="220">
        <v>823156.57000000007</v>
      </c>
      <c r="N11" s="220">
        <v>823156.57000000007</v>
      </c>
      <c r="O11" s="220">
        <v>823156.57000000007</v>
      </c>
      <c r="P11" s="220">
        <f t="shared" si="5"/>
        <v>9877878.8400000017</v>
      </c>
      <c r="Q11" s="220">
        <v>823156.57000000007</v>
      </c>
      <c r="R11" s="220">
        <v>823156.57000000007</v>
      </c>
      <c r="S11" s="220">
        <v>823156.57000000007</v>
      </c>
      <c r="T11" s="220">
        <v>823156.57000000007</v>
      </c>
      <c r="U11" s="220">
        <v>823156.57000000007</v>
      </c>
      <c r="V11" s="220">
        <v>823156.57000000007</v>
      </c>
      <c r="W11" s="220">
        <v>823156.57000000007</v>
      </c>
      <c r="X11" s="220">
        <v>823156.57000000007</v>
      </c>
      <c r="Y11" s="220">
        <v>823156.57000000007</v>
      </c>
      <c r="Z11" s="220">
        <v>823156.57000000007</v>
      </c>
      <c r="AA11" s="220">
        <v>823156.57000000007</v>
      </c>
      <c r="AB11" s="220">
        <v>823156.57000000007</v>
      </c>
      <c r="AC11" s="220">
        <v>823156.57000000007</v>
      </c>
      <c r="AD11" s="220">
        <v>823156.57000000007</v>
      </c>
      <c r="AE11" s="220">
        <v>823156.57000000007</v>
      </c>
      <c r="AF11" s="220">
        <v>823156.57000000007</v>
      </c>
      <c r="AG11" s="220">
        <f t="shared" si="6"/>
        <v>9877878.8400000017</v>
      </c>
      <c r="AH11" s="219"/>
      <c r="AI11" s="235">
        <f t="shared" si="0"/>
        <v>0</v>
      </c>
      <c r="AJ11" s="235">
        <f t="shared" si="0"/>
        <v>0</v>
      </c>
      <c r="AK11" s="235">
        <f t="shared" si="0"/>
        <v>0</v>
      </c>
      <c r="AL11" s="235">
        <f t="shared" si="0"/>
        <v>0</v>
      </c>
      <c r="AM11" s="235">
        <f t="shared" si="0"/>
        <v>0</v>
      </c>
      <c r="AN11" s="235">
        <f t="shared" si="0"/>
        <v>0</v>
      </c>
      <c r="AO11" s="235">
        <f t="shared" si="0"/>
        <v>0</v>
      </c>
      <c r="AP11" s="235">
        <f t="shared" si="0"/>
        <v>0</v>
      </c>
      <c r="AQ11" s="235">
        <f t="shared" si="0"/>
        <v>0</v>
      </c>
      <c r="AR11" s="235">
        <f t="shared" si="0"/>
        <v>0</v>
      </c>
      <c r="AS11" s="235">
        <f t="shared" si="0"/>
        <v>0</v>
      </c>
      <c r="AT11" s="235">
        <f t="shared" si="0"/>
        <v>0</v>
      </c>
      <c r="AU11" s="236">
        <f t="shared" si="1"/>
        <v>0</v>
      </c>
      <c r="AV11" s="236">
        <f t="shared" si="2"/>
        <v>0</v>
      </c>
      <c r="AW11" s="236">
        <f t="shared" si="2"/>
        <v>0</v>
      </c>
      <c r="AX11" s="236">
        <f t="shared" si="2"/>
        <v>0</v>
      </c>
      <c r="AY11" s="236">
        <f t="shared" si="2"/>
        <v>0</v>
      </c>
      <c r="AZ11" s="236">
        <f t="shared" si="3"/>
        <v>0</v>
      </c>
      <c r="BA11" s="236">
        <f t="shared" si="3"/>
        <v>0</v>
      </c>
      <c r="BB11" s="236">
        <f t="shared" si="3"/>
        <v>0</v>
      </c>
      <c r="BC11" s="236">
        <f t="shared" si="3"/>
        <v>0</v>
      </c>
      <c r="BD11" s="236">
        <f t="shared" si="3"/>
        <v>0</v>
      </c>
      <c r="BE11" s="236">
        <f t="shared" si="3"/>
        <v>0</v>
      </c>
      <c r="BF11" s="236">
        <f t="shared" si="3"/>
        <v>0</v>
      </c>
      <c r="BG11" s="236">
        <f t="shared" si="3"/>
        <v>0</v>
      </c>
      <c r="BH11" s="236">
        <f t="shared" si="3"/>
        <v>0</v>
      </c>
      <c r="BI11" s="236">
        <f t="shared" si="3"/>
        <v>0</v>
      </c>
      <c r="BJ11" s="236">
        <f t="shared" si="3"/>
        <v>0</v>
      </c>
      <c r="BK11" s="236">
        <f t="shared" si="3"/>
        <v>0</v>
      </c>
      <c r="BL11" s="235">
        <f t="shared" si="4"/>
        <v>0</v>
      </c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</row>
    <row r="12" spans="1:87">
      <c r="A12" s="234" t="s">
        <v>225</v>
      </c>
      <c r="B12" s="231">
        <v>0</v>
      </c>
      <c r="C12" s="231">
        <v>0</v>
      </c>
      <c r="D12" s="220">
        <v>74827.839999999997</v>
      </c>
      <c r="E12" s="220">
        <v>74827.839999999997</v>
      </c>
      <c r="F12" s="220">
        <v>74827.839999999997</v>
      </c>
      <c r="G12" s="220">
        <v>74827.839999999997</v>
      </c>
      <c r="H12" s="220">
        <v>74827.839999999997</v>
      </c>
      <c r="I12" s="220">
        <v>74827.839999999997</v>
      </c>
      <c r="J12" s="220">
        <v>74827.839999999997</v>
      </c>
      <c r="K12" s="220">
        <v>74827.839999999997</v>
      </c>
      <c r="L12" s="220">
        <v>74827.839999999997</v>
      </c>
      <c r="M12" s="220">
        <v>74827.839999999997</v>
      </c>
      <c r="N12" s="220">
        <v>74827.839999999997</v>
      </c>
      <c r="O12" s="220">
        <v>74827.839999999997</v>
      </c>
      <c r="P12" s="220">
        <f t="shared" si="5"/>
        <v>897934.07999999973</v>
      </c>
      <c r="Q12" s="220">
        <v>74827.839999999997</v>
      </c>
      <c r="R12" s="220">
        <v>74827.839999999997</v>
      </c>
      <c r="S12" s="220">
        <v>74827.839999999997</v>
      </c>
      <c r="T12" s="220">
        <v>74827.839999999997</v>
      </c>
      <c r="U12" s="220">
        <v>1481825.29</v>
      </c>
      <c r="V12" s="220">
        <v>1481825.29</v>
      </c>
      <c r="W12" s="220">
        <v>1481825.29</v>
      </c>
      <c r="X12" s="220">
        <v>1763325.29</v>
      </c>
      <c r="Y12" s="220">
        <v>2044825.29</v>
      </c>
      <c r="Z12" s="220">
        <v>2044825.29</v>
      </c>
      <c r="AA12" s="220">
        <v>2044825.29</v>
      </c>
      <c r="AB12" s="220">
        <v>2044825.29</v>
      </c>
      <c r="AC12" s="220">
        <v>2044825.29</v>
      </c>
      <c r="AD12" s="220">
        <v>2044825.29</v>
      </c>
      <c r="AE12" s="220">
        <v>2044825.29</v>
      </c>
      <c r="AF12" s="220">
        <v>2044825.29</v>
      </c>
      <c r="AG12" s="220">
        <f t="shared" si="6"/>
        <v>22567403.479999997</v>
      </c>
      <c r="AH12" s="219"/>
      <c r="AI12" s="235">
        <f t="shared" si="0"/>
        <v>0</v>
      </c>
      <c r="AJ12" s="235">
        <f t="shared" si="0"/>
        <v>0</v>
      </c>
      <c r="AK12" s="235">
        <f t="shared" si="0"/>
        <v>0</v>
      </c>
      <c r="AL12" s="235">
        <f t="shared" si="0"/>
        <v>0</v>
      </c>
      <c r="AM12" s="235">
        <f t="shared" si="0"/>
        <v>0</v>
      </c>
      <c r="AN12" s="235">
        <f t="shared" si="0"/>
        <v>0</v>
      </c>
      <c r="AO12" s="235">
        <f t="shared" si="0"/>
        <v>0</v>
      </c>
      <c r="AP12" s="235">
        <f t="shared" si="0"/>
        <v>0</v>
      </c>
      <c r="AQ12" s="235">
        <f t="shared" si="0"/>
        <v>0</v>
      </c>
      <c r="AR12" s="235">
        <f t="shared" si="0"/>
        <v>0</v>
      </c>
      <c r="AS12" s="235">
        <f t="shared" si="0"/>
        <v>0</v>
      </c>
      <c r="AT12" s="235">
        <f t="shared" si="0"/>
        <v>0</v>
      </c>
      <c r="AU12" s="236">
        <f t="shared" si="1"/>
        <v>0</v>
      </c>
      <c r="AV12" s="236">
        <f t="shared" si="2"/>
        <v>0</v>
      </c>
      <c r="AW12" s="236">
        <f t="shared" si="2"/>
        <v>0</v>
      </c>
      <c r="AX12" s="236">
        <f t="shared" si="2"/>
        <v>0</v>
      </c>
      <c r="AY12" s="236">
        <f t="shared" si="2"/>
        <v>0</v>
      </c>
      <c r="AZ12" s="236">
        <f t="shared" si="3"/>
        <v>0</v>
      </c>
      <c r="BA12" s="236">
        <f t="shared" si="3"/>
        <v>0</v>
      </c>
      <c r="BB12" s="236">
        <f t="shared" si="3"/>
        <v>0</v>
      </c>
      <c r="BC12" s="236">
        <f t="shared" si="3"/>
        <v>0</v>
      </c>
      <c r="BD12" s="236">
        <f t="shared" si="3"/>
        <v>0</v>
      </c>
      <c r="BE12" s="236">
        <f t="shared" si="3"/>
        <v>0</v>
      </c>
      <c r="BF12" s="236">
        <f t="shared" si="3"/>
        <v>0</v>
      </c>
      <c r="BG12" s="236">
        <f t="shared" si="3"/>
        <v>0</v>
      </c>
      <c r="BH12" s="236">
        <f t="shared" si="3"/>
        <v>0</v>
      </c>
      <c r="BI12" s="236">
        <f t="shared" si="3"/>
        <v>0</v>
      </c>
      <c r="BJ12" s="236">
        <f t="shared" si="3"/>
        <v>0</v>
      </c>
      <c r="BK12" s="236">
        <f t="shared" si="3"/>
        <v>0</v>
      </c>
      <c r="BL12" s="235">
        <f t="shared" si="4"/>
        <v>0</v>
      </c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</row>
    <row r="13" spans="1:87">
      <c r="A13" s="234" t="s">
        <v>226</v>
      </c>
      <c r="B13" s="231">
        <v>0</v>
      </c>
      <c r="C13" s="231">
        <v>0</v>
      </c>
      <c r="D13" s="220">
        <v>1406997.45</v>
      </c>
      <c r="E13" s="220">
        <v>1406997.45</v>
      </c>
      <c r="F13" s="220">
        <v>1406997.45</v>
      </c>
      <c r="G13" s="220">
        <v>1406997.45</v>
      </c>
      <c r="H13" s="220">
        <v>1406997.45</v>
      </c>
      <c r="I13" s="220">
        <v>1406997.45</v>
      </c>
      <c r="J13" s="220">
        <v>1406997.45</v>
      </c>
      <c r="K13" s="220">
        <v>1406997.45</v>
      </c>
      <c r="L13" s="220">
        <v>1406997.45</v>
      </c>
      <c r="M13" s="220">
        <v>1406997.45</v>
      </c>
      <c r="N13" s="220">
        <v>1406997.45</v>
      </c>
      <c r="O13" s="220">
        <v>1406997.45</v>
      </c>
      <c r="P13" s="220">
        <f t="shared" si="5"/>
        <v>16883969.399999995</v>
      </c>
      <c r="Q13" s="220">
        <v>1406997.45</v>
      </c>
      <c r="R13" s="220">
        <v>1406997.45</v>
      </c>
      <c r="S13" s="220">
        <v>1406997.45</v>
      </c>
      <c r="T13" s="220">
        <v>1406997.45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f t="shared" si="6"/>
        <v>0</v>
      </c>
      <c r="AH13" s="219"/>
      <c r="AI13" s="235">
        <f t="shared" si="0"/>
        <v>0</v>
      </c>
      <c r="AJ13" s="235">
        <f t="shared" si="0"/>
        <v>0</v>
      </c>
      <c r="AK13" s="235">
        <f t="shared" si="0"/>
        <v>0</v>
      </c>
      <c r="AL13" s="235">
        <f t="shared" si="0"/>
        <v>0</v>
      </c>
      <c r="AM13" s="235">
        <f t="shared" si="0"/>
        <v>0</v>
      </c>
      <c r="AN13" s="235">
        <f t="shared" si="0"/>
        <v>0</v>
      </c>
      <c r="AO13" s="235">
        <f t="shared" si="0"/>
        <v>0</v>
      </c>
      <c r="AP13" s="235">
        <f t="shared" si="0"/>
        <v>0</v>
      </c>
      <c r="AQ13" s="235">
        <f t="shared" si="0"/>
        <v>0</v>
      </c>
      <c r="AR13" s="235">
        <f t="shared" si="0"/>
        <v>0</v>
      </c>
      <c r="AS13" s="235">
        <f t="shared" si="0"/>
        <v>0</v>
      </c>
      <c r="AT13" s="235">
        <f t="shared" si="0"/>
        <v>0</v>
      </c>
      <c r="AU13" s="236">
        <f t="shared" si="1"/>
        <v>0</v>
      </c>
      <c r="AV13" s="236">
        <f t="shared" si="2"/>
        <v>0</v>
      </c>
      <c r="AW13" s="236">
        <f t="shared" si="2"/>
        <v>0</v>
      </c>
      <c r="AX13" s="236">
        <f t="shared" si="2"/>
        <v>0</v>
      </c>
      <c r="AY13" s="236">
        <f t="shared" si="2"/>
        <v>0</v>
      </c>
      <c r="AZ13" s="236">
        <f t="shared" si="3"/>
        <v>0</v>
      </c>
      <c r="BA13" s="236">
        <f t="shared" si="3"/>
        <v>0</v>
      </c>
      <c r="BB13" s="236">
        <f t="shared" si="3"/>
        <v>0</v>
      </c>
      <c r="BC13" s="236">
        <f t="shared" si="3"/>
        <v>0</v>
      </c>
      <c r="BD13" s="236">
        <f t="shared" si="3"/>
        <v>0</v>
      </c>
      <c r="BE13" s="236">
        <f t="shared" si="3"/>
        <v>0</v>
      </c>
      <c r="BF13" s="236">
        <f t="shared" si="3"/>
        <v>0</v>
      </c>
      <c r="BG13" s="236">
        <f t="shared" si="3"/>
        <v>0</v>
      </c>
      <c r="BH13" s="236">
        <f t="shared" si="3"/>
        <v>0</v>
      </c>
      <c r="BI13" s="236">
        <f t="shared" si="3"/>
        <v>0</v>
      </c>
      <c r="BJ13" s="236">
        <f t="shared" si="3"/>
        <v>0</v>
      </c>
      <c r="BK13" s="236">
        <f t="shared" si="3"/>
        <v>0</v>
      </c>
      <c r="BL13" s="235">
        <f t="shared" si="4"/>
        <v>0</v>
      </c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</row>
    <row r="14" spans="1:87">
      <c r="A14" s="234" t="s">
        <v>227</v>
      </c>
      <c r="B14" s="231">
        <v>0</v>
      </c>
      <c r="C14" s="231">
        <v>0</v>
      </c>
      <c r="D14" s="220">
        <v>10376287.1</v>
      </c>
      <c r="E14" s="220">
        <v>10390105.060000001</v>
      </c>
      <c r="F14" s="220">
        <v>10390105.060000001</v>
      </c>
      <c r="G14" s="220">
        <v>10390105.060000001</v>
      </c>
      <c r="H14" s="220">
        <v>10390105.060000001</v>
      </c>
      <c r="I14" s="220">
        <v>10390105.060000001</v>
      </c>
      <c r="J14" s="220">
        <v>10393265.345000001</v>
      </c>
      <c r="K14" s="220">
        <v>10396425.630000001</v>
      </c>
      <c r="L14" s="220">
        <v>10396425.630000001</v>
      </c>
      <c r="M14" s="220">
        <v>10396425.630000001</v>
      </c>
      <c r="N14" s="220">
        <v>10396425.630000001</v>
      </c>
      <c r="O14" s="220">
        <v>10396425.630000001</v>
      </c>
      <c r="P14" s="220">
        <f t="shared" si="5"/>
        <v>124702205.89499998</v>
      </c>
      <c r="Q14" s="220">
        <v>10396425.630000001</v>
      </c>
      <c r="R14" s="220">
        <v>10396425.630000001</v>
      </c>
      <c r="S14" s="220">
        <v>10396425.630000001</v>
      </c>
      <c r="T14" s="220">
        <v>10396425.630000001</v>
      </c>
      <c r="U14" s="220">
        <v>20802722.899999999</v>
      </c>
      <c r="V14" s="220">
        <v>20802722.899999999</v>
      </c>
      <c r="W14" s="220">
        <v>20802722.899999999</v>
      </c>
      <c r="X14" s="220">
        <v>20802722.899999999</v>
      </c>
      <c r="Y14" s="220">
        <v>20802722.899999999</v>
      </c>
      <c r="Z14" s="220">
        <v>20802722.899999999</v>
      </c>
      <c r="AA14" s="220">
        <v>20802722.899999999</v>
      </c>
      <c r="AB14" s="220">
        <v>20802722.899999999</v>
      </c>
      <c r="AC14" s="220">
        <v>20802722.899999999</v>
      </c>
      <c r="AD14" s="220">
        <v>20802722.899999999</v>
      </c>
      <c r="AE14" s="220">
        <v>20802722.899999999</v>
      </c>
      <c r="AF14" s="220">
        <v>20802722.899999999</v>
      </c>
      <c r="AG14" s="220">
        <f t="shared" si="6"/>
        <v>249632674.80000004</v>
      </c>
      <c r="AH14" s="219"/>
      <c r="AI14" s="235">
        <f t="shared" si="0"/>
        <v>0</v>
      </c>
      <c r="AJ14" s="235">
        <f t="shared" si="0"/>
        <v>0</v>
      </c>
      <c r="AK14" s="235">
        <f t="shared" si="0"/>
        <v>0</v>
      </c>
      <c r="AL14" s="235">
        <f t="shared" si="0"/>
        <v>0</v>
      </c>
      <c r="AM14" s="235">
        <f t="shared" si="0"/>
        <v>0</v>
      </c>
      <c r="AN14" s="235">
        <f t="shared" si="0"/>
        <v>0</v>
      </c>
      <c r="AO14" s="235">
        <f t="shared" si="0"/>
        <v>0</v>
      </c>
      <c r="AP14" s="235">
        <f t="shared" si="0"/>
        <v>0</v>
      </c>
      <c r="AQ14" s="235">
        <f t="shared" si="0"/>
        <v>0</v>
      </c>
      <c r="AR14" s="235">
        <f t="shared" si="0"/>
        <v>0</v>
      </c>
      <c r="AS14" s="235">
        <f t="shared" si="0"/>
        <v>0</v>
      </c>
      <c r="AT14" s="235">
        <f t="shared" si="0"/>
        <v>0</v>
      </c>
      <c r="AU14" s="236">
        <f t="shared" si="1"/>
        <v>0</v>
      </c>
      <c r="AV14" s="236">
        <f t="shared" si="2"/>
        <v>0</v>
      </c>
      <c r="AW14" s="236">
        <f t="shared" si="2"/>
        <v>0</v>
      </c>
      <c r="AX14" s="236">
        <f t="shared" si="2"/>
        <v>0</v>
      </c>
      <c r="AY14" s="236">
        <f t="shared" si="2"/>
        <v>0</v>
      </c>
      <c r="AZ14" s="236">
        <f t="shared" si="3"/>
        <v>0</v>
      </c>
      <c r="BA14" s="236">
        <f t="shared" si="3"/>
        <v>0</v>
      </c>
      <c r="BB14" s="236">
        <f t="shared" si="3"/>
        <v>0</v>
      </c>
      <c r="BC14" s="236">
        <f t="shared" si="3"/>
        <v>0</v>
      </c>
      <c r="BD14" s="236">
        <f t="shared" si="3"/>
        <v>0</v>
      </c>
      <c r="BE14" s="236">
        <f t="shared" si="3"/>
        <v>0</v>
      </c>
      <c r="BF14" s="236">
        <f t="shared" si="3"/>
        <v>0</v>
      </c>
      <c r="BG14" s="236">
        <f t="shared" si="3"/>
        <v>0</v>
      </c>
      <c r="BH14" s="236">
        <f t="shared" si="3"/>
        <v>0</v>
      </c>
      <c r="BI14" s="236">
        <f t="shared" si="3"/>
        <v>0</v>
      </c>
      <c r="BJ14" s="236">
        <f t="shared" si="3"/>
        <v>0</v>
      </c>
      <c r="BK14" s="236">
        <f t="shared" si="3"/>
        <v>0</v>
      </c>
      <c r="BL14" s="235">
        <f t="shared" si="4"/>
        <v>0</v>
      </c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</row>
    <row r="15" spans="1:87">
      <c r="A15" s="234" t="s">
        <v>228</v>
      </c>
      <c r="B15" s="231">
        <v>0</v>
      </c>
      <c r="C15" s="231">
        <v>0</v>
      </c>
      <c r="D15" s="220">
        <v>10406297.27</v>
      </c>
      <c r="E15" s="220">
        <v>10406297.27</v>
      </c>
      <c r="F15" s="220">
        <v>10406297.27</v>
      </c>
      <c r="G15" s="220">
        <v>10406297.27</v>
      </c>
      <c r="H15" s="220">
        <v>10406297.27</v>
      </c>
      <c r="I15" s="220">
        <v>10406297.27</v>
      </c>
      <c r="J15" s="220">
        <v>10406297.27</v>
      </c>
      <c r="K15" s="220">
        <v>10406297.27</v>
      </c>
      <c r="L15" s="220">
        <v>10406297.27</v>
      </c>
      <c r="M15" s="220">
        <v>10406297.27</v>
      </c>
      <c r="N15" s="220">
        <v>10406297.27</v>
      </c>
      <c r="O15" s="220">
        <v>10406297.27</v>
      </c>
      <c r="P15" s="220">
        <f t="shared" si="5"/>
        <v>124875567.23999996</v>
      </c>
      <c r="Q15" s="220">
        <v>10406297.27</v>
      </c>
      <c r="R15" s="220">
        <v>10406297.27</v>
      </c>
      <c r="S15" s="220">
        <v>10406297.27</v>
      </c>
      <c r="T15" s="220">
        <v>10406297.27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0">
        <v>0</v>
      </c>
      <c r="AF15" s="220">
        <v>0</v>
      </c>
      <c r="AG15" s="220">
        <f t="shared" si="6"/>
        <v>0</v>
      </c>
      <c r="AH15" s="219"/>
      <c r="AI15" s="235">
        <f t="shared" si="0"/>
        <v>0</v>
      </c>
      <c r="AJ15" s="235">
        <f t="shared" si="0"/>
        <v>0</v>
      </c>
      <c r="AK15" s="235">
        <f t="shared" si="0"/>
        <v>0</v>
      </c>
      <c r="AL15" s="235">
        <f t="shared" si="0"/>
        <v>0</v>
      </c>
      <c r="AM15" s="235">
        <f t="shared" si="0"/>
        <v>0</v>
      </c>
      <c r="AN15" s="235">
        <f t="shared" si="0"/>
        <v>0</v>
      </c>
      <c r="AO15" s="235">
        <f t="shared" si="0"/>
        <v>0</v>
      </c>
      <c r="AP15" s="235">
        <f t="shared" si="0"/>
        <v>0</v>
      </c>
      <c r="AQ15" s="235">
        <f t="shared" si="0"/>
        <v>0</v>
      </c>
      <c r="AR15" s="235">
        <f t="shared" si="0"/>
        <v>0</v>
      </c>
      <c r="AS15" s="235">
        <f t="shared" si="0"/>
        <v>0</v>
      </c>
      <c r="AT15" s="235">
        <f t="shared" si="0"/>
        <v>0</v>
      </c>
      <c r="AU15" s="236">
        <f t="shared" si="1"/>
        <v>0</v>
      </c>
      <c r="AV15" s="236">
        <f t="shared" si="2"/>
        <v>0</v>
      </c>
      <c r="AW15" s="236">
        <f t="shared" si="2"/>
        <v>0</v>
      </c>
      <c r="AX15" s="236">
        <f t="shared" si="2"/>
        <v>0</v>
      </c>
      <c r="AY15" s="236">
        <f t="shared" si="2"/>
        <v>0</v>
      </c>
      <c r="AZ15" s="236">
        <f t="shared" si="3"/>
        <v>0</v>
      </c>
      <c r="BA15" s="236">
        <f t="shared" si="3"/>
        <v>0</v>
      </c>
      <c r="BB15" s="236">
        <f t="shared" si="3"/>
        <v>0</v>
      </c>
      <c r="BC15" s="236">
        <f t="shared" si="3"/>
        <v>0</v>
      </c>
      <c r="BD15" s="236">
        <f t="shared" si="3"/>
        <v>0</v>
      </c>
      <c r="BE15" s="236">
        <f t="shared" si="3"/>
        <v>0</v>
      </c>
      <c r="BF15" s="236">
        <f t="shared" si="3"/>
        <v>0</v>
      </c>
      <c r="BG15" s="236">
        <f t="shared" si="3"/>
        <v>0</v>
      </c>
      <c r="BH15" s="236">
        <f t="shared" si="3"/>
        <v>0</v>
      </c>
      <c r="BI15" s="236">
        <f t="shared" si="3"/>
        <v>0</v>
      </c>
      <c r="BJ15" s="236">
        <f t="shared" si="3"/>
        <v>0</v>
      </c>
      <c r="BK15" s="236">
        <f t="shared" si="3"/>
        <v>0</v>
      </c>
      <c r="BL15" s="235">
        <f t="shared" si="4"/>
        <v>0</v>
      </c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</row>
    <row r="16" spans="1:87">
      <c r="A16" s="234" t="s">
        <v>229</v>
      </c>
      <c r="B16" s="231">
        <v>0</v>
      </c>
      <c r="C16" s="231">
        <v>0</v>
      </c>
      <c r="D16" s="220">
        <v>521000.43</v>
      </c>
      <c r="E16" s="220">
        <v>521000.43</v>
      </c>
      <c r="F16" s="220">
        <v>521000.43</v>
      </c>
      <c r="G16" s="220">
        <v>521000.43</v>
      </c>
      <c r="H16" s="220">
        <v>521000.43</v>
      </c>
      <c r="I16" s="220">
        <v>521000.43</v>
      </c>
      <c r="J16" s="220">
        <v>0</v>
      </c>
      <c r="K16" s="220">
        <v>0</v>
      </c>
      <c r="L16" s="220">
        <v>0</v>
      </c>
      <c r="M16" s="220">
        <v>0</v>
      </c>
      <c r="N16" s="220">
        <v>0</v>
      </c>
      <c r="O16" s="220">
        <v>0</v>
      </c>
      <c r="P16" s="220">
        <f t="shared" si="5"/>
        <v>3126002.58</v>
      </c>
      <c r="Q16" s="220">
        <v>0</v>
      </c>
      <c r="R16" s="220">
        <v>0</v>
      </c>
      <c r="S16" s="220">
        <v>0</v>
      </c>
      <c r="T16" s="220">
        <v>0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0">
        <v>0</v>
      </c>
      <c r="AA16" s="220">
        <v>0</v>
      </c>
      <c r="AB16" s="220">
        <v>0</v>
      </c>
      <c r="AC16" s="220">
        <v>0</v>
      </c>
      <c r="AD16" s="220">
        <v>0</v>
      </c>
      <c r="AE16" s="220">
        <v>0</v>
      </c>
      <c r="AF16" s="220">
        <v>0</v>
      </c>
      <c r="AG16" s="220">
        <f t="shared" si="6"/>
        <v>0</v>
      </c>
      <c r="AH16" s="219"/>
      <c r="AI16" s="235">
        <f t="shared" si="0"/>
        <v>0</v>
      </c>
      <c r="AJ16" s="235">
        <f t="shared" si="0"/>
        <v>0</v>
      </c>
      <c r="AK16" s="235">
        <f t="shared" si="0"/>
        <v>0</v>
      </c>
      <c r="AL16" s="235">
        <f t="shared" si="0"/>
        <v>0</v>
      </c>
      <c r="AM16" s="235">
        <f t="shared" si="0"/>
        <v>0</v>
      </c>
      <c r="AN16" s="235">
        <f t="shared" si="0"/>
        <v>0</v>
      </c>
      <c r="AO16" s="235">
        <f t="shared" si="0"/>
        <v>0</v>
      </c>
      <c r="AP16" s="235">
        <f t="shared" si="0"/>
        <v>0</v>
      </c>
      <c r="AQ16" s="235">
        <f t="shared" si="0"/>
        <v>0</v>
      </c>
      <c r="AR16" s="235">
        <f t="shared" si="0"/>
        <v>0</v>
      </c>
      <c r="AS16" s="235">
        <f t="shared" si="0"/>
        <v>0</v>
      </c>
      <c r="AT16" s="235">
        <f t="shared" si="0"/>
        <v>0</v>
      </c>
      <c r="AU16" s="236">
        <f t="shared" si="1"/>
        <v>0</v>
      </c>
      <c r="AV16" s="236">
        <f t="shared" si="2"/>
        <v>0</v>
      </c>
      <c r="AW16" s="236">
        <f t="shared" si="2"/>
        <v>0</v>
      </c>
      <c r="AX16" s="236">
        <f t="shared" si="2"/>
        <v>0</v>
      </c>
      <c r="AY16" s="236">
        <f t="shared" si="2"/>
        <v>0</v>
      </c>
      <c r="AZ16" s="236">
        <f t="shared" si="3"/>
        <v>0</v>
      </c>
      <c r="BA16" s="236">
        <f t="shared" si="3"/>
        <v>0</v>
      </c>
      <c r="BB16" s="236">
        <f t="shared" si="3"/>
        <v>0</v>
      </c>
      <c r="BC16" s="236">
        <f t="shared" si="3"/>
        <v>0</v>
      </c>
      <c r="BD16" s="236">
        <f t="shared" si="3"/>
        <v>0</v>
      </c>
      <c r="BE16" s="236">
        <f t="shared" si="3"/>
        <v>0</v>
      </c>
      <c r="BF16" s="236">
        <f t="shared" si="3"/>
        <v>0</v>
      </c>
      <c r="BG16" s="236">
        <f t="shared" si="3"/>
        <v>0</v>
      </c>
      <c r="BH16" s="236">
        <f t="shared" si="3"/>
        <v>0</v>
      </c>
      <c r="BI16" s="236">
        <f t="shared" si="3"/>
        <v>0</v>
      </c>
      <c r="BJ16" s="236">
        <f t="shared" si="3"/>
        <v>0</v>
      </c>
      <c r="BK16" s="236">
        <f t="shared" si="3"/>
        <v>0</v>
      </c>
      <c r="BL16" s="235">
        <f t="shared" si="4"/>
        <v>0</v>
      </c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</row>
    <row r="17" spans="1:87">
      <c r="A17" s="234" t="s">
        <v>230</v>
      </c>
      <c r="B17" s="231">
        <v>0</v>
      </c>
      <c r="C17" s="231">
        <v>0</v>
      </c>
      <c r="D17" s="220">
        <v>30764.37</v>
      </c>
      <c r="E17" s="220">
        <v>30764.37</v>
      </c>
      <c r="F17" s="220">
        <v>30764.37</v>
      </c>
      <c r="G17" s="220">
        <v>30764.37</v>
      </c>
      <c r="H17" s="220">
        <v>30764.37</v>
      </c>
      <c r="I17" s="220">
        <v>30764.37</v>
      </c>
      <c r="J17" s="220">
        <v>30764.37</v>
      </c>
      <c r="K17" s="220">
        <v>30764.37</v>
      </c>
      <c r="L17" s="220">
        <v>30764.37</v>
      </c>
      <c r="M17" s="220">
        <v>30764.37</v>
      </c>
      <c r="N17" s="220">
        <v>30764.37</v>
      </c>
      <c r="O17" s="220">
        <v>30764.37</v>
      </c>
      <c r="P17" s="220">
        <f t="shared" si="5"/>
        <v>369172.44</v>
      </c>
      <c r="Q17" s="220">
        <v>30764.37</v>
      </c>
      <c r="R17" s="220">
        <v>30764.37</v>
      </c>
      <c r="S17" s="220">
        <v>30764.37</v>
      </c>
      <c r="T17" s="220">
        <v>30764.37</v>
      </c>
      <c r="U17" s="220">
        <v>30764.37</v>
      </c>
      <c r="V17" s="220">
        <v>30764.37</v>
      </c>
      <c r="W17" s="220">
        <v>30764.37</v>
      </c>
      <c r="X17" s="220">
        <v>30764.37</v>
      </c>
      <c r="Y17" s="220">
        <v>30764.37</v>
      </c>
      <c r="Z17" s="220">
        <v>30764.37</v>
      </c>
      <c r="AA17" s="220">
        <v>30764.37</v>
      </c>
      <c r="AB17" s="220">
        <v>30764.37</v>
      </c>
      <c r="AC17" s="220">
        <v>30764.37</v>
      </c>
      <c r="AD17" s="220">
        <v>30764.37</v>
      </c>
      <c r="AE17" s="220">
        <v>30764.37</v>
      </c>
      <c r="AF17" s="220">
        <v>30764.37</v>
      </c>
      <c r="AG17" s="220">
        <f t="shared" si="6"/>
        <v>369172.44</v>
      </c>
      <c r="AH17" s="219"/>
      <c r="AI17" s="235">
        <f t="shared" si="0"/>
        <v>0</v>
      </c>
      <c r="AJ17" s="235">
        <f t="shared" si="0"/>
        <v>0</v>
      </c>
      <c r="AK17" s="235">
        <f t="shared" si="0"/>
        <v>0</v>
      </c>
      <c r="AL17" s="235">
        <f t="shared" si="0"/>
        <v>0</v>
      </c>
      <c r="AM17" s="235">
        <f t="shared" si="0"/>
        <v>0</v>
      </c>
      <c r="AN17" s="235">
        <f t="shared" si="0"/>
        <v>0</v>
      </c>
      <c r="AO17" s="235">
        <f t="shared" si="0"/>
        <v>0</v>
      </c>
      <c r="AP17" s="235">
        <f t="shared" si="0"/>
        <v>0</v>
      </c>
      <c r="AQ17" s="235">
        <f t="shared" si="0"/>
        <v>0</v>
      </c>
      <c r="AR17" s="235">
        <f t="shared" si="0"/>
        <v>0</v>
      </c>
      <c r="AS17" s="235">
        <f t="shared" si="0"/>
        <v>0</v>
      </c>
      <c r="AT17" s="235">
        <f t="shared" si="0"/>
        <v>0</v>
      </c>
      <c r="AU17" s="236">
        <f t="shared" si="1"/>
        <v>0</v>
      </c>
      <c r="AV17" s="236">
        <f t="shared" si="2"/>
        <v>0</v>
      </c>
      <c r="AW17" s="236">
        <f t="shared" si="2"/>
        <v>0</v>
      </c>
      <c r="AX17" s="236">
        <f t="shared" si="2"/>
        <v>0</v>
      </c>
      <c r="AY17" s="236">
        <f t="shared" si="2"/>
        <v>0</v>
      </c>
      <c r="AZ17" s="236">
        <f t="shared" si="3"/>
        <v>0</v>
      </c>
      <c r="BA17" s="236">
        <f t="shared" si="3"/>
        <v>0</v>
      </c>
      <c r="BB17" s="236">
        <f t="shared" si="3"/>
        <v>0</v>
      </c>
      <c r="BC17" s="236">
        <f t="shared" si="3"/>
        <v>0</v>
      </c>
      <c r="BD17" s="236">
        <f t="shared" si="3"/>
        <v>0</v>
      </c>
      <c r="BE17" s="236">
        <f t="shared" si="3"/>
        <v>0</v>
      </c>
      <c r="BF17" s="236">
        <f t="shared" si="3"/>
        <v>0</v>
      </c>
      <c r="BG17" s="236">
        <f t="shared" si="3"/>
        <v>0</v>
      </c>
      <c r="BH17" s="236">
        <f t="shared" si="3"/>
        <v>0</v>
      </c>
      <c r="BI17" s="236">
        <f t="shared" si="3"/>
        <v>0</v>
      </c>
      <c r="BJ17" s="236">
        <f t="shared" si="3"/>
        <v>0</v>
      </c>
      <c r="BK17" s="236">
        <f t="shared" si="3"/>
        <v>0</v>
      </c>
      <c r="BL17" s="235">
        <f t="shared" si="4"/>
        <v>0</v>
      </c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</row>
    <row r="18" spans="1:87">
      <c r="A18" s="234" t="s">
        <v>231</v>
      </c>
      <c r="B18" s="231">
        <v>0</v>
      </c>
      <c r="C18" s="231">
        <v>0</v>
      </c>
      <c r="D18" s="220">
        <v>38438.050000000003</v>
      </c>
      <c r="E18" s="220">
        <v>38438.050000000003</v>
      </c>
      <c r="F18" s="220">
        <v>38438.050000000003</v>
      </c>
      <c r="G18" s="220">
        <v>38438.050000000003</v>
      </c>
      <c r="H18" s="220">
        <v>38438.050000000003</v>
      </c>
      <c r="I18" s="220">
        <v>38438.050000000003</v>
      </c>
      <c r="J18" s="220">
        <v>38438.050000000003</v>
      </c>
      <c r="K18" s="220">
        <v>38438.050000000003</v>
      </c>
      <c r="L18" s="220">
        <v>38438.050000000003</v>
      </c>
      <c r="M18" s="220">
        <v>38438.050000000003</v>
      </c>
      <c r="N18" s="220">
        <v>38438.050000000003</v>
      </c>
      <c r="O18" s="220">
        <v>38438.050000000003</v>
      </c>
      <c r="P18" s="220">
        <f t="shared" si="5"/>
        <v>461256.59999999992</v>
      </c>
      <c r="Q18" s="220">
        <v>38438.050000000003</v>
      </c>
      <c r="R18" s="220">
        <v>38438.050000000003</v>
      </c>
      <c r="S18" s="220">
        <v>38438.050000000003</v>
      </c>
      <c r="T18" s="220">
        <v>38438.050000000003</v>
      </c>
      <c r="U18" s="220">
        <v>38438.050000000003</v>
      </c>
      <c r="V18" s="220">
        <v>38438.050000000003</v>
      </c>
      <c r="W18" s="220">
        <v>38438.050000000003</v>
      </c>
      <c r="X18" s="220">
        <v>38438.050000000003</v>
      </c>
      <c r="Y18" s="220">
        <v>38438.050000000003</v>
      </c>
      <c r="Z18" s="220">
        <v>38438.050000000003</v>
      </c>
      <c r="AA18" s="220">
        <v>38438.050000000003</v>
      </c>
      <c r="AB18" s="220">
        <v>38438.050000000003</v>
      </c>
      <c r="AC18" s="220">
        <v>38438.050000000003</v>
      </c>
      <c r="AD18" s="220">
        <v>38438.050000000003</v>
      </c>
      <c r="AE18" s="220">
        <v>38438.050000000003</v>
      </c>
      <c r="AF18" s="220">
        <v>38438.050000000003</v>
      </c>
      <c r="AG18" s="220">
        <f t="shared" si="6"/>
        <v>461256.59999999992</v>
      </c>
      <c r="AH18" s="219"/>
      <c r="AI18" s="235">
        <f t="shared" si="0"/>
        <v>0</v>
      </c>
      <c r="AJ18" s="235">
        <f t="shared" si="0"/>
        <v>0</v>
      </c>
      <c r="AK18" s="235">
        <f t="shared" si="0"/>
        <v>0</v>
      </c>
      <c r="AL18" s="235">
        <f t="shared" si="0"/>
        <v>0</v>
      </c>
      <c r="AM18" s="235">
        <f t="shared" si="0"/>
        <v>0</v>
      </c>
      <c r="AN18" s="235">
        <f t="shared" si="0"/>
        <v>0</v>
      </c>
      <c r="AO18" s="235">
        <f t="shared" si="0"/>
        <v>0</v>
      </c>
      <c r="AP18" s="235">
        <f t="shared" si="0"/>
        <v>0</v>
      </c>
      <c r="AQ18" s="235">
        <f t="shared" si="0"/>
        <v>0</v>
      </c>
      <c r="AR18" s="235">
        <f t="shared" si="0"/>
        <v>0</v>
      </c>
      <c r="AS18" s="235">
        <f t="shared" si="0"/>
        <v>0</v>
      </c>
      <c r="AT18" s="235">
        <f t="shared" si="0"/>
        <v>0</v>
      </c>
      <c r="AU18" s="236">
        <f t="shared" si="1"/>
        <v>0</v>
      </c>
      <c r="AV18" s="236">
        <f t="shared" si="2"/>
        <v>0</v>
      </c>
      <c r="AW18" s="236">
        <f t="shared" si="2"/>
        <v>0</v>
      </c>
      <c r="AX18" s="236">
        <f t="shared" si="2"/>
        <v>0</v>
      </c>
      <c r="AY18" s="236">
        <f t="shared" si="2"/>
        <v>0</v>
      </c>
      <c r="AZ18" s="236">
        <f t="shared" si="3"/>
        <v>0</v>
      </c>
      <c r="BA18" s="236">
        <f t="shared" si="3"/>
        <v>0</v>
      </c>
      <c r="BB18" s="236">
        <f t="shared" si="3"/>
        <v>0</v>
      </c>
      <c r="BC18" s="236">
        <f t="shared" si="3"/>
        <v>0</v>
      </c>
      <c r="BD18" s="236">
        <f t="shared" si="3"/>
        <v>0</v>
      </c>
      <c r="BE18" s="236">
        <f t="shared" si="3"/>
        <v>0</v>
      </c>
      <c r="BF18" s="236">
        <f t="shared" si="3"/>
        <v>0</v>
      </c>
      <c r="BG18" s="236">
        <f t="shared" si="3"/>
        <v>0</v>
      </c>
      <c r="BH18" s="236">
        <f t="shared" si="3"/>
        <v>0</v>
      </c>
      <c r="BI18" s="236">
        <f t="shared" si="3"/>
        <v>0</v>
      </c>
      <c r="BJ18" s="236">
        <f t="shared" si="3"/>
        <v>0</v>
      </c>
      <c r="BK18" s="236">
        <f t="shared" si="3"/>
        <v>0</v>
      </c>
      <c r="BL18" s="235">
        <f t="shared" si="4"/>
        <v>0</v>
      </c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</row>
    <row r="19" spans="1:87">
      <c r="A19" s="234" t="s">
        <v>232</v>
      </c>
      <c r="B19" s="231">
        <v>0</v>
      </c>
      <c r="C19" s="231">
        <v>0</v>
      </c>
      <c r="D19" s="220">
        <v>9165.64</v>
      </c>
      <c r="E19" s="220">
        <v>9165.64</v>
      </c>
      <c r="F19" s="220">
        <v>9165.64</v>
      </c>
      <c r="G19" s="220">
        <v>9165.64</v>
      </c>
      <c r="H19" s="220">
        <v>9165.64</v>
      </c>
      <c r="I19" s="220">
        <v>9165.64</v>
      </c>
      <c r="J19" s="220">
        <v>9165.64</v>
      </c>
      <c r="K19" s="220">
        <v>9165.64</v>
      </c>
      <c r="L19" s="220">
        <v>9165.64</v>
      </c>
      <c r="M19" s="220">
        <v>9165.64</v>
      </c>
      <c r="N19" s="220">
        <v>9165.64</v>
      </c>
      <c r="O19" s="220">
        <v>9165.64</v>
      </c>
      <c r="P19" s="220">
        <f t="shared" si="5"/>
        <v>109987.68</v>
      </c>
      <c r="Q19" s="220">
        <v>9165.64</v>
      </c>
      <c r="R19" s="220">
        <v>9165.64</v>
      </c>
      <c r="S19" s="220">
        <v>9165.64</v>
      </c>
      <c r="T19" s="220">
        <v>9165.64</v>
      </c>
      <c r="U19" s="220">
        <v>9165.64</v>
      </c>
      <c r="V19" s="220">
        <v>9165.64</v>
      </c>
      <c r="W19" s="220">
        <v>9165.64</v>
      </c>
      <c r="X19" s="220">
        <v>9165.64</v>
      </c>
      <c r="Y19" s="220">
        <v>9165.64</v>
      </c>
      <c r="Z19" s="220">
        <v>9165.64</v>
      </c>
      <c r="AA19" s="220">
        <v>9165.64</v>
      </c>
      <c r="AB19" s="220">
        <v>9165.64</v>
      </c>
      <c r="AC19" s="220">
        <v>9165.64</v>
      </c>
      <c r="AD19" s="220">
        <v>9165.64</v>
      </c>
      <c r="AE19" s="220">
        <v>9165.64</v>
      </c>
      <c r="AF19" s="220">
        <v>9165.64</v>
      </c>
      <c r="AG19" s="220">
        <f t="shared" si="6"/>
        <v>109987.68</v>
      </c>
      <c r="AH19" s="219"/>
      <c r="AI19" s="235">
        <f t="shared" si="0"/>
        <v>0</v>
      </c>
      <c r="AJ19" s="235">
        <f t="shared" si="0"/>
        <v>0</v>
      </c>
      <c r="AK19" s="235">
        <f t="shared" si="0"/>
        <v>0</v>
      </c>
      <c r="AL19" s="235">
        <f t="shared" si="0"/>
        <v>0</v>
      </c>
      <c r="AM19" s="235">
        <f t="shared" si="0"/>
        <v>0</v>
      </c>
      <c r="AN19" s="235">
        <f t="shared" si="0"/>
        <v>0</v>
      </c>
      <c r="AO19" s="235">
        <f t="shared" si="0"/>
        <v>0</v>
      </c>
      <c r="AP19" s="235">
        <f t="shared" si="0"/>
        <v>0</v>
      </c>
      <c r="AQ19" s="235">
        <f t="shared" si="0"/>
        <v>0</v>
      </c>
      <c r="AR19" s="235">
        <f t="shared" si="0"/>
        <v>0</v>
      </c>
      <c r="AS19" s="235">
        <f t="shared" si="0"/>
        <v>0</v>
      </c>
      <c r="AT19" s="235">
        <f t="shared" si="0"/>
        <v>0</v>
      </c>
      <c r="AU19" s="236">
        <f t="shared" si="1"/>
        <v>0</v>
      </c>
      <c r="AV19" s="236">
        <f t="shared" si="2"/>
        <v>0</v>
      </c>
      <c r="AW19" s="236">
        <f t="shared" si="2"/>
        <v>0</v>
      </c>
      <c r="AX19" s="236">
        <f t="shared" si="2"/>
        <v>0</v>
      </c>
      <c r="AY19" s="236">
        <f t="shared" si="2"/>
        <v>0</v>
      </c>
      <c r="AZ19" s="236">
        <f t="shared" si="3"/>
        <v>0</v>
      </c>
      <c r="BA19" s="236">
        <f t="shared" si="3"/>
        <v>0</v>
      </c>
      <c r="BB19" s="236">
        <f t="shared" si="3"/>
        <v>0</v>
      </c>
      <c r="BC19" s="236">
        <f t="shared" si="3"/>
        <v>0</v>
      </c>
      <c r="BD19" s="236">
        <f t="shared" si="3"/>
        <v>0</v>
      </c>
      <c r="BE19" s="236">
        <f t="shared" si="3"/>
        <v>0</v>
      </c>
      <c r="BF19" s="236">
        <f t="shared" si="3"/>
        <v>0</v>
      </c>
      <c r="BG19" s="236">
        <f t="shared" si="3"/>
        <v>0</v>
      </c>
      <c r="BH19" s="236">
        <f t="shared" si="3"/>
        <v>0</v>
      </c>
      <c r="BI19" s="236">
        <f t="shared" si="3"/>
        <v>0</v>
      </c>
      <c r="BJ19" s="236">
        <f t="shared" si="3"/>
        <v>0</v>
      </c>
      <c r="BK19" s="236">
        <f t="shared" si="3"/>
        <v>0</v>
      </c>
      <c r="BL19" s="235">
        <f t="shared" si="4"/>
        <v>0</v>
      </c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</row>
    <row r="20" spans="1:87">
      <c r="A20" s="234" t="s">
        <v>233</v>
      </c>
      <c r="B20" s="231">
        <v>0</v>
      </c>
      <c r="C20" s="231">
        <v>0</v>
      </c>
      <c r="D20" s="220">
        <v>6841.16</v>
      </c>
      <c r="E20" s="220">
        <v>6841.16</v>
      </c>
      <c r="F20" s="220">
        <v>6841.16</v>
      </c>
      <c r="G20" s="220">
        <v>6841.16</v>
      </c>
      <c r="H20" s="220">
        <v>6841.16</v>
      </c>
      <c r="I20" s="220">
        <v>6841.16</v>
      </c>
      <c r="J20" s="220">
        <v>6841.16</v>
      </c>
      <c r="K20" s="220">
        <v>6841.16</v>
      </c>
      <c r="L20" s="220">
        <v>6841.16</v>
      </c>
      <c r="M20" s="220">
        <v>6841.16</v>
      </c>
      <c r="N20" s="220">
        <v>6841.16</v>
      </c>
      <c r="O20" s="220">
        <v>6841.16</v>
      </c>
      <c r="P20" s="220">
        <f t="shared" si="5"/>
        <v>82093.920000000027</v>
      </c>
      <c r="Q20" s="220">
        <v>6841.16</v>
      </c>
      <c r="R20" s="220">
        <v>6841.16</v>
      </c>
      <c r="S20" s="220">
        <v>6841.16</v>
      </c>
      <c r="T20" s="220">
        <v>6841.16</v>
      </c>
      <c r="U20" s="220">
        <v>6841.16</v>
      </c>
      <c r="V20" s="220">
        <v>6841.16</v>
      </c>
      <c r="W20" s="220">
        <v>6841.16</v>
      </c>
      <c r="X20" s="220">
        <v>6841.16</v>
      </c>
      <c r="Y20" s="220">
        <v>6841.16</v>
      </c>
      <c r="Z20" s="220">
        <v>6841.16</v>
      </c>
      <c r="AA20" s="220">
        <v>6841.16</v>
      </c>
      <c r="AB20" s="220">
        <v>6841.16</v>
      </c>
      <c r="AC20" s="220">
        <v>6841.16</v>
      </c>
      <c r="AD20" s="220">
        <v>6841.16</v>
      </c>
      <c r="AE20" s="220">
        <v>6841.16</v>
      </c>
      <c r="AF20" s="220">
        <v>6841.16</v>
      </c>
      <c r="AG20" s="220">
        <f t="shared" si="6"/>
        <v>82093.920000000027</v>
      </c>
      <c r="AH20" s="219"/>
      <c r="AI20" s="235">
        <f t="shared" si="0"/>
        <v>0</v>
      </c>
      <c r="AJ20" s="235">
        <f t="shared" si="0"/>
        <v>0</v>
      </c>
      <c r="AK20" s="235">
        <f t="shared" si="0"/>
        <v>0</v>
      </c>
      <c r="AL20" s="235">
        <f t="shared" si="0"/>
        <v>0</v>
      </c>
      <c r="AM20" s="235">
        <f t="shared" si="0"/>
        <v>0</v>
      </c>
      <c r="AN20" s="235">
        <f t="shared" si="0"/>
        <v>0</v>
      </c>
      <c r="AO20" s="235">
        <f t="shared" si="0"/>
        <v>0</v>
      </c>
      <c r="AP20" s="235">
        <f t="shared" si="0"/>
        <v>0</v>
      </c>
      <c r="AQ20" s="235">
        <f t="shared" si="0"/>
        <v>0</v>
      </c>
      <c r="AR20" s="235">
        <f t="shared" si="0"/>
        <v>0</v>
      </c>
      <c r="AS20" s="235">
        <f t="shared" si="0"/>
        <v>0</v>
      </c>
      <c r="AT20" s="235">
        <f t="shared" si="0"/>
        <v>0</v>
      </c>
      <c r="AU20" s="236">
        <f t="shared" si="1"/>
        <v>0</v>
      </c>
      <c r="AV20" s="236">
        <f t="shared" si="2"/>
        <v>0</v>
      </c>
      <c r="AW20" s="236">
        <f t="shared" si="2"/>
        <v>0</v>
      </c>
      <c r="AX20" s="236">
        <f t="shared" si="2"/>
        <v>0</v>
      </c>
      <c r="AY20" s="236">
        <f t="shared" si="2"/>
        <v>0</v>
      </c>
      <c r="AZ20" s="236">
        <f t="shared" si="3"/>
        <v>0</v>
      </c>
      <c r="BA20" s="236">
        <f t="shared" si="3"/>
        <v>0</v>
      </c>
      <c r="BB20" s="236">
        <f t="shared" si="3"/>
        <v>0</v>
      </c>
      <c r="BC20" s="236">
        <f t="shared" si="3"/>
        <v>0</v>
      </c>
      <c r="BD20" s="236">
        <f t="shared" si="3"/>
        <v>0</v>
      </c>
      <c r="BE20" s="236">
        <f t="shared" si="3"/>
        <v>0</v>
      </c>
      <c r="BF20" s="236">
        <f t="shared" si="3"/>
        <v>0</v>
      </c>
      <c r="BG20" s="236">
        <f t="shared" si="3"/>
        <v>0</v>
      </c>
      <c r="BH20" s="236">
        <f t="shared" si="3"/>
        <v>0</v>
      </c>
      <c r="BI20" s="236">
        <f t="shared" si="3"/>
        <v>0</v>
      </c>
      <c r="BJ20" s="236">
        <f t="shared" si="3"/>
        <v>0</v>
      </c>
      <c r="BK20" s="236">
        <f t="shared" si="3"/>
        <v>0</v>
      </c>
      <c r="BL20" s="235">
        <f t="shared" si="4"/>
        <v>0</v>
      </c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</row>
    <row r="21" spans="1:87">
      <c r="A21" s="234" t="s">
        <v>234</v>
      </c>
      <c r="B21" s="231">
        <v>0</v>
      </c>
      <c r="C21" s="231">
        <v>0</v>
      </c>
      <c r="D21" s="220">
        <v>1210262.56</v>
      </c>
      <c r="E21" s="220">
        <v>1210262.56</v>
      </c>
      <c r="F21" s="220">
        <v>1210262.56</v>
      </c>
      <c r="G21" s="220">
        <v>1210262.56</v>
      </c>
      <c r="H21" s="220">
        <v>1210262.56</v>
      </c>
      <c r="I21" s="220">
        <v>1210262.56</v>
      </c>
      <c r="J21" s="220">
        <v>0</v>
      </c>
      <c r="K21" s="220">
        <v>0</v>
      </c>
      <c r="L21" s="220">
        <v>0</v>
      </c>
      <c r="M21" s="220">
        <v>0</v>
      </c>
      <c r="N21" s="220">
        <v>0</v>
      </c>
      <c r="O21" s="220">
        <v>0</v>
      </c>
      <c r="P21" s="220">
        <f t="shared" si="5"/>
        <v>7261575.3600000013</v>
      </c>
      <c r="Q21" s="220">
        <v>0</v>
      </c>
      <c r="R21" s="220">
        <v>0</v>
      </c>
      <c r="S21" s="220">
        <v>0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220">
        <v>0</v>
      </c>
      <c r="Z21" s="220">
        <v>0</v>
      </c>
      <c r="AA21" s="220">
        <v>0</v>
      </c>
      <c r="AB21" s="220">
        <v>0</v>
      </c>
      <c r="AC21" s="220">
        <v>0</v>
      </c>
      <c r="AD21" s="220">
        <v>0</v>
      </c>
      <c r="AE21" s="220">
        <v>0</v>
      </c>
      <c r="AF21" s="220">
        <v>0</v>
      </c>
      <c r="AG21" s="220">
        <f t="shared" si="6"/>
        <v>0</v>
      </c>
      <c r="AH21" s="219"/>
      <c r="AI21" s="235">
        <f t="shared" si="0"/>
        <v>0</v>
      </c>
      <c r="AJ21" s="235">
        <f t="shared" si="0"/>
        <v>0</v>
      </c>
      <c r="AK21" s="235">
        <f t="shared" si="0"/>
        <v>0</v>
      </c>
      <c r="AL21" s="235">
        <f t="shared" si="0"/>
        <v>0</v>
      </c>
      <c r="AM21" s="235">
        <f t="shared" si="0"/>
        <v>0</v>
      </c>
      <c r="AN21" s="235">
        <f t="shared" si="0"/>
        <v>0</v>
      </c>
      <c r="AO21" s="235">
        <f t="shared" si="0"/>
        <v>0</v>
      </c>
      <c r="AP21" s="235">
        <f t="shared" si="0"/>
        <v>0</v>
      </c>
      <c r="AQ21" s="235">
        <f t="shared" si="0"/>
        <v>0</v>
      </c>
      <c r="AR21" s="235">
        <f t="shared" si="0"/>
        <v>0</v>
      </c>
      <c r="AS21" s="235">
        <f t="shared" si="0"/>
        <v>0</v>
      </c>
      <c r="AT21" s="235">
        <f t="shared" si="0"/>
        <v>0</v>
      </c>
      <c r="AU21" s="236">
        <f t="shared" si="1"/>
        <v>0</v>
      </c>
      <c r="AV21" s="236">
        <f t="shared" si="2"/>
        <v>0</v>
      </c>
      <c r="AW21" s="236">
        <f t="shared" si="2"/>
        <v>0</v>
      </c>
      <c r="AX21" s="236">
        <f t="shared" si="2"/>
        <v>0</v>
      </c>
      <c r="AY21" s="236">
        <f t="shared" si="2"/>
        <v>0</v>
      </c>
      <c r="AZ21" s="236">
        <f t="shared" si="3"/>
        <v>0</v>
      </c>
      <c r="BA21" s="236">
        <f t="shared" si="3"/>
        <v>0</v>
      </c>
      <c r="BB21" s="236">
        <f t="shared" si="3"/>
        <v>0</v>
      </c>
      <c r="BC21" s="236">
        <f t="shared" si="3"/>
        <v>0</v>
      </c>
      <c r="BD21" s="236">
        <f t="shared" si="3"/>
        <v>0</v>
      </c>
      <c r="BE21" s="236">
        <f t="shared" si="3"/>
        <v>0</v>
      </c>
      <c r="BF21" s="236">
        <f t="shared" si="3"/>
        <v>0</v>
      </c>
      <c r="BG21" s="236">
        <f t="shared" si="3"/>
        <v>0</v>
      </c>
      <c r="BH21" s="236">
        <f t="shared" si="3"/>
        <v>0</v>
      </c>
      <c r="BI21" s="236">
        <f t="shared" si="3"/>
        <v>0</v>
      </c>
      <c r="BJ21" s="236">
        <f t="shared" si="3"/>
        <v>0</v>
      </c>
      <c r="BK21" s="236">
        <f t="shared" si="3"/>
        <v>0</v>
      </c>
      <c r="BL21" s="235">
        <f t="shared" si="4"/>
        <v>0</v>
      </c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</row>
    <row r="22" spans="1:87">
      <c r="A22" s="234" t="s">
        <v>235</v>
      </c>
      <c r="B22" s="231">
        <v>0</v>
      </c>
      <c r="C22" s="231">
        <v>0</v>
      </c>
      <c r="D22" s="220">
        <v>53141.73</v>
      </c>
      <c r="E22" s="220">
        <v>53141.73</v>
      </c>
      <c r="F22" s="220">
        <v>53141.73</v>
      </c>
      <c r="G22" s="220">
        <v>53141.73</v>
      </c>
      <c r="H22" s="220">
        <v>53141.73</v>
      </c>
      <c r="I22" s="220">
        <v>53141.73</v>
      </c>
      <c r="J22" s="220">
        <v>53141.73</v>
      </c>
      <c r="K22" s="220">
        <v>53141.73</v>
      </c>
      <c r="L22" s="220">
        <v>53141.73</v>
      </c>
      <c r="M22" s="220">
        <v>53141.73</v>
      </c>
      <c r="N22" s="220">
        <v>53141.73</v>
      </c>
      <c r="O22" s="220">
        <v>53141.73</v>
      </c>
      <c r="P22" s="220">
        <f t="shared" si="5"/>
        <v>637700.75999999989</v>
      </c>
      <c r="Q22" s="220">
        <v>53141.73</v>
      </c>
      <c r="R22" s="220">
        <v>53141.73</v>
      </c>
      <c r="S22" s="220">
        <v>53141.73</v>
      </c>
      <c r="T22" s="220">
        <v>53141.73</v>
      </c>
      <c r="U22" s="220">
        <v>53141.73</v>
      </c>
      <c r="V22" s="220">
        <v>53141.73</v>
      </c>
      <c r="W22" s="220">
        <v>53141.73</v>
      </c>
      <c r="X22" s="220">
        <v>53141.73</v>
      </c>
      <c r="Y22" s="220">
        <v>53141.73</v>
      </c>
      <c r="Z22" s="220">
        <v>53141.73</v>
      </c>
      <c r="AA22" s="220">
        <v>53141.73</v>
      </c>
      <c r="AB22" s="220">
        <v>53141.73</v>
      </c>
      <c r="AC22" s="220">
        <v>53141.73</v>
      </c>
      <c r="AD22" s="220">
        <v>53141.73</v>
      </c>
      <c r="AE22" s="220">
        <v>53141.73</v>
      </c>
      <c r="AF22" s="220">
        <v>53141.73</v>
      </c>
      <c r="AG22" s="220">
        <f t="shared" si="6"/>
        <v>637700.75999999989</v>
      </c>
      <c r="AH22" s="219"/>
      <c r="AI22" s="235">
        <f t="shared" si="0"/>
        <v>0</v>
      </c>
      <c r="AJ22" s="235">
        <f t="shared" si="0"/>
        <v>0</v>
      </c>
      <c r="AK22" s="235">
        <f t="shared" si="0"/>
        <v>0</v>
      </c>
      <c r="AL22" s="235">
        <f t="shared" si="0"/>
        <v>0</v>
      </c>
      <c r="AM22" s="235">
        <f t="shared" si="0"/>
        <v>0</v>
      </c>
      <c r="AN22" s="235">
        <f t="shared" si="0"/>
        <v>0</v>
      </c>
      <c r="AO22" s="235">
        <f t="shared" si="0"/>
        <v>0</v>
      </c>
      <c r="AP22" s="235">
        <f t="shared" si="0"/>
        <v>0</v>
      </c>
      <c r="AQ22" s="235">
        <f t="shared" si="0"/>
        <v>0</v>
      </c>
      <c r="AR22" s="235">
        <f t="shared" si="0"/>
        <v>0</v>
      </c>
      <c r="AS22" s="235">
        <f t="shared" si="0"/>
        <v>0</v>
      </c>
      <c r="AT22" s="235">
        <f t="shared" si="0"/>
        <v>0</v>
      </c>
      <c r="AU22" s="236">
        <f t="shared" si="1"/>
        <v>0</v>
      </c>
      <c r="AV22" s="236">
        <f t="shared" si="2"/>
        <v>0</v>
      </c>
      <c r="AW22" s="236">
        <f t="shared" si="2"/>
        <v>0</v>
      </c>
      <c r="AX22" s="236">
        <f t="shared" si="2"/>
        <v>0</v>
      </c>
      <c r="AY22" s="236">
        <f t="shared" si="2"/>
        <v>0</v>
      </c>
      <c r="AZ22" s="236">
        <f t="shared" si="3"/>
        <v>0</v>
      </c>
      <c r="BA22" s="236">
        <f t="shared" si="3"/>
        <v>0</v>
      </c>
      <c r="BB22" s="236">
        <f t="shared" si="3"/>
        <v>0</v>
      </c>
      <c r="BC22" s="236">
        <f t="shared" si="3"/>
        <v>0</v>
      </c>
      <c r="BD22" s="236">
        <f t="shared" si="3"/>
        <v>0</v>
      </c>
      <c r="BE22" s="236">
        <f t="shared" si="3"/>
        <v>0</v>
      </c>
      <c r="BF22" s="236">
        <f t="shared" si="3"/>
        <v>0</v>
      </c>
      <c r="BG22" s="236">
        <f t="shared" si="3"/>
        <v>0</v>
      </c>
      <c r="BH22" s="236">
        <f t="shared" si="3"/>
        <v>0</v>
      </c>
      <c r="BI22" s="236">
        <f t="shared" si="3"/>
        <v>0</v>
      </c>
      <c r="BJ22" s="236">
        <f t="shared" si="3"/>
        <v>0</v>
      </c>
      <c r="BK22" s="236">
        <f t="shared" si="3"/>
        <v>0</v>
      </c>
      <c r="BL22" s="235">
        <f t="shared" si="4"/>
        <v>0</v>
      </c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</row>
    <row r="23" spans="1:87">
      <c r="A23" s="234" t="s">
        <v>236</v>
      </c>
      <c r="B23" s="292">
        <v>4.0000000000000002E-4</v>
      </c>
      <c r="C23" s="292">
        <v>4.0000000000000002E-4</v>
      </c>
      <c r="D23" s="220">
        <v>3975675.61</v>
      </c>
      <c r="E23" s="220">
        <v>3975675.61</v>
      </c>
      <c r="F23" s="220">
        <v>3975675.61</v>
      </c>
      <c r="G23" s="220">
        <v>3975675.61</v>
      </c>
      <c r="H23" s="220">
        <v>3969112.15</v>
      </c>
      <c r="I23" s="220">
        <v>3962548.69</v>
      </c>
      <c r="J23" s="220">
        <v>3962548.69</v>
      </c>
      <c r="K23" s="220">
        <v>3962548.69</v>
      </c>
      <c r="L23" s="220">
        <v>3962548.69</v>
      </c>
      <c r="M23" s="220">
        <v>3962548.69</v>
      </c>
      <c r="N23" s="220">
        <v>3962548.69</v>
      </c>
      <c r="O23" s="220">
        <v>3962548.69</v>
      </c>
      <c r="P23" s="220">
        <f t="shared" si="5"/>
        <v>47609655.419999994</v>
      </c>
      <c r="Q23" s="220">
        <v>3962548.69</v>
      </c>
      <c r="R23" s="220">
        <v>3962548.69</v>
      </c>
      <c r="S23" s="220">
        <v>3962548.69</v>
      </c>
      <c r="T23" s="220">
        <v>3962548.69</v>
      </c>
      <c r="U23" s="220">
        <v>3962548.69</v>
      </c>
      <c r="V23" s="220">
        <v>3962548.69</v>
      </c>
      <c r="W23" s="220">
        <v>3962548.69</v>
      </c>
      <c r="X23" s="220">
        <v>3962548.69</v>
      </c>
      <c r="Y23" s="220">
        <v>3962548.69</v>
      </c>
      <c r="Z23" s="220">
        <v>3962548.69</v>
      </c>
      <c r="AA23" s="220">
        <v>3962548.69</v>
      </c>
      <c r="AB23" s="220">
        <v>3962548.69</v>
      </c>
      <c r="AC23" s="220">
        <v>3962548.69</v>
      </c>
      <c r="AD23" s="220">
        <v>3962548.69</v>
      </c>
      <c r="AE23" s="220">
        <v>3962548.69</v>
      </c>
      <c r="AF23" s="220">
        <v>3962548.69</v>
      </c>
      <c r="AG23" s="220">
        <f t="shared" si="6"/>
        <v>47550584.279999994</v>
      </c>
      <c r="AH23" s="219"/>
      <c r="AI23" s="235">
        <f t="shared" si="0"/>
        <v>132.52000000000001</v>
      </c>
      <c r="AJ23" s="235">
        <f t="shared" si="0"/>
        <v>132.52000000000001</v>
      </c>
      <c r="AK23" s="235">
        <f t="shared" si="0"/>
        <v>132.52000000000001</v>
      </c>
      <c r="AL23" s="235">
        <f t="shared" si="0"/>
        <v>132.52000000000001</v>
      </c>
      <c r="AM23" s="235">
        <f t="shared" si="0"/>
        <v>132.30000000000001</v>
      </c>
      <c r="AN23" s="235">
        <f t="shared" si="0"/>
        <v>132.08000000000001</v>
      </c>
      <c r="AO23" s="235">
        <f t="shared" si="0"/>
        <v>132.08000000000001</v>
      </c>
      <c r="AP23" s="235">
        <f t="shared" si="0"/>
        <v>132.08000000000001</v>
      </c>
      <c r="AQ23" s="235">
        <f t="shared" si="0"/>
        <v>132.08000000000001</v>
      </c>
      <c r="AR23" s="235">
        <f t="shared" si="0"/>
        <v>132.08000000000001</v>
      </c>
      <c r="AS23" s="235">
        <f t="shared" si="0"/>
        <v>132.08000000000001</v>
      </c>
      <c r="AT23" s="235">
        <f t="shared" si="0"/>
        <v>132.08000000000001</v>
      </c>
      <c r="AU23" s="236">
        <f t="shared" si="1"/>
        <v>1586.9399999999998</v>
      </c>
      <c r="AV23" s="236">
        <f t="shared" si="2"/>
        <v>132.08000000000001</v>
      </c>
      <c r="AW23" s="236">
        <f t="shared" si="2"/>
        <v>132.08000000000001</v>
      </c>
      <c r="AX23" s="236">
        <f t="shared" si="2"/>
        <v>132.08000000000001</v>
      </c>
      <c r="AY23" s="236">
        <f t="shared" si="2"/>
        <v>132.08000000000001</v>
      </c>
      <c r="AZ23" s="236">
        <f t="shared" si="3"/>
        <v>132.08000000000001</v>
      </c>
      <c r="BA23" s="236">
        <f t="shared" si="3"/>
        <v>132.08000000000001</v>
      </c>
      <c r="BB23" s="236">
        <f t="shared" si="3"/>
        <v>132.08000000000001</v>
      </c>
      <c r="BC23" s="236">
        <f t="shared" si="3"/>
        <v>132.08000000000001</v>
      </c>
      <c r="BD23" s="236">
        <f t="shared" si="3"/>
        <v>132.08000000000001</v>
      </c>
      <c r="BE23" s="236">
        <f t="shared" si="3"/>
        <v>132.08000000000001</v>
      </c>
      <c r="BF23" s="236">
        <f t="shared" si="3"/>
        <v>132.08000000000001</v>
      </c>
      <c r="BG23" s="236">
        <f t="shared" si="3"/>
        <v>132.08000000000001</v>
      </c>
      <c r="BH23" s="236">
        <f t="shared" si="3"/>
        <v>132.08000000000001</v>
      </c>
      <c r="BI23" s="236">
        <f t="shared" si="3"/>
        <v>132.08000000000001</v>
      </c>
      <c r="BJ23" s="236">
        <f t="shared" si="3"/>
        <v>132.08000000000001</v>
      </c>
      <c r="BK23" s="236">
        <f t="shared" si="3"/>
        <v>132.08000000000001</v>
      </c>
      <c r="BL23" s="235">
        <f t="shared" si="4"/>
        <v>1584.9599999999998</v>
      </c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</row>
    <row r="24" spans="1:87">
      <c r="A24" s="234" t="s">
        <v>237</v>
      </c>
      <c r="B24" s="292">
        <v>6.3E-3</v>
      </c>
      <c r="C24" s="292">
        <v>6.3E-3</v>
      </c>
      <c r="D24" s="220">
        <v>2294022.73</v>
      </c>
      <c r="E24" s="220">
        <v>2294022.73</v>
      </c>
      <c r="F24" s="220">
        <v>2294022.73</v>
      </c>
      <c r="G24" s="220">
        <v>2294022.73</v>
      </c>
      <c r="H24" s="220">
        <v>2294022.73</v>
      </c>
      <c r="I24" s="220">
        <v>2294022.73</v>
      </c>
      <c r="J24" s="220">
        <v>2294022.73</v>
      </c>
      <c r="K24" s="220">
        <v>2294022.73</v>
      </c>
      <c r="L24" s="220">
        <v>2294022.73</v>
      </c>
      <c r="M24" s="220">
        <v>2294022.73</v>
      </c>
      <c r="N24" s="220">
        <v>2294022.73</v>
      </c>
      <c r="O24" s="220">
        <v>2294022.73</v>
      </c>
      <c r="P24" s="220">
        <f t="shared" si="5"/>
        <v>27528272.760000002</v>
      </c>
      <c r="Q24" s="220">
        <v>2294022.73</v>
      </c>
      <c r="R24" s="220">
        <v>2294022.73</v>
      </c>
      <c r="S24" s="220">
        <v>2294022.73</v>
      </c>
      <c r="T24" s="220">
        <v>2294022.73</v>
      </c>
      <c r="U24" s="220">
        <v>2294022.73</v>
      </c>
      <c r="V24" s="220">
        <v>2294022.73</v>
      </c>
      <c r="W24" s="220">
        <v>2294022.73</v>
      </c>
      <c r="X24" s="220">
        <v>2294022.73</v>
      </c>
      <c r="Y24" s="220">
        <v>2294022.73</v>
      </c>
      <c r="Z24" s="220">
        <v>2294022.73</v>
      </c>
      <c r="AA24" s="220">
        <v>2294022.73</v>
      </c>
      <c r="AB24" s="220">
        <v>2294022.73</v>
      </c>
      <c r="AC24" s="220">
        <v>2294022.73</v>
      </c>
      <c r="AD24" s="220">
        <v>2294022.73</v>
      </c>
      <c r="AE24" s="220">
        <v>2294022.73</v>
      </c>
      <c r="AF24" s="220">
        <v>2294022.73</v>
      </c>
      <c r="AG24" s="220">
        <f t="shared" si="6"/>
        <v>27528272.760000002</v>
      </c>
      <c r="AH24" s="219"/>
      <c r="AI24" s="235">
        <f t="shared" si="0"/>
        <v>1204.3599999999999</v>
      </c>
      <c r="AJ24" s="235">
        <f t="shared" si="0"/>
        <v>1204.3599999999999</v>
      </c>
      <c r="AK24" s="235">
        <f t="shared" si="0"/>
        <v>1204.3599999999999</v>
      </c>
      <c r="AL24" s="235">
        <f t="shared" si="0"/>
        <v>1204.3599999999999</v>
      </c>
      <c r="AM24" s="235">
        <f t="shared" si="0"/>
        <v>1204.3599999999999</v>
      </c>
      <c r="AN24" s="235">
        <f t="shared" si="0"/>
        <v>1204.3599999999999</v>
      </c>
      <c r="AO24" s="235">
        <f t="shared" si="0"/>
        <v>1204.3599999999999</v>
      </c>
      <c r="AP24" s="235">
        <f t="shared" si="0"/>
        <v>1204.3599999999999</v>
      </c>
      <c r="AQ24" s="235">
        <f t="shared" si="0"/>
        <v>1204.3599999999999</v>
      </c>
      <c r="AR24" s="235">
        <f t="shared" si="0"/>
        <v>1204.3599999999999</v>
      </c>
      <c r="AS24" s="235">
        <f t="shared" si="0"/>
        <v>1204.3599999999999</v>
      </c>
      <c r="AT24" s="235">
        <f t="shared" si="0"/>
        <v>1204.3599999999999</v>
      </c>
      <c r="AU24" s="236">
        <f t="shared" si="1"/>
        <v>14452.320000000002</v>
      </c>
      <c r="AV24" s="236">
        <f t="shared" si="2"/>
        <v>1204.3599999999999</v>
      </c>
      <c r="AW24" s="236">
        <f t="shared" si="2"/>
        <v>1204.3599999999999</v>
      </c>
      <c r="AX24" s="236">
        <f t="shared" si="2"/>
        <v>1204.3599999999999</v>
      </c>
      <c r="AY24" s="236">
        <f t="shared" si="2"/>
        <v>1204.3599999999999</v>
      </c>
      <c r="AZ24" s="236">
        <f t="shared" si="3"/>
        <v>1204.3599999999999</v>
      </c>
      <c r="BA24" s="236">
        <f t="shared" si="3"/>
        <v>1204.3599999999999</v>
      </c>
      <c r="BB24" s="236">
        <f t="shared" si="3"/>
        <v>1204.3599999999999</v>
      </c>
      <c r="BC24" s="236">
        <f t="shared" si="3"/>
        <v>1204.3599999999999</v>
      </c>
      <c r="BD24" s="236">
        <f t="shared" si="3"/>
        <v>1204.3599999999999</v>
      </c>
      <c r="BE24" s="236">
        <f t="shared" si="3"/>
        <v>1204.3599999999999</v>
      </c>
      <c r="BF24" s="236">
        <f t="shared" si="3"/>
        <v>1204.3599999999999</v>
      </c>
      <c r="BG24" s="236">
        <f t="shared" si="3"/>
        <v>1204.3599999999999</v>
      </c>
      <c r="BH24" s="236">
        <f t="shared" si="3"/>
        <v>1204.3599999999999</v>
      </c>
      <c r="BI24" s="236">
        <f t="shared" si="3"/>
        <v>1204.3599999999999</v>
      </c>
      <c r="BJ24" s="236">
        <f t="shared" si="3"/>
        <v>1204.3599999999999</v>
      </c>
      <c r="BK24" s="236">
        <f t="shared" si="3"/>
        <v>1204.3599999999999</v>
      </c>
      <c r="BL24" s="235">
        <f t="shared" si="4"/>
        <v>14452.320000000002</v>
      </c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</row>
    <row r="25" spans="1:87">
      <c r="A25" s="234" t="s">
        <v>238</v>
      </c>
      <c r="B25" s="292">
        <v>3.1699999999999999E-2</v>
      </c>
      <c r="C25" s="292">
        <v>3.1699999999999999E-2</v>
      </c>
      <c r="D25" s="220">
        <v>24239633.719999999</v>
      </c>
      <c r="E25" s="220">
        <v>24241717.920000002</v>
      </c>
      <c r="F25" s="220">
        <v>24243802.120000001</v>
      </c>
      <c r="G25" s="220">
        <v>24243802.120000001</v>
      </c>
      <c r="H25" s="220">
        <v>24245245.140000001</v>
      </c>
      <c r="I25" s="220">
        <v>24246688.149999999</v>
      </c>
      <c r="J25" s="220">
        <v>24246688.149999999</v>
      </c>
      <c r="K25" s="220">
        <v>24246688.149999999</v>
      </c>
      <c r="L25" s="220">
        <v>24246688.149999999</v>
      </c>
      <c r="M25" s="220">
        <v>24246688.149999999</v>
      </c>
      <c r="N25" s="220">
        <v>24246688.149999999</v>
      </c>
      <c r="O25" s="220">
        <v>24246688.149999999</v>
      </c>
      <c r="P25" s="220">
        <f t="shared" si="5"/>
        <v>290941018.07000005</v>
      </c>
      <c r="Q25" s="220">
        <v>24246688.149999999</v>
      </c>
      <c r="R25" s="220">
        <v>24246688.149999999</v>
      </c>
      <c r="S25" s="220">
        <v>24246688.149999999</v>
      </c>
      <c r="T25" s="220">
        <v>24246688.149999999</v>
      </c>
      <c r="U25" s="220">
        <v>29538628</v>
      </c>
      <c r="V25" s="220">
        <v>29538628</v>
      </c>
      <c r="W25" s="220">
        <v>29538628</v>
      </c>
      <c r="X25" s="220">
        <v>29538628</v>
      </c>
      <c r="Y25" s="220">
        <v>29538628</v>
      </c>
      <c r="Z25" s="220">
        <v>29538628</v>
      </c>
      <c r="AA25" s="220">
        <v>29538628</v>
      </c>
      <c r="AB25" s="220">
        <v>29538628</v>
      </c>
      <c r="AC25" s="220">
        <v>29538628</v>
      </c>
      <c r="AD25" s="220">
        <v>29538628</v>
      </c>
      <c r="AE25" s="220">
        <v>29538628</v>
      </c>
      <c r="AF25" s="220">
        <v>29538628</v>
      </c>
      <c r="AG25" s="220">
        <f t="shared" si="6"/>
        <v>354463536</v>
      </c>
      <c r="AH25" s="219"/>
      <c r="AI25" s="235">
        <f t="shared" si="0"/>
        <v>64033.03</v>
      </c>
      <c r="AJ25" s="235">
        <f t="shared" si="0"/>
        <v>64038.54</v>
      </c>
      <c r="AK25" s="235">
        <f t="shared" si="0"/>
        <v>64044.04</v>
      </c>
      <c r="AL25" s="235">
        <f t="shared" si="0"/>
        <v>64044.04</v>
      </c>
      <c r="AM25" s="235">
        <f t="shared" si="0"/>
        <v>64047.86</v>
      </c>
      <c r="AN25" s="235">
        <f t="shared" si="0"/>
        <v>64051.67</v>
      </c>
      <c r="AO25" s="235">
        <f t="shared" si="0"/>
        <v>64051.67</v>
      </c>
      <c r="AP25" s="235">
        <f t="shared" si="0"/>
        <v>64051.67</v>
      </c>
      <c r="AQ25" s="235">
        <f t="shared" si="0"/>
        <v>64051.67</v>
      </c>
      <c r="AR25" s="235">
        <f t="shared" si="0"/>
        <v>64051.67</v>
      </c>
      <c r="AS25" s="235">
        <f t="shared" si="0"/>
        <v>64051.67</v>
      </c>
      <c r="AT25" s="235">
        <f t="shared" si="0"/>
        <v>64051.67</v>
      </c>
      <c r="AU25" s="236">
        <f t="shared" si="1"/>
        <v>768569.20000000007</v>
      </c>
      <c r="AV25" s="236">
        <f t="shared" si="2"/>
        <v>64051.67</v>
      </c>
      <c r="AW25" s="236">
        <f t="shared" si="2"/>
        <v>64051.67</v>
      </c>
      <c r="AX25" s="236">
        <f t="shared" si="2"/>
        <v>64051.67</v>
      </c>
      <c r="AY25" s="236">
        <f t="shared" si="2"/>
        <v>64051.67</v>
      </c>
      <c r="AZ25" s="236">
        <f t="shared" si="3"/>
        <v>78031.210000000006</v>
      </c>
      <c r="BA25" s="236">
        <f t="shared" si="3"/>
        <v>78031.210000000006</v>
      </c>
      <c r="BB25" s="236">
        <f t="shared" si="3"/>
        <v>78031.210000000006</v>
      </c>
      <c r="BC25" s="236">
        <f t="shared" si="3"/>
        <v>78031.210000000006</v>
      </c>
      <c r="BD25" s="236">
        <f t="shared" si="3"/>
        <v>78031.210000000006</v>
      </c>
      <c r="BE25" s="236">
        <f t="shared" si="3"/>
        <v>78031.210000000006</v>
      </c>
      <c r="BF25" s="236">
        <f t="shared" si="3"/>
        <v>78031.210000000006</v>
      </c>
      <c r="BG25" s="236">
        <f t="shared" si="3"/>
        <v>78031.210000000006</v>
      </c>
      <c r="BH25" s="236">
        <f t="shared" si="3"/>
        <v>78031.210000000006</v>
      </c>
      <c r="BI25" s="236">
        <f t="shared" si="3"/>
        <v>78031.210000000006</v>
      </c>
      <c r="BJ25" s="236">
        <f t="shared" si="3"/>
        <v>78031.210000000006</v>
      </c>
      <c r="BK25" s="236">
        <f t="shared" si="3"/>
        <v>78031.210000000006</v>
      </c>
      <c r="BL25" s="235">
        <f t="shared" si="4"/>
        <v>936374.5199999999</v>
      </c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</row>
    <row r="26" spans="1:87">
      <c r="A26" s="234" t="s">
        <v>239</v>
      </c>
      <c r="B26" s="292">
        <v>3.1699999999999999E-2</v>
      </c>
      <c r="C26" s="292">
        <v>3.1699999999999999E-2</v>
      </c>
      <c r="D26" s="220">
        <v>47042.13</v>
      </c>
      <c r="E26" s="220">
        <v>47042.13</v>
      </c>
      <c r="F26" s="220">
        <v>47042.13</v>
      </c>
      <c r="G26" s="220">
        <v>47042.13</v>
      </c>
      <c r="H26" s="220">
        <v>47042.13</v>
      </c>
      <c r="I26" s="220">
        <v>47042.13</v>
      </c>
      <c r="J26" s="220">
        <v>47042.13</v>
      </c>
      <c r="K26" s="220">
        <v>47042.13</v>
      </c>
      <c r="L26" s="220">
        <v>47042.13</v>
      </c>
      <c r="M26" s="220">
        <v>47042.13</v>
      </c>
      <c r="N26" s="220">
        <v>47042.13</v>
      </c>
      <c r="O26" s="220">
        <v>47042.13</v>
      </c>
      <c r="P26" s="220">
        <f t="shared" si="5"/>
        <v>564505.55999999994</v>
      </c>
      <c r="Q26" s="220">
        <v>47042.13</v>
      </c>
      <c r="R26" s="220">
        <v>47042.13</v>
      </c>
      <c r="S26" s="220">
        <v>47042.13</v>
      </c>
      <c r="T26" s="220">
        <v>47042.13</v>
      </c>
      <c r="U26" s="220">
        <v>0</v>
      </c>
      <c r="V26" s="220">
        <v>0</v>
      </c>
      <c r="W26" s="220">
        <v>0</v>
      </c>
      <c r="X26" s="220">
        <v>0</v>
      </c>
      <c r="Y26" s="220">
        <v>0</v>
      </c>
      <c r="Z26" s="220">
        <v>0</v>
      </c>
      <c r="AA26" s="220">
        <v>0</v>
      </c>
      <c r="AB26" s="220">
        <v>0</v>
      </c>
      <c r="AC26" s="220">
        <v>0</v>
      </c>
      <c r="AD26" s="220">
        <v>0</v>
      </c>
      <c r="AE26" s="220">
        <v>0</v>
      </c>
      <c r="AF26" s="220">
        <v>0</v>
      </c>
      <c r="AG26" s="220">
        <f t="shared" si="6"/>
        <v>0</v>
      </c>
      <c r="AH26" s="219"/>
      <c r="AI26" s="235">
        <f t="shared" si="0"/>
        <v>124.27</v>
      </c>
      <c r="AJ26" s="235">
        <f t="shared" si="0"/>
        <v>124.27</v>
      </c>
      <c r="AK26" s="235">
        <f t="shared" si="0"/>
        <v>124.27</v>
      </c>
      <c r="AL26" s="235">
        <f t="shared" ref="AL26:AT54" si="7">ROUND(G26*$B26/12,2)</f>
        <v>124.27</v>
      </c>
      <c r="AM26" s="235">
        <f t="shared" si="7"/>
        <v>124.27</v>
      </c>
      <c r="AN26" s="235">
        <f t="shared" si="7"/>
        <v>124.27</v>
      </c>
      <c r="AO26" s="235">
        <f t="shared" si="7"/>
        <v>124.27</v>
      </c>
      <c r="AP26" s="235">
        <f t="shared" si="7"/>
        <v>124.27</v>
      </c>
      <c r="AQ26" s="235">
        <f t="shared" si="7"/>
        <v>124.27</v>
      </c>
      <c r="AR26" s="235">
        <f t="shared" si="7"/>
        <v>124.27</v>
      </c>
      <c r="AS26" s="235">
        <f t="shared" si="7"/>
        <v>124.27</v>
      </c>
      <c r="AT26" s="235">
        <f t="shared" si="7"/>
        <v>124.27</v>
      </c>
      <c r="AU26" s="236">
        <f t="shared" si="1"/>
        <v>1491.24</v>
      </c>
      <c r="AV26" s="236">
        <f t="shared" si="2"/>
        <v>124.27</v>
      </c>
      <c r="AW26" s="236">
        <f t="shared" si="2"/>
        <v>124.27</v>
      </c>
      <c r="AX26" s="236">
        <f t="shared" si="2"/>
        <v>124.27</v>
      </c>
      <c r="AY26" s="236">
        <f t="shared" si="2"/>
        <v>124.27</v>
      </c>
      <c r="AZ26" s="236">
        <f t="shared" si="3"/>
        <v>0</v>
      </c>
      <c r="BA26" s="236">
        <f t="shared" si="3"/>
        <v>0</v>
      </c>
      <c r="BB26" s="236">
        <f t="shared" si="3"/>
        <v>0</v>
      </c>
      <c r="BC26" s="236">
        <f t="shared" ref="BC26:BK54" si="8">ROUND(X26*$C26/12,2)</f>
        <v>0</v>
      </c>
      <c r="BD26" s="236">
        <f t="shared" si="8"/>
        <v>0</v>
      </c>
      <c r="BE26" s="236">
        <f t="shared" si="8"/>
        <v>0</v>
      </c>
      <c r="BF26" s="236">
        <f t="shared" si="8"/>
        <v>0</v>
      </c>
      <c r="BG26" s="236">
        <f t="shared" si="8"/>
        <v>0</v>
      </c>
      <c r="BH26" s="236">
        <f t="shared" si="8"/>
        <v>0</v>
      </c>
      <c r="BI26" s="236">
        <f t="shared" si="8"/>
        <v>0</v>
      </c>
      <c r="BJ26" s="236">
        <f t="shared" si="8"/>
        <v>0</v>
      </c>
      <c r="BK26" s="236">
        <f t="shared" si="8"/>
        <v>0</v>
      </c>
      <c r="BL26" s="235">
        <f t="shared" si="4"/>
        <v>0</v>
      </c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</row>
    <row r="27" spans="1:87">
      <c r="A27" s="234" t="s">
        <v>240</v>
      </c>
      <c r="B27" s="292">
        <v>3.1699999999999999E-2</v>
      </c>
      <c r="C27" s="292">
        <v>3.1699999999999999E-2</v>
      </c>
      <c r="D27" s="220">
        <v>5244897.72</v>
      </c>
      <c r="E27" s="220">
        <v>5244897.72</v>
      </c>
      <c r="F27" s="220">
        <v>5244897.72</v>
      </c>
      <c r="G27" s="220">
        <v>5244897.72</v>
      </c>
      <c r="H27" s="220">
        <v>5244897.72</v>
      </c>
      <c r="I27" s="220">
        <v>5244897.72</v>
      </c>
      <c r="J27" s="220">
        <v>5244897.72</v>
      </c>
      <c r="K27" s="220">
        <v>5244897.72</v>
      </c>
      <c r="L27" s="220">
        <v>5244897.72</v>
      </c>
      <c r="M27" s="220">
        <v>5244897.72</v>
      </c>
      <c r="N27" s="220">
        <v>5244897.72</v>
      </c>
      <c r="O27" s="220">
        <v>5244897.72</v>
      </c>
      <c r="P27" s="220">
        <f t="shared" si="5"/>
        <v>62938772.639999993</v>
      </c>
      <c r="Q27" s="220">
        <v>5244897.72</v>
      </c>
      <c r="R27" s="220">
        <v>5244897.72</v>
      </c>
      <c r="S27" s="220">
        <v>5244897.72</v>
      </c>
      <c r="T27" s="220">
        <v>5244897.72</v>
      </c>
      <c r="U27" s="220">
        <v>0</v>
      </c>
      <c r="V27" s="220">
        <v>0</v>
      </c>
      <c r="W27" s="220">
        <v>0</v>
      </c>
      <c r="X27" s="220">
        <v>0</v>
      </c>
      <c r="Y27" s="220">
        <v>0</v>
      </c>
      <c r="Z27" s="220">
        <v>0</v>
      </c>
      <c r="AA27" s="220">
        <v>0</v>
      </c>
      <c r="AB27" s="220">
        <v>0</v>
      </c>
      <c r="AC27" s="220">
        <v>0</v>
      </c>
      <c r="AD27" s="220">
        <v>0</v>
      </c>
      <c r="AE27" s="220">
        <v>0</v>
      </c>
      <c r="AF27" s="220">
        <v>0</v>
      </c>
      <c r="AG27" s="220">
        <f t="shared" si="6"/>
        <v>0</v>
      </c>
      <c r="AH27" s="219"/>
      <c r="AI27" s="235">
        <f t="shared" ref="AI27:AN83" si="9">ROUND(D27*$B27/12,2)</f>
        <v>13855.27</v>
      </c>
      <c r="AJ27" s="235">
        <f t="shared" si="9"/>
        <v>13855.27</v>
      </c>
      <c r="AK27" s="235">
        <f t="shared" si="9"/>
        <v>13855.27</v>
      </c>
      <c r="AL27" s="235">
        <f t="shared" si="7"/>
        <v>13855.27</v>
      </c>
      <c r="AM27" s="235">
        <f t="shared" si="7"/>
        <v>13855.27</v>
      </c>
      <c r="AN27" s="235">
        <f t="shared" si="7"/>
        <v>13855.27</v>
      </c>
      <c r="AO27" s="235">
        <f t="shared" si="7"/>
        <v>13855.27</v>
      </c>
      <c r="AP27" s="235">
        <f t="shared" si="7"/>
        <v>13855.27</v>
      </c>
      <c r="AQ27" s="235">
        <f t="shared" si="7"/>
        <v>13855.27</v>
      </c>
      <c r="AR27" s="235">
        <f t="shared" si="7"/>
        <v>13855.27</v>
      </c>
      <c r="AS27" s="235">
        <f t="shared" si="7"/>
        <v>13855.27</v>
      </c>
      <c r="AT27" s="235">
        <f t="shared" si="7"/>
        <v>13855.27</v>
      </c>
      <c r="AU27" s="236">
        <f t="shared" si="1"/>
        <v>166263.24</v>
      </c>
      <c r="AV27" s="236">
        <f t="shared" si="2"/>
        <v>13855.27</v>
      </c>
      <c r="AW27" s="236">
        <f t="shared" si="2"/>
        <v>13855.27</v>
      </c>
      <c r="AX27" s="236">
        <f t="shared" si="2"/>
        <v>13855.27</v>
      </c>
      <c r="AY27" s="236">
        <f t="shared" si="2"/>
        <v>13855.27</v>
      </c>
      <c r="AZ27" s="236">
        <f t="shared" ref="AZ27:BE83" si="10">ROUND(U27*$C27/12,2)</f>
        <v>0</v>
      </c>
      <c r="BA27" s="236">
        <f t="shared" si="10"/>
        <v>0</v>
      </c>
      <c r="BB27" s="236">
        <f t="shared" si="10"/>
        <v>0</v>
      </c>
      <c r="BC27" s="236">
        <f t="shared" si="8"/>
        <v>0</v>
      </c>
      <c r="BD27" s="236">
        <f t="shared" si="8"/>
        <v>0</v>
      </c>
      <c r="BE27" s="236">
        <f t="shared" si="8"/>
        <v>0</v>
      </c>
      <c r="BF27" s="236">
        <f t="shared" si="8"/>
        <v>0</v>
      </c>
      <c r="BG27" s="236">
        <f t="shared" si="8"/>
        <v>0</v>
      </c>
      <c r="BH27" s="236">
        <f t="shared" si="8"/>
        <v>0</v>
      </c>
      <c r="BI27" s="236">
        <f t="shared" si="8"/>
        <v>0</v>
      </c>
      <c r="BJ27" s="236">
        <f t="shared" si="8"/>
        <v>0</v>
      </c>
      <c r="BK27" s="236">
        <f t="shared" si="8"/>
        <v>0</v>
      </c>
      <c r="BL27" s="235">
        <f t="shared" si="4"/>
        <v>0</v>
      </c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</row>
    <row r="28" spans="1:87">
      <c r="A28" s="234" t="s">
        <v>241</v>
      </c>
      <c r="B28" s="292">
        <v>4.5399999999999996E-2</v>
      </c>
      <c r="C28" s="292">
        <v>4.5399999999999996E-2</v>
      </c>
      <c r="D28" s="220">
        <v>45553346.689999998</v>
      </c>
      <c r="E28" s="220">
        <v>45553346.689999998</v>
      </c>
      <c r="F28" s="220">
        <v>45553346.689999998</v>
      </c>
      <c r="G28" s="220">
        <v>45553346.689999998</v>
      </c>
      <c r="H28" s="220">
        <v>45553346.689999998</v>
      </c>
      <c r="I28" s="220">
        <v>45553346.689999998</v>
      </c>
      <c r="J28" s="220">
        <v>45553346.689999998</v>
      </c>
      <c r="K28" s="220">
        <v>45553346.689999998</v>
      </c>
      <c r="L28" s="220">
        <v>45553346.689999998</v>
      </c>
      <c r="M28" s="220">
        <v>45553346.689999998</v>
      </c>
      <c r="N28" s="220">
        <v>45553346.689999998</v>
      </c>
      <c r="O28" s="220">
        <v>45553346.689999998</v>
      </c>
      <c r="P28" s="220">
        <f t="shared" si="5"/>
        <v>546640160.27999997</v>
      </c>
      <c r="Q28" s="220">
        <v>45553346.689999998</v>
      </c>
      <c r="R28" s="220">
        <v>45553346.689999998</v>
      </c>
      <c r="S28" s="220">
        <v>45553346.689999998</v>
      </c>
      <c r="T28" s="220">
        <v>45553346.689999998</v>
      </c>
      <c r="U28" s="220">
        <v>45553346.689999998</v>
      </c>
      <c r="V28" s="220">
        <v>45553346.689999998</v>
      </c>
      <c r="W28" s="220">
        <v>45553346.689999998</v>
      </c>
      <c r="X28" s="220">
        <v>45553346.689999998</v>
      </c>
      <c r="Y28" s="220">
        <v>45553346.689999998</v>
      </c>
      <c r="Z28" s="220">
        <v>45553346.689999998</v>
      </c>
      <c r="AA28" s="220">
        <v>45553346.689999998</v>
      </c>
      <c r="AB28" s="220">
        <v>45553346.689999998</v>
      </c>
      <c r="AC28" s="220">
        <v>45553346.689999998</v>
      </c>
      <c r="AD28" s="220">
        <v>45553346.689999998</v>
      </c>
      <c r="AE28" s="220">
        <v>45553346.689999998</v>
      </c>
      <c r="AF28" s="220">
        <v>45553346.689999998</v>
      </c>
      <c r="AG28" s="220">
        <f t="shared" si="6"/>
        <v>546640160.27999997</v>
      </c>
      <c r="AH28" s="219"/>
      <c r="AI28" s="235">
        <f t="shared" si="9"/>
        <v>172343.49</v>
      </c>
      <c r="AJ28" s="235">
        <f t="shared" si="9"/>
        <v>172343.49</v>
      </c>
      <c r="AK28" s="235">
        <f t="shared" si="9"/>
        <v>172343.49</v>
      </c>
      <c r="AL28" s="235">
        <f t="shared" si="7"/>
        <v>172343.49</v>
      </c>
      <c r="AM28" s="235">
        <f t="shared" si="7"/>
        <v>172343.49</v>
      </c>
      <c r="AN28" s="235">
        <f t="shared" si="7"/>
        <v>172343.49</v>
      </c>
      <c r="AO28" s="235">
        <f t="shared" si="7"/>
        <v>172343.49</v>
      </c>
      <c r="AP28" s="235">
        <f t="shared" si="7"/>
        <v>172343.49</v>
      </c>
      <c r="AQ28" s="235">
        <f t="shared" si="7"/>
        <v>172343.49</v>
      </c>
      <c r="AR28" s="235">
        <f t="shared" si="7"/>
        <v>172343.49</v>
      </c>
      <c r="AS28" s="235">
        <f t="shared" si="7"/>
        <v>172343.49</v>
      </c>
      <c r="AT28" s="235">
        <f t="shared" si="7"/>
        <v>172343.49</v>
      </c>
      <c r="AU28" s="236">
        <f t="shared" si="1"/>
        <v>2068121.88</v>
      </c>
      <c r="AV28" s="236">
        <f t="shared" si="2"/>
        <v>172343.49</v>
      </c>
      <c r="AW28" s="236">
        <f t="shared" si="2"/>
        <v>172343.49</v>
      </c>
      <c r="AX28" s="236">
        <f t="shared" si="2"/>
        <v>172343.49</v>
      </c>
      <c r="AY28" s="236">
        <f t="shared" si="2"/>
        <v>172343.49</v>
      </c>
      <c r="AZ28" s="236">
        <f t="shared" si="10"/>
        <v>172343.49</v>
      </c>
      <c r="BA28" s="236">
        <f t="shared" si="10"/>
        <v>172343.49</v>
      </c>
      <c r="BB28" s="236">
        <f t="shared" si="10"/>
        <v>172343.49</v>
      </c>
      <c r="BC28" s="236">
        <f t="shared" si="8"/>
        <v>172343.49</v>
      </c>
      <c r="BD28" s="236">
        <f t="shared" si="8"/>
        <v>172343.49</v>
      </c>
      <c r="BE28" s="236">
        <f t="shared" si="8"/>
        <v>172343.49</v>
      </c>
      <c r="BF28" s="236">
        <f t="shared" si="8"/>
        <v>172343.49</v>
      </c>
      <c r="BG28" s="236">
        <f t="shared" si="8"/>
        <v>172343.49</v>
      </c>
      <c r="BH28" s="236">
        <f t="shared" si="8"/>
        <v>172343.49</v>
      </c>
      <c r="BI28" s="236">
        <f t="shared" si="8"/>
        <v>172343.49</v>
      </c>
      <c r="BJ28" s="236">
        <f t="shared" si="8"/>
        <v>172343.49</v>
      </c>
      <c r="BK28" s="236">
        <f t="shared" si="8"/>
        <v>172343.49</v>
      </c>
      <c r="BL28" s="235">
        <f t="shared" si="4"/>
        <v>2068121.88</v>
      </c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</row>
    <row r="29" spans="1:87">
      <c r="A29" s="234" t="s">
        <v>242</v>
      </c>
      <c r="B29" s="292">
        <v>1.6799999999999999E-2</v>
      </c>
      <c r="C29" s="292">
        <v>1.6799999999999999E-2</v>
      </c>
      <c r="D29" s="220">
        <v>21798170.48</v>
      </c>
      <c r="E29" s="220">
        <v>21920289.789999999</v>
      </c>
      <c r="F29" s="220">
        <v>22056975.370000001</v>
      </c>
      <c r="G29" s="220">
        <v>22056975.370000001</v>
      </c>
      <c r="H29" s="220">
        <v>22051983.120000001</v>
      </c>
      <c r="I29" s="220">
        <v>22425317.379999999</v>
      </c>
      <c r="J29" s="220">
        <v>22803643.890000001</v>
      </c>
      <c r="K29" s="220">
        <v>22803643.890000001</v>
      </c>
      <c r="L29" s="220">
        <v>22803643.890000001</v>
      </c>
      <c r="M29" s="220">
        <v>22875964.41</v>
      </c>
      <c r="N29" s="220">
        <v>22948284.93</v>
      </c>
      <c r="O29" s="220">
        <v>22948284.93</v>
      </c>
      <c r="P29" s="220">
        <f t="shared" si="5"/>
        <v>269493177.44999999</v>
      </c>
      <c r="Q29" s="220">
        <v>22948284.93</v>
      </c>
      <c r="R29" s="220">
        <v>22948284.93</v>
      </c>
      <c r="S29" s="220">
        <v>22948284.93</v>
      </c>
      <c r="T29" s="220">
        <v>22948284.93</v>
      </c>
      <c r="U29" s="220">
        <v>22948284.93</v>
      </c>
      <c r="V29" s="220">
        <v>23414687.565000001</v>
      </c>
      <c r="W29" s="220">
        <v>23881090.199999999</v>
      </c>
      <c r="X29" s="220">
        <v>23881090.199999999</v>
      </c>
      <c r="Y29" s="220">
        <v>23881090.199999999</v>
      </c>
      <c r="Z29" s="220">
        <v>23881090.199999999</v>
      </c>
      <c r="AA29" s="220">
        <v>23881090.199999999</v>
      </c>
      <c r="AB29" s="220">
        <v>23881090.199999999</v>
      </c>
      <c r="AC29" s="220">
        <v>23881090.199999999</v>
      </c>
      <c r="AD29" s="220">
        <v>23881090.199999999</v>
      </c>
      <c r="AE29" s="220">
        <v>23881090.199999999</v>
      </c>
      <c r="AF29" s="220">
        <v>23881090.199999999</v>
      </c>
      <c r="AG29" s="220">
        <f t="shared" si="6"/>
        <v>285173874.49499995</v>
      </c>
      <c r="AH29" s="219"/>
      <c r="AI29" s="235">
        <f t="shared" si="9"/>
        <v>30517.439999999999</v>
      </c>
      <c r="AJ29" s="235">
        <f t="shared" si="9"/>
        <v>30688.41</v>
      </c>
      <c r="AK29" s="235">
        <f t="shared" si="9"/>
        <v>30879.77</v>
      </c>
      <c r="AL29" s="235">
        <f t="shared" si="7"/>
        <v>30879.77</v>
      </c>
      <c r="AM29" s="235">
        <f t="shared" si="7"/>
        <v>30872.78</v>
      </c>
      <c r="AN29" s="235">
        <f t="shared" si="7"/>
        <v>31395.439999999999</v>
      </c>
      <c r="AO29" s="235">
        <f t="shared" si="7"/>
        <v>31925.1</v>
      </c>
      <c r="AP29" s="235">
        <f t="shared" si="7"/>
        <v>31925.1</v>
      </c>
      <c r="AQ29" s="235">
        <f t="shared" si="7"/>
        <v>31925.1</v>
      </c>
      <c r="AR29" s="235">
        <f t="shared" si="7"/>
        <v>32026.35</v>
      </c>
      <c r="AS29" s="235">
        <f t="shared" si="7"/>
        <v>32127.599999999999</v>
      </c>
      <c r="AT29" s="235">
        <f t="shared" si="7"/>
        <v>32127.599999999999</v>
      </c>
      <c r="AU29" s="236">
        <f t="shared" si="1"/>
        <v>377290.4599999999</v>
      </c>
      <c r="AV29" s="236">
        <f t="shared" si="2"/>
        <v>32127.599999999999</v>
      </c>
      <c r="AW29" s="236">
        <f t="shared" si="2"/>
        <v>32127.599999999999</v>
      </c>
      <c r="AX29" s="236">
        <f t="shared" si="2"/>
        <v>32127.599999999999</v>
      </c>
      <c r="AY29" s="236">
        <f t="shared" si="2"/>
        <v>32127.599999999999</v>
      </c>
      <c r="AZ29" s="236">
        <f t="shared" si="10"/>
        <v>32127.599999999999</v>
      </c>
      <c r="BA29" s="236">
        <f t="shared" si="10"/>
        <v>32780.559999999998</v>
      </c>
      <c r="BB29" s="236">
        <f t="shared" si="10"/>
        <v>33433.53</v>
      </c>
      <c r="BC29" s="236">
        <f t="shared" si="8"/>
        <v>33433.53</v>
      </c>
      <c r="BD29" s="236">
        <f t="shared" si="8"/>
        <v>33433.53</v>
      </c>
      <c r="BE29" s="236">
        <f t="shared" si="8"/>
        <v>33433.53</v>
      </c>
      <c r="BF29" s="236">
        <f t="shared" si="8"/>
        <v>33433.53</v>
      </c>
      <c r="BG29" s="236">
        <f t="shared" si="8"/>
        <v>33433.53</v>
      </c>
      <c r="BH29" s="236">
        <f t="shared" si="8"/>
        <v>33433.53</v>
      </c>
      <c r="BI29" s="236">
        <f t="shared" si="8"/>
        <v>33433.53</v>
      </c>
      <c r="BJ29" s="236">
        <f t="shared" si="8"/>
        <v>33433.53</v>
      </c>
      <c r="BK29" s="236">
        <f t="shared" si="8"/>
        <v>33433.53</v>
      </c>
      <c r="BL29" s="235">
        <f t="shared" si="4"/>
        <v>399243.46000000008</v>
      </c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</row>
    <row r="30" spans="1:87">
      <c r="A30" s="234" t="s">
        <v>243</v>
      </c>
      <c r="B30" s="292">
        <v>1.14E-2</v>
      </c>
      <c r="C30" s="292">
        <v>1.14E-2</v>
      </c>
      <c r="D30" s="220">
        <v>8491198.6400000006</v>
      </c>
      <c r="E30" s="220">
        <v>8491198.6400000006</v>
      </c>
      <c r="F30" s="220">
        <v>8491198.6400000006</v>
      </c>
      <c r="G30" s="220">
        <v>8491198.6400000006</v>
      </c>
      <c r="H30" s="220">
        <v>8491198.6400000006</v>
      </c>
      <c r="I30" s="220">
        <v>8491198.6400000006</v>
      </c>
      <c r="J30" s="220">
        <v>8491198.6400000006</v>
      </c>
      <c r="K30" s="220">
        <v>8491198.6400000006</v>
      </c>
      <c r="L30" s="220">
        <v>8491198.6400000006</v>
      </c>
      <c r="M30" s="220">
        <v>8491198.6400000006</v>
      </c>
      <c r="N30" s="220">
        <v>8491198.6400000006</v>
      </c>
      <c r="O30" s="220">
        <v>8491198.6400000006</v>
      </c>
      <c r="P30" s="220">
        <f t="shared" si="5"/>
        <v>101894383.68000001</v>
      </c>
      <c r="Q30" s="220">
        <v>8491198.6400000006</v>
      </c>
      <c r="R30" s="220">
        <v>8491198.6400000006</v>
      </c>
      <c r="S30" s="220">
        <v>8491198.6400000006</v>
      </c>
      <c r="T30" s="220">
        <v>8491198.6400000006</v>
      </c>
      <c r="U30" s="220">
        <v>8491198.6400000006</v>
      </c>
      <c r="V30" s="220">
        <v>8491198.6400000006</v>
      </c>
      <c r="W30" s="220">
        <v>8491198.6400000006</v>
      </c>
      <c r="X30" s="220">
        <v>8491198.6400000006</v>
      </c>
      <c r="Y30" s="220">
        <v>8491198.6400000006</v>
      </c>
      <c r="Z30" s="220">
        <v>8491198.6400000006</v>
      </c>
      <c r="AA30" s="220">
        <v>8491198.6400000006</v>
      </c>
      <c r="AB30" s="220">
        <v>8491198.6400000006</v>
      </c>
      <c r="AC30" s="220">
        <v>8491198.6400000006</v>
      </c>
      <c r="AD30" s="220">
        <v>8491198.6400000006</v>
      </c>
      <c r="AE30" s="220">
        <v>8491198.6400000006</v>
      </c>
      <c r="AF30" s="220">
        <v>8491198.6400000006</v>
      </c>
      <c r="AG30" s="220">
        <f t="shared" si="6"/>
        <v>101894383.68000001</v>
      </c>
      <c r="AH30" s="219"/>
      <c r="AI30" s="235">
        <f t="shared" si="9"/>
        <v>8066.64</v>
      </c>
      <c r="AJ30" s="235">
        <f t="shared" si="9"/>
        <v>8066.64</v>
      </c>
      <c r="AK30" s="235">
        <f t="shared" si="9"/>
        <v>8066.64</v>
      </c>
      <c r="AL30" s="235">
        <f t="shared" si="7"/>
        <v>8066.64</v>
      </c>
      <c r="AM30" s="235">
        <f t="shared" si="7"/>
        <v>8066.64</v>
      </c>
      <c r="AN30" s="235">
        <f t="shared" si="7"/>
        <v>8066.64</v>
      </c>
      <c r="AO30" s="235">
        <f t="shared" si="7"/>
        <v>8066.64</v>
      </c>
      <c r="AP30" s="235">
        <f t="shared" si="7"/>
        <v>8066.64</v>
      </c>
      <c r="AQ30" s="235">
        <f t="shared" si="7"/>
        <v>8066.64</v>
      </c>
      <c r="AR30" s="235">
        <f t="shared" si="7"/>
        <v>8066.64</v>
      </c>
      <c r="AS30" s="235">
        <f t="shared" si="7"/>
        <v>8066.64</v>
      </c>
      <c r="AT30" s="235">
        <f t="shared" si="7"/>
        <v>8066.64</v>
      </c>
      <c r="AU30" s="236">
        <f t="shared" si="1"/>
        <v>96799.680000000008</v>
      </c>
      <c r="AV30" s="236">
        <f t="shared" si="2"/>
        <v>8066.64</v>
      </c>
      <c r="AW30" s="236">
        <f t="shared" si="2"/>
        <v>8066.64</v>
      </c>
      <c r="AX30" s="236">
        <f t="shared" si="2"/>
        <v>8066.64</v>
      </c>
      <c r="AY30" s="236">
        <f t="shared" si="2"/>
        <v>8066.64</v>
      </c>
      <c r="AZ30" s="236">
        <f t="shared" si="10"/>
        <v>8066.64</v>
      </c>
      <c r="BA30" s="236">
        <f t="shared" si="10"/>
        <v>8066.64</v>
      </c>
      <c r="BB30" s="236">
        <f t="shared" si="10"/>
        <v>8066.64</v>
      </c>
      <c r="BC30" s="236">
        <f t="shared" si="8"/>
        <v>8066.64</v>
      </c>
      <c r="BD30" s="236">
        <f t="shared" si="8"/>
        <v>8066.64</v>
      </c>
      <c r="BE30" s="236">
        <f t="shared" si="8"/>
        <v>8066.64</v>
      </c>
      <c r="BF30" s="236">
        <f t="shared" si="8"/>
        <v>8066.64</v>
      </c>
      <c r="BG30" s="236">
        <f t="shared" si="8"/>
        <v>8066.64</v>
      </c>
      <c r="BH30" s="236">
        <f t="shared" si="8"/>
        <v>8066.64</v>
      </c>
      <c r="BI30" s="236">
        <f t="shared" si="8"/>
        <v>8066.64</v>
      </c>
      <c r="BJ30" s="236">
        <f t="shared" si="8"/>
        <v>8066.64</v>
      </c>
      <c r="BK30" s="236">
        <f t="shared" si="8"/>
        <v>8066.64</v>
      </c>
      <c r="BL30" s="235">
        <f t="shared" si="4"/>
        <v>96799.680000000008</v>
      </c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</row>
    <row r="31" spans="1:87">
      <c r="A31" s="234" t="s">
        <v>244</v>
      </c>
      <c r="B31" s="292">
        <v>1.3100000000000001E-2</v>
      </c>
      <c r="C31" s="292">
        <v>1.3100000000000001E-2</v>
      </c>
      <c r="D31" s="220">
        <v>17008462.84</v>
      </c>
      <c r="E31" s="220">
        <v>17043478.800000001</v>
      </c>
      <c r="F31" s="220">
        <v>17043478.800000001</v>
      </c>
      <c r="G31" s="220">
        <v>17043478.800000001</v>
      </c>
      <c r="H31" s="220">
        <v>17043478.800000001</v>
      </c>
      <c r="I31" s="220">
        <v>17082498.780000001</v>
      </c>
      <c r="J31" s="220">
        <v>17203567.48</v>
      </c>
      <c r="K31" s="220">
        <v>17285616.200000003</v>
      </c>
      <c r="L31" s="220">
        <v>17285616.200000003</v>
      </c>
      <c r="M31" s="220">
        <v>17285616.200000003</v>
      </c>
      <c r="N31" s="220">
        <v>17285616.200000003</v>
      </c>
      <c r="O31" s="220">
        <v>17285616.200000003</v>
      </c>
      <c r="P31" s="220">
        <f t="shared" si="5"/>
        <v>205896525.29999995</v>
      </c>
      <c r="Q31" s="220">
        <v>17285616.200000003</v>
      </c>
      <c r="R31" s="220">
        <v>17285616.200000003</v>
      </c>
      <c r="S31" s="220">
        <v>17285616.200000003</v>
      </c>
      <c r="T31" s="220">
        <v>17285616.200000003</v>
      </c>
      <c r="U31" s="220">
        <v>17285616.200000003</v>
      </c>
      <c r="V31" s="220">
        <v>17285616.200000003</v>
      </c>
      <c r="W31" s="220">
        <v>17285616.200000003</v>
      </c>
      <c r="X31" s="220">
        <v>17285616.200000003</v>
      </c>
      <c r="Y31" s="220">
        <v>17285616.200000003</v>
      </c>
      <c r="Z31" s="220">
        <v>17285616.200000003</v>
      </c>
      <c r="AA31" s="220">
        <v>17285616.200000003</v>
      </c>
      <c r="AB31" s="220">
        <v>17285616.200000003</v>
      </c>
      <c r="AC31" s="220">
        <v>17285616.200000003</v>
      </c>
      <c r="AD31" s="220">
        <v>17285616.200000003</v>
      </c>
      <c r="AE31" s="220">
        <v>17285616.200000003</v>
      </c>
      <c r="AF31" s="220">
        <v>17285616.200000003</v>
      </c>
      <c r="AG31" s="220">
        <f t="shared" si="6"/>
        <v>207427394.39999998</v>
      </c>
      <c r="AH31" s="219"/>
      <c r="AI31" s="235">
        <f t="shared" si="9"/>
        <v>18567.57</v>
      </c>
      <c r="AJ31" s="235">
        <f t="shared" si="9"/>
        <v>18605.8</v>
      </c>
      <c r="AK31" s="235">
        <f t="shared" si="9"/>
        <v>18605.8</v>
      </c>
      <c r="AL31" s="235">
        <f t="shared" si="7"/>
        <v>18605.8</v>
      </c>
      <c r="AM31" s="235">
        <f t="shared" si="7"/>
        <v>18605.8</v>
      </c>
      <c r="AN31" s="235">
        <f t="shared" si="7"/>
        <v>18648.39</v>
      </c>
      <c r="AO31" s="235">
        <f t="shared" si="7"/>
        <v>18780.560000000001</v>
      </c>
      <c r="AP31" s="235">
        <f t="shared" si="7"/>
        <v>18870.13</v>
      </c>
      <c r="AQ31" s="235">
        <f t="shared" si="7"/>
        <v>18870.13</v>
      </c>
      <c r="AR31" s="235">
        <f t="shared" si="7"/>
        <v>18870.13</v>
      </c>
      <c r="AS31" s="235">
        <f t="shared" si="7"/>
        <v>18870.13</v>
      </c>
      <c r="AT31" s="235">
        <f t="shared" si="7"/>
        <v>18870.13</v>
      </c>
      <c r="AU31" s="236">
        <f t="shared" si="1"/>
        <v>224770.37000000002</v>
      </c>
      <c r="AV31" s="236">
        <f t="shared" si="2"/>
        <v>18870.13</v>
      </c>
      <c r="AW31" s="236">
        <f t="shared" si="2"/>
        <v>18870.13</v>
      </c>
      <c r="AX31" s="236">
        <f t="shared" si="2"/>
        <v>18870.13</v>
      </c>
      <c r="AY31" s="236">
        <f t="shared" si="2"/>
        <v>18870.13</v>
      </c>
      <c r="AZ31" s="236">
        <f t="shared" si="10"/>
        <v>18870.13</v>
      </c>
      <c r="BA31" s="236">
        <f t="shared" si="10"/>
        <v>18870.13</v>
      </c>
      <c r="BB31" s="236">
        <f t="shared" si="10"/>
        <v>18870.13</v>
      </c>
      <c r="BC31" s="236">
        <f t="shared" si="8"/>
        <v>18870.13</v>
      </c>
      <c r="BD31" s="236">
        <f t="shared" si="8"/>
        <v>18870.13</v>
      </c>
      <c r="BE31" s="236">
        <f t="shared" si="8"/>
        <v>18870.13</v>
      </c>
      <c r="BF31" s="236">
        <f t="shared" si="8"/>
        <v>18870.13</v>
      </c>
      <c r="BG31" s="236">
        <f t="shared" si="8"/>
        <v>18870.13</v>
      </c>
      <c r="BH31" s="236">
        <f t="shared" si="8"/>
        <v>18870.13</v>
      </c>
      <c r="BI31" s="236">
        <f t="shared" si="8"/>
        <v>18870.13</v>
      </c>
      <c r="BJ31" s="236">
        <f t="shared" si="8"/>
        <v>18870.13</v>
      </c>
      <c r="BK31" s="236">
        <f t="shared" si="8"/>
        <v>18870.13</v>
      </c>
      <c r="BL31" s="235">
        <f t="shared" si="4"/>
        <v>226441.56000000003</v>
      </c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</row>
    <row r="32" spans="1:87">
      <c r="A32" s="234" t="s">
        <v>245</v>
      </c>
      <c r="B32" s="292">
        <v>2.1500000000000002E-2</v>
      </c>
      <c r="C32" s="292">
        <v>2.1500000000000002E-2</v>
      </c>
      <c r="D32" s="220">
        <v>42562610.850000001</v>
      </c>
      <c r="E32" s="220">
        <v>42893567.549999997</v>
      </c>
      <c r="F32" s="220">
        <v>43120555.950000003</v>
      </c>
      <c r="G32" s="220">
        <v>43016587.640000001</v>
      </c>
      <c r="H32" s="220">
        <v>43013870.539999999</v>
      </c>
      <c r="I32" s="220">
        <v>43050173.409999996</v>
      </c>
      <c r="J32" s="220">
        <v>43089193.390000001</v>
      </c>
      <c r="K32" s="220">
        <v>43089193.390000001</v>
      </c>
      <c r="L32" s="220">
        <v>43089193.390000001</v>
      </c>
      <c r="M32" s="220">
        <v>43089193.390000001</v>
      </c>
      <c r="N32" s="220">
        <v>43089193.390000001</v>
      </c>
      <c r="O32" s="220">
        <v>43089193.390000001</v>
      </c>
      <c r="P32" s="220">
        <f t="shared" si="5"/>
        <v>516192526.27999991</v>
      </c>
      <c r="Q32" s="220">
        <v>43089193.390000001</v>
      </c>
      <c r="R32" s="220">
        <v>43089193.390000001</v>
      </c>
      <c r="S32" s="220">
        <v>43089193.390000001</v>
      </c>
      <c r="T32" s="220">
        <v>43089193.390000001</v>
      </c>
      <c r="U32" s="220">
        <v>52417096.740000002</v>
      </c>
      <c r="V32" s="220">
        <v>52417096.740000002</v>
      </c>
      <c r="W32" s="220">
        <v>52417096.740000002</v>
      </c>
      <c r="X32" s="220">
        <v>52502111.740000002</v>
      </c>
      <c r="Y32" s="220">
        <v>52587126.740000002</v>
      </c>
      <c r="Z32" s="220">
        <v>52587126.740000002</v>
      </c>
      <c r="AA32" s="220">
        <v>52587126.740000002</v>
      </c>
      <c r="AB32" s="220">
        <v>52587126.740000002</v>
      </c>
      <c r="AC32" s="220">
        <v>52587126.740000002</v>
      </c>
      <c r="AD32" s="220">
        <v>52587126.740000002</v>
      </c>
      <c r="AE32" s="220">
        <v>52587126.740000002</v>
      </c>
      <c r="AF32" s="220">
        <v>52587126.740000002</v>
      </c>
      <c r="AG32" s="220">
        <f t="shared" si="6"/>
        <v>630450415.88</v>
      </c>
      <c r="AH32" s="219"/>
      <c r="AI32" s="235">
        <f t="shared" si="9"/>
        <v>76258.009999999995</v>
      </c>
      <c r="AJ32" s="235">
        <f t="shared" si="9"/>
        <v>76850.98</v>
      </c>
      <c r="AK32" s="235">
        <f t="shared" si="9"/>
        <v>77257.66</v>
      </c>
      <c r="AL32" s="235">
        <f t="shared" si="7"/>
        <v>77071.39</v>
      </c>
      <c r="AM32" s="235">
        <f t="shared" si="7"/>
        <v>77066.52</v>
      </c>
      <c r="AN32" s="235">
        <f t="shared" si="7"/>
        <v>77131.56</v>
      </c>
      <c r="AO32" s="235">
        <f t="shared" si="7"/>
        <v>77201.47</v>
      </c>
      <c r="AP32" s="235">
        <f t="shared" si="7"/>
        <v>77201.47</v>
      </c>
      <c r="AQ32" s="235">
        <f t="shared" si="7"/>
        <v>77201.47</v>
      </c>
      <c r="AR32" s="235">
        <f t="shared" si="7"/>
        <v>77201.47</v>
      </c>
      <c r="AS32" s="235">
        <f t="shared" si="7"/>
        <v>77201.47</v>
      </c>
      <c r="AT32" s="235">
        <f t="shared" si="7"/>
        <v>77201.47</v>
      </c>
      <c r="AU32" s="236">
        <f t="shared" si="1"/>
        <v>924844.93999999983</v>
      </c>
      <c r="AV32" s="236">
        <f t="shared" si="2"/>
        <v>77201.47</v>
      </c>
      <c r="AW32" s="236">
        <f t="shared" si="2"/>
        <v>77201.47</v>
      </c>
      <c r="AX32" s="236">
        <f t="shared" si="2"/>
        <v>77201.47</v>
      </c>
      <c r="AY32" s="236">
        <f t="shared" si="2"/>
        <v>77201.47</v>
      </c>
      <c r="AZ32" s="236">
        <f t="shared" si="10"/>
        <v>93913.96</v>
      </c>
      <c r="BA32" s="236">
        <f t="shared" si="10"/>
        <v>93913.96</v>
      </c>
      <c r="BB32" s="236">
        <f t="shared" si="10"/>
        <v>93913.96</v>
      </c>
      <c r="BC32" s="236">
        <f t="shared" si="8"/>
        <v>94066.28</v>
      </c>
      <c r="BD32" s="236">
        <f t="shared" si="8"/>
        <v>94218.6</v>
      </c>
      <c r="BE32" s="236">
        <f t="shared" si="8"/>
        <v>94218.6</v>
      </c>
      <c r="BF32" s="236">
        <f t="shared" si="8"/>
        <v>94218.6</v>
      </c>
      <c r="BG32" s="236">
        <f t="shared" si="8"/>
        <v>94218.6</v>
      </c>
      <c r="BH32" s="236">
        <f t="shared" si="8"/>
        <v>94218.6</v>
      </c>
      <c r="BI32" s="236">
        <f t="shared" si="8"/>
        <v>94218.6</v>
      </c>
      <c r="BJ32" s="236">
        <f t="shared" si="8"/>
        <v>94218.6</v>
      </c>
      <c r="BK32" s="236">
        <f t="shared" si="8"/>
        <v>94218.6</v>
      </c>
      <c r="BL32" s="235">
        <f t="shared" si="4"/>
        <v>1129556.96</v>
      </c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</row>
    <row r="33" spans="1:87">
      <c r="A33" s="234" t="s">
        <v>246</v>
      </c>
      <c r="B33" s="292">
        <v>2.1500000000000002E-2</v>
      </c>
      <c r="C33" s="292">
        <v>2.1500000000000002E-2</v>
      </c>
      <c r="D33" s="220">
        <v>9327903.3499999996</v>
      </c>
      <c r="E33" s="220">
        <v>9327903.3499999996</v>
      </c>
      <c r="F33" s="220">
        <v>9327903.3499999996</v>
      </c>
      <c r="G33" s="220">
        <v>9327903.3499999996</v>
      </c>
      <c r="H33" s="220">
        <v>9327903.3499999996</v>
      </c>
      <c r="I33" s="220">
        <v>9327903.3499999996</v>
      </c>
      <c r="J33" s="220">
        <v>9327903.3499999996</v>
      </c>
      <c r="K33" s="220">
        <v>9327903.3499999996</v>
      </c>
      <c r="L33" s="220">
        <v>9327903.3499999996</v>
      </c>
      <c r="M33" s="220">
        <v>9327903.3499999996</v>
      </c>
      <c r="N33" s="220">
        <v>9327903.3499999996</v>
      </c>
      <c r="O33" s="220">
        <v>9327903.3499999996</v>
      </c>
      <c r="P33" s="220">
        <f t="shared" si="5"/>
        <v>111934840.19999997</v>
      </c>
      <c r="Q33" s="220">
        <v>9327903.3499999996</v>
      </c>
      <c r="R33" s="220">
        <v>9327903.3499999996</v>
      </c>
      <c r="S33" s="220">
        <v>9327903.3499999996</v>
      </c>
      <c r="T33" s="220">
        <v>9327903.3499999996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0</v>
      </c>
      <c r="AA33" s="220">
        <v>0</v>
      </c>
      <c r="AB33" s="220">
        <v>0</v>
      </c>
      <c r="AC33" s="220">
        <v>0</v>
      </c>
      <c r="AD33" s="220">
        <v>0</v>
      </c>
      <c r="AE33" s="220">
        <v>0</v>
      </c>
      <c r="AF33" s="220">
        <v>0</v>
      </c>
      <c r="AG33" s="220">
        <f t="shared" si="6"/>
        <v>0</v>
      </c>
      <c r="AH33" s="219"/>
      <c r="AI33" s="235">
        <f t="shared" si="9"/>
        <v>16712.490000000002</v>
      </c>
      <c r="AJ33" s="235">
        <f t="shared" si="9"/>
        <v>16712.490000000002</v>
      </c>
      <c r="AK33" s="235">
        <f t="shared" si="9"/>
        <v>16712.490000000002</v>
      </c>
      <c r="AL33" s="235">
        <f t="shared" si="7"/>
        <v>16712.490000000002</v>
      </c>
      <c r="AM33" s="235">
        <f t="shared" si="7"/>
        <v>16712.490000000002</v>
      </c>
      <c r="AN33" s="235">
        <f t="shared" si="7"/>
        <v>16712.490000000002</v>
      </c>
      <c r="AO33" s="235">
        <f t="shared" si="7"/>
        <v>16712.490000000002</v>
      </c>
      <c r="AP33" s="235">
        <f t="shared" si="7"/>
        <v>16712.490000000002</v>
      </c>
      <c r="AQ33" s="235">
        <f t="shared" si="7"/>
        <v>16712.490000000002</v>
      </c>
      <c r="AR33" s="235">
        <f t="shared" si="7"/>
        <v>16712.490000000002</v>
      </c>
      <c r="AS33" s="235">
        <f t="shared" si="7"/>
        <v>16712.490000000002</v>
      </c>
      <c r="AT33" s="235">
        <f t="shared" si="7"/>
        <v>16712.490000000002</v>
      </c>
      <c r="AU33" s="236">
        <f t="shared" si="1"/>
        <v>200549.87999999998</v>
      </c>
      <c r="AV33" s="236">
        <f t="shared" si="2"/>
        <v>16712.490000000002</v>
      </c>
      <c r="AW33" s="236">
        <f t="shared" si="2"/>
        <v>16712.490000000002</v>
      </c>
      <c r="AX33" s="236">
        <f t="shared" si="2"/>
        <v>16712.490000000002</v>
      </c>
      <c r="AY33" s="236">
        <f t="shared" si="2"/>
        <v>16712.490000000002</v>
      </c>
      <c r="AZ33" s="236">
        <f t="shared" si="10"/>
        <v>0</v>
      </c>
      <c r="BA33" s="236">
        <f t="shared" si="10"/>
        <v>0</v>
      </c>
      <c r="BB33" s="236">
        <f t="shared" si="10"/>
        <v>0</v>
      </c>
      <c r="BC33" s="236">
        <f t="shared" si="8"/>
        <v>0</v>
      </c>
      <c r="BD33" s="236">
        <f t="shared" si="8"/>
        <v>0</v>
      </c>
      <c r="BE33" s="236">
        <f t="shared" si="8"/>
        <v>0</v>
      </c>
      <c r="BF33" s="236">
        <f t="shared" si="8"/>
        <v>0</v>
      </c>
      <c r="BG33" s="236">
        <f t="shared" si="8"/>
        <v>0</v>
      </c>
      <c r="BH33" s="236">
        <f t="shared" si="8"/>
        <v>0</v>
      </c>
      <c r="BI33" s="236">
        <f t="shared" si="8"/>
        <v>0</v>
      </c>
      <c r="BJ33" s="236">
        <f t="shared" si="8"/>
        <v>0</v>
      </c>
      <c r="BK33" s="236">
        <f t="shared" si="8"/>
        <v>0</v>
      </c>
      <c r="BL33" s="235">
        <f t="shared" si="4"/>
        <v>0</v>
      </c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</row>
    <row r="34" spans="1:87">
      <c r="A34" s="234" t="s">
        <v>247</v>
      </c>
      <c r="B34" s="292">
        <v>3.44E-2</v>
      </c>
      <c r="C34" s="292">
        <v>3.44E-2</v>
      </c>
      <c r="D34" s="220">
        <v>36826161.049999997</v>
      </c>
      <c r="E34" s="220">
        <v>36966088.390000001</v>
      </c>
      <c r="F34" s="220">
        <v>37106137.520000003</v>
      </c>
      <c r="G34" s="220">
        <v>37106259.310000002</v>
      </c>
      <c r="H34" s="220">
        <v>37084551.539999999</v>
      </c>
      <c r="I34" s="220">
        <v>37228456.789999999</v>
      </c>
      <c r="J34" s="220">
        <v>37745045.510000005</v>
      </c>
      <c r="K34" s="220">
        <v>38321340.744999997</v>
      </c>
      <c r="L34" s="220">
        <v>38682899.980000004</v>
      </c>
      <c r="M34" s="220">
        <v>39466543.270000003</v>
      </c>
      <c r="N34" s="220">
        <v>40113946.859999999</v>
      </c>
      <c r="O34" s="220">
        <v>40113946.859999999</v>
      </c>
      <c r="P34" s="220">
        <f t="shared" si="5"/>
        <v>456761377.82500005</v>
      </c>
      <c r="Q34" s="220">
        <v>40113946.859999999</v>
      </c>
      <c r="R34" s="220">
        <v>40113946.859999999</v>
      </c>
      <c r="S34" s="220">
        <v>40463946.859999999</v>
      </c>
      <c r="T34" s="220">
        <v>40813946.859999999</v>
      </c>
      <c r="U34" s="220">
        <v>50632972.269999996</v>
      </c>
      <c r="V34" s="220">
        <v>50632972.269999996</v>
      </c>
      <c r="W34" s="220">
        <v>50717380.769999996</v>
      </c>
      <c r="X34" s="220">
        <v>50801789.269999996</v>
      </c>
      <c r="Y34" s="220">
        <v>50801789.269999996</v>
      </c>
      <c r="Z34" s="220">
        <v>50801789.269999996</v>
      </c>
      <c r="AA34" s="220">
        <v>50801789.269999996</v>
      </c>
      <c r="AB34" s="220">
        <v>50801789.269999996</v>
      </c>
      <c r="AC34" s="220">
        <v>50801789.269999996</v>
      </c>
      <c r="AD34" s="220">
        <v>50979774.609999999</v>
      </c>
      <c r="AE34" s="220">
        <v>51157759.949999996</v>
      </c>
      <c r="AF34" s="220">
        <v>51157759.949999996</v>
      </c>
      <c r="AG34" s="220">
        <f t="shared" si="6"/>
        <v>610089355.43999994</v>
      </c>
      <c r="AH34" s="219"/>
      <c r="AI34" s="235">
        <f t="shared" si="9"/>
        <v>105568.33</v>
      </c>
      <c r="AJ34" s="235">
        <f t="shared" si="9"/>
        <v>105969.45</v>
      </c>
      <c r="AK34" s="235">
        <f t="shared" si="9"/>
        <v>106370.93</v>
      </c>
      <c r="AL34" s="235">
        <f t="shared" si="7"/>
        <v>106371.28</v>
      </c>
      <c r="AM34" s="235">
        <f t="shared" si="7"/>
        <v>106309.05</v>
      </c>
      <c r="AN34" s="235">
        <f t="shared" si="7"/>
        <v>106721.58</v>
      </c>
      <c r="AO34" s="235">
        <f t="shared" si="7"/>
        <v>108202.46</v>
      </c>
      <c r="AP34" s="235">
        <f t="shared" si="7"/>
        <v>109854.51</v>
      </c>
      <c r="AQ34" s="235">
        <f t="shared" si="7"/>
        <v>110890.98</v>
      </c>
      <c r="AR34" s="235">
        <f t="shared" si="7"/>
        <v>113137.42</v>
      </c>
      <c r="AS34" s="235">
        <f t="shared" si="7"/>
        <v>114993.31</v>
      </c>
      <c r="AT34" s="235">
        <f t="shared" si="7"/>
        <v>114993.31</v>
      </c>
      <c r="AU34" s="236">
        <f t="shared" si="1"/>
        <v>1309382.6100000001</v>
      </c>
      <c r="AV34" s="236">
        <f t="shared" si="2"/>
        <v>114993.31</v>
      </c>
      <c r="AW34" s="236">
        <f t="shared" si="2"/>
        <v>114993.31</v>
      </c>
      <c r="AX34" s="236">
        <f t="shared" si="2"/>
        <v>115996.65</v>
      </c>
      <c r="AY34" s="236">
        <f t="shared" si="2"/>
        <v>116999.98</v>
      </c>
      <c r="AZ34" s="236">
        <f t="shared" si="10"/>
        <v>145147.85</v>
      </c>
      <c r="BA34" s="236">
        <f t="shared" si="10"/>
        <v>145147.85</v>
      </c>
      <c r="BB34" s="236">
        <f t="shared" si="10"/>
        <v>145389.82</v>
      </c>
      <c r="BC34" s="236">
        <f t="shared" si="8"/>
        <v>145631.79999999999</v>
      </c>
      <c r="BD34" s="236">
        <f t="shared" si="8"/>
        <v>145631.79999999999</v>
      </c>
      <c r="BE34" s="236">
        <f t="shared" si="8"/>
        <v>145631.79999999999</v>
      </c>
      <c r="BF34" s="236">
        <f t="shared" si="8"/>
        <v>145631.79999999999</v>
      </c>
      <c r="BG34" s="236">
        <f t="shared" si="8"/>
        <v>145631.79999999999</v>
      </c>
      <c r="BH34" s="236">
        <f t="shared" si="8"/>
        <v>145631.79999999999</v>
      </c>
      <c r="BI34" s="236">
        <f t="shared" si="8"/>
        <v>146142.01999999999</v>
      </c>
      <c r="BJ34" s="236">
        <f t="shared" si="8"/>
        <v>146652.25</v>
      </c>
      <c r="BK34" s="236">
        <f t="shared" si="8"/>
        <v>146652.25</v>
      </c>
      <c r="BL34" s="235">
        <f t="shared" si="4"/>
        <v>1748922.8400000003</v>
      </c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</row>
    <row r="35" spans="1:87">
      <c r="A35" s="234" t="s">
        <v>248</v>
      </c>
      <c r="B35" s="292">
        <v>3.44E-2</v>
      </c>
      <c r="C35" s="292">
        <v>3.44E-2</v>
      </c>
      <c r="D35" s="220">
        <v>10014239.09</v>
      </c>
      <c r="E35" s="220">
        <v>10014239.09</v>
      </c>
      <c r="F35" s="220">
        <v>10014239.09</v>
      </c>
      <c r="G35" s="220">
        <v>10014239.09</v>
      </c>
      <c r="H35" s="220">
        <v>9916632.25</v>
      </c>
      <c r="I35" s="220">
        <v>9819025.4100000001</v>
      </c>
      <c r="J35" s="220">
        <v>9819025.4100000001</v>
      </c>
      <c r="K35" s="220">
        <v>9819025.4100000001</v>
      </c>
      <c r="L35" s="220">
        <v>9819025.4100000001</v>
      </c>
      <c r="M35" s="220">
        <v>9819025.4100000001</v>
      </c>
      <c r="N35" s="220">
        <v>9819025.4100000001</v>
      </c>
      <c r="O35" s="220">
        <v>9819025.4100000001</v>
      </c>
      <c r="P35" s="220">
        <f t="shared" si="5"/>
        <v>118706766.47999997</v>
      </c>
      <c r="Q35" s="220">
        <v>9819025.4100000001</v>
      </c>
      <c r="R35" s="220">
        <v>9819025.4100000001</v>
      </c>
      <c r="S35" s="220">
        <v>9819025.4100000001</v>
      </c>
      <c r="T35" s="220">
        <v>9819025.4100000001</v>
      </c>
      <c r="U35" s="220">
        <v>0</v>
      </c>
      <c r="V35" s="220">
        <v>0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0</v>
      </c>
      <c r="AD35" s="220">
        <v>0</v>
      </c>
      <c r="AE35" s="220">
        <v>0</v>
      </c>
      <c r="AF35" s="220">
        <v>0</v>
      </c>
      <c r="AG35" s="220">
        <f t="shared" si="6"/>
        <v>0</v>
      </c>
      <c r="AH35" s="219"/>
      <c r="AI35" s="235">
        <f t="shared" si="9"/>
        <v>28707.49</v>
      </c>
      <c r="AJ35" s="235">
        <f t="shared" si="9"/>
        <v>28707.49</v>
      </c>
      <c r="AK35" s="235">
        <f t="shared" si="9"/>
        <v>28707.49</v>
      </c>
      <c r="AL35" s="235">
        <f t="shared" si="7"/>
        <v>28707.49</v>
      </c>
      <c r="AM35" s="235">
        <f t="shared" si="7"/>
        <v>28427.68</v>
      </c>
      <c r="AN35" s="235">
        <f t="shared" si="7"/>
        <v>28147.87</v>
      </c>
      <c r="AO35" s="235">
        <f t="shared" si="7"/>
        <v>28147.87</v>
      </c>
      <c r="AP35" s="235">
        <f t="shared" si="7"/>
        <v>28147.87</v>
      </c>
      <c r="AQ35" s="235">
        <f t="shared" si="7"/>
        <v>28147.87</v>
      </c>
      <c r="AR35" s="235">
        <f t="shared" si="7"/>
        <v>28147.87</v>
      </c>
      <c r="AS35" s="235">
        <f t="shared" si="7"/>
        <v>28147.87</v>
      </c>
      <c r="AT35" s="235">
        <f t="shared" si="7"/>
        <v>28147.87</v>
      </c>
      <c r="AU35" s="236">
        <f t="shared" si="1"/>
        <v>340292.73</v>
      </c>
      <c r="AV35" s="236">
        <f t="shared" si="2"/>
        <v>28147.87</v>
      </c>
      <c r="AW35" s="236">
        <f t="shared" si="2"/>
        <v>28147.87</v>
      </c>
      <c r="AX35" s="236">
        <f t="shared" si="2"/>
        <v>28147.87</v>
      </c>
      <c r="AY35" s="236">
        <f t="shared" si="2"/>
        <v>28147.87</v>
      </c>
      <c r="AZ35" s="236">
        <f t="shared" si="10"/>
        <v>0</v>
      </c>
      <c r="BA35" s="236">
        <f t="shared" si="10"/>
        <v>0</v>
      </c>
      <c r="BB35" s="236">
        <f t="shared" si="10"/>
        <v>0</v>
      </c>
      <c r="BC35" s="236">
        <f t="shared" si="8"/>
        <v>0</v>
      </c>
      <c r="BD35" s="236">
        <f t="shared" si="8"/>
        <v>0</v>
      </c>
      <c r="BE35" s="236">
        <f t="shared" si="8"/>
        <v>0</v>
      </c>
      <c r="BF35" s="236">
        <f t="shared" si="8"/>
        <v>0</v>
      </c>
      <c r="BG35" s="236">
        <f t="shared" si="8"/>
        <v>0</v>
      </c>
      <c r="BH35" s="236">
        <f t="shared" si="8"/>
        <v>0</v>
      </c>
      <c r="BI35" s="236">
        <f t="shared" si="8"/>
        <v>0</v>
      </c>
      <c r="BJ35" s="236">
        <f t="shared" si="8"/>
        <v>0</v>
      </c>
      <c r="BK35" s="236">
        <f t="shared" si="8"/>
        <v>0</v>
      </c>
      <c r="BL35" s="235">
        <f t="shared" si="4"/>
        <v>0</v>
      </c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</row>
    <row r="36" spans="1:87">
      <c r="A36" s="234" t="s">
        <v>249</v>
      </c>
      <c r="B36" s="292">
        <v>1.1599999999999999E-2</v>
      </c>
      <c r="C36" s="292">
        <v>1.1599999999999999E-2</v>
      </c>
      <c r="D36" s="220">
        <v>15622909.76</v>
      </c>
      <c r="E36" s="220">
        <v>15622909.76</v>
      </c>
      <c r="F36" s="220">
        <v>15622909.76</v>
      </c>
      <c r="G36" s="220">
        <v>15622909.76</v>
      </c>
      <c r="H36" s="220">
        <v>15622909.76</v>
      </c>
      <c r="I36" s="220">
        <v>15622909.76</v>
      </c>
      <c r="J36" s="220">
        <v>15622909.76</v>
      </c>
      <c r="K36" s="220">
        <v>15622909.76</v>
      </c>
      <c r="L36" s="220">
        <v>15622909.76</v>
      </c>
      <c r="M36" s="220">
        <v>15622909.76</v>
      </c>
      <c r="N36" s="220">
        <v>15622909.76</v>
      </c>
      <c r="O36" s="220">
        <v>15622909.76</v>
      </c>
      <c r="P36" s="220">
        <f t="shared" si="5"/>
        <v>187474917.11999997</v>
      </c>
      <c r="Q36" s="220">
        <v>15622909.76</v>
      </c>
      <c r="R36" s="220">
        <v>15622909.76</v>
      </c>
      <c r="S36" s="220">
        <v>15622909.76</v>
      </c>
      <c r="T36" s="220">
        <v>15622909.76</v>
      </c>
      <c r="U36" s="220">
        <v>15622909.76</v>
      </c>
      <c r="V36" s="220">
        <v>15622909.76</v>
      </c>
      <c r="W36" s="220">
        <v>15622909.76</v>
      </c>
      <c r="X36" s="220">
        <v>15622909.76</v>
      </c>
      <c r="Y36" s="220">
        <v>15622909.76</v>
      </c>
      <c r="Z36" s="220">
        <v>15622909.76</v>
      </c>
      <c r="AA36" s="220">
        <v>15622909.76</v>
      </c>
      <c r="AB36" s="220">
        <v>15622909.76</v>
      </c>
      <c r="AC36" s="220">
        <v>15622909.76</v>
      </c>
      <c r="AD36" s="220">
        <v>15622909.76</v>
      </c>
      <c r="AE36" s="220">
        <v>15622909.76</v>
      </c>
      <c r="AF36" s="220">
        <v>15622909.76</v>
      </c>
      <c r="AG36" s="220">
        <f t="shared" si="6"/>
        <v>187474917.11999997</v>
      </c>
      <c r="AH36" s="219"/>
      <c r="AI36" s="235">
        <f t="shared" si="9"/>
        <v>15102.15</v>
      </c>
      <c r="AJ36" s="235">
        <f t="shared" si="9"/>
        <v>15102.15</v>
      </c>
      <c r="AK36" s="235">
        <f t="shared" si="9"/>
        <v>15102.15</v>
      </c>
      <c r="AL36" s="235">
        <f t="shared" si="7"/>
        <v>15102.15</v>
      </c>
      <c r="AM36" s="235">
        <f t="shared" si="7"/>
        <v>15102.15</v>
      </c>
      <c r="AN36" s="235">
        <f t="shared" si="7"/>
        <v>15102.15</v>
      </c>
      <c r="AO36" s="235">
        <f t="shared" si="7"/>
        <v>15102.15</v>
      </c>
      <c r="AP36" s="235">
        <f t="shared" si="7"/>
        <v>15102.15</v>
      </c>
      <c r="AQ36" s="235">
        <f t="shared" si="7"/>
        <v>15102.15</v>
      </c>
      <c r="AR36" s="235">
        <f t="shared" si="7"/>
        <v>15102.15</v>
      </c>
      <c r="AS36" s="235">
        <f t="shared" si="7"/>
        <v>15102.15</v>
      </c>
      <c r="AT36" s="235">
        <f t="shared" si="7"/>
        <v>15102.15</v>
      </c>
      <c r="AU36" s="236">
        <f t="shared" si="1"/>
        <v>181225.79999999996</v>
      </c>
      <c r="AV36" s="236">
        <f t="shared" si="2"/>
        <v>15102.15</v>
      </c>
      <c r="AW36" s="236">
        <f t="shared" si="2"/>
        <v>15102.15</v>
      </c>
      <c r="AX36" s="236">
        <f t="shared" si="2"/>
        <v>15102.15</v>
      </c>
      <c r="AY36" s="236">
        <f t="shared" si="2"/>
        <v>15102.15</v>
      </c>
      <c r="AZ36" s="236">
        <f t="shared" si="10"/>
        <v>15102.15</v>
      </c>
      <c r="BA36" s="236">
        <f t="shared" si="10"/>
        <v>15102.15</v>
      </c>
      <c r="BB36" s="236">
        <f t="shared" si="10"/>
        <v>15102.15</v>
      </c>
      <c r="BC36" s="236">
        <f t="shared" si="8"/>
        <v>15102.15</v>
      </c>
      <c r="BD36" s="236">
        <f t="shared" si="8"/>
        <v>15102.15</v>
      </c>
      <c r="BE36" s="236">
        <f t="shared" si="8"/>
        <v>15102.15</v>
      </c>
      <c r="BF36" s="236">
        <f t="shared" si="8"/>
        <v>15102.15</v>
      </c>
      <c r="BG36" s="236">
        <f t="shared" si="8"/>
        <v>15102.15</v>
      </c>
      <c r="BH36" s="236">
        <f t="shared" si="8"/>
        <v>15102.15</v>
      </c>
      <c r="BI36" s="236">
        <f t="shared" si="8"/>
        <v>15102.15</v>
      </c>
      <c r="BJ36" s="236">
        <f t="shared" si="8"/>
        <v>15102.15</v>
      </c>
      <c r="BK36" s="236">
        <f t="shared" si="8"/>
        <v>15102.15</v>
      </c>
      <c r="BL36" s="235">
        <f t="shared" si="4"/>
        <v>181225.79999999996</v>
      </c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</row>
    <row r="37" spans="1:87">
      <c r="A37" s="234" t="s">
        <v>250</v>
      </c>
      <c r="B37" s="292">
        <v>0</v>
      </c>
      <c r="C37" s="292">
        <v>0</v>
      </c>
      <c r="D37" s="220">
        <v>0</v>
      </c>
      <c r="E37" s="220">
        <v>0</v>
      </c>
      <c r="F37" s="220">
        <v>0</v>
      </c>
      <c r="G37" s="220">
        <v>0</v>
      </c>
      <c r="H37" s="220">
        <v>0</v>
      </c>
      <c r="I37" s="220">
        <v>0</v>
      </c>
      <c r="J37" s="220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f t="shared" si="5"/>
        <v>0</v>
      </c>
      <c r="Q37" s="220">
        <v>0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0">
        <v>0</v>
      </c>
      <c r="X37" s="220">
        <v>0</v>
      </c>
      <c r="Y37" s="220">
        <v>0</v>
      </c>
      <c r="Z37" s="220">
        <v>0</v>
      </c>
      <c r="AA37" s="220">
        <v>0</v>
      </c>
      <c r="AB37" s="220">
        <v>0</v>
      </c>
      <c r="AC37" s="220">
        <v>0</v>
      </c>
      <c r="AD37" s="220">
        <v>0</v>
      </c>
      <c r="AE37" s="220">
        <v>0</v>
      </c>
      <c r="AF37" s="220">
        <v>0</v>
      </c>
      <c r="AG37" s="220">
        <f t="shared" si="6"/>
        <v>0</v>
      </c>
      <c r="AH37" s="219"/>
      <c r="AI37" s="235">
        <f t="shared" si="9"/>
        <v>0</v>
      </c>
      <c r="AJ37" s="235">
        <f t="shared" si="9"/>
        <v>0</v>
      </c>
      <c r="AK37" s="235">
        <f t="shared" si="9"/>
        <v>0</v>
      </c>
      <c r="AL37" s="235">
        <f t="shared" si="7"/>
        <v>0</v>
      </c>
      <c r="AM37" s="235">
        <f t="shared" si="7"/>
        <v>0</v>
      </c>
      <c r="AN37" s="235">
        <f t="shared" si="7"/>
        <v>0</v>
      </c>
      <c r="AO37" s="235">
        <f t="shared" si="7"/>
        <v>0</v>
      </c>
      <c r="AP37" s="235">
        <f t="shared" si="7"/>
        <v>0</v>
      </c>
      <c r="AQ37" s="235">
        <f t="shared" si="7"/>
        <v>0</v>
      </c>
      <c r="AR37" s="235">
        <f t="shared" si="7"/>
        <v>0</v>
      </c>
      <c r="AS37" s="235">
        <f t="shared" si="7"/>
        <v>0</v>
      </c>
      <c r="AT37" s="235">
        <f t="shared" si="7"/>
        <v>0</v>
      </c>
      <c r="AU37" s="236">
        <f t="shared" si="1"/>
        <v>0</v>
      </c>
      <c r="AV37" s="236">
        <f t="shared" si="2"/>
        <v>0</v>
      </c>
      <c r="AW37" s="236">
        <f t="shared" si="2"/>
        <v>0</v>
      </c>
      <c r="AX37" s="236">
        <f t="shared" si="2"/>
        <v>0</v>
      </c>
      <c r="AY37" s="236">
        <f t="shared" si="2"/>
        <v>0</v>
      </c>
      <c r="AZ37" s="236">
        <f t="shared" si="10"/>
        <v>0</v>
      </c>
      <c r="BA37" s="236">
        <f t="shared" si="10"/>
        <v>0</v>
      </c>
      <c r="BB37" s="236">
        <f t="shared" si="10"/>
        <v>0</v>
      </c>
      <c r="BC37" s="236">
        <f t="shared" si="8"/>
        <v>0</v>
      </c>
      <c r="BD37" s="236">
        <f t="shared" si="8"/>
        <v>0</v>
      </c>
      <c r="BE37" s="236">
        <f t="shared" si="8"/>
        <v>0</v>
      </c>
      <c r="BF37" s="236">
        <f t="shared" si="8"/>
        <v>0</v>
      </c>
      <c r="BG37" s="236">
        <f t="shared" si="8"/>
        <v>0</v>
      </c>
      <c r="BH37" s="236">
        <f t="shared" si="8"/>
        <v>0</v>
      </c>
      <c r="BI37" s="236">
        <f t="shared" si="8"/>
        <v>0</v>
      </c>
      <c r="BJ37" s="236">
        <f t="shared" si="8"/>
        <v>0</v>
      </c>
      <c r="BK37" s="236">
        <f t="shared" si="8"/>
        <v>0</v>
      </c>
      <c r="BL37" s="235">
        <f t="shared" si="4"/>
        <v>0</v>
      </c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</row>
    <row r="38" spans="1:87">
      <c r="A38" s="234" t="s">
        <v>251</v>
      </c>
      <c r="B38" s="292">
        <v>0</v>
      </c>
      <c r="C38" s="292">
        <v>0</v>
      </c>
      <c r="D38" s="220">
        <v>0</v>
      </c>
      <c r="E38" s="220">
        <v>0</v>
      </c>
      <c r="F38" s="220">
        <v>0</v>
      </c>
      <c r="G38" s="220">
        <v>0</v>
      </c>
      <c r="H38" s="220">
        <v>0</v>
      </c>
      <c r="I38" s="220">
        <v>0</v>
      </c>
      <c r="J38" s="220">
        <v>64481.625</v>
      </c>
      <c r="K38" s="220">
        <v>128963.25</v>
      </c>
      <c r="L38" s="220">
        <v>128963.25</v>
      </c>
      <c r="M38" s="220">
        <v>128963.25</v>
      </c>
      <c r="N38" s="220">
        <v>128963.25</v>
      </c>
      <c r="O38" s="220">
        <v>128963.25</v>
      </c>
      <c r="P38" s="220">
        <f t="shared" si="5"/>
        <v>709297.875</v>
      </c>
      <c r="Q38" s="220">
        <v>128963.25</v>
      </c>
      <c r="R38" s="220">
        <v>128963.25</v>
      </c>
      <c r="S38" s="220">
        <v>128963.25</v>
      </c>
      <c r="T38" s="220">
        <v>128963.25</v>
      </c>
      <c r="U38" s="220">
        <v>128963.25</v>
      </c>
      <c r="V38" s="220">
        <v>128963.25</v>
      </c>
      <c r="W38" s="220">
        <v>128963.25</v>
      </c>
      <c r="X38" s="220">
        <v>128963.25</v>
      </c>
      <c r="Y38" s="220">
        <v>128963.25</v>
      </c>
      <c r="Z38" s="220">
        <v>128963.25</v>
      </c>
      <c r="AA38" s="220">
        <v>128963.25</v>
      </c>
      <c r="AB38" s="220">
        <v>128963.25</v>
      </c>
      <c r="AC38" s="220">
        <v>128963.25</v>
      </c>
      <c r="AD38" s="220">
        <v>128963.25</v>
      </c>
      <c r="AE38" s="220">
        <v>128963.25</v>
      </c>
      <c r="AF38" s="220">
        <v>128963.25</v>
      </c>
      <c r="AG38" s="220">
        <f t="shared" si="6"/>
        <v>1547559</v>
      </c>
      <c r="AH38" s="219"/>
      <c r="AI38" s="235">
        <f t="shared" si="9"/>
        <v>0</v>
      </c>
      <c r="AJ38" s="235">
        <f t="shared" si="9"/>
        <v>0</v>
      </c>
      <c r="AK38" s="235">
        <f t="shared" si="9"/>
        <v>0</v>
      </c>
      <c r="AL38" s="235">
        <f t="shared" si="7"/>
        <v>0</v>
      </c>
      <c r="AM38" s="235">
        <f t="shared" si="7"/>
        <v>0</v>
      </c>
      <c r="AN38" s="235">
        <f t="shared" si="7"/>
        <v>0</v>
      </c>
      <c r="AO38" s="235">
        <f t="shared" si="7"/>
        <v>0</v>
      </c>
      <c r="AP38" s="235">
        <f t="shared" si="7"/>
        <v>0</v>
      </c>
      <c r="AQ38" s="235">
        <f t="shared" si="7"/>
        <v>0</v>
      </c>
      <c r="AR38" s="235">
        <f t="shared" si="7"/>
        <v>0</v>
      </c>
      <c r="AS38" s="235">
        <f t="shared" si="7"/>
        <v>0</v>
      </c>
      <c r="AT38" s="235">
        <f t="shared" si="7"/>
        <v>0</v>
      </c>
      <c r="AU38" s="236">
        <f t="shared" si="1"/>
        <v>0</v>
      </c>
      <c r="AV38" s="236">
        <f t="shared" si="2"/>
        <v>0</v>
      </c>
      <c r="AW38" s="236">
        <f t="shared" si="2"/>
        <v>0</v>
      </c>
      <c r="AX38" s="236">
        <f t="shared" si="2"/>
        <v>0</v>
      </c>
      <c r="AY38" s="236">
        <f t="shared" si="2"/>
        <v>0</v>
      </c>
      <c r="AZ38" s="236">
        <f t="shared" si="10"/>
        <v>0</v>
      </c>
      <c r="BA38" s="236">
        <f t="shared" si="10"/>
        <v>0</v>
      </c>
      <c r="BB38" s="236">
        <f t="shared" si="10"/>
        <v>0</v>
      </c>
      <c r="BC38" s="236">
        <f t="shared" si="8"/>
        <v>0</v>
      </c>
      <c r="BD38" s="236">
        <f t="shared" si="8"/>
        <v>0</v>
      </c>
      <c r="BE38" s="236">
        <f t="shared" si="8"/>
        <v>0</v>
      </c>
      <c r="BF38" s="236">
        <f t="shared" si="8"/>
        <v>0</v>
      </c>
      <c r="BG38" s="236">
        <f t="shared" si="8"/>
        <v>0</v>
      </c>
      <c r="BH38" s="236">
        <f t="shared" si="8"/>
        <v>0</v>
      </c>
      <c r="BI38" s="236">
        <f t="shared" si="8"/>
        <v>0</v>
      </c>
      <c r="BJ38" s="236">
        <f t="shared" si="8"/>
        <v>0</v>
      </c>
      <c r="BK38" s="236">
        <f t="shared" si="8"/>
        <v>0</v>
      </c>
      <c r="BL38" s="235">
        <f t="shared" si="4"/>
        <v>0</v>
      </c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</row>
    <row r="39" spans="1:87">
      <c r="A39" s="234" t="s">
        <v>252</v>
      </c>
      <c r="B39" s="292">
        <v>0</v>
      </c>
      <c r="C39" s="292">
        <v>0</v>
      </c>
      <c r="D39" s="220">
        <v>480446.2</v>
      </c>
      <c r="E39" s="220">
        <v>480446.2</v>
      </c>
      <c r="F39" s="220">
        <v>480446.2</v>
      </c>
      <c r="G39" s="220">
        <v>480446.2</v>
      </c>
      <c r="H39" s="220">
        <v>480446.2</v>
      </c>
      <c r="I39" s="220">
        <v>480446.2</v>
      </c>
      <c r="J39" s="220">
        <v>480446.2</v>
      </c>
      <c r="K39" s="220">
        <v>480446.2</v>
      </c>
      <c r="L39" s="220">
        <v>480446.2</v>
      </c>
      <c r="M39" s="220">
        <v>480446.2</v>
      </c>
      <c r="N39" s="220">
        <v>480446.2</v>
      </c>
      <c r="O39" s="220">
        <v>480446.2</v>
      </c>
      <c r="P39" s="220">
        <f t="shared" si="5"/>
        <v>5765354.4000000013</v>
      </c>
      <c r="Q39" s="220">
        <v>480446.2</v>
      </c>
      <c r="R39" s="220">
        <v>480446.2</v>
      </c>
      <c r="S39" s="220">
        <v>480446.2</v>
      </c>
      <c r="T39" s="220">
        <v>480446.2</v>
      </c>
      <c r="U39" s="220">
        <v>480446.2</v>
      </c>
      <c r="V39" s="220">
        <v>480446.2</v>
      </c>
      <c r="W39" s="220">
        <v>480446.2</v>
      </c>
      <c r="X39" s="220">
        <v>480446.2</v>
      </c>
      <c r="Y39" s="220">
        <v>480446.2</v>
      </c>
      <c r="Z39" s="220">
        <v>480446.2</v>
      </c>
      <c r="AA39" s="220">
        <v>480446.2</v>
      </c>
      <c r="AB39" s="220">
        <v>480446.2</v>
      </c>
      <c r="AC39" s="220">
        <v>480446.2</v>
      </c>
      <c r="AD39" s="220">
        <v>480446.2</v>
      </c>
      <c r="AE39" s="220">
        <v>480446.2</v>
      </c>
      <c r="AF39" s="220">
        <v>480446.2</v>
      </c>
      <c r="AG39" s="220">
        <f t="shared" si="6"/>
        <v>5765354.4000000013</v>
      </c>
      <c r="AH39" s="219"/>
      <c r="AI39" s="235">
        <f t="shared" si="9"/>
        <v>0</v>
      </c>
      <c r="AJ39" s="235">
        <f t="shared" si="9"/>
        <v>0</v>
      </c>
      <c r="AK39" s="235">
        <f t="shared" si="9"/>
        <v>0</v>
      </c>
      <c r="AL39" s="235">
        <f t="shared" si="7"/>
        <v>0</v>
      </c>
      <c r="AM39" s="235">
        <f t="shared" si="7"/>
        <v>0</v>
      </c>
      <c r="AN39" s="235">
        <f t="shared" si="7"/>
        <v>0</v>
      </c>
      <c r="AO39" s="235">
        <f t="shared" si="7"/>
        <v>0</v>
      </c>
      <c r="AP39" s="235">
        <f t="shared" si="7"/>
        <v>0</v>
      </c>
      <c r="AQ39" s="235">
        <f t="shared" si="7"/>
        <v>0</v>
      </c>
      <c r="AR39" s="235">
        <f t="shared" si="7"/>
        <v>0</v>
      </c>
      <c r="AS39" s="235">
        <f t="shared" si="7"/>
        <v>0</v>
      </c>
      <c r="AT39" s="235">
        <f t="shared" si="7"/>
        <v>0</v>
      </c>
      <c r="AU39" s="236">
        <f t="shared" si="1"/>
        <v>0</v>
      </c>
      <c r="AV39" s="236">
        <f t="shared" si="2"/>
        <v>0</v>
      </c>
      <c r="AW39" s="236">
        <f t="shared" si="2"/>
        <v>0</v>
      </c>
      <c r="AX39" s="236">
        <f t="shared" si="2"/>
        <v>0</v>
      </c>
      <c r="AY39" s="236">
        <f t="shared" si="2"/>
        <v>0</v>
      </c>
      <c r="AZ39" s="236">
        <f t="shared" si="10"/>
        <v>0</v>
      </c>
      <c r="BA39" s="236">
        <f t="shared" si="10"/>
        <v>0</v>
      </c>
      <c r="BB39" s="236">
        <f t="shared" si="10"/>
        <v>0</v>
      </c>
      <c r="BC39" s="236">
        <f t="shared" si="8"/>
        <v>0</v>
      </c>
      <c r="BD39" s="236">
        <f t="shared" si="8"/>
        <v>0</v>
      </c>
      <c r="BE39" s="236">
        <f t="shared" si="8"/>
        <v>0</v>
      </c>
      <c r="BF39" s="236">
        <f t="shared" si="8"/>
        <v>0</v>
      </c>
      <c r="BG39" s="236">
        <f t="shared" si="8"/>
        <v>0</v>
      </c>
      <c r="BH39" s="236">
        <f t="shared" si="8"/>
        <v>0</v>
      </c>
      <c r="BI39" s="236">
        <f t="shared" si="8"/>
        <v>0</v>
      </c>
      <c r="BJ39" s="236">
        <f t="shared" si="8"/>
        <v>0</v>
      </c>
      <c r="BK39" s="236">
        <f t="shared" si="8"/>
        <v>0</v>
      </c>
      <c r="BL39" s="235">
        <f t="shared" si="4"/>
        <v>0</v>
      </c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</row>
    <row r="40" spans="1:87">
      <c r="A40" s="234" t="s">
        <v>253</v>
      </c>
      <c r="B40" s="292">
        <v>0</v>
      </c>
      <c r="C40" s="292">
        <v>0</v>
      </c>
      <c r="D40" s="220">
        <v>563915.84</v>
      </c>
      <c r="E40" s="220">
        <v>563915.84</v>
      </c>
      <c r="F40" s="220">
        <v>563915.84</v>
      </c>
      <c r="G40" s="220">
        <v>563915.84</v>
      </c>
      <c r="H40" s="220">
        <v>563915.84</v>
      </c>
      <c r="I40" s="220">
        <v>563915.84</v>
      </c>
      <c r="J40" s="220">
        <v>563915.84</v>
      </c>
      <c r="K40" s="220">
        <v>563915.84</v>
      </c>
      <c r="L40" s="220">
        <v>563915.84</v>
      </c>
      <c r="M40" s="220">
        <v>563915.84</v>
      </c>
      <c r="N40" s="220">
        <v>563915.84</v>
      </c>
      <c r="O40" s="220">
        <v>563915.84</v>
      </c>
      <c r="P40" s="220">
        <f t="shared" si="5"/>
        <v>6766990.0799999991</v>
      </c>
      <c r="Q40" s="220">
        <v>563915.84</v>
      </c>
      <c r="R40" s="220">
        <v>563915.84</v>
      </c>
      <c r="S40" s="220">
        <v>563915.84</v>
      </c>
      <c r="T40" s="220">
        <v>563915.84</v>
      </c>
      <c r="U40" s="220">
        <v>563915.84</v>
      </c>
      <c r="V40" s="220">
        <v>563915.84</v>
      </c>
      <c r="W40" s="220">
        <v>563915.84</v>
      </c>
      <c r="X40" s="220">
        <v>563915.84</v>
      </c>
      <c r="Y40" s="220">
        <v>563915.84</v>
      </c>
      <c r="Z40" s="220">
        <v>563915.84</v>
      </c>
      <c r="AA40" s="220">
        <v>563915.84</v>
      </c>
      <c r="AB40" s="220">
        <v>563915.84</v>
      </c>
      <c r="AC40" s="220">
        <v>563915.84</v>
      </c>
      <c r="AD40" s="220">
        <v>563915.84</v>
      </c>
      <c r="AE40" s="220">
        <v>563915.84</v>
      </c>
      <c r="AF40" s="220">
        <v>563915.84</v>
      </c>
      <c r="AG40" s="220">
        <f t="shared" si="6"/>
        <v>6766990.0799999991</v>
      </c>
      <c r="AH40" s="219"/>
      <c r="AI40" s="235">
        <f t="shared" si="9"/>
        <v>0</v>
      </c>
      <c r="AJ40" s="235">
        <f t="shared" si="9"/>
        <v>0</v>
      </c>
      <c r="AK40" s="235">
        <f t="shared" si="9"/>
        <v>0</v>
      </c>
      <c r="AL40" s="235">
        <f t="shared" si="7"/>
        <v>0</v>
      </c>
      <c r="AM40" s="235">
        <f t="shared" si="7"/>
        <v>0</v>
      </c>
      <c r="AN40" s="235">
        <f t="shared" si="7"/>
        <v>0</v>
      </c>
      <c r="AO40" s="235">
        <f t="shared" si="7"/>
        <v>0</v>
      </c>
      <c r="AP40" s="235">
        <f t="shared" si="7"/>
        <v>0</v>
      </c>
      <c r="AQ40" s="235">
        <f t="shared" si="7"/>
        <v>0</v>
      </c>
      <c r="AR40" s="235">
        <f t="shared" si="7"/>
        <v>0</v>
      </c>
      <c r="AS40" s="235">
        <f t="shared" si="7"/>
        <v>0</v>
      </c>
      <c r="AT40" s="235">
        <f t="shared" si="7"/>
        <v>0</v>
      </c>
      <c r="AU40" s="236">
        <f t="shared" si="1"/>
        <v>0</v>
      </c>
      <c r="AV40" s="236">
        <f t="shared" si="2"/>
        <v>0</v>
      </c>
      <c r="AW40" s="236">
        <f t="shared" si="2"/>
        <v>0</v>
      </c>
      <c r="AX40" s="236">
        <f t="shared" si="2"/>
        <v>0</v>
      </c>
      <c r="AY40" s="236">
        <f t="shared" si="2"/>
        <v>0</v>
      </c>
      <c r="AZ40" s="236">
        <f t="shared" si="10"/>
        <v>0</v>
      </c>
      <c r="BA40" s="236">
        <f t="shared" si="10"/>
        <v>0</v>
      </c>
      <c r="BB40" s="236">
        <f t="shared" si="10"/>
        <v>0</v>
      </c>
      <c r="BC40" s="236">
        <f t="shared" si="8"/>
        <v>0</v>
      </c>
      <c r="BD40" s="236">
        <f t="shared" si="8"/>
        <v>0</v>
      </c>
      <c r="BE40" s="236">
        <f t="shared" si="8"/>
        <v>0</v>
      </c>
      <c r="BF40" s="236">
        <f t="shared" si="8"/>
        <v>0</v>
      </c>
      <c r="BG40" s="236">
        <f t="shared" si="8"/>
        <v>0</v>
      </c>
      <c r="BH40" s="236">
        <f t="shared" si="8"/>
        <v>0</v>
      </c>
      <c r="BI40" s="236">
        <f t="shared" si="8"/>
        <v>0</v>
      </c>
      <c r="BJ40" s="236">
        <f t="shared" si="8"/>
        <v>0</v>
      </c>
      <c r="BK40" s="236">
        <f t="shared" si="8"/>
        <v>0</v>
      </c>
      <c r="BL40" s="235">
        <f t="shared" si="4"/>
        <v>0</v>
      </c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</row>
    <row r="41" spans="1:87">
      <c r="A41" s="234" t="s">
        <v>254</v>
      </c>
      <c r="B41" s="292">
        <v>0</v>
      </c>
      <c r="C41" s="292">
        <v>0</v>
      </c>
      <c r="D41" s="220">
        <v>2325761.84</v>
      </c>
      <c r="E41" s="220">
        <v>1506292.77</v>
      </c>
      <c r="F41" s="220">
        <v>686823.69000000006</v>
      </c>
      <c r="G41" s="220">
        <v>686823.69000000006</v>
      </c>
      <c r="H41" s="220">
        <v>686823.69000000006</v>
      </c>
      <c r="I41" s="220">
        <v>686823.69000000006</v>
      </c>
      <c r="J41" s="220">
        <v>686823.69000000006</v>
      </c>
      <c r="K41" s="220">
        <v>686823.69000000006</v>
      </c>
      <c r="L41" s="220">
        <v>686823.69000000006</v>
      </c>
      <c r="M41" s="220">
        <v>686823.69000000006</v>
      </c>
      <c r="N41" s="220">
        <v>686823.69000000006</v>
      </c>
      <c r="O41" s="220">
        <v>686823.69000000006</v>
      </c>
      <c r="P41" s="220">
        <f t="shared" si="5"/>
        <v>10700291.51</v>
      </c>
      <c r="Q41" s="220">
        <v>686823.69000000006</v>
      </c>
      <c r="R41" s="220">
        <v>686823.69000000006</v>
      </c>
      <c r="S41" s="220">
        <v>686823.69000000006</v>
      </c>
      <c r="T41" s="220">
        <v>686823.69000000006</v>
      </c>
      <c r="U41" s="220">
        <v>686823.69000000006</v>
      </c>
      <c r="V41" s="220">
        <v>686823.69000000006</v>
      </c>
      <c r="W41" s="220">
        <v>686823.69000000006</v>
      </c>
      <c r="X41" s="220">
        <v>686823.69000000006</v>
      </c>
      <c r="Y41" s="220">
        <v>686823.69000000006</v>
      </c>
      <c r="Z41" s="220">
        <v>686823.69000000006</v>
      </c>
      <c r="AA41" s="220">
        <v>686823.69000000006</v>
      </c>
      <c r="AB41" s="220">
        <v>686823.69000000006</v>
      </c>
      <c r="AC41" s="220">
        <v>686823.69000000006</v>
      </c>
      <c r="AD41" s="220">
        <v>686823.69000000006</v>
      </c>
      <c r="AE41" s="220">
        <v>686823.69000000006</v>
      </c>
      <c r="AF41" s="220">
        <v>686823.69000000006</v>
      </c>
      <c r="AG41" s="220">
        <f t="shared" si="6"/>
        <v>8241884.2800000021</v>
      </c>
      <c r="AH41" s="219"/>
      <c r="AI41" s="235">
        <f t="shared" si="9"/>
        <v>0</v>
      </c>
      <c r="AJ41" s="235">
        <f t="shared" si="9"/>
        <v>0</v>
      </c>
      <c r="AK41" s="235">
        <f t="shared" si="9"/>
        <v>0</v>
      </c>
      <c r="AL41" s="235">
        <f t="shared" si="7"/>
        <v>0</v>
      </c>
      <c r="AM41" s="235">
        <f t="shared" si="7"/>
        <v>0</v>
      </c>
      <c r="AN41" s="235">
        <f t="shared" si="7"/>
        <v>0</v>
      </c>
      <c r="AO41" s="235">
        <f t="shared" si="7"/>
        <v>0</v>
      </c>
      <c r="AP41" s="235">
        <f t="shared" si="7"/>
        <v>0</v>
      </c>
      <c r="AQ41" s="235">
        <f t="shared" si="7"/>
        <v>0</v>
      </c>
      <c r="AR41" s="235">
        <f t="shared" si="7"/>
        <v>0</v>
      </c>
      <c r="AS41" s="235">
        <f t="shared" si="7"/>
        <v>0</v>
      </c>
      <c r="AT41" s="235">
        <f t="shared" si="7"/>
        <v>0</v>
      </c>
      <c r="AU41" s="236">
        <f t="shared" si="1"/>
        <v>0</v>
      </c>
      <c r="AV41" s="236">
        <f t="shared" si="2"/>
        <v>0</v>
      </c>
      <c r="AW41" s="236">
        <f t="shared" si="2"/>
        <v>0</v>
      </c>
      <c r="AX41" s="236">
        <f t="shared" si="2"/>
        <v>0</v>
      </c>
      <c r="AY41" s="236">
        <f t="shared" si="2"/>
        <v>0</v>
      </c>
      <c r="AZ41" s="236">
        <f t="shared" si="10"/>
        <v>0</v>
      </c>
      <c r="BA41" s="236">
        <f t="shared" si="10"/>
        <v>0</v>
      </c>
      <c r="BB41" s="236">
        <f t="shared" si="10"/>
        <v>0</v>
      </c>
      <c r="BC41" s="236">
        <f t="shared" si="8"/>
        <v>0</v>
      </c>
      <c r="BD41" s="236">
        <f t="shared" si="8"/>
        <v>0</v>
      </c>
      <c r="BE41" s="236">
        <f t="shared" si="8"/>
        <v>0</v>
      </c>
      <c r="BF41" s="236">
        <f t="shared" si="8"/>
        <v>0</v>
      </c>
      <c r="BG41" s="236">
        <f t="shared" si="8"/>
        <v>0</v>
      </c>
      <c r="BH41" s="236">
        <f t="shared" si="8"/>
        <v>0</v>
      </c>
      <c r="BI41" s="236">
        <f t="shared" si="8"/>
        <v>0</v>
      </c>
      <c r="BJ41" s="236">
        <f t="shared" si="8"/>
        <v>0</v>
      </c>
      <c r="BK41" s="236">
        <f t="shared" si="8"/>
        <v>0</v>
      </c>
      <c r="BL41" s="235">
        <f t="shared" si="4"/>
        <v>0</v>
      </c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</row>
    <row r="42" spans="1:87">
      <c r="A42" s="234" t="s">
        <v>255</v>
      </c>
      <c r="B42" s="292">
        <v>0</v>
      </c>
      <c r="C42" s="292">
        <v>0</v>
      </c>
      <c r="D42" s="220">
        <v>0</v>
      </c>
      <c r="E42" s="220">
        <v>0</v>
      </c>
      <c r="F42" s="220">
        <v>0</v>
      </c>
      <c r="G42" s="220">
        <v>0</v>
      </c>
      <c r="H42" s="220">
        <v>0</v>
      </c>
      <c r="I42" s="220">
        <v>0</v>
      </c>
      <c r="J42" s="220">
        <v>0</v>
      </c>
      <c r="K42" s="220">
        <v>0</v>
      </c>
      <c r="L42" s="220">
        <v>0</v>
      </c>
      <c r="M42" s="220">
        <v>0</v>
      </c>
      <c r="N42" s="220">
        <v>0</v>
      </c>
      <c r="O42" s="220">
        <v>0</v>
      </c>
      <c r="P42" s="220">
        <f t="shared" si="5"/>
        <v>0</v>
      </c>
      <c r="Q42" s="220">
        <v>0</v>
      </c>
      <c r="R42" s="220">
        <v>0</v>
      </c>
      <c r="S42" s="220">
        <v>0</v>
      </c>
      <c r="T42" s="220">
        <v>0</v>
      </c>
      <c r="U42" s="220">
        <v>0</v>
      </c>
      <c r="V42" s="220">
        <v>0</v>
      </c>
      <c r="W42" s="220">
        <v>0</v>
      </c>
      <c r="X42" s="220">
        <v>0</v>
      </c>
      <c r="Y42" s="220">
        <v>0</v>
      </c>
      <c r="Z42" s="220">
        <v>0</v>
      </c>
      <c r="AA42" s="220">
        <v>0</v>
      </c>
      <c r="AB42" s="220">
        <v>0</v>
      </c>
      <c r="AC42" s="220">
        <v>0</v>
      </c>
      <c r="AD42" s="220">
        <v>0</v>
      </c>
      <c r="AE42" s="220">
        <v>0</v>
      </c>
      <c r="AF42" s="220">
        <v>0</v>
      </c>
      <c r="AG42" s="220">
        <f t="shared" si="6"/>
        <v>0</v>
      </c>
      <c r="AH42" s="219"/>
      <c r="AI42" s="235">
        <f t="shared" si="9"/>
        <v>0</v>
      </c>
      <c r="AJ42" s="235">
        <f t="shared" si="9"/>
        <v>0</v>
      </c>
      <c r="AK42" s="235">
        <f t="shared" si="9"/>
        <v>0</v>
      </c>
      <c r="AL42" s="235">
        <f t="shared" si="7"/>
        <v>0</v>
      </c>
      <c r="AM42" s="235">
        <f t="shared" si="7"/>
        <v>0</v>
      </c>
      <c r="AN42" s="235">
        <f t="shared" si="7"/>
        <v>0</v>
      </c>
      <c r="AO42" s="235">
        <f t="shared" si="7"/>
        <v>0</v>
      </c>
      <c r="AP42" s="235">
        <f t="shared" si="7"/>
        <v>0</v>
      </c>
      <c r="AQ42" s="235">
        <f t="shared" si="7"/>
        <v>0</v>
      </c>
      <c r="AR42" s="235">
        <f t="shared" si="7"/>
        <v>0</v>
      </c>
      <c r="AS42" s="235">
        <f t="shared" si="7"/>
        <v>0</v>
      </c>
      <c r="AT42" s="235">
        <f t="shared" si="7"/>
        <v>0</v>
      </c>
      <c r="AU42" s="236">
        <f t="shared" si="1"/>
        <v>0</v>
      </c>
      <c r="AV42" s="236">
        <f t="shared" si="2"/>
        <v>0</v>
      </c>
      <c r="AW42" s="236">
        <f t="shared" si="2"/>
        <v>0</v>
      </c>
      <c r="AX42" s="236">
        <f t="shared" si="2"/>
        <v>0</v>
      </c>
      <c r="AY42" s="236">
        <f t="shared" si="2"/>
        <v>0</v>
      </c>
      <c r="AZ42" s="236">
        <f t="shared" si="10"/>
        <v>0</v>
      </c>
      <c r="BA42" s="236">
        <f t="shared" si="10"/>
        <v>0</v>
      </c>
      <c r="BB42" s="236">
        <f t="shared" si="10"/>
        <v>0</v>
      </c>
      <c r="BC42" s="236">
        <f t="shared" si="8"/>
        <v>0</v>
      </c>
      <c r="BD42" s="236">
        <f t="shared" si="8"/>
        <v>0</v>
      </c>
      <c r="BE42" s="236">
        <f t="shared" si="8"/>
        <v>0</v>
      </c>
      <c r="BF42" s="236">
        <f t="shared" si="8"/>
        <v>0</v>
      </c>
      <c r="BG42" s="236">
        <f t="shared" si="8"/>
        <v>0</v>
      </c>
      <c r="BH42" s="236">
        <f t="shared" si="8"/>
        <v>0</v>
      </c>
      <c r="BI42" s="236">
        <f t="shared" si="8"/>
        <v>0</v>
      </c>
      <c r="BJ42" s="236">
        <f t="shared" si="8"/>
        <v>0</v>
      </c>
      <c r="BK42" s="236">
        <f t="shared" si="8"/>
        <v>0</v>
      </c>
      <c r="BL42" s="235">
        <f t="shared" si="4"/>
        <v>0</v>
      </c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</row>
    <row r="43" spans="1:87">
      <c r="A43" s="234" t="s">
        <v>256</v>
      </c>
      <c r="B43" s="292">
        <v>0</v>
      </c>
      <c r="C43" s="292">
        <v>0</v>
      </c>
      <c r="D43" s="220">
        <v>42059.42</v>
      </c>
      <c r="E43" s="220">
        <v>31544.57</v>
      </c>
      <c r="F43" s="220">
        <v>21029.71</v>
      </c>
      <c r="G43" s="220">
        <v>21029.71</v>
      </c>
      <c r="H43" s="220">
        <v>21029.71</v>
      </c>
      <c r="I43" s="220">
        <v>21029.71</v>
      </c>
      <c r="J43" s="220">
        <v>21029.71</v>
      </c>
      <c r="K43" s="220">
        <v>21029.71</v>
      </c>
      <c r="L43" s="220">
        <v>21029.71</v>
      </c>
      <c r="M43" s="220">
        <v>21029.71</v>
      </c>
      <c r="N43" s="220">
        <v>21029.71</v>
      </c>
      <c r="O43" s="220">
        <v>21029.71</v>
      </c>
      <c r="P43" s="220">
        <f t="shared" si="5"/>
        <v>283901.08999999997</v>
      </c>
      <c r="Q43" s="220">
        <v>21029.71</v>
      </c>
      <c r="R43" s="220">
        <v>21029.71</v>
      </c>
      <c r="S43" s="220">
        <v>21029.71</v>
      </c>
      <c r="T43" s="220">
        <v>21029.71</v>
      </c>
      <c r="U43" s="220">
        <v>21029.71</v>
      </c>
      <c r="V43" s="220">
        <v>21029.71</v>
      </c>
      <c r="W43" s="220">
        <v>21029.71</v>
      </c>
      <c r="X43" s="220">
        <v>21029.71</v>
      </c>
      <c r="Y43" s="220">
        <v>21029.71</v>
      </c>
      <c r="Z43" s="220">
        <v>21029.71</v>
      </c>
      <c r="AA43" s="220">
        <v>21029.71</v>
      </c>
      <c r="AB43" s="220">
        <v>21029.71</v>
      </c>
      <c r="AC43" s="220">
        <v>21029.71</v>
      </c>
      <c r="AD43" s="220">
        <v>21029.71</v>
      </c>
      <c r="AE43" s="220">
        <v>21029.71</v>
      </c>
      <c r="AF43" s="220">
        <v>21029.71</v>
      </c>
      <c r="AG43" s="220">
        <f t="shared" si="6"/>
        <v>252356.51999999993</v>
      </c>
      <c r="AH43" s="219"/>
      <c r="AI43" s="235">
        <f t="shared" si="9"/>
        <v>0</v>
      </c>
      <c r="AJ43" s="235">
        <f t="shared" si="9"/>
        <v>0</v>
      </c>
      <c r="AK43" s="235">
        <f t="shared" si="9"/>
        <v>0</v>
      </c>
      <c r="AL43" s="235">
        <f t="shared" si="7"/>
        <v>0</v>
      </c>
      <c r="AM43" s="235">
        <f t="shared" si="7"/>
        <v>0</v>
      </c>
      <c r="AN43" s="235">
        <f t="shared" si="7"/>
        <v>0</v>
      </c>
      <c r="AO43" s="235">
        <f t="shared" si="7"/>
        <v>0</v>
      </c>
      <c r="AP43" s="235">
        <f t="shared" si="7"/>
        <v>0</v>
      </c>
      <c r="AQ43" s="235">
        <f t="shared" si="7"/>
        <v>0</v>
      </c>
      <c r="AR43" s="235">
        <f t="shared" si="7"/>
        <v>0</v>
      </c>
      <c r="AS43" s="235">
        <f t="shared" si="7"/>
        <v>0</v>
      </c>
      <c r="AT43" s="235">
        <f t="shared" si="7"/>
        <v>0</v>
      </c>
      <c r="AU43" s="236">
        <f t="shared" si="1"/>
        <v>0</v>
      </c>
      <c r="AV43" s="236">
        <f t="shared" si="2"/>
        <v>0</v>
      </c>
      <c r="AW43" s="236">
        <f t="shared" si="2"/>
        <v>0</v>
      </c>
      <c r="AX43" s="236">
        <f t="shared" si="2"/>
        <v>0</v>
      </c>
      <c r="AY43" s="236">
        <f t="shared" si="2"/>
        <v>0</v>
      </c>
      <c r="AZ43" s="236">
        <f t="shared" si="10"/>
        <v>0</v>
      </c>
      <c r="BA43" s="236">
        <f t="shared" si="10"/>
        <v>0</v>
      </c>
      <c r="BB43" s="236">
        <f t="shared" si="10"/>
        <v>0</v>
      </c>
      <c r="BC43" s="236">
        <f t="shared" si="8"/>
        <v>0</v>
      </c>
      <c r="BD43" s="236">
        <f t="shared" si="8"/>
        <v>0</v>
      </c>
      <c r="BE43" s="236">
        <f t="shared" si="8"/>
        <v>0</v>
      </c>
      <c r="BF43" s="236">
        <f t="shared" si="8"/>
        <v>0</v>
      </c>
      <c r="BG43" s="236">
        <f t="shared" si="8"/>
        <v>0</v>
      </c>
      <c r="BH43" s="236">
        <f t="shared" si="8"/>
        <v>0</v>
      </c>
      <c r="BI43" s="236">
        <f t="shared" si="8"/>
        <v>0</v>
      </c>
      <c r="BJ43" s="236">
        <f t="shared" si="8"/>
        <v>0</v>
      </c>
      <c r="BK43" s="236">
        <f t="shared" si="8"/>
        <v>0</v>
      </c>
      <c r="BL43" s="235">
        <f t="shared" si="4"/>
        <v>0</v>
      </c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</row>
    <row r="44" spans="1:87">
      <c r="A44" s="234" t="s">
        <v>257</v>
      </c>
      <c r="B44" s="292">
        <v>1.54E-2</v>
      </c>
      <c r="C44" s="292">
        <v>1.54E-2</v>
      </c>
      <c r="D44" s="220">
        <v>1123220.3</v>
      </c>
      <c r="E44" s="220">
        <v>1150240.8900000001</v>
      </c>
      <c r="F44" s="220">
        <v>1177261.48</v>
      </c>
      <c r="G44" s="220">
        <v>1177261.48</v>
      </c>
      <c r="H44" s="220">
        <v>1177261.48</v>
      </c>
      <c r="I44" s="220">
        <v>1177261.48</v>
      </c>
      <c r="J44" s="220">
        <v>1177261.48</v>
      </c>
      <c r="K44" s="220">
        <v>1177261.48</v>
      </c>
      <c r="L44" s="220">
        <v>1177261.48</v>
      </c>
      <c r="M44" s="220">
        <v>1177261.48</v>
      </c>
      <c r="N44" s="220">
        <v>1177261.48</v>
      </c>
      <c r="O44" s="220">
        <v>1177261.48</v>
      </c>
      <c r="P44" s="220">
        <f t="shared" si="5"/>
        <v>14046075.990000004</v>
      </c>
      <c r="Q44" s="220">
        <v>1177261.48</v>
      </c>
      <c r="R44" s="220">
        <v>1177261.48</v>
      </c>
      <c r="S44" s="220">
        <v>1177261.48</v>
      </c>
      <c r="T44" s="220">
        <v>1177261.48</v>
      </c>
      <c r="U44" s="220">
        <v>1177261.48</v>
      </c>
      <c r="V44" s="220">
        <v>1177261.48</v>
      </c>
      <c r="W44" s="220">
        <v>1177261.48</v>
      </c>
      <c r="X44" s="220">
        <v>1177261.48</v>
      </c>
      <c r="Y44" s="220">
        <v>1177261.48</v>
      </c>
      <c r="Z44" s="220">
        <v>1177261.48</v>
      </c>
      <c r="AA44" s="220">
        <v>1177261.48</v>
      </c>
      <c r="AB44" s="220">
        <v>1177261.48</v>
      </c>
      <c r="AC44" s="220">
        <v>1177261.48</v>
      </c>
      <c r="AD44" s="220">
        <v>1177261.48</v>
      </c>
      <c r="AE44" s="220">
        <v>1177261.48</v>
      </c>
      <c r="AF44" s="220">
        <v>1177261.48</v>
      </c>
      <c r="AG44" s="220">
        <f t="shared" si="6"/>
        <v>14127137.760000004</v>
      </c>
      <c r="AH44" s="219"/>
      <c r="AI44" s="235">
        <f t="shared" si="9"/>
        <v>1441.47</v>
      </c>
      <c r="AJ44" s="235">
        <f t="shared" si="9"/>
        <v>1476.14</v>
      </c>
      <c r="AK44" s="235">
        <f t="shared" si="9"/>
        <v>1510.82</v>
      </c>
      <c r="AL44" s="235">
        <f t="shared" si="7"/>
        <v>1510.82</v>
      </c>
      <c r="AM44" s="235">
        <f t="shared" si="7"/>
        <v>1510.82</v>
      </c>
      <c r="AN44" s="235">
        <f t="shared" si="7"/>
        <v>1510.82</v>
      </c>
      <c r="AO44" s="235">
        <f t="shared" si="7"/>
        <v>1510.82</v>
      </c>
      <c r="AP44" s="235">
        <f t="shared" si="7"/>
        <v>1510.82</v>
      </c>
      <c r="AQ44" s="235">
        <f t="shared" si="7"/>
        <v>1510.82</v>
      </c>
      <c r="AR44" s="235">
        <f t="shared" si="7"/>
        <v>1510.82</v>
      </c>
      <c r="AS44" s="235">
        <f t="shared" si="7"/>
        <v>1510.82</v>
      </c>
      <c r="AT44" s="235">
        <f t="shared" si="7"/>
        <v>1510.82</v>
      </c>
      <c r="AU44" s="236">
        <f t="shared" si="1"/>
        <v>18025.809999999998</v>
      </c>
      <c r="AV44" s="236">
        <f t="shared" si="2"/>
        <v>1510.82</v>
      </c>
      <c r="AW44" s="236">
        <f t="shared" si="2"/>
        <v>1510.82</v>
      </c>
      <c r="AX44" s="236">
        <f t="shared" si="2"/>
        <v>1510.82</v>
      </c>
      <c r="AY44" s="236">
        <f t="shared" si="2"/>
        <v>1510.82</v>
      </c>
      <c r="AZ44" s="236">
        <f t="shared" si="10"/>
        <v>1510.82</v>
      </c>
      <c r="BA44" s="236">
        <f t="shared" si="10"/>
        <v>1510.82</v>
      </c>
      <c r="BB44" s="236">
        <f t="shared" si="10"/>
        <v>1510.82</v>
      </c>
      <c r="BC44" s="236">
        <f t="shared" si="8"/>
        <v>1510.82</v>
      </c>
      <c r="BD44" s="236">
        <f t="shared" si="8"/>
        <v>1510.82</v>
      </c>
      <c r="BE44" s="236">
        <f t="shared" si="8"/>
        <v>1510.82</v>
      </c>
      <c r="BF44" s="236">
        <f t="shared" si="8"/>
        <v>1510.82</v>
      </c>
      <c r="BG44" s="236">
        <f t="shared" si="8"/>
        <v>1510.82</v>
      </c>
      <c r="BH44" s="236">
        <f t="shared" si="8"/>
        <v>1510.82</v>
      </c>
      <c r="BI44" s="236">
        <f t="shared" si="8"/>
        <v>1510.82</v>
      </c>
      <c r="BJ44" s="236">
        <f t="shared" si="8"/>
        <v>1510.82</v>
      </c>
      <c r="BK44" s="236">
        <f t="shared" si="8"/>
        <v>1510.82</v>
      </c>
      <c r="BL44" s="235">
        <f t="shared" si="4"/>
        <v>18129.84</v>
      </c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</row>
    <row r="45" spans="1:87">
      <c r="A45" s="234" t="s">
        <v>258</v>
      </c>
      <c r="B45" s="292">
        <v>1.21E-2</v>
      </c>
      <c r="C45" s="292">
        <v>1.21E-2</v>
      </c>
      <c r="D45" s="220">
        <v>5781870.3399999999</v>
      </c>
      <c r="E45" s="220">
        <v>5781870.3399999999</v>
      </c>
      <c r="F45" s="220">
        <v>5781870.3399999999</v>
      </c>
      <c r="G45" s="220">
        <v>5781870.3399999999</v>
      </c>
      <c r="H45" s="220">
        <v>5781870.3399999999</v>
      </c>
      <c r="I45" s="220">
        <v>5781870.3399999999</v>
      </c>
      <c r="J45" s="220">
        <v>5781870.3399999999</v>
      </c>
      <c r="K45" s="220">
        <v>5781870.3399999999</v>
      </c>
      <c r="L45" s="220">
        <v>5781870.3399999999</v>
      </c>
      <c r="M45" s="220">
        <v>5781870.3399999999</v>
      </c>
      <c r="N45" s="220">
        <v>5781870.3399999999</v>
      </c>
      <c r="O45" s="220">
        <v>5781870.3399999999</v>
      </c>
      <c r="P45" s="220">
        <f t="shared" si="5"/>
        <v>69382444.080000013</v>
      </c>
      <c r="Q45" s="220">
        <v>5781870.3399999999</v>
      </c>
      <c r="R45" s="220">
        <v>5781870.3399999999</v>
      </c>
      <c r="S45" s="220">
        <v>5781870.3399999999</v>
      </c>
      <c r="T45" s="220">
        <v>5781870.3399999999</v>
      </c>
      <c r="U45" s="220">
        <v>5781870.3399999999</v>
      </c>
      <c r="V45" s="220">
        <v>5781870.3399999999</v>
      </c>
      <c r="W45" s="220">
        <v>5781870.3399999999</v>
      </c>
      <c r="X45" s="220">
        <v>5781870.3399999999</v>
      </c>
      <c r="Y45" s="220">
        <v>5781870.3399999999</v>
      </c>
      <c r="Z45" s="220">
        <v>5781870.3399999999</v>
      </c>
      <c r="AA45" s="220">
        <v>5781870.3399999999</v>
      </c>
      <c r="AB45" s="220">
        <v>5781870.3399999999</v>
      </c>
      <c r="AC45" s="220">
        <v>5781870.3399999999</v>
      </c>
      <c r="AD45" s="220">
        <v>5781870.3399999999</v>
      </c>
      <c r="AE45" s="220">
        <v>5781870.3399999999</v>
      </c>
      <c r="AF45" s="220">
        <v>5781870.3399999999</v>
      </c>
      <c r="AG45" s="220">
        <f t="shared" si="6"/>
        <v>69382444.080000013</v>
      </c>
      <c r="AH45" s="219"/>
      <c r="AI45" s="235">
        <f t="shared" si="9"/>
        <v>5830.05</v>
      </c>
      <c r="AJ45" s="235">
        <f t="shared" si="9"/>
        <v>5830.05</v>
      </c>
      <c r="AK45" s="235">
        <f t="shared" si="9"/>
        <v>5830.05</v>
      </c>
      <c r="AL45" s="235">
        <f t="shared" si="7"/>
        <v>5830.05</v>
      </c>
      <c r="AM45" s="235">
        <f t="shared" si="7"/>
        <v>5830.05</v>
      </c>
      <c r="AN45" s="235">
        <f t="shared" si="7"/>
        <v>5830.05</v>
      </c>
      <c r="AO45" s="235">
        <f t="shared" si="7"/>
        <v>5830.05</v>
      </c>
      <c r="AP45" s="235">
        <f t="shared" si="7"/>
        <v>5830.05</v>
      </c>
      <c r="AQ45" s="235">
        <f t="shared" si="7"/>
        <v>5830.05</v>
      </c>
      <c r="AR45" s="235">
        <f t="shared" si="7"/>
        <v>5830.05</v>
      </c>
      <c r="AS45" s="235">
        <f t="shared" si="7"/>
        <v>5830.05</v>
      </c>
      <c r="AT45" s="235">
        <f t="shared" si="7"/>
        <v>5830.05</v>
      </c>
      <c r="AU45" s="236">
        <f t="shared" si="1"/>
        <v>69960.60000000002</v>
      </c>
      <c r="AV45" s="236">
        <f t="shared" si="2"/>
        <v>5830.05</v>
      </c>
      <c r="AW45" s="236">
        <f t="shared" si="2"/>
        <v>5830.05</v>
      </c>
      <c r="AX45" s="236">
        <f t="shared" si="2"/>
        <v>5830.05</v>
      </c>
      <c r="AY45" s="236">
        <f t="shared" si="2"/>
        <v>5830.05</v>
      </c>
      <c r="AZ45" s="236">
        <f t="shared" si="10"/>
        <v>5830.05</v>
      </c>
      <c r="BA45" s="236">
        <f t="shared" si="10"/>
        <v>5830.05</v>
      </c>
      <c r="BB45" s="236">
        <f t="shared" si="10"/>
        <v>5830.05</v>
      </c>
      <c r="BC45" s="236">
        <f t="shared" si="8"/>
        <v>5830.05</v>
      </c>
      <c r="BD45" s="236">
        <f t="shared" si="8"/>
        <v>5830.05</v>
      </c>
      <c r="BE45" s="236">
        <f t="shared" si="8"/>
        <v>5830.05</v>
      </c>
      <c r="BF45" s="236">
        <f t="shared" si="8"/>
        <v>5830.05</v>
      </c>
      <c r="BG45" s="236">
        <f t="shared" si="8"/>
        <v>5830.05</v>
      </c>
      <c r="BH45" s="236">
        <f t="shared" si="8"/>
        <v>5830.05</v>
      </c>
      <c r="BI45" s="236">
        <f t="shared" si="8"/>
        <v>5830.05</v>
      </c>
      <c r="BJ45" s="236">
        <f t="shared" si="8"/>
        <v>5830.05</v>
      </c>
      <c r="BK45" s="236">
        <f t="shared" si="8"/>
        <v>5830.05</v>
      </c>
      <c r="BL45" s="235">
        <f t="shared" si="4"/>
        <v>69960.60000000002</v>
      </c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</row>
    <row r="46" spans="1:87">
      <c r="A46" s="234" t="s">
        <v>259</v>
      </c>
      <c r="B46" s="292">
        <v>1.8100000000000002E-2</v>
      </c>
      <c r="C46" s="292">
        <v>1.8100000000000002E-2</v>
      </c>
      <c r="D46" s="220">
        <v>96310133.989999995</v>
      </c>
      <c r="E46" s="220">
        <v>96350811.510000005</v>
      </c>
      <c r="F46" s="220">
        <v>96397513.319999993</v>
      </c>
      <c r="G46" s="220">
        <v>96446872.390000001</v>
      </c>
      <c r="H46" s="220">
        <v>96480733.340000004</v>
      </c>
      <c r="I46" s="220">
        <v>96531466.290000007</v>
      </c>
      <c r="J46" s="220">
        <v>96761415.024999991</v>
      </c>
      <c r="K46" s="220">
        <v>97006093.979999989</v>
      </c>
      <c r="L46" s="220">
        <v>97052968.979999989</v>
      </c>
      <c r="M46" s="220">
        <v>97142765.864999995</v>
      </c>
      <c r="N46" s="220">
        <v>97223187.749999985</v>
      </c>
      <c r="O46" s="220">
        <v>97223187.749999985</v>
      </c>
      <c r="P46" s="220">
        <f t="shared" si="5"/>
        <v>1160927150.1899998</v>
      </c>
      <c r="Q46" s="220">
        <v>97223187.749999985</v>
      </c>
      <c r="R46" s="220">
        <v>97223187.749999985</v>
      </c>
      <c r="S46" s="220">
        <v>97223187.749999985</v>
      </c>
      <c r="T46" s="220">
        <v>97223187.749999985</v>
      </c>
      <c r="U46" s="220">
        <v>97371895.099999979</v>
      </c>
      <c r="V46" s="220">
        <v>97371895.099999979</v>
      </c>
      <c r="W46" s="220">
        <v>97371895.099999979</v>
      </c>
      <c r="X46" s="220">
        <v>97371895.099999979</v>
      </c>
      <c r="Y46" s="220">
        <v>97371895.099999979</v>
      </c>
      <c r="Z46" s="220">
        <v>97371895.099999979</v>
      </c>
      <c r="AA46" s="220">
        <v>97371895.099999979</v>
      </c>
      <c r="AB46" s="220">
        <v>97371895.099999979</v>
      </c>
      <c r="AC46" s="220">
        <v>97371895.099999979</v>
      </c>
      <c r="AD46" s="220">
        <v>97371895.099999979</v>
      </c>
      <c r="AE46" s="220">
        <v>97371895.099999979</v>
      </c>
      <c r="AF46" s="220">
        <v>97371895.099999979</v>
      </c>
      <c r="AG46" s="220">
        <f t="shared" si="6"/>
        <v>1168462741.2</v>
      </c>
      <c r="AH46" s="219"/>
      <c r="AI46" s="235">
        <f t="shared" si="9"/>
        <v>145267.79</v>
      </c>
      <c r="AJ46" s="235">
        <f t="shared" si="9"/>
        <v>145329.14000000001</v>
      </c>
      <c r="AK46" s="235">
        <f t="shared" si="9"/>
        <v>145399.57999999999</v>
      </c>
      <c r="AL46" s="235">
        <f t="shared" si="7"/>
        <v>145474.03</v>
      </c>
      <c r="AM46" s="235">
        <f t="shared" si="7"/>
        <v>145525.10999999999</v>
      </c>
      <c r="AN46" s="235">
        <f t="shared" si="7"/>
        <v>145601.63</v>
      </c>
      <c r="AO46" s="235">
        <f t="shared" si="7"/>
        <v>145948.47</v>
      </c>
      <c r="AP46" s="235">
        <f t="shared" si="7"/>
        <v>146317.53</v>
      </c>
      <c r="AQ46" s="235">
        <f t="shared" si="7"/>
        <v>146388.23000000001</v>
      </c>
      <c r="AR46" s="235">
        <f t="shared" si="7"/>
        <v>146523.67000000001</v>
      </c>
      <c r="AS46" s="235">
        <f t="shared" si="7"/>
        <v>146644.97</v>
      </c>
      <c r="AT46" s="235">
        <f t="shared" si="7"/>
        <v>146644.97</v>
      </c>
      <c r="AU46" s="236">
        <f t="shared" si="1"/>
        <v>1751065.1199999999</v>
      </c>
      <c r="AV46" s="236">
        <f t="shared" si="2"/>
        <v>146644.97</v>
      </c>
      <c r="AW46" s="236">
        <f t="shared" si="2"/>
        <v>146644.97</v>
      </c>
      <c r="AX46" s="236">
        <f t="shared" si="2"/>
        <v>146644.97</v>
      </c>
      <c r="AY46" s="236">
        <f t="shared" si="2"/>
        <v>146644.97</v>
      </c>
      <c r="AZ46" s="236">
        <f t="shared" si="10"/>
        <v>146869.28</v>
      </c>
      <c r="BA46" s="236">
        <f t="shared" si="10"/>
        <v>146869.28</v>
      </c>
      <c r="BB46" s="236">
        <f t="shared" si="10"/>
        <v>146869.28</v>
      </c>
      <c r="BC46" s="236">
        <f t="shared" si="8"/>
        <v>146869.28</v>
      </c>
      <c r="BD46" s="236">
        <f t="shared" si="8"/>
        <v>146869.28</v>
      </c>
      <c r="BE46" s="236">
        <f t="shared" si="8"/>
        <v>146869.28</v>
      </c>
      <c r="BF46" s="236">
        <f t="shared" si="8"/>
        <v>146869.28</v>
      </c>
      <c r="BG46" s="236">
        <f t="shared" si="8"/>
        <v>146869.28</v>
      </c>
      <c r="BH46" s="236">
        <f t="shared" si="8"/>
        <v>146869.28</v>
      </c>
      <c r="BI46" s="236">
        <f t="shared" si="8"/>
        <v>146869.28</v>
      </c>
      <c r="BJ46" s="236">
        <f t="shared" si="8"/>
        <v>146869.28</v>
      </c>
      <c r="BK46" s="236">
        <f t="shared" si="8"/>
        <v>146869.28</v>
      </c>
      <c r="BL46" s="235">
        <f t="shared" si="4"/>
        <v>1762431.36</v>
      </c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</row>
    <row r="47" spans="1:87">
      <c r="A47" s="234" t="s">
        <v>260</v>
      </c>
      <c r="B47" s="292">
        <v>1.8100000000000002E-2</v>
      </c>
      <c r="C47" s="292">
        <v>1.8100000000000002E-2</v>
      </c>
      <c r="D47" s="220">
        <v>468724.34</v>
      </c>
      <c r="E47" s="220">
        <v>468724.34</v>
      </c>
      <c r="F47" s="220">
        <v>468724.34</v>
      </c>
      <c r="G47" s="220">
        <v>468724.34</v>
      </c>
      <c r="H47" s="220">
        <v>468724.34</v>
      </c>
      <c r="I47" s="220">
        <v>468724.34</v>
      </c>
      <c r="J47" s="220">
        <v>148707.35000000003</v>
      </c>
      <c r="K47" s="220">
        <v>148707.35000000003</v>
      </c>
      <c r="L47" s="220">
        <v>148707.35000000003</v>
      </c>
      <c r="M47" s="220">
        <v>148707.35000000003</v>
      </c>
      <c r="N47" s="220">
        <v>148707.35000000003</v>
      </c>
      <c r="O47" s="220">
        <v>148707.35000000003</v>
      </c>
      <c r="P47" s="220">
        <f t="shared" si="5"/>
        <v>3704590.1400000006</v>
      </c>
      <c r="Q47" s="220">
        <v>148707.35000000003</v>
      </c>
      <c r="R47" s="220">
        <v>148707.35000000003</v>
      </c>
      <c r="S47" s="220">
        <v>148707.35000000003</v>
      </c>
      <c r="T47" s="220">
        <v>148707.35000000003</v>
      </c>
      <c r="U47" s="220">
        <v>0</v>
      </c>
      <c r="V47" s="220">
        <v>0</v>
      </c>
      <c r="W47" s="220">
        <v>0</v>
      </c>
      <c r="X47" s="220">
        <v>0</v>
      </c>
      <c r="Y47" s="220">
        <v>0</v>
      </c>
      <c r="Z47" s="220">
        <v>0</v>
      </c>
      <c r="AA47" s="220">
        <v>0</v>
      </c>
      <c r="AB47" s="220">
        <v>0</v>
      </c>
      <c r="AC47" s="220">
        <v>0</v>
      </c>
      <c r="AD47" s="220">
        <v>0</v>
      </c>
      <c r="AE47" s="220">
        <v>0</v>
      </c>
      <c r="AF47" s="220">
        <v>0</v>
      </c>
      <c r="AG47" s="220">
        <f t="shared" si="6"/>
        <v>0</v>
      </c>
      <c r="AH47" s="219"/>
      <c r="AI47" s="235">
        <f t="shared" si="9"/>
        <v>706.99</v>
      </c>
      <c r="AJ47" s="235">
        <f t="shared" si="9"/>
        <v>706.99</v>
      </c>
      <c r="AK47" s="235">
        <f t="shared" si="9"/>
        <v>706.99</v>
      </c>
      <c r="AL47" s="235">
        <f t="shared" si="7"/>
        <v>706.99</v>
      </c>
      <c r="AM47" s="235">
        <f t="shared" si="7"/>
        <v>706.99</v>
      </c>
      <c r="AN47" s="235">
        <f t="shared" si="7"/>
        <v>706.99</v>
      </c>
      <c r="AO47" s="235">
        <f t="shared" si="7"/>
        <v>224.3</v>
      </c>
      <c r="AP47" s="235">
        <f t="shared" si="7"/>
        <v>224.3</v>
      </c>
      <c r="AQ47" s="235">
        <f t="shared" si="7"/>
        <v>224.3</v>
      </c>
      <c r="AR47" s="235">
        <f t="shared" si="7"/>
        <v>224.3</v>
      </c>
      <c r="AS47" s="235">
        <f t="shared" si="7"/>
        <v>224.3</v>
      </c>
      <c r="AT47" s="235">
        <f t="shared" si="7"/>
        <v>224.3</v>
      </c>
      <c r="AU47" s="236">
        <f t="shared" si="1"/>
        <v>5587.7400000000007</v>
      </c>
      <c r="AV47" s="236">
        <f t="shared" si="2"/>
        <v>224.3</v>
      </c>
      <c r="AW47" s="236">
        <f t="shared" si="2"/>
        <v>224.3</v>
      </c>
      <c r="AX47" s="236">
        <f t="shared" si="2"/>
        <v>224.3</v>
      </c>
      <c r="AY47" s="236">
        <f t="shared" si="2"/>
        <v>224.3</v>
      </c>
      <c r="AZ47" s="236">
        <f t="shared" si="10"/>
        <v>0</v>
      </c>
      <c r="BA47" s="236">
        <f t="shared" si="10"/>
        <v>0</v>
      </c>
      <c r="BB47" s="236">
        <f t="shared" si="10"/>
        <v>0</v>
      </c>
      <c r="BC47" s="236">
        <f t="shared" si="8"/>
        <v>0</v>
      </c>
      <c r="BD47" s="236">
        <f t="shared" si="8"/>
        <v>0</v>
      </c>
      <c r="BE47" s="236">
        <f t="shared" si="8"/>
        <v>0</v>
      </c>
      <c r="BF47" s="236">
        <f t="shared" si="8"/>
        <v>0</v>
      </c>
      <c r="BG47" s="236">
        <f t="shared" si="8"/>
        <v>0</v>
      </c>
      <c r="BH47" s="236">
        <f t="shared" si="8"/>
        <v>0</v>
      </c>
      <c r="BI47" s="236">
        <f t="shared" si="8"/>
        <v>0</v>
      </c>
      <c r="BJ47" s="236">
        <f t="shared" si="8"/>
        <v>0</v>
      </c>
      <c r="BK47" s="236">
        <f t="shared" si="8"/>
        <v>0</v>
      </c>
      <c r="BL47" s="235">
        <f t="shared" si="4"/>
        <v>0</v>
      </c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  <c r="CE47" s="234"/>
      <c r="CF47" s="234"/>
      <c r="CG47" s="234"/>
      <c r="CH47" s="234"/>
      <c r="CI47" s="234"/>
    </row>
    <row r="48" spans="1:87">
      <c r="A48" s="234" t="s">
        <v>261</v>
      </c>
      <c r="B48" s="292">
        <v>0</v>
      </c>
      <c r="C48" s="292">
        <v>0</v>
      </c>
      <c r="D48" s="220">
        <v>83735.680000000008</v>
      </c>
      <c r="E48" s="220">
        <v>83735.680000000008</v>
      </c>
      <c r="F48" s="220">
        <v>83735.680000000008</v>
      </c>
      <c r="G48" s="220">
        <v>83735.680000000008</v>
      </c>
      <c r="H48" s="220">
        <v>83735.680000000008</v>
      </c>
      <c r="I48" s="220">
        <v>83735.680000000008</v>
      </c>
      <c r="J48" s="220">
        <v>83735.680000000008</v>
      </c>
      <c r="K48" s="220">
        <v>83735.680000000008</v>
      </c>
      <c r="L48" s="220">
        <v>83735.680000000008</v>
      </c>
      <c r="M48" s="220">
        <v>83735.680000000008</v>
      </c>
      <c r="N48" s="220">
        <v>83735.680000000008</v>
      </c>
      <c r="O48" s="220">
        <v>83735.680000000008</v>
      </c>
      <c r="P48" s="220">
        <f t="shared" si="5"/>
        <v>1004828.1600000003</v>
      </c>
      <c r="Q48" s="220">
        <v>83735.680000000008</v>
      </c>
      <c r="R48" s="220">
        <v>83735.680000000008</v>
      </c>
      <c r="S48" s="220">
        <v>83735.680000000008</v>
      </c>
      <c r="T48" s="220">
        <v>83735.680000000008</v>
      </c>
      <c r="U48" s="220">
        <v>83735.680000000008</v>
      </c>
      <c r="V48" s="220">
        <v>83735.680000000008</v>
      </c>
      <c r="W48" s="220">
        <v>83735.680000000008</v>
      </c>
      <c r="X48" s="220">
        <v>83735.680000000008</v>
      </c>
      <c r="Y48" s="220">
        <v>83735.680000000008</v>
      </c>
      <c r="Z48" s="220">
        <v>83735.680000000008</v>
      </c>
      <c r="AA48" s="220">
        <v>83735.680000000008</v>
      </c>
      <c r="AB48" s="220">
        <v>83735.680000000008</v>
      </c>
      <c r="AC48" s="220">
        <v>83735.680000000008</v>
      </c>
      <c r="AD48" s="220">
        <v>83735.680000000008</v>
      </c>
      <c r="AE48" s="220">
        <v>83735.680000000008</v>
      </c>
      <c r="AF48" s="220">
        <v>83735.680000000008</v>
      </c>
      <c r="AG48" s="220">
        <f t="shared" si="6"/>
        <v>1004828.1600000003</v>
      </c>
      <c r="AH48" s="219"/>
      <c r="AI48" s="235">
        <f t="shared" si="9"/>
        <v>0</v>
      </c>
      <c r="AJ48" s="235">
        <f t="shared" si="9"/>
        <v>0</v>
      </c>
      <c r="AK48" s="235">
        <f t="shared" si="9"/>
        <v>0</v>
      </c>
      <c r="AL48" s="235">
        <f t="shared" si="7"/>
        <v>0</v>
      </c>
      <c r="AM48" s="235">
        <f t="shared" si="7"/>
        <v>0</v>
      </c>
      <c r="AN48" s="235">
        <f t="shared" si="7"/>
        <v>0</v>
      </c>
      <c r="AO48" s="235">
        <f t="shared" si="7"/>
        <v>0</v>
      </c>
      <c r="AP48" s="235">
        <f t="shared" si="7"/>
        <v>0</v>
      </c>
      <c r="AQ48" s="235">
        <f t="shared" si="7"/>
        <v>0</v>
      </c>
      <c r="AR48" s="235">
        <f t="shared" si="7"/>
        <v>0</v>
      </c>
      <c r="AS48" s="235">
        <f t="shared" si="7"/>
        <v>0</v>
      </c>
      <c r="AT48" s="235">
        <f t="shared" si="7"/>
        <v>0</v>
      </c>
      <c r="AU48" s="236">
        <f t="shared" si="1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10"/>
        <v>0</v>
      </c>
      <c r="BA48" s="236">
        <f t="shared" si="10"/>
        <v>0</v>
      </c>
      <c r="BB48" s="236">
        <f t="shared" si="10"/>
        <v>0</v>
      </c>
      <c r="BC48" s="236">
        <f t="shared" si="8"/>
        <v>0</v>
      </c>
      <c r="BD48" s="236">
        <f t="shared" si="8"/>
        <v>0</v>
      </c>
      <c r="BE48" s="236">
        <f t="shared" si="8"/>
        <v>0</v>
      </c>
      <c r="BF48" s="236">
        <f t="shared" si="8"/>
        <v>0</v>
      </c>
      <c r="BG48" s="236">
        <f t="shared" si="8"/>
        <v>0</v>
      </c>
      <c r="BH48" s="236">
        <f t="shared" si="8"/>
        <v>0</v>
      </c>
      <c r="BI48" s="236">
        <f t="shared" si="8"/>
        <v>0</v>
      </c>
      <c r="BJ48" s="236">
        <f t="shared" si="8"/>
        <v>0</v>
      </c>
      <c r="BK48" s="236">
        <f t="shared" si="8"/>
        <v>0</v>
      </c>
      <c r="BL48" s="235">
        <f t="shared" si="4"/>
        <v>0</v>
      </c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</row>
    <row r="49" spans="1:87">
      <c r="A49" s="234" t="s">
        <v>262</v>
      </c>
      <c r="B49" s="292">
        <v>0</v>
      </c>
      <c r="C49" s="292">
        <v>0</v>
      </c>
      <c r="D49" s="220">
        <v>514445.05</v>
      </c>
      <c r="E49" s="220">
        <v>415878.02</v>
      </c>
      <c r="F49" s="220">
        <v>317310.99</v>
      </c>
      <c r="G49" s="220">
        <v>317310.99</v>
      </c>
      <c r="H49" s="220">
        <v>317310.99</v>
      </c>
      <c r="I49" s="220">
        <v>317310.99</v>
      </c>
      <c r="J49" s="220">
        <v>317310.99</v>
      </c>
      <c r="K49" s="220">
        <v>317310.99</v>
      </c>
      <c r="L49" s="220">
        <v>317310.99</v>
      </c>
      <c r="M49" s="220">
        <v>317310.99</v>
      </c>
      <c r="N49" s="220">
        <v>317310.99</v>
      </c>
      <c r="O49" s="220">
        <v>317310.99</v>
      </c>
      <c r="P49" s="220">
        <f t="shared" si="5"/>
        <v>4103432.9700000016</v>
      </c>
      <c r="Q49" s="220">
        <v>317310.99</v>
      </c>
      <c r="R49" s="220">
        <v>317310.99</v>
      </c>
      <c r="S49" s="220">
        <v>317310.99</v>
      </c>
      <c r="T49" s="220">
        <v>317310.99</v>
      </c>
      <c r="U49" s="220">
        <v>317310.99</v>
      </c>
      <c r="V49" s="220">
        <v>317310.99</v>
      </c>
      <c r="W49" s="220">
        <v>317310.99</v>
      </c>
      <c r="X49" s="220">
        <v>317310.99</v>
      </c>
      <c r="Y49" s="220">
        <v>317310.99</v>
      </c>
      <c r="Z49" s="220">
        <v>317310.99</v>
      </c>
      <c r="AA49" s="220">
        <v>317310.99</v>
      </c>
      <c r="AB49" s="220">
        <v>317310.99</v>
      </c>
      <c r="AC49" s="220">
        <v>317310.99</v>
      </c>
      <c r="AD49" s="220">
        <v>317310.99</v>
      </c>
      <c r="AE49" s="220">
        <v>317310.99</v>
      </c>
      <c r="AF49" s="220">
        <v>317310.99</v>
      </c>
      <c r="AG49" s="220">
        <f t="shared" si="6"/>
        <v>3807731.8800000008</v>
      </c>
      <c r="AH49" s="219"/>
      <c r="AI49" s="235">
        <f t="shared" si="9"/>
        <v>0</v>
      </c>
      <c r="AJ49" s="235">
        <f t="shared" si="9"/>
        <v>0</v>
      </c>
      <c r="AK49" s="235">
        <f t="shared" si="9"/>
        <v>0</v>
      </c>
      <c r="AL49" s="235">
        <f t="shared" si="7"/>
        <v>0</v>
      </c>
      <c r="AM49" s="235">
        <f t="shared" si="7"/>
        <v>0</v>
      </c>
      <c r="AN49" s="235">
        <f t="shared" si="7"/>
        <v>0</v>
      </c>
      <c r="AO49" s="235">
        <f t="shared" si="7"/>
        <v>0</v>
      </c>
      <c r="AP49" s="235">
        <f t="shared" si="7"/>
        <v>0</v>
      </c>
      <c r="AQ49" s="235">
        <f t="shared" si="7"/>
        <v>0</v>
      </c>
      <c r="AR49" s="235">
        <f t="shared" si="7"/>
        <v>0</v>
      </c>
      <c r="AS49" s="235">
        <f t="shared" si="7"/>
        <v>0</v>
      </c>
      <c r="AT49" s="235">
        <f t="shared" si="7"/>
        <v>0</v>
      </c>
      <c r="AU49" s="236">
        <f t="shared" si="1"/>
        <v>0</v>
      </c>
      <c r="AV49" s="236">
        <f t="shared" si="2"/>
        <v>0</v>
      </c>
      <c r="AW49" s="236">
        <f t="shared" si="2"/>
        <v>0</v>
      </c>
      <c r="AX49" s="236">
        <f t="shared" si="2"/>
        <v>0</v>
      </c>
      <c r="AY49" s="236">
        <f t="shared" si="2"/>
        <v>0</v>
      </c>
      <c r="AZ49" s="236">
        <f t="shared" si="10"/>
        <v>0</v>
      </c>
      <c r="BA49" s="236">
        <f t="shared" si="10"/>
        <v>0</v>
      </c>
      <c r="BB49" s="236">
        <f t="shared" si="10"/>
        <v>0</v>
      </c>
      <c r="BC49" s="236">
        <f t="shared" si="8"/>
        <v>0</v>
      </c>
      <c r="BD49" s="236">
        <f t="shared" si="8"/>
        <v>0</v>
      </c>
      <c r="BE49" s="236">
        <f t="shared" si="8"/>
        <v>0</v>
      </c>
      <c r="BF49" s="236">
        <f t="shared" si="8"/>
        <v>0</v>
      </c>
      <c r="BG49" s="236">
        <f t="shared" si="8"/>
        <v>0</v>
      </c>
      <c r="BH49" s="236">
        <f t="shared" si="8"/>
        <v>0</v>
      </c>
      <c r="BI49" s="236">
        <f t="shared" si="8"/>
        <v>0</v>
      </c>
      <c r="BJ49" s="236">
        <f t="shared" si="8"/>
        <v>0</v>
      </c>
      <c r="BK49" s="236">
        <f t="shared" si="8"/>
        <v>0</v>
      </c>
      <c r="BL49" s="235">
        <f t="shared" si="4"/>
        <v>0</v>
      </c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</row>
    <row r="50" spans="1:87">
      <c r="A50" s="234" t="s">
        <v>263</v>
      </c>
      <c r="B50" s="292">
        <v>3.2100000000000004E-2</v>
      </c>
      <c r="C50" s="292">
        <v>3.2100000000000004E-2</v>
      </c>
      <c r="D50" s="220">
        <v>4007795.4</v>
      </c>
      <c r="E50" s="220">
        <v>4007795.4</v>
      </c>
      <c r="F50" s="220">
        <v>4007795.4</v>
      </c>
      <c r="G50" s="220">
        <v>4007795.4</v>
      </c>
      <c r="H50" s="220">
        <v>4007795.4</v>
      </c>
      <c r="I50" s="220">
        <v>4007795.4</v>
      </c>
      <c r="J50" s="220">
        <v>4007795.4</v>
      </c>
      <c r="K50" s="220">
        <v>4007795.4</v>
      </c>
      <c r="L50" s="220">
        <v>4007795.4</v>
      </c>
      <c r="M50" s="220">
        <v>4007795.4</v>
      </c>
      <c r="N50" s="220">
        <v>4007795.4</v>
      </c>
      <c r="O50" s="220">
        <v>4007795.4</v>
      </c>
      <c r="P50" s="220">
        <f t="shared" si="5"/>
        <v>48093544.79999999</v>
      </c>
      <c r="Q50" s="220">
        <v>4007795.4</v>
      </c>
      <c r="R50" s="220">
        <v>4007795.4</v>
      </c>
      <c r="S50" s="220">
        <v>4007795.4</v>
      </c>
      <c r="T50" s="220">
        <v>4007795.4</v>
      </c>
      <c r="U50" s="220">
        <v>4007795.4</v>
      </c>
      <c r="V50" s="220">
        <v>4007795.4</v>
      </c>
      <c r="W50" s="220">
        <v>4007795.4</v>
      </c>
      <c r="X50" s="220">
        <v>4007795.4</v>
      </c>
      <c r="Y50" s="220">
        <v>4007795.4</v>
      </c>
      <c r="Z50" s="220">
        <v>4007795.4</v>
      </c>
      <c r="AA50" s="220">
        <v>4007795.4</v>
      </c>
      <c r="AB50" s="220">
        <v>4007795.4</v>
      </c>
      <c r="AC50" s="220">
        <v>4007795.4</v>
      </c>
      <c r="AD50" s="220">
        <v>4007795.4</v>
      </c>
      <c r="AE50" s="220">
        <v>4007795.4</v>
      </c>
      <c r="AF50" s="220">
        <v>4007795.4</v>
      </c>
      <c r="AG50" s="220">
        <f t="shared" si="6"/>
        <v>48093544.79999999</v>
      </c>
      <c r="AH50" s="219"/>
      <c r="AI50" s="235">
        <f t="shared" si="9"/>
        <v>10720.85</v>
      </c>
      <c r="AJ50" s="235">
        <f t="shared" si="9"/>
        <v>10720.85</v>
      </c>
      <c r="AK50" s="235">
        <f t="shared" si="9"/>
        <v>10720.85</v>
      </c>
      <c r="AL50" s="235">
        <f t="shared" si="7"/>
        <v>10720.85</v>
      </c>
      <c r="AM50" s="235">
        <f t="shared" si="7"/>
        <v>10720.85</v>
      </c>
      <c r="AN50" s="235">
        <f t="shared" si="7"/>
        <v>10720.85</v>
      </c>
      <c r="AO50" s="235">
        <f t="shared" si="7"/>
        <v>10720.85</v>
      </c>
      <c r="AP50" s="235">
        <f t="shared" si="7"/>
        <v>10720.85</v>
      </c>
      <c r="AQ50" s="235">
        <f t="shared" si="7"/>
        <v>10720.85</v>
      </c>
      <c r="AR50" s="235">
        <f t="shared" si="7"/>
        <v>10720.85</v>
      </c>
      <c r="AS50" s="235">
        <f t="shared" si="7"/>
        <v>10720.85</v>
      </c>
      <c r="AT50" s="235">
        <f t="shared" si="7"/>
        <v>10720.85</v>
      </c>
      <c r="AU50" s="236">
        <f t="shared" si="1"/>
        <v>128650.20000000003</v>
      </c>
      <c r="AV50" s="236">
        <f t="shared" si="2"/>
        <v>10720.85</v>
      </c>
      <c r="AW50" s="236">
        <f t="shared" si="2"/>
        <v>10720.85</v>
      </c>
      <c r="AX50" s="236">
        <f t="shared" si="2"/>
        <v>10720.85</v>
      </c>
      <c r="AY50" s="236">
        <f t="shared" si="2"/>
        <v>10720.85</v>
      </c>
      <c r="AZ50" s="236">
        <f t="shared" si="10"/>
        <v>10720.85</v>
      </c>
      <c r="BA50" s="236">
        <f t="shared" si="10"/>
        <v>10720.85</v>
      </c>
      <c r="BB50" s="236">
        <f t="shared" si="10"/>
        <v>10720.85</v>
      </c>
      <c r="BC50" s="236">
        <f t="shared" si="8"/>
        <v>10720.85</v>
      </c>
      <c r="BD50" s="236">
        <f t="shared" si="8"/>
        <v>10720.85</v>
      </c>
      <c r="BE50" s="236">
        <f t="shared" si="8"/>
        <v>10720.85</v>
      </c>
      <c r="BF50" s="236">
        <f t="shared" si="8"/>
        <v>10720.85</v>
      </c>
      <c r="BG50" s="236">
        <f t="shared" si="8"/>
        <v>10720.85</v>
      </c>
      <c r="BH50" s="236">
        <f t="shared" si="8"/>
        <v>10720.85</v>
      </c>
      <c r="BI50" s="236">
        <f t="shared" si="8"/>
        <v>10720.85</v>
      </c>
      <c r="BJ50" s="236">
        <f t="shared" si="8"/>
        <v>10720.85</v>
      </c>
      <c r="BK50" s="236">
        <f t="shared" si="8"/>
        <v>10720.85</v>
      </c>
      <c r="BL50" s="235">
        <f t="shared" si="4"/>
        <v>128650.20000000003</v>
      </c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</row>
    <row r="51" spans="1:87">
      <c r="A51" s="234" t="s">
        <v>264</v>
      </c>
      <c r="B51" s="231">
        <v>1.2999999999999999E-2</v>
      </c>
      <c r="C51" s="231">
        <v>0</v>
      </c>
      <c r="D51" s="220">
        <v>13208176.67</v>
      </c>
      <c r="E51" s="220">
        <v>13208176.67</v>
      </c>
      <c r="F51" s="220">
        <v>13208176.67</v>
      </c>
      <c r="G51" s="220">
        <v>13208176.67</v>
      </c>
      <c r="H51" s="220">
        <v>13208176.67</v>
      </c>
      <c r="I51" s="220">
        <v>13208176.67</v>
      </c>
      <c r="J51" s="220">
        <v>13208176.67</v>
      </c>
      <c r="K51" s="220">
        <v>13208176.67</v>
      </c>
      <c r="L51" s="220">
        <v>13208176.67</v>
      </c>
      <c r="M51" s="220">
        <v>13208176.67</v>
      </c>
      <c r="N51" s="220">
        <v>13208176.67</v>
      </c>
      <c r="O51" s="220">
        <v>13208176.67</v>
      </c>
      <c r="P51" s="220">
        <f t="shared" si="5"/>
        <v>158498120.03999999</v>
      </c>
      <c r="Q51" s="220">
        <v>13208176.67</v>
      </c>
      <c r="R51" s="220">
        <v>13208176.67</v>
      </c>
      <c r="S51" s="220">
        <v>13208176.67</v>
      </c>
      <c r="T51" s="220">
        <v>13208176.67</v>
      </c>
      <c r="U51" s="220">
        <v>13208176.67</v>
      </c>
      <c r="V51" s="220">
        <v>13208176.67</v>
      </c>
      <c r="W51" s="220">
        <v>13208176.67</v>
      </c>
      <c r="X51" s="220">
        <v>13208176.67</v>
      </c>
      <c r="Y51" s="220">
        <v>13208176.67</v>
      </c>
      <c r="Z51" s="220">
        <v>13208176.67</v>
      </c>
      <c r="AA51" s="220">
        <v>13208176.67</v>
      </c>
      <c r="AB51" s="220">
        <v>13208176.67</v>
      </c>
      <c r="AC51" s="220">
        <v>13208176.67</v>
      </c>
      <c r="AD51" s="220">
        <v>13208176.67</v>
      </c>
      <c r="AE51" s="220">
        <v>13208176.67</v>
      </c>
      <c r="AF51" s="220">
        <v>13208176.67</v>
      </c>
      <c r="AG51" s="220">
        <f t="shared" si="6"/>
        <v>158498120.03999999</v>
      </c>
      <c r="AH51" s="219"/>
      <c r="AI51" s="235">
        <f t="shared" si="9"/>
        <v>14308.86</v>
      </c>
      <c r="AJ51" s="235">
        <f t="shared" si="9"/>
        <v>14308.86</v>
      </c>
      <c r="AK51" s="235">
        <f t="shared" si="9"/>
        <v>14308.86</v>
      </c>
      <c r="AL51" s="235">
        <f t="shared" si="7"/>
        <v>14308.86</v>
      </c>
      <c r="AM51" s="235">
        <f t="shared" si="7"/>
        <v>14308.86</v>
      </c>
      <c r="AN51" s="235">
        <f t="shared" si="7"/>
        <v>14308.86</v>
      </c>
      <c r="AO51" s="235">
        <f t="shared" si="7"/>
        <v>14308.86</v>
      </c>
      <c r="AP51" s="235">
        <f t="shared" si="7"/>
        <v>14308.86</v>
      </c>
      <c r="AQ51" s="235">
        <f t="shared" si="7"/>
        <v>14308.86</v>
      </c>
      <c r="AR51" s="235">
        <f t="shared" si="7"/>
        <v>14308.86</v>
      </c>
      <c r="AS51" s="235">
        <f t="shared" si="7"/>
        <v>14308.86</v>
      </c>
      <c r="AT51" s="235">
        <f t="shared" si="7"/>
        <v>14308.86</v>
      </c>
      <c r="AU51" s="236">
        <f t="shared" si="1"/>
        <v>171706.32</v>
      </c>
      <c r="AV51" s="236">
        <f t="shared" si="2"/>
        <v>14308.86</v>
      </c>
      <c r="AW51" s="236">
        <f t="shared" si="2"/>
        <v>14308.86</v>
      </c>
      <c r="AX51" s="236">
        <f t="shared" si="2"/>
        <v>14308.86</v>
      </c>
      <c r="AY51" s="236">
        <f t="shared" si="2"/>
        <v>14308.86</v>
      </c>
      <c r="AZ51" s="236">
        <f t="shared" si="10"/>
        <v>0</v>
      </c>
      <c r="BA51" s="236">
        <f t="shared" si="10"/>
        <v>0</v>
      </c>
      <c r="BB51" s="236">
        <f t="shared" si="10"/>
        <v>0</v>
      </c>
      <c r="BC51" s="236">
        <f t="shared" si="8"/>
        <v>0</v>
      </c>
      <c r="BD51" s="236">
        <f t="shared" si="8"/>
        <v>0</v>
      </c>
      <c r="BE51" s="236">
        <f t="shared" si="8"/>
        <v>0</v>
      </c>
      <c r="BF51" s="236">
        <f t="shared" si="8"/>
        <v>0</v>
      </c>
      <c r="BG51" s="236">
        <f t="shared" si="8"/>
        <v>0</v>
      </c>
      <c r="BH51" s="236">
        <f t="shared" si="8"/>
        <v>0</v>
      </c>
      <c r="BI51" s="236">
        <f t="shared" si="8"/>
        <v>0</v>
      </c>
      <c r="BJ51" s="236">
        <f t="shared" si="8"/>
        <v>0</v>
      </c>
      <c r="BK51" s="236">
        <f t="shared" si="8"/>
        <v>0</v>
      </c>
      <c r="BL51" s="235">
        <f t="shared" si="4"/>
        <v>0</v>
      </c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</row>
    <row r="52" spans="1:87">
      <c r="A52" s="234" t="s">
        <v>265</v>
      </c>
      <c r="B52" s="292">
        <v>3.2100000000000004E-2</v>
      </c>
      <c r="C52" s="292">
        <v>3.2100000000000004E-2</v>
      </c>
      <c r="D52" s="220">
        <v>0</v>
      </c>
      <c r="E52" s="220">
        <v>0</v>
      </c>
      <c r="F52" s="220">
        <v>0</v>
      </c>
      <c r="G52" s="220">
        <v>0</v>
      </c>
      <c r="H52" s="220">
        <v>0</v>
      </c>
      <c r="I52" s="220">
        <v>0</v>
      </c>
      <c r="J52" s="220">
        <v>0</v>
      </c>
      <c r="K52" s="220">
        <v>0</v>
      </c>
      <c r="L52" s="220">
        <v>0</v>
      </c>
      <c r="M52" s="220">
        <v>0</v>
      </c>
      <c r="N52" s="220">
        <v>0</v>
      </c>
      <c r="O52" s="220">
        <v>0</v>
      </c>
      <c r="P52" s="220">
        <f t="shared" si="5"/>
        <v>0</v>
      </c>
      <c r="Q52" s="220">
        <v>0</v>
      </c>
      <c r="R52" s="220">
        <v>0</v>
      </c>
      <c r="S52" s="220">
        <v>0</v>
      </c>
      <c r="T52" s="220">
        <v>0</v>
      </c>
      <c r="U52" s="220">
        <v>0</v>
      </c>
      <c r="V52" s="220">
        <v>0</v>
      </c>
      <c r="W52" s="220">
        <v>0</v>
      </c>
      <c r="X52" s="220">
        <v>0</v>
      </c>
      <c r="Y52" s="220">
        <v>0</v>
      </c>
      <c r="Z52" s="220">
        <v>0</v>
      </c>
      <c r="AA52" s="220">
        <v>0</v>
      </c>
      <c r="AB52" s="220">
        <v>0</v>
      </c>
      <c r="AC52" s="220">
        <v>0</v>
      </c>
      <c r="AD52" s="220">
        <v>0</v>
      </c>
      <c r="AE52" s="220">
        <v>0</v>
      </c>
      <c r="AF52" s="220">
        <v>0</v>
      </c>
      <c r="AG52" s="220">
        <f t="shared" si="6"/>
        <v>0</v>
      </c>
      <c r="AH52" s="219"/>
      <c r="AI52" s="235">
        <f t="shared" si="9"/>
        <v>0</v>
      </c>
      <c r="AJ52" s="235">
        <f t="shared" si="9"/>
        <v>0</v>
      </c>
      <c r="AK52" s="235">
        <f t="shared" si="9"/>
        <v>0</v>
      </c>
      <c r="AL52" s="235">
        <f t="shared" si="7"/>
        <v>0</v>
      </c>
      <c r="AM52" s="235">
        <f t="shared" si="7"/>
        <v>0</v>
      </c>
      <c r="AN52" s="235">
        <f t="shared" si="7"/>
        <v>0</v>
      </c>
      <c r="AO52" s="235">
        <f t="shared" si="7"/>
        <v>0</v>
      </c>
      <c r="AP52" s="235">
        <f t="shared" si="7"/>
        <v>0</v>
      </c>
      <c r="AQ52" s="235">
        <f t="shared" si="7"/>
        <v>0</v>
      </c>
      <c r="AR52" s="235">
        <f t="shared" si="7"/>
        <v>0</v>
      </c>
      <c r="AS52" s="235">
        <f t="shared" si="7"/>
        <v>0</v>
      </c>
      <c r="AT52" s="235">
        <f t="shared" si="7"/>
        <v>0</v>
      </c>
      <c r="AU52" s="236">
        <f t="shared" si="1"/>
        <v>0</v>
      </c>
      <c r="AV52" s="236">
        <f t="shared" si="2"/>
        <v>0</v>
      </c>
      <c r="AW52" s="236">
        <f t="shared" si="2"/>
        <v>0</v>
      </c>
      <c r="AX52" s="236">
        <f t="shared" si="2"/>
        <v>0</v>
      </c>
      <c r="AY52" s="236">
        <f t="shared" si="2"/>
        <v>0</v>
      </c>
      <c r="AZ52" s="236">
        <f t="shared" si="10"/>
        <v>0</v>
      </c>
      <c r="BA52" s="236">
        <f t="shared" si="10"/>
        <v>0</v>
      </c>
      <c r="BB52" s="236">
        <f t="shared" si="10"/>
        <v>0</v>
      </c>
      <c r="BC52" s="236">
        <f t="shared" si="8"/>
        <v>0</v>
      </c>
      <c r="BD52" s="236">
        <f t="shared" si="8"/>
        <v>0</v>
      </c>
      <c r="BE52" s="236">
        <f t="shared" si="8"/>
        <v>0</v>
      </c>
      <c r="BF52" s="236">
        <f t="shared" si="8"/>
        <v>0</v>
      </c>
      <c r="BG52" s="236">
        <f t="shared" si="8"/>
        <v>0</v>
      </c>
      <c r="BH52" s="236">
        <f t="shared" si="8"/>
        <v>0</v>
      </c>
      <c r="BI52" s="236">
        <f t="shared" si="8"/>
        <v>0</v>
      </c>
      <c r="BJ52" s="236">
        <f t="shared" si="8"/>
        <v>0</v>
      </c>
      <c r="BK52" s="236">
        <f t="shared" si="8"/>
        <v>0</v>
      </c>
      <c r="BL52" s="235">
        <f t="shared" si="4"/>
        <v>0</v>
      </c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</row>
    <row r="53" spans="1:87">
      <c r="A53" s="234" t="s">
        <v>266</v>
      </c>
      <c r="B53" s="292">
        <v>3.0799999999999998E-2</v>
      </c>
      <c r="C53" s="292">
        <v>3.0799999999999998E-2</v>
      </c>
      <c r="D53" s="220">
        <v>5385350</v>
      </c>
      <c r="E53" s="220">
        <v>5385350</v>
      </c>
      <c r="F53" s="220">
        <v>5385350</v>
      </c>
      <c r="G53" s="220">
        <v>5385350</v>
      </c>
      <c r="H53" s="220">
        <v>5385350</v>
      </c>
      <c r="I53" s="220">
        <v>5385350</v>
      </c>
      <c r="J53" s="220">
        <v>5385350</v>
      </c>
      <c r="K53" s="220">
        <v>5385350</v>
      </c>
      <c r="L53" s="220">
        <v>5385350</v>
      </c>
      <c r="M53" s="220">
        <v>5385350</v>
      </c>
      <c r="N53" s="220">
        <v>5385350</v>
      </c>
      <c r="O53" s="220">
        <v>5385350</v>
      </c>
      <c r="P53" s="220">
        <f t="shared" si="5"/>
        <v>64624200</v>
      </c>
      <c r="Q53" s="220">
        <v>5385350</v>
      </c>
      <c r="R53" s="220">
        <v>5385350</v>
      </c>
      <c r="S53" s="220">
        <v>5385350</v>
      </c>
      <c r="T53" s="220">
        <v>5385350</v>
      </c>
      <c r="U53" s="220">
        <v>5385350</v>
      </c>
      <c r="V53" s="220">
        <v>5385350</v>
      </c>
      <c r="W53" s="220">
        <v>5385350</v>
      </c>
      <c r="X53" s="220">
        <v>5385350</v>
      </c>
      <c r="Y53" s="220">
        <v>5385350</v>
      </c>
      <c r="Z53" s="220">
        <v>5385350</v>
      </c>
      <c r="AA53" s="220">
        <v>5385350</v>
      </c>
      <c r="AB53" s="220">
        <v>5385350</v>
      </c>
      <c r="AC53" s="220">
        <v>5385350</v>
      </c>
      <c r="AD53" s="220">
        <v>5385350</v>
      </c>
      <c r="AE53" s="220">
        <v>5385350</v>
      </c>
      <c r="AF53" s="220">
        <v>5385350</v>
      </c>
      <c r="AG53" s="220">
        <f t="shared" si="6"/>
        <v>64624200</v>
      </c>
      <c r="AH53" s="219"/>
      <c r="AI53" s="235">
        <f t="shared" si="9"/>
        <v>13822.4</v>
      </c>
      <c r="AJ53" s="235">
        <f t="shared" si="9"/>
        <v>13822.4</v>
      </c>
      <c r="AK53" s="235">
        <f t="shared" si="9"/>
        <v>13822.4</v>
      </c>
      <c r="AL53" s="235">
        <f t="shared" si="7"/>
        <v>13822.4</v>
      </c>
      <c r="AM53" s="235">
        <f t="shared" si="7"/>
        <v>13822.4</v>
      </c>
      <c r="AN53" s="235">
        <f t="shared" si="7"/>
        <v>13822.4</v>
      </c>
      <c r="AO53" s="235">
        <f t="shared" si="7"/>
        <v>13822.4</v>
      </c>
      <c r="AP53" s="235">
        <f t="shared" si="7"/>
        <v>13822.4</v>
      </c>
      <c r="AQ53" s="235">
        <f t="shared" si="7"/>
        <v>13822.4</v>
      </c>
      <c r="AR53" s="235">
        <f t="shared" si="7"/>
        <v>13822.4</v>
      </c>
      <c r="AS53" s="235">
        <f t="shared" si="7"/>
        <v>13822.4</v>
      </c>
      <c r="AT53" s="235">
        <f t="shared" si="7"/>
        <v>13822.4</v>
      </c>
      <c r="AU53" s="236">
        <f t="shared" si="1"/>
        <v>165868.79999999996</v>
      </c>
      <c r="AV53" s="236">
        <f t="shared" si="2"/>
        <v>13822.4</v>
      </c>
      <c r="AW53" s="236">
        <f t="shared" si="2"/>
        <v>13822.4</v>
      </c>
      <c r="AX53" s="236">
        <f t="shared" si="2"/>
        <v>13822.4</v>
      </c>
      <c r="AY53" s="236">
        <f t="shared" si="2"/>
        <v>13822.4</v>
      </c>
      <c r="AZ53" s="236">
        <f t="shared" si="10"/>
        <v>13822.4</v>
      </c>
      <c r="BA53" s="236">
        <f t="shared" si="10"/>
        <v>13822.4</v>
      </c>
      <c r="BB53" s="236">
        <f t="shared" si="10"/>
        <v>13822.4</v>
      </c>
      <c r="BC53" s="236">
        <f t="shared" si="8"/>
        <v>13822.4</v>
      </c>
      <c r="BD53" s="236">
        <f t="shared" si="8"/>
        <v>13822.4</v>
      </c>
      <c r="BE53" s="236">
        <f t="shared" si="8"/>
        <v>13822.4</v>
      </c>
      <c r="BF53" s="236">
        <f t="shared" si="8"/>
        <v>13822.4</v>
      </c>
      <c r="BG53" s="236">
        <f t="shared" si="8"/>
        <v>13822.4</v>
      </c>
      <c r="BH53" s="236">
        <f t="shared" si="8"/>
        <v>13822.4</v>
      </c>
      <c r="BI53" s="236">
        <f t="shared" si="8"/>
        <v>13822.4</v>
      </c>
      <c r="BJ53" s="236">
        <f t="shared" si="8"/>
        <v>13822.4</v>
      </c>
      <c r="BK53" s="236">
        <f t="shared" si="8"/>
        <v>13822.4</v>
      </c>
      <c r="BL53" s="235">
        <f t="shared" si="4"/>
        <v>165868.79999999996</v>
      </c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</row>
    <row r="54" spans="1:87">
      <c r="A54" s="234" t="s">
        <v>267</v>
      </c>
      <c r="B54" s="292">
        <v>3.0799999999999998E-2</v>
      </c>
      <c r="C54" s="292">
        <v>3.0799999999999998E-2</v>
      </c>
      <c r="D54" s="220">
        <v>0</v>
      </c>
      <c r="E54" s="220">
        <v>0</v>
      </c>
      <c r="F54" s="220">
        <v>0</v>
      </c>
      <c r="G54" s="220">
        <v>0</v>
      </c>
      <c r="H54" s="220">
        <v>0</v>
      </c>
      <c r="I54" s="220">
        <v>0</v>
      </c>
      <c r="J54" s="220">
        <v>0</v>
      </c>
      <c r="K54" s="220">
        <v>0</v>
      </c>
      <c r="L54" s="220">
        <v>0</v>
      </c>
      <c r="M54" s="220">
        <v>0</v>
      </c>
      <c r="N54" s="220">
        <v>0</v>
      </c>
      <c r="O54" s="220">
        <v>0</v>
      </c>
      <c r="P54" s="220">
        <f t="shared" si="5"/>
        <v>0</v>
      </c>
      <c r="Q54" s="220">
        <v>0</v>
      </c>
      <c r="R54" s="220">
        <v>0</v>
      </c>
      <c r="S54" s="220">
        <v>0</v>
      </c>
      <c r="T54" s="220">
        <v>0</v>
      </c>
      <c r="U54" s="220">
        <v>0</v>
      </c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  <c r="AB54" s="220">
        <v>0</v>
      </c>
      <c r="AC54" s="220">
        <v>0</v>
      </c>
      <c r="AD54" s="220">
        <v>0</v>
      </c>
      <c r="AE54" s="220">
        <v>0</v>
      </c>
      <c r="AF54" s="220">
        <v>0</v>
      </c>
      <c r="AG54" s="220">
        <f t="shared" si="6"/>
        <v>0</v>
      </c>
      <c r="AH54" s="219"/>
      <c r="AI54" s="235">
        <f t="shared" si="9"/>
        <v>0</v>
      </c>
      <c r="AJ54" s="235">
        <f t="shared" si="9"/>
        <v>0</v>
      </c>
      <c r="AK54" s="235">
        <f t="shared" si="9"/>
        <v>0</v>
      </c>
      <c r="AL54" s="235">
        <f t="shared" si="7"/>
        <v>0</v>
      </c>
      <c r="AM54" s="235">
        <f t="shared" si="7"/>
        <v>0</v>
      </c>
      <c r="AN54" s="235">
        <f t="shared" si="7"/>
        <v>0</v>
      </c>
      <c r="AO54" s="235">
        <f t="shared" ref="AO54:AT96" si="11">ROUND(J54*$B54/12,2)</f>
        <v>0</v>
      </c>
      <c r="AP54" s="235">
        <f t="shared" si="11"/>
        <v>0</v>
      </c>
      <c r="AQ54" s="235">
        <f t="shared" si="11"/>
        <v>0</v>
      </c>
      <c r="AR54" s="235">
        <f t="shared" si="11"/>
        <v>0</v>
      </c>
      <c r="AS54" s="235">
        <f t="shared" si="11"/>
        <v>0</v>
      </c>
      <c r="AT54" s="235">
        <f t="shared" si="11"/>
        <v>0</v>
      </c>
      <c r="AU54" s="236">
        <f t="shared" si="1"/>
        <v>0</v>
      </c>
      <c r="AV54" s="236">
        <f t="shared" si="2"/>
        <v>0</v>
      </c>
      <c r="AW54" s="236">
        <f t="shared" si="2"/>
        <v>0</v>
      </c>
      <c r="AX54" s="236">
        <f t="shared" si="2"/>
        <v>0</v>
      </c>
      <c r="AY54" s="236">
        <f t="shared" si="2"/>
        <v>0</v>
      </c>
      <c r="AZ54" s="236">
        <f t="shared" si="10"/>
        <v>0</v>
      </c>
      <c r="BA54" s="236">
        <f t="shared" si="10"/>
        <v>0</v>
      </c>
      <c r="BB54" s="236">
        <f t="shared" si="10"/>
        <v>0</v>
      </c>
      <c r="BC54" s="236">
        <f t="shared" si="8"/>
        <v>0</v>
      </c>
      <c r="BD54" s="236">
        <f t="shared" si="8"/>
        <v>0</v>
      </c>
      <c r="BE54" s="236">
        <f t="shared" si="8"/>
        <v>0</v>
      </c>
      <c r="BF54" s="236">
        <f t="shared" ref="BF54:BK96" si="12">ROUND(AA54*$C54/12,2)</f>
        <v>0</v>
      </c>
      <c r="BG54" s="236">
        <f t="shared" si="12"/>
        <v>0</v>
      </c>
      <c r="BH54" s="236">
        <f t="shared" si="12"/>
        <v>0</v>
      </c>
      <c r="BI54" s="236">
        <f t="shared" si="12"/>
        <v>0</v>
      </c>
      <c r="BJ54" s="236">
        <f t="shared" si="12"/>
        <v>0</v>
      </c>
      <c r="BK54" s="236">
        <f t="shared" si="12"/>
        <v>0</v>
      </c>
      <c r="BL54" s="235">
        <f t="shared" si="4"/>
        <v>0</v>
      </c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</row>
    <row r="55" spans="1:87">
      <c r="A55" s="234" t="s">
        <v>268</v>
      </c>
      <c r="B55" s="292">
        <v>3.0799999999999998E-2</v>
      </c>
      <c r="C55" s="292">
        <v>3.0799999999999998E-2</v>
      </c>
      <c r="D55" s="220">
        <v>0</v>
      </c>
      <c r="E55" s="220">
        <v>0</v>
      </c>
      <c r="F55" s="220">
        <v>0</v>
      </c>
      <c r="G55" s="220">
        <v>0</v>
      </c>
      <c r="H55" s="220">
        <v>0</v>
      </c>
      <c r="I55" s="220">
        <v>0</v>
      </c>
      <c r="J55" s="220">
        <v>0</v>
      </c>
      <c r="K55" s="220">
        <v>0</v>
      </c>
      <c r="L55" s="220">
        <v>0</v>
      </c>
      <c r="M55" s="220">
        <v>0</v>
      </c>
      <c r="N55" s="220">
        <v>0</v>
      </c>
      <c r="O55" s="220">
        <v>0</v>
      </c>
      <c r="P55" s="220">
        <f t="shared" si="5"/>
        <v>0</v>
      </c>
      <c r="Q55" s="220">
        <v>0</v>
      </c>
      <c r="R55" s="220">
        <v>0</v>
      </c>
      <c r="S55" s="220">
        <v>0</v>
      </c>
      <c r="T55" s="220">
        <v>0</v>
      </c>
      <c r="U55" s="220">
        <v>0</v>
      </c>
      <c r="V55" s="220">
        <v>0</v>
      </c>
      <c r="W55" s="220">
        <v>0</v>
      </c>
      <c r="X55" s="220">
        <v>0</v>
      </c>
      <c r="Y55" s="220">
        <v>0</v>
      </c>
      <c r="Z55" s="220">
        <v>0</v>
      </c>
      <c r="AA55" s="220">
        <v>0</v>
      </c>
      <c r="AB55" s="220">
        <v>0</v>
      </c>
      <c r="AC55" s="220">
        <v>0</v>
      </c>
      <c r="AD55" s="220">
        <v>0</v>
      </c>
      <c r="AE55" s="220">
        <v>0</v>
      </c>
      <c r="AF55" s="220">
        <v>0</v>
      </c>
      <c r="AG55" s="220">
        <f t="shared" si="6"/>
        <v>0</v>
      </c>
      <c r="AH55" s="219"/>
      <c r="AI55" s="235">
        <f t="shared" si="9"/>
        <v>0</v>
      </c>
      <c r="AJ55" s="235">
        <f t="shared" si="9"/>
        <v>0</v>
      </c>
      <c r="AK55" s="235">
        <f t="shared" si="9"/>
        <v>0</v>
      </c>
      <c r="AL55" s="235">
        <f t="shared" si="9"/>
        <v>0</v>
      </c>
      <c r="AM55" s="235">
        <f t="shared" si="9"/>
        <v>0</v>
      </c>
      <c r="AN55" s="235">
        <f t="shared" si="9"/>
        <v>0</v>
      </c>
      <c r="AO55" s="235">
        <f t="shared" si="11"/>
        <v>0</v>
      </c>
      <c r="AP55" s="235">
        <f t="shared" si="11"/>
        <v>0</v>
      </c>
      <c r="AQ55" s="235">
        <f t="shared" si="11"/>
        <v>0</v>
      </c>
      <c r="AR55" s="235">
        <f t="shared" si="11"/>
        <v>0</v>
      </c>
      <c r="AS55" s="235">
        <f t="shared" si="11"/>
        <v>0</v>
      </c>
      <c r="AT55" s="235">
        <f t="shared" si="11"/>
        <v>0</v>
      </c>
      <c r="AU55" s="236">
        <f t="shared" si="1"/>
        <v>0</v>
      </c>
      <c r="AV55" s="236">
        <f t="shared" si="2"/>
        <v>0</v>
      </c>
      <c r="AW55" s="236">
        <f t="shared" si="2"/>
        <v>0</v>
      </c>
      <c r="AX55" s="236">
        <f t="shared" si="2"/>
        <v>0</v>
      </c>
      <c r="AY55" s="236">
        <f t="shared" si="2"/>
        <v>0</v>
      </c>
      <c r="AZ55" s="236">
        <f t="shared" si="10"/>
        <v>0</v>
      </c>
      <c r="BA55" s="236">
        <f t="shared" si="10"/>
        <v>0</v>
      </c>
      <c r="BB55" s="236">
        <f t="shared" si="10"/>
        <v>0</v>
      </c>
      <c r="BC55" s="236">
        <f t="shared" si="10"/>
        <v>0</v>
      </c>
      <c r="BD55" s="236">
        <f t="shared" si="10"/>
        <v>0</v>
      </c>
      <c r="BE55" s="236">
        <f t="shared" si="10"/>
        <v>0</v>
      </c>
      <c r="BF55" s="236">
        <f t="shared" si="12"/>
        <v>0</v>
      </c>
      <c r="BG55" s="236">
        <f t="shared" si="12"/>
        <v>0</v>
      </c>
      <c r="BH55" s="236">
        <f t="shared" si="12"/>
        <v>0</v>
      </c>
      <c r="BI55" s="236">
        <f t="shared" si="12"/>
        <v>0</v>
      </c>
      <c r="BJ55" s="236">
        <f t="shared" si="12"/>
        <v>0</v>
      </c>
      <c r="BK55" s="236">
        <f t="shared" si="12"/>
        <v>0</v>
      </c>
      <c r="BL55" s="235">
        <f t="shared" si="4"/>
        <v>0</v>
      </c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</row>
    <row r="56" spans="1:87">
      <c r="A56" s="234" t="s">
        <v>269</v>
      </c>
      <c r="B56" s="292">
        <v>5.1900000000000002E-2</v>
      </c>
      <c r="C56" s="292">
        <v>5.1900000000000002E-2</v>
      </c>
      <c r="D56" s="220">
        <v>138360268.81999999</v>
      </c>
      <c r="E56" s="220">
        <v>138364714.25</v>
      </c>
      <c r="F56" s="220">
        <v>138393633.28999999</v>
      </c>
      <c r="G56" s="220">
        <v>138305008.41</v>
      </c>
      <c r="H56" s="220">
        <v>138110231.15000001</v>
      </c>
      <c r="I56" s="220">
        <v>137989701.43000001</v>
      </c>
      <c r="J56" s="220">
        <v>137955972.095</v>
      </c>
      <c r="K56" s="220">
        <v>138153659.38499999</v>
      </c>
      <c r="L56" s="220">
        <v>140160832.79999998</v>
      </c>
      <c r="M56" s="220">
        <v>142258729.63499999</v>
      </c>
      <c r="N56" s="220">
        <v>142541998.36999997</v>
      </c>
      <c r="O56" s="220">
        <v>142541998.36999997</v>
      </c>
      <c r="P56" s="220">
        <f t="shared" si="5"/>
        <v>1673136748.0049996</v>
      </c>
      <c r="Q56" s="220">
        <v>142541998.36999997</v>
      </c>
      <c r="R56" s="220">
        <v>142541998.36999997</v>
      </c>
      <c r="S56" s="220">
        <v>142581847.21999997</v>
      </c>
      <c r="T56" s="220">
        <v>142826636.06999996</v>
      </c>
      <c r="U56" s="220">
        <v>466746386.5</v>
      </c>
      <c r="V56" s="220">
        <v>466746386.5</v>
      </c>
      <c r="W56" s="220">
        <v>466746386.5</v>
      </c>
      <c r="X56" s="220">
        <v>466787382.89499998</v>
      </c>
      <c r="Y56" s="220">
        <v>466925062.79000002</v>
      </c>
      <c r="Z56" s="220">
        <v>467021746.29000002</v>
      </c>
      <c r="AA56" s="220">
        <v>467021746.29000002</v>
      </c>
      <c r="AB56" s="220">
        <v>467021746.29000002</v>
      </c>
      <c r="AC56" s="220">
        <v>467021746.29000002</v>
      </c>
      <c r="AD56" s="220">
        <v>467021746.29000002</v>
      </c>
      <c r="AE56" s="220">
        <v>467021746.29000002</v>
      </c>
      <c r="AF56" s="220">
        <v>467021746.29000002</v>
      </c>
      <c r="AG56" s="220">
        <f t="shared" si="6"/>
        <v>5603103829.2150002</v>
      </c>
      <c r="AH56" s="219"/>
      <c r="AI56" s="235">
        <f t="shared" si="9"/>
        <v>598408.16</v>
      </c>
      <c r="AJ56" s="235">
        <f t="shared" si="9"/>
        <v>598427.39</v>
      </c>
      <c r="AK56" s="235">
        <f t="shared" si="9"/>
        <v>598552.46</v>
      </c>
      <c r="AL56" s="235">
        <f t="shared" si="9"/>
        <v>598169.16</v>
      </c>
      <c r="AM56" s="235">
        <f t="shared" si="9"/>
        <v>597326.75</v>
      </c>
      <c r="AN56" s="235">
        <f t="shared" si="9"/>
        <v>596805.46</v>
      </c>
      <c r="AO56" s="235">
        <f t="shared" si="11"/>
        <v>596659.57999999996</v>
      </c>
      <c r="AP56" s="235">
        <f t="shared" si="11"/>
        <v>597514.57999999996</v>
      </c>
      <c r="AQ56" s="235">
        <f t="shared" si="11"/>
        <v>606195.6</v>
      </c>
      <c r="AR56" s="235">
        <f t="shared" si="11"/>
        <v>615269.01</v>
      </c>
      <c r="AS56" s="235">
        <f t="shared" si="11"/>
        <v>616494.14</v>
      </c>
      <c r="AT56" s="235">
        <f t="shared" si="11"/>
        <v>616494.14</v>
      </c>
      <c r="AU56" s="236">
        <f t="shared" si="1"/>
        <v>7236316.4299999988</v>
      </c>
      <c r="AV56" s="236">
        <f t="shared" si="2"/>
        <v>616494.14</v>
      </c>
      <c r="AW56" s="236">
        <f t="shared" si="2"/>
        <v>616494.14</v>
      </c>
      <c r="AX56" s="236">
        <f t="shared" si="2"/>
        <v>616666.49</v>
      </c>
      <c r="AY56" s="236">
        <f t="shared" si="2"/>
        <v>617725.19999999995</v>
      </c>
      <c r="AZ56" s="236">
        <f t="shared" si="10"/>
        <v>2018678.12</v>
      </c>
      <c r="BA56" s="236">
        <f t="shared" si="10"/>
        <v>2018678.12</v>
      </c>
      <c r="BB56" s="236">
        <f t="shared" si="10"/>
        <v>2018678.12</v>
      </c>
      <c r="BC56" s="236">
        <f t="shared" si="10"/>
        <v>2018855.43</v>
      </c>
      <c r="BD56" s="236">
        <f t="shared" si="10"/>
        <v>2019450.9</v>
      </c>
      <c r="BE56" s="236">
        <f t="shared" si="10"/>
        <v>2019869.05</v>
      </c>
      <c r="BF56" s="236">
        <f t="shared" si="12"/>
        <v>2019869.05</v>
      </c>
      <c r="BG56" s="236">
        <f t="shared" si="12"/>
        <v>2019869.05</v>
      </c>
      <c r="BH56" s="236">
        <f t="shared" si="12"/>
        <v>2019869.05</v>
      </c>
      <c r="BI56" s="236">
        <f t="shared" si="12"/>
        <v>2019869.05</v>
      </c>
      <c r="BJ56" s="236">
        <f t="shared" si="12"/>
        <v>2019869.05</v>
      </c>
      <c r="BK56" s="236">
        <f t="shared" si="12"/>
        <v>2019869.05</v>
      </c>
      <c r="BL56" s="235">
        <f t="shared" si="4"/>
        <v>24233424.040000003</v>
      </c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</row>
    <row r="57" spans="1:87">
      <c r="A57" s="234" t="s">
        <v>270</v>
      </c>
      <c r="B57" s="231">
        <v>4.1099999999999998E-2</v>
      </c>
      <c r="C57" s="231">
        <v>2.5700000000000001E-2</v>
      </c>
      <c r="D57" s="220">
        <v>19802080.260000002</v>
      </c>
      <c r="E57" s="220">
        <v>19802080.260000002</v>
      </c>
      <c r="F57" s="220">
        <v>19802080.260000002</v>
      </c>
      <c r="G57" s="220">
        <v>19802080.260000002</v>
      </c>
      <c r="H57" s="220">
        <v>19802080.260000002</v>
      </c>
      <c r="I57" s="220">
        <v>19802080.260000002</v>
      </c>
      <c r="J57" s="220">
        <v>19802080.260000002</v>
      </c>
      <c r="K57" s="220">
        <v>19802080.260000002</v>
      </c>
      <c r="L57" s="220">
        <v>19802080.260000002</v>
      </c>
      <c r="M57" s="220">
        <v>9901040.1300000008</v>
      </c>
      <c r="N57" s="220">
        <v>0</v>
      </c>
      <c r="O57" s="220">
        <v>0</v>
      </c>
      <c r="P57" s="220">
        <f t="shared" si="5"/>
        <v>188119762.47</v>
      </c>
      <c r="Q57" s="220">
        <v>0</v>
      </c>
      <c r="R57" s="220">
        <v>0</v>
      </c>
      <c r="S57" s="220">
        <v>0</v>
      </c>
      <c r="T57" s="220">
        <v>0</v>
      </c>
      <c r="U57" s="220">
        <v>0</v>
      </c>
      <c r="V57" s="220">
        <v>0</v>
      </c>
      <c r="W57" s="220">
        <v>0</v>
      </c>
      <c r="X57" s="220">
        <v>0</v>
      </c>
      <c r="Y57" s="220">
        <v>0</v>
      </c>
      <c r="Z57" s="220">
        <v>0</v>
      </c>
      <c r="AA57" s="220">
        <v>0</v>
      </c>
      <c r="AB57" s="220">
        <v>0</v>
      </c>
      <c r="AC57" s="220">
        <v>0</v>
      </c>
      <c r="AD57" s="220">
        <v>0</v>
      </c>
      <c r="AE57" s="220">
        <v>0</v>
      </c>
      <c r="AF57" s="220">
        <v>0</v>
      </c>
      <c r="AG57" s="220">
        <f t="shared" si="6"/>
        <v>0</v>
      </c>
      <c r="AH57" s="219"/>
      <c r="AI57" s="235">
        <f t="shared" si="9"/>
        <v>67822.12</v>
      </c>
      <c r="AJ57" s="235">
        <f t="shared" si="9"/>
        <v>67822.12</v>
      </c>
      <c r="AK57" s="235">
        <f t="shared" si="9"/>
        <v>67822.12</v>
      </c>
      <c r="AL57" s="235">
        <f t="shared" si="9"/>
        <v>67822.12</v>
      </c>
      <c r="AM57" s="235">
        <f t="shared" si="9"/>
        <v>67822.12</v>
      </c>
      <c r="AN57" s="235">
        <f t="shared" si="9"/>
        <v>67822.12</v>
      </c>
      <c r="AO57" s="235">
        <f t="shared" si="11"/>
        <v>67822.12</v>
      </c>
      <c r="AP57" s="235">
        <f t="shared" si="11"/>
        <v>67822.12</v>
      </c>
      <c r="AQ57" s="235">
        <f t="shared" si="11"/>
        <v>67822.12</v>
      </c>
      <c r="AR57" s="235">
        <f t="shared" si="11"/>
        <v>33911.06</v>
      </c>
      <c r="AS57" s="235">
        <f t="shared" si="11"/>
        <v>0</v>
      </c>
      <c r="AT57" s="235">
        <f t="shared" si="11"/>
        <v>0</v>
      </c>
      <c r="AU57" s="236">
        <f t="shared" si="1"/>
        <v>644310.1399999999</v>
      </c>
      <c r="AV57" s="236">
        <f t="shared" si="2"/>
        <v>0</v>
      </c>
      <c r="AW57" s="236">
        <f t="shared" si="2"/>
        <v>0</v>
      </c>
      <c r="AX57" s="236">
        <f t="shared" si="2"/>
        <v>0</v>
      </c>
      <c r="AY57" s="236">
        <f t="shared" si="2"/>
        <v>0</v>
      </c>
      <c r="AZ57" s="236">
        <f t="shared" si="10"/>
        <v>0</v>
      </c>
      <c r="BA57" s="236">
        <f t="shared" si="10"/>
        <v>0</v>
      </c>
      <c r="BB57" s="236">
        <f t="shared" si="10"/>
        <v>0</v>
      </c>
      <c r="BC57" s="236">
        <f t="shared" si="10"/>
        <v>0</v>
      </c>
      <c r="BD57" s="236">
        <f t="shared" si="10"/>
        <v>0</v>
      </c>
      <c r="BE57" s="236">
        <f t="shared" si="10"/>
        <v>0</v>
      </c>
      <c r="BF57" s="236">
        <f t="shared" si="12"/>
        <v>0</v>
      </c>
      <c r="BG57" s="236">
        <f t="shared" si="12"/>
        <v>0</v>
      </c>
      <c r="BH57" s="236">
        <f t="shared" si="12"/>
        <v>0</v>
      </c>
      <c r="BI57" s="236">
        <f t="shared" si="12"/>
        <v>0</v>
      </c>
      <c r="BJ57" s="236">
        <f t="shared" si="12"/>
        <v>0</v>
      </c>
      <c r="BK57" s="236">
        <f t="shared" si="12"/>
        <v>0</v>
      </c>
      <c r="BL57" s="235">
        <f t="shared" si="4"/>
        <v>0</v>
      </c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</row>
    <row r="58" spans="1:87">
      <c r="A58" s="234" t="s">
        <v>271</v>
      </c>
      <c r="B58" s="292">
        <v>5.1900000000000002E-2</v>
      </c>
      <c r="C58" s="292">
        <v>5.1900000000000002E-2</v>
      </c>
      <c r="D58" s="220">
        <v>0</v>
      </c>
      <c r="E58" s="220">
        <v>0</v>
      </c>
      <c r="F58" s="220">
        <v>0</v>
      </c>
      <c r="G58" s="220">
        <v>0</v>
      </c>
      <c r="H58" s="220">
        <v>0</v>
      </c>
      <c r="I58" s="220">
        <v>0</v>
      </c>
      <c r="J58" s="220">
        <v>0</v>
      </c>
      <c r="K58" s="220">
        <v>0</v>
      </c>
      <c r="L58" s="220">
        <v>0</v>
      </c>
      <c r="M58" s="220">
        <v>0</v>
      </c>
      <c r="N58" s="220">
        <v>0</v>
      </c>
      <c r="O58" s="220">
        <v>0</v>
      </c>
      <c r="P58" s="220">
        <f t="shared" si="5"/>
        <v>0</v>
      </c>
      <c r="Q58" s="220">
        <v>0</v>
      </c>
      <c r="R58" s="220">
        <v>0</v>
      </c>
      <c r="S58" s="220">
        <v>0</v>
      </c>
      <c r="T58" s="220">
        <v>0</v>
      </c>
      <c r="U58" s="220">
        <v>0</v>
      </c>
      <c r="V58" s="220">
        <v>0</v>
      </c>
      <c r="W58" s="220">
        <v>0</v>
      </c>
      <c r="X58" s="220">
        <v>0</v>
      </c>
      <c r="Y58" s="220">
        <v>0</v>
      </c>
      <c r="Z58" s="220">
        <v>0</v>
      </c>
      <c r="AA58" s="220">
        <v>0</v>
      </c>
      <c r="AB58" s="220">
        <v>0</v>
      </c>
      <c r="AC58" s="220">
        <v>0</v>
      </c>
      <c r="AD58" s="220">
        <v>0</v>
      </c>
      <c r="AE58" s="220">
        <v>0</v>
      </c>
      <c r="AF58" s="220">
        <v>0</v>
      </c>
      <c r="AG58" s="220">
        <f t="shared" si="6"/>
        <v>0</v>
      </c>
      <c r="AH58" s="219"/>
      <c r="AI58" s="235">
        <f t="shared" si="9"/>
        <v>0</v>
      </c>
      <c r="AJ58" s="235">
        <f t="shared" si="9"/>
        <v>0</v>
      </c>
      <c r="AK58" s="235">
        <f t="shared" si="9"/>
        <v>0</v>
      </c>
      <c r="AL58" s="235">
        <f t="shared" si="9"/>
        <v>0</v>
      </c>
      <c r="AM58" s="235">
        <f t="shared" si="9"/>
        <v>0</v>
      </c>
      <c r="AN58" s="235">
        <f t="shared" si="9"/>
        <v>0</v>
      </c>
      <c r="AO58" s="235">
        <f t="shared" si="11"/>
        <v>0</v>
      </c>
      <c r="AP58" s="235">
        <f t="shared" si="11"/>
        <v>0</v>
      </c>
      <c r="AQ58" s="235">
        <f t="shared" si="11"/>
        <v>0</v>
      </c>
      <c r="AR58" s="235">
        <f t="shared" si="11"/>
        <v>0</v>
      </c>
      <c r="AS58" s="235">
        <f t="shared" si="11"/>
        <v>0</v>
      </c>
      <c r="AT58" s="235">
        <f t="shared" si="11"/>
        <v>0</v>
      </c>
      <c r="AU58" s="236">
        <f t="shared" si="1"/>
        <v>0</v>
      </c>
      <c r="AV58" s="236">
        <f t="shared" si="2"/>
        <v>0</v>
      </c>
      <c r="AW58" s="236">
        <f t="shared" si="2"/>
        <v>0</v>
      </c>
      <c r="AX58" s="236">
        <f t="shared" si="2"/>
        <v>0</v>
      </c>
      <c r="AY58" s="236">
        <f t="shared" si="2"/>
        <v>0</v>
      </c>
      <c r="AZ58" s="236">
        <f t="shared" si="10"/>
        <v>0</v>
      </c>
      <c r="BA58" s="236">
        <f t="shared" si="10"/>
        <v>0</v>
      </c>
      <c r="BB58" s="236">
        <f t="shared" si="10"/>
        <v>0</v>
      </c>
      <c r="BC58" s="236">
        <f t="shared" si="10"/>
        <v>0</v>
      </c>
      <c r="BD58" s="236">
        <f t="shared" si="10"/>
        <v>0</v>
      </c>
      <c r="BE58" s="236">
        <f t="shared" si="10"/>
        <v>0</v>
      </c>
      <c r="BF58" s="236">
        <f t="shared" si="12"/>
        <v>0</v>
      </c>
      <c r="BG58" s="236">
        <f t="shared" si="12"/>
        <v>0</v>
      </c>
      <c r="BH58" s="236">
        <f t="shared" si="12"/>
        <v>0</v>
      </c>
      <c r="BI58" s="236">
        <f t="shared" si="12"/>
        <v>0</v>
      </c>
      <c r="BJ58" s="236">
        <f t="shared" si="12"/>
        <v>0</v>
      </c>
      <c r="BK58" s="236">
        <f t="shared" si="12"/>
        <v>0</v>
      </c>
      <c r="BL58" s="235">
        <f t="shared" si="4"/>
        <v>0</v>
      </c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  <c r="CC58" s="234"/>
      <c r="CD58" s="234"/>
      <c r="CE58" s="234"/>
      <c r="CF58" s="234"/>
      <c r="CG58" s="234"/>
      <c r="CH58" s="234"/>
      <c r="CI58" s="234"/>
    </row>
    <row r="59" spans="1:87">
      <c r="A59" s="234" t="s">
        <v>272</v>
      </c>
      <c r="B59" s="292">
        <v>5.1900000000000002E-2</v>
      </c>
      <c r="C59" s="292">
        <v>5.1900000000000002E-2</v>
      </c>
      <c r="D59" s="220">
        <v>0</v>
      </c>
      <c r="E59" s="220">
        <v>0</v>
      </c>
      <c r="F59" s="220">
        <v>0</v>
      </c>
      <c r="G59" s="220">
        <v>0</v>
      </c>
      <c r="H59" s="220">
        <v>0</v>
      </c>
      <c r="I59" s="220">
        <v>0</v>
      </c>
      <c r="J59" s="220">
        <v>0</v>
      </c>
      <c r="K59" s="220">
        <v>0</v>
      </c>
      <c r="L59" s="220">
        <v>0</v>
      </c>
      <c r="M59" s="220">
        <v>0</v>
      </c>
      <c r="N59" s="220">
        <v>0</v>
      </c>
      <c r="O59" s="220">
        <v>0</v>
      </c>
      <c r="P59" s="220">
        <f t="shared" si="5"/>
        <v>0</v>
      </c>
      <c r="Q59" s="220">
        <v>0</v>
      </c>
      <c r="R59" s="220">
        <v>0</v>
      </c>
      <c r="S59" s="220">
        <v>0</v>
      </c>
      <c r="T59" s="220">
        <v>0</v>
      </c>
      <c r="U59" s="220">
        <v>0</v>
      </c>
      <c r="V59" s="220">
        <v>0</v>
      </c>
      <c r="W59" s="220">
        <v>0</v>
      </c>
      <c r="X59" s="220">
        <v>0</v>
      </c>
      <c r="Y59" s="220">
        <v>0</v>
      </c>
      <c r="Z59" s="220">
        <v>0</v>
      </c>
      <c r="AA59" s="220">
        <v>0</v>
      </c>
      <c r="AB59" s="220">
        <v>0</v>
      </c>
      <c r="AC59" s="220">
        <v>0</v>
      </c>
      <c r="AD59" s="220">
        <v>0</v>
      </c>
      <c r="AE59" s="220">
        <v>0</v>
      </c>
      <c r="AF59" s="220">
        <v>0</v>
      </c>
      <c r="AG59" s="220">
        <f t="shared" si="6"/>
        <v>0</v>
      </c>
      <c r="AH59" s="219"/>
      <c r="AI59" s="235">
        <f t="shared" si="9"/>
        <v>0</v>
      </c>
      <c r="AJ59" s="235">
        <f t="shared" si="9"/>
        <v>0</v>
      </c>
      <c r="AK59" s="235">
        <f t="shared" si="9"/>
        <v>0</v>
      </c>
      <c r="AL59" s="235">
        <f t="shared" si="9"/>
        <v>0</v>
      </c>
      <c r="AM59" s="235">
        <f t="shared" si="9"/>
        <v>0</v>
      </c>
      <c r="AN59" s="235">
        <f t="shared" si="9"/>
        <v>0</v>
      </c>
      <c r="AO59" s="235">
        <f t="shared" si="11"/>
        <v>0</v>
      </c>
      <c r="AP59" s="235">
        <f t="shared" si="11"/>
        <v>0</v>
      </c>
      <c r="AQ59" s="235">
        <f t="shared" si="11"/>
        <v>0</v>
      </c>
      <c r="AR59" s="235">
        <f t="shared" si="11"/>
        <v>0</v>
      </c>
      <c r="AS59" s="235">
        <f t="shared" si="11"/>
        <v>0</v>
      </c>
      <c r="AT59" s="235">
        <f t="shared" si="11"/>
        <v>0</v>
      </c>
      <c r="AU59" s="236">
        <f t="shared" si="1"/>
        <v>0</v>
      </c>
      <c r="AV59" s="236">
        <f t="shared" si="2"/>
        <v>0</v>
      </c>
      <c r="AW59" s="236">
        <f t="shared" si="2"/>
        <v>0</v>
      </c>
      <c r="AX59" s="236">
        <f t="shared" si="2"/>
        <v>0</v>
      </c>
      <c r="AY59" s="236">
        <f t="shared" si="2"/>
        <v>0</v>
      </c>
      <c r="AZ59" s="236">
        <f t="shared" si="10"/>
        <v>0</v>
      </c>
      <c r="BA59" s="236">
        <f t="shared" si="10"/>
        <v>0</v>
      </c>
      <c r="BB59" s="236">
        <f t="shared" si="10"/>
        <v>0</v>
      </c>
      <c r="BC59" s="236">
        <f t="shared" si="10"/>
        <v>0</v>
      </c>
      <c r="BD59" s="236">
        <f t="shared" si="10"/>
        <v>0</v>
      </c>
      <c r="BE59" s="236">
        <f t="shared" si="10"/>
        <v>0</v>
      </c>
      <c r="BF59" s="236">
        <f t="shared" si="12"/>
        <v>0</v>
      </c>
      <c r="BG59" s="236">
        <f t="shared" si="12"/>
        <v>0</v>
      </c>
      <c r="BH59" s="236">
        <f t="shared" si="12"/>
        <v>0</v>
      </c>
      <c r="BI59" s="236">
        <f t="shared" si="12"/>
        <v>0</v>
      </c>
      <c r="BJ59" s="236">
        <f t="shared" si="12"/>
        <v>0</v>
      </c>
      <c r="BK59" s="236">
        <f t="shared" si="12"/>
        <v>0</v>
      </c>
      <c r="BL59" s="235">
        <f t="shared" si="4"/>
        <v>0</v>
      </c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</row>
    <row r="60" spans="1:87">
      <c r="A60" s="234" t="s">
        <v>273</v>
      </c>
      <c r="B60" s="292">
        <v>5.1900000000000002E-2</v>
      </c>
      <c r="C60" s="292">
        <v>5.1900000000000002E-2</v>
      </c>
      <c r="D60" s="220">
        <v>119120099.43000001</v>
      </c>
      <c r="E60" s="220">
        <v>119120099.43000001</v>
      </c>
      <c r="F60" s="220">
        <v>119120099.43000001</v>
      </c>
      <c r="G60" s="220">
        <v>119120099.43000001</v>
      </c>
      <c r="H60" s="220">
        <v>119120099.43000001</v>
      </c>
      <c r="I60" s="220">
        <v>119120099.43000001</v>
      </c>
      <c r="J60" s="220">
        <v>119196502.53500001</v>
      </c>
      <c r="K60" s="220">
        <v>119272905.64</v>
      </c>
      <c r="L60" s="220">
        <v>119272905.64</v>
      </c>
      <c r="M60" s="220">
        <v>119272905.64</v>
      </c>
      <c r="N60" s="220">
        <v>119272905.64</v>
      </c>
      <c r="O60" s="220">
        <v>119272905.64</v>
      </c>
      <c r="P60" s="220">
        <f t="shared" si="5"/>
        <v>1430281627.3150003</v>
      </c>
      <c r="Q60" s="220">
        <v>119272905.64</v>
      </c>
      <c r="R60" s="220">
        <v>119272905.64</v>
      </c>
      <c r="S60" s="220">
        <v>119272905.64</v>
      </c>
      <c r="T60" s="220">
        <v>119272905.64</v>
      </c>
      <c r="U60" s="220">
        <v>0</v>
      </c>
      <c r="V60" s="220">
        <v>0</v>
      </c>
      <c r="W60" s="220">
        <v>0</v>
      </c>
      <c r="X60" s="220">
        <v>0</v>
      </c>
      <c r="Y60" s="220">
        <v>0</v>
      </c>
      <c r="Z60" s="220">
        <v>0</v>
      </c>
      <c r="AA60" s="220">
        <v>0</v>
      </c>
      <c r="AB60" s="220">
        <v>0</v>
      </c>
      <c r="AC60" s="220">
        <v>0</v>
      </c>
      <c r="AD60" s="220">
        <v>0</v>
      </c>
      <c r="AE60" s="220">
        <v>0</v>
      </c>
      <c r="AF60" s="220">
        <v>0</v>
      </c>
      <c r="AG60" s="220">
        <f t="shared" si="6"/>
        <v>0</v>
      </c>
      <c r="AH60" s="219"/>
      <c r="AI60" s="235">
        <f t="shared" si="9"/>
        <v>515194.43</v>
      </c>
      <c r="AJ60" s="235">
        <f t="shared" si="9"/>
        <v>515194.43</v>
      </c>
      <c r="AK60" s="235">
        <f t="shared" si="9"/>
        <v>515194.43</v>
      </c>
      <c r="AL60" s="235">
        <f t="shared" si="9"/>
        <v>515194.43</v>
      </c>
      <c r="AM60" s="235">
        <f t="shared" si="9"/>
        <v>515194.43</v>
      </c>
      <c r="AN60" s="235">
        <f t="shared" si="9"/>
        <v>515194.43</v>
      </c>
      <c r="AO60" s="235">
        <f t="shared" si="11"/>
        <v>515524.87</v>
      </c>
      <c r="AP60" s="235">
        <f t="shared" si="11"/>
        <v>515855.32</v>
      </c>
      <c r="AQ60" s="235">
        <f t="shared" si="11"/>
        <v>515855.32</v>
      </c>
      <c r="AR60" s="235">
        <f t="shared" si="11"/>
        <v>515855.32</v>
      </c>
      <c r="AS60" s="235">
        <f t="shared" si="11"/>
        <v>515855.32</v>
      </c>
      <c r="AT60" s="235">
        <f t="shared" si="11"/>
        <v>515855.32</v>
      </c>
      <c r="AU60" s="236">
        <f t="shared" si="1"/>
        <v>6185968.0500000007</v>
      </c>
      <c r="AV60" s="236">
        <f t="shared" si="2"/>
        <v>515855.32</v>
      </c>
      <c r="AW60" s="236">
        <f t="shared" si="2"/>
        <v>515855.32</v>
      </c>
      <c r="AX60" s="236">
        <f t="shared" si="2"/>
        <v>515855.32</v>
      </c>
      <c r="AY60" s="236">
        <f t="shared" si="2"/>
        <v>515855.32</v>
      </c>
      <c r="AZ60" s="236">
        <f t="shared" si="10"/>
        <v>0</v>
      </c>
      <c r="BA60" s="236">
        <f t="shared" si="10"/>
        <v>0</v>
      </c>
      <c r="BB60" s="236">
        <f t="shared" si="10"/>
        <v>0</v>
      </c>
      <c r="BC60" s="236">
        <f t="shared" si="10"/>
        <v>0</v>
      </c>
      <c r="BD60" s="236">
        <f t="shared" si="10"/>
        <v>0</v>
      </c>
      <c r="BE60" s="236">
        <f t="shared" si="10"/>
        <v>0</v>
      </c>
      <c r="BF60" s="236">
        <f t="shared" si="12"/>
        <v>0</v>
      </c>
      <c r="BG60" s="236">
        <f t="shared" si="12"/>
        <v>0</v>
      </c>
      <c r="BH60" s="236">
        <f t="shared" si="12"/>
        <v>0</v>
      </c>
      <c r="BI60" s="236">
        <f t="shared" si="12"/>
        <v>0</v>
      </c>
      <c r="BJ60" s="236">
        <f t="shared" si="12"/>
        <v>0</v>
      </c>
      <c r="BK60" s="236">
        <f t="shared" si="12"/>
        <v>0</v>
      </c>
      <c r="BL60" s="235">
        <f t="shared" si="4"/>
        <v>0</v>
      </c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</row>
    <row r="61" spans="1:87">
      <c r="A61" s="234" t="s">
        <v>274</v>
      </c>
      <c r="B61" s="292">
        <v>5.1900000000000002E-2</v>
      </c>
      <c r="C61" s="292">
        <v>5.1900000000000002E-2</v>
      </c>
      <c r="D61" s="220">
        <v>193371651.65000001</v>
      </c>
      <c r="E61" s="220">
        <v>193371651.65000001</v>
      </c>
      <c r="F61" s="220">
        <v>193371651.65000001</v>
      </c>
      <c r="G61" s="220">
        <v>193371651.65000001</v>
      </c>
      <c r="H61" s="220">
        <v>193339092.11000001</v>
      </c>
      <c r="I61" s="220">
        <v>193306532.56</v>
      </c>
      <c r="J61" s="220">
        <v>193306532.56</v>
      </c>
      <c r="K61" s="220">
        <v>193306532.56</v>
      </c>
      <c r="L61" s="220">
        <v>193868628.07499999</v>
      </c>
      <c r="M61" s="220">
        <v>194444586.755</v>
      </c>
      <c r="N61" s="220">
        <v>194458449.92000002</v>
      </c>
      <c r="O61" s="220">
        <v>194458449.92000002</v>
      </c>
      <c r="P61" s="220">
        <f t="shared" si="5"/>
        <v>2323975411.0599999</v>
      </c>
      <c r="Q61" s="220">
        <v>194458449.92000002</v>
      </c>
      <c r="R61" s="220">
        <v>194458449.92000002</v>
      </c>
      <c r="S61" s="220">
        <v>194458449.92000002</v>
      </c>
      <c r="T61" s="220">
        <v>194458449.92000002</v>
      </c>
      <c r="U61" s="220">
        <v>0</v>
      </c>
      <c r="V61" s="220">
        <v>0</v>
      </c>
      <c r="W61" s="220">
        <v>0</v>
      </c>
      <c r="X61" s="220">
        <v>0</v>
      </c>
      <c r="Y61" s="220">
        <v>0</v>
      </c>
      <c r="Z61" s="220">
        <v>0</v>
      </c>
      <c r="AA61" s="220">
        <v>0</v>
      </c>
      <c r="AB61" s="220">
        <v>0</v>
      </c>
      <c r="AC61" s="220">
        <v>0</v>
      </c>
      <c r="AD61" s="220">
        <v>0</v>
      </c>
      <c r="AE61" s="220">
        <v>0</v>
      </c>
      <c r="AF61" s="220">
        <v>0</v>
      </c>
      <c r="AG61" s="220">
        <f t="shared" si="6"/>
        <v>0</v>
      </c>
      <c r="AH61" s="219"/>
      <c r="AI61" s="235">
        <f t="shared" si="9"/>
        <v>836332.39</v>
      </c>
      <c r="AJ61" s="235">
        <f t="shared" si="9"/>
        <v>836332.39</v>
      </c>
      <c r="AK61" s="235">
        <f t="shared" si="9"/>
        <v>836332.39</v>
      </c>
      <c r="AL61" s="235">
        <f t="shared" si="9"/>
        <v>836332.39</v>
      </c>
      <c r="AM61" s="235">
        <f t="shared" si="9"/>
        <v>836191.57</v>
      </c>
      <c r="AN61" s="235">
        <f t="shared" si="9"/>
        <v>836050.75</v>
      </c>
      <c r="AO61" s="235">
        <f t="shared" si="11"/>
        <v>836050.75</v>
      </c>
      <c r="AP61" s="235">
        <f t="shared" si="11"/>
        <v>836050.75</v>
      </c>
      <c r="AQ61" s="235">
        <f t="shared" si="11"/>
        <v>838481.82</v>
      </c>
      <c r="AR61" s="235">
        <f t="shared" si="11"/>
        <v>840972.84</v>
      </c>
      <c r="AS61" s="235">
        <f t="shared" si="11"/>
        <v>841032.8</v>
      </c>
      <c r="AT61" s="235">
        <f t="shared" si="11"/>
        <v>841032.8</v>
      </c>
      <c r="AU61" s="236">
        <f t="shared" si="1"/>
        <v>10051193.640000001</v>
      </c>
      <c r="AV61" s="236">
        <f t="shared" si="2"/>
        <v>841032.8</v>
      </c>
      <c r="AW61" s="236">
        <f t="shared" si="2"/>
        <v>841032.8</v>
      </c>
      <c r="AX61" s="236">
        <f t="shared" si="2"/>
        <v>841032.8</v>
      </c>
      <c r="AY61" s="236">
        <f t="shared" si="2"/>
        <v>841032.8</v>
      </c>
      <c r="AZ61" s="236">
        <f t="shared" si="10"/>
        <v>0</v>
      </c>
      <c r="BA61" s="236">
        <f t="shared" si="10"/>
        <v>0</v>
      </c>
      <c r="BB61" s="236">
        <f t="shared" si="10"/>
        <v>0</v>
      </c>
      <c r="BC61" s="236">
        <f t="shared" si="10"/>
        <v>0</v>
      </c>
      <c r="BD61" s="236">
        <f t="shared" si="10"/>
        <v>0</v>
      </c>
      <c r="BE61" s="236">
        <f t="shared" si="10"/>
        <v>0</v>
      </c>
      <c r="BF61" s="236">
        <f t="shared" si="12"/>
        <v>0</v>
      </c>
      <c r="BG61" s="236">
        <f t="shared" si="12"/>
        <v>0</v>
      </c>
      <c r="BH61" s="236">
        <f t="shared" si="12"/>
        <v>0</v>
      </c>
      <c r="BI61" s="236">
        <f t="shared" si="12"/>
        <v>0</v>
      </c>
      <c r="BJ61" s="236">
        <f t="shared" si="12"/>
        <v>0</v>
      </c>
      <c r="BK61" s="236">
        <f t="shared" si="12"/>
        <v>0</v>
      </c>
      <c r="BL61" s="235">
        <f t="shared" si="4"/>
        <v>0</v>
      </c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</row>
    <row r="62" spans="1:87">
      <c r="A62" s="238" t="s">
        <v>275</v>
      </c>
      <c r="B62" s="292">
        <v>5.1900000000000002E-2</v>
      </c>
      <c r="C62" s="292">
        <v>5.1900000000000002E-2</v>
      </c>
      <c r="D62" s="220">
        <v>0</v>
      </c>
      <c r="E62" s="220">
        <v>0</v>
      </c>
      <c r="F62" s="220">
        <v>0</v>
      </c>
      <c r="G62" s="220">
        <v>0</v>
      </c>
      <c r="H62" s="220">
        <v>0</v>
      </c>
      <c r="I62" s="220">
        <v>0</v>
      </c>
      <c r="J62" s="220">
        <v>0</v>
      </c>
      <c r="K62" s="220">
        <v>0</v>
      </c>
      <c r="L62" s="220">
        <v>0</v>
      </c>
      <c r="M62" s="220">
        <v>0</v>
      </c>
      <c r="N62" s="220">
        <v>0</v>
      </c>
      <c r="O62" s="220">
        <v>0</v>
      </c>
      <c r="P62" s="220">
        <f t="shared" si="5"/>
        <v>0</v>
      </c>
      <c r="Q62" s="220">
        <v>0</v>
      </c>
      <c r="R62" s="220">
        <v>0</v>
      </c>
      <c r="S62" s="220">
        <v>0</v>
      </c>
      <c r="T62" s="220">
        <v>0</v>
      </c>
      <c r="U62" s="220">
        <v>0</v>
      </c>
      <c r="V62" s="220">
        <v>0</v>
      </c>
      <c r="W62" s="220">
        <v>0</v>
      </c>
      <c r="X62" s="220">
        <v>0</v>
      </c>
      <c r="Y62" s="220">
        <v>0</v>
      </c>
      <c r="Z62" s="220">
        <v>0</v>
      </c>
      <c r="AA62" s="220">
        <v>0</v>
      </c>
      <c r="AB62" s="220">
        <v>0</v>
      </c>
      <c r="AC62" s="220">
        <v>0</v>
      </c>
      <c r="AD62" s="220">
        <v>0</v>
      </c>
      <c r="AE62" s="220">
        <v>0</v>
      </c>
      <c r="AF62" s="220">
        <v>0</v>
      </c>
      <c r="AG62" s="220">
        <f t="shared" si="6"/>
        <v>0</v>
      </c>
      <c r="AH62" s="219"/>
      <c r="AI62" s="235">
        <f t="shared" si="9"/>
        <v>0</v>
      </c>
      <c r="AJ62" s="235">
        <f t="shared" si="9"/>
        <v>0</v>
      </c>
      <c r="AK62" s="235">
        <f t="shared" si="9"/>
        <v>0</v>
      </c>
      <c r="AL62" s="235">
        <f t="shared" si="9"/>
        <v>0</v>
      </c>
      <c r="AM62" s="235">
        <f t="shared" si="9"/>
        <v>0</v>
      </c>
      <c r="AN62" s="235">
        <f t="shared" si="9"/>
        <v>0</v>
      </c>
      <c r="AO62" s="235">
        <f t="shared" si="11"/>
        <v>0</v>
      </c>
      <c r="AP62" s="235">
        <f t="shared" si="11"/>
        <v>0</v>
      </c>
      <c r="AQ62" s="235">
        <f t="shared" si="11"/>
        <v>0</v>
      </c>
      <c r="AR62" s="235">
        <f t="shared" si="11"/>
        <v>0</v>
      </c>
      <c r="AS62" s="235">
        <f t="shared" si="11"/>
        <v>0</v>
      </c>
      <c r="AT62" s="235">
        <f t="shared" si="11"/>
        <v>0</v>
      </c>
      <c r="AU62" s="236">
        <f t="shared" si="1"/>
        <v>0</v>
      </c>
      <c r="AV62" s="236">
        <f t="shared" si="2"/>
        <v>0</v>
      </c>
      <c r="AW62" s="236">
        <f t="shared" si="2"/>
        <v>0</v>
      </c>
      <c r="AX62" s="236">
        <f t="shared" si="2"/>
        <v>0</v>
      </c>
      <c r="AY62" s="236">
        <f t="shared" si="2"/>
        <v>0</v>
      </c>
      <c r="AZ62" s="236">
        <f t="shared" si="10"/>
        <v>0</v>
      </c>
      <c r="BA62" s="236">
        <f t="shared" si="10"/>
        <v>0</v>
      </c>
      <c r="BB62" s="236">
        <f t="shared" si="10"/>
        <v>0</v>
      </c>
      <c r="BC62" s="236">
        <f t="shared" si="10"/>
        <v>0</v>
      </c>
      <c r="BD62" s="236">
        <f t="shared" si="10"/>
        <v>0</v>
      </c>
      <c r="BE62" s="236">
        <f t="shared" si="10"/>
        <v>0</v>
      </c>
      <c r="BF62" s="236">
        <f t="shared" si="12"/>
        <v>0</v>
      </c>
      <c r="BG62" s="236">
        <f t="shared" si="12"/>
        <v>0</v>
      </c>
      <c r="BH62" s="236">
        <f t="shared" si="12"/>
        <v>0</v>
      </c>
      <c r="BI62" s="236">
        <f t="shared" si="12"/>
        <v>0</v>
      </c>
      <c r="BJ62" s="236">
        <f t="shared" si="12"/>
        <v>0</v>
      </c>
      <c r="BK62" s="236">
        <f t="shared" si="12"/>
        <v>0</v>
      </c>
      <c r="BL62" s="235">
        <f t="shared" si="4"/>
        <v>0</v>
      </c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</row>
    <row r="63" spans="1:87">
      <c r="A63" s="238" t="s">
        <v>276</v>
      </c>
      <c r="B63" s="292">
        <v>4.9200000000000001E-2</v>
      </c>
      <c r="C63" s="292">
        <v>4.9200000000000001E-2</v>
      </c>
      <c r="D63" s="220">
        <v>335794798.68000001</v>
      </c>
      <c r="E63" s="220">
        <v>335794798.68000001</v>
      </c>
      <c r="F63" s="220">
        <v>335794798.68000001</v>
      </c>
      <c r="G63" s="220">
        <v>335812413.44999999</v>
      </c>
      <c r="H63" s="220">
        <v>335691143.07999998</v>
      </c>
      <c r="I63" s="220">
        <v>335538055.73000002</v>
      </c>
      <c r="J63" s="220">
        <v>335523853.50999999</v>
      </c>
      <c r="K63" s="220">
        <v>336023928.66499996</v>
      </c>
      <c r="L63" s="220">
        <v>337118592.77499998</v>
      </c>
      <c r="M63" s="220">
        <v>337713181.73000002</v>
      </c>
      <c r="N63" s="220">
        <v>337713181.73000002</v>
      </c>
      <c r="O63" s="220">
        <v>337713181.73000002</v>
      </c>
      <c r="P63" s="220">
        <f t="shared" si="5"/>
        <v>4036231928.4400001</v>
      </c>
      <c r="Q63" s="220">
        <v>337713181.73000002</v>
      </c>
      <c r="R63" s="220">
        <v>337713181.73000002</v>
      </c>
      <c r="S63" s="220">
        <v>337713181.73000002</v>
      </c>
      <c r="T63" s="220">
        <v>337713181.73000002</v>
      </c>
      <c r="U63" s="220">
        <v>337713181.73000002</v>
      </c>
      <c r="V63" s="220">
        <v>337713181.73000002</v>
      </c>
      <c r="W63" s="220">
        <v>337713181.73000002</v>
      </c>
      <c r="X63" s="220">
        <v>337713181.73000002</v>
      </c>
      <c r="Y63" s="220">
        <v>337713181.73000002</v>
      </c>
      <c r="Z63" s="220">
        <v>337713181.73000002</v>
      </c>
      <c r="AA63" s="220">
        <v>337713181.73000002</v>
      </c>
      <c r="AB63" s="220">
        <v>337713181.73000002</v>
      </c>
      <c r="AC63" s="220">
        <v>337713181.73000002</v>
      </c>
      <c r="AD63" s="220">
        <v>337713181.73000002</v>
      </c>
      <c r="AE63" s="220">
        <v>337735739.73000002</v>
      </c>
      <c r="AF63" s="220">
        <v>337758297.73000002</v>
      </c>
      <c r="AG63" s="220">
        <f t="shared" si="6"/>
        <v>4052625854.7600002</v>
      </c>
      <c r="AH63" s="219"/>
      <c r="AI63" s="235">
        <f t="shared" si="9"/>
        <v>1376758.67</v>
      </c>
      <c r="AJ63" s="235">
        <f t="shared" si="9"/>
        <v>1376758.67</v>
      </c>
      <c r="AK63" s="235">
        <f t="shared" si="9"/>
        <v>1376758.67</v>
      </c>
      <c r="AL63" s="235">
        <f t="shared" si="9"/>
        <v>1376830.9</v>
      </c>
      <c r="AM63" s="235">
        <f t="shared" si="9"/>
        <v>1376333.69</v>
      </c>
      <c r="AN63" s="235">
        <f t="shared" si="9"/>
        <v>1375706.03</v>
      </c>
      <c r="AO63" s="235">
        <f t="shared" si="11"/>
        <v>1375647.8</v>
      </c>
      <c r="AP63" s="235">
        <f t="shared" si="11"/>
        <v>1377698.11</v>
      </c>
      <c r="AQ63" s="235">
        <f t="shared" si="11"/>
        <v>1382186.23</v>
      </c>
      <c r="AR63" s="235">
        <f t="shared" si="11"/>
        <v>1384624.05</v>
      </c>
      <c r="AS63" s="235">
        <f t="shared" si="11"/>
        <v>1384624.05</v>
      </c>
      <c r="AT63" s="235">
        <f t="shared" si="11"/>
        <v>1384624.05</v>
      </c>
      <c r="AU63" s="236">
        <f t="shared" si="1"/>
        <v>16548550.920000002</v>
      </c>
      <c r="AV63" s="236">
        <f t="shared" si="2"/>
        <v>1384624.05</v>
      </c>
      <c r="AW63" s="236">
        <f t="shared" si="2"/>
        <v>1384624.05</v>
      </c>
      <c r="AX63" s="236">
        <f t="shared" si="2"/>
        <v>1384624.05</v>
      </c>
      <c r="AY63" s="236">
        <f t="shared" si="2"/>
        <v>1384624.05</v>
      </c>
      <c r="AZ63" s="236">
        <f t="shared" si="10"/>
        <v>1384624.05</v>
      </c>
      <c r="BA63" s="236">
        <f t="shared" si="10"/>
        <v>1384624.05</v>
      </c>
      <c r="BB63" s="236">
        <f t="shared" si="10"/>
        <v>1384624.05</v>
      </c>
      <c r="BC63" s="236">
        <f t="shared" si="10"/>
        <v>1384624.05</v>
      </c>
      <c r="BD63" s="236">
        <f t="shared" si="10"/>
        <v>1384624.05</v>
      </c>
      <c r="BE63" s="236">
        <f t="shared" si="10"/>
        <v>1384624.05</v>
      </c>
      <c r="BF63" s="236">
        <f t="shared" si="12"/>
        <v>1384624.05</v>
      </c>
      <c r="BG63" s="236">
        <f t="shared" si="12"/>
        <v>1384624.05</v>
      </c>
      <c r="BH63" s="236">
        <f t="shared" si="12"/>
        <v>1384624.05</v>
      </c>
      <c r="BI63" s="236">
        <f t="shared" si="12"/>
        <v>1384624.05</v>
      </c>
      <c r="BJ63" s="236">
        <f t="shared" si="12"/>
        <v>1384716.53</v>
      </c>
      <c r="BK63" s="236">
        <f t="shared" si="12"/>
        <v>1384809.02</v>
      </c>
      <c r="BL63" s="235">
        <f t="shared" si="4"/>
        <v>16615766.050000001</v>
      </c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</row>
    <row r="64" spans="1:87">
      <c r="A64" s="234" t="s">
        <v>277</v>
      </c>
      <c r="B64" s="292">
        <v>4.9200000000000001E-2</v>
      </c>
      <c r="C64" s="292">
        <v>4.9200000000000001E-2</v>
      </c>
      <c r="D64" s="220">
        <v>0</v>
      </c>
      <c r="E64" s="220">
        <v>0</v>
      </c>
      <c r="F64" s="220">
        <v>0</v>
      </c>
      <c r="G64" s="220">
        <v>0</v>
      </c>
      <c r="H64" s="220">
        <v>0</v>
      </c>
      <c r="I64" s="220">
        <v>0</v>
      </c>
      <c r="J64" s="220">
        <v>0</v>
      </c>
      <c r="K64" s="220">
        <v>0</v>
      </c>
      <c r="L64" s="220">
        <v>0</v>
      </c>
      <c r="M64" s="220">
        <v>0</v>
      </c>
      <c r="N64" s="220">
        <v>0</v>
      </c>
      <c r="O64" s="220">
        <v>0</v>
      </c>
      <c r="P64" s="220">
        <f t="shared" si="5"/>
        <v>0</v>
      </c>
      <c r="Q64" s="220">
        <v>0</v>
      </c>
      <c r="R64" s="220">
        <v>0</v>
      </c>
      <c r="S64" s="220">
        <v>0</v>
      </c>
      <c r="T64" s="220">
        <v>0</v>
      </c>
      <c r="U64" s="220">
        <v>0</v>
      </c>
      <c r="V64" s="220">
        <v>0</v>
      </c>
      <c r="W64" s="220">
        <v>0</v>
      </c>
      <c r="X64" s="220">
        <v>0</v>
      </c>
      <c r="Y64" s="220">
        <v>0</v>
      </c>
      <c r="Z64" s="220">
        <v>0</v>
      </c>
      <c r="AA64" s="220">
        <v>0</v>
      </c>
      <c r="AB64" s="220">
        <v>0</v>
      </c>
      <c r="AC64" s="220">
        <v>0</v>
      </c>
      <c r="AD64" s="220">
        <v>0</v>
      </c>
      <c r="AE64" s="220">
        <v>0</v>
      </c>
      <c r="AF64" s="220">
        <v>0</v>
      </c>
      <c r="AG64" s="220">
        <f t="shared" si="6"/>
        <v>0</v>
      </c>
      <c r="AH64" s="219"/>
      <c r="AI64" s="235">
        <f t="shared" si="9"/>
        <v>0</v>
      </c>
      <c r="AJ64" s="235">
        <f t="shared" si="9"/>
        <v>0</v>
      </c>
      <c r="AK64" s="235">
        <f t="shared" si="9"/>
        <v>0</v>
      </c>
      <c r="AL64" s="235">
        <f t="shared" si="9"/>
        <v>0</v>
      </c>
      <c r="AM64" s="235">
        <f t="shared" si="9"/>
        <v>0</v>
      </c>
      <c r="AN64" s="235">
        <f t="shared" si="9"/>
        <v>0</v>
      </c>
      <c r="AO64" s="235">
        <f t="shared" si="11"/>
        <v>0</v>
      </c>
      <c r="AP64" s="235">
        <f t="shared" si="11"/>
        <v>0</v>
      </c>
      <c r="AQ64" s="235">
        <f t="shared" si="11"/>
        <v>0</v>
      </c>
      <c r="AR64" s="235">
        <f t="shared" si="11"/>
        <v>0</v>
      </c>
      <c r="AS64" s="235">
        <f t="shared" si="11"/>
        <v>0</v>
      </c>
      <c r="AT64" s="235">
        <f t="shared" si="11"/>
        <v>0</v>
      </c>
      <c r="AU64" s="236">
        <f t="shared" si="1"/>
        <v>0</v>
      </c>
      <c r="AV64" s="236">
        <f t="shared" si="2"/>
        <v>0</v>
      </c>
      <c r="AW64" s="236">
        <f t="shared" si="2"/>
        <v>0</v>
      </c>
      <c r="AX64" s="236">
        <f t="shared" si="2"/>
        <v>0</v>
      </c>
      <c r="AY64" s="236">
        <f t="shared" si="2"/>
        <v>0</v>
      </c>
      <c r="AZ64" s="236">
        <f t="shared" si="10"/>
        <v>0</v>
      </c>
      <c r="BA64" s="236">
        <f t="shared" si="10"/>
        <v>0</v>
      </c>
      <c r="BB64" s="236">
        <f t="shared" si="10"/>
        <v>0</v>
      </c>
      <c r="BC64" s="236">
        <f t="shared" si="10"/>
        <v>0</v>
      </c>
      <c r="BD64" s="236">
        <f t="shared" si="10"/>
        <v>0</v>
      </c>
      <c r="BE64" s="236">
        <f t="shared" si="10"/>
        <v>0</v>
      </c>
      <c r="BF64" s="236">
        <f t="shared" si="12"/>
        <v>0</v>
      </c>
      <c r="BG64" s="236">
        <f t="shared" si="12"/>
        <v>0</v>
      </c>
      <c r="BH64" s="236">
        <f t="shared" si="12"/>
        <v>0</v>
      </c>
      <c r="BI64" s="236">
        <f t="shared" si="12"/>
        <v>0</v>
      </c>
      <c r="BJ64" s="236">
        <f t="shared" si="12"/>
        <v>0</v>
      </c>
      <c r="BK64" s="236">
        <f t="shared" si="12"/>
        <v>0</v>
      </c>
      <c r="BL64" s="235">
        <f t="shared" si="4"/>
        <v>0</v>
      </c>
      <c r="BM64" s="234"/>
      <c r="BN64" s="234"/>
      <c r="BO64" s="234"/>
      <c r="BP64" s="234"/>
      <c r="BQ64" s="234"/>
      <c r="BR64" s="234"/>
      <c r="BS64" s="234"/>
      <c r="BT64" s="234"/>
      <c r="BU64" s="234"/>
      <c r="BV64" s="234"/>
      <c r="BW64" s="234"/>
      <c r="BX64" s="234"/>
      <c r="BY64" s="234"/>
      <c r="BZ64" s="234"/>
      <c r="CA64" s="234"/>
      <c r="CB64" s="234"/>
      <c r="CC64" s="234"/>
      <c r="CD64" s="234"/>
      <c r="CE64" s="234"/>
      <c r="CF64" s="234"/>
      <c r="CG64" s="234"/>
      <c r="CH64" s="234"/>
      <c r="CI64" s="234"/>
    </row>
    <row r="65" spans="1:87">
      <c r="A65" s="234" t="s">
        <v>278</v>
      </c>
      <c r="B65" s="292">
        <v>4.8299999999999996E-2</v>
      </c>
      <c r="C65" s="292">
        <v>4.8299999999999996E-2</v>
      </c>
      <c r="D65" s="220">
        <v>203055870.58000001</v>
      </c>
      <c r="E65" s="220">
        <v>205059355.19999999</v>
      </c>
      <c r="F65" s="220">
        <v>205987417.13</v>
      </c>
      <c r="G65" s="220">
        <v>204866814.84999999</v>
      </c>
      <c r="H65" s="220">
        <v>204835659.28999999</v>
      </c>
      <c r="I65" s="220">
        <v>204865500.59</v>
      </c>
      <c r="J65" s="220">
        <v>204838919.87</v>
      </c>
      <c r="K65" s="220">
        <v>204771042.88500002</v>
      </c>
      <c r="L65" s="220">
        <v>204762004.56</v>
      </c>
      <c r="M65" s="220">
        <v>204676270.06</v>
      </c>
      <c r="N65" s="220">
        <v>204459893.79499999</v>
      </c>
      <c r="O65" s="220">
        <v>203771914.10999998</v>
      </c>
      <c r="P65" s="220">
        <f t="shared" si="5"/>
        <v>2455950662.9199996</v>
      </c>
      <c r="Q65" s="220">
        <v>203195234.57499996</v>
      </c>
      <c r="R65" s="220">
        <v>205365437.44</v>
      </c>
      <c r="S65" s="220">
        <v>214750415.05000001</v>
      </c>
      <c r="T65" s="220">
        <v>222240503.28999999</v>
      </c>
      <c r="U65" s="220">
        <v>390073637.65499997</v>
      </c>
      <c r="V65" s="220">
        <v>390020053.14000005</v>
      </c>
      <c r="W65" s="220">
        <v>389832012.23500007</v>
      </c>
      <c r="X65" s="220">
        <v>389743481.76000005</v>
      </c>
      <c r="Y65" s="220">
        <v>389647168.26500005</v>
      </c>
      <c r="Z65" s="220">
        <v>389483303.55000007</v>
      </c>
      <c r="AA65" s="220">
        <v>389266927.28500009</v>
      </c>
      <c r="AB65" s="220">
        <v>388578947.60000014</v>
      </c>
      <c r="AC65" s="220">
        <v>390201882.22000015</v>
      </c>
      <c r="AD65" s="220">
        <v>392945815.12000006</v>
      </c>
      <c r="AE65" s="220">
        <v>393363107.96500003</v>
      </c>
      <c r="AF65" s="220">
        <v>393264446.27000004</v>
      </c>
      <c r="AG65" s="220">
        <f t="shared" si="6"/>
        <v>4686420783.0650015</v>
      </c>
      <c r="AH65" s="219"/>
      <c r="AI65" s="235">
        <f t="shared" si="9"/>
        <v>817299.88</v>
      </c>
      <c r="AJ65" s="235">
        <f t="shared" si="9"/>
        <v>825363.9</v>
      </c>
      <c r="AK65" s="235">
        <f t="shared" si="9"/>
        <v>829099.35</v>
      </c>
      <c r="AL65" s="235">
        <f t="shared" si="9"/>
        <v>824588.93</v>
      </c>
      <c r="AM65" s="235">
        <f t="shared" si="9"/>
        <v>824463.53</v>
      </c>
      <c r="AN65" s="235">
        <f t="shared" si="9"/>
        <v>824583.64</v>
      </c>
      <c r="AO65" s="235">
        <f t="shared" si="11"/>
        <v>824476.65</v>
      </c>
      <c r="AP65" s="235">
        <f t="shared" si="11"/>
        <v>824203.45</v>
      </c>
      <c r="AQ65" s="235">
        <f t="shared" si="11"/>
        <v>824167.07</v>
      </c>
      <c r="AR65" s="235">
        <f t="shared" si="11"/>
        <v>823821.99</v>
      </c>
      <c r="AS65" s="235">
        <f t="shared" si="11"/>
        <v>822951.07</v>
      </c>
      <c r="AT65" s="235">
        <f t="shared" si="11"/>
        <v>820181.95</v>
      </c>
      <c r="AU65" s="236">
        <f t="shared" si="1"/>
        <v>9885201.4100000001</v>
      </c>
      <c r="AV65" s="236">
        <f t="shared" si="2"/>
        <v>817860.82</v>
      </c>
      <c r="AW65" s="236">
        <f t="shared" si="2"/>
        <v>826595.89</v>
      </c>
      <c r="AX65" s="236">
        <f t="shared" si="2"/>
        <v>864370.42</v>
      </c>
      <c r="AY65" s="236">
        <f t="shared" si="2"/>
        <v>894518.03</v>
      </c>
      <c r="AZ65" s="236">
        <f t="shared" si="10"/>
        <v>1570046.39</v>
      </c>
      <c r="BA65" s="236">
        <f t="shared" si="10"/>
        <v>1569830.71</v>
      </c>
      <c r="BB65" s="236">
        <f t="shared" si="10"/>
        <v>1569073.85</v>
      </c>
      <c r="BC65" s="236">
        <f t="shared" si="10"/>
        <v>1568717.51</v>
      </c>
      <c r="BD65" s="236">
        <f t="shared" si="10"/>
        <v>1568329.85</v>
      </c>
      <c r="BE65" s="236">
        <f t="shared" si="10"/>
        <v>1567670.3</v>
      </c>
      <c r="BF65" s="236">
        <f t="shared" si="12"/>
        <v>1566799.38</v>
      </c>
      <c r="BG65" s="236">
        <f t="shared" si="12"/>
        <v>1564030.26</v>
      </c>
      <c r="BH65" s="236">
        <f t="shared" si="12"/>
        <v>1570562.58</v>
      </c>
      <c r="BI65" s="236">
        <f t="shared" si="12"/>
        <v>1581606.91</v>
      </c>
      <c r="BJ65" s="236">
        <f t="shared" si="12"/>
        <v>1583286.51</v>
      </c>
      <c r="BK65" s="236">
        <f t="shared" si="12"/>
        <v>1582889.4</v>
      </c>
      <c r="BL65" s="235">
        <f t="shared" si="4"/>
        <v>18862843.649999999</v>
      </c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  <c r="CC65" s="234"/>
      <c r="CD65" s="234"/>
      <c r="CE65" s="234"/>
      <c r="CF65" s="234"/>
      <c r="CG65" s="234"/>
      <c r="CH65" s="234"/>
      <c r="CI65" s="234"/>
    </row>
    <row r="66" spans="1:87">
      <c r="A66" s="234" t="s">
        <v>279</v>
      </c>
      <c r="B66" s="231">
        <v>8.0000000000000004E-4</v>
      </c>
      <c r="C66" s="231">
        <v>2E-3</v>
      </c>
      <c r="D66" s="220">
        <v>2100620.94</v>
      </c>
      <c r="E66" s="220">
        <v>2100620.94</v>
      </c>
      <c r="F66" s="220">
        <v>2100620.94</v>
      </c>
      <c r="G66" s="220">
        <v>2100620.94</v>
      </c>
      <c r="H66" s="220">
        <v>2100620.94</v>
      </c>
      <c r="I66" s="220">
        <v>2100620.94</v>
      </c>
      <c r="J66" s="220">
        <v>2100620.94</v>
      </c>
      <c r="K66" s="220">
        <v>2100620.94</v>
      </c>
      <c r="L66" s="220">
        <v>2100620.94</v>
      </c>
      <c r="M66" s="220">
        <v>2100620.94</v>
      </c>
      <c r="N66" s="220">
        <v>2100620.94</v>
      </c>
      <c r="O66" s="220">
        <v>2100620.94</v>
      </c>
      <c r="P66" s="220">
        <f t="shared" si="5"/>
        <v>25207451.280000005</v>
      </c>
      <c r="Q66" s="220">
        <v>2100620.94</v>
      </c>
      <c r="R66" s="220">
        <v>2100620.94</v>
      </c>
      <c r="S66" s="220">
        <v>2100620.94</v>
      </c>
      <c r="T66" s="220">
        <v>2100620.94</v>
      </c>
      <c r="U66" s="220">
        <v>2100620.94</v>
      </c>
      <c r="V66" s="220">
        <v>2100620.94</v>
      </c>
      <c r="W66" s="220">
        <v>2100620.94</v>
      </c>
      <c r="X66" s="220">
        <v>2100620.94</v>
      </c>
      <c r="Y66" s="220">
        <v>2100620.94</v>
      </c>
      <c r="Z66" s="220">
        <v>1050310.47</v>
      </c>
      <c r="AA66" s="220">
        <v>0</v>
      </c>
      <c r="AB66" s="220">
        <v>0</v>
      </c>
      <c r="AC66" s="220">
        <v>0</v>
      </c>
      <c r="AD66" s="220">
        <v>0</v>
      </c>
      <c r="AE66" s="220">
        <v>0</v>
      </c>
      <c r="AF66" s="220">
        <v>0</v>
      </c>
      <c r="AG66" s="220">
        <f t="shared" si="6"/>
        <v>11553415.17</v>
      </c>
      <c r="AH66" s="219"/>
      <c r="AI66" s="235">
        <f t="shared" si="9"/>
        <v>140.04</v>
      </c>
      <c r="AJ66" s="235">
        <f t="shared" si="9"/>
        <v>140.04</v>
      </c>
      <c r="AK66" s="235">
        <f t="shared" si="9"/>
        <v>140.04</v>
      </c>
      <c r="AL66" s="235">
        <f t="shared" si="9"/>
        <v>140.04</v>
      </c>
      <c r="AM66" s="235">
        <f t="shared" si="9"/>
        <v>140.04</v>
      </c>
      <c r="AN66" s="235">
        <f t="shared" si="9"/>
        <v>140.04</v>
      </c>
      <c r="AO66" s="235">
        <f t="shared" si="11"/>
        <v>140.04</v>
      </c>
      <c r="AP66" s="235">
        <f t="shared" si="11"/>
        <v>140.04</v>
      </c>
      <c r="AQ66" s="235">
        <f t="shared" si="11"/>
        <v>140.04</v>
      </c>
      <c r="AR66" s="235">
        <f t="shared" si="11"/>
        <v>140.04</v>
      </c>
      <c r="AS66" s="235">
        <f t="shared" si="11"/>
        <v>140.04</v>
      </c>
      <c r="AT66" s="235">
        <f t="shared" si="11"/>
        <v>140.04</v>
      </c>
      <c r="AU66" s="236">
        <f t="shared" si="1"/>
        <v>1680.4799999999998</v>
      </c>
      <c r="AV66" s="236">
        <f t="shared" si="2"/>
        <v>140.04</v>
      </c>
      <c r="AW66" s="236">
        <f t="shared" si="2"/>
        <v>140.04</v>
      </c>
      <c r="AX66" s="236">
        <f t="shared" si="2"/>
        <v>140.04</v>
      </c>
      <c r="AY66" s="236">
        <f t="shared" si="2"/>
        <v>140.04</v>
      </c>
      <c r="AZ66" s="236">
        <f t="shared" si="10"/>
        <v>350.1</v>
      </c>
      <c r="BA66" s="236">
        <f t="shared" si="10"/>
        <v>350.1</v>
      </c>
      <c r="BB66" s="236">
        <f t="shared" si="10"/>
        <v>350.1</v>
      </c>
      <c r="BC66" s="236">
        <f t="shared" si="10"/>
        <v>350.1</v>
      </c>
      <c r="BD66" s="236">
        <f t="shared" si="10"/>
        <v>350.1</v>
      </c>
      <c r="BE66" s="236">
        <f t="shared" si="10"/>
        <v>175.05</v>
      </c>
      <c r="BF66" s="236">
        <f t="shared" si="12"/>
        <v>0</v>
      </c>
      <c r="BG66" s="236">
        <f t="shared" si="12"/>
        <v>0</v>
      </c>
      <c r="BH66" s="236">
        <f t="shared" si="12"/>
        <v>0</v>
      </c>
      <c r="BI66" s="236">
        <f t="shared" si="12"/>
        <v>0</v>
      </c>
      <c r="BJ66" s="236">
        <f t="shared" si="12"/>
        <v>0</v>
      </c>
      <c r="BK66" s="236">
        <f t="shared" si="12"/>
        <v>0</v>
      </c>
      <c r="BL66" s="235">
        <f t="shared" si="4"/>
        <v>1925.55</v>
      </c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</row>
    <row r="67" spans="1:87">
      <c r="A67" s="234" t="s">
        <v>280</v>
      </c>
      <c r="B67" s="292">
        <v>4.8299999999999996E-2</v>
      </c>
      <c r="C67" s="292">
        <v>4.8299999999999996E-2</v>
      </c>
      <c r="D67" s="220">
        <v>0</v>
      </c>
      <c r="E67" s="220">
        <v>0</v>
      </c>
      <c r="F67" s="220">
        <v>0</v>
      </c>
      <c r="G67" s="220">
        <v>0</v>
      </c>
      <c r="H67" s="220">
        <v>0</v>
      </c>
      <c r="I67" s="220">
        <v>0</v>
      </c>
      <c r="J67" s="220">
        <v>0</v>
      </c>
      <c r="K67" s="220">
        <v>0</v>
      </c>
      <c r="L67" s="220">
        <v>0</v>
      </c>
      <c r="M67" s="220">
        <v>0</v>
      </c>
      <c r="N67" s="220">
        <v>0</v>
      </c>
      <c r="O67" s="220">
        <v>0</v>
      </c>
      <c r="P67" s="220">
        <f t="shared" si="5"/>
        <v>0</v>
      </c>
      <c r="Q67" s="220">
        <v>0</v>
      </c>
      <c r="R67" s="220">
        <v>0</v>
      </c>
      <c r="S67" s="220">
        <v>0</v>
      </c>
      <c r="T67" s="220">
        <v>0</v>
      </c>
      <c r="U67" s="220">
        <v>0</v>
      </c>
      <c r="V67" s="220">
        <v>0</v>
      </c>
      <c r="W67" s="220">
        <v>0</v>
      </c>
      <c r="X67" s="220">
        <v>0</v>
      </c>
      <c r="Y67" s="220">
        <v>0</v>
      </c>
      <c r="Z67" s="220">
        <v>0</v>
      </c>
      <c r="AA67" s="220">
        <v>0</v>
      </c>
      <c r="AB67" s="220">
        <v>0</v>
      </c>
      <c r="AC67" s="220">
        <v>0</v>
      </c>
      <c r="AD67" s="220">
        <v>0</v>
      </c>
      <c r="AE67" s="220">
        <v>0</v>
      </c>
      <c r="AF67" s="220">
        <v>0</v>
      </c>
      <c r="AG67" s="220">
        <f t="shared" si="6"/>
        <v>0</v>
      </c>
      <c r="AH67" s="219"/>
      <c r="AI67" s="235">
        <f t="shared" si="9"/>
        <v>0</v>
      </c>
      <c r="AJ67" s="235">
        <f t="shared" si="9"/>
        <v>0</v>
      </c>
      <c r="AK67" s="235">
        <f t="shared" si="9"/>
        <v>0</v>
      </c>
      <c r="AL67" s="235">
        <f t="shared" si="9"/>
        <v>0</v>
      </c>
      <c r="AM67" s="235">
        <f t="shared" si="9"/>
        <v>0</v>
      </c>
      <c r="AN67" s="235">
        <f t="shared" si="9"/>
        <v>0</v>
      </c>
      <c r="AO67" s="235">
        <f t="shared" si="11"/>
        <v>0</v>
      </c>
      <c r="AP67" s="235">
        <f t="shared" si="11"/>
        <v>0</v>
      </c>
      <c r="AQ67" s="235">
        <f t="shared" si="11"/>
        <v>0</v>
      </c>
      <c r="AR67" s="235">
        <f t="shared" si="11"/>
        <v>0</v>
      </c>
      <c r="AS67" s="235">
        <f t="shared" si="11"/>
        <v>0</v>
      </c>
      <c r="AT67" s="235">
        <f t="shared" si="11"/>
        <v>0</v>
      </c>
      <c r="AU67" s="236">
        <f t="shared" si="1"/>
        <v>0</v>
      </c>
      <c r="AV67" s="236">
        <f t="shared" si="2"/>
        <v>0</v>
      </c>
      <c r="AW67" s="236">
        <f t="shared" si="2"/>
        <v>0</v>
      </c>
      <c r="AX67" s="236">
        <f t="shared" si="2"/>
        <v>0</v>
      </c>
      <c r="AY67" s="236">
        <f t="shared" si="2"/>
        <v>0</v>
      </c>
      <c r="AZ67" s="236">
        <f t="shared" si="10"/>
        <v>0</v>
      </c>
      <c r="BA67" s="236">
        <f t="shared" si="10"/>
        <v>0</v>
      </c>
      <c r="BB67" s="236">
        <f t="shared" si="10"/>
        <v>0</v>
      </c>
      <c r="BC67" s="236">
        <f t="shared" si="10"/>
        <v>0</v>
      </c>
      <c r="BD67" s="236">
        <f t="shared" si="10"/>
        <v>0</v>
      </c>
      <c r="BE67" s="236">
        <f t="shared" si="10"/>
        <v>0</v>
      </c>
      <c r="BF67" s="236">
        <f t="shared" si="12"/>
        <v>0</v>
      </c>
      <c r="BG67" s="236">
        <f t="shared" si="12"/>
        <v>0</v>
      </c>
      <c r="BH67" s="236">
        <f t="shared" si="12"/>
        <v>0</v>
      </c>
      <c r="BI67" s="236">
        <f t="shared" si="12"/>
        <v>0</v>
      </c>
      <c r="BJ67" s="236">
        <f t="shared" si="12"/>
        <v>0</v>
      </c>
      <c r="BK67" s="236">
        <f t="shared" si="12"/>
        <v>0</v>
      </c>
      <c r="BL67" s="235">
        <f t="shared" si="4"/>
        <v>0</v>
      </c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  <c r="CC67" s="234"/>
      <c r="CD67" s="234"/>
      <c r="CE67" s="234"/>
      <c r="CF67" s="234"/>
      <c r="CG67" s="234"/>
      <c r="CH67" s="234"/>
      <c r="CI67" s="234"/>
    </row>
    <row r="68" spans="1:87">
      <c r="A68" s="234" t="s">
        <v>281</v>
      </c>
      <c r="B68" s="292">
        <v>4.8299999999999996E-2</v>
      </c>
      <c r="C68" s="292">
        <v>4.8299999999999996E-2</v>
      </c>
      <c r="D68" s="220">
        <v>0</v>
      </c>
      <c r="E68" s="220">
        <v>0</v>
      </c>
      <c r="F68" s="220">
        <v>0</v>
      </c>
      <c r="G68" s="220">
        <v>0</v>
      </c>
      <c r="H68" s="220">
        <v>0</v>
      </c>
      <c r="I68" s="220">
        <v>0</v>
      </c>
      <c r="J68" s="220">
        <v>0</v>
      </c>
      <c r="K68" s="220">
        <v>0</v>
      </c>
      <c r="L68" s="220">
        <v>0</v>
      </c>
      <c r="M68" s="220">
        <v>0</v>
      </c>
      <c r="N68" s="220">
        <v>0</v>
      </c>
      <c r="O68" s="220">
        <v>0</v>
      </c>
      <c r="P68" s="220">
        <f t="shared" si="5"/>
        <v>0</v>
      </c>
      <c r="Q68" s="220">
        <v>0</v>
      </c>
      <c r="R68" s="220">
        <v>0</v>
      </c>
      <c r="S68" s="220">
        <v>0</v>
      </c>
      <c r="T68" s="220">
        <v>0</v>
      </c>
      <c r="U68" s="220">
        <v>0</v>
      </c>
      <c r="V68" s="220">
        <v>0</v>
      </c>
      <c r="W68" s="220">
        <v>0</v>
      </c>
      <c r="X68" s="220">
        <v>0</v>
      </c>
      <c r="Y68" s="220">
        <v>0</v>
      </c>
      <c r="Z68" s="220">
        <v>0</v>
      </c>
      <c r="AA68" s="220">
        <v>0</v>
      </c>
      <c r="AB68" s="220">
        <v>0</v>
      </c>
      <c r="AC68" s="220">
        <v>0</v>
      </c>
      <c r="AD68" s="220">
        <v>0</v>
      </c>
      <c r="AE68" s="220">
        <v>0</v>
      </c>
      <c r="AF68" s="220">
        <v>0</v>
      </c>
      <c r="AG68" s="220">
        <f t="shared" si="6"/>
        <v>0</v>
      </c>
      <c r="AH68" s="219"/>
      <c r="AI68" s="235">
        <f t="shared" si="9"/>
        <v>0</v>
      </c>
      <c r="AJ68" s="235">
        <f t="shared" si="9"/>
        <v>0</v>
      </c>
      <c r="AK68" s="235">
        <f t="shared" si="9"/>
        <v>0</v>
      </c>
      <c r="AL68" s="235">
        <f t="shared" si="9"/>
        <v>0</v>
      </c>
      <c r="AM68" s="235">
        <f t="shared" si="9"/>
        <v>0</v>
      </c>
      <c r="AN68" s="235">
        <f t="shared" si="9"/>
        <v>0</v>
      </c>
      <c r="AO68" s="235">
        <f t="shared" si="11"/>
        <v>0</v>
      </c>
      <c r="AP68" s="235">
        <f t="shared" si="11"/>
        <v>0</v>
      </c>
      <c r="AQ68" s="235">
        <f t="shared" si="11"/>
        <v>0</v>
      </c>
      <c r="AR68" s="235">
        <f t="shared" si="11"/>
        <v>0</v>
      </c>
      <c r="AS68" s="235">
        <f t="shared" si="11"/>
        <v>0</v>
      </c>
      <c r="AT68" s="235">
        <f t="shared" si="11"/>
        <v>0</v>
      </c>
      <c r="AU68" s="236">
        <f t="shared" si="1"/>
        <v>0</v>
      </c>
      <c r="AV68" s="236">
        <f t="shared" si="2"/>
        <v>0</v>
      </c>
      <c r="AW68" s="236">
        <f t="shared" si="2"/>
        <v>0</v>
      </c>
      <c r="AX68" s="236">
        <f t="shared" si="2"/>
        <v>0</v>
      </c>
      <c r="AY68" s="236">
        <f t="shared" ref="AY68:AY131" si="13">ROUND(T68*$B68/12,2)</f>
        <v>0</v>
      </c>
      <c r="AZ68" s="236">
        <f t="shared" si="10"/>
        <v>0</v>
      </c>
      <c r="BA68" s="236">
        <f t="shared" si="10"/>
        <v>0</v>
      </c>
      <c r="BB68" s="236">
        <f t="shared" si="10"/>
        <v>0</v>
      </c>
      <c r="BC68" s="236">
        <f t="shared" si="10"/>
        <v>0</v>
      </c>
      <c r="BD68" s="236">
        <f t="shared" si="10"/>
        <v>0</v>
      </c>
      <c r="BE68" s="236">
        <f t="shared" si="10"/>
        <v>0</v>
      </c>
      <c r="BF68" s="236">
        <f t="shared" si="12"/>
        <v>0</v>
      </c>
      <c r="BG68" s="236">
        <f t="shared" si="12"/>
        <v>0</v>
      </c>
      <c r="BH68" s="236">
        <f t="shared" si="12"/>
        <v>0</v>
      </c>
      <c r="BI68" s="236">
        <f t="shared" si="12"/>
        <v>0</v>
      </c>
      <c r="BJ68" s="236">
        <f t="shared" si="12"/>
        <v>0</v>
      </c>
      <c r="BK68" s="236">
        <f t="shared" si="12"/>
        <v>0</v>
      </c>
      <c r="BL68" s="235">
        <f t="shared" si="4"/>
        <v>0</v>
      </c>
      <c r="BM68" s="234"/>
      <c r="BN68" s="234"/>
      <c r="BO68" s="234"/>
      <c r="BP68" s="234"/>
      <c r="BQ68" s="234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34"/>
      <c r="CC68" s="234"/>
      <c r="CD68" s="234"/>
      <c r="CE68" s="234"/>
      <c r="CF68" s="234"/>
      <c r="CG68" s="234"/>
      <c r="CH68" s="234"/>
      <c r="CI68" s="234"/>
    </row>
    <row r="69" spans="1:87">
      <c r="A69" s="234" t="s">
        <v>282</v>
      </c>
      <c r="B69" s="292">
        <v>4.8299999999999996E-2</v>
      </c>
      <c r="C69" s="292">
        <v>4.8299999999999996E-2</v>
      </c>
      <c r="D69" s="220">
        <v>164778762.31</v>
      </c>
      <c r="E69" s="220">
        <v>164778762.31</v>
      </c>
      <c r="F69" s="220">
        <v>164778762.31</v>
      </c>
      <c r="G69" s="220">
        <v>164778762.31</v>
      </c>
      <c r="H69" s="220">
        <v>164778762.31</v>
      </c>
      <c r="I69" s="220">
        <v>164778762.31</v>
      </c>
      <c r="J69" s="220">
        <v>164778762.31</v>
      </c>
      <c r="K69" s="220">
        <v>164778762.31</v>
      </c>
      <c r="L69" s="220">
        <v>164778762.31</v>
      </c>
      <c r="M69" s="220">
        <v>164778762.31</v>
      </c>
      <c r="N69" s="220">
        <v>164778762.31</v>
      </c>
      <c r="O69" s="220">
        <v>164778762.31</v>
      </c>
      <c r="P69" s="220">
        <f t="shared" si="5"/>
        <v>1977345147.7199996</v>
      </c>
      <c r="Q69" s="220">
        <v>164778762.31</v>
      </c>
      <c r="R69" s="220">
        <v>164778762.31</v>
      </c>
      <c r="S69" s="220">
        <v>164778762.31</v>
      </c>
      <c r="T69" s="220">
        <v>166126566.185</v>
      </c>
      <c r="U69" s="220">
        <v>0</v>
      </c>
      <c r="V69" s="220">
        <v>0</v>
      </c>
      <c r="W69" s="220">
        <v>0</v>
      </c>
      <c r="X69" s="220">
        <v>0</v>
      </c>
      <c r="Y69" s="220">
        <v>0</v>
      </c>
      <c r="Z69" s="220">
        <v>0</v>
      </c>
      <c r="AA69" s="220">
        <v>0</v>
      </c>
      <c r="AB69" s="220">
        <v>0</v>
      </c>
      <c r="AC69" s="220">
        <v>0</v>
      </c>
      <c r="AD69" s="220">
        <v>0</v>
      </c>
      <c r="AE69" s="220">
        <v>0</v>
      </c>
      <c r="AF69" s="220">
        <v>0</v>
      </c>
      <c r="AG69" s="220">
        <f t="shared" si="6"/>
        <v>0</v>
      </c>
      <c r="AH69" s="219"/>
      <c r="AI69" s="235">
        <f t="shared" si="9"/>
        <v>663234.52</v>
      </c>
      <c r="AJ69" s="235">
        <f t="shared" si="9"/>
        <v>663234.52</v>
      </c>
      <c r="AK69" s="235">
        <f t="shared" si="9"/>
        <v>663234.52</v>
      </c>
      <c r="AL69" s="235">
        <f t="shared" si="9"/>
        <v>663234.52</v>
      </c>
      <c r="AM69" s="235">
        <f t="shared" si="9"/>
        <v>663234.52</v>
      </c>
      <c r="AN69" s="235">
        <f t="shared" si="9"/>
        <v>663234.52</v>
      </c>
      <c r="AO69" s="235">
        <f t="shared" si="11"/>
        <v>663234.52</v>
      </c>
      <c r="AP69" s="235">
        <f t="shared" si="11"/>
        <v>663234.52</v>
      </c>
      <c r="AQ69" s="235">
        <f t="shared" si="11"/>
        <v>663234.52</v>
      </c>
      <c r="AR69" s="235">
        <f t="shared" si="11"/>
        <v>663234.52</v>
      </c>
      <c r="AS69" s="235">
        <f t="shared" si="11"/>
        <v>663234.52</v>
      </c>
      <c r="AT69" s="235">
        <f t="shared" si="11"/>
        <v>663234.52</v>
      </c>
      <c r="AU69" s="236">
        <f t="shared" ref="AU69:AU132" si="14">SUM(AI69:AT69)</f>
        <v>7958814.2399999984</v>
      </c>
      <c r="AV69" s="236">
        <f t="shared" ref="AV69:AY132" si="15">ROUND(Q69*$B69/12,2)</f>
        <v>663234.52</v>
      </c>
      <c r="AW69" s="236">
        <f t="shared" si="15"/>
        <v>663234.52</v>
      </c>
      <c r="AX69" s="236">
        <f t="shared" si="15"/>
        <v>663234.52</v>
      </c>
      <c r="AY69" s="236">
        <f t="shared" si="13"/>
        <v>668659.43000000005</v>
      </c>
      <c r="AZ69" s="236">
        <f t="shared" si="10"/>
        <v>0</v>
      </c>
      <c r="BA69" s="236">
        <f t="shared" si="10"/>
        <v>0</v>
      </c>
      <c r="BB69" s="236">
        <f t="shared" si="10"/>
        <v>0</v>
      </c>
      <c r="BC69" s="236">
        <f t="shared" si="10"/>
        <v>0</v>
      </c>
      <c r="BD69" s="236">
        <f t="shared" si="10"/>
        <v>0</v>
      </c>
      <c r="BE69" s="236">
        <f t="shared" si="10"/>
        <v>0</v>
      </c>
      <c r="BF69" s="236">
        <f t="shared" si="12"/>
        <v>0</v>
      </c>
      <c r="BG69" s="236">
        <f t="shared" si="12"/>
        <v>0</v>
      </c>
      <c r="BH69" s="236">
        <f t="shared" si="12"/>
        <v>0</v>
      </c>
      <c r="BI69" s="236">
        <f t="shared" si="12"/>
        <v>0</v>
      </c>
      <c r="BJ69" s="236">
        <f t="shared" si="12"/>
        <v>0</v>
      </c>
      <c r="BK69" s="236">
        <f t="shared" si="12"/>
        <v>0</v>
      </c>
      <c r="BL69" s="235">
        <f t="shared" ref="BL69:BL132" si="16">SUM(AZ69:BK69)</f>
        <v>0</v>
      </c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34"/>
    </row>
    <row r="70" spans="1:87">
      <c r="A70" s="234" t="s">
        <v>283</v>
      </c>
      <c r="B70" s="231">
        <v>4.0000000000000002E-4</v>
      </c>
      <c r="C70" s="231">
        <v>0</v>
      </c>
      <c r="D70" s="220">
        <v>39480.550000000003</v>
      </c>
      <c r="E70" s="220">
        <v>39480.550000000003</v>
      </c>
      <c r="F70" s="220">
        <v>39480.550000000003</v>
      </c>
      <c r="G70" s="220">
        <v>19740.28</v>
      </c>
      <c r="H70" s="220">
        <v>0</v>
      </c>
      <c r="I70" s="220">
        <v>0</v>
      </c>
      <c r="J70" s="220">
        <v>0</v>
      </c>
      <c r="K70" s="220">
        <v>0</v>
      </c>
      <c r="L70" s="220">
        <v>0</v>
      </c>
      <c r="M70" s="220">
        <v>0</v>
      </c>
      <c r="N70" s="220">
        <v>0</v>
      </c>
      <c r="O70" s="220">
        <v>0</v>
      </c>
      <c r="P70" s="220">
        <f t="shared" ref="P70:P133" si="17">SUM(D70:O70)</f>
        <v>138181.93</v>
      </c>
      <c r="Q70" s="220">
        <v>0</v>
      </c>
      <c r="R70" s="220">
        <v>0</v>
      </c>
      <c r="S70" s="220">
        <v>0</v>
      </c>
      <c r="T70" s="220">
        <v>0</v>
      </c>
      <c r="U70" s="220">
        <v>0</v>
      </c>
      <c r="V70" s="220">
        <v>0</v>
      </c>
      <c r="W70" s="220">
        <v>0</v>
      </c>
      <c r="X70" s="220">
        <v>0</v>
      </c>
      <c r="Y70" s="220">
        <v>0</v>
      </c>
      <c r="Z70" s="220">
        <v>0</v>
      </c>
      <c r="AA70" s="220">
        <v>0</v>
      </c>
      <c r="AB70" s="220">
        <v>0</v>
      </c>
      <c r="AC70" s="220">
        <v>0</v>
      </c>
      <c r="AD70" s="220">
        <v>0</v>
      </c>
      <c r="AE70" s="220">
        <v>0</v>
      </c>
      <c r="AF70" s="220">
        <v>0</v>
      </c>
      <c r="AG70" s="220">
        <f t="shared" ref="AG70:AG133" si="18">SUM(U70:AF70)</f>
        <v>0</v>
      </c>
      <c r="AH70" s="219"/>
      <c r="AI70" s="235">
        <f t="shared" si="9"/>
        <v>1.32</v>
      </c>
      <c r="AJ70" s="235">
        <f t="shared" si="9"/>
        <v>1.32</v>
      </c>
      <c r="AK70" s="235">
        <f t="shared" si="9"/>
        <v>1.32</v>
      </c>
      <c r="AL70" s="235">
        <f t="shared" si="9"/>
        <v>0.66</v>
      </c>
      <c r="AM70" s="235">
        <f t="shared" si="9"/>
        <v>0</v>
      </c>
      <c r="AN70" s="235">
        <f t="shared" si="9"/>
        <v>0</v>
      </c>
      <c r="AO70" s="235">
        <f t="shared" si="11"/>
        <v>0</v>
      </c>
      <c r="AP70" s="235">
        <f t="shared" si="11"/>
        <v>0</v>
      </c>
      <c r="AQ70" s="235">
        <f t="shared" si="11"/>
        <v>0</v>
      </c>
      <c r="AR70" s="235">
        <f t="shared" si="11"/>
        <v>0</v>
      </c>
      <c r="AS70" s="235">
        <f t="shared" si="11"/>
        <v>0</v>
      </c>
      <c r="AT70" s="235">
        <f t="shared" si="11"/>
        <v>0</v>
      </c>
      <c r="AU70" s="236">
        <f t="shared" si="14"/>
        <v>4.62</v>
      </c>
      <c r="AV70" s="236">
        <f t="shared" si="15"/>
        <v>0</v>
      </c>
      <c r="AW70" s="236">
        <f t="shared" si="15"/>
        <v>0</v>
      </c>
      <c r="AX70" s="236">
        <f t="shared" si="15"/>
        <v>0</v>
      </c>
      <c r="AY70" s="236">
        <f t="shared" si="13"/>
        <v>0</v>
      </c>
      <c r="AZ70" s="236">
        <f t="shared" si="10"/>
        <v>0</v>
      </c>
      <c r="BA70" s="236">
        <f t="shared" si="10"/>
        <v>0</v>
      </c>
      <c r="BB70" s="236">
        <f t="shared" si="10"/>
        <v>0</v>
      </c>
      <c r="BC70" s="236">
        <f t="shared" si="10"/>
        <v>0</v>
      </c>
      <c r="BD70" s="236">
        <f t="shared" si="10"/>
        <v>0</v>
      </c>
      <c r="BE70" s="236">
        <f t="shared" si="10"/>
        <v>0</v>
      </c>
      <c r="BF70" s="236">
        <f t="shared" si="12"/>
        <v>0</v>
      </c>
      <c r="BG70" s="236">
        <f t="shared" si="12"/>
        <v>0</v>
      </c>
      <c r="BH70" s="236">
        <f t="shared" si="12"/>
        <v>0</v>
      </c>
      <c r="BI70" s="236">
        <f t="shared" si="12"/>
        <v>0</v>
      </c>
      <c r="BJ70" s="236">
        <f t="shared" si="12"/>
        <v>0</v>
      </c>
      <c r="BK70" s="236">
        <f t="shared" si="12"/>
        <v>0</v>
      </c>
      <c r="BL70" s="235">
        <f t="shared" si="16"/>
        <v>0</v>
      </c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</row>
    <row r="71" spans="1:87">
      <c r="A71" s="234" t="s">
        <v>284</v>
      </c>
      <c r="B71" s="292">
        <v>4.1600000000000005E-2</v>
      </c>
      <c r="C71" s="292">
        <v>4.1600000000000005E-2</v>
      </c>
      <c r="D71" s="220">
        <v>139772578.99000001</v>
      </c>
      <c r="E71" s="220">
        <v>139772578.99000001</v>
      </c>
      <c r="F71" s="220">
        <v>139772578.99000001</v>
      </c>
      <c r="G71" s="220">
        <v>139792319.27000001</v>
      </c>
      <c r="H71" s="220">
        <v>139812059.53999999</v>
      </c>
      <c r="I71" s="220">
        <v>139812059.53999999</v>
      </c>
      <c r="J71" s="220">
        <v>139841172.76999998</v>
      </c>
      <c r="K71" s="220">
        <v>139870286</v>
      </c>
      <c r="L71" s="220">
        <v>139870286</v>
      </c>
      <c r="M71" s="220">
        <v>139870286</v>
      </c>
      <c r="N71" s="220">
        <v>139870286</v>
      </c>
      <c r="O71" s="220">
        <v>139870286</v>
      </c>
      <c r="P71" s="220">
        <f t="shared" si="17"/>
        <v>1677926778.0899999</v>
      </c>
      <c r="Q71" s="220">
        <v>139870286</v>
      </c>
      <c r="R71" s="220">
        <v>139870286</v>
      </c>
      <c r="S71" s="220">
        <v>139870286</v>
      </c>
      <c r="T71" s="220">
        <v>139870286</v>
      </c>
      <c r="U71" s="220">
        <v>140989057.40000001</v>
      </c>
      <c r="V71" s="220">
        <v>140989057.40000001</v>
      </c>
      <c r="W71" s="220">
        <v>140989057.40000001</v>
      </c>
      <c r="X71" s="220">
        <v>140989057.40000001</v>
      </c>
      <c r="Y71" s="220">
        <v>140989057.40000001</v>
      </c>
      <c r="Z71" s="220">
        <v>140989057.40000001</v>
      </c>
      <c r="AA71" s="220">
        <v>140989057.40000001</v>
      </c>
      <c r="AB71" s="220">
        <v>140989057.40000001</v>
      </c>
      <c r="AC71" s="220">
        <v>140989057.40000001</v>
      </c>
      <c r="AD71" s="220">
        <v>140989057.40000001</v>
      </c>
      <c r="AE71" s="220">
        <v>140989057.40000001</v>
      </c>
      <c r="AF71" s="220">
        <v>140989057.40000001</v>
      </c>
      <c r="AG71" s="220">
        <f t="shared" si="18"/>
        <v>1691868688.8000004</v>
      </c>
      <c r="AH71" s="219"/>
      <c r="AI71" s="235">
        <f t="shared" si="9"/>
        <v>484544.94</v>
      </c>
      <c r="AJ71" s="235">
        <f t="shared" si="9"/>
        <v>484544.94</v>
      </c>
      <c r="AK71" s="235">
        <f t="shared" si="9"/>
        <v>484544.94</v>
      </c>
      <c r="AL71" s="235">
        <f t="shared" si="9"/>
        <v>484613.37</v>
      </c>
      <c r="AM71" s="235">
        <f t="shared" si="9"/>
        <v>484681.81</v>
      </c>
      <c r="AN71" s="235">
        <f t="shared" si="9"/>
        <v>484681.81</v>
      </c>
      <c r="AO71" s="235">
        <f t="shared" si="11"/>
        <v>484782.73</v>
      </c>
      <c r="AP71" s="235">
        <f t="shared" si="11"/>
        <v>484883.66</v>
      </c>
      <c r="AQ71" s="235">
        <f t="shared" si="11"/>
        <v>484883.66</v>
      </c>
      <c r="AR71" s="235">
        <f t="shared" si="11"/>
        <v>484883.66</v>
      </c>
      <c r="AS71" s="235">
        <f t="shared" si="11"/>
        <v>484883.66</v>
      </c>
      <c r="AT71" s="235">
        <f t="shared" si="11"/>
        <v>484883.66</v>
      </c>
      <c r="AU71" s="236">
        <f t="shared" si="14"/>
        <v>5816812.8400000008</v>
      </c>
      <c r="AV71" s="236">
        <f t="shared" si="15"/>
        <v>484883.66</v>
      </c>
      <c r="AW71" s="236">
        <f t="shared" si="15"/>
        <v>484883.66</v>
      </c>
      <c r="AX71" s="236">
        <f t="shared" si="15"/>
        <v>484883.66</v>
      </c>
      <c r="AY71" s="236">
        <f t="shared" si="13"/>
        <v>484883.66</v>
      </c>
      <c r="AZ71" s="236">
        <f t="shared" si="10"/>
        <v>488762.07</v>
      </c>
      <c r="BA71" s="236">
        <f t="shared" si="10"/>
        <v>488762.07</v>
      </c>
      <c r="BB71" s="236">
        <f t="shared" si="10"/>
        <v>488762.07</v>
      </c>
      <c r="BC71" s="236">
        <f t="shared" si="10"/>
        <v>488762.07</v>
      </c>
      <c r="BD71" s="236">
        <f t="shared" si="10"/>
        <v>488762.07</v>
      </c>
      <c r="BE71" s="236">
        <f t="shared" si="10"/>
        <v>488762.07</v>
      </c>
      <c r="BF71" s="236">
        <f t="shared" si="12"/>
        <v>488762.07</v>
      </c>
      <c r="BG71" s="236">
        <f t="shared" si="12"/>
        <v>488762.07</v>
      </c>
      <c r="BH71" s="236">
        <f t="shared" si="12"/>
        <v>488762.07</v>
      </c>
      <c r="BI71" s="236">
        <f t="shared" si="12"/>
        <v>488762.07</v>
      </c>
      <c r="BJ71" s="236">
        <f t="shared" si="12"/>
        <v>488762.07</v>
      </c>
      <c r="BK71" s="236">
        <f t="shared" si="12"/>
        <v>488762.07</v>
      </c>
      <c r="BL71" s="235">
        <f t="shared" si="16"/>
        <v>5865144.8400000008</v>
      </c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</row>
    <row r="72" spans="1:87">
      <c r="A72" s="234" t="s">
        <v>285</v>
      </c>
      <c r="B72" s="292">
        <v>4.1600000000000005E-2</v>
      </c>
      <c r="C72" s="292">
        <v>4.1600000000000005E-2</v>
      </c>
      <c r="D72" s="220">
        <v>0</v>
      </c>
      <c r="E72" s="220">
        <v>0</v>
      </c>
      <c r="F72" s="220">
        <v>0</v>
      </c>
      <c r="G72" s="220">
        <v>0</v>
      </c>
      <c r="H72" s="220">
        <v>0</v>
      </c>
      <c r="I72" s="220">
        <v>0</v>
      </c>
      <c r="J72" s="220">
        <v>0</v>
      </c>
      <c r="K72" s="220">
        <v>0</v>
      </c>
      <c r="L72" s="220">
        <v>0</v>
      </c>
      <c r="M72" s="220">
        <v>0</v>
      </c>
      <c r="N72" s="220">
        <v>0</v>
      </c>
      <c r="O72" s="220">
        <v>0</v>
      </c>
      <c r="P72" s="220">
        <f t="shared" si="17"/>
        <v>0</v>
      </c>
      <c r="Q72" s="220">
        <v>0</v>
      </c>
      <c r="R72" s="220">
        <v>0</v>
      </c>
      <c r="S72" s="220">
        <v>0</v>
      </c>
      <c r="T72" s="220">
        <v>0</v>
      </c>
      <c r="U72" s="220">
        <v>0</v>
      </c>
      <c r="V72" s="220">
        <v>0</v>
      </c>
      <c r="W72" s="220">
        <v>0</v>
      </c>
      <c r="X72" s="220">
        <v>0</v>
      </c>
      <c r="Y72" s="220">
        <v>0</v>
      </c>
      <c r="Z72" s="220">
        <v>0</v>
      </c>
      <c r="AA72" s="220">
        <v>0</v>
      </c>
      <c r="AB72" s="220">
        <v>0</v>
      </c>
      <c r="AC72" s="220">
        <v>0</v>
      </c>
      <c r="AD72" s="220">
        <v>0</v>
      </c>
      <c r="AE72" s="220">
        <v>0</v>
      </c>
      <c r="AF72" s="220">
        <v>0</v>
      </c>
      <c r="AG72" s="220">
        <f t="shared" si="18"/>
        <v>0</v>
      </c>
      <c r="AH72" s="219"/>
      <c r="AI72" s="235">
        <f t="shared" si="9"/>
        <v>0</v>
      </c>
      <c r="AJ72" s="235">
        <f t="shared" si="9"/>
        <v>0</v>
      </c>
      <c r="AK72" s="235">
        <f t="shared" si="9"/>
        <v>0</v>
      </c>
      <c r="AL72" s="235">
        <f t="shared" si="9"/>
        <v>0</v>
      </c>
      <c r="AM72" s="235">
        <f t="shared" si="9"/>
        <v>0</v>
      </c>
      <c r="AN72" s="235">
        <f t="shared" si="9"/>
        <v>0</v>
      </c>
      <c r="AO72" s="235">
        <f t="shared" si="11"/>
        <v>0</v>
      </c>
      <c r="AP72" s="235">
        <f t="shared" si="11"/>
        <v>0</v>
      </c>
      <c r="AQ72" s="235">
        <f t="shared" si="11"/>
        <v>0</v>
      </c>
      <c r="AR72" s="235">
        <f t="shared" si="11"/>
        <v>0</v>
      </c>
      <c r="AS72" s="235">
        <f t="shared" si="11"/>
        <v>0</v>
      </c>
      <c r="AT72" s="235">
        <f t="shared" si="11"/>
        <v>0</v>
      </c>
      <c r="AU72" s="236">
        <f t="shared" si="14"/>
        <v>0</v>
      </c>
      <c r="AV72" s="236">
        <f t="shared" si="15"/>
        <v>0</v>
      </c>
      <c r="AW72" s="236">
        <f t="shared" si="15"/>
        <v>0</v>
      </c>
      <c r="AX72" s="236">
        <f t="shared" si="15"/>
        <v>0</v>
      </c>
      <c r="AY72" s="236">
        <f t="shared" si="13"/>
        <v>0</v>
      </c>
      <c r="AZ72" s="236">
        <f t="shared" si="10"/>
        <v>0</v>
      </c>
      <c r="BA72" s="236">
        <f t="shared" si="10"/>
        <v>0</v>
      </c>
      <c r="BB72" s="236">
        <f t="shared" si="10"/>
        <v>0</v>
      </c>
      <c r="BC72" s="236">
        <f t="shared" si="10"/>
        <v>0</v>
      </c>
      <c r="BD72" s="236">
        <f t="shared" si="10"/>
        <v>0</v>
      </c>
      <c r="BE72" s="236">
        <f t="shared" si="10"/>
        <v>0</v>
      </c>
      <c r="BF72" s="236">
        <f t="shared" si="12"/>
        <v>0</v>
      </c>
      <c r="BG72" s="236">
        <f t="shared" si="12"/>
        <v>0</v>
      </c>
      <c r="BH72" s="236">
        <f t="shared" si="12"/>
        <v>0</v>
      </c>
      <c r="BI72" s="236">
        <f t="shared" si="12"/>
        <v>0</v>
      </c>
      <c r="BJ72" s="236">
        <f t="shared" si="12"/>
        <v>0</v>
      </c>
      <c r="BK72" s="236">
        <f t="shared" si="12"/>
        <v>0</v>
      </c>
      <c r="BL72" s="235">
        <f t="shared" si="16"/>
        <v>0</v>
      </c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</row>
    <row r="73" spans="1:87">
      <c r="A73" s="234" t="s">
        <v>286</v>
      </c>
      <c r="B73" s="292">
        <v>4.1600000000000005E-2</v>
      </c>
      <c r="C73" s="292">
        <v>4.1600000000000005E-2</v>
      </c>
      <c r="D73" s="220">
        <v>1118771.3999999999</v>
      </c>
      <c r="E73" s="220">
        <v>1118771.3999999999</v>
      </c>
      <c r="F73" s="220">
        <v>1118771.3999999999</v>
      </c>
      <c r="G73" s="220">
        <v>1118771.3999999999</v>
      </c>
      <c r="H73" s="220">
        <v>1118771.3999999999</v>
      </c>
      <c r="I73" s="220">
        <v>1118771.3999999999</v>
      </c>
      <c r="J73" s="220">
        <v>1118771.3999999999</v>
      </c>
      <c r="K73" s="220">
        <v>1118771.3999999999</v>
      </c>
      <c r="L73" s="220">
        <v>1118771.3999999999</v>
      </c>
      <c r="M73" s="220">
        <v>1118771.3999999999</v>
      </c>
      <c r="N73" s="220">
        <v>1118771.3999999999</v>
      </c>
      <c r="O73" s="220">
        <v>1118771.3999999999</v>
      </c>
      <c r="P73" s="220">
        <f t="shared" si="17"/>
        <v>13425256.800000003</v>
      </c>
      <c r="Q73" s="220">
        <v>1118771.3999999999</v>
      </c>
      <c r="R73" s="220">
        <v>1118771.3999999999</v>
      </c>
      <c r="S73" s="220">
        <v>1118771.3999999999</v>
      </c>
      <c r="T73" s="220">
        <v>1118771.3999999999</v>
      </c>
      <c r="U73" s="220">
        <v>0</v>
      </c>
      <c r="V73" s="220">
        <v>0</v>
      </c>
      <c r="W73" s="220">
        <v>0</v>
      </c>
      <c r="X73" s="220">
        <v>0</v>
      </c>
      <c r="Y73" s="220">
        <v>0</v>
      </c>
      <c r="Z73" s="220">
        <v>0</v>
      </c>
      <c r="AA73" s="220">
        <v>0</v>
      </c>
      <c r="AB73" s="220">
        <v>0</v>
      </c>
      <c r="AC73" s="220">
        <v>0</v>
      </c>
      <c r="AD73" s="220">
        <v>0</v>
      </c>
      <c r="AE73" s="220">
        <v>0</v>
      </c>
      <c r="AF73" s="220">
        <v>0</v>
      </c>
      <c r="AG73" s="220">
        <f t="shared" si="18"/>
        <v>0</v>
      </c>
      <c r="AH73" s="219"/>
      <c r="AI73" s="235">
        <f t="shared" si="9"/>
        <v>3878.41</v>
      </c>
      <c r="AJ73" s="235">
        <f t="shared" si="9"/>
        <v>3878.41</v>
      </c>
      <c r="AK73" s="235">
        <f t="shared" si="9"/>
        <v>3878.41</v>
      </c>
      <c r="AL73" s="235">
        <f t="shared" si="9"/>
        <v>3878.41</v>
      </c>
      <c r="AM73" s="235">
        <f t="shared" si="9"/>
        <v>3878.41</v>
      </c>
      <c r="AN73" s="235">
        <f t="shared" si="9"/>
        <v>3878.41</v>
      </c>
      <c r="AO73" s="235">
        <f t="shared" si="11"/>
        <v>3878.41</v>
      </c>
      <c r="AP73" s="235">
        <f t="shared" si="11"/>
        <v>3878.41</v>
      </c>
      <c r="AQ73" s="235">
        <f t="shared" si="11"/>
        <v>3878.41</v>
      </c>
      <c r="AR73" s="235">
        <f t="shared" si="11"/>
        <v>3878.41</v>
      </c>
      <c r="AS73" s="235">
        <f t="shared" si="11"/>
        <v>3878.41</v>
      </c>
      <c r="AT73" s="235">
        <f t="shared" si="11"/>
        <v>3878.41</v>
      </c>
      <c r="AU73" s="236">
        <f t="shared" si="14"/>
        <v>46540.920000000013</v>
      </c>
      <c r="AV73" s="236">
        <f t="shared" si="15"/>
        <v>3878.41</v>
      </c>
      <c r="AW73" s="236">
        <f t="shared" si="15"/>
        <v>3878.41</v>
      </c>
      <c r="AX73" s="236">
        <f t="shared" si="15"/>
        <v>3878.41</v>
      </c>
      <c r="AY73" s="236">
        <f t="shared" si="13"/>
        <v>3878.41</v>
      </c>
      <c r="AZ73" s="236">
        <f t="shared" si="10"/>
        <v>0</v>
      </c>
      <c r="BA73" s="236">
        <f t="shared" si="10"/>
        <v>0</v>
      </c>
      <c r="BB73" s="236">
        <f t="shared" si="10"/>
        <v>0</v>
      </c>
      <c r="BC73" s="236">
        <f t="shared" si="10"/>
        <v>0</v>
      </c>
      <c r="BD73" s="236">
        <f t="shared" si="10"/>
        <v>0</v>
      </c>
      <c r="BE73" s="236">
        <f t="shared" si="10"/>
        <v>0</v>
      </c>
      <c r="BF73" s="236">
        <f t="shared" si="12"/>
        <v>0</v>
      </c>
      <c r="BG73" s="236">
        <f t="shared" si="12"/>
        <v>0</v>
      </c>
      <c r="BH73" s="236">
        <f t="shared" si="12"/>
        <v>0</v>
      </c>
      <c r="BI73" s="236">
        <f t="shared" si="12"/>
        <v>0</v>
      </c>
      <c r="BJ73" s="236">
        <f t="shared" si="12"/>
        <v>0</v>
      </c>
      <c r="BK73" s="236">
        <f t="shared" si="12"/>
        <v>0</v>
      </c>
      <c r="BL73" s="235">
        <f t="shared" si="16"/>
        <v>0</v>
      </c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</row>
    <row r="74" spans="1:87">
      <c r="A74" s="234" t="s">
        <v>287</v>
      </c>
      <c r="B74" s="292">
        <v>5.1000000000000004E-2</v>
      </c>
      <c r="C74" s="292">
        <v>5.1000000000000004E-2</v>
      </c>
      <c r="D74" s="220">
        <v>136486401.88</v>
      </c>
      <c r="E74" s="220">
        <v>136139761.55000001</v>
      </c>
      <c r="F74" s="220">
        <v>136117543.15000001</v>
      </c>
      <c r="G74" s="220">
        <v>136117543.15000001</v>
      </c>
      <c r="H74" s="220">
        <v>135884239.71000001</v>
      </c>
      <c r="I74" s="220">
        <v>135798136.03</v>
      </c>
      <c r="J74" s="220">
        <v>135945335.78999999</v>
      </c>
      <c r="K74" s="220">
        <v>135945335.78999999</v>
      </c>
      <c r="L74" s="220">
        <v>136265969.185</v>
      </c>
      <c r="M74" s="220">
        <v>136635394.43499997</v>
      </c>
      <c r="N74" s="220">
        <v>136684186.28999999</v>
      </c>
      <c r="O74" s="220">
        <v>136684186.28999999</v>
      </c>
      <c r="P74" s="220">
        <f t="shared" si="17"/>
        <v>1634704033.2499998</v>
      </c>
      <c r="Q74" s="220">
        <v>136684186.28999999</v>
      </c>
      <c r="R74" s="220">
        <v>136684186.28999999</v>
      </c>
      <c r="S74" s="220">
        <v>136770292.11499998</v>
      </c>
      <c r="T74" s="220">
        <v>136856397.94</v>
      </c>
      <c r="U74" s="220">
        <v>280293645.10000002</v>
      </c>
      <c r="V74" s="220">
        <v>280293645.10000002</v>
      </c>
      <c r="W74" s="220">
        <v>280395447.97500002</v>
      </c>
      <c r="X74" s="220">
        <v>280560369.66000003</v>
      </c>
      <c r="Y74" s="220">
        <v>282339728.71000004</v>
      </c>
      <c r="Z74" s="220">
        <v>284150489.51000005</v>
      </c>
      <c r="AA74" s="220">
        <v>284245010.07000005</v>
      </c>
      <c r="AB74" s="220">
        <v>284245010.07000005</v>
      </c>
      <c r="AC74" s="220">
        <v>284245010.07000005</v>
      </c>
      <c r="AD74" s="220">
        <v>284293178.07000005</v>
      </c>
      <c r="AE74" s="220">
        <v>284341346.07000005</v>
      </c>
      <c r="AF74" s="220">
        <v>284341346.07000005</v>
      </c>
      <c r="AG74" s="220">
        <f t="shared" si="18"/>
        <v>3393744226.4750009</v>
      </c>
      <c r="AH74" s="219"/>
      <c r="AI74" s="235">
        <f t="shared" si="9"/>
        <v>580067.21</v>
      </c>
      <c r="AJ74" s="235">
        <f t="shared" si="9"/>
        <v>578593.99</v>
      </c>
      <c r="AK74" s="235">
        <f t="shared" si="9"/>
        <v>578499.56000000006</v>
      </c>
      <c r="AL74" s="235">
        <f t="shared" si="9"/>
        <v>578499.56000000006</v>
      </c>
      <c r="AM74" s="235">
        <f t="shared" si="9"/>
        <v>577508.02</v>
      </c>
      <c r="AN74" s="235">
        <f t="shared" si="9"/>
        <v>577142.07999999996</v>
      </c>
      <c r="AO74" s="235">
        <f t="shared" si="11"/>
        <v>577767.68000000005</v>
      </c>
      <c r="AP74" s="235">
        <f t="shared" si="11"/>
        <v>577767.68000000005</v>
      </c>
      <c r="AQ74" s="235">
        <f t="shared" si="11"/>
        <v>579130.37</v>
      </c>
      <c r="AR74" s="235">
        <f t="shared" si="11"/>
        <v>580700.43000000005</v>
      </c>
      <c r="AS74" s="235">
        <f t="shared" si="11"/>
        <v>580907.79</v>
      </c>
      <c r="AT74" s="235">
        <f t="shared" si="11"/>
        <v>580907.79</v>
      </c>
      <c r="AU74" s="236">
        <f t="shared" si="14"/>
        <v>6947492.1600000001</v>
      </c>
      <c r="AV74" s="236">
        <f t="shared" si="15"/>
        <v>580907.79</v>
      </c>
      <c r="AW74" s="236">
        <f t="shared" si="15"/>
        <v>580907.79</v>
      </c>
      <c r="AX74" s="236">
        <f t="shared" si="15"/>
        <v>581273.74</v>
      </c>
      <c r="AY74" s="236">
        <f t="shared" si="13"/>
        <v>581639.68999999994</v>
      </c>
      <c r="AZ74" s="236">
        <f t="shared" si="10"/>
        <v>1191247.99</v>
      </c>
      <c r="BA74" s="236">
        <f t="shared" si="10"/>
        <v>1191247.99</v>
      </c>
      <c r="BB74" s="236">
        <f t="shared" si="10"/>
        <v>1191680.6499999999</v>
      </c>
      <c r="BC74" s="236">
        <f t="shared" si="10"/>
        <v>1192381.57</v>
      </c>
      <c r="BD74" s="236">
        <f t="shared" si="10"/>
        <v>1199943.8500000001</v>
      </c>
      <c r="BE74" s="236">
        <f t="shared" si="10"/>
        <v>1207639.58</v>
      </c>
      <c r="BF74" s="236">
        <f t="shared" si="12"/>
        <v>1208041.29</v>
      </c>
      <c r="BG74" s="236">
        <f t="shared" si="12"/>
        <v>1208041.29</v>
      </c>
      <c r="BH74" s="236">
        <f t="shared" si="12"/>
        <v>1208041.29</v>
      </c>
      <c r="BI74" s="236">
        <f t="shared" si="12"/>
        <v>1208246.01</v>
      </c>
      <c r="BJ74" s="236">
        <f t="shared" si="12"/>
        <v>1208450.72</v>
      </c>
      <c r="BK74" s="236">
        <f t="shared" si="12"/>
        <v>1208450.72</v>
      </c>
      <c r="BL74" s="235">
        <f t="shared" si="16"/>
        <v>14423412.950000001</v>
      </c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</row>
    <row r="75" spans="1:87">
      <c r="A75" s="234" t="s">
        <v>288</v>
      </c>
      <c r="B75" s="292">
        <v>5.1000000000000004E-2</v>
      </c>
      <c r="C75" s="292">
        <v>5.1000000000000004E-2</v>
      </c>
      <c r="D75" s="220">
        <v>0</v>
      </c>
      <c r="E75" s="220">
        <v>0</v>
      </c>
      <c r="F75" s="220">
        <v>0</v>
      </c>
      <c r="G75" s="220">
        <v>0</v>
      </c>
      <c r="H75" s="220">
        <v>0</v>
      </c>
      <c r="I75" s="220">
        <v>0</v>
      </c>
      <c r="J75" s="220">
        <v>0</v>
      </c>
      <c r="K75" s="220">
        <v>0</v>
      </c>
      <c r="L75" s="220">
        <v>0</v>
      </c>
      <c r="M75" s="220">
        <v>0</v>
      </c>
      <c r="N75" s="220">
        <v>0</v>
      </c>
      <c r="O75" s="220">
        <v>0</v>
      </c>
      <c r="P75" s="220">
        <f t="shared" si="17"/>
        <v>0</v>
      </c>
      <c r="Q75" s="220">
        <v>0</v>
      </c>
      <c r="R75" s="220">
        <v>0</v>
      </c>
      <c r="S75" s="220">
        <v>0</v>
      </c>
      <c r="T75" s="220">
        <v>0</v>
      </c>
      <c r="U75" s="220">
        <v>0</v>
      </c>
      <c r="V75" s="220">
        <v>0</v>
      </c>
      <c r="W75" s="220">
        <v>0</v>
      </c>
      <c r="X75" s="220">
        <v>0</v>
      </c>
      <c r="Y75" s="220">
        <v>0</v>
      </c>
      <c r="Z75" s="220">
        <v>0</v>
      </c>
      <c r="AA75" s="220">
        <v>0</v>
      </c>
      <c r="AB75" s="220">
        <v>0</v>
      </c>
      <c r="AC75" s="220">
        <v>0</v>
      </c>
      <c r="AD75" s="220">
        <v>0</v>
      </c>
      <c r="AE75" s="220">
        <v>0</v>
      </c>
      <c r="AF75" s="220">
        <v>0</v>
      </c>
      <c r="AG75" s="220">
        <f t="shared" si="18"/>
        <v>0</v>
      </c>
      <c r="AH75" s="219"/>
      <c r="AI75" s="235">
        <f t="shared" si="9"/>
        <v>0</v>
      </c>
      <c r="AJ75" s="235">
        <f t="shared" si="9"/>
        <v>0</v>
      </c>
      <c r="AK75" s="235">
        <f t="shared" si="9"/>
        <v>0</v>
      </c>
      <c r="AL75" s="235">
        <f t="shared" si="9"/>
        <v>0</v>
      </c>
      <c r="AM75" s="235">
        <f t="shared" si="9"/>
        <v>0</v>
      </c>
      <c r="AN75" s="235">
        <f t="shared" si="9"/>
        <v>0</v>
      </c>
      <c r="AO75" s="235">
        <f t="shared" si="11"/>
        <v>0</v>
      </c>
      <c r="AP75" s="235">
        <f t="shared" si="11"/>
        <v>0</v>
      </c>
      <c r="AQ75" s="235">
        <f t="shared" si="11"/>
        <v>0</v>
      </c>
      <c r="AR75" s="235">
        <f t="shared" si="11"/>
        <v>0</v>
      </c>
      <c r="AS75" s="235">
        <f t="shared" si="11"/>
        <v>0</v>
      </c>
      <c r="AT75" s="235">
        <f t="shared" si="11"/>
        <v>0</v>
      </c>
      <c r="AU75" s="236">
        <f t="shared" si="14"/>
        <v>0</v>
      </c>
      <c r="AV75" s="236">
        <f t="shared" si="15"/>
        <v>0</v>
      </c>
      <c r="AW75" s="236">
        <f t="shared" si="15"/>
        <v>0</v>
      </c>
      <c r="AX75" s="236">
        <f t="shared" si="15"/>
        <v>0</v>
      </c>
      <c r="AY75" s="236">
        <f t="shared" si="13"/>
        <v>0</v>
      </c>
      <c r="AZ75" s="236">
        <f t="shared" si="10"/>
        <v>0</v>
      </c>
      <c r="BA75" s="236">
        <f t="shared" si="10"/>
        <v>0</v>
      </c>
      <c r="BB75" s="236">
        <f t="shared" si="10"/>
        <v>0</v>
      </c>
      <c r="BC75" s="236">
        <f t="shared" si="10"/>
        <v>0</v>
      </c>
      <c r="BD75" s="236">
        <f t="shared" si="10"/>
        <v>0</v>
      </c>
      <c r="BE75" s="236">
        <f t="shared" si="10"/>
        <v>0</v>
      </c>
      <c r="BF75" s="236">
        <f t="shared" si="12"/>
        <v>0</v>
      </c>
      <c r="BG75" s="236">
        <f t="shared" si="12"/>
        <v>0</v>
      </c>
      <c r="BH75" s="236">
        <f t="shared" si="12"/>
        <v>0</v>
      </c>
      <c r="BI75" s="236">
        <f t="shared" si="12"/>
        <v>0</v>
      </c>
      <c r="BJ75" s="236">
        <f t="shared" si="12"/>
        <v>0</v>
      </c>
      <c r="BK75" s="236">
        <f t="shared" si="12"/>
        <v>0</v>
      </c>
      <c r="BL75" s="235">
        <f t="shared" si="16"/>
        <v>0</v>
      </c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</row>
    <row r="76" spans="1:87">
      <c r="A76" s="234" t="s">
        <v>289</v>
      </c>
      <c r="B76" s="292">
        <v>5.1000000000000004E-2</v>
      </c>
      <c r="C76" s="292">
        <v>5.1000000000000004E-2</v>
      </c>
      <c r="D76" s="220">
        <v>143481504.58000001</v>
      </c>
      <c r="E76" s="220">
        <v>143481504.58000001</v>
      </c>
      <c r="F76" s="220">
        <v>143481504.58000001</v>
      </c>
      <c r="G76" s="220">
        <v>143481504.58000001</v>
      </c>
      <c r="H76" s="220">
        <v>143459375.87</v>
      </c>
      <c r="I76" s="220">
        <v>143437247.16</v>
      </c>
      <c r="J76" s="220">
        <v>143437247.16</v>
      </c>
      <c r="K76" s="220">
        <v>143437247.16</v>
      </c>
      <c r="L76" s="220">
        <v>143437247.16</v>
      </c>
      <c r="M76" s="220">
        <v>143437247.16</v>
      </c>
      <c r="N76" s="220">
        <v>143437247.16</v>
      </c>
      <c r="O76" s="220">
        <v>143437247.16</v>
      </c>
      <c r="P76" s="220">
        <f t="shared" si="17"/>
        <v>1721446124.3100004</v>
      </c>
      <c r="Q76" s="220">
        <v>143437247.16</v>
      </c>
      <c r="R76" s="220">
        <v>143437247.16</v>
      </c>
      <c r="S76" s="220">
        <v>143437247.16</v>
      </c>
      <c r="T76" s="220">
        <v>143437247.16</v>
      </c>
      <c r="U76" s="220">
        <v>0</v>
      </c>
      <c r="V76" s="220">
        <v>0</v>
      </c>
      <c r="W76" s="220">
        <v>0</v>
      </c>
      <c r="X76" s="220">
        <v>0</v>
      </c>
      <c r="Y76" s="220">
        <v>0</v>
      </c>
      <c r="Z76" s="220">
        <v>0</v>
      </c>
      <c r="AA76" s="220">
        <v>0</v>
      </c>
      <c r="AB76" s="220">
        <v>0</v>
      </c>
      <c r="AC76" s="220">
        <v>0</v>
      </c>
      <c r="AD76" s="220">
        <v>0</v>
      </c>
      <c r="AE76" s="220">
        <v>0</v>
      </c>
      <c r="AF76" s="220">
        <v>0</v>
      </c>
      <c r="AG76" s="220">
        <f t="shared" si="18"/>
        <v>0</v>
      </c>
      <c r="AH76" s="219"/>
      <c r="AI76" s="235">
        <f t="shared" si="9"/>
        <v>609796.39</v>
      </c>
      <c r="AJ76" s="235">
        <f t="shared" si="9"/>
        <v>609796.39</v>
      </c>
      <c r="AK76" s="235">
        <f t="shared" si="9"/>
        <v>609796.39</v>
      </c>
      <c r="AL76" s="235">
        <f t="shared" si="9"/>
        <v>609796.39</v>
      </c>
      <c r="AM76" s="235">
        <f t="shared" si="9"/>
        <v>609702.35</v>
      </c>
      <c r="AN76" s="235">
        <f t="shared" si="9"/>
        <v>609608.30000000005</v>
      </c>
      <c r="AO76" s="235">
        <f t="shared" si="11"/>
        <v>609608.30000000005</v>
      </c>
      <c r="AP76" s="235">
        <f t="shared" si="11"/>
        <v>609608.30000000005</v>
      </c>
      <c r="AQ76" s="235">
        <f t="shared" si="11"/>
        <v>609608.30000000005</v>
      </c>
      <c r="AR76" s="235">
        <f t="shared" si="11"/>
        <v>609608.30000000005</v>
      </c>
      <c r="AS76" s="235">
        <f t="shared" si="11"/>
        <v>609608.30000000005</v>
      </c>
      <c r="AT76" s="235">
        <f t="shared" si="11"/>
        <v>609608.30000000005</v>
      </c>
      <c r="AU76" s="236">
        <f t="shared" si="14"/>
        <v>7316146.0099999988</v>
      </c>
      <c r="AV76" s="236">
        <f t="shared" si="15"/>
        <v>609608.30000000005</v>
      </c>
      <c r="AW76" s="236">
        <f t="shared" si="15"/>
        <v>609608.30000000005</v>
      </c>
      <c r="AX76" s="236">
        <f t="shared" si="15"/>
        <v>609608.30000000005</v>
      </c>
      <c r="AY76" s="236">
        <f t="shared" si="13"/>
        <v>609608.30000000005</v>
      </c>
      <c r="AZ76" s="236">
        <f t="shared" si="10"/>
        <v>0</v>
      </c>
      <c r="BA76" s="236">
        <f t="shared" si="10"/>
        <v>0</v>
      </c>
      <c r="BB76" s="236">
        <f t="shared" si="10"/>
        <v>0</v>
      </c>
      <c r="BC76" s="236">
        <f t="shared" si="10"/>
        <v>0</v>
      </c>
      <c r="BD76" s="236">
        <f t="shared" si="10"/>
        <v>0</v>
      </c>
      <c r="BE76" s="236">
        <f t="shared" si="10"/>
        <v>0</v>
      </c>
      <c r="BF76" s="236">
        <f t="shared" si="12"/>
        <v>0</v>
      </c>
      <c r="BG76" s="236">
        <f t="shared" si="12"/>
        <v>0</v>
      </c>
      <c r="BH76" s="236">
        <f t="shared" si="12"/>
        <v>0</v>
      </c>
      <c r="BI76" s="236">
        <f t="shared" si="12"/>
        <v>0</v>
      </c>
      <c r="BJ76" s="236">
        <f t="shared" si="12"/>
        <v>0</v>
      </c>
      <c r="BK76" s="236">
        <f t="shared" si="12"/>
        <v>0</v>
      </c>
      <c r="BL76" s="235">
        <f t="shared" si="16"/>
        <v>0</v>
      </c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</row>
    <row r="77" spans="1:87">
      <c r="A77" s="234" t="s">
        <v>290</v>
      </c>
      <c r="B77" s="231">
        <v>0</v>
      </c>
      <c r="C77" s="231">
        <v>0</v>
      </c>
      <c r="D77" s="220">
        <v>1901133.1800000002</v>
      </c>
      <c r="E77" s="220">
        <v>1901133.1800000002</v>
      </c>
      <c r="F77" s="220">
        <v>1901133.1800000002</v>
      </c>
      <c r="G77" s="220">
        <v>1901133.1800000002</v>
      </c>
      <c r="H77" s="220">
        <v>1901133.1800000002</v>
      </c>
      <c r="I77" s="220">
        <v>1901133.1800000002</v>
      </c>
      <c r="J77" s="220">
        <v>1901133.1800000002</v>
      </c>
      <c r="K77" s="220">
        <v>1901133.1800000002</v>
      </c>
      <c r="L77" s="220">
        <v>1901133.1800000002</v>
      </c>
      <c r="M77" s="220">
        <v>1901133.1800000002</v>
      </c>
      <c r="N77" s="220">
        <v>1901133.1800000002</v>
      </c>
      <c r="O77" s="220">
        <v>1901133.1800000002</v>
      </c>
      <c r="P77" s="220">
        <f t="shared" si="17"/>
        <v>22813598.16</v>
      </c>
      <c r="Q77" s="220">
        <v>1901133.1800000002</v>
      </c>
      <c r="R77" s="220">
        <v>1901133.1800000002</v>
      </c>
      <c r="S77" s="220">
        <v>1901133.1800000002</v>
      </c>
      <c r="T77" s="220">
        <v>1901133.1800000002</v>
      </c>
      <c r="U77" s="220">
        <v>1901133.1800000002</v>
      </c>
      <c r="V77" s="220">
        <v>1901133.1800000002</v>
      </c>
      <c r="W77" s="220">
        <v>1901133.1800000002</v>
      </c>
      <c r="X77" s="220">
        <v>1901133.1800000002</v>
      </c>
      <c r="Y77" s="220">
        <v>1901133.1800000002</v>
      </c>
      <c r="Z77" s="220">
        <v>950566.59000000008</v>
      </c>
      <c r="AA77" s="220">
        <v>0</v>
      </c>
      <c r="AB77" s="220">
        <v>0</v>
      </c>
      <c r="AC77" s="220">
        <v>0</v>
      </c>
      <c r="AD77" s="220">
        <v>0</v>
      </c>
      <c r="AE77" s="220">
        <v>0</v>
      </c>
      <c r="AF77" s="220">
        <v>0</v>
      </c>
      <c r="AG77" s="220">
        <f t="shared" si="18"/>
        <v>10456232.49</v>
      </c>
      <c r="AH77" s="219"/>
      <c r="AI77" s="235">
        <f t="shared" si="9"/>
        <v>0</v>
      </c>
      <c r="AJ77" s="235">
        <f t="shared" si="9"/>
        <v>0</v>
      </c>
      <c r="AK77" s="235">
        <f t="shared" si="9"/>
        <v>0</v>
      </c>
      <c r="AL77" s="235">
        <f t="shared" si="9"/>
        <v>0</v>
      </c>
      <c r="AM77" s="235">
        <f t="shared" si="9"/>
        <v>0</v>
      </c>
      <c r="AN77" s="235">
        <f t="shared" si="9"/>
        <v>0</v>
      </c>
      <c r="AO77" s="235">
        <f t="shared" si="11"/>
        <v>0</v>
      </c>
      <c r="AP77" s="235">
        <f t="shared" si="11"/>
        <v>0</v>
      </c>
      <c r="AQ77" s="235">
        <f t="shared" si="11"/>
        <v>0</v>
      </c>
      <c r="AR77" s="235">
        <f t="shared" si="11"/>
        <v>0</v>
      </c>
      <c r="AS77" s="235">
        <f t="shared" si="11"/>
        <v>0</v>
      </c>
      <c r="AT77" s="235">
        <f t="shared" si="11"/>
        <v>0</v>
      </c>
      <c r="AU77" s="236">
        <f t="shared" si="14"/>
        <v>0</v>
      </c>
      <c r="AV77" s="236">
        <f t="shared" si="15"/>
        <v>0</v>
      </c>
      <c r="AW77" s="236">
        <f t="shared" si="15"/>
        <v>0</v>
      </c>
      <c r="AX77" s="236">
        <f t="shared" si="15"/>
        <v>0</v>
      </c>
      <c r="AY77" s="236">
        <f t="shared" si="13"/>
        <v>0</v>
      </c>
      <c r="AZ77" s="236">
        <f t="shared" si="10"/>
        <v>0</v>
      </c>
      <c r="BA77" s="236">
        <f t="shared" si="10"/>
        <v>0</v>
      </c>
      <c r="BB77" s="236">
        <f t="shared" si="10"/>
        <v>0</v>
      </c>
      <c r="BC77" s="236">
        <f t="shared" si="10"/>
        <v>0</v>
      </c>
      <c r="BD77" s="236">
        <f t="shared" si="10"/>
        <v>0</v>
      </c>
      <c r="BE77" s="236">
        <f t="shared" si="10"/>
        <v>0</v>
      </c>
      <c r="BF77" s="236">
        <f t="shared" si="12"/>
        <v>0</v>
      </c>
      <c r="BG77" s="236">
        <f t="shared" si="12"/>
        <v>0</v>
      </c>
      <c r="BH77" s="236">
        <f t="shared" si="12"/>
        <v>0</v>
      </c>
      <c r="BI77" s="236">
        <f t="shared" si="12"/>
        <v>0</v>
      </c>
      <c r="BJ77" s="236">
        <f t="shared" si="12"/>
        <v>0</v>
      </c>
      <c r="BK77" s="236">
        <f t="shared" si="12"/>
        <v>0</v>
      </c>
      <c r="BL77" s="235">
        <f t="shared" si="16"/>
        <v>0</v>
      </c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  <c r="CC77" s="234"/>
      <c r="CD77" s="234"/>
      <c r="CE77" s="234"/>
      <c r="CF77" s="234"/>
      <c r="CG77" s="234"/>
      <c r="CH77" s="234"/>
      <c r="CI77" s="234"/>
    </row>
    <row r="78" spans="1:87">
      <c r="A78" s="234" t="s">
        <v>291</v>
      </c>
      <c r="B78" s="292">
        <v>1.1899999999999999E-2</v>
      </c>
      <c r="C78" s="292">
        <v>1.1899999999999999E-2</v>
      </c>
      <c r="D78" s="220">
        <v>67202419.939999998</v>
      </c>
      <c r="E78" s="220">
        <v>67151356.430000007</v>
      </c>
      <c r="F78" s="220">
        <v>67123742.379999995</v>
      </c>
      <c r="G78" s="220">
        <v>67123742.379999995</v>
      </c>
      <c r="H78" s="220">
        <v>67066350.630000003</v>
      </c>
      <c r="I78" s="220">
        <v>67008958.880000003</v>
      </c>
      <c r="J78" s="220">
        <v>67008958.880000003</v>
      </c>
      <c r="K78" s="220">
        <v>67008958.880000003</v>
      </c>
      <c r="L78" s="220">
        <v>67008958.880000003</v>
      </c>
      <c r="M78" s="220">
        <v>67008958.880000003</v>
      </c>
      <c r="N78" s="220">
        <v>67008958.880000003</v>
      </c>
      <c r="O78" s="220">
        <v>67008958.880000003</v>
      </c>
      <c r="P78" s="220">
        <f t="shared" si="17"/>
        <v>804730323.91999996</v>
      </c>
      <c r="Q78" s="220">
        <v>67008958.880000003</v>
      </c>
      <c r="R78" s="220">
        <v>67008958.880000003</v>
      </c>
      <c r="S78" s="220">
        <v>67008958.880000003</v>
      </c>
      <c r="T78" s="220">
        <v>67008958.880000003</v>
      </c>
      <c r="U78" s="220">
        <v>71461600.189999998</v>
      </c>
      <c r="V78" s="220">
        <v>71461600.189999998</v>
      </c>
      <c r="W78" s="220">
        <v>71627687.189999998</v>
      </c>
      <c r="X78" s="220">
        <v>71793774.189999998</v>
      </c>
      <c r="Y78" s="220">
        <v>71793774.189999998</v>
      </c>
      <c r="Z78" s="220">
        <v>71793774.189999998</v>
      </c>
      <c r="AA78" s="220">
        <v>71793774.189999998</v>
      </c>
      <c r="AB78" s="220">
        <v>71793774.189999998</v>
      </c>
      <c r="AC78" s="220">
        <v>71793774.189999998</v>
      </c>
      <c r="AD78" s="220">
        <v>71793774.189999998</v>
      </c>
      <c r="AE78" s="220">
        <v>71793774.189999998</v>
      </c>
      <c r="AF78" s="220">
        <v>71793774.189999998</v>
      </c>
      <c r="AG78" s="220">
        <f t="shared" si="18"/>
        <v>860694855.28000021</v>
      </c>
      <c r="AH78" s="219"/>
      <c r="AI78" s="235">
        <f t="shared" si="9"/>
        <v>66642.399999999994</v>
      </c>
      <c r="AJ78" s="235">
        <f t="shared" si="9"/>
        <v>66591.759999999995</v>
      </c>
      <c r="AK78" s="235">
        <f t="shared" si="9"/>
        <v>66564.38</v>
      </c>
      <c r="AL78" s="235">
        <f t="shared" si="9"/>
        <v>66564.38</v>
      </c>
      <c r="AM78" s="235">
        <f t="shared" si="9"/>
        <v>66507.460000000006</v>
      </c>
      <c r="AN78" s="235">
        <f t="shared" si="9"/>
        <v>66450.55</v>
      </c>
      <c r="AO78" s="235">
        <f t="shared" si="11"/>
        <v>66450.55</v>
      </c>
      <c r="AP78" s="235">
        <f t="shared" si="11"/>
        <v>66450.55</v>
      </c>
      <c r="AQ78" s="235">
        <f t="shared" si="11"/>
        <v>66450.55</v>
      </c>
      <c r="AR78" s="235">
        <f t="shared" si="11"/>
        <v>66450.55</v>
      </c>
      <c r="AS78" s="235">
        <f t="shared" si="11"/>
        <v>66450.55</v>
      </c>
      <c r="AT78" s="235">
        <f t="shared" si="11"/>
        <v>66450.55</v>
      </c>
      <c r="AU78" s="236">
        <f t="shared" si="14"/>
        <v>798024.23000000021</v>
      </c>
      <c r="AV78" s="236">
        <f t="shared" si="15"/>
        <v>66450.55</v>
      </c>
      <c r="AW78" s="236">
        <f t="shared" si="15"/>
        <v>66450.55</v>
      </c>
      <c r="AX78" s="236">
        <f t="shared" si="15"/>
        <v>66450.55</v>
      </c>
      <c r="AY78" s="236">
        <f t="shared" si="13"/>
        <v>66450.55</v>
      </c>
      <c r="AZ78" s="236">
        <f t="shared" si="10"/>
        <v>70866.09</v>
      </c>
      <c r="BA78" s="236">
        <f t="shared" si="10"/>
        <v>70866.09</v>
      </c>
      <c r="BB78" s="236">
        <f t="shared" si="10"/>
        <v>71030.789999999994</v>
      </c>
      <c r="BC78" s="236">
        <f t="shared" si="10"/>
        <v>71195.490000000005</v>
      </c>
      <c r="BD78" s="236">
        <f t="shared" si="10"/>
        <v>71195.490000000005</v>
      </c>
      <c r="BE78" s="236">
        <f t="shared" si="10"/>
        <v>71195.490000000005</v>
      </c>
      <c r="BF78" s="236">
        <f t="shared" si="12"/>
        <v>71195.490000000005</v>
      </c>
      <c r="BG78" s="236">
        <f t="shared" si="12"/>
        <v>71195.490000000005</v>
      </c>
      <c r="BH78" s="236">
        <f t="shared" si="12"/>
        <v>71195.490000000005</v>
      </c>
      <c r="BI78" s="236">
        <f t="shared" si="12"/>
        <v>71195.490000000005</v>
      </c>
      <c r="BJ78" s="236">
        <f t="shared" si="12"/>
        <v>71195.490000000005</v>
      </c>
      <c r="BK78" s="236">
        <f t="shared" si="12"/>
        <v>71195.490000000005</v>
      </c>
      <c r="BL78" s="235">
        <f t="shared" si="16"/>
        <v>853522.37999999989</v>
      </c>
      <c r="BM78" s="234"/>
      <c r="BN78" s="234"/>
      <c r="BO78" s="234"/>
      <c r="BP78" s="234"/>
      <c r="BQ78" s="234"/>
      <c r="BR78" s="234"/>
      <c r="BS78" s="234"/>
      <c r="BT78" s="234"/>
      <c r="BU78" s="234"/>
      <c r="BV78" s="234"/>
      <c r="BW78" s="234"/>
      <c r="BX78" s="234"/>
      <c r="BY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</row>
    <row r="79" spans="1:87">
      <c r="A79" s="234" t="s">
        <v>292</v>
      </c>
      <c r="B79" s="292">
        <v>1.1899999999999999E-2</v>
      </c>
      <c r="C79" s="292">
        <v>1.1899999999999999E-2</v>
      </c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20">
        <v>0</v>
      </c>
      <c r="O79" s="239">
        <v>0</v>
      </c>
      <c r="P79" s="220">
        <f t="shared" si="17"/>
        <v>0</v>
      </c>
      <c r="Q79" s="239">
        <v>0</v>
      </c>
      <c r="R79" s="239">
        <v>0</v>
      </c>
      <c r="S79" s="239">
        <v>0</v>
      </c>
      <c r="T79" s="239">
        <v>0</v>
      </c>
      <c r="U79" s="239">
        <v>0</v>
      </c>
      <c r="V79" s="239">
        <v>0</v>
      </c>
      <c r="W79" s="239">
        <v>0</v>
      </c>
      <c r="X79" s="239">
        <v>0</v>
      </c>
      <c r="Y79" s="239">
        <v>0</v>
      </c>
      <c r="Z79" s="239">
        <v>0</v>
      </c>
      <c r="AA79" s="220">
        <v>0</v>
      </c>
      <c r="AB79" s="239">
        <v>0</v>
      </c>
      <c r="AC79" s="239">
        <v>0</v>
      </c>
      <c r="AD79" s="239">
        <v>0</v>
      </c>
      <c r="AE79" s="239">
        <v>0</v>
      </c>
      <c r="AF79" s="239">
        <v>0</v>
      </c>
      <c r="AG79" s="220">
        <f t="shared" si="18"/>
        <v>0</v>
      </c>
      <c r="AH79" s="235"/>
      <c r="AI79" s="235">
        <f t="shared" si="9"/>
        <v>0</v>
      </c>
      <c r="AJ79" s="235">
        <f t="shared" si="9"/>
        <v>0</v>
      </c>
      <c r="AK79" s="235">
        <f t="shared" si="9"/>
        <v>0</v>
      </c>
      <c r="AL79" s="235">
        <f t="shared" si="9"/>
        <v>0</v>
      </c>
      <c r="AM79" s="235">
        <f t="shared" si="9"/>
        <v>0</v>
      </c>
      <c r="AN79" s="235">
        <f t="shared" si="9"/>
        <v>0</v>
      </c>
      <c r="AO79" s="235">
        <f t="shared" si="11"/>
        <v>0</v>
      </c>
      <c r="AP79" s="235">
        <f t="shared" si="11"/>
        <v>0</v>
      </c>
      <c r="AQ79" s="235">
        <f t="shared" si="11"/>
        <v>0</v>
      </c>
      <c r="AR79" s="235">
        <f t="shared" si="11"/>
        <v>0</v>
      </c>
      <c r="AS79" s="235">
        <f t="shared" si="11"/>
        <v>0</v>
      </c>
      <c r="AT79" s="235">
        <f t="shared" si="11"/>
        <v>0</v>
      </c>
      <c r="AU79" s="236">
        <f t="shared" si="14"/>
        <v>0</v>
      </c>
      <c r="AV79" s="236">
        <f t="shared" si="15"/>
        <v>0</v>
      </c>
      <c r="AW79" s="236">
        <f t="shared" si="15"/>
        <v>0</v>
      </c>
      <c r="AX79" s="236">
        <f t="shared" si="15"/>
        <v>0</v>
      </c>
      <c r="AY79" s="236">
        <f t="shared" si="13"/>
        <v>0</v>
      </c>
      <c r="AZ79" s="236">
        <f t="shared" si="10"/>
        <v>0</v>
      </c>
      <c r="BA79" s="236">
        <f t="shared" si="10"/>
        <v>0</v>
      </c>
      <c r="BB79" s="236">
        <f t="shared" si="10"/>
        <v>0</v>
      </c>
      <c r="BC79" s="236">
        <f t="shared" si="10"/>
        <v>0</v>
      </c>
      <c r="BD79" s="236">
        <f t="shared" si="10"/>
        <v>0</v>
      </c>
      <c r="BE79" s="236">
        <f t="shared" si="10"/>
        <v>0</v>
      </c>
      <c r="BF79" s="236">
        <f t="shared" si="12"/>
        <v>0</v>
      </c>
      <c r="BG79" s="236">
        <f t="shared" si="12"/>
        <v>0</v>
      </c>
      <c r="BH79" s="236">
        <f t="shared" si="12"/>
        <v>0</v>
      </c>
      <c r="BI79" s="236">
        <f t="shared" si="12"/>
        <v>0</v>
      </c>
      <c r="BJ79" s="236">
        <f t="shared" si="12"/>
        <v>0</v>
      </c>
      <c r="BK79" s="236">
        <f t="shared" si="12"/>
        <v>0</v>
      </c>
      <c r="BL79" s="235">
        <f t="shared" si="16"/>
        <v>0</v>
      </c>
      <c r="BM79" s="234"/>
      <c r="BN79" s="234"/>
      <c r="BO79" s="234"/>
      <c r="BP79" s="234"/>
      <c r="BQ79" s="234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</row>
    <row r="80" spans="1:87">
      <c r="A80" s="234" t="s">
        <v>293</v>
      </c>
      <c r="B80" s="292">
        <v>1.1899999999999999E-2</v>
      </c>
      <c r="C80" s="292">
        <v>1.1899999999999999E-2</v>
      </c>
      <c r="D80" s="220">
        <v>4452641.3099999996</v>
      </c>
      <c r="E80" s="220">
        <v>4452641.3099999996</v>
      </c>
      <c r="F80" s="220">
        <v>4452641.3099999996</v>
      </c>
      <c r="G80" s="220">
        <v>4452641.3099999996</v>
      </c>
      <c r="H80" s="220">
        <v>4452641.3099999996</v>
      </c>
      <c r="I80" s="220">
        <v>4452641.3099999996</v>
      </c>
      <c r="J80" s="220">
        <v>4452641.3099999996</v>
      </c>
      <c r="K80" s="220">
        <v>4452641.3099999996</v>
      </c>
      <c r="L80" s="220">
        <v>4452641.3099999996</v>
      </c>
      <c r="M80" s="220">
        <v>4452641.3099999996</v>
      </c>
      <c r="N80" s="220">
        <v>4452641.3099999996</v>
      </c>
      <c r="O80" s="220">
        <v>4452641.3099999996</v>
      </c>
      <c r="P80" s="220">
        <f t="shared" si="17"/>
        <v>53431695.720000006</v>
      </c>
      <c r="Q80" s="220">
        <v>4452641.3099999996</v>
      </c>
      <c r="R80" s="220">
        <v>4452641.3099999996</v>
      </c>
      <c r="S80" s="220">
        <v>4452641.3099999996</v>
      </c>
      <c r="T80" s="220">
        <v>4452641.3099999996</v>
      </c>
      <c r="U80" s="220">
        <v>0</v>
      </c>
      <c r="V80" s="220">
        <v>0</v>
      </c>
      <c r="W80" s="220">
        <v>0</v>
      </c>
      <c r="X80" s="220">
        <v>0</v>
      </c>
      <c r="Y80" s="220">
        <v>0</v>
      </c>
      <c r="Z80" s="220">
        <v>0</v>
      </c>
      <c r="AA80" s="220">
        <v>0</v>
      </c>
      <c r="AB80" s="220">
        <v>0</v>
      </c>
      <c r="AC80" s="220">
        <v>0</v>
      </c>
      <c r="AD80" s="220">
        <v>0</v>
      </c>
      <c r="AE80" s="220">
        <v>0</v>
      </c>
      <c r="AF80" s="220">
        <v>0</v>
      </c>
      <c r="AG80" s="220">
        <f t="shared" si="18"/>
        <v>0</v>
      </c>
      <c r="AH80" s="234"/>
      <c r="AI80" s="235">
        <f t="shared" si="9"/>
        <v>4415.54</v>
      </c>
      <c r="AJ80" s="235">
        <f t="shared" si="9"/>
        <v>4415.54</v>
      </c>
      <c r="AK80" s="235">
        <f t="shared" si="9"/>
        <v>4415.54</v>
      </c>
      <c r="AL80" s="235">
        <f t="shared" si="9"/>
        <v>4415.54</v>
      </c>
      <c r="AM80" s="235">
        <f t="shared" si="9"/>
        <v>4415.54</v>
      </c>
      <c r="AN80" s="235">
        <f t="shared" si="9"/>
        <v>4415.54</v>
      </c>
      <c r="AO80" s="235">
        <f t="shared" si="11"/>
        <v>4415.54</v>
      </c>
      <c r="AP80" s="235">
        <f t="shared" si="11"/>
        <v>4415.54</v>
      </c>
      <c r="AQ80" s="235">
        <f t="shared" si="11"/>
        <v>4415.54</v>
      </c>
      <c r="AR80" s="235">
        <f t="shared" si="11"/>
        <v>4415.54</v>
      </c>
      <c r="AS80" s="235">
        <f t="shared" si="11"/>
        <v>4415.54</v>
      </c>
      <c r="AT80" s="235">
        <f t="shared" si="11"/>
        <v>4415.54</v>
      </c>
      <c r="AU80" s="236">
        <f t="shared" si="14"/>
        <v>52986.48</v>
      </c>
      <c r="AV80" s="236">
        <f t="shared" si="15"/>
        <v>4415.54</v>
      </c>
      <c r="AW80" s="236">
        <f t="shared" si="15"/>
        <v>4415.54</v>
      </c>
      <c r="AX80" s="236">
        <f t="shared" si="15"/>
        <v>4415.54</v>
      </c>
      <c r="AY80" s="236">
        <f t="shared" si="13"/>
        <v>4415.54</v>
      </c>
      <c r="AZ80" s="236">
        <f t="shared" si="10"/>
        <v>0</v>
      </c>
      <c r="BA80" s="236">
        <f t="shared" si="10"/>
        <v>0</v>
      </c>
      <c r="BB80" s="236">
        <f t="shared" si="10"/>
        <v>0</v>
      </c>
      <c r="BC80" s="236">
        <f t="shared" si="10"/>
        <v>0</v>
      </c>
      <c r="BD80" s="236">
        <f t="shared" si="10"/>
        <v>0</v>
      </c>
      <c r="BE80" s="236">
        <f t="shared" si="10"/>
        <v>0</v>
      </c>
      <c r="BF80" s="236">
        <f t="shared" si="12"/>
        <v>0</v>
      </c>
      <c r="BG80" s="236">
        <f t="shared" si="12"/>
        <v>0</v>
      </c>
      <c r="BH80" s="236">
        <f t="shared" si="12"/>
        <v>0</v>
      </c>
      <c r="BI80" s="236">
        <f t="shared" si="12"/>
        <v>0</v>
      </c>
      <c r="BJ80" s="236">
        <f t="shared" si="12"/>
        <v>0</v>
      </c>
      <c r="BK80" s="236">
        <f t="shared" si="12"/>
        <v>0</v>
      </c>
      <c r="BL80" s="235">
        <f t="shared" si="16"/>
        <v>0</v>
      </c>
      <c r="BM80" s="234"/>
      <c r="BN80" s="234"/>
      <c r="BO80" s="234"/>
      <c r="BP80" s="234"/>
      <c r="BQ80" s="234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34"/>
      <c r="CC80" s="234"/>
      <c r="CD80" s="234"/>
      <c r="CE80" s="234"/>
      <c r="CF80" s="234"/>
      <c r="CG80" s="234"/>
      <c r="CH80" s="234"/>
      <c r="CI80" s="234"/>
    </row>
    <row r="81" spans="1:87">
      <c r="A81" s="234" t="s">
        <v>294</v>
      </c>
      <c r="B81" s="292">
        <v>3.5400000000000001E-2</v>
      </c>
      <c r="C81" s="292">
        <v>3.5400000000000001E-2</v>
      </c>
      <c r="D81" s="220">
        <v>274744772.63</v>
      </c>
      <c r="E81" s="220">
        <v>274582246.17000002</v>
      </c>
      <c r="F81" s="220">
        <v>274445133.18000001</v>
      </c>
      <c r="G81" s="220">
        <v>274508314.44</v>
      </c>
      <c r="H81" s="220">
        <v>274571440.01999998</v>
      </c>
      <c r="I81" s="220">
        <v>274491472.76999998</v>
      </c>
      <c r="J81" s="220">
        <v>274610571.44000006</v>
      </c>
      <c r="K81" s="220">
        <v>274924251.57500011</v>
      </c>
      <c r="L81" s="220">
        <v>275233156.54000008</v>
      </c>
      <c r="M81" s="220">
        <v>276234797.56000012</v>
      </c>
      <c r="N81" s="220">
        <v>276895300.10000014</v>
      </c>
      <c r="O81" s="220">
        <v>276010312.51500016</v>
      </c>
      <c r="P81" s="220">
        <f t="shared" si="17"/>
        <v>3301251768.9400005</v>
      </c>
      <c r="Q81" s="220">
        <v>275252258.01000017</v>
      </c>
      <c r="R81" s="220">
        <v>275215279.16000015</v>
      </c>
      <c r="S81" s="220">
        <v>275031138.2900002</v>
      </c>
      <c r="T81" s="220">
        <v>274826051.52500015</v>
      </c>
      <c r="U81" s="220">
        <v>448163630.30500013</v>
      </c>
      <c r="V81" s="220">
        <v>448022187.69500011</v>
      </c>
      <c r="W81" s="220">
        <v>447746791.25500011</v>
      </c>
      <c r="X81" s="220">
        <v>447721275.78000015</v>
      </c>
      <c r="Y81" s="220">
        <v>447685748.56500018</v>
      </c>
      <c r="Z81" s="220">
        <v>447474960.02000022</v>
      </c>
      <c r="AA81" s="220">
        <v>447196622.87000024</v>
      </c>
      <c r="AB81" s="220">
        <v>446311635.28500026</v>
      </c>
      <c r="AC81" s="220">
        <v>445553580.78000027</v>
      </c>
      <c r="AD81" s="220">
        <v>445516601.93000025</v>
      </c>
      <c r="AE81" s="220">
        <v>445332461.0600003</v>
      </c>
      <c r="AF81" s="220">
        <v>445127374.29500026</v>
      </c>
      <c r="AG81" s="220">
        <f t="shared" si="18"/>
        <v>5361852869.8400021</v>
      </c>
      <c r="AH81" s="234"/>
      <c r="AI81" s="235">
        <f t="shared" si="9"/>
        <v>810497.08</v>
      </c>
      <c r="AJ81" s="235">
        <f t="shared" si="9"/>
        <v>810017.63</v>
      </c>
      <c r="AK81" s="235">
        <f t="shared" si="9"/>
        <v>809613.14</v>
      </c>
      <c r="AL81" s="235">
        <f t="shared" si="9"/>
        <v>809799.53</v>
      </c>
      <c r="AM81" s="235">
        <f t="shared" si="9"/>
        <v>809985.75</v>
      </c>
      <c r="AN81" s="235">
        <f t="shared" si="9"/>
        <v>809749.84</v>
      </c>
      <c r="AO81" s="235">
        <f t="shared" si="11"/>
        <v>810101.19</v>
      </c>
      <c r="AP81" s="235">
        <f t="shared" si="11"/>
        <v>811026.54</v>
      </c>
      <c r="AQ81" s="235">
        <f t="shared" si="11"/>
        <v>811937.81</v>
      </c>
      <c r="AR81" s="235">
        <f t="shared" si="11"/>
        <v>814892.65</v>
      </c>
      <c r="AS81" s="235">
        <f t="shared" si="11"/>
        <v>816841.14</v>
      </c>
      <c r="AT81" s="235">
        <f t="shared" si="11"/>
        <v>814230.42</v>
      </c>
      <c r="AU81" s="236">
        <f t="shared" si="14"/>
        <v>9738692.7200000007</v>
      </c>
      <c r="AV81" s="236">
        <f t="shared" si="15"/>
        <v>811994.16</v>
      </c>
      <c r="AW81" s="236">
        <f t="shared" si="15"/>
        <v>811885.07</v>
      </c>
      <c r="AX81" s="236">
        <f t="shared" si="15"/>
        <v>811341.86</v>
      </c>
      <c r="AY81" s="236">
        <f t="shared" si="13"/>
        <v>810736.85</v>
      </c>
      <c r="AZ81" s="236">
        <f t="shared" si="10"/>
        <v>1322082.71</v>
      </c>
      <c r="BA81" s="236">
        <f t="shared" si="10"/>
        <v>1321665.45</v>
      </c>
      <c r="BB81" s="236">
        <f t="shared" si="10"/>
        <v>1320853.03</v>
      </c>
      <c r="BC81" s="236">
        <f t="shared" si="10"/>
        <v>1320777.76</v>
      </c>
      <c r="BD81" s="236">
        <f t="shared" si="10"/>
        <v>1320672.96</v>
      </c>
      <c r="BE81" s="236">
        <f t="shared" si="10"/>
        <v>1320051.1299999999</v>
      </c>
      <c r="BF81" s="236">
        <f t="shared" si="12"/>
        <v>1319230.04</v>
      </c>
      <c r="BG81" s="236">
        <f t="shared" si="12"/>
        <v>1316619.32</v>
      </c>
      <c r="BH81" s="236">
        <f t="shared" si="12"/>
        <v>1314383.06</v>
      </c>
      <c r="BI81" s="236">
        <f t="shared" si="12"/>
        <v>1314273.98</v>
      </c>
      <c r="BJ81" s="236">
        <f t="shared" si="12"/>
        <v>1313730.76</v>
      </c>
      <c r="BK81" s="236">
        <f t="shared" si="12"/>
        <v>1313125.75</v>
      </c>
      <c r="BL81" s="235">
        <f t="shared" si="16"/>
        <v>15817465.950000001</v>
      </c>
      <c r="BM81" s="234"/>
      <c r="BN81" s="234"/>
      <c r="BO81" s="234"/>
      <c r="BP81" s="234"/>
      <c r="BQ81" s="234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34"/>
      <c r="CC81" s="234"/>
      <c r="CD81" s="234"/>
      <c r="CE81" s="234"/>
      <c r="CF81" s="234"/>
      <c r="CG81" s="234"/>
      <c r="CH81" s="234"/>
      <c r="CI81" s="234"/>
    </row>
    <row r="82" spans="1:87">
      <c r="A82" s="234" t="s">
        <v>295</v>
      </c>
      <c r="B82" s="292">
        <v>3.5400000000000001E-2</v>
      </c>
      <c r="C82" s="292">
        <v>3.5400000000000001E-2</v>
      </c>
      <c r="D82" s="220">
        <v>0</v>
      </c>
      <c r="E82" s="220">
        <v>0</v>
      </c>
      <c r="F82" s="220">
        <v>0</v>
      </c>
      <c r="G82" s="220">
        <v>0</v>
      </c>
      <c r="H82" s="220">
        <v>0</v>
      </c>
      <c r="I82" s="220">
        <v>0</v>
      </c>
      <c r="J82" s="220">
        <v>0</v>
      </c>
      <c r="K82" s="220">
        <v>0</v>
      </c>
      <c r="L82" s="220">
        <v>0</v>
      </c>
      <c r="M82" s="220">
        <v>0</v>
      </c>
      <c r="N82" s="220">
        <v>0</v>
      </c>
      <c r="O82" s="220">
        <v>0</v>
      </c>
      <c r="P82" s="220">
        <f t="shared" si="17"/>
        <v>0</v>
      </c>
      <c r="Q82" s="220">
        <v>0</v>
      </c>
      <c r="R82" s="220">
        <v>0</v>
      </c>
      <c r="S82" s="220">
        <v>0</v>
      </c>
      <c r="T82" s="220">
        <v>0</v>
      </c>
      <c r="U82" s="220">
        <v>0</v>
      </c>
      <c r="V82" s="220">
        <v>0</v>
      </c>
      <c r="W82" s="220">
        <v>0</v>
      </c>
      <c r="X82" s="220">
        <v>0</v>
      </c>
      <c r="Y82" s="220">
        <v>0</v>
      </c>
      <c r="Z82" s="220">
        <v>0</v>
      </c>
      <c r="AA82" s="220">
        <v>0</v>
      </c>
      <c r="AB82" s="220">
        <v>0</v>
      </c>
      <c r="AC82" s="220">
        <v>0</v>
      </c>
      <c r="AD82" s="220">
        <v>0</v>
      </c>
      <c r="AE82" s="220">
        <v>0</v>
      </c>
      <c r="AF82" s="220">
        <v>0</v>
      </c>
      <c r="AG82" s="220">
        <f t="shared" si="18"/>
        <v>0</v>
      </c>
      <c r="AH82" s="234"/>
      <c r="AI82" s="235">
        <f t="shared" si="9"/>
        <v>0</v>
      </c>
      <c r="AJ82" s="235">
        <f t="shared" si="9"/>
        <v>0</v>
      </c>
      <c r="AK82" s="235">
        <f t="shared" si="9"/>
        <v>0</v>
      </c>
      <c r="AL82" s="235">
        <f t="shared" si="9"/>
        <v>0</v>
      </c>
      <c r="AM82" s="235">
        <f t="shared" si="9"/>
        <v>0</v>
      </c>
      <c r="AN82" s="235">
        <f t="shared" si="9"/>
        <v>0</v>
      </c>
      <c r="AO82" s="235">
        <f t="shared" si="11"/>
        <v>0</v>
      </c>
      <c r="AP82" s="235">
        <f t="shared" si="11"/>
        <v>0</v>
      </c>
      <c r="AQ82" s="235">
        <f t="shared" si="11"/>
        <v>0</v>
      </c>
      <c r="AR82" s="235">
        <f t="shared" si="11"/>
        <v>0</v>
      </c>
      <c r="AS82" s="235">
        <f t="shared" si="11"/>
        <v>0</v>
      </c>
      <c r="AT82" s="235">
        <f t="shared" si="11"/>
        <v>0</v>
      </c>
      <c r="AU82" s="236">
        <f t="shared" si="14"/>
        <v>0</v>
      </c>
      <c r="AV82" s="236">
        <f t="shared" si="15"/>
        <v>0</v>
      </c>
      <c r="AW82" s="236">
        <f t="shared" si="15"/>
        <v>0</v>
      </c>
      <c r="AX82" s="236">
        <f t="shared" si="15"/>
        <v>0</v>
      </c>
      <c r="AY82" s="236">
        <f t="shared" si="13"/>
        <v>0</v>
      </c>
      <c r="AZ82" s="236">
        <f t="shared" si="10"/>
        <v>0</v>
      </c>
      <c r="BA82" s="236">
        <f t="shared" si="10"/>
        <v>0</v>
      </c>
      <c r="BB82" s="236">
        <f t="shared" si="10"/>
        <v>0</v>
      </c>
      <c r="BC82" s="236">
        <f t="shared" si="10"/>
        <v>0</v>
      </c>
      <c r="BD82" s="236">
        <f t="shared" si="10"/>
        <v>0</v>
      </c>
      <c r="BE82" s="236">
        <f t="shared" si="10"/>
        <v>0</v>
      </c>
      <c r="BF82" s="236">
        <f t="shared" si="12"/>
        <v>0</v>
      </c>
      <c r="BG82" s="236">
        <f t="shared" si="12"/>
        <v>0</v>
      </c>
      <c r="BH82" s="236">
        <f t="shared" si="12"/>
        <v>0</v>
      </c>
      <c r="BI82" s="236">
        <f t="shared" si="12"/>
        <v>0</v>
      </c>
      <c r="BJ82" s="236">
        <f t="shared" si="12"/>
        <v>0</v>
      </c>
      <c r="BK82" s="236">
        <f t="shared" si="12"/>
        <v>0</v>
      </c>
      <c r="BL82" s="235">
        <f t="shared" si="16"/>
        <v>0</v>
      </c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  <c r="CC82" s="234"/>
      <c r="CD82" s="234"/>
      <c r="CE82" s="234"/>
      <c r="CF82" s="234"/>
      <c r="CG82" s="234"/>
      <c r="CH82" s="234"/>
      <c r="CI82" s="234"/>
    </row>
    <row r="83" spans="1:87">
      <c r="A83" s="234" t="s">
        <v>296</v>
      </c>
      <c r="B83" s="292">
        <v>3.5400000000000001E-2</v>
      </c>
      <c r="C83" s="292">
        <v>3.5400000000000001E-2</v>
      </c>
      <c r="D83" s="220">
        <v>171842142.75</v>
      </c>
      <c r="E83" s="220">
        <v>171842142.75</v>
      </c>
      <c r="F83" s="220">
        <v>171842142.75</v>
      </c>
      <c r="G83" s="220">
        <v>171842142.75</v>
      </c>
      <c r="H83" s="220">
        <v>171842142.75</v>
      </c>
      <c r="I83" s="220">
        <v>171842142.75</v>
      </c>
      <c r="J83" s="220">
        <v>171842142.75</v>
      </c>
      <c r="K83" s="220">
        <v>171842142.75</v>
      </c>
      <c r="L83" s="220">
        <v>171842142.75</v>
      </c>
      <c r="M83" s="220">
        <v>172576532.59</v>
      </c>
      <c r="N83" s="220">
        <v>173310922.43000001</v>
      </c>
      <c r="O83" s="220">
        <v>173310922.43000001</v>
      </c>
      <c r="P83" s="220">
        <f t="shared" si="17"/>
        <v>2065777662.2</v>
      </c>
      <c r="Q83" s="220">
        <v>173310922.43000001</v>
      </c>
      <c r="R83" s="220">
        <v>173310922.43000001</v>
      </c>
      <c r="S83" s="220">
        <v>173310922.43000001</v>
      </c>
      <c r="T83" s="220">
        <v>173310922.43000001</v>
      </c>
      <c r="U83" s="220">
        <v>0</v>
      </c>
      <c r="V83" s="220">
        <v>0</v>
      </c>
      <c r="W83" s="220">
        <v>0</v>
      </c>
      <c r="X83" s="220">
        <v>0</v>
      </c>
      <c r="Y83" s="220">
        <v>0</v>
      </c>
      <c r="Z83" s="220">
        <v>0</v>
      </c>
      <c r="AA83" s="220">
        <v>0</v>
      </c>
      <c r="AB83" s="220">
        <v>0</v>
      </c>
      <c r="AC83" s="220">
        <v>0</v>
      </c>
      <c r="AD83" s="220">
        <v>0</v>
      </c>
      <c r="AE83" s="220">
        <v>0</v>
      </c>
      <c r="AF83" s="220">
        <v>0</v>
      </c>
      <c r="AG83" s="220">
        <f t="shared" si="18"/>
        <v>0</v>
      </c>
      <c r="AH83" s="234"/>
      <c r="AI83" s="235">
        <f t="shared" si="9"/>
        <v>506934.32</v>
      </c>
      <c r="AJ83" s="235">
        <f t="shared" si="9"/>
        <v>506934.32</v>
      </c>
      <c r="AK83" s="235">
        <f t="shared" si="9"/>
        <v>506934.32</v>
      </c>
      <c r="AL83" s="235">
        <f t="shared" ref="AL83:AQ132" si="19">ROUND(G83*$B83/12,2)</f>
        <v>506934.32</v>
      </c>
      <c r="AM83" s="235">
        <f t="shared" si="19"/>
        <v>506934.32</v>
      </c>
      <c r="AN83" s="235">
        <f t="shared" si="19"/>
        <v>506934.32</v>
      </c>
      <c r="AO83" s="235">
        <f t="shared" si="11"/>
        <v>506934.32</v>
      </c>
      <c r="AP83" s="235">
        <f t="shared" si="11"/>
        <v>506934.32</v>
      </c>
      <c r="AQ83" s="235">
        <f t="shared" si="11"/>
        <v>506934.32</v>
      </c>
      <c r="AR83" s="235">
        <f t="shared" si="11"/>
        <v>509100.77</v>
      </c>
      <c r="AS83" s="235">
        <f t="shared" si="11"/>
        <v>511267.22</v>
      </c>
      <c r="AT83" s="235">
        <f t="shared" si="11"/>
        <v>511267.22</v>
      </c>
      <c r="AU83" s="236">
        <f t="shared" si="14"/>
        <v>6094044.0899999999</v>
      </c>
      <c r="AV83" s="236">
        <f t="shared" si="15"/>
        <v>511267.22</v>
      </c>
      <c r="AW83" s="236">
        <f t="shared" si="15"/>
        <v>511267.22</v>
      </c>
      <c r="AX83" s="236">
        <f t="shared" si="15"/>
        <v>511267.22</v>
      </c>
      <c r="AY83" s="236">
        <f t="shared" si="13"/>
        <v>511267.22</v>
      </c>
      <c r="AZ83" s="236">
        <f t="shared" si="10"/>
        <v>0</v>
      </c>
      <c r="BA83" s="236">
        <f t="shared" si="10"/>
        <v>0</v>
      </c>
      <c r="BB83" s="236">
        <f t="shared" si="10"/>
        <v>0</v>
      </c>
      <c r="BC83" s="236">
        <f t="shared" ref="BC83:BH132" si="20">ROUND(X83*$C83/12,2)</f>
        <v>0</v>
      </c>
      <c r="BD83" s="236">
        <f t="shared" si="20"/>
        <v>0</v>
      </c>
      <c r="BE83" s="236">
        <f t="shared" si="20"/>
        <v>0</v>
      </c>
      <c r="BF83" s="236">
        <f t="shared" si="12"/>
        <v>0</v>
      </c>
      <c r="BG83" s="236">
        <f t="shared" si="12"/>
        <v>0</v>
      </c>
      <c r="BH83" s="236">
        <f t="shared" si="12"/>
        <v>0</v>
      </c>
      <c r="BI83" s="236">
        <f t="shared" si="12"/>
        <v>0</v>
      </c>
      <c r="BJ83" s="236">
        <f t="shared" si="12"/>
        <v>0</v>
      </c>
      <c r="BK83" s="236">
        <f t="shared" si="12"/>
        <v>0</v>
      </c>
      <c r="BL83" s="235">
        <f t="shared" si="16"/>
        <v>0</v>
      </c>
      <c r="BM83" s="234"/>
      <c r="BN83" s="234"/>
      <c r="BO83" s="234"/>
      <c r="BP83" s="234"/>
      <c r="BQ83" s="234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</row>
    <row r="84" spans="1:87">
      <c r="A84" s="234" t="s">
        <v>297</v>
      </c>
      <c r="B84" s="292">
        <v>4.3500000000000004E-2</v>
      </c>
      <c r="C84" s="292">
        <v>4.3500000000000004E-2</v>
      </c>
      <c r="D84" s="220">
        <v>310551854.37</v>
      </c>
      <c r="E84" s="220">
        <v>311261137.23000002</v>
      </c>
      <c r="F84" s="220">
        <v>314054642.82999998</v>
      </c>
      <c r="G84" s="220">
        <v>318063441.29000002</v>
      </c>
      <c r="H84" s="220">
        <v>321666610.44999999</v>
      </c>
      <c r="I84" s="220">
        <v>322271597.44999999</v>
      </c>
      <c r="J84" s="220">
        <v>322234630.23499995</v>
      </c>
      <c r="K84" s="220">
        <v>323711363.85500002</v>
      </c>
      <c r="L84" s="220">
        <v>324081427.67000008</v>
      </c>
      <c r="M84" s="220">
        <v>324855464.94000006</v>
      </c>
      <c r="N84" s="220">
        <v>325047569.11500007</v>
      </c>
      <c r="O84" s="220">
        <v>324072646.84000009</v>
      </c>
      <c r="P84" s="220">
        <f t="shared" si="17"/>
        <v>3841872386.2750006</v>
      </c>
      <c r="Q84" s="220">
        <v>323402517.97000015</v>
      </c>
      <c r="R84" s="220">
        <v>324299767.65500009</v>
      </c>
      <c r="S84" s="220">
        <v>326396591.15500009</v>
      </c>
      <c r="T84" s="220">
        <v>327876145.21500009</v>
      </c>
      <c r="U84" s="220">
        <v>791801662.53500009</v>
      </c>
      <c r="V84" s="220">
        <v>792043397.96500015</v>
      </c>
      <c r="W84" s="220">
        <v>791843682.28499997</v>
      </c>
      <c r="X84" s="220">
        <v>792090263.28500009</v>
      </c>
      <c r="Y84" s="220">
        <v>792275091.57999992</v>
      </c>
      <c r="Z84" s="220">
        <v>796156149.78999984</v>
      </c>
      <c r="AA84" s="220">
        <v>799961253.27499986</v>
      </c>
      <c r="AB84" s="220">
        <v>798966132.97999978</v>
      </c>
      <c r="AC84" s="220">
        <v>798113742.01499987</v>
      </c>
      <c r="AD84" s="220">
        <v>799300804.34499991</v>
      </c>
      <c r="AE84" s="220">
        <v>800797191.00499976</v>
      </c>
      <c r="AF84" s="220">
        <v>801074203.90499973</v>
      </c>
      <c r="AG84" s="220">
        <f t="shared" si="18"/>
        <v>9554423574.9650002</v>
      </c>
      <c r="AH84" s="234"/>
      <c r="AI84" s="235">
        <f t="shared" ref="AI84:AN147" si="21">ROUND(D84*$B84/12,2)</f>
        <v>1125750.47</v>
      </c>
      <c r="AJ84" s="235">
        <f t="shared" si="21"/>
        <v>1128321.6200000001</v>
      </c>
      <c r="AK84" s="235">
        <f t="shared" si="21"/>
        <v>1138448.08</v>
      </c>
      <c r="AL84" s="235">
        <f t="shared" si="19"/>
        <v>1152979.97</v>
      </c>
      <c r="AM84" s="235">
        <f t="shared" si="19"/>
        <v>1166041.46</v>
      </c>
      <c r="AN84" s="235">
        <f t="shared" si="19"/>
        <v>1168234.54</v>
      </c>
      <c r="AO84" s="235">
        <f t="shared" si="11"/>
        <v>1168100.53</v>
      </c>
      <c r="AP84" s="235">
        <f t="shared" si="11"/>
        <v>1173453.69</v>
      </c>
      <c r="AQ84" s="235">
        <f t="shared" si="11"/>
        <v>1174795.18</v>
      </c>
      <c r="AR84" s="235">
        <f t="shared" si="11"/>
        <v>1177601.06</v>
      </c>
      <c r="AS84" s="235">
        <f t="shared" si="11"/>
        <v>1178297.44</v>
      </c>
      <c r="AT84" s="235">
        <f t="shared" si="11"/>
        <v>1174763.3400000001</v>
      </c>
      <c r="AU84" s="236">
        <f t="shared" si="14"/>
        <v>13926787.379999999</v>
      </c>
      <c r="AV84" s="236">
        <f t="shared" si="15"/>
        <v>1172334.1299999999</v>
      </c>
      <c r="AW84" s="236">
        <f t="shared" si="15"/>
        <v>1175586.6599999999</v>
      </c>
      <c r="AX84" s="236">
        <f t="shared" si="15"/>
        <v>1183187.6399999999</v>
      </c>
      <c r="AY84" s="236">
        <f t="shared" si="13"/>
        <v>1188551.03</v>
      </c>
      <c r="AZ84" s="236">
        <f t="shared" ref="AZ84:BE147" si="22">ROUND(U84*$C84/12,2)</f>
        <v>2870281.03</v>
      </c>
      <c r="BA84" s="236">
        <f t="shared" si="22"/>
        <v>2871157.32</v>
      </c>
      <c r="BB84" s="236">
        <f t="shared" si="22"/>
        <v>2870433.35</v>
      </c>
      <c r="BC84" s="236">
        <f t="shared" si="20"/>
        <v>2871327.2</v>
      </c>
      <c r="BD84" s="236">
        <f t="shared" si="20"/>
        <v>2871997.21</v>
      </c>
      <c r="BE84" s="236">
        <f t="shared" si="20"/>
        <v>2886066.04</v>
      </c>
      <c r="BF84" s="236">
        <f t="shared" si="12"/>
        <v>2899859.54</v>
      </c>
      <c r="BG84" s="236">
        <f t="shared" si="12"/>
        <v>2896252.23</v>
      </c>
      <c r="BH84" s="236">
        <f t="shared" si="12"/>
        <v>2893162.31</v>
      </c>
      <c r="BI84" s="236">
        <f t="shared" si="12"/>
        <v>2897465.42</v>
      </c>
      <c r="BJ84" s="236">
        <f t="shared" si="12"/>
        <v>2902889.82</v>
      </c>
      <c r="BK84" s="236">
        <f t="shared" si="12"/>
        <v>2903893.99</v>
      </c>
      <c r="BL84" s="235">
        <f t="shared" si="16"/>
        <v>34634785.460000001</v>
      </c>
      <c r="BM84" s="234"/>
      <c r="BN84" s="234"/>
      <c r="BO84" s="234"/>
      <c r="BP84" s="234"/>
      <c r="BQ84" s="234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34"/>
      <c r="CC84" s="234"/>
      <c r="CD84" s="234"/>
      <c r="CE84" s="234"/>
      <c r="CF84" s="234"/>
      <c r="CG84" s="234"/>
      <c r="CH84" s="234"/>
      <c r="CI84" s="234"/>
    </row>
    <row r="85" spans="1:87">
      <c r="A85" s="234" t="s">
        <v>298</v>
      </c>
      <c r="B85" s="231">
        <v>2.6800000000000001E-2</v>
      </c>
      <c r="C85" s="231">
        <v>3.7100000000000001E-2</v>
      </c>
      <c r="D85" s="220">
        <v>32692663.850000001</v>
      </c>
      <c r="E85" s="220">
        <v>32692663.850000001</v>
      </c>
      <c r="F85" s="220">
        <v>32692663.850000001</v>
      </c>
      <c r="G85" s="220">
        <v>32692663.850000001</v>
      </c>
      <c r="H85" s="220">
        <v>32692663.850000001</v>
      </c>
      <c r="I85" s="220">
        <v>32692663.850000001</v>
      </c>
      <c r="J85" s="220">
        <v>32692663.850000001</v>
      </c>
      <c r="K85" s="220">
        <v>32692663.850000001</v>
      </c>
      <c r="L85" s="220">
        <v>32692663.850000001</v>
      </c>
      <c r="M85" s="220">
        <v>32692663.850000001</v>
      </c>
      <c r="N85" s="220">
        <v>32692663.850000001</v>
      </c>
      <c r="O85" s="220">
        <v>32692663.850000001</v>
      </c>
      <c r="P85" s="220">
        <f t="shared" si="17"/>
        <v>392311966.20000005</v>
      </c>
      <c r="Q85" s="220">
        <v>32692663.850000001</v>
      </c>
      <c r="R85" s="220">
        <v>32692663.850000001</v>
      </c>
      <c r="S85" s="220">
        <v>32692663.850000001</v>
      </c>
      <c r="T85" s="220">
        <v>32692663.850000001</v>
      </c>
      <c r="U85" s="220">
        <v>32692663.850000001</v>
      </c>
      <c r="V85" s="220">
        <v>32692663.850000001</v>
      </c>
      <c r="W85" s="220">
        <v>32692663.850000001</v>
      </c>
      <c r="X85" s="220">
        <v>32692663.850000001</v>
      </c>
      <c r="Y85" s="220">
        <v>32692663.850000001</v>
      </c>
      <c r="Z85" s="220">
        <v>32692663.850000001</v>
      </c>
      <c r="AA85" s="220">
        <v>32692663.850000001</v>
      </c>
      <c r="AB85" s="220">
        <v>32692663.850000001</v>
      </c>
      <c r="AC85" s="220">
        <v>32692663.850000001</v>
      </c>
      <c r="AD85" s="220">
        <v>32692663.850000001</v>
      </c>
      <c r="AE85" s="220">
        <v>32692663.850000001</v>
      </c>
      <c r="AF85" s="220">
        <v>32692663.850000001</v>
      </c>
      <c r="AG85" s="220">
        <f t="shared" si="18"/>
        <v>392311966.20000005</v>
      </c>
      <c r="AH85" s="234"/>
      <c r="AI85" s="235">
        <f t="shared" si="21"/>
        <v>73013.62</v>
      </c>
      <c r="AJ85" s="235">
        <f t="shared" si="21"/>
        <v>73013.62</v>
      </c>
      <c r="AK85" s="235">
        <f t="shared" si="21"/>
        <v>73013.62</v>
      </c>
      <c r="AL85" s="235">
        <f t="shared" si="19"/>
        <v>73013.62</v>
      </c>
      <c r="AM85" s="235">
        <f t="shared" si="19"/>
        <v>73013.62</v>
      </c>
      <c r="AN85" s="235">
        <f t="shared" si="19"/>
        <v>73013.62</v>
      </c>
      <c r="AO85" s="235">
        <f t="shared" si="11"/>
        <v>73013.62</v>
      </c>
      <c r="AP85" s="235">
        <f t="shared" si="11"/>
        <v>73013.62</v>
      </c>
      <c r="AQ85" s="235">
        <f t="shared" si="11"/>
        <v>73013.62</v>
      </c>
      <c r="AR85" s="235">
        <f t="shared" si="11"/>
        <v>73013.62</v>
      </c>
      <c r="AS85" s="235">
        <f t="shared" si="11"/>
        <v>73013.62</v>
      </c>
      <c r="AT85" s="235">
        <f t="shared" si="11"/>
        <v>73013.62</v>
      </c>
      <c r="AU85" s="236">
        <f t="shared" si="14"/>
        <v>876163.44</v>
      </c>
      <c r="AV85" s="236">
        <f t="shared" si="15"/>
        <v>73013.62</v>
      </c>
      <c r="AW85" s="236">
        <f t="shared" si="15"/>
        <v>73013.62</v>
      </c>
      <c r="AX85" s="236">
        <f t="shared" si="15"/>
        <v>73013.62</v>
      </c>
      <c r="AY85" s="236">
        <f t="shared" si="13"/>
        <v>73013.62</v>
      </c>
      <c r="AZ85" s="236">
        <f t="shared" si="22"/>
        <v>101074.82</v>
      </c>
      <c r="BA85" s="236">
        <f t="shared" si="22"/>
        <v>101074.82</v>
      </c>
      <c r="BB85" s="236">
        <f t="shared" si="22"/>
        <v>101074.82</v>
      </c>
      <c r="BC85" s="236">
        <f t="shared" si="20"/>
        <v>101074.82</v>
      </c>
      <c r="BD85" s="236">
        <f t="shared" si="20"/>
        <v>101074.82</v>
      </c>
      <c r="BE85" s="236">
        <f t="shared" si="20"/>
        <v>101074.82</v>
      </c>
      <c r="BF85" s="236">
        <f t="shared" si="12"/>
        <v>101074.82</v>
      </c>
      <c r="BG85" s="236">
        <f t="shared" si="12"/>
        <v>101074.82</v>
      </c>
      <c r="BH85" s="236">
        <f t="shared" si="12"/>
        <v>101074.82</v>
      </c>
      <c r="BI85" s="236">
        <f t="shared" si="12"/>
        <v>101074.82</v>
      </c>
      <c r="BJ85" s="236">
        <f t="shared" si="12"/>
        <v>101074.82</v>
      </c>
      <c r="BK85" s="236">
        <f t="shared" si="12"/>
        <v>101074.82</v>
      </c>
      <c r="BL85" s="235">
        <f t="shared" si="16"/>
        <v>1212897.8400000003</v>
      </c>
      <c r="BM85" s="234"/>
      <c r="BN85" s="234"/>
      <c r="BO85" s="234"/>
      <c r="BP85" s="234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</row>
    <row r="86" spans="1:87">
      <c r="A86" s="234" t="s">
        <v>299</v>
      </c>
      <c r="B86" s="292">
        <v>4.3500000000000004E-2</v>
      </c>
      <c r="C86" s="292">
        <v>4.3500000000000004E-2</v>
      </c>
      <c r="D86" s="220">
        <v>0</v>
      </c>
      <c r="E86" s="220">
        <v>0</v>
      </c>
      <c r="F86" s="220">
        <v>0</v>
      </c>
      <c r="G86" s="220">
        <v>0</v>
      </c>
      <c r="H86" s="220"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v>0</v>
      </c>
      <c r="N86" s="220">
        <v>0</v>
      </c>
      <c r="O86" s="220">
        <v>0</v>
      </c>
      <c r="P86" s="220">
        <f t="shared" si="17"/>
        <v>0</v>
      </c>
      <c r="Q86" s="220">
        <v>0</v>
      </c>
      <c r="R86" s="220">
        <v>0</v>
      </c>
      <c r="S86" s="220">
        <v>0</v>
      </c>
      <c r="T86" s="220">
        <v>0</v>
      </c>
      <c r="U86" s="220">
        <v>0</v>
      </c>
      <c r="V86" s="220">
        <v>0</v>
      </c>
      <c r="W86" s="220">
        <v>0</v>
      </c>
      <c r="X86" s="220">
        <v>0</v>
      </c>
      <c r="Y86" s="220">
        <v>0</v>
      </c>
      <c r="Z86" s="220">
        <v>0</v>
      </c>
      <c r="AA86" s="220">
        <v>0</v>
      </c>
      <c r="AB86" s="220">
        <v>0</v>
      </c>
      <c r="AC86" s="220">
        <v>0</v>
      </c>
      <c r="AD86" s="220">
        <v>0</v>
      </c>
      <c r="AE86" s="220">
        <v>0</v>
      </c>
      <c r="AF86" s="220">
        <v>0</v>
      </c>
      <c r="AG86" s="220">
        <f t="shared" si="18"/>
        <v>0</v>
      </c>
      <c r="AH86" s="234"/>
      <c r="AI86" s="235">
        <f t="shared" si="21"/>
        <v>0</v>
      </c>
      <c r="AJ86" s="235">
        <f t="shared" si="21"/>
        <v>0</v>
      </c>
      <c r="AK86" s="235">
        <f t="shared" si="21"/>
        <v>0</v>
      </c>
      <c r="AL86" s="235">
        <f t="shared" si="19"/>
        <v>0</v>
      </c>
      <c r="AM86" s="235">
        <f t="shared" si="19"/>
        <v>0</v>
      </c>
      <c r="AN86" s="235">
        <f t="shared" si="19"/>
        <v>0</v>
      </c>
      <c r="AO86" s="235">
        <f t="shared" si="11"/>
        <v>0</v>
      </c>
      <c r="AP86" s="235">
        <f t="shared" si="11"/>
        <v>0</v>
      </c>
      <c r="AQ86" s="235">
        <f t="shared" si="11"/>
        <v>0</v>
      </c>
      <c r="AR86" s="235">
        <f t="shared" si="11"/>
        <v>0</v>
      </c>
      <c r="AS86" s="235">
        <f t="shared" si="11"/>
        <v>0</v>
      </c>
      <c r="AT86" s="235">
        <f t="shared" si="11"/>
        <v>0</v>
      </c>
      <c r="AU86" s="236">
        <f t="shared" si="14"/>
        <v>0</v>
      </c>
      <c r="AV86" s="236">
        <f t="shared" si="15"/>
        <v>0</v>
      </c>
      <c r="AW86" s="236">
        <f t="shared" si="15"/>
        <v>0</v>
      </c>
      <c r="AX86" s="236">
        <f t="shared" si="15"/>
        <v>0</v>
      </c>
      <c r="AY86" s="236">
        <f t="shared" si="13"/>
        <v>0</v>
      </c>
      <c r="AZ86" s="236">
        <f t="shared" si="22"/>
        <v>0</v>
      </c>
      <c r="BA86" s="236">
        <f t="shared" si="22"/>
        <v>0</v>
      </c>
      <c r="BB86" s="236">
        <f t="shared" si="22"/>
        <v>0</v>
      </c>
      <c r="BC86" s="236">
        <f t="shared" si="20"/>
        <v>0</v>
      </c>
      <c r="BD86" s="236">
        <f t="shared" si="20"/>
        <v>0</v>
      </c>
      <c r="BE86" s="236">
        <f t="shared" si="20"/>
        <v>0</v>
      </c>
      <c r="BF86" s="236">
        <f t="shared" si="12"/>
        <v>0</v>
      </c>
      <c r="BG86" s="236">
        <f t="shared" si="12"/>
        <v>0</v>
      </c>
      <c r="BH86" s="236">
        <f t="shared" si="12"/>
        <v>0</v>
      </c>
      <c r="BI86" s="236">
        <f t="shared" si="12"/>
        <v>0</v>
      </c>
      <c r="BJ86" s="236">
        <f t="shared" si="12"/>
        <v>0</v>
      </c>
      <c r="BK86" s="236">
        <f t="shared" si="12"/>
        <v>0</v>
      </c>
      <c r="BL86" s="235">
        <f t="shared" si="16"/>
        <v>0</v>
      </c>
      <c r="BM86" s="234"/>
      <c r="BN86" s="234"/>
      <c r="BO86" s="234"/>
      <c r="BP86" s="234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34"/>
      <c r="CC86" s="234"/>
      <c r="CD86" s="234"/>
      <c r="CE86" s="234"/>
      <c r="CF86" s="234"/>
      <c r="CG86" s="234"/>
      <c r="CH86" s="234"/>
      <c r="CI86" s="234"/>
    </row>
    <row r="87" spans="1:87">
      <c r="A87" s="234" t="s">
        <v>300</v>
      </c>
      <c r="B87" s="292">
        <v>4.3500000000000004E-2</v>
      </c>
      <c r="C87" s="292">
        <v>4.3500000000000004E-2</v>
      </c>
      <c r="D87" s="220">
        <v>0</v>
      </c>
      <c r="E87" s="220">
        <v>0</v>
      </c>
      <c r="F87" s="220">
        <v>0</v>
      </c>
      <c r="G87" s="220">
        <v>0</v>
      </c>
      <c r="H87" s="220">
        <v>0</v>
      </c>
      <c r="I87" s="220">
        <v>0</v>
      </c>
      <c r="J87" s="220">
        <v>0</v>
      </c>
      <c r="K87" s="220">
        <v>0</v>
      </c>
      <c r="L87" s="220">
        <v>0</v>
      </c>
      <c r="M87" s="220">
        <v>0</v>
      </c>
      <c r="N87" s="220">
        <v>0</v>
      </c>
      <c r="O87" s="220">
        <v>0</v>
      </c>
      <c r="P87" s="220">
        <f t="shared" si="17"/>
        <v>0</v>
      </c>
      <c r="Q87" s="220">
        <v>0</v>
      </c>
      <c r="R87" s="220">
        <v>0</v>
      </c>
      <c r="S87" s="220">
        <v>0</v>
      </c>
      <c r="T87" s="220">
        <v>0</v>
      </c>
      <c r="U87" s="220">
        <v>0</v>
      </c>
      <c r="V87" s="220">
        <v>0</v>
      </c>
      <c r="W87" s="220">
        <v>0</v>
      </c>
      <c r="X87" s="220">
        <v>0</v>
      </c>
      <c r="Y87" s="220">
        <v>0</v>
      </c>
      <c r="Z87" s="220">
        <v>0</v>
      </c>
      <c r="AA87" s="220">
        <v>0</v>
      </c>
      <c r="AB87" s="220">
        <v>0</v>
      </c>
      <c r="AC87" s="220">
        <v>0</v>
      </c>
      <c r="AD87" s="220">
        <v>0</v>
      </c>
      <c r="AE87" s="220">
        <v>0</v>
      </c>
      <c r="AF87" s="220">
        <v>0</v>
      </c>
      <c r="AG87" s="220">
        <f t="shared" si="18"/>
        <v>0</v>
      </c>
      <c r="AH87" s="234"/>
      <c r="AI87" s="235">
        <f t="shared" si="21"/>
        <v>0</v>
      </c>
      <c r="AJ87" s="235">
        <f t="shared" si="21"/>
        <v>0</v>
      </c>
      <c r="AK87" s="235">
        <f t="shared" si="21"/>
        <v>0</v>
      </c>
      <c r="AL87" s="235">
        <f t="shared" si="19"/>
        <v>0</v>
      </c>
      <c r="AM87" s="235">
        <f t="shared" si="19"/>
        <v>0</v>
      </c>
      <c r="AN87" s="235">
        <f t="shared" si="19"/>
        <v>0</v>
      </c>
      <c r="AO87" s="235">
        <f t="shared" si="11"/>
        <v>0</v>
      </c>
      <c r="AP87" s="235">
        <f t="shared" si="11"/>
        <v>0</v>
      </c>
      <c r="AQ87" s="235">
        <f t="shared" si="11"/>
        <v>0</v>
      </c>
      <c r="AR87" s="235">
        <f t="shared" si="11"/>
        <v>0</v>
      </c>
      <c r="AS87" s="235">
        <f t="shared" si="11"/>
        <v>0</v>
      </c>
      <c r="AT87" s="235">
        <f t="shared" si="11"/>
        <v>0</v>
      </c>
      <c r="AU87" s="236">
        <f t="shared" si="14"/>
        <v>0</v>
      </c>
      <c r="AV87" s="236">
        <f t="shared" si="15"/>
        <v>0</v>
      </c>
      <c r="AW87" s="236">
        <f t="shared" si="15"/>
        <v>0</v>
      </c>
      <c r="AX87" s="236">
        <f t="shared" si="15"/>
        <v>0</v>
      </c>
      <c r="AY87" s="236">
        <f t="shared" si="13"/>
        <v>0</v>
      </c>
      <c r="AZ87" s="236">
        <f t="shared" si="22"/>
        <v>0</v>
      </c>
      <c r="BA87" s="236">
        <f t="shared" si="22"/>
        <v>0</v>
      </c>
      <c r="BB87" s="236">
        <f t="shared" si="22"/>
        <v>0</v>
      </c>
      <c r="BC87" s="236">
        <f t="shared" si="20"/>
        <v>0</v>
      </c>
      <c r="BD87" s="236">
        <f t="shared" si="20"/>
        <v>0</v>
      </c>
      <c r="BE87" s="236">
        <f t="shared" si="20"/>
        <v>0</v>
      </c>
      <c r="BF87" s="236">
        <f t="shared" si="12"/>
        <v>0</v>
      </c>
      <c r="BG87" s="236">
        <f t="shared" si="12"/>
        <v>0</v>
      </c>
      <c r="BH87" s="236">
        <f t="shared" si="12"/>
        <v>0</v>
      </c>
      <c r="BI87" s="236">
        <f t="shared" si="12"/>
        <v>0</v>
      </c>
      <c r="BJ87" s="236">
        <f t="shared" si="12"/>
        <v>0</v>
      </c>
      <c r="BK87" s="236">
        <f t="shared" si="12"/>
        <v>0</v>
      </c>
      <c r="BL87" s="235">
        <f t="shared" si="16"/>
        <v>0</v>
      </c>
      <c r="BM87" s="234"/>
      <c r="BN87" s="234"/>
      <c r="BO87" s="234"/>
      <c r="BP87" s="234"/>
      <c r="BQ87" s="234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</row>
    <row r="88" spans="1:87">
      <c r="A88" s="234" t="s">
        <v>301</v>
      </c>
      <c r="B88" s="292">
        <v>4.3500000000000004E-2</v>
      </c>
      <c r="C88" s="292">
        <v>4.3500000000000004E-2</v>
      </c>
      <c r="D88" s="220">
        <v>306529398.56999999</v>
      </c>
      <c r="E88" s="220">
        <v>306529398.56999999</v>
      </c>
      <c r="F88" s="220">
        <v>308310857.91000003</v>
      </c>
      <c r="G88" s="220">
        <v>310092317.25</v>
      </c>
      <c r="H88" s="220">
        <v>310092317.25</v>
      </c>
      <c r="I88" s="220">
        <v>310092317.25</v>
      </c>
      <c r="J88" s="220">
        <v>310092317.25</v>
      </c>
      <c r="K88" s="220">
        <v>311950230.58499998</v>
      </c>
      <c r="L88" s="220">
        <v>314609340.42000002</v>
      </c>
      <c r="M88" s="220">
        <v>313561363.04000002</v>
      </c>
      <c r="N88" s="220">
        <v>311712189.16000003</v>
      </c>
      <c r="O88" s="220">
        <v>311712189.16000003</v>
      </c>
      <c r="P88" s="220">
        <f t="shared" si="17"/>
        <v>3725284236.415</v>
      </c>
      <c r="Q88" s="220">
        <v>311712189.16000003</v>
      </c>
      <c r="R88" s="220">
        <v>311712189.16000003</v>
      </c>
      <c r="S88" s="220">
        <v>311712189.16000003</v>
      </c>
      <c r="T88" s="220">
        <v>311712189.16000003</v>
      </c>
      <c r="U88" s="220">
        <v>0</v>
      </c>
      <c r="V88" s="220">
        <v>0</v>
      </c>
      <c r="W88" s="220">
        <v>0</v>
      </c>
      <c r="X88" s="220">
        <v>0</v>
      </c>
      <c r="Y88" s="220">
        <v>0</v>
      </c>
      <c r="Z88" s="220">
        <v>0</v>
      </c>
      <c r="AA88" s="220">
        <v>0</v>
      </c>
      <c r="AB88" s="220">
        <v>0</v>
      </c>
      <c r="AC88" s="220">
        <v>0</v>
      </c>
      <c r="AD88" s="220">
        <v>0</v>
      </c>
      <c r="AE88" s="220">
        <v>0</v>
      </c>
      <c r="AF88" s="220">
        <v>0</v>
      </c>
      <c r="AG88" s="220">
        <f t="shared" si="18"/>
        <v>0</v>
      </c>
      <c r="AH88" s="234"/>
      <c r="AI88" s="235">
        <f t="shared" si="21"/>
        <v>1111169.07</v>
      </c>
      <c r="AJ88" s="235">
        <f t="shared" si="21"/>
        <v>1111169.07</v>
      </c>
      <c r="AK88" s="235">
        <f t="shared" si="21"/>
        <v>1117626.8600000001</v>
      </c>
      <c r="AL88" s="235">
        <f t="shared" si="19"/>
        <v>1124084.6499999999</v>
      </c>
      <c r="AM88" s="235">
        <f t="shared" si="19"/>
        <v>1124084.6499999999</v>
      </c>
      <c r="AN88" s="235">
        <f t="shared" si="19"/>
        <v>1124084.6499999999</v>
      </c>
      <c r="AO88" s="235">
        <f t="shared" si="11"/>
        <v>1124084.6499999999</v>
      </c>
      <c r="AP88" s="235">
        <f t="shared" si="11"/>
        <v>1130819.5900000001</v>
      </c>
      <c r="AQ88" s="235">
        <f t="shared" si="11"/>
        <v>1140458.8600000001</v>
      </c>
      <c r="AR88" s="235">
        <f t="shared" si="11"/>
        <v>1136659.94</v>
      </c>
      <c r="AS88" s="235">
        <f t="shared" si="11"/>
        <v>1129956.69</v>
      </c>
      <c r="AT88" s="235">
        <f t="shared" si="11"/>
        <v>1129956.69</v>
      </c>
      <c r="AU88" s="236">
        <f t="shared" si="14"/>
        <v>13504155.369999999</v>
      </c>
      <c r="AV88" s="236">
        <f t="shared" si="15"/>
        <v>1129956.69</v>
      </c>
      <c r="AW88" s="236">
        <f t="shared" si="15"/>
        <v>1129956.69</v>
      </c>
      <c r="AX88" s="236">
        <f t="shared" si="15"/>
        <v>1129956.69</v>
      </c>
      <c r="AY88" s="236">
        <f t="shared" si="13"/>
        <v>1129956.69</v>
      </c>
      <c r="AZ88" s="236">
        <f t="shared" si="22"/>
        <v>0</v>
      </c>
      <c r="BA88" s="236">
        <f t="shared" si="22"/>
        <v>0</v>
      </c>
      <c r="BB88" s="236">
        <f t="shared" si="22"/>
        <v>0</v>
      </c>
      <c r="BC88" s="236">
        <f t="shared" si="20"/>
        <v>0</v>
      </c>
      <c r="BD88" s="236">
        <f t="shared" si="20"/>
        <v>0</v>
      </c>
      <c r="BE88" s="236">
        <f t="shared" si="20"/>
        <v>0</v>
      </c>
      <c r="BF88" s="236">
        <f t="shared" si="12"/>
        <v>0</v>
      </c>
      <c r="BG88" s="236">
        <f t="shared" si="12"/>
        <v>0</v>
      </c>
      <c r="BH88" s="236">
        <f t="shared" si="12"/>
        <v>0</v>
      </c>
      <c r="BI88" s="236">
        <f t="shared" si="12"/>
        <v>0</v>
      </c>
      <c r="BJ88" s="236">
        <f t="shared" si="12"/>
        <v>0</v>
      </c>
      <c r="BK88" s="236">
        <f t="shared" si="12"/>
        <v>0</v>
      </c>
      <c r="BL88" s="235">
        <f t="shared" si="16"/>
        <v>0</v>
      </c>
      <c r="BM88" s="234"/>
      <c r="BN88" s="234"/>
      <c r="BO88" s="234"/>
      <c r="BP88" s="234"/>
      <c r="BQ88" s="234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34"/>
      <c r="CC88" s="234"/>
      <c r="CD88" s="234"/>
      <c r="CE88" s="234"/>
      <c r="CF88" s="234"/>
      <c r="CG88" s="234"/>
      <c r="CH88" s="234"/>
      <c r="CI88" s="234"/>
    </row>
    <row r="89" spans="1:87">
      <c r="A89" s="234" t="s">
        <v>302</v>
      </c>
      <c r="B89" s="292">
        <v>4.3500000000000004E-2</v>
      </c>
      <c r="C89" s="292">
        <v>4.3500000000000004E-2</v>
      </c>
      <c r="D89" s="220">
        <v>151933402.65000001</v>
      </c>
      <c r="E89" s="220">
        <v>151933402.65000001</v>
      </c>
      <c r="F89" s="220">
        <v>151933402.65000001</v>
      </c>
      <c r="G89" s="220">
        <v>151933402.65000001</v>
      </c>
      <c r="H89" s="220">
        <v>151872648.72999999</v>
      </c>
      <c r="I89" s="220">
        <v>151735438.78999999</v>
      </c>
      <c r="J89" s="220">
        <v>151658982.78</v>
      </c>
      <c r="K89" s="220">
        <v>151658982.78</v>
      </c>
      <c r="L89" s="220">
        <v>151658982.78</v>
      </c>
      <c r="M89" s="220">
        <v>151658982.78</v>
      </c>
      <c r="N89" s="220">
        <v>151658982.78</v>
      </c>
      <c r="O89" s="220">
        <v>151658982.78</v>
      </c>
      <c r="P89" s="220">
        <f t="shared" si="17"/>
        <v>1821295594.8</v>
      </c>
      <c r="Q89" s="220">
        <v>151658982.78</v>
      </c>
      <c r="R89" s="220">
        <v>151658982.78</v>
      </c>
      <c r="S89" s="220">
        <v>151658982.78</v>
      </c>
      <c r="T89" s="220">
        <v>151658982.78</v>
      </c>
      <c r="U89" s="220">
        <v>0</v>
      </c>
      <c r="V89" s="220">
        <v>0</v>
      </c>
      <c r="W89" s="220">
        <v>0</v>
      </c>
      <c r="X89" s="220">
        <v>0</v>
      </c>
      <c r="Y89" s="220">
        <v>0</v>
      </c>
      <c r="Z89" s="220">
        <v>0</v>
      </c>
      <c r="AA89" s="220">
        <v>0</v>
      </c>
      <c r="AB89" s="220">
        <v>0</v>
      </c>
      <c r="AC89" s="220">
        <v>0</v>
      </c>
      <c r="AD89" s="220">
        <v>0</v>
      </c>
      <c r="AE89" s="220">
        <v>0</v>
      </c>
      <c r="AF89" s="220">
        <v>0</v>
      </c>
      <c r="AG89" s="220">
        <f t="shared" si="18"/>
        <v>0</v>
      </c>
      <c r="AH89" s="234"/>
      <c r="AI89" s="235">
        <f t="shared" si="21"/>
        <v>550758.57999999996</v>
      </c>
      <c r="AJ89" s="235">
        <f t="shared" si="21"/>
        <v>550758.57999999996</v>
      </c>
      <c r="AK89" s="235">
        <f t="shared" si="21"/>
        <v>550758.57999999996</v>
      </c>
      <c r="AL89" s="235">
        <f t="shared" si="19"/>
        <v>550758.57999999996</v>
      </c>
      <c r="AM89" s="235">
        <f t="shared" si="19"/>
        <v>550538.35</v>
      </c>
      <c r="AN89" s="235">
        <f t="shared" si="19"/>
        <v>550040.97</v>
      </c>
      <c r="AO89" s="235">
        <f t="shared" si="11"/>
        <v>549763.81000000006</v>
      </c>
      <c r="AP89" s="235">
        <f t="shared" si="11"/>
        <v>549763.81000000006</v>
      </c>
      <c r="AQ89" s="235">
        <f t="shared" si="11"/>
        <v>549763.81000000006</v>
      </c>
      <c r="AR89" s="235">
        <f t="shared" si="11"/>
        <v>549763.81000000006</v>
      </c>
      <c r="AS89" s="235">
        <f t="shared" si="11"/>
        <v>549763.81000000006</v>
      </c>
      <c r="AT89" s="235">
        <f t="shared" si="11"/>
        <v>549763.81000000006</v>
      </c>
      <c r="AU89" s="236">
        <f t="shared" si="14"/>
        <v>6602196.5000000019</v>
      </c>
      <c r="AV89" s="236">
        <f t="shared" si="15"/>
        <v>549763.81000000006</v>
      </c>
      <c r="AW89" s="236">
        <f t="shared" si="15"/>
        <v>549763.81000000006</v>
      </c>
      <c r="AX89" s="236">
        <f t="shared" si="15"/>
        <v>549763.81000000006</v>
      </c>
      <c r="AY89" s="236">
        <f t="shared" si="13"/>
        <v>549763.81000000006</v>
      </c>
      <c r="AZ89" s="236">
        <f t="shared" si="22"/>
        <v>0</v>
      </c>
      <c r="BA89" s="236">
        <f t="shared" si="22"/>
        <v>0</v>
      </c>
      <c r="BB89" s="236">
        <f t="shared" si="22"/>
        <v>0</v>
      </c>
      <c r="BC89" s="236">
        <f t="shared" si="20"/>
        <v>0</v>
      </c>
      <c r="BD89" s="236">
        <f t="shared" si="20"/>
        <v>0</v>
      </c>
      <c r="BE89" s="236">
        <f t="shared" si="20"/>
        <v>0</v>
      </c>
      <c r="BF89" s="236">
        <f t="shared" si="12"/>
        <v>0</v>
      </c>
      <c r="BG89" s="236">
        <f t="shared" si="12"/>
        <v>0</v>
      </c>
      <c r="BH89" s="236">
        <f t="shared" si="12"/>
        <v>0</v>
      </c>
      <c r="BI89" s="236">
        <f t="shared" si="12"/>
        <v>0</v>
      </c>
      <c r="BJ89" s="236">
        <f t="shared" si="12"/>
        <v>0</v>
      </c>
      <c r="BK89" s="236">
        <f t="shared" si="12"/>
        <v>0</v>
      </c>
      <c r="BL89" s="235">
        <f t="shared" si="16"/>
        <v>0</v>
      </c>
      <c r="BM89" s="234"/>
      <c r="BN89" s="234"/>
      <c r="BO89" s="234"/>
      <c r="BP89" s="234"/>
      <c r="BQ89" s="234"/>
      <c r="BR89" s="234"/>
      <c r="BS89" s="234"/>
      <c r="BT89" s="234"/>
      <c r="BU89" s="234"/>
      <c r="BV89" s="234"/>
      <c r="BW89" s="234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</row>
    <row r="90" spans="1:87">
      <c r="A90" s="234" t="s">
        <v>303</v>
      </c>
      <c r="B90" s="292">
        <v>4.3500000000000004E-2</v>
      </c>
      <c r="C90" s="292">
        <v>4.3500000000000004E-2</v>
      </c>
      <c r="D90" s="220">
        <v>0</v>
      </c>
      <c r="E90" s="220">
        <v>0</v>
      </c>
      <c r="F90" s="220">
        <v>0</v>
      </c>
      <c r="G90" s="220">
        <v>0</v>
      </c>
      <c r="H90" s="220">
        <v>0</v>
      </c>
      <c r="I90" s="220">
        <v>0</v>
      </c>
      <c r="J90" s="220">
        <v>0</v>
      </c>
      <c r="K90" s="220">
        <v>0</v>
      </c>
      <c r="L90" s="220">
        <v>0</v>
      </c>
      <c r="M90" s="220">
        <v>0</v>
      </c>
      <c r="N90" s="220">
        <v>0</v>
      </c>
      <c r="O90" s="220">
        <v>0</v>
      </c>
      <c r="P90" s="220">
        <f t="shared" si="17"/>
        <v>0</v>
      </c>
      <c r="Q90" s="220">
        <v>0</v>
      </c>
      <c r="R90" s="220">
        <v>0</v>
      </c>
      <c r="S90" s="220">
        <v>0</v>
      </c>
      <c r="T90" s="220">
        <v>0</v>
      </c>
      <c r="U90" s="220">
        <v>0</v>
      </c>
      <c r="V90" s="220">
        <v>0</v>
      </c>
      <c r="W90" s="220">
        <v>0</v>
      </c>
      <c r="X90" s="220">
        <v>0</v>
      </c>
      <c r="Y90" s="220">
        <v>0</v>
      </c>
      <c r="Z90" s="220">
        <v>0</v>
      </c>
      <c r="AA90" s="220">
        <v>0</v>
      </c>
      <c r="AB90" s="220">
        <v>0</v>
      </c>
      <c r="AC90" s="220">
        <v>0</v>
      </c>
      <c r="AD90" s="220">
        <v>0</v>
      </c>
      <c r="AE90" s="220">
        <v>0</v>
      </c>
      <c r="AF90" s="220">
        <v>0</v>
      </c>
      <c r="AG90" s="220">
        <f t="shared" si="18"/>
        <v>0</v>
      </c>
      <c r="AH90" s="234"/>
      <c r="AI90" s="235">
        <f t="shared" si="21"/>
        <v>0</v>
      </c>
      <c r="AJ90" s="235">
        <f t="shared" si="21"/>
        <v>0</v>
      </c>
      <c r="AK90" s="235">
        <f t="shared" si="21"/>
        <v>0</v>
      </c>
      <c r="AL90" s="235">
        <f t="shared" si="19"/>
        <v>0</v>
      </c>
      <c r="AM90" s="235">
        <f t="shared" si="19"/>
        <v>0</v>
      </c>
      <c r="AN90" s="235">
        <f t="shared" si="19"/>
        <v>0</v>
      </c>
      <c r="AO90" s="235">
        <f t="shared" si="11"/>
        <v>0</v>
      </c>
      <c r="AP90" s="235">
        <f t="shared" si="11"/>
        <v>0</v>
      </c>
      <c r="AQ90" s="235">
        <f t="shared" si="11"/>
        <v>0</v>
      </c>
      <c r="AR90" s="235">
        <f t="shared" si="11"/>
        <v>0</v>
      </c>
      <c r="AS90" s="235">
        <f t="shared" si="11"/>
        <v>0</v>
      </c>
      <c r="AT90" s="235">
        <f t="shared" si="11"/>
        <v>0</v>
      </c>
      <c r="AU90" s="236">
        <f t="shared" si="14"/>
        <v>0</v>
      </c>
      <c r="AV90" s="236">
        <f t="shared" si="15"/>
        <v>0</v>
      </c>
      <c r="AW90" s="236">
        <f t="shared" si="15"/>
        <v>0</v>
      </c>
      <c r="AX90" s="236">
        <f t="shared" si="15"/>
        <v>0</v>
      </c>
      <c r="AY90" s="236">
        <f t="shared" si="13"/>
        <v>0</v>
      </c>
      <c r="AZ90" s="236">
        <f t="shared" si="22"/>
        <v>0</v>
      </c>
      <c r="BA90" s="236">
        <f t="shared" si="22"/>
        <v>0</v>
      </c>
      <c r="BB90" s="236">
        <f t="shared" si="22"/>
        <v>0</v>
      </c>
      <c r="BC90" s="236">
        <f t="shared" si="20"/>
        <v>0</v>
      </c>
      <c r="BD90" s="236">
        <f t="shared" si="20"/>
        <v>0</v>
      </c>
      <c r="BE90" s="236">
        <f t="shared" si="20"/>
        <v>0</v>
      </c>
      <c r="BF90" s="236">
        <f t="shared" si="12"/>
        <v>0</v>
      </c>
      <c r="BG90" s="236">
        <f t="shared" si="12"/>
        <v>0</v>
      </c>
      <c r="BH90" s="236">
        <f t="shared" si="12"/>
        <v>0</v>
      </c>
      <c r="BI90" s="236">
        <f t="shared" si="12"/>
        <v>0</v>
      </c>
      <c r="BJ90" s="236">
        <f t="shared" si="12"/>
        <v>0</v>
      </c>
      <c r="BK90" s="236">
        <f t="shared" si="12"/>
        <v>0</v>
      </c>
      <c r="BL90" s="235">
        <f t="shared" si="16"/>
        <v>0</v>
      </c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</row>
    <row r="91" spans="1:87">
      <c r="A91" s="234" t="s">
        <v>304</v>
      </c>
      <c r="B91" s="292">
        <v>0</v>
      </c>
      <c r="C91" s="292">
        <v>0</v>
      </c>
      <c r="D91" s="220">
        <v>0</v>
      </c>
      <c r="E91" s="220">
        <v>0</v>
      </c>
      <c r="F91" s="220">
        <v>0</v>
      </c>
      <c r="G91" s="220">
        <v>0</v>
      </c>
      <c r="H91" s="220">
        <v>0</v>
      </c>
      <c r="I91" s="220">
        <v>0</v>
      </c>
      <c r="J91" s="220">
        <v>0</v>
      </c>
      <c r="K91" s="220">
        <v>0</v>
      </c>
      <c r="L91" s="220">
        <v>0</v>
      </c>
      <c r="M91" s="220">
        <v>0</v>
      </c>
      <c r="N91" s="220">
        <v>0</v>
      </c>
      <c r="O91" s="220">
        <v>0</v>
      </c>
      <c r="P91" s="220">
        <f t="shared" si="17"/>
        <v>0</v>
      </c>
      <c r="Q91" s="220">
        <v>0</v>
      </c>
      <c r="R91" s="220">
        <v>0</v>
      </c>
      <c r="S91" s="220">
        <v>0</v>
      </c>
      <c r="T91" s="220">
        <v>0</v>
      </c>
      <c r="U91" s="220">
        <v>0</v>
      </c>
      <c r="V91" s="220">
        <v>0</v>
      </c>
      <c r="W91" s="220">
        <v>0</v>
      </c>
      <c r="X91" s="220">
        <v>0</v>
      </c>
      <c r="Y91" s="220">
        <v>0</v>
      </c>
      <c r="Z91" s="220">
        <v>0</v>
      </c>
      <c r="AA91" s="220">
        <v>0</v>
      </c>
      <c r="AB91" s="220">
        <v>0</v>
      </c>
      <c r="AC91" s="220">
        <v>0</v>
      </c>
      <c r="AD91" s="220">
        <v>0</v>
      </c>
      <c r="AE91" s="220">
        <v>0</v>
      </c>
      <c r="AF91" s="220">
        <v>0</v>
      </c>
      <c r="AG91" s="220">
        <f t="shared" si="18"/>
        <v>0</v>
      </c>
      <c r="AH91" s="234"/>
      <c r="AI91" s="235">
        <f t="shared" si="21"/>
        <v>0</v>
      </c>
      <c r="AJ91" s="235">
        <f t="shared" si="21"/>
        <v>0</v>
      </c>
      <c r="AK91" s="235">
        <f t="shared" si="21"/>
        <v>0</v>
      </c>
      <c r="AL91" s="235">
        <f t="shared" si="19"/>
        <v>0</v>
      </c>
      <c r="AM91" s="235">
        <f t="shared" si="19"/>
        <v>0</v>
      </c>
      <c r="AN91" s="235">
        <f t="shared" si="19"/>
        <v>0</v>
      </c>
      <c r="AO91" s="235">
        <f t="shared" si="11"/>
        <v>0</v>
      </c>
      <c r="AP91" s="235">
        <f t="shared" si="11"/>
        <v>0</v>
      </c>
      <c r="AQ91" s="235">
        <f t="shared" si="11"/>
        <v>0</v>
      </c>
      <c r="AR91" s="235">
        <f t="shared" si="11"/>
        <v>0</v>
      </c>
      <c r="AS91" s="235">
        <f t="shared" si="11"/>
        <v>0</v>
      </c>
      <c r="AT91" s="235">
        <f t="shared" si="11"/>
        <v>0</v>
      </c>
      <c r="AU91" s="236">
        <f t="shared" si="14"/>
        <v>0</v>
      </c>
      <c r="AV91" s="236">
        <f t="shared" si="15"/>
        <v>0</v>
      </c>
      <c r="AW91" s="236">
        <f t="shared" si="15"/>
        <v>0</v>
      </c>
      <c r="AX91" s="236">
        <f t="shared" si="15"/>
        <v>0</v>
      </c>
      <c r="AY91" s="236">
        <f t="shared" si="13"/>
        <v>0</v>
      </c>
      <c r="AZ91" s="236">
        <f t="shared" si="22"/>
        <v>0</v>
      </c>
      <c r="BA91" s="236">
        <f t="shared" si="22"/>
        <v>0</v>
      </c>
      <c r="BB91" s="236">
        <f t="shared" si="22"/>
        <v>0</v>
      </c>
      <c r="BC91" s="236">
        <f t="shared" si="20"/>
        <v>0</v>
      </c>
      <c r="BD91" s="236">
        <f t="shared" si="20"/>
        <v>0</v>
      </c>
      <c r="BE91" s="236">
        <f t="shared" si="20"/>
        <v>0</v>
      </c>
      <c r="BF91" s="236">
        <f t="shared" si="12"/>
        <v>0</v>
      </c>
      <c r="BG91" s="236">
        <f t="shared" si="12"/>
        <v>0</v>
      </c>
      <c r="BH91" s="236">
        <f t="shared" si="12"/>
        <v>0</v>
      </c>
      <c r="BI91" s="236">
        <f t="shared" si="12"/>
        <v>0</v>
      </c>
      <c r="BJ91" s="236">
        <f t="shared" si="12"/>
        <v>0</v>
      </c>
      <c r="BK91" s="236">
        <f t="shared" si="12"/>
        <v>0</v>
      </c>
      <c r="BL91" s="235">
        <f t="shared" si="16"/>
        <v>0</v>
      </c>
      <c r="BM91" s="234"/>
      <c r="BN91" s="234"/>
      <c r="BO91" s="234"/>
      <c r="BP91" s="234"/>
      <c r="BQ91" s="234"/>
      <c r="BR91" s="234"/>
      <c r="BS91" s="234"/>
      <c r="BT91" s="234"/>
      <c r="BU91" s="234"/>
      <c r="BV91" s="234"/>
      <c r="BW91" s="234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</row>
    <row r="92" spans="1:87">
      <c r="A92" s="234" t="s">
        <v>305</v>
      </c>
      <c r="B92" s="292">
        <v>3.9900000000000005E-2</v>
      </c>
      <c r="C92" s="292">
        <v>3.9900000000000005E-2</v>
      </c>
      <c r="D92" s="220">
        <v>119531714.73</v>
      </c>
      <c r="E92" s="220">
        <v>119419033.87</v>
      </c>
      <c r="F92" s="220">
        <v>119373721.40000001</v>
      </c>
      <c r="G92" s="220">
        <v>119311979.17</v>
      </c>
      <c r="H92" s="220">
        <v>119255120.27</v>
      </c>
      <c r="I92" s="220">
        <v>119198261.36</v>
      </c>
      <c r="J92" s="220">
        <v>119198261.36</v>
      </c>
      <c r="K92" s="220">
        <v>119198261.36</v>
      </c>
      <c r="L92" s="220">
        <v>119198261.36</v>
      </c>
      <c r="M92" s="220">
        <v>119198261.36</v>
      </c>
      <c r="N92" s="220">
        <v>119198261.36</v>
      </c>
      <c r="O92" s="220">
        <v>119198261.36</v>
      </c>
      <c r="P92" s="220">
        <f t="shared" si="17"/>
        <v>1431279398.9599998</v>
      </c>
      <c r="Q92" s="220">
        <v>119198261.36</v>
      </c>
      <c r="R92" s="220">
        <v>119198261.36</v>
      </c>
      <c r="S92" s="220">
        <v>119198261.36</v>
      </c>
      <c r="T92" s="220">
        <v>119198261.36</v>
      </c>
      <c r="U92" s="220">
        <v>120126427.04000001</v>
      </c>
      <c r="V92" s="220">
        <v>120126427.04000001</v>
      </c>
      <c r="W92" s="220">
        <v>120126427.04000001</v>
      </c>
      <c r="X92" s="220">
        <v>120126427.04000001</v>
      </c>
      <c r="Y92" s="220">
        <v>120126427.04000001</v>
      </c>
      <c r="Z92" s="220">
        <v>120126427.04000001</v>
      </c>
      <c r="AA92" s="220">
        <v>120126427.04000001</v>
      </c>
      <c r="AB92" s="220">
        <v>120126427.04000001</v>
      </c>
      <c r="AC92" s="220">
        <v>120126427.04000001</v>
      </c>
      <c r="AD92" s="220">
        <v>120126427.04000001</v>
      </c>
      <c r="AE92" s="220">
        <v>120126427.04000001</v>
      </c>
      <c r="AF92" s="220">
        <v>120126427.04000001</v>
      </c>
      <c r="AG92" s="220">
        <f t="shared" si="18"/>
        <v>1441517124.4799998</v>
      </c>
      <c r="AH92" s="234"/>
      <c r="AI92" s="235">
        <f t="shared" si="21"/>
        <v>397442.95</v>
      </c>
      <c r="AJ92" s="235">
        <f t="shared" si="21"/>
        <v>397068.29</v>
      </c>
      <c r="AK92" s="235">
        <f t="shared" si="21"/>
        <v>396917.62</v>
      </c>
      <c r="AL92" s="235">
        <f t="shared" si="19"/>
        <v>396712.33</v>
      </c>
      <c r="AM92" s="235">
        <f t="shared" si="19"/>
        <v>396523.27</v>
      </c>
      <c r="AN92" s="235">
        <f t="shared" si="19"/>
        <v>396334.22</v>
      </c>
      <c r="AO92" s="235">
        <f t="shared" si="11"/>
        <v>396334.22</v>
      </c>
      <c r="AP92" s="235">
        <f t="shared" si="11"/>
        <v>396334.22</v>
      </c>
      <c r="AQ92" s="235">
        <f t="shared" si="11"/>
        <v>396334.22</v>
      </c>
      <c r="AR92" s="235">
        <f t="shared" si="11"/>
        <v>396334.22</v>
      </c>
      <c r="AS92" s="235">
        <f t="shared" si="11"/>
        <v>396334.22</v>
      </c>
      <c r="AT92" s="235">
        <f t="shared" si="11"/>
        <v>396334.22</v>
      </c>
      <c r="AU92" s="236">
        <f t="shared" si="14"/>
        <v>4759003.9999999981</v>
      </c>
      <c r="AV92" s="236">
        <f t="shared" si="15"/>
        <v>396334.22</v>
      </c>
      <c r="AW92" s="236">
        <f t="shared" si="15"/>
        <v>396334.22</v>
      </c>
      <c r="AX92" s="236">
        <f t="shared" si="15"/>
        <v>396334.22</v>
      </c>
      <c r="AY92" s="236">
        <f t="shared" si="13"/>
        <v>396334.22</v>
      </c>
      <c r="AZ92" s="236">
        <f t="shared" si="22"/>
        <v>399420.37</v>
      </c>
      <c r="BA92" s="236">
        <f t="shared" si="22"/>
        <v>399420.37</v>
      </c>
      <c r="BB92" s="236">
        <f t="shared" si="22"/>
        <v>399420.37</v>
      </c>
      <c r="BC92" s="236">
        <f t="shared" si="20"/>
        <v>399420.37</v>
      </c>
      <c r="BD92" s="236">
        <f t="shared" si="20"/>
        <v>399420.37</v>
      </c>
      <c r="BE92" s="236">
        <f t="shared" si="20"/>
        <v>399420.37</v>
      </c>
      <c r="BF92" s="236">
        <f t="shared" si="12"/>
        <v>399420.37</v>
      </c>
      <c r="BG92" s="236">
        <f t="shared" si="12"/>
        <v>399420.37</v>
      </c>
      <c r="BH92" s="236">
        <f t="shared" si="12"/>
        <v>399420.37</v>
      </c>
      <c r="BI92" s="236">
        <f t="shared" si="12"/>
        <v>399420.37</v>
      </c>
      <c r="BJ92" s="236">
        <f t="shared" si="12"/>
        <v>399420.37</v>
      </c>
      <c r="BK92" s="236">
        <f t="shared" si="12"/>
        <v>399420.37</v>
      </c>
      <c r="BL92" s="235">
        <f t="shared" si="16"/>
        <v>4793044.4400000004</v>
      </c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</row>
    <row r="93" spans="1:87">
      <c r="A93" s="234" t="s">
        <v>306</v>
      </c>
      <c r="B93" s="292">
        <v>3.9900000000000005E-2</v>
      </c>
      <c r="C93" s="292">
        <v>3.9900000000000005E-2</v>
      </c>
      <c r="D93" s="220">
        <v>0</v>
      </c>
      <c r="E93" s="220">
        <v>0</v>
      </c>
      <c r="F93" s="220">
        <v>0</v>
      </c>
      <c r="G93" s="220">
        <v>0</v>
      </c>
      <c r="H93" s="220">
        <v>0</v>
      </c>
      <c r="I93" s="220">
        <v>0</v>
      </c>
      <c r="J93" s="220">
        <v>0</v>
      </c>
      <c r="K93" s="220">
        <v>0</v>
      </c>
      <c r="L93" s="220">
        <v>0</v>
      </c>
      <c r="M93" s="220">
        <v>0</v>
      </c>
      <c r="N93" s="220">
        <v>0</v>
      </c>
      <c r="O93" s="220">
        <v>0</v>
      </c>
      <c r="P93" s="220">
        <f t="shared" si="17"/>
        <v>0</v>
      </c>
      <c r="Q93" s="220">
        <v>0</v>
      </c>
      <c r="R93" s="220">
        <v>0</v>
      </c>
      <c r="S93" s="220">
        <v>0</v>
      </c>
      <c r="T93" s="220">
        <v>0</v>
      </c>
      <c r="U93" s="220">
        <v>0</v>
      </c>
      <c r="V93" s="220">
        <v>0</v>
      </c>
      <c r="W93" s="220">
        <v>0</v>
      </c>
      <c r="X93" s="220">
        <v>0</v>
      </c>
      <c r="Y93" s="220">
        <v>0</v>
      </c>
      <c r="Z93" s="220">
        <v>0</v>
      </c>
      <c r="AA93" s="220">
        <v>0</v>
      </c>
      <c r="AB93" s="220">
        <v>0</v>
      </c>
      <c r="AC93" s="220">
        <v>0</v>
      </c>
      <c r="AD93" s="220">
        <v>0</v>
      </c>
      <c r="AE93" s="220">
        <v>0</v>
      </c>
      <c r="AF93" s="220">
        <v>0</v>
      </c>
      <c r="AG93" s="220">
        <f t="shared" si="18"/>
        <v>0</v>
      </c>
      <c r="AH93" s="234"/>
      <c r="AI93" s="235">
        <f t="shared" si="21"/>
        <v>0</v>
      </c>
      <c r="AJ93" s="235">
        <f t="shared" si="21"/>
        <v>0</v>
      </c>
      <c r="AK93" s="235">
        <f t="shared" si="21"/>
        <v>0</v>
      </c>
      <c r="AL93" s="235">
        <f t="shared" si="19"/>
        <v>0</v>
      </c>
      <c r="AM93" s="235">
        <f t="shared" si="19"/>
        <v>0</v>
      </c>
      <c r="AN93" s="235">
        <f t="shared" si="19"/>
        <v>0</v>
      </c>
      <c r="AO93" s="235">
        <f t="shared" si="11"/>
        <v>0</v>
      </c>
      <c r="AP93" s="235">
        <f t="shared" si="11"/>
        <v>0</v>
      </c>
      <c r="AQ93" s="235">
        <f t="shared" si="11"/>
        <v>0</v>
      </c>
      <c r="AR93" s="235">
        <f t="shared" si="11"/>
        <v>0</v>
      </c>
      <c r="AS93" s="235">
        <f t="shared" si="11"/>
        <v>0</v>
      </c>
      <c r="AT93" s="235">
        <f t="shared" si="11"/>
        <v>0</v>
      </c>
      <c r="AU93" s="236">
        <f t="shared" si="14"/>
        <v>0</v>
      </c>
      <c r="AV93" s="236">
        <f t="shared" si="15"/>
        <v>0</v>
      </c>
      <c r="AW93" s="236">
        <f t="shared" si="15"/>
        <v>0</v>
      </c>
      <c r="AX93" s="236">
        <f t="shared" si="15"/>
        <v>0</v>
      </c>
      <c r="AY93" s="236">
        <f t="shared" si="13"/>
        <v>0</v>
      </c>
      <c r="AZ93" s="236">
        <f t="shared" si="22"/>
        <v>0</v>
      </c>
      <c r="BA93" s="236">
        <f t="shared" si="22"/>
        <v>0</v>
      </c>
      <c r="BB93" s="236">
        <f t="shared" si="22"/>
        <v>0</v>
      </c>
      <c r="BC93" s="236">
        <f t="shared" si="20"/>
        <v>0</v>
      </c>
      <c r="BD93" s="236">
        <f t="shared" si="20"/>
        <v>0</v>
      </c>
      <c r="BE93" s="236">
        <f t="shared" si="20"/>
        <v>0</v>
      </c>
      <c r="BF93" s="236">
        <f t="shared" si="12"/>
        <v>0</v>
      </c>
      <c r="BG93" s="236">
        <f t="shared" si="12"/>
        <v>0</v>
      </c>
      <c r="BH93" s="236">
        <f t="shared" si="12"/>
        <v>0</v>
      </c>
      <c r="BI93" s="236">
        <f t="shared" si="12"/>
        <v>0</v>
      </c>
      <c r="BJ93" s="236">
        <f t="shared" si="12"/>
        <v>0</v>
      </c>
      <c r="BK93" s="236">
        <f t="shared" si="12"/>
        <v>0</v>
      </c>
      <c r="BL93" s="235">
        <f t="shared" si="16"/>
        <v>0</v>
      </c>
      <c r="BM93" s="234"/>
      <c r="BN93" s="234"/>
      <c r="BO93" s="234"/>
      <c r="BP93" s="234"/>
      <c r="BQ93" s="234"/>
      <c r="BR93" s="234"/>
      <c r="BS93" s="234"/>
      <c r="BT93" s="234"/>
      <c r="BU93" s="234"/>
      <c r="BV93" s="234"/>
      <c r="BW93" s="234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</row>
    <row r="94" spans="1:87">
      <c r="A94" s="234" t="s">
        <v>307</v>
      </c>
      <c r="B94" s="292">
        <v>3.9900000000000005E-2</v>
      </c>
      <c r="C94" s="292">
        <v>3.9900000000000005E-2</v>
      </c>
      <c r="D94" s="220">
        <v>928165.68</v>
      </c>
      <c r="E94" s="220">
        <v>928165.68</v>
      </c>
      <c r="F94" s="220">
        <v>928165.68</v>
      </c>
      <c r="G94" s="220">
        <v>928165.68</v>
      </c>
      <c r="H94" s="220">
        <v>928165.68</v>
      </c>
      <c r="I94" s="220">
        <v>928165.68</v>
      </c>
      <c r="J94" s="220">
        <v>928165.68</v>
      </c>
      <c r="K94" s="220">
        <v>928165.68</v>
      </c>
      <c r="L94" s="220">
        <v>928165.68</v>
      </c>
      <c r="M94" s="220">
        <v>928165.68</v>
      </c>
      <c r="N94" s="220">
        <v>928165.68</v>
      </c>
      <c r="O94" s="220">
        <v>928165.68</v>
      </c>
      <c r="P94" s="220">
        <f t="shared" si="17"/>
        <v>11137988.159999998</v>
      </c>
      <c r="Q94" s="220">
        <v>928165.68</v>
      </c>
      <c r="R94" s="220">
        <v>928165.68</v>
      </c>
      <c r="S94" s="220">
        <v>928165.68</v>
      </c>
      <c r="T94" s="220">
        <v>928165.68</v>
      </c>
      <c r="U94" s="220">
        <v>0</v>
      </c>
      <c r="V94" s="220">
        <v>0</v>
      </c>
      <c r="W94" s="220">
        <v>0</v>
      </c>
      <c r="X94" s="220">
        <v>0</v>
      </c>
      <c r="Y94" s="220">
        <v>0</v>
      </c>
      <c r="Z94" s="220">
        <v>0</v>
      </c>
      <c r="AA94" s="220">
        <v>0</v>
      </c>
      <c r="AB94" s="220">
        <v>0</v>
      </c>
      <c r="AC94" s="220">
        <v>0</v>
      </c>
      <c r="AD94" s="220">
        <v>0</v>
      </c>
      <c r="AE94" s="220">
        <v>0</v>
      </c>
      <c r="AF94" s="220">
        <v>0</v>
      </c>
      <c r="AG94" s="220">
        <f t="shared" si="18"/>
        <v>0</v>
      </c>
      <c r="AH94" s="234"/>
      <c r="AI94" s="235">
        <f t="shared" si="21"/>
        <v>3086.15</v>
      </c>
      <c r="AJ94" s="235">
        <f t="shared" si="21"/>
        <v>3086.15</v>
      </c>
      <c r="AK94" s="235">
        <f t="shared" si="21"/>
        <v>3086.15</v>
      </c>
      <c r="AL94" s="235">
        <f t="shared" si="19"/>
        <v>3086.15</v>
      </c>
      <c r="AM94" s="235">
        <f t="shared" si="19"/>
        <v>3086.15</v>
      </c>
      <c r="AN94" s="235">
        <f t="shared" si="19"/>
        <v>3086.15</v>
      </c>
      <c r="AO94" s="235">
        <f t="shared" si="11"/>
        <v>3086.15</v>
      </c>
      <c r="AP94" s="235">
        <f t="shared" si="11"/>
        <v>3086.15</v>
      </c>
      <c r="AQ94" s="235">
        <f t="shared" si="11"/>
        <v>3086.15</v>
      </c>
      <c r="AR94" s="235">
        <f t="shared" si="11"/>
        <v>3086.15</v>
      </c>
      <c r="AS94" s="235">
        <f t="shared" si="11"/>
        <v>3086.15</v>
      </c>
      <c r="AT94" s="235">
        <f t="shared" si="11"/>
        <v>3086.15</v>
      </c>
      <c r="AU94" s="236">
        <f t="shared" si="14"/>
        <v>37033.80000000001</v>
      </c>
      <c r="AV94" s="236">
        <f t="shared" si="15"/>
        <v>3086.15</v>
      </c>
      <c r="AW94" s="236">
        <f t="shared" si="15"/>
        <v>3086.15</v>
      </c>
      <c r="AX94" s="236">
        <f t="shared" si="15"/>
        <v>3086.15</v>
      </c>
      <c r="AY94" s="236">
        <f t="shared" si="13"/>
        <v>3086.15</v>
      </c>
      <c r="AZ94" s="236">
        <f t="shared" si="22"/>
        <v>0</v>
      </c>
      <c r="BA94" s="236">
        <f t="shared" si="22"/>
        <v>0</v>
      </c>
      <c r="BB94" s="236">
        <f t="shared" si="22"/>
        <v>0</v>
      </c>
      <c r="BC94" s="236">
        <f t="shared" si="20"/>
        <v>0</v>
      </c>
      <c r="BD94" s="236">
        <f t="shared" si="20"/>
        <v>0</v>
      </c>
      <c r="BE94" s="236">
        <f t="shared" si="20"/>
        <v>0</v>
      </c>
      <c r="BF94" s="236">
        <f t="shared" si="12"/>
        <v>0</v>
      </c>
      <c r="BG94" s="236">
        <f t="shared" si="12"/>
        <v>0</v>
      </c>
      <c r="BH94" s="236">
        <f t="shared" si="12"/>
        <v>0</v>
      </c>
      <c r="BI94" s="236">
        <f t="shared" si="12"/>
        <v>0</v>
      </c>
      <c r="BJ94" s="236">
        <f t="shared" si="12"/>
        <v>0</v>
      </c>
      <c r="BK94" s="236">
        <f t="shared" si="12"/>
        <v>0</v>
      </c>
      <c r="BL94" s="235">
        <f t="shared" si="16"/>
        <v>0</v>
      </c>
      <c r="BM94" s="234"/>
      <c r="BN94" s="234"/>
      <c r="BO94" s="234"/>
      <c r="BP94" s="234"/>
      <c r="BQ94" s="234"/>
      <c r="BR94" s="234"/>
      <c r="BS94" s="234"/>
      <c r="BT94" s="234"/>
      <c r="BU94" s="234"/>
      <c r="BV94" s="234"/>
      <c r="BW94" s="234"/>
      <c r="BX94" s="234"/>
      <c r="BY94" s="234"/>
      <c r="BZ94" s="234"/>
      <c r="CA94" s="234"/>
      <c r="CB94" s="234"/>
      <c r="CC94" s="234"/>
      <c r="CD94" s="234"/>
      <c r="CE94" s="234"/>
      <c r="CF94" s="234"/>
      <c r="CG94" s="234"/>
      <c r="CH94" s="234"/>
      <c r="CI94" s="234"/>
    </row>
    <row r="95" spans="1:87">
      <c r="A95" s="234" t="s">
        <v>308</v>
      </c>
      <c r="B95" s="292">
        <v>3.5699999999999996E-2</v>
      </c>
      <c r="C95" s="292">
        <v>3.5699999999999996E-2</v>
      </c>
      <c r="D95" s="220">
        <v>254610300.25</v>
      </c>
      <c r="E95" s="220">
        <v>254680353.16999999</v>
      </c>
      <c r="F95" s="220">
        <v>254730253.11000001</v>
      </c>
      <c r="G95" s="220">
        <v>254710100.13999999</v>
      </c>
      <c r="H95" s="220">
        <v>254710100.13999999</v>
      </c>
      <c r="I95" s="220">
        <v>254651682.91999999</v>
      </c>
      <c r="J95" s="220">
        <v>254593265.69</v>
      </c>
      <c r="K95" s="220">
        <v>254593265.69</v>
      </c>
      <c r="L95" s="220">
        <v>254593265.69</v>
      </c>
      <c r="M95" s="220">
        <v>254599061.88499999</v>
      </c>
      <c r="N95" s="220">
        <v>254604858.07999998</v>
      </c>
      <c r="O95" s="220">
        <v>254604858.07999998</v>
      </c>
      <c r="P95" s="220">
        <f t="shared" si="17"/>
        <v>3055681364.8450003</v>
      </c>
      <c r="Q95" s="220">
        <v>254604858.07999998</v>
      </c>
      <c r="R95" s="220">
        <v>254604858.07999998</v>
      </c>
      <c r="S95" s="220">
        <v>254604858.07999998</v>
      </c>
      <c r="T95" s="220">
        <v>254604858.07999998</v>
      </c>
      <c r="U95" s="220">
        <v>255419417.91999999</v>
      </c>
      <c r="V95" s="220">
        <v>255419417.91999999</v>
      </c>
      <c r="W95" s="220">
        <v>255419417.91999999</v>
      </c>
      <c r="X95" s="220">
        <v>255419417.91999999</v>
      </c>
      <c r="Y95" s="220">
        <v>255419417.91999999</v>
      </c>
      <c r="Z95" s="220">
        <v>255419417.91999999</v>
      </c>
      <c r="AA95" s="220">
        <v>255419417.91999999</v>
      </c>
      <c r="AB95" s="220">
        <v>255419417.91999999</v>
      </c>
      <c r="AC95" s="220">
        <v>255419417.91999999</v>
      </c>
      <c r="AD95" s="220">
        <v>255419417.91999999</v>
      </c>
      <c r="AE95" s="220">
        <v>255419417.91999999</v>
      </c>
      <c r="AF95" s="220">
        <v>255419417.91999999</v>
      </c>
      <c r="AG95" s="220">
        <f t="shared" si="18"/>
        <v>3065033015.0400004</v>
      </c>
      <c r="AH95" s="234"/>
      <c r="AI95" s="235">
        <f t="shared" si="21"/>
        <v>757465.64</v>
      </c>
      <c r="AJ95" s="235">
        <f t="shared" si="21"/>
        <v>757674.05</v>
      </c>
      <c r="AK95" s="235">
        <f t="shared" si="21"/>
        <v>757822.5</v>
      </c>
      <c r="AL95" s="235">
        <f t="shared" si="19"/>
        <v>757762.55</v>
      </c>
      <c r="AM95" s="235">
        <f t="shared" si="19"/>
        <v>757762.55</v>
      </c>
      <c r="AN95" s="235">
        <f t="shared" si="19"/>
        <v>757588.76</v>
      </c>
      <c r="AO95" s="235">
        <f t="shared" si="11"/>
        <v>757414.97</v>
      </c>
      <c r="AP95" s="235">
        <f t="shared" si="11"/>
        <v>757414.97</v>
      </c>
      <c r="AQ95" s="235">
        <f t="shared" si="11"/>
        <v>757414.97</v>
      </c>
      <c r="AR95" s="235">
        <f t="shared" si="11"/>
        <v>757432.21</v>
      </c>
      <c r="AS95" s="235">
        <f t="shared" si="11"/>
        <v>757449.45</v>
      </c>
      <c r="AT95" s="235">
        <f t="shared" si="11"/>
        <v>757449.45</v>
      </c>
      <c r="AU95" s="236">
        <f t="shared" si="14"/>
        <v>9090652.0699999984</v>
      </c>
      <c r="AV95" s="236">
        <f t="shared" si="15"/>
        <v>757449.45</v>
      </c>
      <c r="AW95" s="236">
        <f t="shared" si="15"/>
        <v>757449.45</v>
      </c>
      <c r="AX95" s="236">
        <f t="shared" si="15"/>
        <v>757449.45</v>
      </c>
      <c r="AY95" s="236">
        <f t="shared" si="13"/>
        <v>757449.45</v>
      </c>
      <c r="AZ95" s="236">
        <f t="shared" si="22"/>
        <v>759872.77</v>
      </c>
      <c r="BA95" s="236">
        <f t="shared" si="22"/>
        <v>759872.77</v>
      </c>
      <c r="BB95" s="236">
        <f t="shared" si="22"/>
        <v>759872.77</v>
      </c>
      <c r="BC95" s="236">
        <f t="shared" si="20"/>
        <v>759872.77</v>
      </c>
      <c r="BD95" s="236">
        <f t="shared" si="20"/>
        <v>759872.77</v>
      </c>
      <c r="BE95" s="236">
        <f t="shared" si="20"/>
        <v>759872.77</v>
      </c>
      <c r="BF95" s="236">
        <f t="shared" si="12"/>
        <v>759872.77</v>
      </c>
      <c r="BG95" s="236">
        <f t="shared" si="12"/>
        <v>759872.77</v>
      </c>
      <c r="BH95" s="236">
        <f t="shared" si="12"/>
        <v>759872.77</v>
      </c>
      <c r="BI95" s="236">
        <f t="shared" si="12"/>
        <v>759872.77</v>
      </c>
      <c r="BJ95" s="236">
        <f t="shared" si="12"/>
        <v>759872.77</v>
      </c>
      <c r="BK95" s="236">
        <f t="shared" si="12"/>
        <v>759872.77</v>
      </c>
      <c r="BL95" s="235">
        <f t="shared" si="16"/>
        <v>9118473.2399999984</v>
      </c>
      <c r="BM95" s="234"/>
      <c r="BN95" s="234"/>
      <c r="BO95" s="234"/>
      <c r="BP95" s="234"/>
      <c r="BQ95" s="234"/>
      <c r="BR95" s="234"/>
      <c r="BS95" s="234"/>
      <c r="BT95" s="234"/>
      <c r="BU95" s="234"/>
      <c r="BV95" s="234"/>
      <c r="BW95" s="234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</row>
    <row r="96" spans="1:87">
      <c r="A96" s="234" t="s">
        <v>309</v>
      </c>
      <c r="B96" s="292">
        <v>3.5699999999999996E-2</v>
      </c>
      <c r="C96" s="292">
        <v>3.5699999999999996E-2</v>
      </c>
      <c r="D96" s="220">
        <v>0</v>
      </c>
      <c r="E96" s="220">
        <v>0</v>
      </c>
      <c r="F96" s="220">
        <v>0</v>
      </c>
      <c r="G96" s="220">
        <v>0</v>
      </c>
      <c r="H96" s="220">
        <v>0</v>
      </c>
      <c r="I96" s="220">
        <v>0</v>
      </c>
      <c r="J96" s="220">
        <v>0</v>
      </c>
      <c r="K96" s="220">
        <v>0</v>
      </c>
      <c r="L96" s="220">
        <v>0</v>
      </c>
      <c r="M96" s="220">
        <v>0</v>
      </c>
      <c r="N96" s="220">
        <v>0</v>
      </c>
      <c r="O96" s="220">
        <v>0</v>
      </c>
      <c r="P96" s="220">
        <f t="shared" si="17"/>
        <v>0</v>
      </c>
      <c r="Q96" s="220">
        <v>0</v>
      </c>
      <c r="R96" s="220">
        <v>0</v>
      </c>
      <c r="S96" s="220">
        <v>0</v>
      </c>
      <c r="T96" s="220">
        <v>0</v>
      </c>
      <c r="U96" s="220">
        <v>0</v>
      </c>
      <c r="V96" s="220">
        <v>0</v>
      </c>
      <c r="W96" s="220">
        <v>0</v>
      </c>
      <c r="X96" s="220">
        <v>0</v>
      </c>
      <c r="Y96" s="220">
        <v>0</v>
      </c>
      <c r="Z96" s="220">
        <v>0</v>
      </c>
      <c r="AA96" s="220">
        <v>0</v>
      </c>
      <c r="AB96" s="220">
        <v>0</v>
      </c>
      <c r="AC96" s="220">
        <v>0</v>
      </c>
      <c r="AD96" s="220">
        <v>0</v>
      </c>
      <c r="AE96" s="220">
        <v>0</v>
      </c>
      <c r="AF96" s="220">
        <v>0</v>
      </c>
      <c r="AG96" s="220">
        <f t="shared" si="18"/>
        <v>0</v>
      </c>
      <c r="AH96" s="234"/>
      <c r="AI96" s="235">
        <f t="shared" si="21"/>
        <v>0</v>
      </c>
      <c r="AJ96" s="235">
        <f t="shared" si="21"/>
        <v>0</v>
      </c>
      <c r="AK96" s="235">
        <f t="shared" si="21"/>
        <v>0</v>
      </c>
      <c r="AL96" s="235">
        <f t="shared" si="19"/>
        <v>0</v>
      </c>
      <c r="AM96" s="235">
        <f t="shared" si="19"/>
        <v>0</v>
      </c>
      <c r="AN96" s="235">
        <f t="shared" si="19"/>
        <v>0</v>
      </c>
      <c r="AO96" s="235">
        <f t="shared" si="11"/>
        <v>0</v>
      </c>
      <c r="AP96" s="235">
        <f t="shared" si="11"/>
        <v>0</v>
      </c>
      <c r="AQ96" s="235">
        <f t="shared" si="11"/>
        <v>0</v>
      </c>
      <c r="AR96" s="235">
        <f t="shared" ref="AR96:AT159" si="23">ROUND(M96*$B96/12,2)</f>
        <v>0</v>
      </c>
      <c r="AS96" s="235">
        <f t="shared" si="23"/>
        <v>0</v>
      </c>
      <c r="AT96" s="235">
        <f t="shared" si="23"/>
        <v>0</v>
      </c>
      <c r="AU96" s="236">
        <f t="shared" si="14"/>
        <v>0</v>
      </c>
      <c r="AV96" s="236">
        <f t="shared" si="15"/>
        <v>0</v>
      </c>
      <c r="AW96" s="236">
        <f t="shared" si="15"/>
        <v>0</v>
      </c>
      <c r="AX96" s="236">
        <f t="shared" si="15"/>
        <v>0</v>
      </c>
      <c r="AY96" s="236">
        <f t="shared" si="13"/>
        <v>0</v>
      </c>
      <c r="AZ96" s="236">
        <f t="shared" si="22"/>
        <v>0</v>
      </c>
      <c r="BA96" s="236">
        <f t="shared" si="22"/>
        <v>0</v>
      </c>
      <c r="BB96" s="236">
        <f t="shared" si="22"/>
        <v>0</v>
      </c>
      <c r="BC96" s="236">
        <f t="shared" si="20"/>
        <v>0</v>
      </c>
      <c r="BD96" s="236">
        <f t="shared" si="20"/>
        <v>0</v>
      </c>
      <c r="BE96" s="236">
        <f t="shared" si="20"/>
        <v>0</v>
      </c>
      <c r="BF96" s="236">
        <f t="shared" si="12"/>
        <v>0</v>
      </c>
      <c r="BG96" s="236">
        <f t="shared" si="12"/>
        <v>0</v>
      </c>
      <c r="BH96" s="236">
        <f t="shared" si="12"/>
        <v>0</v>
      </c>
      <c r="BI96" s="236">
        <f t="shared" ref="BI96:BK159" si="24">ROUND(AD96*$C96/12,2)</f>
        <v>0</v>
      </c>
      <c r="BJ96" s="236">
        <f t="shared" si="24"/>
        <v>0</v>
      </c>
      <c r="BK96" s="236">
        <f t="shared" si="24"/>
        <v>0</v>
      </c>
      <c r="BL96" s="235">
        <f t="shared" si="16"/>
        <v>0</v>
      </c>
      <c r="BM96" s="234"/>
      <c r="BN96" s="234"/>
      <c r="BO96" s="234"/>
      <c r="BP96" s="234"/>
      <c r="BQ96" s="234"/>
      <c r="BR96" s="234"/>
      <c r="BS96" s="234"/>
      <c r="BT96" s="234"/>
      <c r="BU96" s="234"/>
      <c r="BV96" s="234"/>
      <c r="BW96" s="234"/>
      <c r="BX96" s="234"/>
      <c r="BY96" s="234"/>
      <c r="BZ96" s="234"/>
      <c r="CA96" s="234"/>
      <c r="CB96" s="234"/>
      <c r="CC96" s="234"/>
      <c r="CD96" s="234"/>
      <c r="CE96" s="234"/>
      <c r="CF96" s="234"/>
      <c r="CG96" s="234"/>
      <c r="CH96" s="234"/>
      <c r="CI96" s="234"/>
    </row>
    <row r="97" spans="1:87">
      <c r="A97" s="234" t="s">
        <v>310</v>
      </c>
      <c r="B97" s="292">
        <v>3.5699999999999996E-2</v>
      </c>
      <c r="C97" s="292">
        <v>3.5699999999999996E-2</v>
      </c>
      <c r="D97" s="220">
        <v>814559.84</v>
      </c>
      <c r="E97" s="220">
        <v>814559.84</v>
      </c>
      <c r="F97" s="220">
        <v>814559.84</v>
      </c>
      <c r="G97" s="220">
        <v>814559.84</v>
      </c>
      <c r="H97" s="220">
        <v>814559.84</v>
      </c>
      <c r="I97" s="220">
        <v>814559.84</v>
      </c>
      <c r="J97" s="220">
        <v>814559.84</v>
      </c>
      <c r="K97" s="220">
        <v>814559.84</v>
      </c>
      <c r="L97" s="220">
        <v>814559.84</v>
      </c>
      <c r="M97" s="220">
        <v>814559.84</v>
      </c>
      <c r="N97" s="220">
        <v>814559.84</v>
      </c>
      <c r="O97" s="220">
        <v>814559.84</v>
      </c>
      <c r="P97" s="220">
        <f t="shared" si="17"/>
        <v>9774718.0800000001</v>
      </c>
      <c r="Q97" s="220">
        <v>814559.84</v>
      </c>
      <c r="R97" s="220">
        <v>814559.84</v>
      </c>
      <c r="S97" s="220">
        <v>814559.84</v>
      </c>
      <c r="T97" s="220">
        <v>814559.84</v>
      </c>
      <c r="U97" s="220">
        <v>0</v>
      </c>
      <c r="V97" s="220">
        <v>0</v>
      </c>
      <c r="W97" s="220">
        <v>0</v>
      </c>
      <c r="X97" s="220">
        <v>0</v>
      </c>
      <c r="Y97" s="220">
        <v>0</v>
      </c>
      <c r="Z97" s="220">
        <v>0</v>
      </c>
      <c r="AA97" s="220">
        <v>0</v>
      </c>
      <c r="AB97" s="220">
        <v>0</v>
      </c>
      <c r="AC97" s="220">
        <v>0</v>
      </c>
      <c r="AD97" s="220">
        <v>0</v>
      </c>
      <c r="AE97" s="220">
        <v>0</v>
      </c>
      <c r="AF97" s="220">
        <v>0</v>
      </c>
      <c r="AG97" s="220">
        <f t="shared" si="18"/>
        <v>0</v>
      </c>
      <c r="AH97" s="234"/>
      <c r="AI97" s="235">
        <f t="shared" si="21"/>
        <v>2423.3200000000002</v>
      </c>
      <c r="AJ97" s="235">
        <f t="shared" si="21"/>
        <v>2423.3200000000002</v>
      </c>
      <c r="AK97" s="235">
        <f t="shared" si="21"/>
        <v>2423.3200000000002</v>
      </c>
      <c r="AL97" s="235">
        <f t="shared" si="19"/>
        <v>2423.3200000000002</v>
      </c>
      <c r="AM97" s="235">
        <f t="shared" si="19"/>
        <v>2423.3200000000002</v>
      </c>
      <c r="AN97" s="235">
        <f t="shared" si="19"/>
        <v>2423.3200000000002</v>
      </c>
      <c r="AO97" s="235">
        <f t="shared" si="19"/>
        <v>2423.3200000000002</v>
      </c>
      <c r="AP97" s="235">
        <f t="shared" si="19"/>
        <v>2423.3200000000002</v>
      </c>
      <c r="AQ97" s="235">
        <f t="shared" si="19"/>
        <v>2423.3200000000002</v>
      </c>
      <c r="AR97" s="235">
        <f t="shared" si="23"/>
        <v>2423.3200000000002</v>
      </c>
      <c r="AS97" s="235">
        <f t="shared" si="23"/>
        <v>2423.3200000000002</v>
      </c>
      <c r="AT97" s="235">
        <f t="shared" si="23"/>
        <v>2423.3200000000002</v>
      </c>
      <c r="AU97" s="236">
        <f t="shared" si="14"/>
        <v>29079.84</v>
      </c>
      <c r="AV97" s="236">
        <f t="shared" si="15"/>
        <v>2423.3200000000002</v>
      </c>
      <c r="AW97" s="236">
        <f t="shared" si="15"/>
        <v>2423.3200000000002</v>
      </c>
      <c r="AX97" s="236">
        <f t="shared" si="15"/>
        <v>2423.3200000000002</v>
      </c>
      <c r="AY97" s="236">
        <f t="shared" si="13"/>
        <v>2423.3200000000002</v>
      </c>
      <c r="AZ97" s="236">
        <f t="shared" si="22"/>
        <v>0</v>
      </c>
      <c r="BA97" s="236">
        <f t="shared" si="22"/>
        <v>0</v>
      </c>
      <c r="BB97" s="236">
        <f t="shared" si="22"/>
        <v>0</v>
      </c>
      <c r="BC97" s="236">
        <f t="shared" si="20"/>
        <v>0</v>
      </c>
      <c r="BD97" s="236">
        <f t="shared" si="20"/>
        <v>0</v>
      </c>
      <c r="BE97" s="236">
        <f t="shared" si="20"/>
        <v>0</v>
      </c>
      <c r="BF97" s="236">
        <f t="shared" si="20"/>
        <v>0</v>
      </c>
      <c r="BG97" s="236">
        <f t="shared" si="20"/>
        <v>0</v>
      </c>
      <c r="BH97" s="236">
        <f t="shared" si="20"/>
        <v>0</v>
      </c>
      <c r="BI97" s="236">
        <f t="shared" si="24"/>
        <v>0</v>
      </c>
      <c r="BJ97" s="236">
        <f t="shared" si="24"/>
        <v>0</v>
      </c>
      <c r="BK97" s="236">
        <f t="shared" si="24"/>
        <v>0</v>
      </c>
      <c r="BL97" s="235">
        <f t="shared" si="16"/>
        <v>0</v>
      </c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  <c r="CC97" s="234"/>
      <c r="CD97" s="234"/>
      <c r="CE97" s="234"/>
      <c r="CF97" s="234"/>
      <c r="CG97" s="234"/>
      <c r="CH97" s="234"/>
      <c r="CI97" s="234"/>
    </row>
    <row r="98" spans="1:87">
      <c r="A98" s="234" t="s">
        <v>311</v>
      </c>
      <c r="B98" s="292">
        <v>4.3500000000000004E-2</v>
      </c>
      <c r="C98" s="292">
        <v>4.3500000000000004E-2</v>
      </c>
      <c r="D98" s="220">
        <v>0</v>
      </c>
      <c r="E98" s="220">
        <v>0</v>
      </c>
      <c r="F98" s="220">
        <v>0</v>
      </c>
      <c r="G98" s="220">
        <v>0</v>
      </c>
      <c r="H98" s="220">
        <v>0</v>
      </c>
      <c r="I98" s="220">
        <v>0</v>
      </c>
      <c r="J98" s="220">
        <v>0</v>
      </c>
      <c r="K98" s="220">
        <v>0</v>
      </c>
      <c r="L98" s="220">
        <v>0</v>
      </c>
      <c r="M98" s="220">
        <v>0</v>
      </c>
      <c r="N98" s="220">
        <v>0</v>
      </c>
      <c r="O98" s="220">
        <v>0</v>
      </c>
      <c r="P98" s="220">
        <f t="shared" si="17"/>
        <v>0</v>
      </c>
      <c r="Q98" s="220">
        <v>0</v>
      </c>
      <c r="R98" s="220">
        <v>0</v>
      </c>
      <c r="S98" s="220">
        <v>0</v>
      </c>
      <c r="T98" s="220">
        <v>0</v>
      </c>
      <c r="U98" s="220">
        <v>0</v>
      </c>
      <c r="V98" s="220">
        <v>0</v>
      </c>
      <c r="W98" s="220">
        <v>0</v>
      </c>
      <c r="X98" s="220">
        <v>0</v>
      </c>
      <c r="Y98" s="220">
        <v>0</v>
      </c>
      <c r="Z98" s="220">
        <v>8036390</v>
      </c>
      <c r="AA98" s="220">
        <v>16072780</v>
      </c>
      <c r="AB98" s="220">
        <v>16072780</v>
      </c>
      <c r="AC98" s="220">
        <v>16072780</v>
      </c>
      <c r="AD98" s="220">
        <v>16072780</v>
      </c>
      <c r="AE98" s="220">
        <v>16072780</v>
      </c>
      <c r="AF98" s="220">
        <v>16072780</v>
      </c>
      <c r="AG98" s="220">
        <f t="shared" si="18"/>
        <v>104473070</v>
      </c>
      <c r="AH98" s="234"/>
      <c r="AI98" s="235">
        <f t="shared" si="21"/>
        <v>0</v>
      </c>
      <c r="AJ98" s="235">
        <f t="shared" si="21"/>
        <v>0</v>
      </c>
      <c r="AK98" s="235">
        <f t="shared" si="21"/>
        <v>0</v>
      </c>
      <c r="AL98" s="235">
        <f t="shared" si="19"/>
        <v>0</v>
      </c>
      <c r="AM98" s="235">
        <f t="shared" si="19"/>
        <v>0</v>
      </c>
      <c r="AN98" s="235">
        <f t="shared" si="19"/>
        <v>0</v>
      </c>
      <c r="AO98" s="235">
        <f t="shared" si="19"/>
        <v>0</v>
      </c>
      <c r="AP98" s="235">
        <f t="shared" si="19"/>
        <v>0</v>
      </c>
      <c r="AQ98" s="235">
        <f t="shared" si="19"/>
        <v>0</v>
      </c>
      <c r="AR98" s="235">
        <f t="shared" si="23"/>
        <v>0</v>
      </c>
      <c r="AS98" s="235">
        <f t="shared" si="23"/>
        <v>0</v>
      </c>
      <c r="AT98" s="235">
        <f t="shared" si="23"/>
        <v>0</v>
      </c>
      <c r="AU98" s="236">
        <f t="shared" si="14"/>
        <v>0</v>
      </c>
      <c r="AV98" s="236">
        <f t="shared" si="15"/>
        <v>0</v>
      </c>
      <c r="AW98" s="236">
        <f t="shared" si="15"/>
        <v>0</v>
      </c>
      <c r="AX98" s="236">
        <f t="shared" si="15"/>
        <v>0</v>
      </c>
      <c r="AY98" s="236">
        <f t="shared" si="13"/>
        <v>0</v>
      </c>
      <c r="AZ98" s="236">
        <f t="shared" si="22"/>
        <v>0</v>
      </c>
      <c r="BA98" s="236">
        <f t="shared" si="22"/>
        <v>0</v>
      </c>
      <c r="BB98" s="236">
        <f t="shared" si="22"/>
        <v>0</v>
      </c>
      <c r="BC98" s="236">
        <f t="shared" si="20"/>
        <v>0</v>
      </c>
      <c r="BD98" s="236">
        <f t="shared" si="20"/>
        <v>0</v>
      </c>
      <c r="BE98" s="236">
        <f t="shared" si="20"/>
        <v>29131.91</v>
      </c>
      <c r="BF98" s="236">
        <f t="shared" si="20"/>
        <v>58263.83</v>
      </c>
      <c r="BG98" s="236">
        <f t="shared" si="20"/>
        <v>58263.83</v>
      </c>
      <c r="BH98" s="236">
        <f t="shared" si="20"/>
        <v>58263.83</v>
      </c>
      <c r="BI98" s="236">
        <f t="shared" si="24"/>
        <v>58263.83</v>
      </c>
      <c r="BJ98" s="236">
        <f t="shared" si="24"/>
        <v>58263.83</v>
      </c>
      <c r="BK98" s="236">
        <f t="shared" si="24"/>
        <v>58263.83</v>
      </c>
      <c r="BL98" s="235">
        <f t="shared" si="16"/>
        <v>378714.89000000007</v>
      </c>
      <c r="BM98" s="234"/>
      <c r="BN98" s="235"/>
      <c r="BO98" s="235">
        <f>BL98</f>
        <v>378714.89000000007</v>
      </c>
      <c r="BP98" s="234"/>
      <c r="BQ98" s="234"/>
      <c r="BR98" s="234"/>
      <c r="BS98" s="234"/>
      <c r="BT98" s="234"/>
      <c r="BU98" s="234"/>
      <c r="BV98" s="234"/>
      <c r="BW98" s="234"/>
      <c r="BX98" s="234"/>
      <c r="BY98" s="234"/>
      <c r="BZ98" s="234"/>
      <c r="CA98" s="234"/>
      <c r="CB98" s="234"/>
      <c r="CC98" s="234"/>
      <c r="CD98" s="234"/>
      <c r="CE98" s="234"/>
      <c r="CF98" s="234"/>
      <c r="CG98" s="234"/>
      <c r="CH98" s="234"/>
      <c r="CI98" s="234"/>
    </row>
    <row r="99" spans="1:87">
      <c r="A99" s="234" t="s">
        <v>312</v>
      </c>
      <c r="B99" s="292">
        <v>0</v>
      </c>
      <c r="C99" s="292">
        <v>0</v>
      </c>
      <c r="D99" s="220">
        <v>0</v>
      </c>
      <c r="E99" s="220">
        <v>0</v>
      </c>
      <c r="F99" s="220">
        <v>0</v>
      </c>
      <c r="G99" s="220">
        <v>0</v>
      </c>
      <c r="H99" s="220">
        <v>0</v>
      </c>
      <c r="I99" s="220">
        <v>0</v>
      </c>
      <c r="J99" s="220">
        <v>0</v>
      </c>
      <c r="K99" s="220">
        <v>0</v>
      </c>
      <c r="L99" s="220">
        <v>0</v>
      </c>
      <c r="M99" s="220">
        <v>0</v>
      </c>
      <c r="N99" s="220">
        <v>0</v>
      </c>
      <c r="O99" s="220">
        <v>0</v>
      </c>
      <c r="P99" s="220">
        <f t="shared" si="17"/>
        <v>0</v>
      </c>
      <c r="Q99" s="220">
        <v>0</v>
      </c>
      <c r="R99" s="220">
        <v>0</v>
      </c>
      <c r="S99" s="220">
        <v>0</v>
      </c>
      <c r="T99" s="220">
        <v>0</v>
      </c>
      <c r="U99" s="220">
        <v>0</v>
      </c>
      <c r="V99" s="220">
        <v>0</v>
      </c>
      <c r="W99" s="220">
        <v>0</v>
      </c>
      <c r="X99" s="220">
        <v>0</v>
      </c>
      <c r="Y99" s="220">
        <v>0</v>
      </c>
      <c r="Z99" s="220">
        <v>0</v>
      </c>
      <c r="AA99" s="220">
        <v>0</v>
      </c>
      <c r="AB99" s="220">
        <v>0</v>
      </c>
      <c r="AC99" s="220">
        <v>0</v>
      </c>
      <c r="AD99" s="220">
        <v>0</v>
      </c>
      <c r="AE99" s="220">
        <v>0</v>
      </c>
      <c r="AF99" s="220">
        <v>0</v>
      </c>
      <c r="AG99" s="220">
        <f t="shared" si="18"/>
        <v>0</v>
      </c>
      <c r="AH99" s="234"/>
      <c r="AI99" s="235">
        <f t="shared" si="21"/>
        <v>0</v>
      </c>
      <c r="AJ99" s="235">
        <f t="shared" si="21"/>
        <v>0</v>
      </c>
      <c r="AK99" s="235">
        <f t="shared" si="21"/>
        <v>0</v>
      </c>
      <c r="AL99" s="235">
        <f t="shared" si="19"/>
        <v>0</v>
      </c>
      <c r="AM99" s="235">
        <f t="shared" si="19"/>
        <v>0</v>
      </c>
      <c r="AN99" s="235">
        <f t="shared" si="19"/>
        <v>0</v>
      </c>
      <c r="AO99" s="235">
        <f t="shared" si="19"/>
        <v>0</v>
      </c>
      <c r="AP99" s="235">
        <f t="shared" si="19"/>
        <v>0</v>
      </c>
      <c r="AQ99" s="235">
        <f t="shared" si="19"/>
        <v>0</v>
      </c>
      <c r="AR99" s="235">
        <f t="shared" si="23"/>
        <v>0</v>
      </c>
      <c r="AS99" s="235">
        <f t="shared" si="23"/>
        <v>0</v>
      </c>
      <c r="AT99" s="235">
        <f t="shared" si="23"/>
        <v>0</v>
      </c>
      <c r="AU99" s="236">
        <f t="shared" si="14"/>
        <v>0</v>
      </c>
      <c r="AV99" s="236">
        <f t="shared" si="15"/>
        <v>0</v>
      </c>
      <c r="AW99" s="236">
        <f t="shared" si="15"/>
        <v>0</v>
      </c>
      <c r="AX99" s="236">
        <f t="shared" si="15"/>
        <v>0</v>
      </c>
      <c r="AY99" s="236">
        <f t="shared" si="13"/>
        <v>0</v>
      </c>
      <c r="AZ99" s="236">
        <f t="shared" si="22"/>
        <v>0</v>
      </c>
      <c r="BA99" s="236">
        <f t="shared" si="22"/>
        <v>0</v>
      </c>
      <c r="BB99" s="236">
        <f t="shared" si="22"/>
        <v>0</v>
      </c>
      <c r="BC99" s="236">
        <f t="shared" si="20"/>
        <v>0</v>
      </c>
      <c r="BD99" s="236">
        <f t="shared" si="20"/>
        <v>0</v>
      </c>
      <c r="BE99" s="236">
        <f t="shared" si="20"/>
        <v>0</v>
      </c>
      <c r="BF99" s="236">
        <f t="shared" si="20"/>
        <v>0</v>
      </c>
      <c r="BG99" s="236">
        <f t="shared" si="20"/>
        <v>0</v>
      </c>
      <c r="BH99" s="236">
        <f t="shared" si="20"/>
        <v>0</v>
      </c>
      <c r="BI99" s="236">
        <f t="shared" si="24"/>
        <v>0</v>
      </c>
      <c r="BJ99" s="236">
        <f t="shared" si="24"/>
        <v>0</v>
      </c>
      <c r="BK99" s="236">
        <f t="shared" si="24"/>
        <v>0</v>
      </c>
      <c r="BL99" s="235">
        <f t="shared" si="16"/>
        <v>0</v>
      </c>
      <c r="BM99" s="234"/>
      <c r="BN99" s="234"/>
      <c r="BO99" s="234"/>
      <c r="BP99" s="234"/>
      <c r="BQ99" s="234"/>
      <c r="BR99" s="234"/>
      <c r="BS99" s="234"/>
      <c r="BT99" s="234"/>
      <c r="BU99" s="234"/>
      <c r="BV99" s="234"/>
      <c r="BW99" s="234"/>
      <c r="BX99" s="234"/>
      <c r="BY99" s="234"/>
      <c r="BZ99" s="234"/>
      <c r="CA99" s="234"/>
      <c r="CB99" s="234"/>
      <c r="CC99" s="234"/>
      <c r="CD99" s="234"/>
      <c r="CE99" s="234"/>
      <c r="CF99" s="234"/>
      <c r="CG99" s="234"/>
      <c r="CH99" s="234"/>
      <c r="CI99" s="234"/>
    </row>
    <row r="100" spans="1:87">
      <c r="A100" s="234" t="s">
        <v>313</v>
      </c>
      <c r="B100" s="292">
        <v>0</v>
      </c>
      <c r="C100" s="292">
        <v>0</v>
      </c>
      <c r="D100" s="220">
        <v>0</v>
      </c>
      <c r="E100" s="220">
        <v>0</v>
      </c>
      <c r="F100" s="220">
        <v>0</v>
      </c>
      <c r="G100" s="220">
        <v>0</v>
      </c>
      <c r="H100" s="220">
        <v>0</v>
      </c>
      <c r="I100" s="220">
        <v>0</v>
      </c>
      <c r="J100" s="220">
        <v>0</v>
      </c>
      <c r="K100" s="220">
        <v>0</v>
      </c>
      <c r="L100" s="220">
        <v>0</v>
      </c>
      <c r="M100" s="220">
        <v>0</v>
      </c>
      <c r="N100" s="220">
        <v>0</v>
      </c>
      <c r="O100" s="220">
        <v>0</v>
      </c>
      <c r="P100" s="220">
        <f t="shared" si="17"/>
        <v>0</v>
      </c>
      <c r="Q100" s="220">
        <v>0</v>
      </c>
      <c r="R100" s="220">
        <v>0</v>
      </c>
      <c r="S100" s="220">
        <v>0</v>
      </c>
      <c r="T100" s="220">
        <v>0</v>
      </c>
      <c r="U100" s="220">
        <v>0</v>
      </c>
      <c r="V100" s="220">
        <v>0</v>
      </c>
      <c r="W100" s="220">
        <v>0</v>
      </c>
      <c r="X100" s="220">
        <v>0</v>
      </c>
      <c r="Y100" s="220">
        <v>0</v>
      </c>
      <c r="Z100" s="220">
        <v>0</v>
      </c>
      <c r="AA100" s="220">
        <v>0</v>
      </c>
      <c r="AB100" s="220">
        <v>0</v>
      </c>
      <c r="AC100" s="220">
        <v>0</v>
      </c>
      <c r="AD100" s="220">
        <v>0</v>
      </c>
      <c r="AE100" s="220">
        <v>0</v>
      </c>
      <c r="AF100" s="220">
        <v>0</v>
      </c>
      <c r="AG100" s="220">
        <f t="shared" si="18"/>
        <v>0</v>
      </c>
      <c r="AH100" s="234"/>
      <c r="AI100" s="235">
        <f t="shared" si="21"/>
        <v>0</v>
      </c>
      <c r="AJ100" s="235">
        <f t="shared" si="21"/>
        <v>0</v>
      </c>
      <c r="AK100" s="235">
        <f t="shared" si="21"/>
        <v>0</v>
      </c>
      <c r="AL100" s="235">
        <f t="shared" si="19"/>
        <v>0</v>
      </c>
      <c r="AM100" s="235">
        <f t="shared" si="19"/>
        <v>0</v>
      </c>
      <c r="AN100" s="235">
        <f t="shared" si="19"/>
        <v>0</v>
      </c>
      <c r="AO100" s="235">
        <f t="shared" si="19"/>
        <v>0</v>
      </c>
      <c r="AP100" s="235">
        <f t="shared" si="19"/>
        <v>0</v>
      </c>
      <c r="AQ100" s="235">
        <f t="shared" si="19"/>
        <v>0</v>
      </c>
      <c r="AR100" s="235">
        <f t="shared" si="23"/>
        <v>0</v>
      </c>
      <c r="AS100" s="235">
        <f t="shared" si="23"/>
        <v>0</v>
      </c>
      <c r="AT100" s="235">
        <f t="shared" si="23"/>
        <v>0</v>
      </c>
      <c r="AU100" s="236">
        <f t="shared" si="14"/>
        <v>0</v>
      </c>
      <c r="AV100" s="236">
        <f t="shared" si="15"/>
        <v>0</v>
      </c>
      <c r="AW100" s="236">
        <f t="shared" si="15"/>
        <v>0</v>
      </c>
      <c r="AX100" s="236">
        <f t="shared" si="15"/>
        <v>0</v>
      </c>
      <c r="AY100" s="236">
        <f t="shared" si="13"/>
        <v>0</v>
      </c>
      <c r="AZ100" s="236">
        <f t="shared" si="22"/>
        <v>0</v>
      </c>
      <c r="BA100" s="236">
        <f t="shared" si="22"/>
        <v>0</v>
      </c>
      <c r="BB100" s="236">
        <f t="shared" si="22"/>
        <v>0</v>
      </c>
      <c r="BC100" s="236">
        <f t="shared" si="20"/>
        <v>0</v>
      </c>
      <c r="BD100" s="236">
        <f t="shared" si="20"/>
        <v>0</v>
      </c>
      <c r="BE100" s="236">
        <f t="shared" si="20"/>
        <v>0</v>
      </c>
      <c r="BF100" s="236">
        <f t="shared" si="20"/>
        <v>0</v>
      </c>
      <c r="BG100" s="236">
        <f t="shared" si="20"/>
        <v>0</v>
      </c>
      <c r="BH100" s="236">
        <f t="shared" si="20"/>
        <v>0</v>
      </c>
      <c r="BI100" s="236">
        <f t="shared" si="24"/>
        <v>0</v>
      </c>
      <c r="BJ100" s="236">
        <f t="shared" si="24"/>
        <v>0</v>
      </c>
      <c r="BK100" s="236">
        <f t="shared" si="24"/>
        <v>0</v>
      </c>
      <c r="BL100" s="235">
        <f t="shared" si="16"/>
        <v>0</v>
      </c>
      <c r="BM100" s="234"/>
      <c r="BN100" s="234"/>
      <c r="BO100" s="234"/>
      <c r="BP100" s="234"/>
      <c r="BQ100" s="234"/>
      <c r="BR100" s="234"/>
      <c r="BS100" s="234"/>
      <c r="BT100" s="234"/>
      <c r="BU100" s="234"/>
      <c r="BV100" s="234"/>
      <c r="BW100" s="234"/>
      <c r="BX100" s="234"/>
      <c r="BY100" s="234"/>
      <c r="BZ100" s="234"/>
      <c r="CA100" s="234"/>
      <c r="CB100" s="234"/>
      <c r="CC100" s="234"/>
      <c r="CD100" s="234"/>
      <c r="CE100" s="234"/>
      <c r="CF100" s="234"/>
      <c r="CG100" s="234"/>
      <c r="CH100" s="234"/>
      <c r="CI100" s="234"/>
    </row>
    <row r="101" spans="1:87">
      <c r="A101" s="234" t="s">
        <v>314</v>
      </c>
      <c r="B101" s="231">
        <v>0</v>
      </c>
      <c r="C101" s="231">
        <v>0</v>
      </c>
      <c r="D101" s="220">
        <v>915920.49</v>
      </c>
      <c r="E101" s="220">
        <v>0</v>
      </c>
      <c r="F101" s="220">
        <v>0</v>
      </c>
      <c r="G101" s="220">
        <v>0</v>
      </c>
      <c r="H101" s="220">
        <v>0</v>
      </c>
      <c r="I101" s="220">
        <v>0</v>
      </c>
      <c r="J101" s="220">
        <v>0</v>
      </c>
      <c r="K101" s="220">
        <v>0</v>
      </c>
      <c r="L101" s="220">
        <v>0</v>
      </c>
      <c r="M101" s="220">
        <v>0</v>
      </c>
      <c r="N101" s="220">
        <v>0</v>
      </c>
      <c r="O101" s="220">
        <v>0</v>
      </c>
      <c r="P101" s="220">
        <f t="shared" si="17"/>
        <v>915920.49</v>
      </c>
      <c r="Q101" s="220">
        <v>0</v>
      </c>
      <c r="R101" s="220">
        <v>0</v>
      </c>
      <c r="S101" s="220">
        <v>0</v>
      </c>
      <c r="T101" s="220">
        <v>0</v>
      </c>
      <c r="U101" s="220">
        <v>0</v>
      </c>
      <c r="V101" s="220">
        <v>0</v>
      </c>
      <c r="W101" s="220">
        <v>0</v>
      </c>
      <c r="X101" s="220">
        <v>0</v>
      </c>
      <c r="Y101" s="220">
        <v>0</v>
      </c>
      <c r="Z101" s="220">
        <v>0</v>
      </c>
      <c r="AA101" s="220">
        <v>0</v>
      </c>
      <c r="AB101" s="220">
        <v>0</v>
      </c>
      <c r="AC101" s="220">
        <v>0</v>
      </c>
      <c r="AD101" s="220">
        <v>0</v>
      </c>
      <c r="AE101" s="220">
        <v>0</v>
      </c>
      <c r="AF101" s="220">
        <v>0</v>
      </c>
      <c r="AG101" s="220">
        <f t="shared" si="18"/>
        <v>0</v>
      </c>
      <c r="AH101" s="234"/>
      <c r="AI101" s="235">
        <f t="shared" si="21"/>
        <v>0</v>
      </c>
      <c r="AJ101" s="235">
        <f t="shared" si="21"/>
        <v>0</v>
      </c>
      <c r="AK101" s="235">
        <f t="shared" si="21"/>
        <v>0</v>
      </c>
      <c r="AL101" s="235">
        <f t="shared" si="19"/>
        <v>0</v>
      </c>
      <c r="AM101" s="235">
        <f t="shared" si="19"/>
        <v>0</v>
      </c>
      <c r="AN101" s="235">
        <f t="shared" si="19"/>
        <v>0</v>
      </c>
      <c r="AO101" s="235">
        <f t="shared" si="19"/>
        <v>0</v>
      </c>
      <c r="AP101" s="235">
        <f t="shared" si="19"/>
        <v>0</v>
      </c>
      <c r="AQ101" s="235">
        <f t="shared" si="19"/>
        <v>0</v>
      </c>
      <c r="AR101" s="235">
        <f t="shared" si="23"/>
        <v>0</v>
      </c>
      <c r="AS101" s="235">
        <f t="shared" si="23"/>
        <v>0</v>
      </c>
      <c r="AT101" s="235">
        <f t="shared" si="23"/>
        <v>0</v>
      </c>
      <c r="AU101" s="236">
        <f t="shared" si="14"/>
        <v>0</v>
      </c>
      <c r="AV101" s="236">
        <f t="shared" si="15"/>
        <v>0</v>
      </c>
      <c r="AW101" s="236">
        <f t="shared" si="15"/>
        <v>0</v>
      </c>
      <c r="AX101" s="236">
        <f t="shared" si="15"/>
        <v>0</v>
      </c>
      <c r="AY101" s="236">
        <f t="shared" si="13"/>
        <v>0</v>
      </c>
      <c r="AZ101" s="236">
        <f t="shared" si="22"/>
        <v>0</v>
      </c>
      <c r="BA101" s="236">
        <f t="shared" si="22"/>
        <v>0</v>
      </c>
      <c r="BB101" s="236">
        <f t="shared" si="22"/>
        <v>0</v>
      </c>
      <c r="BC101" s="236">
        <f t="shared" si="20"/>
        <v>0</v>
      </c>
      <c r="BD101" s="236">
        <f t="shared" si="20"/>
        <v>0</v>
      </c>
      <c r="BE101" s="236">
        <f t="shared" si="20"/>
        <v>0</v>
      </c>
      <c r="BF101" s="236">
        <f t="shared" si="20"/>
        <v>0</v>
      </c>
      <c r="BG101" s="236">
        <f t="shared" si="20"/>
        <v>0</v>
      </c>
      <c r="BH101" s="236">
        <f t="shared" si="20"/>
        <v>0</v>
      </c>
      <c r="BI101" s="236">
        <f t="shared" si="24"/>
        <v>0</v>
      </c>
      <c r="BJ101" s="236">
        <f t="shared" si="24"/>
        <v>0</v>
      </c>
      <c r="BK101" s="236">
        <f t="shared" si="24"/>
        <v>0</v>
      </c>
      <c r="BL101" s="235">
        <f t="shared" si="16"/>
        <v>0</v>
      </c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4"/>
      <c r="CD101" s="234"/>
      <c r="CE101" s="234"/>
      <c r="CF101" s="234"/>
      <c r="CG101" s="234"/>
      <c r="CH101" s="234"/>
      <c r="CI101" s="234"/>
    </row>
    <row r="102" spans="1:87">
      <c r="A102" s="234" t="s">
        <v>315</v>
      </c>
      <c r="B102" s="292">
        <v>0</v>
      </c>
      <c r="C102" s="292">
        <v>0</v>
      </c>
      <c r="D102" s="220">
        <v>0</v>
      </c>
      <c r="E102" s="220">
        <v>0</v>
      </c>
      <c r="F102" s="220">
        <v>0</v>
      </c>
      <c r="G102" s="220">
        <v>0</v>
      </c>
      <c r="H102" s="220">
        <v>0</v>
      </c>
      <c r="I102" s="220">
        <v>0</v>
      </c>
      <c r="J102" s="220">
        <v>0</v>
      </c>
      <c r="K102" s="220">
        <v>0</v>
      </c>
      <c r="L102" s="220">
        <v>0</v>
      </c>
      <c r="M102" s="220">
        <v>0</v>
      </c>
      <c r="N102" s="220">
        <v>0</v>
      </c>
      <c r="O102" s="220">
        <v>0</v>
      </c>
      <c r="P102" s="220">
        <f t="shared" si="17"/>
        <v>0</v>
      </c>
      <c r="Q102" s="220">
        <v>0</v>
      </c>
      <c r="R102" s="220">
        <v>0</v>
      </c>
      <c r="S102" s="220">
        <v>0</v>
      </c>
      <c r="T102" s="220">
        <v>0</v>
      </c>
      <c r="U102" s="220">
        <v>0</v>
      </c>
      <c r="V102" s="220">
        <v>0</v>
      </c>
      <c r="W102" s="220">
        <v>0</v>
      </c>
      <c r="X102" s="220">
        <v>0</v>
      </c>
      <c r="Y102" s="220">
        <v>0</v>
      </c>
      <c r="Z102" s="220">
        <v>0</v>
      </c>
      <c r="AA102" s="220">
        <v>0</v>
      </c>
      <c r="AB102" s="220">
        <v>0</v>
      </c>
      <c r="AC102" s="220">
        <v>0</v>
      </c>
      <c r="AD102" s="220">
        <v>0</v>
      </c>
      <c r="AE102" s="220">
        <v>0</v>
      </c>
      <c r="AF102" s="220">
        <v>0</v>
      </c>
      <c r="AG102" s="220">
        <f t="shared" si="18"/>
        <v>0</v>
      </c>
      <c r="AH102" s="234"/>
      <c r="AI102" s="235">
        <f t="shared" si="21"/>
        <v>0</v>
      </c>
      <c r="AJ102" s="235">
        <f t="shared" si="21"/>
        <v>0</v>
      </c>
      <c r="AK102" s="235">
        <f t="shared" si="21"/>
        <v>0</v>
      </c>
      <c r="AL102" s="235">
        <f t="shared" si="19"/>
        <v>0</v>
      </c>
      <c r="AM102" s="235">
        <f t="shared" si="19"/>
        <v>0</v>
      </c>
      <c r="AN102" s="235">
        <f t="shared" si="19"/>
        <v>0</v>
      </c>
      <c r="AO102" s="235">
        <f t="shared" si="19"/>
        <v>0</v>
      </c>
      <c r="AP102" s="235">
        <f t="shared" si="19"/>
        <v>0</v>
      </c>
      <c r="AQ102" s="235">
        <f t="shared" si="19"/>
        <v>0</v>
      </c>
      <c r="AR102" s="235">
        <f t="shared" si="23"/>
        <v>0</v>
      </c>
      <c r="AS102" s="235">
        <f t="shared" si="23"/>
        <v>0</v>
      </c>
      <c r="AT102" s="235">
        <f t="shared" si="23"/>
        <v>0</v>
      </c>
      <c r="AU102" s="236">
        <f t="shared" si="14"/>
        <v>0</v>
      </c>
      <c r="AV102" s="236">
        <f t="shared" si="15"/>
        <v>0</v>
      </c>
      <c r="AW102" s="236">
        <f t="shared" si="15"/>
        <v>0</v>
      </c>
      <c r="AX102" s="236">
        <f t="shared" si="15"/>
        <v>0</v>
      </c>
      <c r="AY102" s="236">
        <f t="shared" si="13"/>
        <v>0</v>
      </c>
      <c r="AZ102" s="236">
        <f t="shared" si="22"/>
        <v>0</v>
      </c>
      <c r="BA102" s="236">
        <f t="shared" si="22"/>
        <v>0</v>
      </c>
      <c r="BB102" s="236">
        <f t="shared" si="22"/>
        <v>0</v>
      </c>
      <c r="BC102" s="236">
        <f t="shared" si="20"/>
        <v>0</v>
      </c>
      <c r="BD102" s="236">
        <f t="shared" si="20"/>
        <v>0</v>
      </c>
      <c r="BE102" s="236">
        <f t="shared" si="20"/>
        <v>0</v>
      </c>
      <c r="BF102" s="236">
        <f t="shared" si="20"/>
        <v>0</v>
      </c>
      <c r="BG102" s="236">
        <f t="shared" si="20"/>
        <v>0</v>
      </c>
      <c r="BH102" s="236">
        <f t="shared" si="20"/>
        <v>0</v>
      </c>
      <c r="BI102" s="236">
        <f t="shared" si="24"/>
        <v>0</v>
      </c>
      <c r="BJ102" s="236">
        <f t="shared" si="24"/>
        <v>0</v>
      </c>
      <c r="BK102" s="236">
        <f t="shared" si="24"/>
        <v>0</v>
      </c>
      <c r="BL102" s="235">
        <f t="shared" si="16"/>
        <v>0</v>
      </c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4"/>
      <c r="CC102" s="234"/>
      <c r="CD102" s="234"/>
      <c r="CE102" s="234"/>
      <c r="CF102" s="234"/>
      <c r="CG102" s="234"/>
      <c r="CH102" s="234"/>
      <c r="CI102" s="234"/>
    </row>
    <row r="103" spans="1:87">
      <c r="A103" s="234" t="s">
        <v>316</v>
      </c>
      <c r="B103" s="292">
        <v>0</v>
      </c>
      <c r="C103" s="292">
        <v>0</v>
      </c>
      <c r="D103" s="220">
        <v>0</v>
      </c>
      <c r="E103" s="220">
        <v>0</v>
      </c>
      <c r="F103" s="220">
        <v>0</v>
      </c>
      <c r="G103" s="220">
        <v>0</v>
      </c>
      <c r="H103" s="220">
        <v>0</v>
      </c>
      <c r="I103" s="220">
        <v>0</v>
      </c>
      <c r="J103" s="220">
        <v>0</v>
      </c>
      <c r="K103" s="220">
        <v>0</v>
      </c>
      <c r="L103" s="220">
        <v>0</v>
      </c>
      <c r="M103" s="220">
        <v>0</v>
      </c>
      <c r="N103" s="220">
        <v>0</v>
      </c>
      <c r="O103" s="220">
        <v>0</v>
      </c>
      <c r="P103" s="220">
        <f t="shared" si="17"/>
        <v>0</v>
      </c>
      <c r="Q103" s="220">
        <v>0</v>
      </c>
      <c r="R103" s="220">
        <v>0</v>
      </c>
      <c r="S103" s="220">
        <v>0</v>
      </c>
      <c r="T103" s="220">
        <v>0</v>
      </c>
      <c r="U103" s="220">
        <v>0</v>
      </c>
      <c r="V103" s="220">
        <v>0</v>
      </c>
      <c r="W103" s="220">
        <v>0</v>
      </c>
      <c r="X103" s="220">
        <v>0</v>
      </c>
      <c r="Y103" s="220">
        <v>0</v>
      </c>
      <c r="Z103" s="220">
        <v>0</v>
      </c>
      <c r="AA103" s="220">
        <v>0</v>
      </c>
      <c r="AB103" s="220">
        <v>0</v>
      </c>
      <c r="AC103" s="220">
        <v>0</v>
      </c>
      <c r="AD103" s="220">
        <v>0</v>
      </c>
      <c r="AE103" s="220">
        <v>0</v>
      </c>
      <c r="AF103" s="220">
        <v>0</v>
      </c>
      <c r="AG103" s="220">
        <f t="shared" si="18"/>
        <v>0</v>
      </c>
      <c r="AH103" s="234"/>
      <c r="AI103" s="235">
        <f t="shared" si="21"/>
        <v>0</v>
      </c>
      <c r="AJ103" s="235">
        <f t="shared" si="21"/>
        <v>0</v>
      </c>
      <c r="AK103" s="235">
        <f t="shared" si="21"/>
        <v>0</v>
      </c>
      <c r="AL103" s="235">
        <f t="shared" si="19"/>
        <v>0</v>
      </c>
      <c r="AM103" s="235">
        <f t="shared" si="19"/>
        <v>0</v>
      </c>
      <c r="AN103" s="235">
        <f t="shared" si="19"/>
        <v>0</v>
      </c>
      <c r="AO103" s="235">
        <f t="shared" si="19"/>
        <v>0</v>
      </c>
      <c r="AP103" s="235">
        <f t="shared" si="19"/>
        <v>0</v>
      </c>
      <c r="AQ103" s="235">
        <f t="shared" si="19"/>
        <v>0</v>
      </c>
      <c r="AR103" s="235">
        <f t="shared" si="23"/>
        <v>0</v>
      </c>
      <c r="AS103" s="235">
        <f t="shared" si="23"/>
        <v>0</v>
      </c>
      <c r="AT103" s="235">
        <f t="shared" si="23"/>
        <v>0</v>
      </c>
      <c r="AU103" s="236">
        <f t="shared" si="14"/>
        <v>0</v>
      </c>
      <c r="AV103" s="236">
        <f t="shared" si="15"/>
        <v>0</v>
      </c>
      <c r="AW103" s="236">
        <f t="shared" si="15"/>
        <v>0</v>
      </c>
      <c r="AX103" s="236">
        <f t="shared" si="15"/>
        <v>0</v>
      </c>
      <c r="AY103" s="236">
        <f t="shared" si="13"/>
        <v>0</v>
      </c>
      <c r="AZ103" s="236">
        <f t="shared" si="22"/>
        <v>0</v>
      </c>
      <c r="BA103" s="236">
        <f t="shared" si="22"/>
        <v>0</v>
      </c>
      <c r="BB103" s="236">
        <f t="shared" si="22"/>
        <v>0</v>
      </c>
      <c r="BC103" s="236">
        <f t="shared" si="20"/>
        <v>0</v>
      </c>
      <c r="BD103" s="236">
        <f t="shared" si="20"/>
        <v>0</v>
      </c>
      <c r="BE103" s="236">
        <f t="shared" si="20"/>
        <v>0</v>
      </c>
      <c r="BF103" s="236">
        <f t="shared" si="20"/>
        <v>0</v>
      </c>
      <c r="BG103" s="236">
        <f t="shared" si="20"/>
        <v>0</v>
      </c>
      <c r="BH103" s="236">
        <f t="shared" si="20"/>
        <v>0</v>
      </c>
      <c r="BI103" s="236">
        <f t="shared" si="24"/>
        <v>0</v>
      </c>
      <c r="BJ103" s="236">
        <f t="shared" si="24"/>
        <v>0</v>
      </c>
      <c r="BK103" s="236">
        <f t="shared" si="24"/>
        <v>0</v>
      </c>
      <c r="BL103" s="235">
        <f t="shared" si="16"/>
        <v>0</v>
      </c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4"/>
      <c r="CD103" s="234"/>
      <c r="CE103" s="234"/>
      <c r="CF103" s="234"/>
      <c r="CG103" s="234"/>
      <c r="CH103" s="234"/>
      <c r="CI103" s="234"/>
    </row>
    <row r="104" spans="1:87">
      <c r="A104" s="234" t="s">
        <v>317</v>
      </c>
      <c r="B104" s="292">
        <v>0</v>
      </c>
      <c r="C104" s="292">
        <v>0</v>
      </c>
      <c r="D104" s="220">
        <v>0</v>
      </c>
      <c r="E104" s="220">
        <v>0</v>
      </c>
      <c r="F104" s="220">
        <v>0</v>
      </c>
      <c r="G104" s="220">
        <v>0</v>
      </c>
      <c r="H104" s="220">
        <v>0</v>
      </c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220">
        <v>0</v>
      </c>
      <c r="O104" s="220">
        <v>0</v>
      </c>
      <c r="P104" s="220">
        <f t="shared" si="17"/>
        <v>0</v>
      </c>
      <c r="Q104" s="220">
        <v>0</v>
      </c>
      <c r="R104" s="220">
        <v>0</v>
      </c>
      <c r="S104" s="220">
        <v>0</v>
      </c>
      <c r="T104" s="220">
        <v>0</v>
      </c>
      <c r="U104" s="220">
        <v>0</v>
      </c>
      <c r="V104" s="220">
        <v>0</v>
      </c>
      <c r="W104" s="220">
        <v>0</v>
      </c>
      <c r="X104" s="220">
        <v>0</v>
      </c>
      <c r="Y104" s="220">
        <v>0</v>
      </c>
      <c r="Z104" s="220">
        <v>0</v>
      </c>
      <c r="AA104" s="220">
        <v>0</v>
      </c>
      <c r="AB104" s="220">
        <v>0</v>
      </c>
      <c r="AC104" s="220">
        <v>0</v>
      </c>
      <c r="AD104" s="220">
        <v>0</v>
      </c>
      <c r="AE104" s="220">
        <v>0</v>
      </c>
      <c r="AF104" s="220">
        <v>0</v>
      </c>
      <c r="AG104" s="220">
        <f t="shared" si="18"/>
        <v>0</v>
      </c>
      <c r="AH104" s="234"/>
      <c r="AI104" s="235">
        <f t="shared" si="21"/>
        <v>0</v>
      </c>
      <c r="AJ104" s="235">
        <f t="shared" si="21"/>
        <v>0</v>
      </c>
      <c r="AK104" s="235">
        <f t="shared" si="21"/>
        <v>0</v>
      </c>
      <c r="AL104" s="235">
        <f t="shared" si="19"/>
        <v>0</v>
      </c>
      <c r="AM104" s="235">
        <f t="shared" si="19"/>
        <v>0</v>
      </c>
      <c r="AN104" s="235">
        <f t="shared" si="19"/>
        <v>0</v>
      </c>
      <c r="AO104" s="235">
        <f t="shared" si="19"/>
        <v>0</v>
      </c>
      <c r="AP104" s="235">
        <f t="shared" si="19"/>
        <v>0</v>
      </c>
      <c r="AQ104" s="235">
        <f t="shared" si="19"/>
        <v>0</v>
      </c>
      <c r="AR104" s="235">
        <f t="shared" si="23"/>
        <v>0</v>
      </c>
      <c r="AS104" s="235">
        <f t="shared" si="23"/>
        <v>0</v>
      </c>
      <c r="AT104" s="235">
        <f t="shared" si="23"/>
        <v>0</v>
      </c>
      <c r="AU104" s="236">
        <f t="shared" si="14"/>
        <v>0</v>
      </c>
      <c r="AV104" s="236">
        <f t="shared" si="15"/>
        <v>0</v>
      </c>
      <c r="AW104" s="236">
        <f t="shared" si="15"/>
        <v>0</v>
      </c>
      <c r="AX104" s="236">
        <f t="shared" si="15"/>
        <v>0</v>
      </c>
      <c r="AY104" s="236">
        <f t="shared" si="13"/>
        <v>0</v>
      </c>
      <c r="AZ104" s="236">
        <f t="shared" si="22"/>
        <v>0</v>
      </c>
      <c r="BA104" s="236">
        <f t="shared" si="22"/>
        <v>0</v>
      </c>
      <c r="BB104" s="236">
        <f t="shared" si="22"/>
        <v>0</v>
      </c>
      <c r="BC104" s="236">
        <f t="shared" si="20"/>
        <v>0</v>
      </c>
      <c r="BD104" s="236">
        <f t="shared" si="20"/>
        <v>0</v>
      </c>
      <c r="BE104" s="236">
        <f t="shared" si="20"/>
        <v>0</v>
      </c>
      <c r="BF104" s="236">
        <f t="shared" si="20"/>
        <v>0</v>
      </c>
      <c r="BG104" s="236">
        <f t="shared" si="20"/>
        <v>0</v>
      </c>
      <c r="BH104" s="236">
        <f t="shared" si="20"/>
        <v>0</v>
      </c>
      <c r="BI104" s="236">
        <f t="shared" si="24"/>
        <v>0</v>
      </c>
      <c r="BJ104" s="236">
        <f t="shared" si="24"/>
        <v>0</v>
      </c>
      <c r="BK104" s="236">
        <f t="shared" si="24"/>
        <v>0</v>
      </c>
      <c r="BL104" s="235">
        <f t="shared" si="16"/>
        <v>0</v>
      </c>
      <c r="BM104" s="234"/>
      <c r="BN104" s="234"/>
      <c r="BO104" s="234"/>
      <c r="BP104" s="234"/>
      <c r="BQ104" s="234"/>
      <c r="BR104" s="234"/>
      <c r="BS104" s="234"/>
      <c r="BT104" s="234"/>
      <c r="BU104" s="234"/>
      <c r="BV104" s="234"/>
      <c r="BW104" s="234"/>
      <c r="BX104" s="234"/>
      <c r="BY104" s="234"/>
      <c r="BZ104" s="234"/>
      <c r="CA104" s="234"/>
      <c r="CB104" s="234"/>
      <c r="CC104" s="234"/>
      <c r="CD104" s="234"/>
      <c r="CE104" s="234"/>
      <c r="CF104" s="234"/>
      <c r="CG104" s="234"/>
      <c r="CH104" s="234"/>
      <c r="CI104" s="234"/>
    </row>
    <row r="105" spans="1:87">
      <c r="A105" s="234" t="s">
        <v>318</v>
      </c>
      <c r="B105" s="292">
        <v>0</v>
      </c>
      <c r="C105" s="292">
        <v>0</v>
      </c>
      <c r="D105" s="220">
        <v>0</v>
      </c>
      <c r="E105" s="220">
        <v>0</v>
      </c>
      <c r="F105" s="220">
        <v>0</v>
      </c>
      <c r="G105" s="220">
        <v>0</v>
      </c>
      <c r="H105" s="220">
        <v>0</v>
      </c>
      <c r="I105" s="220">
        <v>0</v>
      </c>
      <c r="J105" s="220">
        <v>0</v>
      </c>
      <c r="K105" s="220">
        <v>0</v>
      </c>
      <c r="L105" s="220">
        <v>0</v>
      </c>
      <c r="M105" s="220">
        <v>0</v>
      </c>
      <c r="N105" s="220">
        <v>0</v>
      </c>
      <c r="O105" s="220">
        <v>0</v>
      </c>
      <c r="P105" s="220">
        <f t="shared" si="17"/>
        <v>0</v>
      </c>
      <c r="Q105" s="220">
        <v>0</v>
      </c>
      <c r="R105" s="220">
        <v>0</v>
      </c>
      <c r="S105" s="220">
        <v>0</v>
      </c>
      <c r="T105" s="220">
        <v>0</v>
      </c>
      <c r="U105" s="220">
        <v>0</v>
      </c>
      <c r="V105" s="220">
        <v>0</v>
      </c>
      <c r="W105" s="220">
        <v>0</v>
      </c>
      <c r="X105" s="220">
        <v>0</v>
      </c>
      <c r="Y105" s="220">
        <v>0</v>
      </c>
      <c r="Z105" s="220">
        <v>0</v>
      </c>
      <c r="AA105" s="220">
        <v>0</v>
      </c>
      <c r="AB105" s="220">
        <v>0</v>
      </c>
      <c r="AC105" s="220">
        <v>0</v>
      </c>
      <c r="AD105" s="220">
        <v>0</v>
      </c>
      <c r="AE105" s="220">
        <v>0</v>
      </c>
      <c r="AF105" s="220">
        <v>0</v>
      </c>
      <c r="AG105" s="220">
        <f t="shared" si="18"/>
        <v>0</v>
      </c>
      <c r="AH105" s="234"/>
      <c r="AI105" s="235">
        <f t="shared" si="21"/>
        <v>0</v>
      </c>
      <c r="AJ105" s="235">
        <f t="shared" si="21"/>
        <v>0</v>
      </c>
      <c r="AK105" s="235">
        <f t="shared" si="21"/>
        <v>0</v>
      </c>
      <c r="AL105" s="235">
        <f t="shared" si="19"/>
        <v>0</v>
      </c>
      <c r="AM105" s="235">
        <f t="shared" si="19"/>
        <v>0</v>
      </c>
      <c r="AN105" s="235">
        <f t="shared" si="19"/>
        <v>0</v>
      </c>
      <c r="AO105" s="235">
        <f t="shared" si="19"/>
        <v>0</v>
      </c>
      <c r="AP105" s="235">
        <f t="shared" si="19"/>
        <v>0</v>
      </c>
      <c r="AQ105" s="235">
        <f t="shared" si="19"/>
        <v>0</v>
      </c>
      <c r="AR105" s="235">
        <f t="shared" si="23"/>
        <v>0</v>
      </c>
      <c r="AS105" s="235">
        <f t="shared" si="23"/>
        <v>0</v>
      </c>
      <c r="AT105" s="235">
        <f t="shared" si="23"/>
        <v>0</v>
      </c>
      <c r="AU105" s="236">
        <f t="shared" si="14"/>
        <v>0</v>
      </c>
      <c r="AV105" s="236">
        <f t="shared" si="15"/>
        <v>0</v>
      </c>
      <c r="AW105" s="236">
        <f t="shared" si="15"/>
        <v>0</v>
      </c>
      <c r="AX105" s="236">
        <f t="shared" si="15"/>
        <v>0</v>
      </c>
      <c r="AY105" s="236">
        <f t="shared" si="13"/>
        <v>0</v>
      </c>
      <c r="AZ105" s="236">
        <f t="shared" si="22"/>
        <v>0</v>
      </c>
      <c r="BA105" s="236">
        <f t="shared" si="22"/>
        <v>0</v>
      </c>
      <c r="BB105" s="236">
        <f t="shared" si="22"/>
        <v>0</v>
      </c>
      <c r="BC105" s="236">
        <f t="shared" si="20"/>
        <v>0</v>
      </c>
      <c r="BD105" s="236">
        <f t="shared" si="20"/>
        <v>0</v>
      </c>
      <c r="BE105" s="236">
        <f t="shared" si="20"/>
        <v>0</v>
      </c>
      <c r="BF105" s="236">
        <f t="shared" si="20"/>
        <v>0</v>
      </c>
      <c r="BG105" s="236">
        <f t="shared" si="20"/>
        <v>0</v>
      </c>
      <c r="BH105" s="236">
        <f t="shared" si="20"/>
        <v>0</v>
      </c>
      <c r="BI105" s="236">
        <f t="shared" si="24"/>
        <v>0</v>
      </c>
      <c r="BJ105" s="236">
        <f t="shared" si="24"/>
        <v>0</v>
      </c>
      <c r="BK105" s="236">
        <f t="shared" si="24"/>
        <v>0</v>
      </c>
      <c r="BL105" s="235">
        <f t="shared" si="16"/>
        <v>0</v>
      </c>
      <c r="BM105" s="234"/>
      <c r="BN105" s="234"/>
      <c r="BO105" s="234"/>
      <c r="BP105" s="234"/>
      <c r="BQ105" s="234"/>
      <c r="BR105" s="234"/>
      <c r="BS105" s="234"/>
      <c r="BT105" s="234"/>
      <c r="BU105" s="234"/>
      <c r="BV105" s="234"/>
      <c r="BW105" s="234"/>
      <c r="BX105" s="234"/>
      <c r="BY105" s="234"/>
      <c r="BZ105" s="234"/>
      <c r="CA105" s="234"/>
      <c r="CB105" s="234"/>
      <c r="CC105" s="234"/>
      <c r="CD105" s="234"/>
      <c r="CE105" s="234"/>
      <c r="CF105" s="234"/>
      <c r="CG105" s="234"/>
      <c r="CH105" s="234"/>
      <c r="CI105" s="234"/>
    </row>
    <row r="106" spans="1:87">
      <c r="A106" s="234" t="s">
        <v>319</v>
      </c>
      <c r="B106" s="292">
        <v>0</v>
      </c>
      <c r="C106" s="292">
        <v>0</v>
      </c>
      <c r="D106" s="220">
        <v>0</v>
      </c>
      <c r="E106" s="220">
        <v>0</v>
      </c>
      <c r="F106" s="220">
        <v>0</v>
      </c>
      <c r="G106" s="220">
        <v>0</v>
      </c>
      <c r="H106" s="220">
        <v>0</v>
      </c>
      <c r="I106" s="220">
        <v>0</v>
      </c>
      <c r="J106" s="220">
        <v>0</v>
      </c>
      <c r="K106" s="220">
        <v>0</v>
      </c>
      <c r="L106" s="220">
        <v>0</v>
      </c>
      <c r="M106" s="220">
        <v>0</v>
      </c>
      <c r="N106" s="220">
        <v>0</v>
      </c>
      <c r="O106" s="220">
        <v>0</v>
      </c>
      <c r="P106" s="220">
        <f t="shared" si="17"/>
        <v>0</v>
      </c>
      <c r="Q106" s="220">
        <v>0</v>
      </c>
      <c r="R106" s="220">
        <v>0</v>
      </c>
      <c r="S106" s="220">
        <v>0</v>
      </c>
      <c r="T106" s="220">
        <v>0</v>
      </c>
      <c r="U106" s="220">
        <v>0</v>
      </c>
      <c r="V106" s="220">
        <v>0</v>
      </c>
      <c r="W106" s="220">
        <v>0</v>
      </c>
      <c r="X106" s="220">
        <v>0</v>
      </c>
      <c r="Y106" s="220">
        <v>0</v>
      </c>
      <c r="Z106" s="220">
        <v>0</v>
      </c>
      <c r="AA106" s="220">
        <v>0</v>
      </c>
      <c r="AB106" s="220">
        <v>0</v>
      </c>
      <c r="AC106" s="220">
        <v>0</v>
      </c>
      <c r="AD106" s="220">
        <v>0</v>
      </c>
      <c r="AE106" s="220">
        <v>0</v>
      </c>
      <c r="AF106" s="220">
        <v>0</v>
      </c>
      <c r="AG106" s="220">
        <f t="shared" si="18"/>
        <v>0</v>
      </c>
      <c r="AH106" s="234"/>
      <c r="AI106" s="235">
        <f t="shared" si="21"/>
        <v>0</v>
      </c>
      <c r="AJ106" s="235">
        <f t="shared" si="21"/>
        <v>0</v>
      </c>
      <c r="AK106" s="235">
        <f t="shared" si="21"/>
        <v>0</v>
      </c>
      <c r="AL106" s="235">
        <f t="shared" si="19"/>
        <v>0</v>
      </c>
      <c r="AM106" s="235">
        <f t="shared" si="19"/>
        <v>0</v>
      </c>
      <c r="AN106" s="235">
        <f t="shared" si="19"/>
        <v>0</v>
      </c>
      <c r="AO106" s="235">
        <f t="shared" si="19"/>
        <v>0</v>
      </c>
      <c r="AP106" s="235">
        <f t="shared" si="19"/>
        <v>0</v>
      </c>
      <c r="AQ106" s="235">
        <f t="shared" si="19"/>
        <v>0</v>
      </c>
      <c r="AR106" s="235">
        <f t="shared" si="23"/>
        <v>0</v>
      </c>
      <c r="AS106" s="235">
        <f t="shared" si="23"/>
        <v>0</v>
      </c>
      <c r="AT106" s="235">
        <f t="shared" si="23"/>
        <v>0</v>
      </c>
      <c r="AU106" s="236">
        <f t="shared" si="14"/>
        <v>0</v>
      </c>
      <c r="AV106" s="236">
        <f t="shared" si="15"/>
        <v>0</v>
      </c>
      <c r="AW106" s="236">
        <f t="shared" si="15"/>
        <v>0</v>
      </c>
      <c r="AX106" s="236">
        <f t="shared" si="15"/>
        <v>0</v>
      </c>
      <c r="AY106" s="236">
        <f t="shared" si="13"/>
        <v>0</v>
      </c>
      <c r="AZ106" s="236">
        <f t="shared" si="22"/>
        <v>0</v>
      </c>
      <c r="BA106" s="236">
        <f t="shared" si="22"/>
        <v>0</v>
      </c>
      <c r="BB106" s="236">
        <f t="shared" si="22"/>
        <v>0</v>
      </c>
      <c r="BC106" s="236">
        <f t="shared" si="20"/>
        <v>0</v>
      </c>
      <c r="BD106" s="236">
        <f t="shared" si="20"/>
        <v>0</v>
      </c>
      <c r="BE106" s="236">
        <f t="shared" si="20"/>
        <v>0</v>
      </c>
      <c r="BF106" s="236">
        <f t="shared" si="20"/>
        <v>0</v>
      </c>
      <c r="BG106" s="236">
        <f t="shared" si="20"/>
        <v>0</v>
      </c>
      <c r="BH106" s="236">
        <f t="shared" si="20"/>
        <v>0</v>
      </c>
      <c r="BI106" s="236">
        <f t="shared" si="24"/>
        <v>0</v>
      </c>
      <c r="BJ106" s="236">
        <f t="shared" si="24"/>
        <v>0</v>
      </c>
      <c r="BK106" s="236">
        <f t="shared" si="24"/>
        <v>0</v>
      </c>
      <c r="BL106" s="235">
        <f t="shared" si="16"/>
        <v>0</v>
      </c>
      <c r="BM106" s="234"/>
      <c r="BN106" s="234"/>
      <c r="BO106" s="234"/>
      <c r="BP106" s="234"/>
      <c r="BQ106" s="234"/>
      <c r="BR106" s="234"/>
      <c r="BS106" s="234"/>
      <c r="BT106" s="234"/>
      <c r="BU106" s="234"/>
      <c r="BV106" s="234"/>
      <c r="BW106" s="234"/>
      <c r="BX106" s="234"/>
      <c r="BY106" s="234"/>
      <c r="BZ106" s="234"/>
      <c r="CA106" s="234"/>
      <c r="CB106" s="234"/>
      <c r="CC106" s="234"/>
      <c r="CD106" s="234"/>
      <c r="CE106" s="234"/>
      <c r="CF106" s="234"/>
      <c r="CG106" s="234"/>
      <c r="CH106" s="234"/>
      <c r="CI106" s="234"/>
    </row>
    <row r="107" spans="1:87">
      <c r="A107" s="234" t="s">
        <v>320</v>
      </c>
      <c r="B107" s="231">
        <v>0</v>
      </c>
      <c r="C107" s="231">
        <v>0</v>
      </c>
      <c r="D107" s="220">
        <v>45632.950000000004</v>
      </c>
      <c r="E107" s="220">
        <v>0</v>
      </c>
      <c r="F107" s="220">
        <v>0</v>
      </c>
      <c r="G107" s="220">
        <v>0</v>
      </c>
      <c r="H107" s="220">
        <v>0</v>
      </c>
      <c r="I107" s="220">
        <v>0</v>
      </c>
      <c r="J107" s="220">
        <v>0</v>
      </c>
      <c r="K107" s="220">
        <v>0</v>
      </c>
      <c r="L107" s="220">
        <v>0</v>
      </c>
      <c r="M107" s="220">
        <v>0</v>
      </c>
      <c r="N107" s="220">
        <v>0</v>
      </c>
      <c r="O107" s="220">
        <v>0</v>
      </c>
      <c r="P107" s="220">
        <f t="shared" si="17"/>
        <v>45632.950000000004</v>
      </c>
      <c r="Q107" s="220">
        <v>0</v>
      </c>
      <c r="R107" s="220">
        <v>0</v>
      </c>
      <c r="S107" s="220">
        <v>0</v>
      </c>
      <c r="T107" s="220">
        <v>0</v>
      </c>
      <c r="U107" s="220">
        <v>0</v>
      </c>
      <c r="V107" s="220">
        <v>0</v>
      </c>
      <c r="W107" s="220">
        <v>0</v>
      </c>
      <c r="X107" s="220">
        <v>0</v>
      </c>
      <c r="Y107" s="220">
        <v>0</v>
      </c>
      <c r="Z107" s="220">
        <v>0</v>
      </c>
      <c r="AA107" s="220">
        <v>0</v>
      </c>
      <c r="AB107" s="220">
        <v>0</v>
      </c>
      <c r="AC107" s="220">
        <v>0</v>
      </c>
      <c r="AD107" s="220">
        <v>0</v>
      </c>
      <c r="AE107" s="220">
        <v>0</v>
      </c>
      <c r="AF107" s="220">
        <v>0</v>
      </c>
      <c r="AG107" s="220">
        <f t="shared" si="18"/>
        <v>0</v>
      </c>
      <c r="AH107" s="234"/>
      <c r="AI107" s="235">
        <f t="shared" si="21"/>
        <v>0</v>
      </c>
      <c r="AJ107" s="235">
        <f t="shared" si="21"/>
        <v>0</v>
      </c>
      <c r="AK107" s="235">
        <f t="shared" si="21"/>
        <v>0</v>
      </c>
      <c r="AL107" s="235">
        <f t="shared" si="19"/>
        <v>0</v>
      </c>
      <c r="AM107" s="235">
        <f t="shared" si="19"/>
        <v>0</v>
      </c>
      <c r="AN107" s="235">
        <f t="shared" si="19"/>
        <v>0</v>
      </c>
      <c r="AO107" s="235">
        <f t="shared" si="19"/>
        <v>0</v>
      </c>
      <c r="AP107" s="235">
        <f t="shared" si="19"/>
        <v>0</v>
      </c>
      <c r="AQ107" s="235">
        <f t="shared" si="19"/>
        <v>0</v>
      </c>
      <c r="AR107" s="235">
        <f t="shared" si="23"/>
        <v>0</v>
      </c>
      <c r="AS107" s="235">
        <f t="shared" si="23"/>
        <v>0</v>
      </c>
      <c r="AT107" s="235">
        <f t="shared" si="23"/>
        <v>0</v>
      </c>
      <c r="AU107" s="236">
        <f t="shared" si="14"/>
        <v>0</v>
      </c>
      <c r="AV107" s="236">
        <f t="shared" si="15"/>
        <v>0</v>
      </c>
      <c r="AW107" s="236">
        <f t="shared" si="15"/>
        <v>0</v>
      </c>
      <c r="AX107" s="236">
        <f t="shared" si="15"/>
        <v>0</v>
      </c>
      <c r="AY107" s="236">
        <f t="shared" si="13"/>
        <v>0</v>
      </c>
      <c r="AZ107" s="236">
        <f t="shared" si="22"/>
        <v>0</v>
      </c>
      <c r="BA107" s="236">
        <f t="shared" si="22"/>
        <v>0</v>
      </c>
      <c r="BB107" s="236">
        <f t="shared" si="22"/>
        <v>0</v>
      </c>
      <c r="BC107" s="236">
        <f t="shared" si="20"/>
        <v>0</v>
      </c>
      <c r="BD107" s="236">
        <f t="shared" si="20"/>
        <v>0</v>
      </c>
      <c r="BE107" s="236">
        <f t="shared" si="20"/>
        <v>0</v>
      </c>
      <c r="BF107" s="236">
        <f t="shared" si="20"/>
        <v>0</v>
      </c>
      <c r="BG107" s="236">
        <f t="shared" si="20"/>
        <v>0</v>
      </c>
      <c r="BH107" s="236">
        <f t="shared" si="20"/>
        <v>0</v>
      </c>
      <c r="BI107" s="236">
        <f t="shared" si="24"/>
        <v>0</v>
      </c>
      <c r="BJ107" s="236">
        <f t="shared" si="24"/>
        <v>0</v>
      </c>
      <c r="BK107" s="236">
        <f t="shared" si="24"/>
        <v>0</v>
      </c>
      <c r="BL107" s="235">
        <f t="shared" si="16"/>
        <v>0</v>
      </c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  <c r="CC107" s="234"/>
      <c r="CD107" s="234"/>
      <c r="CE107" s="234"/>
      <c r="CF107" s="234"/>
      <c r="CG107" s="234"/>
      <c r="CH107" s="234"/>
      <c r="CI107" s="234"/>
    </row>
    <row r="108" spans="1:87">
      <c r="A108" s="234" t="s">
        <v>321</v>
      </c>
      <c r="B108" s="292">
        <v>0</v>
      </c>
      <c r="C108" s="292">
        <v>0</v>
      </c>
      <c r="D108" s="220">
        <v>0</v>
      </c>
      <c r="E108" s="220">
        <v>0</v>
      </c>
      <c r="F108" s="220">
        <v>0</v>
      </c>
      <c r="G108" s="220">
        <v>0</v>
      </c>
      <c r="H108" s="220">
        <v>0</v>
      </c>
      <c r="I108" s="220">
        <v>0</v>
      </c>
      <c r="J108" s="220">
        <v>0</v>
      </c>
      <c r="K108" s="220">
        <v>0</v>
      </c>
      <c r="L108" s="220">
        <v>0</v>
      </c>
      <c r="M108" s="220">
        <v>0</v>
      </c>
      <c r="N108" s="220">
        <v>0</v>
      </c>
      <c r="O108" s="220">
        <v>0</v>
      </c>
      <c r="P108" s="220">
        <f t="shared" si="17"/>
        <v>0</v>
      </c>
      <c r="Q108" s="220">
        <v>0</v>
      </c>
      <c r="R108" s="220">
        <v>0</v>
      </c>
      <c r="S108" s="220">
        <v>0</v>
      </c>
      <c r="T108" s="220">
        <v>0</v>
      </c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220">
        <v>0</v>
      </c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220">
        <v>0</v>
      </c>
      <c r="AG108" s="220">
        <f t="shared" si="18"/>
        <v>0</v>
      </c>
      <c r="AH108" s="234"/>
      <c r="AI108" s="235">
        <f t="shared" si="21"/>
        <v>0</v>
      </c>
      <c r="AJ108" s="235">
        <f t="shared" si="21"/>
        <v>0</v>
      </c>
      <c r="AK108" s="235">
        <f t="shared" si="21"/>
        <v>0</v>
      </c>
      <c r="AL108" s="235">
        <f t="shared" si="19"/>
        <v>0</v>
      </c>
      <c r="AM108" s="235">
        <f t="shared" si="19"/>
        <v>0</v>
      </c>
      <c r="AN108" s="235">
        <f t="shared" si="19"/>
        <v>0</v>
      </c>
      <c r="AO108" s="235">
        <f t="shared" si="19"/>
        <v>0</v>
      </c>
      <c r="AP108" s="235">
        <f t="shared" si="19"/>
        <v>0</v>
      </c>
      <c r="AQ108" s="235">
        <f t="shared" si="19"/>
        <v>0</v>
      </c>
      <c r="AR108" s="235">
        <f t="shared" si="23"/>
        <v>0</v>
      </c>
      <c r="AS108" s="235">
        <f t="shared" si="23"/>
        <v>0</v>
      </c>
      <c r="AT108" s="235">
        <f t="shared" si="23"/>
        <v>0</v>
      </c>
      <c r="AU108" s="236">
        <f t="shared" si="14"/>
        <v>0</v>
      </c>
      <c r="AV108" s="236">
        <f t="shared" si="15"/>
        <v>0</v>
      </c>
      <c r="AW108" s="236">
        <f t="shared" si="15"/>
        <v>0</v>
      </c>
      <c r="AX108" s="236">
        <f t="shared" si="15"/>
        <v>0</v>
      </c>
      <c r="AY108" s="236">
        <f t="shared" si="13"/>
        <v>0</v>
      </c>
      <c r="AZ108" s="236">
        <f t="shared" si="22"/>
        <v>0</v>
      </c>
      <c r="BA108" s="236">
        <f t="shared" si="22"/>
        <v>0</v>
      </c>
      <c r="BB108" s="236">
        <f t="shared" si="22"/>
        <v>0</v>
      </c>
      <c r="BC108" s="236">
        <f t="shared" si="20"/>
        <v>0</v>
      </c>
      <c r="BD108" s="236">
        <f t="shared" si="20"/>
        <v>0</v>
      </c>
      <c r="BE108" s="236">
        <f t="shared" si="20"/>
        <v>0</v>
      </c>
      <c r="BF108" s="236">
        <f t="shared" si="20"/>
        <v>0</v>
      </c>
      <c r="BG108" s="236">
        <f t="shared" si="20"/>
        <v>0</v>
      </c>
      <c r="BH108" s="236">
        <f t="shared" si="20"/>
        <v>0</v>
      </c>
      <c r="BI108" s="236">
        <f t="shared" si="24"/>
        <v>0</v>
      </c>
      <c r="BJ108" s="236">
        <f t="shared" si="24"/>
        <v>0</v>
      </c>
      <c r="BK108" s="236">
        <f t="shared" si="24"/>
        <v>0</v>
      </c>
      <c r="BL108" s="235">
        <f t="shared" si="16"/>
        <v>0</v>
      </c>
      <c r="BM108" s="234"/>
      <c r="BN108" s="234"/>
      <c r="BO108" s="234"/>
      <c r="BP108" s="234"/>
      <c r="BQ108" s="234"/>
      <c r="BR108" s="234"/>
      <c r="BS108" s="234"/>
      <c r="BT108" s="234"/>
      <c r="BU108" s="234"/>
      <c r="BV108" s="234"/>
      <c r="BW108" s="234"/>
      <c r="BX108" s="234"/>
      <c r="BY108" s="234"/>
      <c r="BZ108" s="234"/>
      <c r="CA108" s="234"/>
      <c r="CB108" s="234"/>
      <c r="CC108" s="234"/>
      <c r="CD108" s="234"/>
      <c r="CE108" s="234"/>
      <c r="CF108" s="234"/>
      <c r="CG108" s="234"/>
      <c r="CH108" s="234"/>
      <c r="CI108" s="234"/>
    </row>
    <row r="109" spans="1:87">
      <c r="A109" s="234" t="s">
        <v>322</v>
      </c>
      <c r="B109" s="292">
        <v>0</v>
      </c>
      <c r="C109" s="292">
        <v>0</v>
      </c>
      <c r="D109" s="220">
        <v>0</v>
      </c>
      <c r="E109" s="220">
        <v>0</v>
      </c>
      <c r="F109" s="220">
        <v>0</v>
      </c>
      <c r="G109" s="220">
        <v>0</v>
      </c>
      <c r="H109" s="220">
        <v>0</v>
      </c>
      <c r="I109" s="220">
        <v>0</v>
      </c>
      <c r="J109" s="220">
        <v>0</v>
      </c>
      <c r="K109" s="220">
        <v>0</v>
      </c>
      <c r="L109" s="220">
        <v>0</v>
      </c>
      <c r="M109" s="220">
        <v>0</v>
      </c>
      <c r="N109" s="220">
        <v>0</v>
      </c>
      <c r="O109" s="220">
        <v>0</v>
      </c>
      <c r="P109" s="220">
        <f t="shared" si="17"/>
        <v>0</v>
      </c>
      <c r="Q109" s="220">
        <v>0</v>
      </c>
      <c r="R109" s="220">
        <v>0</v>
      </c>
      <c r="S109" s="220">
        <v>0</v>
      </c>
      <c r="T109" s="220">
        <v>0</v>
      </c>
      <c r="U109" s="220">
        <v>0</v>
      </c>
      <c r="V109" s="220">
        <v>0</v>
      </c>
      <c r="W109" s="220">
        <v>0</v>
      </c>
      <c r="X109" s="220">
        <v>0</v>
      </c>
      <c r="Y109" s="220">
        <v>0</v>
      </c>
      <c r="Z109" s="220">
        <v>0</v>
      </c>
      <c r="AA109" s="220">
        <v>0</v>
      </c>
      <c r="AB109" s="220">
        <v>0</v>
      </c>
      <c r="AC109" s="220">
        <v>0</v>
      </c>
      <c r="AD109" s="220">
        <v>0</v>
      </c>
      <c r="AE109" s="220">
        <v>0</v>
      </c>
      <c r="AF109" s="220">
        <v>0</v>
      </c>
      <c r="AG109" s="220">
        <f t="shared" si="18"/>
        <v>0</v>
      </c>
      <c r="AH109" s="234"/>
      <c r="AI109" s="235">
        <f t="shared" si="21"/>
        <v>0</v>
      </c>
      <c r="AJ109" s="235">
        <f t="shared" si="21"/>
        <v>0</v>
      </c>
      <c r="AK109" s="235">
        <f t="shared" si="21"/>
        <v>0</v>
      </c>
      <c r="AL109" s="235">
        <f t="shared" si="19"/>
        <v>0</v>
      </c>
      <c r="AM109" s="235">
        <f t="shared" si="19"/>
        <v>0</v>
      </c>
      <c r="AN109" s="235">
        <f t="shared" si="19"/>
        <v>0</v>
      </c>
      <c r="AO109" s="235">
        <f t="shared" si="19"/>
        <v>0</v>
      </c>
      <c r="AP109" s="235">
        <f t="shared" si="19"/>
        <v>0</v>
      </c>
      <c r="AQ109" s="235">
        <f t="shared" si="19"/>
        <v>0</v>
      </c>
      <c r="AR109" s="235">
        <f t="shared" si="23"/>
        <v>0</v>
      </c>
      <c r="AS109" s="235">
        <f t="shared" si="23"/>
        <v>0</v>
      </c>
      <c r="AT109" s="235">
        <f t="shared" si="23"/>
        <v>0</v>
      </c>
      <c r="AU109" s="236">
        <f t="shared" si="14"/>
        <v>0</v>
      </c>
      <c r="AV109" s="236">
        <f t="shared" si="15"/>
        <v>0</v>
      </c>
      <c r="AW109" s="236">
        <f t="shared" si="15"/>
        <v>0</v>
      </c>
      <c r="AX109" s="236">
        <f t="shared" si="15"/>
        <v>0</v>
      </c>
      <c r="AY109" s="236">
        <f t="shared" si="13"/>
        <v>0</v>
      </c>
      <c r="AZ109" s="236">
        <f t="shared" si="22"/>
        <v>0</v>
      </c>
      <c r="BA109" s="236">
        <f t="shared" si="22"/>
        <v>0</v>
      </c>
      <c r="BB109" s="236">
        <f t="shared" si="22"/>
        <v>0</v>
      </c>
      <c r="BC109" s="236">
        <f t="shared" si="20"/>
        <v>0</v>
      </c>
      <c r="BD109" s="236">
        <f t="shared" si="20"/>
        <v>0</v>
      </c>
      <c r="BE109" s="236">
        <f t="shared" si="20"/>
        <v>0</v>
      </c>
      <c r="BF109" s="236">
        <f t="shared" si="20"/>
        <v>0</v>
      </c>
      <c r="BG109" s="236">
        <f t="shared" si="20"/>
        <v>0</v>
      </c>
      <c r="BH109" s="236">
        <f t="shared" si="20"/>
        <v>0</v>
      </c>
      <c r="BI109" s="236">
        <f t="shared" si="24"/>
        <v>0</v>
      </c>
      <c r="BJ109" s="236">
        <f t="shared" si="24"/>
        <v>0</v>
      </c>
      <c r="BK109" s="236">
        <f t="shared" si="24"/>
        <v>0</v>
      </c>
      <c r="BL109" s="235">
        <f t="shared" si="16"/>
        <v>0</v>
      </c>
      <c r="BM109" s="234"/>
      <c r="BN109" s="234"/>
      <c r="BO109" s="234"/>
      <c r="BP109" s="234"/>
      <c r="BQ109" s="234"/>
      <c r="BR109" s="234"/>
      <c r="BS109" s="234"/>
      <c r="BT109" s="234"/>
      <c r="BU109" s="234"/>
      <c r="BV109" s="234"/>
      <c r="BW109" s="234"/>
      <c r="BX109" s="234"/>
      <c r="BY109" s="234"/>
      <c r="BZ109" s="234"/>
      <c r="CA109" s="234"/>
      <c r="CB109" s="234"/>
      <c r="CC109" s="234"/>
      <c r="CD109" s="234"/>
      <c r="CE109" s="234"/>
      <c r="CF109" s="234"/>
      <c r="CG109" s="234"/>
      <c r="CH109" s="234"/>
      <c r="CI109" s="234"/>
    </row>
    <row r="110" spans="1:87">
      <c r="A110" s="234" t="s">
        <v>323</v>
      </c>
      <c r="B110" s="292">
        <v>2.1699999999999997E-2</v>
      </c>
      <c r="C110" s="292">
        <v>2.1699999999999997E-2</v>
      </c>
      <c r="D110" s="220">
        <v>540522258.07000005</v>
      </c>
      <c r="E110" s="220">
        <v>540749030.75999999</v>
      </c>
      <c r="F110" s="220">
        <v>540942752.16999996</v>
      </c>
      <c r="G110" s="220">
        <v>541110533.03999996</v>
      </c>
      <c r="H110" s="220">
        <v>541122773.70000005</v>
      </c>
      <c r="I110" s="220">
        <v>541179605.27999997</v>
      </c>
      <c r="J110" s="220">
        <v>542553229.21999991</v>
      </c>
      <c r="K110" s="220">
        <v>544818501.56500006</v>
      </c>
      <c r="L110" s="220">
        <v>547479494.68999994</v>
      </c>
      <c r="M110" s="220">
        <v>550879101.15499985</v>
      </c>
      <c r="N110" s="220">
        <v>552395608.06499994</v>
      </c>
      <c r="O110" s="220">
        <v>551597012.10000002</v>
      </c>
      <c r="P110" s="220">
        <f t="shared" si="17"/>
        <v>6535349899.8149986</v>
      </c>
      <c r="Q110" s="220">
        <v>551064979.39999998</v>
      </c>
      <c r="R110" s="220">
        <v>551254569.65500009</v>
      </c>
      <c r="S110" s="220">
        <v>551854456.11500001</v>
      </c>
      <c r="T110" s="220">
        <v>552582710.19999993</v>
      </c>
      <c r="U110" s="220">
        <v>566147189.5</v>
      </c>
      <c r="V110" s="220">
        <v>566354415.82000005</v>
      </c>
      <c r="W110" s="220">
        <v>566797841.26999998</v>
      </c>
      <c r="X110" s="220">
        <v>566993381.83500004</v>
      </c>
      <c r="Y110" s="220">
        <v>566881582.64999998</v>
      </c>
      <c r="Z110" s="220">
        <v>564768860.41999996</v>
      </c>
      <c r="AA110" s="220">
        <v>562595183.61499989</v>
      </c>
      <c r="AB110" s="220">
        <v>561796587.64999998</v>
      </c>
      <c r="AC110" s="220">
        <v>561112533.67999995</v>
      </c>
      <c r="AD110" s="220">
        <v>561202316.41500008</v>
      </c>
      <c r="AE110" s="220">
        <v>562759497.76000011</v>
      </c>
      <c r="AF110" s="220">
        <v>564436757.46999991</v>
      </c>
      <c r="AG110" s="220">
        <f t="shared" si="18"/>
        <v>6771846148.085001</v>
      </c>
      <c r="AH110" s="234"/>
      <c r="AI110" s="235">
        <f t="shared" si="21"/>
        <v>977444.42</v>
      </c>
      <c r="AJ110" s="235">
        <f t="shared" si="21"/>
        <v>977854.5</v>
      </c>
      <c r="AK110" s="235">
        <f t="shared" si="21"/>
        <v>978204.81</v>
      </c>
      <c r="AL110" s="235">
        <f t="shared" si="19"/>
        <v>978508.21</v>
      </c>
      <c r="AM110" s="235">
        <f t="shared" si="19"/>
        <v>978530.35</v>
      </c>
      <c r="AN110" s="235">
        <f t="shared" si="19"/>
        <v>978633.12</v>
      </c>
      <c r="AO110" s="235">
        <f t="shared" si="19"/>
        <v>981117.09</v>
      </c>
      <c r="AP110" s="235">
        <f t="shared" si="19"/>
        <v>985213.46</v>
      </c>
      <c r="AQ110" s="235">
        <f t="shared" si="19"/>
        <v>990025.42</v>
      </c>
      <c r="AR110" s="235">
        <f t="shared" si="23"/>
        <v>996173.04</v>
      </c>
      <c r="AS110" s="235">
        <f t="shared" si="23"/>
        <v>998915.39</v>
      </c>
      <c r="AT110" s="235">
        <f t="shared" si="23"/>
        <v>997471.26</v>
      </c>
      <c r="AU110" s="236">
        <f t="shared" si="14"/>
        <v>11818091.070000002</v>
      </c>
      <c r="AV110" s="236">
        <f t="shared" si="15"/>
        <v>996509.17</v>
      </c>
      <c r="AW110" s="236">
        <f t="shared" si="15"/>
        <v>996852.01</v>
      </c>
      <c r="AX110" s="236">
        <f t="shared" si="15"/>
        <v>997936.81</v>
      </c>
      <c r="AY110" s="236">
        <f t="shared" si="13"/>
        <v>999253.73</v>
      </c>
      <c r="AZ110" s="236">
        <f t="shared" si="22"/>
        <v>1023782.83</v>
      </c>
      <c r="BA110" s="236">
        <f t="shared" si="22"/>
        <v>1024157.57</v>
      </c>
      <c r="BB110" s="236">
        <f t="shared" si="22"/>
        <v>1024959.43</v>
      </c>
      <c r="BC110" s="236">
        <f t="shared" si="20"/>
        <v>1025313.03</v>
      </c>
      <c r="BD110" s="236">
        <f t="shared" si="20"/>
        <v>1025110.86</v>
      </c>
      <c r="BE110" s="236">
        <f t="shared" si="20"/>
        <v>1021290.36</v>
      </c>
      <c r="BF110" s="236">
        <f t="shared" si="20"/>
        <v>1017359.62</v>
      </c>
      <c r="BG110" s="236">
        <f t="shared" si="20"/>
        <v>1015915.5</v>
      </c>
      <c r="BH110" s="236">
        <f t="shared" si="20"/>
        <v>1014678.5</v>
      </c>
      <c r="BI110" s="236">
        <f t="shared" si="24"/>
        <v>1014840.86</v>
      </c>
      <c r="BJ110" s="236">
        <f t="shared" si="24"/>
        <v>1017656.76</v>
      </c>
      <c r="BK110" s="236">
        <f t="shared" si="24"/>
        <v>1020689.8</v>
      </c>
      <c r="BL110" s="235">
        <f t="shared" si="16"/>
        <v>12245755.120000001</v>
      </c>
      <c r="BM110" s="234"/>
      <c r="BN110" s="234"/>
      <c r="BO110" s="234"/>
      <c r="BP110" s="234"/>
      <c r="BQ110" s="234"/>
      <c r="BR110" s="234"/>
      <c r="BS110" s="234"/>
      <c r="BT110" s="234"/>
      <c r="BU110" s="234"/>
      <c r="BV110" s="234"/>
      <c r="BW110" s="234"/>
      <c r="BX110" s="234"/>
      <c r="BY110" s="234"/>
      <c r="BZ110" s="234"/>
      <c r="CA110" s="234"/>
      <c r="CB110" s="234"/>
      <c r="CC110" s="234"/>
      <c r="CD110" s="234"/>
      <c r="CE110" s="234"/>
      <c r="CF110" s="234"/>
      <c r="CG110" s="234"/>
      <c r="CH110" s="234"/>
      <c r="CI110" s="234"/>
    </row>
    <row r="111" spans="1:87">
      <c r="A111" s="234" t="s">
        <v>324</v>
      </c>
      <c r="B111" s="231">
        <v>9.1999999999999998E-3</v>
      </c>
      <c r="C111" s="231">
        <v>2.1999999999999999E-2</v>
      </c>
      <c r="D111" s="220">
        <v>4473565.59</v>
      </c>
      <c r="E111" s="220">
        <v>4473565.59</v>
      </c>
      <c r="F111" s="220">
        <v>4473565.59</v>
      </c>
      <c r="G111" s="220">
        <v>4473565.59</v>
      </c>
      <c r="H111" s="220">
        <v>4473565.59</v>
      </c>
      <c r="I111" s="220">
        <v>4473565.59</v>
      </c>
      <c r="J111" s="220">
        <v>4473565.59</v>
      </c>
      <c r="K111" s="220">
        <v>4473565.59</v>
      </c>
      <c r="L111" s="220">
        <v>4473565.59</v>
      </c>
      <c r="M111" s="220">
        <v>4473565.59</v>
      </c>
      <c r="N111" s="220">
        <v>4473565.59</v>
      </c>
      <c r="O111" s="220">
        <v>4473565.59</v>
      </c>
      <c r="P111" s="220">
        <f t="shared" si="17"/>
        <v>53682787.080000013</v>
      </c>
      <c r="Q111" s="220">
        <v>4473565.59</v>
      </c>
      <c r="R111" s="220">
        <v>4473565.59</v>
      </c>
      <c r="S111" s="220">
        <v>4473565.59</v>
      </c>
      <c r="T111" s="220">
        <v>4473565.59</v>
      </c>
      <c r="U111" s="220">
        <v>4473565.59</v>
      </c>
      <c r="V111" s="220">
        <v>4473565.59</v>
      </c>
      <c r="W111" s="220">
        <v>4473565.59</v>
      </c>
      <c r="X111" s="220">
        <v>4473565.59</v>
      </c>
      <c r="Y111" s="220">
        <v>4473565.59</v>
      </c>
      <c r="Z111" s="220">
        <v>4473565.59</v>
      </c>
      <c r="AA111" s="220">
        <v>4473565.59</v>
      </c>
      <c r="AB111" s="220">
        <v>4473565.59</v>
      </c>
      <c r="AC111" s="220">
        <v>4473565.59</v>
      </c>
      <c r="AD111" s="220">
        <v>4473565.59</v>
      </c>
      <c r="AE111" s="220">
        <v>4473565.59</v>
      </c>
      <c r="AF111" s="220">
        <v>4473565.59</v>
      </c>
      <c r="AG111" s="220">
        <f t="shared" si="18"/>
        <v>53682787.080000013</v>
      </c>
      <c r="AH111" s="234"/>
      <c r="AI111" s="235">
        <f t="shared" si="21"/>
        <v>3429.73</v>
      </c>
      <c r="AJ111" s="235">
        <f t="shared" si="21"/>
        <v>3429.73</v>
      </c>
      <c r="AK111" s="235">
        <f t="shared" si="21"/>
        <v>3429.73</v>
      </c>
      <c r="AL111" s="235">
        <f t="shared" si="19"/>
        <v>3429.73</v>
      </c>
      <c r="AM111" s="235">
        <f t="shared" si="19"/>
        <v>3429.73</v>
      </c>
      <c r="AN111" s="235">
        <f t="shared" si="19"/>
        <v>3429.73</v>
      </c>
      <c r="AO111" s="235">
        <f t="shared" si="19"/>
        <v>3429.73</v>
      </c>
      <c r="AP111" s="235">
        <f t="shared" si="19"/>
        <v>3429.73</v>
      </c>
      <c r="AQ111" s="235">
        <f t="shared" si="19"/>
        <v>3429.73</v>
      </c>
      <c r="AR111" s="235">
        <f t="shared" si="23"/>
        <v>3429.73</v>
      </c>
      <c r="AS111" s="235">
        <f t="shared" si="23"/>
        <v>3429.73</v>
      </c>
      <c r="AT111" s="235">
        <f t="shared" si="23"/>
        <v>3429.73</v>
      </c>
      <c r="AU111" s="236">
        <f t="shared" si="14"/>
        <v>41156.760000000009</v>
      </c>
      <c r="AV111" s="236">
        <f t="shared" si="15"/>
        <v>3429.73</v>
      </c>
      <c r="AW111" s="236">
        <f t="shared" si="15"/>
        <v>3429.73</v>
      </c>
      <c r="AX111" s="236">
        <f t="shared" si="15"/>
        <v>3429.73</v>
      </c>
      <c r="AY111" s="236">
        <f t="shared" si="13"/>
        <v>3429.73</v>
      </c>
      <c r="AZ111" s="236">
        <f t="shared" si="22"/>
        <v>8201.5400000000009</v>
      </c>
      <c r="BA111" s="236">
        <f t="shared" si="22"/>
        <v>8201.5400000000009</v>
      </c>
      <c r="BB111" s="236">
        <f t="shared" si="22"/>
        <v>8201.5400000000009</v>
      </c>
      <c r="BC111" s="236">
        <f t="shared" si="20"/>
        <v>8201.5400000000009</v>
      </c>
      <c r="BD111" s="236">
        <f t="shared" si="20"/>
        <v>8201.5400000000009</v>
      </c>
      <c r="BE111" s="236">
        <f t="shared" si="20"/>
        <v>8201.5400000000009</v>
      </c>
      <c r="BF111" s="236">
        <f t="shared" si="20"/>
        <v>8201.5400000000009</v>
      </c>
      <c r="BG111" s="236">
        <f t="shared" si="20"/>
        <v>8201.5400000000009</v>
      </c>
      <c r="BH111" s="236">
        <f t="shared" si="20"/>
        <v>8201.5400000000009</v>
      </c>
      <c r="BI111" s="236">
        <f t="shared" si="24"/>
        <v>8201.5400000000009</v>
      </c>
      <c r="BJ111" s="236">
        <f t="shared" si="24"/>
        <v>8201.5400000000009</v>
      </c>
      <c r="BK111" s="236">
        <f t="shared" si="24"/>
        <v>8201.5400000000009</v>
      </c>
      <c r="BL111" s="235">
        <f t="shared" si="16"/>
        <v>98418.48000000004</v>
      </c>
      <c r="BM111" s="234"/>
      <c r="BN111" s="234"/>
      <c r="BO111" s="234"/>
      <c r="BP111" s="234"/>
      <c r="BQ111" s="234"/>
      <c r="BR111" s="234"/>
      <c r="BS111" s="234"/>
      <c r="BT111" s="234"/>
      <c r="BU111" s="234"/>
      <c r="BV111" s="234"/>
      <c r="BW111" s="234"/>
      <c r="BX111" s="234"/>
      <c r="BY111" s="234"/>
      <c r="BZ111" s="234"/>
      <c r="CA111" s="234"/>
      <c r="CB111" s="234"/>
      <c r="CC111" s="234"/>
      <c r="CD111" s="234"/>
      <c r="CE111" s="234"/>
      <c r="CF111" s="234"/>
      <c r="CG111" s="234"/>
      <c r="CH111" s="234"/>
      <c r="CI111" s="234"/>
    </row>
    <row r="112" spans="1:87">
      <c r="A112" s="234" t="s">
        <v>325</v>
      </c>
      <c r="B112" s="292">
        <v>2.1699999999999997E-2</v>
      </c>
      <c r="C112" s="292">
        <v>2.1699999999999997E-2</v>
      </c>
      <c r="D112" s="220">
        <v>0</v>
      </c>
      <c r="E112" s="220">
        <v>0</v>
      </c>
      <c r="F112" s="220">
        <v>0</v>
      </c>
      <c r="G112" s="220">
        <v>0</v>
      </c>
      <c r="H112" s="220">
        <v>0</v>
      </c>
      <c r="I112" s="220">
        <v>0</v>
      </c>
      <c r="J112" s="220">
        <v>0</v>
      </c>
      <c r="K112" s="220">
        <v>0</v>
      </c>
      <c r="L112" s="220">
        <v>0</v>
      </c>
      <c r="M112" s="220">
        <v>0</v>
      </c>
      <c r="N112" s="220">
        <v>0</v>
      </c>
      <c r="O112" s="220">
        <v>0</v>
      </c>
      <c r="P112" s="220">
        <f t="shared" si="17"/>
        <v>0</v>
      </c>
      <c r="Q112" s="220">
        <v>0</v>
      </c>
      <c r="R112" s="220">
        <v>0</v>
      </c>
      <c r="S112" s="220">
        <v>0</v>
      </c>
      <c r="T112" s="220">
        <v>0</v>
      </c>
      <c r="U112" s="220">
        <v>0</v>
      </c>
      <c r="V112" s="220">
        <v>0</v>
      </c>
      <c r="W112" s="220">
        <v>0</v>
      </c>
      <c r="X112" s="220">
        <v>0</v>
      </c>
      <c r="Y112" s="220">
        <v>0</v>
      </c>
      <c r="Z112" s="220">
        <v>0</v>
      </c>
      <c r="AA112" s="220">
        <v>0</v>
      </c>
      <c r="AB112" s="220">
        <v>0</v>
      </c>
      <c r="AC112" s="220">
        <v>0</v>
      </c>
      <c r="AD112" s="220">
        <v>0</v>
      </c>
      <c r="AE112" s="220">
        <v>0</v>
      </c>
      <c r="AF112" s="220">
        <v>0</v>
      </c>
      <c r="AG112" s="220">
        <f t="shared" si="18"/>
        <v>0</v>
      </c>
      <c r="AH112" s="234"/>
      <c r="AI112" s="235">
        <f t="shared" si="21"/>
        <v>0</v>
      </c>
      <c r="AJ112" s="235">
        <f t="shared" si="21"/>
        <v>0</v>
      </c>
      <c r="AK112" s="235">
        <f t="shared" si="21"/>
        <v>0</v>
      </c>
      <c r="AL112" s="235">
        <f t="shared" si="19"/>
        <v>0</v>
      </c>
      <c r="AM112" s="235">
        <f t="shared" si="19"/>
        <v>0</v>
      </c>
      <c r="AN112" s="235">
        <f t="shared" si="19"/>
        <v>0</v>
      </c>
      <c r="AO112" s="235">
        <f t="shared" si="19"/>
        <v>0</v>
      </c>
      <c r="AP112" s="235">
        <f t="shared" si="19"/>
        <v>0</v>
      </c>
      <c r="AQ112" s="235">
        <f t="shared" si="19"/>
        <v>0</v>
      </c>
      <c r="AR112" s="235">
        <f t="shared" si="23"/>
        <v>0</v>
      </c>
      <c r="AS112" s="235">
        <f t="shared" si="23"/>
        <v>0</v>
      </c>
      <c r="AT112" s="235">
        <f t="shared" si="23"/>
        <v>0</v>
      </c>
      <c r="AU112" s="236">
        <f t="shared" si="14"/>
        <v>0</v>
      </c>
      <c r="AV112" s="236">
        <f t="shared" si="15"/>
        <v>0</v>
      </c>
      <c r="AW112" s="236">
        <f t="shared" si="15"/>
        <v>0</v>
      </c>
      <c r="AX112" s="236">
        <f t="shared" si="15"/>
        <v>0</v>
      </c>
      <c r="AY112" s="236">
        <f t="shared" si="13"/>
        <v>0</v>
      </c>
      <c r="AZ112" s="236">
        <f t="shared" si="22"/>
        <v>0</v>
      </c>
      <c r="BA112" s="236">
        <f t="shared" si="22"/>
        <v>0</v>
      </c>
      <c r="BB112" s="236">
        <f t="shared" si="22"/>
        <v>0</v>
      </c>
      <c r="BC112" s="236">
        <f t="shared" si="20"/>
        <v>0</v>
      </c>
      <c r="BD112" s="236">
        <f t="shared" si="20"/>
        <v>0</v>
      </c>
      <c r="BE112" s="236">
        <f t="shared" si="20"/>
        <v>0</v>
      </c>
      <c r="BF112" s="236">
        <f t="shared" si="20"/>
        <v>0</v>
      </c>
      <c r="BG112" s="236">
        <f t="shared" si="20"/>
        <v>0</v>
      </c>
      <c r="BH112" s="236">
        <f t="shared" si="20"/>
        <v>0</v>
      </c>
      <c r="BI112" s="236">
        <f t="shared" si="24"/>
        <v>0</v>
      </c>
      <c r="BJ112" s="236">
        <f t="shared" si="24"/>
        <v>0</v>
      </c>
      <c r="BK112" s="236">
        <f t="shared" si="24"/>
        <v>0</v>
      </c>
      <c r="BL112" s="235">
        <f t="shared" si="16"/>
        <v>0</v>
      </c>
      <c r="BM112" s="234"/>
      <c r="BN112" s="234"/>
      <c r="BO112" s="234"/>
      <c r="BP112" s="234"/>
      <c r="BQ112" s="234"/>
      <c r="BR112" s="234"/>
      <c r="BS112" s="234"/>
      <c r="BT112" s="234"/>
      <c r="BU112" s="234"/>
      <c r="BV112" s="234"/>
      <c r="BW112" s="234"/>
      <c r="BX112" s="234"/>
      <c r="BY112" s="234"/>
      <c r="BZ112" s="234"/>
      <c r="CA112" s="234"/>
      <c r="CB112" s="234"/>
      <c r="CC112" s="234"/>
      <c r="CD112" s="234"/>
      <c r="CE112" s="234"/>
      <c r="CF112" s="234"/>
      <c r="CG112" s="234"/>
      <c r="CH112" s="234"/>
      <c r="CI112" s="234"/>
    </row>
    <row r="113" spans="1:87">
      <c r="A113" s="234" t="s">
        <v>326</v>
      </c>
      <c r="B113" s="292">
        <v>2.1699999999999997E-2</v>
      </c>
      <c r="C113" s="292">
        <v>2.1699999999999997E-2</v>
      </c>
      <c r="D113" s="220">
        <v>77380264.129999995</v>
      </c>
      <c r="E113" s="220">
        <v>77275703.370000005</v>
      </c>
      <c r="F113" s="220">
        <v>77171142.609999999</v>
      </c>
      <c r="G113" s="220">
        <v>77171142.609999999</v>
      </c>
      <c r="H113" s="220">
        <v>77171142.609999999</v>
      </c>
      <c r="I113" s="220">
        <v>77171142.609999999</v>
      </c>
      <c r="J113" s="220">
        <v>8770324.2599999905</v>
      </c>
      <c r="K113" s="220">
        <v>8770324.2599999905</v>
      </c>
      <c r="L113" s="220">
        <v>8770324.2599999905</v>
      </c>
      <c r="M113" s="220">
        <v>8770324.2599999905</v>
      </c>
      <c r="N113" s="220">
        <v>8770324.2599999905</v>
      </c>
      <c r="O113" s="220">
        <v>8770324.2599999905</v>
      </c>
      <c r="P113" s="220">
        <f t="shared" si="17"/>
        <v>515962483.5</v>
      </c>
      <c r="Q113" s="220">
        <v>8770324.2599999905</v>
      </c>
      <c r="R113" s="220">
        <v>8770324.2599999905</v>
      </c>
      <c r="S113" s="220">
        <v>8770324.2599999905</v>
      </c>
      <c r="T113" s="220">
        <v>8770324.2599999905</v>
      </c>
      <c r="U113" s="220">
        <v>0</v>
      </c>
      <c r="V113" s="220">
        <v>0</v>
      </c>
      <c r="W113" s="220">
        <v>0</v>
      </c>
      <c r="X113" s="220">
        <v>0</v>
      </c>
      <c r="Y113" s="220">
        <v>0</v>
      </c>
      <c r="Z113" s="220">
        <v>0</v>
      </c>
      <c r="AA113" s="220">
        <v>0</v>
      </c>
      <c r="AB113" s="220">
        <v>0</v>
      </c>
      <c r="AC113" s="220">
        <v>0</v>
      </c>
      <c r="AD113" s="220">
        <v>0</v>
      </c>
      <c r="AE113" s="220">
        <v>0</v>
      </c>
      <c r="AF113" s="220">
        <v>0</v>
      </c>
      <c r="AG113" s="220">
        <f t="shared" si="18"/>
        <v>0</v>
      </c>
      <c r="AH113" s="234"/>
      <c r="AI113" s="235">
        <f t="shared" si="21"/>
        <v>139929.31</v>
      </c>
      <c r="AJ113" s="235">
        <f t="shared" si="21"/>
        <v>139740.23000000001</v>
      </c>
      <c r="AK113" s="235">
        <f t="shared" si="21"/>
        <v>139551.15</v>
      </c>
      <c r="AL113" s="235">
        <f t="shared" si="19"/>
        <v>139551.15</v>
      </c>
      <c r="AM113" s="235">
        <f t="shared" si="19"/>
        <v>139551.15</v>
      </c>
      <c r="AN113" s="235">
        <f t="shared" si="19"/>
        <v>139551.15</v>
      </c>
      <c r="AO113" s="235">
        <f t="shared" si="19"/>
        <v>15859.67</v>
      </c>
      <c r="AP113" s="235">
        <f t="shared" si="19"/>
        <v>15859.67</v>
      </c>
      <c r="AQ113" s="235">
        <f t="shared" si="19"/>
        <v>15859.67</v>
      </c>
      <c r="AR113" s="235">
        <f t="shared" si="23"/>
        <v>15859.67</v>
      </c>
      <c r="AS113" s="235">
        <f t="shared" si="23"/>
        <v>15859.67</v>
      </c>
      <c r="AT113" s="235">
        <f t="shared" si="23"/>
        <v>15859.67</v>
      </c>
      <c r="AU113" s="236">
        <f t="shared" si="14"/>
        <v>933032.16000000038</v>
      </c>
      <c r="AV113" s="236">
        <f t="shared" si="15"/>
        <v>15859.67</v>
      </c>
      <c r="AW113" s="236">
        <f t="shared" si="15"/>
        <v>15859.67</v>
      </c>
      <c r="AX113" s="236">
        <f t="shared" si="15"/>
        <v>15859.67</v>
      </c>
      <c r="AY113" s="236">
        <f t="shared" si="13"/>
        <v>15859.67</v>
      </c>
      <c r="AZ113" s="236">
        <f t="shared" si="22"/>
        <v>0</v>
      </c>
      <c r="BA113" s="236">
        <f t="shared" si="22"/>
        <v>0</v>
      </c>
      <c r="BB113" s="236">
        <f t="shared" si="22"/>
        <v>0</v>
      </c>
      <c r="BC113" s="236">
        <f t="shared" si="20"/>
        <v>0</v>
      </c>
      <c r="BD113" s="236">
        <f t="shared" si="20"/>
        <v>0</v>
      </c>
      <c r="BE113" s="236">
        <f t="shared" si="20"/>
        <v>0</v>
      </c>
      <c r="BF113" s="236">
        <f t="shared" si="20"/>
        <v>0</v>
      </c>
      <c r="BG113" s="236">
        <f t="shared" si="20"/>
        <v>0</v>
      </c>
      <c r="BH113" s="236">
        <f t="shared" si="20"/>
        <v>0</v>
      </c>
      <c r="BI113" s="236">
        <f t="shared" si="24"/>
        <v>0</v>
      </c>
      <c r="BJ113" s="236">
        <f t="shared" si="24"/>
        <v>0</v>
      </c>
      <c r="BK113" s="236">
        <f t="shared" si="24"/>
        <v>0</v>
      </c>
      <c r="BL113" s="235">
        <f t="shared" si="16"/>
        <v>0</v>
      </c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  <c r="CC113" s="234"/>
      <c r="CD113" s="234"/>
      <c r="CE113" s="234"/>
      <c r="CF113" s="234"/>
      <c r="CG113" s="234"/>
      <c r="CH113" s="234"/>
      <c r="CI113" s="234"/>
    </row>
    <row r="114" spans="1:87">
      <c r="A114" s="234" t="s">
        <v>327</v>
      </c>
      <c r="B114" s="292">
        <v>9.1999999999999998E-3</v>
      </c>
      <c r="C114" s="292">
        <v>9.1999999999999998E-3</v>
      </c>
      <c r="D114" s="220">
        <v>4610665.2300000004</v>
      </c>
      <c r="E114" s="220">
        <v>4610665.2300000004</v>
      </c>
      <c r="F114" s="220">
        <v>4610665.2300000004</v>
      </c>
      <c r="G114" s="220">
        <v>4610665.2300000004</v>
      </c>
      <c r="H114" s="220">
        <v>4610665.2300000004</v>
      </c>
      <c r="I114" s="220">
        <v>4610665.2300000004</v>
      </c>
      <c r="J114" s="220">
        <v>4610665.2300000004</v>
      </c>
      <c r="K114" s="220">
        <v>4610665.2300000004</v>
      </c>
      <c r="L114" s="220">
        <v>4610665.2300000004</v>
      </c>
      <c r="M114" s="220">
        <v>4610665.2300000004</v>
      </c>
      <c r="N114" s="220">
        <v>4610665.2300000004</v>
      </c>
      <c r="O114" s="220">
        <v>4610665.2300000004</v>
      </c>
      <c r="P114" s="220">
        <f t="shared" si="17"/>
        <v>55327982.76000002</v>
      </c>
      <c r="Q114" s="220">
        <v>4610665.2300000004</v>
      </c>
      <c r="R114" s="220">
        <v>4610665.2300000004</v>
      </c>
      <c r="S114" s="220">
        <v>4610665.2300000004</v>
      </c>
      <c r="T114" s="220">
        <v>4610665.2300000004</v>
      </c>
      <c r="U114" s="220">
        <v>0</v>
      </c>
      <c r="V114" s="220">
        <v>0</v>
      </c>
      <c r="W114" s="220">
        <v>0</v>
      </c>
      <c r="X114" s="220">
        <v>0</v>
      </c>
      <c r="Y114" s="220">
        <v>0</v>
      </c>
      <c r="Z114" s="220">
        <v>0</v>
      </c>
      <c r="AA114" s="220">
        <v>0</v>
      </c>
      <c r="AB114" s="220">
        <v>0</v>
      </c>
      <c r="AC114" s="220">
        <v>0</v>
      </c>
      <c r="AD114" s="220">
        <v>0</v>
      </c>
      <c r="AE114" s="220">
        <v>0</v>
      </c>
      <c r="AF114" s="220">
        <v>0</v>
      </c>
      <c r="AG114" s="220">
        <f t="shared" si="18"/>
        <v>0</v>
      </c>
      <c r="AH114" s="234"/>
      <c r="AI114" s="235">
        <f t="shared" si="21"/>
        <v>3534.84</v>
      </c>
      <c r="AJ114" s="235">
        <f t="shared" si="21"/>
        <v>3534.84</v>
      </c>
      <c r="AK114" s="235">
        <f t="shared" si="21"/>
        <v>3534.84</v>
      </c>
      <c r="AL114" s="235">
        <f t="shared" si="19"/>
        <v>3534.84</v>
      </c>
      <c r="AM114" s="235">
        <f t="shared" si="19"/>
        <v>3534.84</v>
      </c>
      <c r="AN114" s="235">
        <f t="shared" si="19"/>
        <v>3534.84</v>
      </c>
      <c r="AO114" s="235">
        <f t="shared" si="19"/>
        <v>3534.84</v>
      </c>
      <c r="AP114" s="235">
        <f t="shared" si="19"/>
        <v>3534.84</v>
      </c>
      <c r="AQ114" s="235">
        <f t="shared" si="19"/>
        <v>3534.84</v>
      </c>
      <c r="AR114" s="235">
        <f t="shared" si="23"/>
        <v>3534.84</v>
      </c>
      <c r="AS114" s="235">
        <f t="shared" si="23"/>
        <v>3534.84</v>
      </c>
      <c r="AT114" s="235">
        <f t="shared" si="23"/>
        <v>3534.84</v>
      </c>
      <c r="AU114" s="236">
        <f t="shared" si="14"/>
        <v>42418.080000000002</v>
      </c>
      <c r="AV114" s="236">
        <f t="shared" si="15"/>
        <v>3534.84</v>
      </c>
      <c r="AW114" s="236">
        <f t="shared" si="15"/>
        <v>3534.84</v>
      </c>
      <c r="AX114" s="236">
        <f t="shared" si="15"/>
        <v>3534.84</v>
      </c>
      <c r="AY114" s="236">
        <f t="shared" si="13"/>
        <v>3534.84</v>
      </c>
      <c r="AZ114" s="236">
        <f t="shared" si="22"/>
        <v>0</v>
      </c>
      <c r="BA114" s="236">
        <f t="shared" si="22"/>
        <v>0</v>
      </c>
      <c r="BB114" s="236">
        <f t="shared" si="22"/>
        <v>0</v>
      </c>
      <c r="BC114" s="236">
        <f t="shared" si="20"/>
        <v>0</v>
      </c>
      <c r="BD114" s="236">
        <f t="shared" si="20"/>
        <v>0</v>
      </c>
      <c r="BE114" s="236">
        <f t="shared" si="20"/>
        <v>0</v>
      </c>
      <c r="BF114" s="236">
        <f t="shared" si="20"/>
        <v>0</v>
      </c>
      <c r="BG114" s="236">
        <f t="shared" si="20"/>
        <v>0</v>
      </c>
      <c r="BH114" s="236">
        <f t="shared" si="20"/>
        <v>0</v>
      </c>
      <c r="BI114" s="236">
        <f t="shared" si="24"/>
        <v>0</v>
      </c>
      <c r="BJ114" s="236">
        <f t="shared" si="24"/>
        <v>0</v>
      </c>
      <c r="BK114" s="236">
        <f t="shared" si="24"/>
        <v>0</v>
      </c>
      <c r="BL114" s="235">
        <f t="shared" si="16"/>
        <v>0</v>
      </c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</row>
    <row r="115" spans="1:87">
      <c r="A115" s="234" t="s">
        <v>328</v>
      </c>
      <c r="B115" s="292">
        <v>2.1699999999999997E-2</v>
      </c>
      <c r="C115" s="292">
        <v>2.1699999999999997E-2</v>
      </c>
      <c r="D115" s="220">
        <v>40902689.530000001</v>
      </c>
      <c r="E115" s="220">
        <v>40902689.530000001</v>
      </c>
      <c r="F115" s="220">
        <v>40902689.530000001</v>
      </c>
      <c r="G115" s="220">
        <v>40902689.530000001</v>
      </c>
      <c r="H115" s="220">
        <v>40902689.530000001</v>
      </c>
      <c r="I115" s="220">
        <v>40902689.530000001</v>
      </c>
      <c r="J115" s="220">
        <v>0</v>
      </c>
      <c r="K115" s="220">
        <v>0</v>
      </c>
      <c r="L115" s="220">
        <v>0</v>
      </c>
      <c r="M115" s="220">
        <v>0</v>
      </c>
      <c r="N115" s="220">
        <v>0</v>
      </c>
      <c r="O115" s="220">
        <v>0</v>
      </c>
      <c r="P115" s="220">
        <f t="shared" si="17"/>
        <v>245416137.18000001</v>
      </c>
      <c r="Q115" s="220">
        <v>0</v>
      </c>
      <c r="R115" s="220">
        <v>0</v>
      </c>
      <c r="S115" s="220">
        <v>0</v>
      </c>
      <c r="T115" s="220">
        <v>0</v>
      </c>
      <c r="U115" s="220">
        <v>0</v>
      </c>
      <c r="V115" s="220">
        <v>0</v>
      </c>
      <c r="W115" s="220">
        <v>0</v>
      </c>
      <c r="X115" s="220">
        <v>0</v>
      </c>
      <c r="Y115" s="220">
        <v>0</v>
      </c>
      <c r="Z115" s="220">
        <v>0</v>
      </c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  <c r="AF115" s="220">
        <v>0</v>
      </c>
      <c r="AG115" s="220">
        <f t="shared" si="18"/>
        <v>0</v>
      </c>
      <c r="AH115" s="234"/>
      <c r="AI115" s="235">
        <f t="shared" si="21"/>
        <v>73965.7</v>
      </c>
      <c r="AJ115" s="235">
        <f t="shared" si="21"/>
        <v>73965.7</v>
      </c>
      <c r="AK115" s="235">
        <f t="shared" si="21"/>
        <v>73965.7</v>
      </c>
      <c r="AL115" s="235">
        <f t="shared" si="19"/>
        <v>73965.7</v>
      </c>
      <c r="AM115" s="235">
        <f t="shared" si="19"/>
        <v>73965.7</v>
      </c>
      <c r="AN115" s="235">
        <f t="shared" si="19"/>
        <v>73965.7</v>
      </c>
      <c r="AO115" s="235">
        <f t="shared" si="19"/>
        <v>0</v>
      </c>
      <c r="AP115" s="235">
        <f t="shared" si="19"/>
        <v>0</v>
      </c>
      <c r="AQ115" s="235">
        <f t="shared" si="19"/>
        <v>0</v>
      </c>
      <c r="AR115" s="235">
        <f t="shared" si="23"/>
        <v>0</v>
      </c>
      <c r="AS115" s="235">
        <f t="shared" si="23"/>
        <v>0</v>
      </c>
      <c r="AT115" s="235">
        <f t="shared" si="23"/>
        <v>0</v>
      </c>
      <c r="AU115" s="236">
        <f t="shared" si="14"/>
        <v>443794.2</v>
      </c>
      <c r="AV115" s="236">
        <f t="shared" si="15"/>
        <v>0</v>
      </c>
      <c r="AW115" s="236">
        <f t="shared" si="15"/>
        <v>0</v>
      </c>
      <c r="AX115" s="236">
        <f t="shared" si="15"/>
        <v>0</v>
      </c>
      <c r="AY115" s="236">
        <f t="shared" si="13"/>
        <v>0</v>
      </c>
      <c r="AZ115" s="236">
        <f t="shared" si="22"/>
        <v>0</v>
      </c>
      <c r="BA115" s="236">
        <f t="shared" si="22"/>
        <v>0</v>
      </c>
      <c r="BB115" s="236">
        <f t="shared" si="22"/>
        <v>0</v>
      </c>
      <c r="BC115" s="236">
        <f t="shared" si="20"/>
        <v>0</v>
      </c>
      <c r="BD115" s="236">
        <f t="shared" si="20"/>
        <v>0</v>
      </c>
      <c r="BE115" s="236">
        <f t="shared" si="20"/>
        <v>0</v>
      </c>
      <c r="BF115" s="236">
        <f t="shared" si="20"/>
        <v>0</v>
      </c>
      <c r="BG115" s="236">
        <f t="shared" si="20"/>
        <v>0</v>
      </c>
      <c r="BH115" s="236">
        <f t="shared" si="20"/>
        <v>0</v>
      </c>
      <c r="BI115" s="236">
        <f t="shared" si="24"/>
        <v>0</v>
      </c>
      <c r="BJ115" s="236">
        <f t="shared" si="24"/>
        <v>0</v>
      </c>
      <c r="BK115" s="236">
        <f t="shared" si="24"/>
        <v>0</v>
      </c>
      <c r="BL115" s="235">
        <f t="shared" si="16"/>
        <v>0</v>
      </c>
      <c r="BM115" s="234"/>
      <c r="BN115" s="234"/>
      <c r="BO115" s="234"/>
      <c r="BP115" s="234"/>
      <c r="BQ115" s="234"/>
      <c r="BR115" s="234"/>
      <c r="BS115" s="234"/>
      <c r="BT115" s="234"/>
      <c r="BU115" s="234"/>
      <c r="BV115" s="234"/>
      <c r="BW115" s="234"/>
      <c r="BX115" s="234"/>
      <c r="BY115" s="234"/>
      <c r="BZ115" s="234"/>
      <c r="CA115" s="234"/>
      <c r="CB115" s="234"/>
      <c r="CC115" s="234"/>
      <c r="CD115" s="234"/>
      <c r="CE115" s="234"/>
      <c r="CF115" s="234"/>
      <c r="CG115" s="234"/>
      <c r="CH115" s="234"/>
      <c r="CI115" s="234"/>
    </row>
    <row r="116" spans="1:87">
      <c r="A116" s="234" t="s">
        <v>329</v>
      </c>
      <c r="B116" s="292">
        <v>2.1699999999999997E-2</v>
      </c>
      <c r="C116" s="292">
        <v>2.1699999999999997E-2</v>
      </c>
      <c r="D116" s="220">
        <v>0</v>
      </c>
      <c r="E116" s="220">
        <v>0</v>
      </c>
      <c r="F116" s="220">
        <v>0</v>
      </c>
      <c r="G116" s="220">
        <v>0</v>
      </c>
      <c r="H116" s="220">
        <v>0</v>
      </c>
      <c r="I116" s="220">
        <v>0</v>
      </c>
      <c r="J116" s="220">
        <v>0</v>
      </c>
      <c r="K116" s="220">
        <v>0</v>
      </c>
      <c r="L116" s="220">
        <v>0</v>
      </c>
      <c r="M116" s="220">
        <v>0</v>
      </c>
      <c r="N116" s="220">
        <v>0</v>
      </c>
      <c r="O116" s="220">
        <v>0</v>
      </c>
      <c r="P116" s="220">
        <f t="shared" si="17"/>
        <v>0</v>
      </c>
      <c r="Q116" s="220">
        <v>0</v>
      </c>
      <c r="R116" s="220">
        <v>0</v>
      </c>
      <c r="S116" s="220">
        <v>0</v>
      </c>
      <c r="T116" s="220">
        <v>0</v>
      </c>
      <c r="U116" s="220">
        <v>0</v>
      </c>
      <c r="V116" s="220">
        <v>0</v>
      </c>
      <c r="W116" s="220">
        <v>0</v>
      </c>
      <c r="X116" s="220">
        <v>0</v>
      </c>
      <c r="Y116" s="220">
        <v>0</v>
      </c>
      <c r="Z116" s="220">
        <v>0</v>
      </c>
      <c r="AA116" s="220">
        <v>0</v>
      </c>
      <c r="AB116" s="220">
        <v>0</v>
      </c>
      <c r="AC116" s="220">
        <v>0</v>
      </c>
      <c r="AD116" s="220">
        <v>0</v>
      </c>
      <c r="AE116" s="220">
        <v>0</v>
      </c>
      <c r="AF116" s="220">
        <v>0</v>
      </c>
      <c r="AG116" s="220">
        <f t="shared" si="18"/>
        <v>0</v>
      </c>
      <c r="AH116" s="234"/>
      <c r="AI116" s="235">
        <f t="shared" si="21"/>
        <v>0</v>
      </c>
      <c r="AJ116" s="235">
        <f t="shared" si="21"/>
        <v>0</v>
      </c>
      <c r="AK116" s="235">
        <f t="shared" si="21"/>
        <v>0</v>
      </c>
      <c r="AL116" s="235">
        <f t="shared" si="19"/>
        <v>0</v>
      </c>
      <c r="AM116" s="235">
        <f t="shared" si="19"/>
        <v>0</v>
      </c>
      <c r="AN116" s="235">
        <f t="shared" si="19"/>
        <v>0</v>
      </c>
      <c r="AO116" s="235">
        <f t="shared" si="19"/>
        <v>0</v>
      </c>
      <c r="AP116" s="235">
        <f t="shared" si="19"/>
        <v>0</v>
      </c>
      <c r="AQ116" s="235">
        <f t="shared" si="19"/>
        <v>0</v>
      </c>
      <c r="AR116" s="235">
        <f t="shared" si="23"/>
        <v>0</v>
      </c>
      <c r="AS116" s="235">
        <f t="shared" si="23"/>
        <v>0</v>
      </c>
      <c r="AT116" s="235">
        <f t="shared" si="23"/>
        <v>0</v>
      </c>
      <c r="AU116" s="236">
        <f t="shared" si="14"/>
        <v>0</v>
      </c>
      <c r="AV116" s="236">
        <f t="shared" si="15"/>
        <v>0</v>
      </c>
      <c r="AW116" s="236">
        <f t="shared" si="15"/>
        <v>0</v>
      </c>
      <c r="AX116" s="236">
        <f t="shared" si="15"/>
        <v>0</v>
      </c>
      <c r="AY116" s="236">
        <f t="shared" si="13"/>
        <v>0</v>
      </c>
      <c r="AZ116" s="236">
        <f t="shared" si="22"/>
        <v>0</v>
      </c>
      <c r="BA116" s="236">
        <f t="shared" si="22"/>
        <v>0</v>
      </c>
      <c r="BB116" s="236">
        <f t="shared" si="22"/>
        <v>0</v>
      </c>
      <c r="BC116" s="236">
        <f t="shared" si="20"/>
        <v>0</v>
      </c>
      <c r="BD116" s="236">
        <f t="shared" si="20"/>
        <v>0</v>
      </c>
      <c r="BE116" s="236">
        <f t="shared" si="20"/>
        <v>0</v>
      </c>
      <c r="BF116" s="236">
        <f t="shared" si="20"/>
        <v>0</v>
      </c>
      <c r="BG116" s="236">
        <f t="shared" si="20"/>
        <v>0</v>
      </c>
      <c r="BH116" s="236">
        <f t="shared" si="20"/>
        <v>0</v>
      </c>
      <c r="BI116" s="236">
        <f t="shared" si="24"/>
        <v>0</v>
      </c>
      <c r="BJ116" s="236">
        <f t="shared" si="24"/>
        <v>0</v>
      </c>
      <c r="BK116" s="236">
        <f t="shared" si="24"/>
        <v>0</v>
      </c>
      <c r="BL116" s="235">
        <f t="shared" si="16"/>
        <v>0</v>
      </c>
      <c r="BM116" s="234"/>
      <c r="BN116" s="234"/>
      <c r="BO116" s="234"/>
      <c r="BP116" s="234"/>
      <c r="BQ116" s="234"/>
      <c r="BR116" s="234"/>
      <c r="BS116" s="234"/>
      <c r="BT116" s="234"/>
      <c r="BU116" s="234"/>
      <c r="BV116" s="234"/>
      <c r="BW116" s="234"/>
      <c r="BX116" s="234"/>
      <c r="BY116" s="234"/>
      <c r="BZ116" s="234"/>
      <c r="CA116" s="234"/>
      <c r="CB116" s="234"/>
      <c r="CC116" s="234"/>
      <c r="CD116" s="234"/>
      <c r="CE116" s="234"/>
      <c r="CF116" s="234"/>
      <c r="CG116" s="234"/>
      <c r="CH116" s="234"/>
      <c r="CI116" s="234"/>
    </row>
    <row r="117" spans="1:87">
      <c r="A117" s="234" t="s">
        <v>330</v>
      </c>
      <c r="B117" s="292">
        <v>1.9599999999999999E-2</v>
      </c>
      <c r="C117" s="292">
        <v>1.9599999999999999E-2</v>
      </c>
      <c r="D117" s="220">
        <v>73181045.980000004</v>
      </c>
      <c r="E117" s="220">
        <v>73181045.980000004</v>
      </c>
      <c r="F117" s="220">
        <v>73165278.010000005</v>
      </c>
      <c r="G117" s="220">
        <v>73175809.959999993</v>
      </c>
      <c r="H117" s="220">
        <v>73202109.879999995</v>
      </c>
      <c r="I117" s="220">
        <v>73202109.879999995</v>
      </c>
      <c r="J117" s="220">
        <v>73233234.879999995</v>
      </c>
      <c r="K117" s="220">
        <v>73273734.879999995</v>
      </c>
      <c r="L117" s="220">
        <v>73292484.879999995</v>
      </c>
      <c r="M117" s="220">
        <v>73301859.879999995</v>
      </c>
      <c r="N117" s="220">
        <v>73301859.879999995</v>
      </c>
      <c r="O117" s="220">
        <v>73301859.879999995</v>
      </c>
      <c r="P117" s="220">
        <f t="shared" si="17"/>
        <v>878812433.97000003</v>
      </c>
      <c r="Q117" s="220">
        <v>73301859.879999995</v>
      </c>
      <c r="R117" s="220">
        <v>73301859.879999995</v>
      </c>
      <c r="S117" s="220">
        <v>73301859.879999995</v>
      </c>
      <c r="T117" s="220">
        <v>73301859.879999995</v>
      </c>
      <c r="U117" s="220">
        <v>73301859.879999995</v>
      </c>
      <c r="V117" s="220">
        <v>73301859.879999995</v>
      </c>
      <c r="W117" s="220">
        <v>73301859.879999995</v>
      </c>
      <c r="X117" s="220">
        <v>73301859.879999995</v>
      </c>
      <c r="Y117" s="220">
        <v>73301859.879999995</v>
      </c>
      <c r="Z117" s="220">
        <v>73301859.879999995</v>
      </c>
      <c r="AA117" s="220">
        <v>73301859.879999995</v>
      </c>
      <c r="AB117" s="220">
        <v>73301859.879999995</v>
      </c>
      <c r="AC117" s="220">
        <v>73301859.879999995</v>
      </c>
      <c r="AD117" s="220">
        <v>73301859.879999995</v>
      </c>
      <c r="AE117" s="220">
        <v>73301859.879999995</v>
      </c>
      <c r="AF117" s="220">
        <v>73301859.879999995</v>
      </c>
      <c r="AG117" s="220">
        <f t="shared" si="18"/>
        <v>879622318.55999994</v>
      </c>
      <c r="AH117" s="234"/>
      <c r="AI117" s="235">
        <f t="shared" si="21"/>
        <v>119529.04</v>
      </c>
      <c r="AJ117" s="235">
        <f t="shared" si="21"/>
        <v>119529.04</v>
      </c>
      <c r="AK117" s="235">
        <f t="shared" si="21"/>
        <v>119503.29</v>
      </c>
      <c r="AL117" s="235">
        <f t="shared" si="19"/>
        <v>119520.49</v>
      </c>
      <c r="AM117" s="235">
        <f t="shared" si="19"/>
        <v>119563.45</v>
      </c>
      <c r="AN117" s="235">
        <f t="shared" si="19"/>
        <v>119563.45</v>
      </c>
      <c r="AO117" s="235">
        <f t="shared" si="19"/>
        <v>119614.28</v>
      </c>
      <c r="AP117" s="235">
        <f t="shared" si="19"/>
        <v>119680.43</v>
      </c>
      <c r="AQ117" s="235">
        <f t="shared" si="19"/>
        <v>119711.06</v>
      </c>
      <c r="AR117" s="235">
        <f t="shared" si="23"/>
        <v>119726.37</v>
      </c>
      <c r="AS117" s="235">
        <f t="shared" si="23"/>
        <v>119726.37</v>
      </c>
      <c r="AT117" s="235">
        <f t="shared" si="23"/>
        <v>119726.37</v>
      </c>
      <c r="AU117" s="236">
        <f t="shared" si="14"/>
        <v>1435393.6400000001</v>
      </c>
      <c r="AV117" s="236">
        <f t="shared" si="15"/>
        <v>119726.37</v>
      </c>
      <c r="AW117" s="236">
        <f t="shared" si="15"/>
        <v>119726.37</v>
      </c>
      <c r="AX117" s="236">
        <f t="shared" si="15"/>
        <v>119726.37</v>
      </c>
      <c r="AY117" s="236">
        <f t="shared" si="13"/>
        <v>119726.37</v>
      </c>
      <c r="AZ117" s="236">
        <f t="shared" si="22"/>
        <v>119726.37</v>
      </c>
      <c r="BA117" s="236">
        <f t="shared" si="22"/>
        <v>119726.37</v>
      </c>
      <c r="BB117" s="236">
        <f t="shared" si="22"/>
        <v>119726.37</v>
      </c>
      <c r="BC117" s="236">
        <f t="shared" si="20"/>
        <v>119726.37</v>
      </c>
      <c r="BD117" s="236">
        <f t="shared" si="20"/>
        <v>119726.37</v>
      </c>
      <c r="BE117" s="236">
        <f t="shared" si="20"/>
        <v>119726.37</v>
      </c>
      <c r="BF117" s="236">
        <f t="shared" si="20"/>
        <v>119726.37</v>
      </c>
      <c r="BG117" s="236">
        <f t="shared" si="20"/>
        <v>119726.37</v>
      </c>
      <c r="BH117" s="236">
        <f t="shared" si="20"/>
        <v>119726.37</v>
      </c>
      <c r="BI117" s="236">
        <f t="shared" si="24"/>
        <v>119726.37</v>
      </c>
      <c r="BJ117" s="236">
        <f t="shared" si="24"/>
        <v>119726.37</v>
      </c>
      <c r="BK117" s="236">
        <f t="shared" si="24"/>
        <v>119726.37</v>
      </c>
      <c r="BL117" s="235">
        <f t="shared" si="16"/>
        <v>1436716.4400000004</v>
      </c>
      <c r="BM117" s="234"/>
      <c r="BN117" s="234"/>
      <c r="BO117" s="234"/>
      <c r="BP117" s="234"/>
      <c r="BQ117" s="234"/>
      <c r="BR117" s="234"/>
      <c r="BS117" s="234"/>
      <c r="BT117" s="234"/>
      <c r="BU117" s="234"/>
      <c r="BV117" s="234"/>
      <c r="BW117" s="234"/>
      <c r="BX117" s="234"/>
      <c r="BY117" s="234"/>
      <c r="BZ117" s="234"/>
      <c r="CA117" s="234"/>
      <c r="CB117" s="234"/>
      <c r="CC117" s="234"/>
      <c r="CD117" s="234"/>
      <c r="CE117" s="234"/>
      <c r="CF117" s="234"/>
      <c r="CG117" s="234"/>
      <c r="CH117" s="234"/>
      <c r="CI117" s="234"/>
    </row>
    <row r="118" spans="1:87">
      <c r="A118" s="234" t="s">
        <v>331</v>
      </c>
      <c r="B118" s="292">
        <v>1.9599999999999999E-2</v>
      </c>
      <c r="C118" s="292">
        <v>1.9599999999999999E-2</v>
      </c>
      <c r="D118" s="220">
        <v>0</v>
      </c>
      <c r="E118" s="220">
        <v>0</v>
      </c>
      <c r="F118" s="220">
        <v>0</v>
      </c>
      <c r="G118" s="220">
        <v>0</v>
      </c>
      <c r="H118" s="220">
        <v>0</v>
      </c>
      <c r="I118" s="220">
        <v>0</v>
      </c>
      <c r="J118" s="220">
        <v>0</v>
      </c>
      <c r="K118" s="220">
        <v>0</v>
      </c>
      <c r="L118" s="220">
        <v>0</v>
      </c>
      <c r="M118" s="220">
        <v>0</v>
      </c>
      <c r="N118" s="220">
        <v>0</v>
      </c>
      <c r="O118" s="220">
        <v>0</v>
      </c>
      <c r="P118" s="220">
        <f t="shared" si="17"/>
        <v>0</v>
      </c>
      <c r="Q118" s="220">
        <v>0</v>
      </c>
      <c r="R118" s="220">
        <v>0</v>
      </c>
      <c r="S118" s="220">
        <v>0</v>
      </c>
      <c r="T118" s="220">
        <v>0</v>
      </c>
      <c r="U118" s="220">
        <v>0</v>
      </c>
      <c r="V118" s="220">
        <v>0</v>
      </c>
      <c r="W118" s="220">
        <v>0</v>
      </c>
      <c r="X118" s="220">
        <v>0</v>
      </c>
      <c r="Y118" s="220">
        <v>0</v>
      </c>
      <c r="Z118" s="220">
        <v>0</v>
      </c>
      <c r="AA118" s="220">
        <v>0</v>
      </c>
      <c r="AB118" s="220">
        <v>0</v>
      </c>
      <c r="AC118" s="220">
        <v>0</v>
      </c>
      <c r="AD118" s="220">
        <v>0</v>
      </c>
      <c r="AE118" s="220">
        <v>0</v>
      </c>
      <c r="AF118" s="220">
        <v>0</v>
      </c>
      <c r="AG118" s="220">
        <f t="shared" si="18"/>
        <v>0</v>
      </c>
      <c r="AH118" s="234"/>
      <c r="AI118" s="235">
        <f t="shared" si="21"/>
        <v>0</v>
      </c>
      <c r="AJ118" s="235">
        <f t="shared" si="21"/>
        <v>0</v>
      </c>
      <c r="AK118" s="235">
        <f t="shared" si="21"/>
        <v>0</v>
      </c>
      <c r="AL118" s="235">
        <f t="shared" si="19"/>
        <v>0</v>
      </c>
      <c r="AM118" s="235">
        <f t="shared" si="19"/>
        <v>0</v>
      </c>
      <c r="AN118" s="235">
        <f t="shared" si="19"/>
        <v>0</v>
      </c>
      <c r="AO118" s="235">
        <f t="shared" si="19"/>
        <v>0</v>
      </c>
      <c r="AP118" s="235">
        <f t="shared" si="19"/>
        <v>0</v>
      </c>
      <c r="AQ118" s="235">
        <f t="shared" si="19"/>
        <v>0</v>
      </c>
      <c r="AR118" s="235">
        <f t="shared" si="23"/>
        <v>0</v>
      </c>
      <c r="AS118" s="235">
        <f t="shared" si="23"/>
        <v>0</v>
      </c>
      <c r="AT118" s="235">
        <f t="shared" si="23"/>
        <v>0</v>
      </c>
      <c r="AU118" s="236">
        <f t="shared" si="14"/>
        <v>0</v>
      </c>
      <c r="AV118" s="236">
        <f t="shared" si="15"/>
        <v>0</v>
      </c>
      <c r="AW118" s="236">
        <f t="shared" si="15"/>
        <v>0</v>
      </c>
      <c r="AX118" s="236">
        <f t="shared" si="15"/>
        <v>0</v>
      </c>
      <c r="AY118" s="236">
        <f t="shared" si="13"/>
        <v>0</v>
      </c>
      <c r="AZ118" s="236">
        <f t="shared" si="22"/>
        <v>0</v>
      </c>
      <c r="BA118" s="236">
        <f t="shared" si="22"/>
        <v>0</v>
      </c>
      <c r="BB118" s="236">
        <f t="shared" si="22"/>
        <v>0</v>
      </c>
      <c r="BC118" s="236">
        <f t="shared" si="20"/>
        <v>0</v>
      </c>
      <c r="BD118" s="236">
        <f t="shared" si="20"/>
        <v>0</v>
      </c>
      <c r="BE118" s="236">
        <f t="shared" si="20"/>
        <v>0</v>
      </c>
      <c r="BF118" s="236">
        <f t="shared" si="20"/>
        <v>0</v>
      </c>
      <c r="BG118" s="236">
        <f t="shared" si="20"/>
        <v>0</v>
      </c>
      <c r="BH118" s="236">
        <f t="shared" si="20"/>
        <v>0</v>
      </c>
      <c r="BI118" s="236">
        <f t="shared" si="24"/>
        <v>0</v>
      </c>
      <c r="BJ118" s="236">
        <f t="shared" si="24"/>
        <v>0</v>
      </c>
      <c r="BK118" s="236">
        <f t="shared" si="24"/>
        <v>0</v>
      </c>
      <c r="BL118" s="235">
        <f t="shared" si="16"/>
        <v>0</v>
      </c>
      <c r="BM118" s="234"/>
      <c r="BN118" s="234"/>
      <c r="BO118" s="234"/>
      <c r="BP118" s="234"/>
      <c r="BQ118" s="234"/>
      <c r="BR118" s="234"/>
      <c r="BS118" s="234"/>
      <c r="BT118" s="234"/>
      <c r="BU118" s="234"/>
      <c r="BV118" s="234"/>
      <c r="BW118" s="234"/>
      <c r="BX118" s="234"/>
      <c r="BY118" s="234"/>
      <c r="BZ118" s="234"/>
      <c r="CA118" s="234"/>
      <c r="CB118" s="234"/>
      <c r="CC118" s="234"/>
      <c r="CD118" s="234"/>
      <c r="CE118" s="234"/>
      <c r="CF118" s="234"/>
      <c r="CG118" s="234"/>
      <c r="CH118" s="234"/>
      <c r="CI118" s="234"/>
    </row>
    <row r="119" spans="1:87">
      <c r="A119" s="234" t="s">
        <v>332</v>
      </c>
      <c r="B119" s="292">
        <v>0</v>
      </c>
      <c r="C119" s="292">
        <v>0</v>
      </c>
      <c r="D119" s="220">
        <v>0</v>
      </c>
      <c r="E119" s="220">
        <v>0</v>
      </c>
      <c r="F119" s="220">
        <v>0</v>
      </c>
      <c r="G119" s="220">
        <v>0</v>
      </c>
      <c r="H119" s="220">
        <v>0</v>
      </c>
      <c r="I119" s="220">
        <v>0</v>
      </c>
      <c r="J119" s="220">
        <v>0</v>
      </c>
      <c r="K119" s="220">
        <v>0</v>
      </c>
      <c r="L119" s="220">
        <v>0</v>
      </c>
      <c r="M119" s="220">
        <v>0</v>
      </c>
      <c r="N119" s="220">
        <v>0</v>
      </c>
      <c r="O119" s="220">
        <v>0</v>
      </c>
      <c r="P119" s="220">
        <f t="shared" si="17"/>
        <v>0</v>
      </c>
      <c r="Q119" s="220">
        <v>0</v>
      </c>
      <c r="R119" s="220">
        <v>0</v>
      </c>
      <c r="S119" s="220">
        <v>0</v>
      </c>
      <c r="T119" s="220">
        <v>0</v>
      </c>
      <c r="U119" s="220">
        <v>0</v>
      </c>
      <c r="V119" s="220">
        <v>0</v>
      </c>
      <c r="W119" s="220">
        <v>0</v>
      </c>
      <c r="X119" s="220">
        <v>0</v>
      </c>
      <c r="Y119" s="220">
        <v>0</v>
      </c>
      <c r="Z119" s="220">
        <v>0</v>
      </c>
      <c r="AA119" s="220">
        <v>0</v>
      </c>
      <c r="AB119" s="220">
        <v>0</v>
      </c>
      <c r="AC119" s="220">
        <v>0</v>
      </c>
      <c r="AD119" s="220">
        <v>0</v>
      </c>
      <c r="AE119" s="220">
        <v>0</v>
      </c>
      <c r="AF119" s="220">
        <v>0</v>
      </c>
      <c r="AG119" s="220">
        <f t="shared" si="18"/>
        <v>0</v>
      </c>
      <c r="AH119" s="234"/>
      <c r="AI119" s="235">
        <f t="shared" si="21"/>
        <v>0</v>
      </c>
      <c r="AJ119" s="235">
        <f t="shared" si="21"/>
        <v>0</v>
      </c>
      <c r="AK119" s="235">
        <f t="shared" si="21"/>
        <v>0</v>
      </c>
      <c r="AL119" s="235">
        <f t="shared" si="19"/>
        <v>0</v>
      </c>
      <c r="AM119" s="235">
        <f t="shared" si="19"/>
        <v>0</v>
      </c>
      <c r="AN119" s="235">
        <f t="shared" si="19"/>
        <v>0</v>
      </c>
      <c r="AO119" s="235">
        <f t="shared" si="19"/>
        <v>0</v>
      </c>
      <c r="AP119" s="235">
        <f t="shared" si="19"/>
        <v>0</v>
      </c>
      <c r="AQ119" s="235">
        <f t="shared" si="19"/>
        <v>0</v>
      </c>
      <c r="AR119" s="235">
        <f t="shared" si="23"/>
        <v>0</v>
      </c>
      <c r="AS119" s="235">
        <f t="shared" si="23"/>
        <v>0</v>
      </c>
      <c r="AT119" s="235">
        <f t="shared" si="23"/>
        <v>0</v>
      </c>
      <c r="AU119" s="236">
        <f t="shared" si="14"/>
        <v>0</v>
      </c>
      <c r="AV119" s="236">
        <f t="shared" si="15"/>
        <v>0</v>
      </c>
      <c r="AW119" s="236">
        <f t="shared" si="15"/>
        <v>0</v>
      </c>
      <c r="AX119" s="236">
        <f t="shared" si="15"/>
        <v>0</v>
      </c>
      <c r="AY119" s="236">
        <f t="shared" si="13"/>
        <v>0</v>
      </c>
      <c r="AZ119" s="236">
        <f t="shared" si="22"/>
        <v>0</v>
      </c>
      <c r="BA119" s="236">
        <f t="shared" si="22"/>
        <v>0</v>
      </c>
      <c r="BB119" s="236">
        <f t="shared" si="22"/>
        <v>0</v>
      </c>
      <c r="BC119" s="236">
        <f t="shared" si="20"/>
        <v>0</v>
      </c>
      <c r="BD119" s="236">
        <f t="shared" si="20"/>
        <v>0</v>
      </c>
      <c r="BE119" s="236">
        <f t="shared" si="20"/>
        <v>0</v>
      </c>
      <c r="BF119" s="236">
        <f t="shared" si="20"/>
        <v>0</v>
      </c>
      <c r="BG119" s="236">
        <f t="shared" si="20"/>
        <v>0</v>
      </c>
      <c r="BH119" s="236">
        <f t="shared" si="20"/>
        <v>0</v>
      </c>
      <c r="BI119" s="236">
        <f t="shared" si="24"/>
        <v>0</v>
      </c>
      <c r="BJ119" s="236">
        <f t="shared" si="24"/>
        <v>0</v>
      </c>
      <c r="BK119" s="236">
        <f t="shared" si="24"/>
        <v>0</v>
      </c>
      <c r="BL119" s="235">
        <f t="shared" si="16"/>
        <v>0</v>
      </c>
      <c r="BM119" s="234"/>
      <c r="BN119" s="234"/>
      <c r="BO119" s="234"/>
      <c r="BP119" s="234"/>
      <c r="BQ119" s="234"/>
      <c r="BR119" s="234"/>
      <c r="BS119" s="234"/>
      <c r="BT119" s="234"/>
      <c r="BU119" s="234"/>
      <c r="BV119" s="234"/>
      <c r="BW119" s="234"/>
      <c r="BX119" s="234"/>
      <c r="BY119" s="234"/>
      <c r="BZ119" s="234"/>
      <c r="CA119" s="234"/>
      <c r="CB119" s="234"/>
      <c r="CC119" s="234"/>
      <c r="CD119" s="234"/>
      <c r="CE119" s="234"/>
      <c r="CF119" s="234"/>
      <c r="CG119" s="234"/>
      <c r="CH119" s="234"/>
      <c r="CI119" s="234"/>
    </row>
    <row r="120" spans="1:87">
      <c r="A120" s="234" t="s">
        <v>333</v>
      </c>
      <c r="B120" s="292">
        <v>0</v>
      </c>
      <c r="C120" s="292">
        <v>0</v>
      </c>
      <c r="D120" s="220">
        <v>0</v>
      </c>
      <c r="E120" s="220">
        <v>0</v>
      </c>
      <c r="F120" s="220">
        <v>0</v>
      </c>
      <c r="G120" s="220">
        <v>0</v>
      </c>
      <c r="H120" s="220">
        <v>0</v>
      </c>
      <c r="I120" s="220">
        <v>0</v>
      </c>
      <c r="J120" s="220">
        <v>0</v>
      </c>
      <c r="K120" s="220">
        <v>0</v>
      </c>
      <c r="L120" s="220">
        <v>0</v>
      </c>
      <c r="M120" s="220">
        <v>0</v>
      </c>
      <c r="N120" s="220">
        <v>0</v>
      </c>
      <c r="O120" s="220">
        <v>0</v>
      </c>
      <c r="P120" s="220">
        <f t="shared" si="17"/>
        <v>0</v>
      </c>
      <c r="Q120" s="220">
        <v>0</v>
      </c>
      <c r="R120" s="220">
        <v>0</v>
      </c>
      <c r="S120" s="220">
        <v>0</v>
      </c>
      <c r="T120" s="220">
        <v>0</v>
      </c>
      <c r="U120" s="220">
        <v>0</v>
      </c>
      <c r="V120" s="220">
        <v>0</v>
      </c>
      <c r="W120" s="220">
        <v>0</v>
      </c>
      <c r="X120" s="220">
        <v>0</v>
      </c>
      <c r="Y120" s="220">
        <v>0</v>
      </c>
      <c r="Z120" s="220">
        <v>0</v>
      </c>
      <c r="AA120" s="220">
        <v>0</v>
      </c>
      <c r="AB120" s="220">
        <v>0</v>
      </c>
      <c r="AC120" s="220">
        <v>0</v>
      </c>
      <c r="AD120" s="220">
        <v>0</v>
      </c>
      <c r="AE120" s="220">
        <v>0</v>
      </c>
      <c r="AF120" s="220">
        <v>0</v>
      </c>
      <c r="AG120" s="220">
        <f t="shared" si="18"/>
        <v>0</v>
      </c>
      <c r="AH120" s="234"/>
      <c r="AI120" s="235">
        <f t="shared" si="21"/>
        <v>0</v>
      </c>
      <c r="AJ120" s="235">
        <f t="shared" si="21"/>
        <v>0</v>
      </c>
      <c r="AK120" s="235">
        <f t="shared" si="21"/>
        <v>0</v>
      </c>
      <c r="AL120" s="235">
        <f t="shared" si="19"/>
        <v>0</v>
      </c>
      <c r="AM120" s="235">
        <f t="shared" si="19"/>
        <v>0</v>
      </c>
      <c r="AN120" s="235">
        <f t="shared" si="19"/>
        <v>0</v>
      </c>
      <c r="AO120" s="235">
        <f t="shared" si="19"/>
        <v>0</v>
      </c>
      <c r="AP120" s="235">
        <f t="shared" si="19"/>
        <v>0</v>
      </c>
      <c r="AQ120" s="235">
        <f t="shared" si="19"/>
        <v>0</v>
      </c>
      <c r="AR120" s="235">
        <f t="shared" si="23"/>
        <v>0</v>
      </c>
      <c r="AS120" s="235">
        <f t="shared" si="23"/>
        <v>0</v>
      </c>
      <c r="AT120" s="235">
        <f t="shared" si="23"/>
        <v>0</v>
      </c>
      <c r="AU120" s="236">
        <f t="shared" si="14"/>
        <v>0</v>
      </c>
      <c r="AV120" s="236">
        <f t="shared" si="15"/>
        <v>0</v>
      </c>
      <c r="AW120" s="236">
        <f t="shared" si="15"/>
        <v>0</v>
      </c>
      <c r="AX120" s="236">
        <f t="shared" si="15"/>
        <v>0</v>
      </c>
      <c r="AY120" s="236">
        <f t="shared" si="13"/>
        <v>0</v>
      </c>
      <c r="AZ120" s="236">
        <f t="shared" si="22"/>
        <v>0</v>
      </c>
      <c r="BA120" s="236">
        <f t="shared" si="22"/>
        <v>0</v>
      </c>
      <c r="BB120" s="236">
        <f t="shared" si="22"/>
        <v>0</v>
      </c>
      <c r="BC120" s="236">
        <f t="shared" si="20"/>
        <v>0</v>
      </c>
      <c r="BD120" s="236">
        <f t="shared" si="20"/>
        <v>0</v>
      </c>
      <c r="BE120" s="236">
        <f t="shared" si="20"/>
        <v>0</v>
      </c>
      <c r="BF120" s="236">
        <f t="shared" si="20"/>
        <v>0</v>
      </c>
      <c r="BG120" s="236">
        <f t="shared" si="20"/>
        <v>0</v>
      </c>
      <c r="BH120" s="236">
        <f t="shared" si="20"/>
        <v>0</v>
      </c>
      <c r="BI120" s="236">
        <f t="shared" si="24"/>
        <v>0</v>
      </c>
      <c r="BJ120" s="236">
        <f t="shared" si="24"/>
        <v>0</v>
      </c>
      <c r="BK120" s="236">
        <f t="shared" si="24"/>
        <v>0</v>
      </c>
      <c r="BL120" s="235">
        <f t="shared" si="16"/>
        <v>0</v>
      </c>
      <c r="BM120" s="234"/>
      <c r="BN120" s="234"/>
      <c r="BO120" s="234"/>
      <c r="BP120" s="234"/>
      <c r="BQ120" s="234"/>
      <c r="BR120" s="234"/>
      <c r="BS120" s="234"/>
      <c r="BT120" s="234"/>
      <c r="BU120" s="234"/>
      <c r="BV120" s="234"/>
      <c r="BW120" s="234"/>
      <c r="BX120" s="234"/>
      <c r="BY120" s="234"/>
      <c r="BZ120" s="234"/>
      <c r="CA120" s="234"/>
      <c r="CB120" s="234"/>
      <c r="CC120" s="234"/>
      <c r="CD120" s="234"/>
      <c r="CE120" s="234"/>
      <c r="CF120" s="234"/>
      <c r="CG120" s="234"/>
      <c r="CH120" s="234"/>
      <c r="CI120" s="234"/>
    </row>
    <row r="121" spans="1:87">
      <c r="A121" s="234" t="s">
        <v>334</v>
      </c>
      <c r="B121" s="231">
        <v>0</v>
      </c>
      <c r="C121" s="231">
        <v>0</v>
      </c>
      <c r="D121" s="220">
        <v>287727.86</v>
      </c>
      <c r="E121" s="220">
        <v>0</v>
      </c>
      <c r="F121" s="220">
        <v>0</v>
      </c>
      <c r="G121" s="220">
        <v>0</v>
      </c>
      <c r="H121" s="220">
        <v>0</v>
      </c>
      <c r="I121" s="220">
        <v>0</v>
      </c>
      <c r="J121" s="220">
        <v>0</v>
      </c>
      <c r="K121" s="220">
        <v>0</v>
      </c>
      <c r="L121" s="220">
        <v>0</v>
      </c>
      <c r="M121" s="220">
        <v>0</v>
      </c>
      <c r="N121" s="220">
        <v>0</v>
      </c>
      <c r="O121" s="220">
        <v>0</v>
      </c>
      <c r="P121" s="220">
        <f t="shared" si="17"/>
        <v>287727.86</v>
      </c>
      <c r="Q121" s="220">
        <v>0</v>
      </c>
      <c r="R121" s="220">
        <v>0</v>
      </c>
      <c r="S121" s="220">
        <v>0</v>
      </c>
      <c r="T121" s="220">
        <v>0</v>
      </c>
      <c r="U121" s="220">
        <v>0</v>
      </c>
      <c r="V121" s="220">
        <v>0</v>
      </c>
      <c r="W121" s="220">
        <v>0</v>
      </c>
      <c r="X121" s="220">
        <v>0</v>
      </c>
      <c r="Y121" s="220">
        <v>0</v>
      </c>
      <c r="Z121" s="220">
        <v>0</v>
      </c>
      <c r="AA121" s="220">
        <v>0</v>
      </c>
      <c r="AB121" s="220">
        <v>0</v>
      </c>
      <c r="AC121" s="220">
        <v>0</v>
      </c>
      <c r="AD121" s="220">
        <v>0</v>
      </c>
      <c r="AE121" s="220">
        <v>0</v>
      </c>
      <c r="AF121" s="220">
        <v>0</v>
      </c>
      <c r="AG121" s="220">
        <f t="shared" si="18"/>
        <v>0</v>
      </c>
      <c r="AH121" s="234"/>
      <c r="AI121" s="235">
        <f t="shared" si="21"/>
        <v>0</v>
      </c>
      <c r="AJ121" s="235">
        <f t="shared" si="21"/>
        <v>0</v>
      </c>
      <c r="AK121" s="235">
        <f t="shared" si="21"/>
        <v>0</v>
      </c>
      <c r="AL121" s="235">
        <f t="shared" si="19"/>
        <v>0</v>
      </c>
      <c r="AM121" s="235">
        <f t="shared" si="19"/>
        <v>0</v>
      </c>
      <c r="AN121" s="235">
        <f t="shared" si="19"/>
        <v>0</v>
      </c>
      <c r="AO121" s="235">
        <f t="shared" si="19"/>
        <v>0</v>
      </c>
      <c r="AP121" s="235">
        <f t="shared" si="19"/>
        <v>0</v>
      </c>
      <c r="AQ121" s="235">
        <f t="shared" si="19"/>
        <v>0</v>
      </c>
      <c r="AR121" s="235">
        <f t="shared" si="23"/>
        <v>0</v>
      </c>
      <c r="AS121" s="235">
        <f t="shared" si="23"/>
        <v>0</v>
      </c>
      <c r="AT121" s="235">
        <f t="shared" si="23"/>
        <v>0</v>
      </c>
      <c r="AU121" s="236">
        <f t="shared" si="14"/>
        <v>0</v>
      </c>
      <c r="AV121" s="236">
        <f t="shared" si="15"/>
        <v>0</v>
      </c>
      <c r="AW121" s="236">
        <f t="shared" si="15"/>
        <v>0</v>
      </c>
      <c r="AX121" s="236">
        <f t="shared" si="15"/>
        <v>0</v>
      </c>
      <c r="AY121" s="236">
        <f t="shared" si="13"/>
        <v>0</v>
      </c>
      <c r="AZ121" s="236">
        <f t="shared" si="22"/>
        <v>0</v>
      </c>
      <c r="BA121" s="236">
        <f t="shared" si="22"/>
        <v>0</v>
      </c>
      <c r="BB121" s="236">
        <f t="shared" si="22"/>
        <v>0</v>
      </c>
      <c r="BC121" s="236">
        <f t="shared" si="20"/>
        <v>0</v>
      </c>
      <c r="BD121" s="236">
        <f t="shared" si="20"/>
        <v>0</v>
      </c>
      <c r="BE121" s="236">
        <f t="shared" si="20"/>
        <v>0</v>
      </c>
      <c r="BF121" s="236">
        <f t="shared" si="20"/>
        <v>0</v>
      </c>
      <c r="BG121" s="236">
        <f t="shared" si="20"/>
        <v>0</v>
      </c>
      <c r="BH121" s="236">
        <f t="shared" si="20"/>
        <v>0</v>
      </c>
      <c r="BI121" s="236">
        <f t="shared" si="24"/>
        <v>0</v>
      </c>
      <c r="BJ121" s="236">
        <f t="shared" si="24"/>
        <v>0</v>
      </c>
      <c r="BK121" s="236">
        <f t="shared" si="24"/>
        <v>0</v>
      </c>
      <c r="BL121" s="235">
        <f t="shared" si="16"/>
        <v>0</v>
      </c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  <c r="CC121" s="234"/>
      <c r="CD121" s="234"/>
      <c r="CE121" s="234"/>
      <c r="CF121" s="234"/>
      <c r="CG121" s="234"/>
      <c r="CH121" s="234"/>
      <c r="CI121" s="234"/>
    </row>
    <row r="122" spans="1:87">
      <c r="A122" s="234" t="s">
        <v>335</v>
      </c>
      <c r="B122" s="292">
        <v>0</v>
      </c>
      <c r="C122" s="292">
        <v>0</v>
      </c>
      <c r="D122" s="220">
        <v>0</v>
      </c>
      <c r="E122" s="220">
        <v>0</v>
      </c>
      <c r="F122" s="220">
        <v>0</v>
      </c>
      <c r="G122" s="220">
        <v>0</v>
      </c>
      <c r="H122" s="220">
        <v>0</v>
      </c>
      <c r="I122" s="220">
        <v>0</v>
      </c>
      <c r="J122" s="220">
        <v>0</v>
      </c>
      <c r="K122" s="220">
        <v>0</v>
      </c>
      <c r="L122" s="220">
        <v>0</v>
      </c>
      <c r="M122" s="220">
        <v>0</v>
      </c>
      <c r="N122" s="220">
        <v>0</v>
      </c>
      <c r="O122" s="220">
        <v>0</v>
      </c>
      <c r="P122" s="220">
        <f t="shared" si="17"/>
        <v>0</v>
      </c>
      <c r="Q122" s="220">
        <v>0</v>
      </c>
      <c r="R122" s="220">
        <v>0</v>
      </c>
      <c r="S122" s="220">
        <v>0</v>
      </c>
      <c r="T122" s="220">
        <v>0</v>
      </c>
      <c r="U122" s="220">
        <v>0</v>
      </c>
      <c r="V122" s="220">
        <v>0</v>
      </c>
      <c r="W122" s="220">
        <v>0</v>
      </c>
      <c r="X122" s="220">
        <v>0</v>
      </c>
      <c r="Y122" s="220">
        <v>0</v>
      </c>
      <c r="Z122" s="220">
        <v>0</v>
      </c>
      <c r="AA122" s="220">
        <v>0</v>
      </c>
      <c r="AB122" s="220">
        <v>0</v>
      </c>
      <c r="AC122" s="220">
        <v>0</v>
      </c>
      <c r="AD122" s="220">
        <v>0</v>
      </c>
      <c r="AE122" s="220">
        <v>0</v>
      </c>
      <c r="AF122" s="220">
        <v>0</v>
      </c>
      <c r="AG122" s="220">
        <f t="shared" si="18"/>
        <v>0</v>
      </c>
      <c r="AH122" s="234"/>
      <c r="AI122" s="235">
        <f t="shared" si="21"/>
        <v>0</v>
      </c>
      <c r="AJ122" s="235">
        <f t="shared" si="21"/>
        <v>0</v>
      </c>
      <c r="AK122" s="235">
        <f t="shared" si="21"/>
        <v>0</v>
      </c>
      <c r="AL122" s="235">
        <f t="shared" si="19"/>
        <v>0</v>
      </c>
      <c r="AM122" s="235">
        <f t="shared" si="19"/>
        <v>0</v>
      </c>
      <c r="AN122" s="235">
        <f t="shared" si="19"/>
        <v>0</v>
      </c>
      <c r="AO122" s="235">
        <f t="shared" si="19"/>
        <v>0</v>
      </c>
      <c r="AP122" s="235">
        <f t="shared" si="19"/>
        <v>0</v>
      </c>
      <c r="AQ122" s="235">
        <f t="shared" si="19"/>
        <v>0</v>
      </c>
      <c r="AR122" s="235">
        <f t="shared" si="23"/>
        <v>0</v>
      </c>
      <c r="AS122" s="235">
        <f t="shared" si="23"/>
        <v>0</v>
      </c>
      <c r="AT122" s="235">
        <f t="shared" si="23"/>
        <v>0</v>
      </c>
      <c r="AU122" s="236">
        <f t="shared" si="14"/>
        <v>0</v>
      </c>
      <c r="AV122" s="236">
        <f t="shared" si="15"/>
        <v>0</v>
      </c>
      <c r="AW122" s="236">
        <f t="shared" si="15"/>
        <v>0</v>
      </c>
      <c r="AX122" s="236">
        <f t="shared" si="15"/>
        <v>0</v>
      </c>
      <c r="AY122" s="236">
        <f t="shared" si="13"/>
        <v>0</v>
      </c>
      <c r="AZ122" s="236">
        <f t="shared" si="22"/>
        <v>0</v>
      </c>
      <c r="BA122" s="236">
        <f t="shared" si="22"/>
        <v>0</v>
      </c>
      <c r="BB122" s="236">
        <f t="shared" si="22"/>
        <v>0</v>
      </c>
      <c r="BC122" s="236">
        <f t="shared" si="20"/>
        <v>0</v>
      </c>
      <c r="BD122" s="236">
        <f t="shared" si="20"/>
        <v>0</v>
      </c>
      <c r="BE122" s="236">
        <f t="shared" si="20"/>
        <v>0</v>
      </c>
      <c r="BF122" s="236">
        <f t="shared" si="20"/>
        <v>0</v>
      </c>
      <c r="BG122" s="236">
        <f t="shared" si="20"/>
        <v>0</v>
      </c>
      <c r="BH122" s="236">
        <f t="shared" si="20"/>
        <v>0</v>
      </c>
      <c r="BI122" s="236">
        <f t="shared" si="24"/>
        <v>0</v>
      </c>
      <c r="BJ122" s="236">
        <f t="shared" si="24"/>
        <v>0</v>
      </c>
      <c r="BK122" s="236">
        <f t="shared" si="24"/>
        <v>0</v>
      </c>
      <c r="BL122" s="235">
        <f t="shared" si="16"/>
        <v>0</v>
      </c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</row>
    <row r="123" spans="1:87">
      <c r="A123" s="234" t="s">
        <v>336</v>
      </c>
      <c r="B123" s="292">
        <v>2.52E-2</v>
      </c>
      <c r="C123" s="292">
        <v>2.52E-2</v>
      </c>
      <c r="D123" s="220">
        <v>250130.24</v>
      </c>
      <c r="E123" s="220">
        <v>250130.24</v>
      </c>
      <c r="F123" s="220">
        <v>250130.24</v>
      </c>
      <c r="G123" s="220">
        <v>250130.24</v>
      </c>
      <c r="H123" s="220">
        <v>250130.24</v>
      </c>
      <c r="I123" s="220">
        <v>250130.24</v>
      </c>
      <c r="J123" s="220">
        <v>250130.24</v>
      </c>
      <c r="K123" s="220">
        <v>250130.24</v>
      </c>
      <c r="L123" s="220">
        <v>250130.24</v>
      </c>
      <c r="M123" s="220">
        <v>250130.24</v>
      </c>
      <c r="N123" s="220">
        <v>250130.24</v>
      </c>
      <c r="O123" s="220">
        <v>250130.24</v>
      </c>
      <c r="P123" s="220">
        <f t="shared" si="17"/>
        <v>3001562.8800000008</v>
      </c>
      <c r="Q123" s="220">
        <v>250130.24</v>
      </c>
      <c r="R123" s="220">
        <v>250130.24</v>
      </c>
      <c r="S123" s="220">
        <v>250130.24</v>
      </c>
      <c r="T123" s="220">
        <v>250130.24</v>
      </c>
      <c r="U123" s="220">
        <v>250130.24</v>
      </c>
      <c r="V123" s="220">
        <v>250130.24</v>
      </c>
      <c r="W123" s="220">
        <v>250130.24</v>
      </c>
      <c r="X123" s="220">
        <v>250130.24</v>
      </c>
      <c r="Y123" s="220">
        <v>250130.24</v>
      </c>
      <c r="Z123" s="220">
        <v>250130.24</v>
      </c>
      <c r="AA123" s="220">
        <v>250130.24</v>
      </c>
      <c r="AB123" s="220">
        <v>250130.24</v>
      </c>
      <c r="AC123" s="220">
        <v>250130.24</v>
      </c>
      <c r="AD123" s="220">
        <v>250130.24</v>
      </c>
      <c r="AE123" s="220">
        <v>250130.24</v>
      </c>
      <c r="AF123" s="220">
        <v>250130.24</v>
      </c>
      <c r="AG123" s="220">
        <f t="shared" si="18"/>
        <v>3001562.8800000008</v>
      </c>
      <c r="AH123" s="234"/>
      <c r="AI123" s="235">
        <f t="shared" si="21"/>
        <v>525.27</v>
      </c>
      <c r="AJ123" s="235">
        <f t="shared" si="21"/>
        <v>525.27</v>
      </c>
      <c r="AK123" s="235">
        <f t="shared" si="21"/>
        <v>525.27</v>
      </c>
      <c r="AL123" s="235">
        <f t="shared" si="19"/>
        <v>525.27</v>
      </c>
      <c r="AM123" s="235">
        <f t="shared" si="19"/>
        <v>525.27</v>
      </c>
      <c r="AN123" s="235">
        <f t="shared" si="19"/>
        <v>525.27</v>
      </c>
      <c r="AO123" s="235">
        <f t="shared" si="19"/>
        <v>525.27</v>
      </c>
      <c r="AP123" s="235">
        <f t="shared" si="19"/>
        <v>525.27</v>
      </c>
      <c r="AQ123" s="235">
        <f t="shared" si="19"/>
        <v>525.27</v>
      </c>
      <c r="AR123" s="235">
        <f t="shared" si="23"/>
        <v>525.27</v>
      </c>
      <c r="AS123" s="235">
        <f t="shared" si="23"/>
        <v>525.27</v>
      </c>
      <c r="AT123" s="235">
        <f t="shared" si="23"/>
        <v>525.27</v>
      </c>
      <c r="AU123" s="236">
        <f t="shared" si="14"/>
        <v>6303.2400000000016</v>
      </c>
      <c r="AV123" s="236">
        <f t="shared" si="15"/>
        <v>525.27</v>
      </c>
      <c r="AW123" s="236">
        <f t="shared" si="15"/>
        <v>525.27</v>
      </c>
      <c r="AX123" s="236">
        <f t="shared" si="15"/>
        <v>525.27</v>
      </c>
      <c r="AY123" s="236">
        <f t="shared" si="13"/>
        <v>525.27</v>
      </c>
      <c r="AZ123" s="236">
        <f t="shared" si="22"/>
        <v>525.27</v>
      </c>
      <c r="BA123" s="236">
        <f t="shared" si="22"/>
        <v>525.27</v>
      </c>
      <c r="BB123" s="236">
        <f t="shared" si="22"/>
        <v>525.27</v>
      </c>
      <c r="BC123" s="236">
        <f t="shared" si="20"/>
        <v>525.27</v>
      </c>
      <c r="BD123" s="236">
        <f t="shared" si="20"/>
        <v>525.27</v>
      </c>
      <c r="BE123" s="236">
        <f t="shared" si="20"/>
        <v>525.27</v>
      </c>
      <c r="BF123" s="236">
        <f t="shared" si="20"/>
        <v>525.27</v>
      </c>
      <c r="BG123" s="236">
        <f t="shared" si="20"/>
        <v>525.27</v>
      </c>
      <c r="BH123" s="236">
        <f t="shared" si="20"/>
        <v>525.27</v>
      </c>
      <c r="BI123" s="236">
        <f t="shared" si="24"/>
        <v>525.27</v>
      </c>
      <c r="BJ123" s="236">
        <f t="shared" si="24"/>
        <v>525.27</v>
      </c>
      <c r="BK123" s="236">
        <f t="shared" si="24"/>
        <v>525.27</v>
      </c>
      <c r="BL123" s="235">
        <f t="shared" si="16"/>
        <v>6303.2400000000016</v>
      </c>
      <c r="BM123" s="234"/>
      <c r="BN123" s="234"/>
      <c r="BO123" s="234"/>
      <c r="BP123" s="234"/>
      <c r="BQ123" s="234"/>
      <c r="BR123" s="234"/>
      <c r="BS123" s="234"/>
      <c r="BT123" s="234"/>
      <c r="BU123" s="234"/>
      <c r="BV123" s="234"/>
      <c r="BW123" s="234"/>
      <c r="BX123" s="234"/>
      <c r="BY123" s="234"/>
      <c r="BZ123" s="234"/>
      <c r="CA123" s="234"/>
      <c r="CB123" s="234"/>
      <c r="CC123" s="234"/>
      <c r="CD123" s="234"/>
      <c r="CE123" s="234"/>
      <c r="CF123" s="234"/>
      <c r="CG123" s="234"/>
      <c r="CH123" s="234"/>
      <c r="CI123" s="234"/>
    </row>
    <row r="124" spans="1:87">
      <c r="A124" s="234" t="s">
        <v>337</v>
      </c>
      <c r="B124" s="292">
        <v>1.6199999999999999E-2</v>
      </c>
      <c r="C124" s="292">
        <v>1.6199999999999999E-2</v>
      </c>
      <c r="D124" s="220">
        <v>393782.15</v>
      </c>
      <c r="E124" s="220">
        <v>393782.15</v>
      </c>
      <c r="F124" s="220">
        <v>393782.15</v>
      </c>
      <c r="G124" s="220">
        <v>393782.15</v>
      </c>
      <c r="H124" s="220">
        <v>393782.15</v>
      </c>
      <c r="I124" s="220">
        <v>393782.15</v>
      </c>
      <c r="J124" s="220">
        <v>393782.15</v>
      </c>
      <c r="K124" s="220">
        <v>393782.15</v>
      </c>
      <c r="L124" s="220">
        <v>393782.15</v>
      </c>
      <c r="M124" s="220">
        <v>393782.15</v>
      </c>
      <c r="N124" s="220">
        <v>393782.15</v>
      </c>
      <c r="O124" s="220">
        <v>393782.15</v>
      </c>
      <c r="P124" s="220">
        <f t="shared" si="17"/>
        <v>4725385.8</v>
      </c>
      <c r="Q124" s="220">
        <v>393782.15</v>
      </c>
      <c r="R124" s="220">
        <v>393782.15</v>
      </c>
      <c r="S124" s="220">
        <v>393782.15</v>
      </c>
      <c r="T124" s="220">
        <v>393782.15</v>
      </c>
      <c r="U124" s="220">
        <v>393782.15</v>
      </c>
      <c r="V124" s="220">
        <v>393782.15</v>
      </c>
      <c r="W124" s="220">
        <v>393782.15</v>
      </c>
      <c r="X124" s="220">
        <v>393782.15</v>
      </c>
      <c r="Y124" s="220">
        <v>393782.15</v>
      </c>
      <c r="Z124" s="220">
        <v>393782.15</v>
      </c>
      <c r="AA124" s="220">
        <v>393782.15</v>
      </c>
      <c r="AB124" s="220">
        <v>393782.15</v>
      </c>
      <c r="AC124" s="220">
        <v>393782.15</v>
      </c>
      <c r="AD124" s="220">
        <v>393782.15</v>
      </c>
      <c r="AE124" s="220">
        <v>393782.15</v>
      </c>
      <c r="AF124" s="220">
        <v>393782.15</v>
      </c>
      <c r="AG124" s="220">
        <f t="shared" si="18"/>
        <v>4725385.8</v>
      </c>
      <c r="AH124" s="234"/>
      <c r="AI124" s="235">
        <f t="shared" si="21"/>
        <v>531.61</v>
      </c>
      <c r="AJ124" s="235">
        <f t="shared" si="21"/>
        <v>531.61</v>
      </c>
      <c r="AK124" s="235">
        <f t="shared" si="21"/>
        <v>531.61</v>
      </c>
      <c r="AL124" s="235">
        <f t="shared" si="19"/>
        <v>531.61</v>
      </c>
      <c r="AM124" s="235">
        <f t="shared" si="19"/>
        <v>531.61</v>
      </c>
      <c r="AN124" s="235">
        <f t="shared" si="19"/>
        <v>531.61</v>
      </c>
      <c r="AO124" s="235">
        <f t="shared" si="19"/>
        <v>531.61</v>
      </c>
      <c r="AP124" s="235">
        <f t="shared" si="19"/>
        <v>531.61</v>
      </c>
      <c r="AQ124" s="235">
        <f t="shared" si="19"/>
        <v>531.61</v>
      </c>
      <c r="AR124" s="235">
        <f t="shared" si="23"/>
        <v>531.61</v>
      </c>
      <c r="AS124" s="235">
        <f t="shared" si="23"/>
        <v>531.61</v>
      </c>
      <c r="AT124" s="235">
        <f t="shared" si="23"/>
        <v>531.61</v>
      </c>
      <c r="AU124" s="236">
        <f t="shared" si="14"/>
        <v>6379.3199999999988</v>
      </c>
      <c r="AV124" s="236">
        <f t="shared" si="15"/>
        <v>531.61</v>
      </c>
      <c r="AW124" s="236">
        <f t="shared" si="15"/>
        <v>531.61</v>
      </c>
      <c r="AX124" s="236">
        <f t="shared" si="15"/>
        <v>531.61</v>
      </c>
      <c r="AY124" s="236">
        <f t="shared" si="13"/>
        <v>531.61</v>
      </c>
      <c r="AZ124" s="236">
        <f t="shared" si="22"/>
        <v>531.61</v>
      </c>
      <c r="BA124" s="236">
        <f t="shared" si="22"/>
        <v>531.61</v>
      </c>
      <c r="BB124" s="236">
        <f t="shared" si="22"/>
        <v>531.61</v>
      </c>
      <c r="BC124" s="236">
        <f t="shared" si="20"/>
        <v>531.61</v>
      </c>
      <c r="BD124" s="236">
        <f t="shared" si="20"/>
        <v>531.61</v>
      </c>
      <c r="BE124" s="236">
        <f t="shared" si="20"/>
        <v>531.61</v>
      </c>
      <c r="BF124" s="236">
        <f t="shared" si="20"/>
        <v>531.61</v>
      </c>
      <c r="BG124" s="236">
        <f t="shared" si="20"/>
        <v>531.61</v>
      </c>
      <c r="BH124" s="236">
        <f t="shared" si="20"/>
        <v>531.61</v>
      </c>
      <c r="BI124" s="236">
        <f t="shared" si="24"/>
        <v>531.61</v>
      </c>
      <c r="BJ124" s="236">
        <f t="shared" si="24"/>
        <v>531.61</v>
      </c>
      <c r="BK124" s="236">
        <f t="shared" si="24"/>
        <v>531.61</v>
      </c>
      <c r="BL124" s="235">
        <f t="shared" si="16"/>
        <v>6379.3199999999988</v>
      </c>
      <c r="BM124" s="234"/>
      <c r="BN124" s="234"/>
      <c r="BO124" s="234"/>
      <c r="BP124" s="234"/>
      <c r="BQ124" s="234"/>
      <c r="BR124" s="234"/>
      <c r="BS124" s="234"/>
      <c r="BT124" s="234"/>
      <c r="BU124" s="234"/>
      <c r="BV124" s="234"/>
      <c r="BW124" s="234"/>
      <c r="BX124" s="234"/>
      <c r="BY124" s="234"/>
      <c r="BZ124" s="234"/>
      <c r="CA124" s="234"/>
      <c r="CB124" s="234"/>
      <c r="CC124" s="234"/>
      <c r="CD124" s="234"/>
      <c r="CE124" s="234"/>
      <c r="CF124" s="234"/>
      <c r="CG124" s="234"/>
      <c r="CH124" s="234"/>
      <c r="CI124" s="234"/>
    </row>
    <row r="125" spans="1:87">
      <c r="A125" s="234" t="s">
        <v>338</v>
      </c>
      <c r="B125" s="292">
        <v>5.2899999999999996E-2</v>
      </c>
      <c r="C125" s="292">
        <v>5.2899999999999996E-2</v>
      </c>
      <c r="D125" s="220">
        <v>51749946.140000001</v>
      </c>
      <c r="E125" s="220">
        <v>51749946.140000001</v>
      </c>
      <c r="F125" s="220">
        <v>51749946.140000001</v>
      </c>
      <c r="G125" s="220">
        <v>51559208.600000001</v>
      </c>
      <c r="H125" s="220">
        <v>51354736.969999999</v>
      </c>
      <c r="I125" s="220">
        <v>51304185.509999998</v>
      </c>
      <c r="J125" s="220">
        <v>51220041.965000004</v>
      </c>
      <c r="K125" s="220">
        <v>51172715.789999999</v>
      </c>
      <c r="L125" s="220">
        <v>51172715.789999999</v>
      </c>
      <c r="M125" s="220">
        <v>51172715.789999999</v>
      </c>
      <c r="N125" s="220">
        <v>51172715.789999999</v>
      </c>
      <c r="O125" s="220">
        <v>51172715.789999999</v>
      </c>
      <c r="P125" s="220">
        <f t="shared" si="17"/>
        <v>616551590.41500008</v>
      </c>
      <c r="Q125" s="220">
        <v>51172715.789999999</v>
      </c>
      <c r="R125" s="220">
        <v>51172715.789999999</v>
      </c>
      <c r="S125" s="220">
        <v>51172715.789999999</v>
      </c>
      <c r="T125" s="220">
        <v>51172715.789999999</v>
      </c>
      <c r="U125" s="220">
        <v>51172715.789999999</v>
      </c>
      <c r="V125" s="220">
        <v>51172715.789999999</v>
      </c>
      <c r="W125" s="220">
        <v>51172715.789999999</v>
      </c>
      <c r="X125" s="220">
        <v>51172715.789999999</v>
      </c>
      <c r="Y125" s="220">
        <v>51172715.789999999</v>
      </c>
      <c r="Z125" s="220">
        <v>51172715.789999999</v>
      </c>
      <c r="AA125" s="220">
        <v>51172715.789999999</v>
      </c>
      <c r="AB125" s="220">
        <v>51172715.789999999</v>
      </c>
      <c r="AC125" s="220">
        <v>51172715.789999999</v>
      </c>
      <c r="AD125" s="220">
        <v>51172715.789999999</v>
      </c>
      <c r="AE125" s="220">
        <v>51172715.789999999</v>
      </c>
      <c r="AF125" s="220">
        <v>51172715.789999999</v>
      </c>
      <c r="AG125" s="220">
        <f t="shared" si="18"/>
        <v>614072589.48000002</v>
      </c>
      <c r="AH125" s="234"/>
      <c r="AI125" s="235">
        <f t="shared" si="21"/>
        <v>228131.01</v>
      </c>
      <c r="AJ125" s="235">
        <f t="shared" si="21"/>
        <v>228131.01</v>
      </c>
      <c r="AK125" s="235">
        <f t="shared" si="21"/>
        <v>228131.01</v>
      </c>
      <c r="AL125" s="235">
        <f t="shared" si="19"/>
        <v>227290.18</v>
      </c>
      <c r="AM125" s="235">
        <f t="shared" si="19"/>
        <v>226388.8</v>
      </c>
      <c r="AN125" s="235">
        <f t="shared" si="19"/>
        <v>226165.95</v>
      </c>
      <c r="AO125" s="235">
        <f t="shared" si="19"/>
        <v>225795.02</v>
      </c>
      <c r="AP125" s="235">
        <f t="shared" si="19"/>
        <v>225586.39</v>
      </c>
      <c r="AQ125" s="235">
        <f t="shared" si="19"/>
        <v>225586.39</v>
      </c>
      <c r="AR125" s="235">
        <f t="shared" si="23"/>
        <v>225586.39</v>
      </c>
      <c r="AS125" s="235">
        <f t="shared" si="23"/>
        <v>225586.39</v>
      </c>
      <c r="AT125" s="235">
        <f t="shared" si="23"/>
        <v>225586.39</v>
      </c>
      <c r="AU125" s="236">
        <f t="shared" si="14"/>
        <v>2717964.9300000006</v>
      </c>
      <c r="AV125" s="236">
        <f t="shared" si="15"/>
        <v>225586.39</v>
      </c>
      <c r="AW125" s="236">
        <f t="shared" si="15"/>
        <v>225586.39</v>
      </c>
      <c r="AX125" s="236">
        <f t="shared" si="15"/>
        <v>225586.39</v>
      </c>
      <c r="AY125" s="236">
        <f t="shared" si="13"/>
        <v>225586.39</v>
      </c>
      <c r="AZ125" s="236">
        <f t="shared" si="22"/>
        <v>225586.39</v>
      </c>
      <c r="BA125" s="236">
        <f t="shared" si="22"/>
        <v>225586.39</v>
      </c>
      <c r="BB125" s="236">
        <f t="shared" si="22"/>
        <v>225586.39</v>
      </c>
      <c r="BC125" s="236">
        <f t="shared" si="20"/>
        <v>225586.39</v>
      </c>
      <c r="BD125" s="236">
        <f t="shared" si="20"/>
        <v>225586.39</v>
      </c>
      <c r="BE125" s="236">
        <f t="shared" si="20"/>
        <v>225586.39</v>
      </c>
      <c r="BF125" s="236">
        <f t="shared" si="20"/>
        <v>225586.39</v>
      </c>
      <c r="BG125" s="236">
        <f t="shared" si="20"/>
        <v>225586.39</v>
      </c>
      <c r="BH125" s="236">
        <f t="shared" si="20"/>
        <v>225586.39</v>
      </c>
      <c r="BI125" s="236">
        <f t="shared" si="24"/>
        <v>225586.39</v>
      </c>
      <c r="BJ125" s="236">
        <f t="shared" si="24"/>
        <v>225586.39</v>
      </c>
      <c r="BK125" s="236">
        <f t="shared" si="24"/>
        <v>225586.39</v>
      </c>
      <c r="BL125" s="235">
        <f t="shared" si="16"/>
        <v>2707036.6800000011</v>
      </c>
      <c r="BM125" s="234"/>
      <c r="BN125" s="234"/>
      <c r="BO125" s="234"/>
      <c r="BP125" s="234"/>
      <c r="BQ125" s="234"/>
      <c r="BR125" s="234"/>
      <c r="BS125" s="234"/>
      <c r="BT125" s="234"/>
      <c r="BU125" s="234"/>
      <c r="BV125" s="234"/>
      <c r="BW125" s="234"/>
      <c r="BX125" s="234"/>
      <c r="BY125" s="234"/>
      <c r="BZ125" s="234"/>
      <c r="CA125" s="234"/>
      <c r="CB125" s="234"/>
      <c r="CC125" s="234"/>
      <c r="CD125" s="234"/>
      <c r="CE125" s="234"/>
      <c r="CF125" s="234"/>
      <c r="CG125" s="234"/>
      <c r="CH125" s="234"/>
      <c r="CI125" s="234"/>
    </row>
    <row r="126" spans="1:87">
      <c r="A126" s="234" t="s">
        <v>339</v>
      </c>
      <c r="B126" s="292">
        <v>3.3399999999999999E-2</v>
      </c>
      <c r="C126" s="292">
        <v>3.3399999999999999E-2</v>
      </c>
      <c r="D126" s="220">
        <v>43090340.240000002</v>
      </c>
      <c r="E126" s="220">
        <v>43081609.409999996</v>
      </c>
      <c r="F126" s="220">
        <v>43123533.009999998</v>
      </c>
      <c r="G126" s="220">
        <v>43228264.799999997</v>
      </c>
      <c r="H126" s="220">
        <v>43272890.270000003</v>
      </c>
      <c r="I126" s="220">
        <v>43271290.140000001</v>
      </c>
      <c r="J126" s="220">
        <v>43271290.140000001</v>
      </c>
      <c r="K126" s="220">
        <v>43271290.140000001</v>
      </c>
      <c r="L126" s="220">
        <v>43271290.140000001</v>
      </c>
      <c r="M126" s="220">
        <v>43271290.140000001</v>
      </c>
      <c r="N126" s="220">
        <v>43271290.140000001</v>
      </c>
      <c r="O126" s="220">
        <v>43271290.140000001</v>
      </c>
      <c r="P126" s="220">
        <f t="shared" si="17"/>
        <v>518695668.70999992</v>
      </c>
      <c r="Q126" s="220">
        <v>43022790.140000001</v>
      </c>
      <c r="R126" s="220">
        <v>44259673.840000004</v>
      </c>
      <c r="S126" s="220">
        <v>50620828.234999999</v>
      </c>
      <c r="T126" s="220">
        <v>55496598.93</v>
      </c>
      <c r="U126" s="220">
        <v>55496598.93</v>
      </c>
      <c r="V126" s="220">
        <v>56148154.270000003</v>
      </c>
      <c r="W126" s="220">
        <v>56799709.609999999</v>
      </c>
      <c r="X126" s="220">
        <v>56799709.609999999</v>
      </c>
      <c r="Y126" s="220">
        <v>56799709.609999999</v>
      </c>
      <c r="Z126" s="220">
        <v>56799709.609999999</v>
      </c>
      <c r="AA126" s="220">
        <v>56799709.609999999</v>
      </c>
      <c r="AB126" s="220">
        <v>56799709.609999999</v>
      </c>
      <c r="AC126" s="220">
        <v>56799709.609999999</v>
      </c>
      <c r="AD126" s="220">
        <v>56799709.609999999</v>
      </c>
      <c r="AE126" s="220">
        <v>56799709.609999999</v>
      </c>
      <c r="AF126" s="220">
        <v>56799709.609999999</v>
      </c>
      <c r="AG126" s="220">
        <f t="shared" si="18"/>
        <v>679641849.30000007</v>
      </c>
      <c r="AH126" s="234"/>
      <c r="AI126" s="235">
        <f t="shared" si="21"/>
        <v>119934.78</v>
      </c>
      <c r="AJ126" s="235">
        <f t="shared" si="21"/>
        <v>119910.48</v>
      </c>
      <c r="AK126" s="235">
        <f t="shared" si="21"/>
        <v>120027.17</v>
      </c>
      <c r="AL126" s="235">
        <f t="shared" si="19"/>
        <v>120318.67</v>
      </c>
      <c r="AM126" s="235">
        <f t="shared" si="19"/>
        <v>120442.88</v>
      </c>
      <c r="AN126" s="235">
        <f t="shared" si="19"/>
        <v>120438.42</v>
      </c>
      <c r="AO126" s="235">
        <f t="shared" si="19"/>
        <v>120438.42</v>
      </c>
      <c r="AP126" s="235">
        <f t="shared" si="19"/>
        <v>120438.42</v>
      </c>
      <c r="AQ126" s="235">
        <f t="shared" si="19"/>
        <v>120438.42</v>
      </c>
      <c r="AR126" s="235">
        <f t="shared" si="23"/>
        <v>120438.42</v>
      </c>
      <c r="AS126" s="235">
        <f t="shared" si="23"/>
        <v>120438.42</v>
      </c>
      <c r="AT126" s="235">
        <f t="shared" si="23"/>
        <v>120438.42</v>
      </c>
      <c r="AU126" s="236">
        <f t="shared" si="14"/>
        <v>1443702.92</v>
      </c>
      <c r="AV126" s="236">
        <f t="shared" si="15"/>
        <v>119746.77</v>
      </c>
      <c r="AW126" s="236">
        <f t="shared" si="15"/>
        <v>123189.43</v>
      </c>
      <c r="AX126" s="236">
        <f t="shared" si="15"/>
        <v>140894.64000000001</v>
      </c>
      <c r="AY126" s="236">
        <f t="shared" si="13"/>
        <v>154465.53</v>
      </c>
      <c r="AZ126" s="236">
        <f t="shared" si="22"/>
        <v>154465.53</v>
      </c>
      <c r="BA126" s="236">
        <f t="shared" si="22"/>
        <v>156279.03</v>
      </c>
      <c r="BB126" s="236">
        <f t="shared" si="22"/>
        <v>158092.53</v>
      </c>
      <c r="BC126" s="236">
        <f t="shared" si="20"/>
        <v>158092.53</v>
      </c>
      <c r="BD126" s="236">
        <f t="shared" si="20"/>
        <v>158092.53</v>
      </c>
      <c r="BE126" s="236">
        <f t="shared" si="20"/>
        <v>158092.53</v>
      </c>
      <c r="BF126" s="236">
        <f t="shared" si="20"/>
        <v>158092.53</v>
      </c>
      <c r="BG126" s="236">
        <f t="shared" si="20"/>
        <v>158092.53</v>
      </c>
      <c r="BH126" s="236">
        <f t="shared" si="20"/>
        <v>158092.53</v>
      </c>
      <c r="BI126" s="236">
        <f t="shared" si="24"/>
        <v>158092.53</v>
      </c>
      <c r="BJ126" s="236">
        <f t="shared" si="24"/>
        <v>158092.53</v>
      </c>
      <c r="BK126" s="236">
        <f t="shared" si="24"/>
        <v>158092.53</v>
      </c>
      <c r="BL126" s="235">
        <f t="shared" si="16"/>
        <v>1891669.86</v>
      </c>
      <c r="BM126" s="234"/>
      <c r="BN126" s="234"/>
      <c r="BO126" s="234"/>
      <c r="BP126" s="234"/>
      <c r="BQ126" s="234"/>
      <c r="BR126" s="234"/>
      <c r="BS126" s="234"/>
      <c r="BT126" s="234"/>
      <c r="BU126" s="234"/>
      <c r="BV126" s="234"/>
      <c r="BW126" s="234"/>
      <c r="BX126" s="234"/>
      <c r="BY126" s="234"/>
      <c r="BZ126" s="234"/>
      <c r="CA126" s="234"/>
      <c r="CB126" s="234"/>
      <c r="CC126" s="234"/>
      <c r="CD126" s="234"/>
      <c r="CE126" s="234"/>
      <c r="CF126" s="234"/>
      <c r="CG126" s="234"/>
      <c r="CH126" s="234"/>
      <c r="CI126" s="234"/>
    </row>
    <row r="127" spans="1:87">
      <c r="A127" s="234" t="s">
        <v>340</v>
      </c>
      <c r="B127" s="292">
        <v>2.6199999999999998E-2</v>
      </c>
      <c r="C127" s="292">
        <v>2.6199999999999998E-2</v>
      </c>
      <c r="D127" s="220">
        <v>37946804.75</v>
      </c>
      <c r="E127" s="220">
        <v>37972639.240000002</v>
      </c>
      <c r="F127" s="220">
        <v>37763508.409999996</v>
      </c>
      <c r="G127" s="220">
        <v>37445768.950000003</v>
      </c>
      <c r="H127" s="220">
        <v>37185214.549999997</v>
      </c>
      <c r="I127" s="220">
        <v>36979596.75</v>
      </c>
      <c r="J127" s="220">
        <v>36925924.730000004</v>
      </c>
      <c r="K127" s="220">
        <v>36925924.730000004</v>
      </c>
      <c r="L127" s="220">
        <v>36925924.730000004</v>
      </c>
      <c r="M127" s="220">
        <v>36925924.730000004</v>
      </c>
      <c r="N127" s="220">
        <v>36925924.730000004</v>
      </c>
      <c r="O127" s="220">
        <v>36925924.730000004</v>
      </c>
      <c r="P127" s="220">
        <f t="shared" si="17"/>
        <v>446849081.03000015</v>
      </c>
      <c r="Q127" s="220">
        <v>36925924.730000004</v>
      </c>
      <c r="R127" s="220">
        <v>36925924.730000004</v>
      </c>
      <c r="S127" s="220">
        <v>36925924.730000004</v>
      </c>
      <c r="T127" s="220">
        <v>36925924.730000004</v>
      </c>
      <c r="U127" s="220">
        <v>36961271.260000005</v>
      </c>
      <c r="V127" s="220">
        <v>36996617.790000007</v>
      </c>
      <c r="W127" s="220">
        <v>36996617.790000007</v>
      </c>
      <c r="X127" s="220">
        <v>36996617.790000007</v>
      </c>
      <c r="Y127" s="220">
        <v>36996617.790000007</v>
      </c>
      <c r="Z127" s="220">
        <v>37307594.190000005</v>
      </c>
      <c r="AA127" s="220">
        <v>37618570.590000004</v>
      </c>
      <c r="AB127" s="220">
        <v>37618570.590000004</v>
      </c>
      <c r="AC127" s="220">
        <v>37618570.590000004</v>
      </c>
      <c r="AD127" s="220">
        <v>37618570.590000004</v>
      </c>
      <c r="AE127" s="220">
        <v>37618570.590000004</v>
      </c>
      <c r="AF127" s="220">
        <v>37618570.590000004</v>
      </c>
      <c r="AG127" s="220">
        <f t="shared" si="18"/>
        <v>447966760.1500001</v>
      </c>
      <c r="AH127" s="234"/>
      <c r="AI127" s="235">
        <f t="shared" si="21"/>
        <v>82850.52</v>
      </c>
      <c r="AJ127" s="235">
        <f t="shared" si="21"/>
        <v>82906.929999999993</v>
      </c>
      <c r="AK127" s="235">
        <f t="shared" si="21"/>
        <v>82450.33</v>
      </c>
      <c r="AL127" s="235">
        <f t="shared" si="19"/>
        <v>81756.600000000006</v>
      </c>
      <c r="AM127" s="235">
        <f t="shared" si="19"/>
        <v>81187.72</v>
      </c>
      <c r="AN127" s="235">
        <f t="shared" si="19"/>
        <v>80738.789999999994</v>
      </c>
      <c r="AO127" s="235">
        <f t="shared" si="19"/>
        <v>80621.600000000006</v>
      </c>
      <c r="AP127" s="235">
        <f t="shared" si="19"/>
        <v>80621.600000000006</v>
      </c>
      <c r="AQ127" s="235">
        <f t="shared" si="19"/>
        <v>80621.600000000006</v>
      </c>
      <c r="AR127" s="235">
        <f t="shared" si="23"/>
        <v>80621.600000000006</v>
      </c>
      <c r="AS127" s="235">
        <f t="shared" si="23"/>
        <v>80621.600000000006</v>
      </c>
      <c r="AT127" s="235">
        <f t="shared" si="23"/>
        <v>80621.600000000006</v>
      </c>
      <c r="AU127" s="236">
        <f t="shared" si="14"/>
        <v>975620.48999999987</v>
      </c>
      <c r="AV127" s="236">
        <f t="shared" si="15"/>
        <v>80621.600000000006</v>
      </c>
      <c r="AW127" s="236">
        <f t="shared" si="15"/>
        <v>80621.600000000006</v>
      </c>
      <c r="AX127" s="236">
        <f t="shared" si="15"/>
        <v>80621.600000000006</v>
      </c>
      <c r="AY127" s="236">
        <f t="shared" si="13"/>
        <v>80621.600000000006</v>
      </c>
      <c r="AZ127" s="236">
        <f t="shared" si="22"/>
        <v>80698.78</v>
      </c>
      <c r="BA127" s="236">
        <f t="shared" si="22"/>
        <v>80775.95</v>
      </c>
      <c r="BB127" s="236">
        <f t="shared" si="22"/>
        <v>80775.95</v>
      </c>
      <c r="BC127" s="236">
        <f t="shared" si="20"/>
        <v>80775.95</v>
      </c>
      <c r="BD127" s="236">
        <f t="shared" si="20"/>
        <v>80775.95</v>
      </c>
      <c r="BE127" s="236">
        <f t="shared" si="20"/>
        <v>81454.91</v>
      </c>
      <c r="BF127" s="236">
        <f t="shared" si="20"/>
        <v>82133.88</v>
      </c>
      <c r="BG127" s="236">
        <f t="shared" si="20"/>
        <v>82133.88</v>
      </c>
      <c r="BH127" s="236">
        <f t="shared" si="20"/>
        <v>82133.88</v>
      </c>
      <c r="BI127" s="236">
        <f t="shared" si="24"/>
        <v>82133.88</v>
      </c>
      <c r="BJ127" s="236">
        <f t="shared" si="24"/>
        <v>82133.88</v>
      </c>
      <c r="BK127" s="236">
        <f t="shared" si="24"/>
        <v>82133.88</v>
      </c>
      <c r="BL127" s="235">
        <f t="shared" si="16"/>
        <v>978060.77</v>
      </c>
      <c r="BM127" s="234"/>
      <c r="BN127" s="234"/>
      <c r="BO127" s="234"/>
      <c r="BP127" s="234"/>
      <c r="BQ127" s="234"/>
      <c r="BR127" s="234"/>
      <c r="BS127" s="234"/>
      <c r="BT127" s="234"/>
      <c r="BU127" s="234"/>
      <c r="BV127" s="234"/>
      <c r="BW127" s="234"/>
      <c r="BX127" s="234"/>
      <c r="BY127" s="234"/>
      <c r="BZ127" s="234"/>
      <c r="CA127" s="234"/>
      <c r="CB127" s="234"/>
      <c r="CC127" s="234"/>
      <c r="CD127" s="234"/>
      <c r="CE127" s="234"/>
      <c r="CF127" s="234"/>
      <c r="CG127" s="234"/>
      <c r="CH127" s="234"/>
      <c r="CI127" s="234"/>
    </row>
    <row r="128" spans="1:87">
      <c r="A128" s="234" t="s">
        <v>341</v>
      </c>
      <c r="B128" s="292">
        <v>2.12E-2</v>
      </c>
      <c r="C128" s="292">
        <v>2.12E-2</v>
      </c>
      <c r="D128" s="220">
        <v>52510378.93</v>
      </c>
      <c r="E128" s="220">
        <v>52560891.159999996</v>
      </c>
      <c r="F128" s="220">
        <v>52603066.5</v>
      </c>
      <c r="G128" s="220">
        <v>52603066.5</v>
      </c>
      <c r="H128" s="220">
        <v>52603066.5</v>
      </c>
      <c r="I128" s="220">
        <v>52614443.68</v>
      </c>
      <c r="J128" s="220">
        <v>52597221.044999994</v>
      </c>
      <c r="K128" s="220">
        <v>52541736.784999989</v>
      </c>
      <c r="L128" s="220">
        <v>52549456.329999991</v>
      </c>
      <c r="M128" s="220">
        <v>52552436.504999988</v>
      </c>
      <c r="N128" s="220">
        <v>52432138.964999989</v>
      </c>
      <c r="O128" s="220">
        <v>51897943.414999992</v>
      </c>
      <c r="P128" s="220">
        <f t="shared" si="17"/>
        <v>630065846.31499994</v>
      </c>
      <c r="Q128" s="220">
        <v>51440367.114999987</v>
      </c>
      <c r="R128" s="220">
        <v>51418045.969999991</v>
      </c>
      <c r="S128" s="220">
        <v>51306894.999999993</v>
      </c>
      <c r="T128" s="220">
        <v>51183100.679999992</v>
      </c>
      <c r="U128" s="220">
        <v>51107751.614999995</v>
      </c>
      <c r="V128" s="220">
        <v>50915694.88499999</v>
      </c>
      <c r="W128" s="220">
        <v>50814105.394999988</v>
      </c>
      <c r="X128" s="220">
        <v>50825249.144999988</v>
      </c>
      <c r="Y128" s="220">
        <v>51132858.114999987</v>
      </c>
      <c r="Z128" s="220">
        <v>51388015.594999991</v>
      </c>
      <c r="AA128" s="220">
        <v>51220005.934999987</v>
      </c>
      <c r="AB128" s="220">
        <v>50685810.38499999</v>
      </c>
      <c r="AC128" s="220">
        <v>50228234.084999986</v>
      </c>
      <c r="AD128" s="220">
        <v>50205912.93999999</v>
      </c>
      <c r="AE128" s="220">
        <v>50094761.969999991</v>
      </c>
      <c r="AF128" s="220">
        <v>49970967.649999991</v>
      </c>
      <c r="AG128" s="220">
        <f t="shared" si="18"/>
        <v>608589367.71499991</v>
      </c>
      <c r="AH128" s="234"/>
      <c r="AI128" s="235">
        <f t="shared" si="21"/>
        <v>92768.34</v>
      </c>
      <c r="AJ128" s="235">
        <f t="shared" si="21"/>
        <v>92857.57</v>
      </c>
      <c r="AK128" s="235">
        <f t="shared" si="21"/>
        <v>92932.08</v>
      </c>
      <c r="AL128" s="235">
        <f t="shared" si="19"/>
        <v>92932.08</v>
      </c>
      <c r="AM128" s="235">
        <f t="shared" si="19"/>
        <v>92932.08</v>
      </c>
      <c r="AN128" s="235">
        <f t="shared" si="19"/>
        <v>92952.18</v>
      </c>
      <c r="AO128" s="235">
        <f t="shared" si="19"/>
        <v>92921.76</v>
      </c>
      <c r="AP128" s="235">
        <f t="shared" si="19"/>
        <v>92823.73</v>
      </c>
      <c r="AQ128" s="235">
        <f t="shared" si="19"/>
        <v>92837.37</v>
      </c>
      <c r="AR128" s="235">
        <f t="shared" si="23"/>
        <v>92842.64</v>
      </c>
      <c r="AS128" s="235">
        <f t="shared" si="23"/>
        <v>92630.11</v>
      </c>
      <c r="AT128" s="235">
        <f t="shared" si="23"/>
        <v>91686.37</v>
      </c>
      <c r="AU128" s="236">
        <f t="shared" si="14"/>
        <v>1113116.31</v>
      </c>
      <c r="AV128" s="236">
        <f t="shared" si="15"/>
        <v>90877.98</v>
      </c>
      <c r="AW128" s="236">
        <f t="shared" si="15"/>
        <v>90838.55</v>
      </c>
      <c r="AX128" s="236">
        <f t="shared" si="15"/>
        <v>90642.18</v>
      </c>
      <c r="AY128" s="236">
        <f t="shared" si="13"/>
        <v>90423.48</v>
      </c>
      <c r="AZ128" s="236">
        <f t="shared" si="22"/>
        <v>90290.36</v>
      </c>
      <c r="BA128" s="236">
        <f t="shared" si="22"/>
        <v>89951.06</v>
      </c>
      <c r="BB128" s="236">
        <f t="shared" si="22"/>
        <v>89771.59</v>
      </c>
      <c r="BC128" s="236">
        <f t="shared" si="20"/>
        <v>89791.27</v>
      </c>
      <c r="BD128" s="236">
        <f t="shared" si="20"/>
        <v>90334.720000000001</v>
      </c>
      <c r="BE128" s="236">
        <f t="shared" si="20"/>
        <v>90785.49</v>
      </c>
      <c r="BF128" s="236">
        <f t="shared" si="20"/>
        <v>90488.68</v>
      </c>
      <c r="BG128" s="236">
        <f t="shared" si="20"/>
        <v>89544.93</v>
      </c>
      <c r="BH128" s="236">
        <f t="shared" si="20"/>
        <v>88736.55</v>
      </c>
      <c r="BI128" s="236">
        <f t="shared" si="24"/>
        <v>88697.11</v>
      </c>
      <c r="BJ128" s="236">
        <f t="shared" si="24"/>
        <v>88500.75</v>
      </c>
      <c r="BK128" s="236">
        <f t="shared" si="24"/>
        <v>88282.04</v>
      </c>
      <c r="BL128" s="235">
        <f t="shared" si="16"/>
        <v>1075174.5499999998</v>
      </c>
      <c r="BM128" s="234"/>
      <c r="BN128" s="234"/>
      <c r="BO128" s="234"/>
      <c r="BP128" s="234"/>
      <c r="BQ128" s="234"/>
      <c r="BR128" s="234"/>
      <c r="BS128" s="234"/>
      <c r="BT128" s="234"/>
      <c r="BU128" s="234"/>
      <c r="BV128" s="234"/>
      <c r="BW128" s="234"/>
      <c r="BX128" s="234"/>
      <c r="BY128" s="234"/>
      <c r="BZ128" s="234"/>
      <c r="CA128" s="234"/>
      <c r="CB128" s="234"/>
      <c r="CC128" s="234"/>
      <c r="CD128" s="234"/>
      <c r="CE128" s="234"/>
      <c r="CF128" s="234"/>
      <c r="CG128" s="234"/>
      <c r="CH128" s="234"/>
      <c r="CI128" s="234"/>
    </row>
    <row r="129" spans="1:87">
      <c r="A129" s="234" t="s">
        <v>342</v>
      </c>
      <c r="B129" s="292">
        <v>2.64E-2</v>
      </c>
      <c r="C129" s="292">
        <v>2.64E-2</v>
      </c>
      <c r="D129" s="220">
        <v>58978403.509999998</v>
      </c>
      <c r="E129" s="220">
        <v>59068121.549999997</v>
      </c>
      <c r="F129" s="220">
        <v>59157504.640000001</v>
      </c>
      <c r="G129" s="220">
        <v>59201789.659999996</v>
      </c>
      <c r="H129" s="220">
        <v>59849689.950000003</v>
      </c>
      <c r="I129" s="220">
        <v>60438801.560000002</v>
      </c>
      <c r="J129" s="220">
        <v>68219334.719999999</v>
      </c>
      <c r="K129" s="220">
        <v>76014036.579999998</v>
      </c>
      <c r="L129" s="220">
        <v>76014036.579999998</v>
      </c>
      <c r="M129" s="220">
        <v>76014036.579999998</v>
      </c>
      <c r="N129" s="220">
        <v>76014036.579999998</v>
      </c>
      <c r="O129" s="220">
        <v>76014036.579999998</v>
      </c>
      <c r="P129" s="220">
        <f t="shared" si="17"/>
        <v>804983828.49000013</v>
      </c>
      <c r="Q129" s="220">
        <v>76014036.579999998</v>
      </c>
      <c r="R129" s="220">
        <v>76396430.079999998</v>
      </c>
      <c r="S129" s="220">
        <v>76778823.579999998</v>
      </c>
      <c r="T129" s="220">
        <v>78719823.584999993</v>
      </c>
      <c r="U129" s="220">
        <v>80660823.590000004</v>
      </c>
      <c r="V129" s="220">
        <v>80660823.590000004</v>
      </c>
      <c r="W129" s="220">
        <v>80660823.590000004</v>
      </c>
      <c r="X129" s="220">
        <v>80660823.590000004</v>
      </c>
      <c r="Y129" s="220">
        <v>80660823.590000004</v>
      </c>
      <c r="Z129" s="220">
        <v>80660823.590000004</v>
      </c>
      <c r="AA129" s="220">
        <v>80660823.590000004</v>
      </c>
      <c r="AB129" s="220">
        <v>80660823.590000004</v>
      </c>
      <c r="AC129" s="220">
        <v>80660823.590000004</v>
      </c>
      <c r="AD129" s="220">
        <v>80716368.140000001</v>
      </c>
      <c r="AE129" s="220">
        <v>80771912.689999998</v>
      </c>
      <c r="AF129" s="220">
        <v>80771912.689999998</v>
      </c>
      <c r="AG129" s="220">
        <f t="shared" si="18"/>
        <v>968207605.83000016</v>
      </c>
      <c r="AH129" s="234"/>
      <c r="AI129" s="235">
        <f t="shared" si="21"/>
        <v>129752.49</v>
      </c>
      <c r="AJ129" s="235">
        <f t="shared" si="21"/>
        <v>129949.87</v>
      </c>
      <c r="AK129" s="235">
        <f t="shared" si="21"/>
        <v>130146.51</v>
      </c>
      <c r="AL129" s="235">
        <f t="shared" si="19"/>
        <v>130243.94</v>
      </c>
      <c r="AM129" s="235">
        <f t="shared" si="19"/>
        <v>131669.32</v>
      </c>
      <c r="AN129" s="235">
        <f t="shared" si="19"/>
        <v>132965.35999999999</v>
      </c>
      <c r="AO129" s="235">
        <f t="shared" si="19"/>
        <v>150082.54</v>
      </c>
      <c r="AP129" s="235">
        <f t="shared" si="19"/>
        <v>167230.88</v>
      </c>
      <c r="AQ129" s="235">
        <f t="shared" si="19"/>
        <v>167230.88</v>
      </c>
      <c r="AR129" s="235">
        <f t="shared" si="23"/>
        <v>167230.88</v>
      </c>
      <c r="AS129" s="235">
        <f t="shared" si="23"/>
        <v>167230.88</v>
      </c>
      <c r="AT129" s="235">
        <f t="shared" si="23"/>
        <v>167230.88</v>
      </c>
      <c r="AU129" s="236">
        <f t="shared" si="14"/>
        <v>1770964.4299999997</v>
      </c>
      <c r="AV129" s="236">
        <f t="shared" si="15"/>
        <v>167230.88</v>
      </c>
      <c r="AW129" s="236">
        <f t="shared" si="15"/>
        <v>168072.15</v>
      </c>
      <c r="AX129" s="236">
        <f t="shared" si="15"/>
        <v>168913.41</v>
      </c>
      <c r="AY129" s="236">
        <f t="shared" si="13"/>
        <v>173183.61</v>
      </c>
      <c r="AZ129" s="236">
        <f t="shared" si="22"/>
        <v>177453.81</v>
      </c>
      <c r="BA129" s="236">
        <f t="shared" si="22"/>
        <v>177453.81</v>
      </c>
      <c r="BB129" s="236">
        <f t="shared" si="22"/>
        <v>177453.81</v>
      </c>
      <c r="BC129" s="236">
        <f t="shared" si="20"/>
        <v>177453.81</v>
      </c>
      <c r="BD129" s="236">
        <f t="shared" si="20"/>
        <v>177453.81</v>
      </c>
      <c r="BE129" s="236">
        <f t="shared" si="20"/>
        <v>177453.81</v>
      </c>
      <c r="BF129" s="236">
        <f t="shared" si="20"/>
        <v>177453.81</v>
      </c>
      <c r="BG129" s="236">
        <f t="shared" si="20"/>
        <v>177453.81</v>
      </c>
      <c r="BH129" s="236">
        <f t="shared" si="20"/>
        <v>177453.81</v>
      </c>
      <c r="BI129" s="236">
        <f t="shared" si="24"/>
        <v>177576.01</v>
      </c>
      <c r="BJ129" s="236">
        <f t="shared" si="24"/>
        <v>177698.21</v>
      </c>
      <c r="BK129" s="236">
        <f t="shared" si="24"/>
        <v>177698.21</v>
      </c>
      <c r="BL129" s="235">
        <f t="shared" si="16"/>
        <v>2130056.7200000002</v>
      </c>
      <c r="BM129" s="234"/>
      <c r="BN129" s="234"/>
      <c r="BO129" s="234"/>
      <c r="BP129" s="234"/>
      <c r="BQ129" s="234"/>
      <c r="BR129" s="234"/>
      <c r="BS129" s="234"/>
      <c r="BT129" s="234"/>
      <c r="BU129" s="234"/>
      <c r="BV129" s="234"/>
      <c r="BW129" s="234"/>
      <c r="BX129" s="234"/>
      <c r="BY129" s="234"/>
      <c r="BZ129" s="234"/>
      <c r="CA129" s="234"/>
      <c r="CB129" s="234"/>
      <c r="CC129" s="234"/>
      <c r="CD129" s="234"/>
      <c r="CE129" s="234"/>
      <c r="CF129" s="234"/>
      <c r="CG129" s="234"/>
      <c r="CH129" s="234"/>
      <c r="CI129" s="234"/>
    </row>
    <row r="130" spans="1:87">
      <c r="A130" s="234" t="s">
        <v>343</v>
      </c>
      <c r="B130" s="292">
        <v>0</v>
      </c>
      <c r="C130" s="292">
        <v>0</v>
      </c>
      <c r="D130" s="220">
        <v>0</v>
      </c>
      <c r="E130" s="220">
        <v>0</v>
      </c>
      <c r="F130" s="220">
        <v>0</v>
      </c>
      <c r="G130" s="220">
        <v>0</v>
      </c>
      <c r="H130" s="220">
        <v>0</v>
      </c>
      <c r="I130" s="220">
        <v>0</v>
      </c>
      <c r="J130" s="220">
        <v>0</v>
      </c>
      <c r="K130" s="220">
        <v>0</v>
      </c>
      <c r="L130" s="220">
        <v>0</v>
      </c>
      <c r="M130" s="220">
        <v>0</v>
      </c>
      <c r="N130" s="220">
        <v>0</v>
      </c>
      <c r="O130" s="220">
        <v>0</v>
      </c>
      <c r="P130" s="220">
        <f t="shared" si="17"/>
        <v>0</v>
      </c>
      <c r="Q130" s="220">
        <v>0</v>
      </c>
      <c r="R130" s="220">
        <v>0</v>
      </c>
      <c r="S130" s="220">
        <v>0</v>
      </c>
      <c r="T130" s="220">
        <v>0</v>
      </c>
      <c r="U130" s="220">
        <v>0</v>
      </c>
      <c r="V130" s="220">
        <v>0</v>
      </c>
      <c r="W130" s="220">
        <v>0</v>
      </c>
      <c r="X130" s="220">
        <v>0</v>
      </c>
      <c r="Y130" s="220">
        <v>0</v>
      </c>
      <c r="Z130" s="220">
        <v>0</v>
      </c>
      <c r="AA130" s="220">
        <v>0</v>
      </c>
      <c r="AB130" s="220">
        <v>0</v>
      </c>
      <c r="AC130" s="220">
        <v>0</v>
      </c>
      <c r="AD130" s="220">
        <v>0</v>
      </c>
      <c r="AE130" s="220">
        <v>0</v>
      </c>
      <c r="AF130" s="220">
        <v>0</v>
      </c>
      <c r="AG130" s="220">
        <f t="shared" si="18"/>
        <v>0</v>
      </c>
      <c r="AH130" s="234"/>
      <c r="AI130" s="235">
        <f t="shared" si="21"/>
        <v>0</v>
      </c>
      <c r="AJ130" s="235">
        <f t="shared" si="21"/>
        <v>0</v>
      </c>
      <c r="AK130" s="235">
        <f t="shared" si="21"/>
        <v>0</v>
      </c>
      <c r="AL130" s="235">
        <f t="shared" si="19"/>
        <v>0</v>
      </c>
      <c r="AM130" s="235">
        <f t="shared" si="19"/>
        <v>0</v>
      </c>
      <c r="AN130" s="235">
        <f t="shared" si="19"/>
        <v>0</v>
      </c>
      <c r="AO130" s="235">
        <f t="shared" si="19"/>
        <v>0</v>
      </c>
      <c r="AP130" s="235">
        <f t="shared" si="19"/>
        <v>0</v>
      </c>
      <c r="AQ130" s="235">
        <f t="shared" si="19"/>
        <v>0</v>
      </c>
      <c r="AR130" s="235">
        <f t="shared" si="23"/>
        <v>0</v>
      </c>
      <c r="AS130" s="235">
        <f t="shared" si="23"/>
        <v>0</v>
      </c>
      <c r="AT130" s="235">
        <f t="shared" si="23"/>
        <v>0</v>
      </c>
      <c r="AU130" s="236">
        <f t="shared" si="14"/>
        <v>0</v>
      </c>
      <c r="AV130" s="236">
        <f t="shared" si="15"/>
        <v>0</v>
      </c>
      <c r="AW130" s="236">
        <f t="shared" si="15"/>
        <v>0</v>
      </c>
      <c r="AX130" s="236">
        <f t="shared" si="15"/>
        <v>0</v>
      </c>
      <c r="AY130" s="236">
        <f t="shared" si="13"/>
        <v>0</v>
      </c>
      <c r="AZ130" s="236">
        <f t="shared" si="22"/>
        <v>0</v>
      </c>
      <c r="BA130" s="236">
        <f t="shared" si="22"/>
        <v>0</v>
      </c>
      <c r="BB130" s="236">
        <f t="shared" si="22"/>
        <v>0</v>
      </c>
      <c r="BC130" s="236">
        <f t="shared" si="20"/>
        <v>0</v>
      </c>
      <c r="BD130" s="236">
        <f t="shared" si="20"/>
        <v>0</v>
      </c>
      <c r="BE130" s="236">
        <f t="shared" si="20"/>
        <v>0</v>
      </c>
      <c r="BF130" s="236">
        <f t="shared" si="20"/>
        <v>0</v>
      </c>
      <c r="BG130" s="236">
        <f t="shared" si="20"/>
        <v>0</v>
      </c>
      <c r="BH130" s="236">
        <f t="shared" si="20"/>
        <v>0</v>
      </c>
      <c r="BI130" s="236">
        <f t="shared" si="24"/>
        <v>0</v>
      </c>
      <c r="BJ130" s="236">
        <f t="shared" si="24"/>
        <v>0</v>
      </c>
      <c r="BK130" s="236">
        <f t="shared" si="24"/>
        <v>0</v>
      </c>
      <c r="BL130" s="235">
        <f t="shared" si="16"/>
        <v>0</v>
      </c>
      <c r="BM130" s="234"/>
      <c r="BN130" s="234"/>
      <c r="BO130" s="234"/>
      <c r="BP130" s="234"/>
      <c r="BQ130" s="234"/>
      <c r="BR130" s="234"/>
      <c r="BS130" s="234"/>
      <c r="BT130" s="234"/>
      <c r="BU130" s="234"/>
      <c r="BV130" s="234"/>
      <c r="BW130" s="234"/>
      <c r="BX130" s="234"/>
      <c r="BY130" s="234"/>
      <c r="BZ130" s="234"/>
      <c r="CA130" s="234"/>
      <c r="CB130" s="234"/>
      <c r="CC130" s="234"/>
      <c r="CD130" s="234"/>
      <c r="CE130" s="234"/>
      <c r="CF130" s="234"/>
      <c r="CG130" s="234"/>
      <c r="CH130" s="234"/>
      <c r="CI130" s="234"/>
    </row>
    <row r="131" spans="1:87">
      <c r="A131" s="234" t="s">
        <v>344</v>
      </c>
      <c r="B131" s="292">
        <v>0</v>
      </c>
      <c r="C131" s="292">
        <v>0</v>
      </c>
      <c r="D131" s="220">
        <v>0</v>
      </c>
      <c r="E131" s="220">
        <v>0</v>
      </c>
      <c r="F131" s="220">
        <v>0</v>
      </c>
      <c r="G131" s="220">
        <v>0</v>
      </c>
      <c r="H131" s="220">
        <v>0</v>
      </c>
      <c r="I131" s="220">
        <v>0</v>
      </c>
      <c r="J131" s="220">
        <v>0</v>
      </c>
      <c r="K131" s="220">
        <v>0</v>
      </c>
      <c r="L131" s="220">
        <v>0</v>
      </c>
      <c r="M131" s="220">
        <v>0</v>
      </c>
      <c r="N131" s="220">
        <v>0</v>
      </c>
      <c r="O131" s="220">
        <v>0</v>
      </c>
      <c r="P131" s="220">
        <f t="shared" si="17"/>
        <v>0</v>
      </c>
      <c r="Q131" s="220">
        <v>0</v>
      </c>
      <c r="R131" s="220">
        <v>0</v>
      </c>
      <c r="S131" s="220">
        <v>0</v>
      </c>
      <c r="T131" s="220">
        <v>0</v>
      </c>
      <c r="U131" s="220">
        <v>0</v>
      </c>
      <c r="V131" s="220">
        <v>0</v>
      </c>
      <c r="W131" s="220">
        <v>0</v>
      </c>
      <c r="X131" s="220">
        <v>0</v>
      </c>
      <c r="Y131" s="220">
        <v>0</v>
      </c>
      <c r="Z131" s="220">
        <v>0</v>
      </c>
      <c r="AA131" s="220">
        <v>0</v>
      </c>
      <c r="AB131" s="220">
        <v>0</v>
      </c>
      <c r="AC131" s="220">
        <v>0</v>
      </c>
      <c r="AD131" s="220">
        <v>0</v>
      </c>
      <c r="AE131" s="220">
        <v>0</v>
      </c>
      <c r="AF131" s="220">
        <v>0</v>
      </c>
      <c r="AG131" s="220">
        <f t="shared" si="18"/>
        <v>0</v>
      </c>
      <c r="AH131" s="234"/>
      <c r="AI131" s="235">
        <f t="shared" si="21"/>
        <v>0</v>
      </c>
      <c r="AJ131" s="235">
        <f t="shared" si="21"/>
        <v>0</v>
      </c>
      <c r="AK131" s="235">
        <f t="shared" si="21"/>
        <v>0</v>
      </c>
      <c r="AL131" s="235">
        <f t="shared" si="19"/>
        <v>0</v>
      </c>
      <c r="AM131" s="235">
        <f t="shared" si="19"/>
        <v>0</v>
      </c>
      <c r="AN131" s="235">
        <f t="shared" si="19"/>
        <v>0</v>
      </c>
      <c r="AO131" s="235">
        <f t="shared" si="19"/>
        <v>0</v>
      </c>
      <c r="AP131" s="235">
        <f t="shared" si="19"/>
        <v>0</v>
      </c>
      <c r="AQ131" s="235">
        <f t="shared" si="19"/>
        <v>0</v>
      </c>
      <c r="AR131" s="235">
        <f t="shared" si="23"/>
        <v>0</v>
      </c>
      <c r="AS131" s="235">
        <f t="shared" si="23"/>
        <v>0</v>
      </c>
      <c r="AT131" s="235">
        <f t="shared" si="23"/>
        <v>0</v>
      </c>
      <c r="AU131" s="236">
        <f t="shared" si="14"/>
        <v>0</v>
      </c>
      <c r="AV131" s="236">
        <f t="shared" si="15"/>
        <v>0</v>
      </c>
      <c r="AW131" s="236">
        <f t="shared" si="15"/>
        <v>0</v>
      </c>
      <c r="AX131" s="236">
        <f t="shared" si="15"/>
        <v>0</v>
      </c>
      <c r="AY131" s="236">
        <f t="shared" si="13"/>
        <v>0</v>
      </c>
      <c r="AZ131" s="236">
        <f t="shared" si="22"/>
        <v>0</v>
      </c>
      <c r="BA131" s="236">
        <f t="shared" si="22"/>
        <v>0</v>
      </c>
      <c r="BB131" s="236">
        <f t="shared" si="22"/>
        <v>0</v>
      </c>
      <c r="BC131" s="236">
        <f t="shared" si="20"/>
        <v>0</v>
      </c>
      <c r="BD131" s="236">
        <f t="shared" si="20"/>
        <v>0</v>
      </c>
      <c r="BE131" s="236">
        <f t="shared" si="20"/>
        <v>0</v>
      </c>
      <c r="BF131" s="236">
        <f t="shared" si="20"/>
        <v>0</v>
      </c>
      <c r="BG131" s="236">
        <f t="shared" si="20"/>
        <v>0</v>
      </c>
      <c r="BH131" s="236">
        <f t="shared" si="20"/>
        <v>0</v>
      </c>
      <c r="BI131" s="236">
        <f t="shared" si="24"/>
        <v>0</v>
      </c>
      <c r="BJ131" s="236">
        <f t="shared" si="24"/>
        <v>0</v>
      </c>
      <c r="BK131" s="236">
        <f t="shared" si="24"/>
        <v>0</v>
      </c>
      <c r="BL131" s="235">
        <f t="shared" si="16"/>
        <v>0</v>
      </c>
      <c r="BM131" s="234"/>
      <c r="BN131" s="234"/>
      <c r="BO131" s="234"/>
      <c r="BP131" s="234"/>
      <c r="BQ131" s="234"/>
      <c r="BR131" s="234"/>
      <c r="BS131" s="234"/>
      <c r="BT131" s="234"/>
      <c r="BU131" s="234"/>
      <c r="BV131" s="234"/>
      <c r="BW131" s="234"/>
      <c r="BX131" s="234"/>
      <c r="BY131" s="234"/>
      <c r="BZ131" s="234"/>
      <c r="CA131" s="234"/>
      <c r="CB131" s="234"/>
      <c r="CC131" s="234"/>
      <c r="CD131" s="234"/>
      <c r="CE131" s="234"/>
      <c r="CF131" s="234"/>
      <c r="CG131" s="234"/>
      <c r="CH131" s="234"/>
      <c r="CI131" s="234"/>
    </row>
    <row r="132" spans="1:87">
      <c r="A132" s="234" t="s">
        <v>345</v>
      </c>
      <c r="B132" s="292">
        <v>0</v>
      </c>
      <c r="C132" s="292">
        <v>0</v>
      </c>
      <c r="D132" s="220">
        <v>0</v>
      </c>
      <c r="E132" s="220">
        <v>0</v>
      </c>
      <c r="F132" s="220">
        <v>0</v>
      </c>
      <c r="G132" s="220">
        <v>0</v>
      </c>
      <c r="H132" s="220">
        <v>0</v>
      </c>
      <c r="I132" s="220">
        <v>0</v>
      </c>
      <c r="J132" s="220">
        <v>0</v>
      </c>
      <c r="K132" s="220">
        <v>0</v>
      </c>
      <c r="L132" s="220">
        <v>0</v>
      </c>
      <c r="M132" s="220">
        <v>0</v>
      </c>
      <c r="N132" s="220">
        <v>0</v>
      </c>
      <c r="O132" s="220">
        <v>0</v>
      </c>
      <c r="P132" s="220">
        <f t="shared" si="17"/>
        <v>0</v>
      </c>
      <c r="Q132" s="220">
        <v>0</v>
      </c>
      <c r="R132" s="220">
        <v>0</v>
      </c>
      <c r="S132" s="220">
        <v>0</v>
      </c>
      <c r="T132" s="220">
        <v>0</v>
      </c>
      <c r="U132" s="220">
        <v>0</v>
      </c>
      <c r="V132" s="220">
        <v>0</v>
      </c>
      <c r="W132" s="220">
        <v>0</v>
      </c>
      <c r="X132" s="220">
        <v>0</v>
      </c>
      <c r="Y132" s="220">
        <v>0</v>
      </c>
      <c r="Z132" s="220">
        <v>0</v>
      </c>
      <c r="AA132" s="220">
        <v>0</v>
      </c>
      <c r="AB132" s="220">
        <v>0</v>
      </c>
      <c r="AC132" s="220">
        <v>0</v>
      </c>
      <c r="AD132" s="220">
        <v>0</v>
      </c>
      <c r="AE132" s="220">
        <v>0</v>
      </c>
      <c r="AF132" s="220">
        <v>0</v>
      </c>
      <c r="AG132" s="220">
        <f t="shared" si="18"/>
        <v>0</v>
      </c>
      <c r="AH132" s="234"/>
      <c r="AI132" s="235">
        <f t="shared" si="21"/>
        <v>0</v>
      </c>
      <c r="AJ132" s="235">
        <f t="shared" si="21"/>
        <v>0</v>
      </c>
      <c r="AK132" s="235">
        <f t="shared" si="21"/>
        <v>0</v>
      </c>
      <c r="AL132" s="235">
        <f t="shared" si="19"/>
        <v>0</v>
      </c>
      <c r="AM132" s="235">
        <f t="shared" si="19"/>
        <v>0</v>
      </c>
      <c r="AN132" s="235">
        <f t="shared" si="19"/>
        <v>0</v>
      </c>
      <c r="AO132" s="235">
        <f t="shared" ref="AO132:AT188" si="25">ROUND(J132*$B132/12,2)</f>
        <v>0</v>
      </c>
      <c r="AP132" s="235">
        <f t="shared" si="25"/>
        <v>0</v>
      </c>
      <c r="AQ132" s="235">
        <f t="shared" si="25"/>
        <v>0</v>
      </c>
      <c r="AR132" s="235">
        <f t="shared" si="23"/>
        <v>0</v>
      </c>
      <c r="AS132" s="235">
        <f t="shared" si="23"/>
        <v>0</v>
      </c>
      <c r="AT132" s="235">
        <f t="shared" si="23"/>
        <v>0</v>
      </c>
      <c r="AU132" s="236">
        <f t="shared" si="14"/>
        <v>0</v>
      </c>
      <c r="AV132" s="236">
        <f t="shared" si="15"/>
        <v>0</v>
      </c>
      <c r="AW132" s="236">
        <f t="shared" si="15"/>
        <v>0</v>
      </c>
      <c r="AX132" s="236">
        <f t="shared" si="15"/>
        <v>0</v>
      </c>
      <c r="AY132" s="236">
        <f t="shared" si="15"/>
        <v>0</v>
      </c>
      <c r="AZ132" s="236">
        <f t="shared" si="22"/>
        <v>0</v>
      </c>
      <c r="BA132" s="236">
        <f t="shared" si="22"/>
        <v>0</v>
      </c>
      <c r="BB132" s="236">
        <f t="shared" si="22"/>
        <v>0</v>
      </c>
      <c r="BC132" s="236">
        <f t="shared" si="20"/>
        <v>0</v>
      </c>
      <c r="BD132" s="236">
        <f t="shared" si="20"/>
        <v>0</v>
      </c>
      <c r="BE132" s="236">
        <f t="shared" si="20"/>
        <v>0</v>
      </c>
      <c r="BF132" s="236">
        <f t="shared" ref="BF132:BK188" si="26">ROUND(AA132*$C132/12,2)</f>
        <v>0</v>
      </c>
      <c r="BG132" s="236">
        <f t="shared" si="26"/>
        <v>0</v>
      </c>
      <c r="BH132" s="236">
        <f t="shared" si="26"/>
        <v>0</v>
      </c>
      <c r="BI132" s="236">
        <f t="shared" si="24"/>
        <v>0</v>
      </c>
      <c r="BJ132" s="236">
        <f t="shared" si="24"/>
        <v>0</v>
      </c>
      <c r="BK132" s="236">
        <f t="shared" si="24"/>
        <v>0</v>
      </c>
      <c r="BL132" s="235">
        <f t="shared" si="16"/>
        <v>0</v>
      </c>
      <c r="BM132" s="234"/>
      <c r="BN132" s="234"/>
      <c r="BO132" s="234"/>
      <c r="BP132" s="234"/>
      <c r="BQ132" s="234"/>
      <c r="BR132" s="234"/>
      <c r="BS132" s="234"/>
      <c r="BT132" s="234"/>
      <c r="BU132" s="234"/>
      <c r="BV132" s="234"/>
      <c r="BW132" s="234"/>
      <c r="BX132" s="234"/>
      <c r="BY132" s="234"/>
      <c r="BZ132" s="234"/>
      <c r="CA132" s="234"/>
      <c r="CB132" s="234"/>
      <c r="CC132" s="234"/>
      <c r="CD132" s="234"/>
      <c r="CE132" s="234"/>
      <c r="CF132" s="234"/>
      <c r="CG132" s="234"/>
      <c r="CH132" s="234"/>
      <c r="CI132" s="234"/>
    </row>
    <row r="133" spans="1:87">
      <c r="A133" s="234" t="s">
        <v>346</v>
      </c>
      <c r="B133" s="292">
        <v>0</v>
      </c>
      <c r="C133" s="292">
        <v>0</v>
      </c>
      <c r="D133" s="220">
        <v>0</v>
      </c>
      <c r="E133" s="220">
        <v>0</v>
      </c>
      <c r="F133" s="220">
        <v>0</v>
      </c>
      <c r="G133" s="220">
        <v>0</v>
      </c>
      <c r="H133" s="220">
        <v>0</v>
      </c>
      <c r="I133" s="220">
        <v>0</v>
      </c>
      <c r="J133" s="220">
        <v>0</v>
      </c>
      <c r="K133" s="220">
        <v>0</v>
      </c>
      <c r="L133" s="220">
        <v>0</v>
      </c>
      <c r="M133" s="220">
        <v>0</v>
      </c>
      <c r="N133" s="220">
        <v>0</v>
      </c>
      <c r="O133" s="220">
        <v>0</v>
      </c>
      <c r="P133" s="220">
        <f t="shared" si="17"/>
        <v>0</v>
      </c>
      <c r="Q133" s="220">
        <v>0</v>
      </c>
      <c r="R133" s="220">
        <v>0</v>
      </c>
      <c r="S133" s="220">
        <v>0</v>
      </c>
      <c r="T133" s="220">
        <v>0</v>
      </c>
      <c r="U133" s="220">
        <v>0</v>
      </c>
      <c r="V133" s="220">
        <v>0</v>
      </c>
      <c r="W133" s="220">
        <v>0</v>
      </c>
      <c r="X133" s="220">
        <v>0</v>
      </c>
      <c r="Y133" s="220">
        <v>0</v>
      </c>
      <c r="Z133" s="220">
        <v>0</v>
      </c>
      <c r="AA133" s="220">
        <v>0</v>
      </c>
      <c r="AB133" s="220">
        <v>0</v>
      </c>
      <c r="AC133" s="220">
        <v>0</v>
      </c>
      <c r="AD133" s="220">
        <v>0</v>
      </c>
      <c r="AE133" s="220">
        <v>0</v>
      </c>
      <c r="AF133" s="220">
        <v>0</v>
      </c>
      <c r="AG133" s="220">
        <f t="shared" si="18"/>
        <v>0</v>
      </c>
      <c r="AH133" s="234"/>
      <c r="AI133" s="235">
        <f t="shared" si="21"/>
        <v>0</v>
      </c>
      <c r="AJ133" s="235">
        <f t="shared" si="21"/>
        <v>0</v>
      </c>
      <c r="AK133" s="235">
        <f t="shared" si="21"/>
        <v>0</v>
      </c>
      <c r="AL133" s="235">
        <f t="shared" si="21"/>
        <v>0</v>
      </c>
      <c r="AM133" s="235">
        <f t="shared" si="21"/>
        <v>0</v>
      </c>
      <c r="AN133" s="235">
        <f t="shared" si="21"/>
        <v>0</v>
      </c>
      <c r="AO133" s="235">
        <f t="shared" si="25"/>
        <v>0</v>
      </c>
      <c r="AP133" s="235">
        <f t="shared" si="25"/>
        <v>0</v>
      </c>
      <c r="AQ133" s="235">
        <f t="shared" si="25"/>
        <v>0</v>
      </c>
      <c r="AR133" s="235">
        <f t="shared" si="23"/>
        <v>0</v>
      </c>
      <c r="AS133" s="235">
        <f t="shared" si="23"/>
        <v>0</v>
      </c>
      <c r="AT133" s="235">
        <f t="shared" si="23"/>
        <v>0</v>
      </c>
      <c r="AU133" s="236">
        <f t="shared" ref="AU133:AU196" si="27">SUM(AI133:AT133)</f>
        <v>0</v>
      </c>
      <c r="AV133" s="236">
        <f t="shared" ref="AV133:AY196" si="28">ROUND(Q133*$B133/12,2)</f>
        <v>0</v>
      </c>
      <c r="AW133" s="236">
        <f t="shared" si="28"/>
        <v>0</v>
      </c>
      <c r="AX133" s="236">
        <f t="shared" si="28"/>
        <v>0</v>
      </c>
      <c r="AY133" s="236">
        <f t="shared" si="28"/>
        <v>0</v>
      </c>
      <c r="AZ133" s="236">
        <f t="shared" si="22"/>
        <v>0</v>
      </c>
      <c r="BA133" s="236">
        <f t="shared" si="22"/>
        <v>0</v>
      </c>
      <c r="BB133" s="236">
        <f t="shared" si="22"/>
        <v>0</v>
      </c>
      <c r="BC133" s="236">
        <f t="shared" si="22"/>
        <v>0</v>
      </c>
      <c r="BD133" s="236">
        <f t="shared" si="22"/>
        <v>0</v>
      </c>
      <c r="BE133" s="236">
        <f t="shared" si="22"/>
        <v>0</v>
      </c>
      <c r="BF133" s="236">
        <f t="shared" si="26"/>
        <v>0</v>
      </c>
      <c r="BG133" s="236">
        <f t="shared" si="26"/>
        <v>0</v>
      </c>
      <c r="BH133" s="236">
        <f t="shared" si="26"/>
        <v>0</v>
      </c>
      <c r="BI133" s="236">
        <f t="shared" si="24"/>
        <v>0</v>
      </c>
      <c r="BJ133" s="236">
        <f t="shared" si="24"/>
        <v>0</v>
      </c>
      <c r="BK133" s="236">
        <f t="shared" si="24"/>
        <v>0</v>
      </c>
      <c r="BL133" s="235">
        <f t="shared" ref="BL133:BL196" si="29">SUM(AZ133:BK133)</f>
        <v>0</v>
      </c>
      <c r="BM133" s="234"/>
      <c r="BN133" s="234"/>
      <c r="BO133" s="234"/>
      <c r="BP133" s="234"/>
      <c r="BQ133" s="234"/>
      <c r="BR133" s="234"/>
      <c r="BS133" s="234"/>
      <c r="BT133" s="234"/>
      <c r="BU133" s="234"/>
      <c r="BV133" s="234"/>
      <c r="BW133" s="234"/>
      <c r="BX133" s="234"/>
      <c r="BY133" s="234"/>
      <c r="BZ133" s="234"/>
      <c r="CA133" s="234"/>
      <c r="CB133" s="234"/>
      <c r="CC133" s="234"/>
      <c r="CD133" s="234"/>
      <c r="CE133" s="234"/>
      <c r="CF133" s="234"/>
      <c r="CG133" s="234"/>
      <c r="CH133" s="234"/>
      <c r="CI133" s="234"/>
    </row>
    <row r="134" spans="1:87">
      <c r="A134" s="234" t="s">
        <v>347</v>
      </c>
      <c r="B134" s="292">
        <v>0</v>
      </c>
      <c r="C134" s="292">
        <v>0</v>
      </c>
      <c r="D134" s="220">
        <v>0</v>
      </c>
      <c r="E134" s="220">
        <v>0</v>
      </c>
      <c r="F134" s="220">
        <v>0</v>
      </c>
      <c r="G134" s="220">
        <v>0</v>
      </c>
      <c r="H134" s="220">
        <v>0</v>
      </c>
      <c r="I134" s="220">
        <v>0</v>
      </c>
      <c r="J134" s="220">
        <v>0</v>
      </c>
      <c r="K134" s="220">
        <v>0</v>
      </c>
      <c r="L134" s="220">
        <v>0</v>
      </c>
      <c r="M134" s="220">
        <v>0</v>
      </c>
      <c r="N134" s="220">
        <v>0</v>
      </c>
      <c r="O134" s="220">
        <v>0</v>
      </c>
      <c r="P134" s="220">
        <f t="shared" ref="P134:P197" si="30">SUM(D134:O134)</f>
        <v>0</v>
      </c>
      <c r="Q134" s="220">
        <v>0</v>
      </c>
      <c r="R134" s="220">
        <v>0</v>
      </c>
      <c r="S134" s="220">
        <v>0</v>
      </c>
      <c r="T134" s="220">
        <v>0</v>
      </c>
      <c r="U134" s="220">
        <v>0</v>
      </c>
      <c r="V134" s="220">
        <v>0</v>
      </c>
      <c r="W134" s="220">
        <v>0</v>
      </c>
      <c r="X134" s="220">
        <v>0</v>
      </c>
      <c r="Y134" s="220">
        <v>0</v>
      </c>
      <c r="Z134" s="220">
        <v>0</v>
      </c>
      <c r="AA134" s="220">
        <v>0</v>
      </c>
      <c r="AB134" s="220">
        <v>0</v>
      </c>
      <c r="AC134" s="220">
        <v>0</v>
      </c>
      <c r="AD134" s="220">
        <v>0</v>
      </c>
      <c r="AE134" s="220">
        <v>0</v>
      </c>
      <c r="AF134" s="220">
        <v>0</v>
      </c>
      <c r="AG134" s="220">
        <f t="shared" ref="AG134:AG197" si="31">SUM(U134:AF134)</f>
        <v>0</v>
      </c>
      <c r="AH134" s="234"/>
      <c r="AI134" s="235">
        <f t="shared" si="21"/>
        <v>0</v>
      </c>
      <c r="AJ134" s="235">
        <f t="shared" si="21"/>
        <v>0</v>
      </c>
      <c r="AK134" s="235">
        <f t="shared" si="21"/>
        <v>0</v>
      </c>
      <c r="AL134" s="235">
        <f t="shared" si="21"/>
        <v>0</v>
      </c>
      <c r="AM134" s="235">
        <f t="shared" si="21"/>
        <v>0</v>
      </c>
      <c r="AN134" s="235">
        <f t="shared" si="21"/>
        <v>0</v>
      </c>
      <c r="AO134" s="235">
        <f t="shared" si="25"/>
        <v>0</v>
      </c>
      <c r="AP134" s="235">
        <f t="shared" si="25"/>
        <v>0</v>
      </c>
      <c r="AQ134" s="235">
        <f t="shared" si="25"/>
        <v>0</v>
      </c>
      <c r="AR134" s="235">
        <f t="shared" si="23"/>
        <v>0</v>
      </c>
      <c r="AS134" s="235">
        <f t="shared" si="23"/>
        <v>0</v>
      </c>
      <c r="AT134" s="235">
        <f t="shared" si="23"/>
        <v>0</v>
      </c>
      <c r="AU134" s="236">
        <f t="shared" si="27"/>
        <v>0</v>
      </c>
      <c r="AV134" s="236">
        <f t="shared" si="28"/>
        <v>0</v>
      </c>
      <c r="AW134" s="236">
        <f t="shared" si="28"/>
        <v>0</v>
      </c>
      <c r="AX134" s="236">
        <f t="shared" si="28"/>
        <v>0</v>
      </c>
      <c r="AY134" s="236">
        <f t="shared" si="28"/>
        <v>0</v>
      </c>
      <c r="AZ134" s="236">
        <f t="shared" si="22"/>
        <v>0</v>
      </c>
      <c r="BA134" s="236">
        <f t="shared" si="22"/>
        <v>0</v>
      </c>
      <c r="BB134" s="236">
        <f t="shared" si="22"/>
        <v>0</v>
      </c>
      <c r="BC134" s="236">
        <f t="shared" si="22"/>
        <v>0</v>
      </c>
      <c r="BD134" s="236">
        <f t="shared" si="22"/>
        <v>0</v>
      </c>
      <c r="BE134" s="236">
        <f t="shared" si="22"/>
        <v>0</v>
      </c>
      <c r="BF134" s="236">
        <f t="shared" si="26"/>
        <v>0</v>
      </c>
      <c r="BG134" s="236">
        <f t="shared" si="26"/>
        <v>0</v>
      </c>
      <c r="BH134" s="236">
        <f t="shared" si="26"/>
        <v>0</v>
      </c>
      <c r="BI134" s="236">
        <f t="shared" si="24"/>
        <v>0</v>
      </c>
      <c r="BJ134" s="236">
        <f t="shared" si="24"/>
        <v>0</v>
      </c>
      <c r="BK134" s="236">
        <f t="shared" si="24"/>
        <v>0</v>
      </c>
      <c r="BL134" s="235">
        <f t="shared" si="29"/>
        <v>0</v>
      </c>
      <c r="BM134" s="234"/>
      <c r="BN134" s="234"/>
      <c r="BO134" s="234"/>
      <c r="BP134" s="234"/>
      <c r="BQ134" s="234"/>
      <c r="BR134" s="234"/>
      <c r="BS134" s="234"/>
      <c r="BT134" s="234"/>
      <c r="BU134" s="234"/>
      <c r="BV134" s="234"/>
      <c r="BW134" s="234"/>
      <c r="BX134" s="234"/>
      <c r="BY134" s="234"/>
      <c r="BZ134" s="234"/>
      <c r="CA134" s="234"/>
      <c r="CB134" s="234"/>
      <c r="CC134" s="234"/>
      <c r="CD134" s="234"/>
      <c r="CE134" s="234"/>
      <c r="CF134" s="234"/>
      <c r="CG134" s="234"/>
      <c r="CH134" s="234"/>
      <c r="CI134" s="234"/>
    </row>
    <row r="135" spans="1:87">
      <c r="A135" s="234" t="s">
        <v>348</v>
      </c>
      <c r="B135" s="292">
        <v>2.1400000000000002E-2</v>
      </c>
      <c r="C135" s="292">
        <v>2.1400000000000002E-2</v>
      </c>
      <c r="D135" s="220">
        <v>92126038.920000002</v>
      </c>
      <c r="E135" s="220">
        <v>92126421.459999993</v>
      </c>
      <c r="F135" s="220">
        <v>92111063.810000002</v>
      </c>
      <c r="G135" s="220">
        <v>92095706.200000003</v>
      </c>
      <c r="H135" s="220">
        <v>92095706.200000003</v>
      </c>
      <c r="I135" s="220">
        <v>92095706.200000003</v>
      </c>
      <c r="J135" s="220">
        <v>92138936.75</v>
      </c>
      <c r="K135" s="220">
        <v>92167335.785000011</v>
      </c>
      <c r="L135" s="220">
        <v>92126078.935000017</v>
      </c>
      <c r="M135" s="220">
        <v>92055885.840000004</v>
      </c>
      <c r="N135" s="220">
        <v>91963198.895000011</v>
      </c>
      <c r="O135" s="220">
        <v>91668495.895000011</v>
      </c>
      <c r="P135" s="220">
        <f t="shared" si="30"/>
        <v>1104770574.8900001</v>
      </c>
      <c r="Q135" s="220">
        <v>91416061.920000017</v>
      </c>
      <c r="R135" s="220">
        <v>91403747.875000015</v>
      </c>
      <c r="S135" s="220">
        <v>94093161.50000003</v>
      </c>
      <c r="T135" s="220">
        <v>96775600.090000018</v>
      </c>
      <c r="U135" s="220">
        <v>96734031.800000012</v>
      </c>
      <c r="V135" s="220">
        <v>96628078.665000021</v>
      </c>
      <c r="W135" s="220">
        <v>96527963.500000015</v>
      </c>
      <c r="X135" s="220">
        <v>96490040.585000023</v>
      </c>
      <c r="Y135" s="220">
        <v>96448783.735000029</v>
      </c>
      <c r="Z135" s="220">
        <v>96378590.640000015</v>
      </c>
      <c r="AA135" s="220">
        <v>96285903.695000023</v>
      </c>
      <c r="AB135" s="220">
        <v>95991200.695000023</v>
      </c>
      <c r="AC135" s="220">
        <v>95738766.720000029</v>
      </c>
      <c r="AD135" s="220">
        <v>95726452.675000027</v>
      </c>
      <c r="AE135" s="220">
        <v>95665133.320000038</v>
      </c>
      <c r="AF135" s="220">
        <v>95596838.930000037</v>
      </c>
      <c r="AG135" s="220">
        <f t="shared" si="31"/>
        <v>1154211784.9600003</v>
      </c>
      <c r="AH135" s="234"/>
      <c r="AI135" s="235">
        <f t="shared" si="21"/>
        <v>164291.44</v>
      </c>
      <c r="AJ135" s="235">
        <f t="shared" si="21"/>
        <v>164292.12</v>
      </c>
      <c r="AK135" s="235">
        <f t="shared" si="21"/>
        <v>164264.73000000001</v>
      </c>
      <c r="AL135" s="235">
        <f t="shared" si="21"/>
        <v>164237.34</v>
      </c>
      <c r="AM135" s="235">
        <f t="shared" si="21"/>
        <v>164237.34</v>
      </c>
      <c r="AN135" s="235">
        <f t="shared" si="21"/>
        <v>164237.34</v>
      </c>
      <c r="AO135" s="235">
        <f t="shared" si="25"/>
        <v>164314.44</v>
      </c>
      <c r="AP135" s="235">
        <f t="shared" si="25"/>
        <v>164365.07999999999</v>
      </c>
      <c r="AQ135" s="235">
        <f t="shared" si="25"/>
        <v>164291.51</v>
      </c>
      <c r="AR135" s="235">
        <f t="shared" si="23"/>
        <v>164166.32999999999</v>
      </c>
      <c r="AS135" s="235">
        <f t="shared" si="23"/>
        <v>164001.04</v>
      </c>
      <c r="AT135" s="235">
        <f t="shared" si="23"/>
        <v>163475.48000000001</v>
      </c>
      <c r="AU135" s="236">
        <f t="shared" si="27"/>
        <v>1970174.1900000002</v>
      </c>
      <c r="AV135" s="236">
        <f t="shared" si="28"/>
        <v>163025.31</v>
      </c>
      <c r="AW135" s="236">
        <f t="shared" si="28"/>
        <v>163003.35</v>
      </c>
      <c r="AX135" s="236">
        <f t="shared" si="28"/>
        <v>167799.47</v>
      </c>
      <c r="AY135" s="236">
        <f t="shared" si="28"/>
        <v>172583.15</v>
      </c>
      <c r="AZ135" s="236">
        <f t="shared" si="22"/>
        <v>172509.02</v>
      </c>
      <c r="BA135" s="236">
        <f t="shared" si="22"/>
        <v>172320.07</v>
      </c>
      <c r="BB135" s="236">
        <f t="shared" si="22"/>
        <v>172141.53</v>
      </c>
      <c r="BC135" s="236">
        <f t="shared" si="22"/>
        <v>172073.91</v>
      </c>
      <c r="BD135" s="236">
        <f t="shared" si="22"/>
        <v>172000.33</v>
      </c>
      <c r="BE135" s="236">
        <f t="shared" si="22"/>
        <v>171875.15</v>
      </c>
      <c r="BF135" s="236">
        <f t="shared" si="26"/>
        <v>171709.86</v>
      </c>
      <c r="BG135" s="236">
        <f t="shared" si="26"/>
        <v>171184.31</v>
      </c>
      <c r="BH135" s="236">
        <f t="shared" si="26"/>
        <v>170734.13</v>
      </c>
      <c r="BI135" s="236">
        <f t="shared" si="24"/>
        <v>170712.17</v>
      </c>
      <c r="BJ135" s="236">
        <f t="shared" si="24"/>
        <v>170602.82</v>
      </c>
      <c r="BK135" s="236">
        <f t="shared" si="24"/>
        <v>170481.03</v>
      </c>
      <c r="BL135" s="235">
        <f t="shared" si="29"/>
        <v>2058344.33</v>
      </c>
      <c r="BM135" s="234"/>
      <c r="BN135" s="234"/>
      <c r="BO135" s="234"/>
      <c r="BP135" s="234"/>
      <c r="BQ135" s="234"/>
      <c r="BR135" s="234"/>
      <c r="BS135" s="234"/>
      <c r="BT135" s="234"/>
      <c r="BU135" s="234"/>
      <c r="BV135" s="234"/>
      <c r="BW135" s="234"/>
      <c r="BX135" s="234"/>
      <c r="BY135" s="234"/>
      <c r="BZ135" s="234"/>
      <c r="CA135" s="234"/>
      <c r="CB135" s="234"/>
      <c r="CC135" s="234"/>
      <c r="CD135" s="234"/>
      <c r="CE135" s="234"/>
      <c r="CF135" s="234"/>
      <c r="CG135" s="234"/>
      <c r="CH135" s="234"/>
      <c r="CI135" s="234"/>
    </row>
    <row r="136" spans="1:87">
      <c r="A136" s="234" t="s">
        <v>349</v>
      </c>
      <c r="B136" s="292">
        <v>0</v>
      </c>
      <c r="C136" s="292">
        <v>0</v>
      </c>
      <c r="D136" s="220">
        <v>0</v>
      </c>
      <c r="E136" s="220">
        <v>0</v>
      </c>
      <c r="F136" s="220">
        <v>0</v>
      </c>
      <c r="G136" s="220">
        <v>0</v>
      </c>
      <c r="H136" s="220">
        <v>0</v>
      </c>
      <c r="I136" s="220">
        <v>0</v>
      </c>
      <c r="J136" s="220">
        <v>0</v>
      </c>
      <c r="K136" s="220">
        <v>0</v>
      </c>
      <c r="L136" s="220">
        <v>0</v>
      </c>
      <c r="M136" s="220">
        <v>0</v>
      </c>
      <c r="N136" s="220">
        <v>0</v>
      </c>
      <c r="O136" s="220">
        <v>0</v>
      </c>
      <c r="P136" s="220">
        <f t="shared" si="30"/>
        <v>0</v>
      </c>
      <c r="Q136" s="220">
        <v>0</v>
      </c>
      <c r="R136" s="220">
        <v>0</v>
      </c>
      <c r="S136" s="220">
        <v>0</v>
      </c>
      <c r="T136" s="220">
        <v>0</v>
      </c>
      <c r="U136" s="220">
        <v>0</v>
      </c>
      <c r="V136" s="220">
        <v>0</v>
      </c>
      <c r="W136" s="220">
        <v>0</v>
      </c>
      <c r="X136" s="220">
        <v>0</v>
      </c>
      <c r="Y136" s="220">
        <v>0</v>
      </c>
      <c r="Z136" s="220">
        <v>0</v>
      </c>
      <c r="AA136" s="220">
        <v>0</v>
      </c>
      <c r="AB136" s="220">
        <v>0</v>
      </c>
      <c r="AC136" s="220">
        <v>0</v>
      </c>
      <c r="AD136" s="220">
        <v>0</v>
      </c>
      <c r="AE136" s="220">
        <v>0</v>
      </c>
      <c r="AF136" s="220">
        <v>0</v>
      </c>
      <c r="AG136" s="220">
        <f t="shared" si="31"/>
        <v>0</v>
      </c>
      <c r="AH136" s="234"/>
      <c r="AI136" s="235">
        <f t="shared" si="21"/>
        <v>0</v>
      </c>
      <c r="AJ136" s="235">
        <f t="shared" si="21"/>
        <v>0</v>
      </c>
      <c r="AK136" s="235">
        <f t="shared" si="21"/>
        <v>0</v>
      </c>
      <c r="AL136" s="235">
        <f t="shared" si="21"/>
        <v>0</v>
      </c>
      <c r="AM136" s="235">
        <f t="shared" si="21"/>
        <v>0</v>
      </c>
      <c r="AN136" s="235">
        <f t="shared" si="21"/>
        <v>0</v>
      </c>
      <c r="AO136" s="235">
        <f t="shared" si="25"/>
        <v>0</v>
      </c>
      <c r="AP136" s="235">
        <f t="shared" si="25"/>
        <v>0</v>
      </c>
      <c r="AQ136" s="235">
        <f t="shared" si="25"/>
        <v>0</v>
      </c>
      <c r="AR136" s="235">
        <f t="shared" si="23"/>
        <v>0</v>
      </c>
      <c r="AS136" s="235">
        <f t="shared" si="23"/>
        <v>0</v>
      </c>
      <c r="AT136" s="235">
        <f t="shared" si="23"/>
        <v>0</v>
      </c>
      <c r="AU136" s="236">
        <f t="shared" si="27"/>
        <v>0</v>
      </c>
      <c r="AV136" s="236">
        <f t="shared" si="28"/>
        <v>0</v>
      </c>
      <c r="AW136" s="236">
        <f t="shared" si="28"/>
        <v>0</v>
      </c>
      <c r="AX136" s="236">
        <f t="shared" si="28"/>
        <v>0</v>
      </c>
      <c r="AY136" s="236">
        <f t="shared" si="28"/>
        <v>0</v>
      </c>
      <c r="AZ136" s="236">
        <f t="shared" si="22"/>
        <v>0</v>
      </c>
      <c r="BA136" s="236">
        <f t="shared" si="22"/>
        <v>0</v>
      </c>
      <c r="BB136" s="236">
        <f t="shared" si="22"/>
        <v>0</v>
      </c>
      <c r="BC136" s="236">
        <f t="shared" si="22"/>
        <v>0</v>
      </c>
      <c r="BD136" s="236">
        <f t="shared" si="22"/>
        <v>0</v>
      </c>
      <c r="BE136" s="236">
        <f t="shared" si="22"/>
        <v>0</v>
      </c>
      <c r="BF136" s="236">
        <f t="shared" si="26"/>
        <v>0</v>
      </c>
      <c r="BG136" s="236">
        <f t="shared" si="26"/>
        <v>0</v>
      </c>
      <c r="BH136" s="236">
        <f t="shared" si="26"/>
        <v>0</v>
      </c>
      <c r="BI136" s="236">
        <f t="shared" si="24"/>
        <v>0</v>
      </c>
      <c r="BJ136" s="236">
        <f t="shared" si="24"/>
        <v>0</v>
      </c>
      <c r="BK136" s="236">
        <f t="shared" si="24"/>
        <v>0</v>
      </c>
      <c r="BL136" s="235">
        <f t="shared" si="29"/>
        <v>0</v>
      </c>
      <c r="BM136" s="234"/>
      <c r="BN136" s="234"/>
      <c r="BO136" s="234"/>
      <c r="BP136" s="234"/>
      <c r="BQ136" s="234"/>
      <c r="BR136" s="234"/>
      <c r="BS136" s="234"/>
      <c r="BT136" s="234"/>
      <c r="BU136" s="234"/>
      <c r="BV136" s="234"/>
      <c r="BW136" s="234"/>
      <c r="BX136" s="234"/>
      <c r="BY136" s="234"/>
      <c r="BZ136" s="234"/>
      <c r="CA136" s="234"/>
      <c r="CB136" s="234"/>
      <c r="CC136" s="234"/>
      <c r="CD136" s="234"/>
      <c r="CE136" s="234"/>
      <c r="CF136" s="234"/>
      <c r="CG136" s="234"/>
      <c r="CH136" s="234"/>
      <c r="CI136" s="234"/>
    </row>
    <row r="137" spans="1:87">
      <c r="A137" s="234" t="s">
        <v>350</v>
      </c>
      <c r="B137" s="292">
        <v>0</v>
      </c>
      <c r="C137" s="292">
        <v>0</v>
      </c>
      <c r="D137" s="220">
        <v>0</v>
      </c>
      <c r="E137" s="220">
        <v>0</v>
      </c>
      <c r="F137" s="220">
        <v>0</v>
      </c>
      <c r="G137" s="220">
        <v>0</v>
      </c>
      <c r="H137" s="220">
        <v>0</v>
      </c>
      <c r="I137" s="220">
        <v>0</v>
      </c>
      <c r="J137" s="220">
        <v>0</v>
      </c>
      <c r="K137" s="220">
        <v>0</v>
      </c>
      <c r="L137" s="220">
        <v>0</v>
      </c>
      <c r="M137" s="220">
        <v>0</v>
      </c>
      <c r="N137" s="220">
        <v>0</v>
      </c>
      <c r="O137" s="220">
        <v>0</v>
      </c>
      <c r="P137" s="220">
        <f t="shared" si="30"/>
        <v>0</v>
      </c>
      <c r="Q137" s="220">
        <v>0</v>
      </c>
      <c r="R137" s="220">
        <v>0</v>
      </c>
      <c r="S137" s="220">
        <v>0</v>
      </c>
      <c r="T137" s="220">
        <v>0</v>
      </c>
      <c r="U137" s="220">
        <v>0</v>
      </c>
      <c r="V137" s="220">
        <v>0</v>
      </c>
      <c r="W137" s="220">
        <v>0</v>
      </c>
      <c r="X137" s="220">
        <v>0</v>
      </c>
      <c r="Y137" s="220">
        <v>0</v>
      </c>
      <c r="Z137" s="220">
        <v>0</v>
      </c>
      <c r="AA137" s="220">
        <v>0</v>
      </c>
      <c r="AB137" s="220">
        <v>0</v>
      </c>
      <c r="AC137" s="220">
        <v>0</v>
      </c>
      <c r="AD137" s="220">
        <v>0</v>
      </c>
      <c r="AE137" s="220">
        <v>0</v>
      </c>
      <c r="AF137" s="220">
        <v>0</v>
      </c>
      <c r="AG137" s="220">
        <f t="shared" si="31"/>
        <v>0</v>
      </c>
      <c r="AH137" s="234"/>
      <c r="AI137" s="235">
        <f t="shared" si="21"/>
        <v>0</v>
      </c>
      <c r="AJ137" s="235">
        <f t="shared" si="21"/>
        <v>0</v>
      </c>
      <c r="AK137" s="235">
        <f t="shared" si="21"/>
        <v>0</v>
      </c>
      <c r="AL137" s="235">
        <f t="shared" si="21"/>
        <v>0</v>
      </c>
      <c r="AM137" s="235">
        <f t="shared" si="21"/>
        <v>0</v>
      </c>
      <c r="AN137" s="235">
        <f t="shared" si="21"/>
        <v>0</v>
      </c>
      <c r="AO137" s="235">
        <f t="shared" si="25"/>
        <v>0</v>
      </c>
      <c r="AP137" s="235">
        <f t="shared" si="25"/>
        <v>0</v>
      </c>
      <c r="AQ137" s="235">
        <f t="shared" si="25"/>
        <v>0</v>
      </c>
      <c r="AR137" s="235">
        <f t="shared" si="23"/>
        <v>0</v>
      </c>
      <c r="AS137" s="235">
        <f t="shared" si="23"/>
        <v>0</v>
      </c>
      <c r="AT137" s="235">
        <f t="shared" si="23"/>
        <v>0</v>
      </c>
      <c r="AU137" s="236">
        <f t="shared" si="27"/>
        <v>0</v>
      </c>
      <c r="AV137" s="236">
        <f t="shared" si="28"/>
        <v>0</v>
      </c>
      <c r="AW137" s="236">
        <f t="shared" si="28"/>
        <v>0</v>
      </c>
      <c r="AX137" s="236">
        <f t="shared" si="28"/>
        <v>0</v>
      </c>
      <c r="AY137" s="236">
        <f t="shared" si="28"/>
        <v>0</v>
      </c>
      <c r="AZ137" s="236">
        <f t="shared" si="22"/>
        <v>0</v>
      </c>
      <c r="BA137" s="236">
        <f t="shared" si="22"/>
        <v>0</v>
      </c>
      <c r="BB137" s="236">
        <f t="shared" si="22"/>
        <v>0</v>
      </c>
      <c r="BC137" s="236">
        <f t="shared" si="22"/>
        <v>0</v>
      </c>
      <c r="BD137" s="236">
        <f t="shared" si="22"/>
        <v>0</v>
      </c>
      <c r="BE137" s="236">
        <f t="shared" si="22"/>
        <v>0</v>
      </c>
      <c r="BF137" s="236">
        <f t="shared" si="26"/>
        <v>0</v>
      </c>
      <c r="BG137" s="236">
        <f t="shared" si="26"/>
        <v>0</v>
      </c>
      <c r="BH137" s="236">
        <f t="shared" si="26"/>
        <v>0</v>
      </c>
      <c r="BI137" s="236">
        <f t="shared" si="24"/>
        <v>0</v>
      </c>
      <c r="BJ137" s="236">
        <f t="shared" si="24"/>
        <v>0</v>
      </c>
      <c r="BK137" s="236">
        <f t="shared" si="24"/>
        <v>0</v>
      </c>
      <c r="BL137" s="235">
        <f t="shared" si="29"/>
        <v>0</v>
      </c>
      <c r="BM137" s="234"/>
      <c r="BN137" s="234"/>
      <c r="BO137" s="234"/>
      <c r="BP137" s="234"/>
      <c r="BQ137" s="234"/>
      <c r="BR137" s="234"/>
      <c r="BS137" s="234"/>
      <c r="BT137" s="234"/>
      <c r="BU137" s="234"/>
      <c r="BV137" s="234"/>
      <c r="BW137" s="234"/>
      <c r="BX137" s="234"/>
      <c r="BY137" s="234"/>
      <c r="BZ137" s="234"/>
      <c r="CA137" s="234"/>
      <c r="CB137" s="234"/>
      <c r="CC137" s="234"/>
      <c r="CD137" s="234"/>
      <c r="CE137" s="234"/>
      <c r="CF137" s="234"/>
      <c r="CG137" s="234"/>
      <c r="CH137" s="234"/>
      <c r="CI137" s="234"/>
    </row>
    <row r="138" spans="1:87">
      <c r="A138" s="234" t="s">
        <v>351</v>
      </c>
      <c r="B138" s="292">
        <v>1.2400000000000001E-2</v>
      </c>
      <c r="C138" s="292">
        <v>1.2400000000000001E-2</v>
      </c>
      <c r="D138" s="220">
        <v>3252466.89</v>
      </c>
      <c r="E138" s="220">
        <v>3252466.89</v>
      </c>
      <c r="F138" s="220">
        <v>3252466.89</v>
      </c>
      <c r="G138" s="220">
        <v>3252466.89</v>
      </c>
      <c r="H138" s="220">
        <v>3251049.26</v>
      </c>
      <c r="I138" s="220">
        <v>3249631.63</v>
      </c>
      <c r="J138" s="220">
        <v>3249631.63</v>
      </c>
      <c r="K138" s="220">
        <v>3249631.63</v>
      </c>
      <c r="L138" s="220">
        <v>3249631.63</v>
      </c>
      <c r="M138" s="220">
        <v>3249631.63</v>
      </c>
      <c r="N138" s="220">
        <v>3249631.63</v>
      </c>
      <c r="O138" s="220">
        <v>3249631.63</v>
      </c>
      <c r="P138" s="220">
        <f t="shared" si="30"/>
        <v>39008338.229999997</v>
      </c>
      <c r="Q138" s="220">
        <v>3249631.63</v>
      </c>
      <c r="R138" s="220">
        <v>3249631.63</v>
      </c>
      <c r="S138" s="220">
        <v>3249631.63</v>
      </c>
      <c r="T138" s="220">
        <v>3249631.63</v>
      </c>
      <c r="U138" s="220">
        <v>3249631.63</v>
      </c>
      <c r="V138" s="220">
        <v>3249631.63</v>
      </c>
      <c r="W138" s="220">
        <v>3249631.63</v>
      </c>
      <c r="X138" s="220">
        <v>3249631.63</v>
      </c>
      <c r="Y138" s="220">
        <v>3249631.63</v>
      </c>
      <c r="Z138" s="220">
        <v>3249631.63</v>
      </c>
      <c r="AA138" s="220">
        <v>3249631.63</v>
      </c>
      <c r="AB138" s="220">
        <v>3249631.63</v>
      </c>
      <c r="AC138" s="220">
        <v>3249631.63</v>
      </c>
      <c r="AD138" s="220">
        <v>3249631.63</v>
      </c>
      <c r="AE138" s="220">
        <v>3249631.63</v>
      </c>
      <c r="AF138" s="220">
        <v>3249631.63</v>
      </c>
      <c r="AG138" s="220">
        <f t="shared" si="31"/>
        <v>38995579.559999995</v>
      </c>
      <c r="AH138" s="234"/>
      <c r="AI138" s="235">
        <f t="shared" si="21"/>
        <v>3360.88</v>
      </c>
      <c r="AJ138" s="235">
        <f t="shared" si="21"/>
        <v>3360.88</v>
      </c>
      <c r="AK138" s="235">
        <f t="shared" si="21"/>
        <v>3360.88</v>
      </c>
      <c r="AL138" s="235">
        <f t="shared" si="21"/>
        <v>3360.88</v>
      </c>
      <c r="AM138" s="235">
        <f t="shared" si="21"/>
        <v>3359.42</v>
      </c>
      <c r="AN138" s="235">
        <f t="shared" si="21"/>
        <v>3357.95</v>
      </c>
      <c r="AO138" s="235">
        <f t="shared" si="25"/>
        <v>3357.95</v>
      </c>
      <c r="AP138" s="235">
        <f t="shared" si="25"/>
        <v>3357.95</v>
      </c>
      <c r="AQ138" s="235">
        <f t="shared" si="25"/>
        <v>3357.95</v>
      </c>
      <c r="AR138" s="235">
        <f t="shared" si="23"/>
        <v>3357.95</v>
      </c>
      <c r="AS138" s="235">
        <f t="shared" si="23"/>
        <v>3357.95</v>
      </c>
      <c r="AT138" s="235">
        <f t="shared" si="23"/>
        <v>3357.95</v>
      </c>
      <c r="AU138" s="236">
        <f t="shared" si="27"/>
        <v>40308.589999999997</v>
      </c>
      <c r="AV138" s="236">
        <f t="shared" si="28"/>
        <v>3357.95</v>
      </c>
      <c r="AW138" s="236">
        <f t="shared" si="28"/>
        <v>3357.95</v>
      </c>
      <c r="AX138" s="236">
        <f t="shared" si="28"/>
        <v>3357.95</v>
      </c>
      <c r="AY138" s="236">
        <f t="shared" si="28"/>
        <v>3357.95</v>
      </c>
      <c r="AZ138" s="236">
        <f t="shared" si="22"/>
        <v>3357.95</v>
      </c>
      <c r="BA138" s="236">
        <f t="shared" si="22"/>
        <v>3357.95</v>
      </c>
      <c r="BB138" s="236">
        <f t="shared" si="22"/>
        <v>3357.95</v>
      </c>
      <c r="BC138" s="236">
        <f t="shared" si="22"/>
        <v>3357.95</v>
      </c>
      <c r="BD138" s="236">
        <f t="shared" si="22"/>
        <v>3357.95</v>
      </c>
      <c r="BE138" s="236">
        <f t="shared" si="22"/>
        <v>3357.95</v>
      </c>
      <c r="BF138" s="236">
        <f t="shared" si="26"/>
        <v>3357.95</v>
      </c>
      <c r="BG138" s="236">
        <f t="shared" si="26"/>
        <v>3357.95</v>
      </c>
      <c r="BH138" s="236">
        <f t="shared" si="26"/>
        <v>3357.95</v>
      </c>
      <c r="BI138" s="236">
        <f t="shared" si="24"/>
        <v>3357.95</v>
      </c>
      <c r="BJ138" s="236">
        <f t="shared" si="24"/>
        <v>3357.95</v>
      </c>
      <c r="BK138" s="236">
        <f t="shared" si="24"/>
        <v>3357.95</v>
      </c>
      <c r="BL138" s="235">
        <f t="shared" si="29"/>
        <v>40295.399999999994</v>
      </c>
      <c r="BM138" s="234"/>
      <c r="BN138" s="234"/>
      <c r="BO138" s="234"/>
      <c r="BP138" s="234"/>
      <c r="BQ138" s="234"/>
      <c r="BR138" s="234"/>
      <c r="BS138" s="234"/>
      <c r="BT138" s="234"/>
      <c r="BU138" s="234"/>
      <c r="BV138" s="234"/>
      <c r="BW138" s="234"/>
      <c r="BX138" s="234"/>
      <c r="BY138" s="234"/>
      <c r="BZ138" s="234"/>
      <c r="CA138" s="234"/>
      <c r="CB138" s="234"/>
      <c r="CC138" s="234"/>
      <c r="CD138" s="234"/>
      <c r="CE138" s="234"/>
      <c r="CF138" s="234"/>
      <c r="CG138" s="234"/>
      <c r="CH138" s="234"/>
      <c r="CI138" s="234"/>
    </row>
    <row r="139" spans="1:87">
      <c r="A139" s="234" t="s">
        <v>352</v>
      </c>
      <c r="B139" s="292">
        <v>0.02</v>
      </c>
      <c r="C139" s="292">
        <v>0.02</v>
      </c>
      <c r="D139" s="220">
        <v>573582.12</v>
      </c>
      <c r="E139" s="220">
        <v>573582.12</v>
      </c>
      <c r="F139" s="220">
        <v>573582.12</v>
      </c>
      <c r="G139" s="220">
        <v>573582.12</v>
      </c>
      <c r="H139" s="220">
        <v>573582.12</v>
      </c>
      <c r="I139" s="220">
        <v>573582.12</v>
      </c>
      <c r="J139" s="220">
        <v>573582.12</v>
      </c>
      <c r="K139" s="220">
        <v>573582.12</v>
      </c>
      <c r="L139" s="220">
        <v>573582.12</v>
      </c>
      <c r="M139" s="220">
        <v>573582.12</v>
      </c>
      <c r="N139" s="220">
        <v>573582.12</v>
      </c>
      <c r="O139" s="220">
        <v>573582.12</v>
      </c>
      <c r="P139" s="220">
        <f t="shared" si="30"/>
        <v>6882985.4400000004</v>
      </c>
      <c r="Q139" s="220">
        <v>573582.12</v>
      </c>
      <c r="R139" s="220">
        <v>573582.12</v>
      </c>
      <c r="S139" s="220">
        <v>573582.12</v>
      </c>
      <c r="T139" s="220">
        <v>573582.12</v>
      </c>
      <c r="U139" s="220">
        <v>573582.12</v>
      </c>
      <c r="V139" s="220">
        <v>573582.12</v>
      </c>
      <c r="W139" s="220">
        <v>573582.12</v>
      </c>
      <c r="X139" s="220">
        <v>573582.12</v>
      </c>
      <c r="Y139" s="220">
        <v>573582.12</v>
      </c>
      <c r="Z139" s="220">
        <v>573582.12</v>
      </c>
      <c r="AA139" s="220">
        <v>573582.12</v>
      </c>
      <c r="AB139" s="220">
        <v>573582.12</v>
      </c>
      <c r="AC139" s="220">
        <v>573582.12</v>
      </c>
      <c r="AD139" s="220">
        <v>573582.12</v>
      </c>
      <c r="AE139" s="220">
        <v>573582.12</v>
      </c>
      <c r="AF139" s="220">
        <v>573582.12</v>
      </c>
      <c r="AG139" s="220">
        <f t="shared" si="31"/>
        <v>6882985.4400000004</v>
      </c>
      <c r="AH139" s="234"/>
      <c r="AI139" s="235">
        <f t="shared" si="21"/>
        <v>955.97</v>
      </c>
      <c r="AJ139" s="235">
        <f t="shared" si="21"/>
        <v>955.97</v>
      </c>
      <c r="AK139" s="235">
        <f t="shared" si="21"/>
        <v>955.97</v>
      </c>
      <c r="AL139" s="235">
        <f t="shared" si="21"/>
        <v>955.97</v>
      </c>
      <c r="AM139" s="235">
        <f t="shared" si="21"/>
        <v>955.97</v>
      </c>
      <c r="AN139" s="235">
        <f t="shared" si="21"/>
        <v>955.97</v>
      </c>
      <c r="AO139" s="235">
        <f t="shared" si="25"/>
        <v>955.97</v>
      </c>
      <c r="AP139" s="235">
        <f t="shared" si="25"/>
        <v>955.97</v>
      </c>
      <c r="AQ139" s="235">
        <f t="shared" si="25"/>
        <v>955.97</v>
      </c>
      <c r="AR139" s="235">
        <f t="shared" si="23"/>
        <v>955.97</v>
      </c>
      <c r="AS139" s="235">
        <f t="shared" si="23"/>
        <v>955.97</v>
      </c>
      <c r="AT139" s="235">
        <f t="shared" si="23"/>
        <v>955.97</v>
      </c>
      <c r="AU139" s="236">
        <f t="shared" si="27"/>
        <v>11471.64</v>
      </c>
      <c r="AV139" s="236">
        <f t="shared" si="28"/>
        <v>955.97</v>
      </c>
      <c r="AW139" s="236">
        <f t="shared" si="28"/>
        <v>955.97</v>
      </c>
      <c r="AX139" s="236">
        <f t="shared" si="28"/>
        <v>955.97</v>
      </c>
      <c r="AY139" s="236">
        <f t="shared" si="28"/>
        <v>955.97</v>
      </c>
      <c r="AZ139" s="236">
        <f t="shared" si="22"/>
        <v>955.97</v>
      </c>
      <c r="BA139" s="236">
        <f t="shared" si="22"/>
        <v>955.97</v>
      </c>
      <c r="BB139" s="236">
        <f t="shared" si="22"/>
        <v>955.97</v>
      </c>
      <c r="BC139" s="236">
        <f t="shared" si="22"/>
        <v>955.97</v>
      </c>
      <c r="BD139" s="236">
        <f t="shared" si="22"/>
        <v>955.97</v>
      </c>
      <c r="BE139" s="236">
        <f t="shared" si="22"/>
        <v>955.97</v>
      </c>
      <c r="BF139" s="236">
        <f t="shared" si="26"/>
        <v>955.97</v>
      </c>
      <c r="BG139" s="236">
        <f t="shared" si="26"/>
        <v>955.97</v>
      </c>
      <c r="BH139" s="236">
        <f t="shared" si="26"/>
        <v>955.97</v>
      </c>
      <c r="BI139" s="236">
        <f t="shared" si="24"/>
        <v>955.97</v>
      </c>
      <c r="BJ139" s="236">
        <f t="shared" si="24"/>
        <v>955.97</v>
      </c>
      <c r="BK139" s="236">
        <f t="shared" si="24"/>
        <v>955.97</v>
      </c>
      <c r="BL139" s="235">
        <f t="shared" si="29"/>
        <v>11471.64</v>
      </c>
      <c r="BM139" s="234"/>
      <c r="BN139" s="234"/>
      <c r="BO139" s="234"/>
      <c r="BP139" s="234"/>
      <c r="BQ139" s="234"/>
      <c r="BR139" s="234"/>
      <c r="BS139" s="234"/>
      <c r="BT139" s="234"/>
      <c r="BU139" s="234"/>
      <c r="BV139" s="234"/>
      <c r="BW139" s="234"/>
      <c r="BX139" s="234"/>
      <c r="BY139" s="234"/>
      <c r="BZ139" s="234"/>
      <c r="CA139" s="234"/>
      <c r="CB139" s="234"/>
      <c r="CC139" s="234"/>
      <c r="CD139" s="234"/>
      <c r="CE139" s="234"/>
      <c r="CF139" s="234"/>
      <c r="CG139" s="234"/>
      <c r="CH139" s="234"/>
      <c r="CI139" s="234"/>
    </row>
    <row r="140" spans="1:87">
      <c r="A140" s="234" t="s">
        <v>353</v>
      </c>
      <c r="B140" s="292">
        <v>0.02</v>
      </c>
      <c r="C140" s="292">
        <v>0.02</v>
      </c>
      <c r="D140" s="220">
        <v>0</v>
      </c>
      <c r="E140" s="220">
        <v>0</v>
      </c>
      <c r="F140" s="220">
        <v>0</v>
      </c>
      <c r="G140" s="220">
        <v>0</v>
      </c>
      <c r="H140" s="220">
        <v>0</v>
      </c>
      <c r="I140" s="220">
        <v>0</v>
      </c>
      <c r="J140" s="220">
        <v>0</v>
      </c>
      <c r="K140" s="220">
        <v>0</v>
      </c>
      <c r="L140" s="220">
        <v>0</v>
      </c>
      <c r="M140" s="220">
        <v>0</v>
      </c>
      <c r="N140" s="220">
        <v>0</v>
      </c>
      <c r="O140" s="220">
        <v>0</v>
      </c>
      <c r="P140" s="220">
        <f t="shared" si="30"/>
        <v>0</v>
      </c>
      <c r="Q140" s="220">
        <v>0</v>
      </c>
      <c r="R140" s="220">
        <v>0</v>
      </c>
      <c r="S140" s="220">
        <v>0</v>
      </c>
      <c r="T140" s="220">
        <v>0</v>
      </c>
      <c r="U140" s="220">
        <v>0</v>
      </c>
      <c r="V140" s="220">
        <v>0</v>
      </c>
      <c r="W140" s="220">
        <v>0</v>
      </c>
      <c r="X140" s="220">
        <v>0</v>
      </c>
      <c r="Y140" s="220">
        <v>0</v>
      </c>
      <c r="Z140" s="220">
        <v>0</v>
      </c>
      <c r="AA140" s="220">
        <v>0</v>
      </c>
      <c r="AB140" s="220">
        <v>0</v>
      </c>
      <c r="AC140" s="220">
        <v>0</v>
      </c>
      <c r="AD140" s="220">
        <v>0</v>
      </c>
      <c r="AE140" s="220">
        <v>0</v>
      </c>
      <c r="AF140" s="220">
        <v>0</v>
      </c>
      <c r="AG140" s="220">
        <f t="shared" si="31"/>
        <v>0</v>
      </c>
      <c r="AH140" s="234"/>
      <c r="AI140" s="235">
        <f t="shared" si="21"/>
        <v>0</v>
      </c>
      <c r="AJ140" s="235">
        <f t="shared" si="21"/>
        <v>0</v>
      </c>
      <c r="AK140" s="235">
        <f t="shared" si="21"/>
        <v>0</v>
      </c>
      <c r="AL140" s="235">
        <f t="shared" si="21"/>
        <v>0</v>
      </c>
      <c r="AM140" s="235">
        <f t="shared" si="21"/>
        <v>0</v>
      </c>
      <c r="AN140" s="235">
        <f t="shared" si="21"/>
        <v>0</v>
      </c>
      <c r="AO140" s="235">
        <f t="shared" si="25"/>
        <v>0</v>
      </c>
      <c r="AP140" s="235">
        <f t="shared" si="25"/>
        <v>0</v>
      </c>
      <c r="AQ140" s="235">
        <f t="shared" si="25"/>
        <v>0</v>
      </c>
      <c r="AR140" s="235">
        <f t="shared" si="23"/>
        <v>0</v>
      </c>
      <c r="AS140" s="235">
        <f t="shared" si="23"/>
        <v>0</v>
      </c>
      <c r="AT140" s="235">
        <f t="shared" si="23"/>
        <v>0</v>
      </c>
      <c r="AU140" s="236">
        <f t="shared" si="27"/>
        <v>0</v>
      </c>
      <c r="AV140" s="236">
        <f t="shared" si="28"/>
        <v>0</v>
      </c>
      <c r="AW140" s="236">
        <f t="shared" si="28"/>
        <v>0</v>
      </c>
      <c r="AX140" s="236">
        <f t="shared" si="28"/>
        <v>0</v>
      </c>
      <c r="AY140" s="236">
        <f t="shared" si="28"/>
        <v>0</v>
      </c>
      <c r="AZ140" s="236">
        <f t="shared" si="22"/>
        <v>0</v>
      </c>
      <c r="BA140" s="236">
        <f t="shared" si="22"/>
        <v>0</v>
      </c>
      <c r="BB140" s="236">
        <f t="shared" si="22"/>
        <v>0</v>
      </c>
      <c r="BC140" s="236">
        <f t="shared" si="22"/>
        <v>0</v>
      </c>
      <c r="BD140" s="236">
        <f t="shared" si="22"/>
        <v>0</v>
      </c>
      <c r="BE140" s="236">
        <f t="shared" si="22"/>
        <v>0</v>
      </c>
      <c r="BF140" s="236">
        <f t="shared" si="26"/>
        <v>0</v>
      </c>
      <c r="BG140" s="236">
        <f t="shared" si="26"/>
        <v>0</v>
      </c>
      <c r="BH140" s="236">
        <f t="shared" si="26"/>
        <v>0</v>
      </c>
      <c r="BI140" s="236">
        <f t="shared" si="24"/>
        <v>0</v>
      </c>
      <c r="BJ140" s="236">
        <f t="shared" si="24"/>
        <v>0</v>
      </c>
      <c r="BK140" s="236">
        <f t="shared" si="24"/>
        <v>0</v>
      </c>
      <c r="BL140" s="235">
        <f t="shared" si="29"/>
        <v>0</v>
      </c>
      <c r="BM140" s="234"/>
      <c r="BN140" s="234"/>
      <c r="BO140" s="234"/>
      <c r="BP140" s="234"/>
      <c r="BQ140" s="234"/>
      <c r="BR140" s="234"/>
      <c r="BS140" s="234"/>
      <c r="BT140" s="234"/>
      <c r="BU140" s="234"/>
      <c r="BV140" s="234"/>
      <c r="BW140" s="234"/>
      <c r="BX140" s="234"/>
      <c r="BY140" s="234"/>
      <c r="BZ140" s="234"/>
      <c r="CA140" s="234"/>
      <c r="CB140" s="234"/>
      <c r="CC140" s="234"/>
      <c r="CD140" s="234"/>
      <c r="CE140" s="234"/>
      <c r="CF140" s="234"/>
      <c r="CG140" s="234"/>
      <c r="CH140" s="234"/>
      <c r="CI140" s="234"/>
    </row>
    <row r="141" spans="1:87">
      <c r="A141" s="234" t="s">
        <v>354</v>
      </c>
      <c r="B141" s="292">
        <v>3.7400000000000003E-2</v>
      </c>
      <c r="C141" s="292">
        <v>3.7400000000000003E-2</v>
      </c>
      <c r="D141" s="220">
        <v>9593650.3100000005</v>
      </c>
      <c r="E141" s="220">
        <v>9593650.3100000005</v>
      </c>
      <c r="F141" s="220">
        <v>9593650.3100000005</v>
      </c>
      <c r="G141" s="220">
        <v>9573441.8800000008</v>
      </c>
      <c r="H141" s="220">
        <v>9553233.4499999993</v>
      </c>
      <c r="I141" s="220">
        <v>9553233.4499999993</v>
      </c>
      <c r="J141" s="220">
        <v>9553233.4499999993</v>
      </c>
      <c r="K141" s="220">
        <v>9553233.4499999993</v>
      </c>
      <c r="L141" s="220">
        <v>9583029.7349999994</v>
      </c>
      <c r="M141" s="220">
        <v>9747589.2649999987</v>
      </c>
      <c r="N141" s="220">
        <v>9882352.5099999998</v>
      </c>
      <c r="O141" s="220">
        <v>9882352.5099999998</v>
      </c>
      <c r="P141" s="220">
        <f t="shared" si="30"/>
        <v>115662650.63000003</v>
      </c>
      <c r="Q141" s="220">
        <v>9916843.8249999993</v>
      </c>
      <c r="R141" s="220">
        <v>10107605.140000001</v>
      </c>
      <c r="S141" s="220">
        <v>10263875.140000001</v>
      </c>
      <c r="T141" s="220">
        <v>10263875.140000001</v>
      </c>
      <c r="U141" s="220">
        <v>16739638.060000001</v>
      </c>
      <c r="V141" s="220">
        <v>16739638.060000001</v>
      </c>
      <c r="W141" s="220">
        <v>16739638.060000001</v>
      </c>
      <c r="X141" s="220">
        <v>16769853.060000001</v>
      </c>
      <c r="Y141" s="220">
        <v>16800068.060000002</v>
      </c>
      <c r="Z141" s="220">
        <v>16800068.060000002</v>
      </c>
      <c r="AA141" s="220">
        <v>16800068.060000002</v>
      </c>
      <c r="AB141" s="220">
        <v>16800068.060000002</v>
      </c>
      <c r="AC141" s="220">
        <v>16800068.060000002</v>
      </c>
      <c r="AD141" s="220">
        <v>16800068.060000002</v>
      </c>
      <c r="AE141" s="220">
        <v>16800068.060000002</v>
      </c>
      <c r="AF141" s="220">
        <v>16800068.060000002</v>
      </c>
      <c r="AG141" s="220">
        <f t="shared" si="31"/>
        <v>201389311.72000003</v>
      </c>
      <c r="AH141" s="234"/>
      <c r="AI141" s="235">
        <f t="shared" si="21"/>
        <v>29900.21</v>
      </c>
      <c r="AJ141" s="235">
        <f t="shared" si="21"/>
        <v>29900.21</v>
      </c>
      <c r="AK141" s="235">
        <f t="shared" si="21"/>
        <v>29900.21</v>
      </c>
      <c r="AL141" s="235">
        <f t="shared" si="21"/>
        <v>29837.23</v>
      </c>
      <c r="AM141" s="235">
        <f t="shared" si="21"/>
        <v>29774.240000000002</v>
      </c>
      <c r="AN141" s="235">
        <f t="shared" si="21"/>
        <v>29774.240000000002</v>
      </c>
      <c r="AO141" s="235">
        <f t="shared" si="25"/>
        <v>29774.240000000002</v>
      </c>
      <c r="AP141" s="235">
        <f t="shared" si="25"/>
        <v>29774.240000000002</v>
      </c>
      <c r="AQ141" s="235">
        <f t="shared" si="25"/>
        <v>29867.11</v>
      </c>
      <c r="AR141" s="235">
        <f t="shared" si="23"/>
        <v>30379.99</v>
      </c>
      <c r="AS141" s="235">
        <f t="shared" si="23"/>
        <v>30800</v>
      </c>
      <c r="AT141" s="235">
        <f t="shared" si="23"/>
        <v>30800</v>
      </c>
      <c r="AU141" s="236">
        <f t="shared" si="27"/>
        <v>360481.92</v>
      </c>
      <c r="AV141" s="236">
        <f t="shared" si="28"/>
        <v>30907.5</v>
      </c>
      <c r="AW141" s="236">
        <f t="shared" si="28"/>
        <v>31502.04</v>
      </c>
      <c r="AX141" s="236">
        <f t="shared" si="28"/>
        <v>31989.08</v>
      </c>
      <c r="AY141" s="236">
        <f t="shared" si="28"/>
        <v>31989.08</v>
      </c>
      <c r="AZ141" s="236">
        <f t="shared" si="22"/>
        <v>52171.87</v>
      </c>
      <c r="BA141" s="236">
        <f t="shared" si="22"/>
        <v>52171.87</v>
      </c>
      <c r="BB141" s="236">
        <f t="shared" si="22"/>
        <v>52171.87</v>
      </c>
      <c r="BC141" s="236">
        <f t="shared" si="22"/>
        <v>52266.04</v>
      </c>
      <c r="BD141" s="236">
        <f t="shared" si="22"/>
        <v>52360.21</v>
      </c>
      <c r="BE141" s="236">
        <f t="shared" si="22"/>
        <v>52360.21</v>
      </c>
      <c r="BF141" s="236">
        <f t="shared" si="26"/>
        <v>52360.21</v>
      </c>
      <c r="BG141" s="236">
        <f t="shared" si="26"/>
        <v>52360.21</v>
      </c>
      <c r="BH141" s="236">
        <f t="shared" si="26"/>
        <v>52360.21</v>
      </c>
      <c r="BI141" s="236">
        <f t="shared" si="24"/>
        <v>52360.21</v>
      </c>
      <c r="BJ141" s="236">
        <f t="shared" si="24"/>
        <v>52360.21</v>
      </c>
      <c r="BK141" s="236">
        <f t="shared" si="24"/>
        <v>52360.21</v>
      </c>
      <c r="BL141" s="235">
        <f t="shared" si="29"/>
        <v>627663.33000000007</v>
      </c>
      <c r="BM141" s="234"/>
      <c r="BN141" s="234"/>
      <c r="BO141" s="234"/>
      <c r="BP141" s="234"/>
      <c r="BQ141" s="234"/>
      <c r="BR141" s="234"/>
      <c r="BS141" s="234"/>
      <c r="BT141" s="234"/>
      <c r="BU141" s="234"/>
      <c r="BV141" s="234"/>
      <c r="BW141" s="234"/>
      <c r="BX141" s="234"/>
      <c r="BY141" s="234"/>
      <c r="BZ141" s="234"/>
      <c r="CA141" s="234"/>
      <c r="CB141" s="234"/>
      <c r="CC141" s="234"/>
      <c r="CD141" s="234"/>
      <c r="CE141" s="234"/>
      <c r="CF141" s="234"/>
      <c r="CG141" s="234"/>
      <c r="CH141" s="234"/>
      <c r="CI141" s="234"/>
    </row>
    <row r="142" spans="1:87">
      <c r="A142" s="234" t="s">
        <v>355</v>
      </c>
      <c r="B142" s="292">
        <v>3.7400000000000003E-2</v>
      </c>
      <c r="C142" s="292">
        <v>3.7400000000000003E-2</v>
      </c>
      <c r="D142" s="220">
        <v>0</v>
      </c>
      <c r="E142" s="220">
        <v>0</v>
      </c>
      <c r="F142" s="220">
        <v>0</v>
      </c>
      <c r="G142" s="220">
        <v>0</v>
      </c>
      <c r="H142" s="220">
        <v>0</v>
      </c>
      <c r="I142" s="220">
        <v>0</v>
      </c>
      <c r="J142" s="220">
        <v>0</v>
      </c>
      <c r="K142" s="220">
        <v>0</v>
      </c>
      <c r="L142" s="220">
        <v>0</v>
      </c>
      <c r="M142" s="220">
        <v>0</v>
      </c>
      <c r="N142" s="220">
        <v>0</v>
      </c>
      <c r="O142" s="220">
        <v>0</v>
      </c>
      <c r="P142" s="220">
        <f t="shared" si="30"/>
        <v>0</v>
      </c>
      <c r="Q142" s="220">
        <v>0</v>
      </c>
      <c r="R142" s="220">
        <v>0</v>
      </c>
      <c r="S142" s="220">
        <v>0</v>
      </c>
      <c r="T142" s="220">
        <v>0</v>
      </c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220">
        <v>0</v>
      </c>
      <c r="AA142" s="220">
        <v>0</v>
      </c>
      <c r="AB142" s="220">
        <v>0</v>
      </c>
      <c r="AC142" s="220">
        <v>0</v>
      </c>
      <c r="AD142" s="220">
        <v>0</v>
      </c>
      <c r="AE142" s="220">
        <v>0</v>
      </c>
      <c r="AF142" s="220">
        <v>0</v>
      </c>
      <c r="AG142" s="220">
        <f t="shared" si="31"/>
        <v>0</v>
      </c>
      <c r="AH142" s="234"/>
      <c r="AI142" s="235">
        <f t="shared" si="21"/>
        <v>0</v>
      </c>
      <c r="AJ142" s="235">
        <f t="shared" si="21"/>
        <v>0</v>
      </c>
      <c r="AK142" s="235">
        <f t="shared" si="21"/>
        <v>0</v>
      </c>
      <c r="AL142" s="235">
        <f t="shared" si="21"/>
        <v>0</v>
      </c>
      <c r="AM142" s="235">
        <f t="shared" si="21"/>
        <v>0</v>
      </c>
      <c r="AN142" s="235">
        <f t="shared" si="21"/>
        <v>0</v>
      </c>
      <c r="AO142" s="235">
        <f t="shared" si="25"/>
        <v>0</v>
      </c>
      <c r="AP142" s="235">
        <f t="shared" si="25"/>
        <v>0</v>
      </c>
      <c r="AQ142" s="235">
        <f t="shared" si="25"/>
        <v>0</v>
      </c>
      <c r="AR142" s="235">
        <f t="shared" si="23"/>
        <v>0</v>
      </c>
      <c r="AS142" s="235">
        <f t="shared" si="23"/>
        <v>0</v>
      </c>
      <c r="AT142" s="235">
        <f t="shared" si="23"/>
        <v>0</v>
      </c>
      <c r="AU142" s="236">
        <f t="shared" si="27"/>
        <v>0</v>
      </c>
      <c r="AV142" s="236">
        <f t="shared" si="28"/>
        <v>0</v>
      </c>
      <c r="AW142" s="236">
        <f t="shared" si="28"/>
        <v>0</v>
      </c>
      <c r="AX142" s="236">
        <f t="shared" si="28"/>
        <v>0</v>
      </c>
      <c r="AY142" s="236">
        <f t="shared" si="28"/>
        <v>0</v>
      </c>
      <c r="AZ142" s="236">
        <f t="shared" si="22"/>
        <v>0</v>
      </c>
      <c r="BA142" s="236">
        <f t="shared" si="22"/>
        <v>0</v>
      </c>
      <c r="BB142" s="236">
        <f t="shared" si="22"/>
        <v>0</v>
      </c>
      <c r="BC142" s="236">
        <f t="shared" si="22"/>
        <v>0</v>
      </c>
      <c r="BD142" s="236">
        <f t="shared" si="22"/>
        <v>0</v>
      </c>
      <c r="BE142" s="236">
        <f t="shared" si="22"/>
        <v>0</v>
      </c>
      <c r="BF142" s="236">
        <f t="shared" si="26"/>
        <v>0</v>
      </c>
      <c r="BG142" s="236">
        <f t="shared" si="26"/>
        <v>0</v>
      </c>
      <c r="BH142" s="236">
        <f t="shared" si="26"/>
        <v>0</v>
      </c>
      <c r="BI142" s="236">
        <f t="shared" si="24"/>
        <v>0</v>
      </c>
      <c r="BJ142" s="236">
        <f t="shared" si="24"/>
        <v>0</v>
      </c>
      <c r="BK142" s="236">
        <f t="shared" si="24"/>
        <v>0</v>
      </c>
      <c r="BL142" s="235">
        <f t="shared" si="29"/>
        <v>0</v>
      </c>
      <c r="BM142" s="234"/>
      <c r="BN142" s="234"/>
      <c r="BO142" s="234"/>
      <c r="BP142" s="234"/>
      <c r="BQ142" s="234"/>
      <c r="BR142" s="234"/>
      <c r="BS142" s="234"/>
      <c r="BT142" s="234"/>
      <c r="BU142" s="234"/>
      <c r="BV142" s="234"/>
      <c r="BW142" s="234"/>
      <c r="BX142" s="234"/>
      <c r="BY142" s="234"/>
      <c r="BZ142" s="234"/>
      <c r="CA142" s="234"/>
      <c r="CB142" s="234"/>
      <c r="CC142" s="234"/>
      <c r="CD142" s="234"/>
      <c r="CE142" s="234"/>
      <c r="CF142" s="234"/>
      <c r="CG142" s="234"/>
      <c r="CH142" s="234"/>
      <c r="CI142" s="234"/>
    </row>
    <row r="143" spans="1:87">
      <c r="A143" s="234" t="s">
        <v>356</v>
      </c>
      <c r="B143" s="292">
        <v>3.7400000000000003E-2</v>
      </c>
      <c r="C143" s="292">
        <v>3.7400000000000003E-2</v>
      </c>
      <c r="D143" s="220">
        <v>6475762.9199999999</v>
      </c>
      <c r="E143" s="220">
        <v>6475762.9199999999</v>
      </c>
      <c r="F143" s="220">
        <v>6475762.9199999999</v>
      </c>
      <c r="G143" s="220">
        <v>6475762.9199999999</v>
      </c>
      <c r="H143" s="220">
        <v>6475762.9199999999</v>
      </c>
      <c r="I143" s="220">
        <v>6475762.9199999999</v>
      </c>
      <c r="J143" s="220">
        <v>6475762.9199999999</v>
      </c>
      <c r="K143" s="220">
        <v>6475762.9199999999</v>
      </c>
      <c r="L143" s="220">
        <v>6475762.9199999999</v>
      </c>
      <c r="M143" s="220">
        <v>6475762.9199999999</v>
      </c>
      <c r="N143" s="220">
        <v>6475762.9199999999</v>
      </c>
      <c r="O143" s="220">
        <v>6475762.9199999999</v>
      </c>
      <c r="P143" s="220">
        <f t="shared" si="30"/>
        <v>77709155.040000007</v>
      </c>
      <c r="Q143" s="220">
        <v>6475762.9199999999</v>
      </c>
      <c r="R143" s="220">
        <v>6475762.9199999999</v>
      </c>
      <c r="S143" s="220">
        <v>6475762.9199999999</v>
      </c>
      <c r="T143" s="220">
        <v>6475762.9199999999</v>
      </c>
      <c r="U143" s="220">
        <v>0</v>
      </c>
      <c r="V143" s="220">
        <v>0</v>
      </c>
      <c r="W143" s="220">
        <v>0</v>
      </c>
      <c r="X143" s="220">
        <v>0</v>
      </c>
      <c r="Y143" s="220">
        <v>0</v>
      </c>
      <c r="Z143" s="220">
        <v>0</v>
      </c>
      <c r="AA143" s="220">
        <v>0</v>
      </c>
      <c r="AB143" s="220">
        <v>0</v>
      </c>
      <c r="AC143" s="220">
        <v>0</v>
      </c>
      <c r="AD143" s="220">
        <v>0</v>
      </c>
      <c r="AE143" s="220">
        <v>0</v>
      </c>
      <c r="AF143" s="220">
        <v>0</v>
      </c>
      <c r="AG143" s="220">
        <f t="shared" si="31"/>
        <v>0</v>
      </c>
      <c r="AH143" s="234"/>
      <c r="AI143" s="235">
        <f t="shared" si="21"/>
        <v>20182.79</v>
      </c>
      <c r="AJ143" s="235">
        <f t="shared" si="21"/>
        <v>20182.79</v>
      </c>
      <c r="AK143" s="235">
        <f t="shared" si="21"/>
        <v>20182.79</v>
      </c>
      <c r="AL143" s="235">
        <f t="shared" si="21"/>
        <v>20182.79</v>
      </c>
      <c r="AM143" s="235">
        <f t="shared" si="21"/>
        <v>20182.79</v>
      </c>
      <c r="AN143" s="235">
        <f t="shared" si="21"/>
        <v>20182.79</v>
      </c>
      <c r="AO143" s="235">
        <f t="shared" si="25"/>
        <v>20182.79</v>
      </c>
      <c r="AP143" s="235">
        <f t="shared" si="25"/>
        <v>20182.79</v>
      </c>
      <c r="AQ143" s="235">
        <f t="shared" si="25"/>
        <v>20182.79</v>
      </c>
      <c r="AR143" s="235">
        <f t="shared" si="23"/>
        <v>20182.79</v>
      </c>
      <c r="AS143" s="235">
        <f t="shared" si="23"/>
        <v>20182.79</v>
      </c>
      <c r="AT143" s="235">
        <f t="shared" si="23"/>
        <v>20182.79</v>
      </c>
      <c r="AU143" s="236">
        <f t="shared" si="27"/>
        <v>242193.48000000007</v>
      </c>
      <c r="AV143" s="236">
        <f t="shared" si="28"/>
        <v>20182.79</v>
      </c>
      <c r="AW143" s="236">
        <f t="shared" si="28"/>
        <v>20182.79</v>
      </c>
      <c r="AX143" s="236">
        <f t="shared" si="28"/>
        <v>20182.79</v>
      </c>
      <c r="AY143" s="236">
        <f t="shared" si="28"/>
        <v>20182.79</v>
      </c>
      <c r="AZ143" s="236">
        <f t="shared" si="22"/>
        <v>0</v>
      </c>
      <c r="BA143" s="236">
        <f t="shared" si="22"/>
        <v>0</v>
      </c>
      <c r="BB143" s="236">
        <f t="shared" si="22"/>
        <v>0</v>
      </c>
      <c r="BC143" s="236">
        <f t="shared" si="22"/>
        <v>0</v>
      </c>
      <c r="BD143" s="236">
        <f t="shared" si="22"/>
        <v>0</v>
      </c>
      <c r="BE143" s="236">
        <f t="shared" si="22"/>
        <v>0</v>
      </c>
      <c r="BF143" s="236">
        <f t="shared" si="26"/>
        <v>0</v>
      </c>
      <c r="BG143" s="236">
        <f t="shared" si="26"/>
        <v>0</v>
      </c>
      <c r="BH143" s="236">
        <f t="shared" si="26"/>
        <v>0</v>
      </c>
      <c r="BI143" s="236">
        <f t="shared" si="24"/>
        <v>0</v>
      </c>
      <c r="BJ143" s="236">
        <f t="shared" si="24"/>
        <v>0</v>
      </c>
      <c r="BK143" s="236">
        <f t="shared" si="24"/>
        <v>0</v>
      </c>
      <c r="BL143" s="235">
        <f t="shared" si="29"/>
        <v>0</v>
      </c>
      <c r="BM143" s="234"/>
      <c r="BN143" s="234"/>
      <c r="BO143" s="234"/>
      <c r="BP143" s="234"/>
      <c r="BQ143" s="234"/>
      <c r="BR143" s="234"/>
      <c r="BS143" s="234"/>
      <c r="BT143" s="234"/>
      <c r="BU143" s="234"/>
      <c r="BV143" s="234"/>
      <c r="BW143" s="234"/>
      <c r="BX143" s="234"/>
      <c r="BY143" s="234"/>
      <c r="BZ143" s="234"/>
      <c r="CA143" s="234"/>
      <c r="CB143" s="234"/>
      <c r="CC143" s="234"/>
      <c r="CD143" s="234"/>
      <c r="CE143" s="234"/>
      <c r="CF143" s="234"/>
      <c r="CG143" s="234"/>
      <c r="CH143" s="234"/>
      <c r="CI143" s="234"/>
    </row>
    <row r="144" spans="1:87">
      <c r="A144" s="234" t="s">
        <v>357</v>
      </c>
      <c r="B144" s="292">
        <v>4.7500000000000001E-2</v>
      </c>
      <c r="C144" s="292">
        <v>4.7500000000000001E-2</v>
      </c>
      <c r="D144" s="220">
        <v>29324457.100000001</v>
      </c>
      <c r="E144" s="220">
        <v>29324457.100000001</v>
      </c>
      <c r="F144" s="220">
        <v>29324457.100000001</v>
      </c>
      <c r="G144" s="220">
        <v>29324457.100000001</v>
      </c>
      <c r="H144" s="220">
        <v>29324457.100000001</v>
      </c>
      <c r="I144" s="220">
        <v>29255479.359999999</v>
      </c>
      <c r="J144" s="220">
        <v>29187919.240000002</v>
      </c>
      <c r="K144" s="220">
        <v>29189336.870000005</v>
      </c>
      <c r="L144" s="220">
        <v>29189336.870000005</v>
      </c>
      <c r="M144" s="220">
        <v>29189336.870000005</v>
      </c>
      <c r="N144" s="220">
        <v>29189336.870000005</v>
      </c>
      <c r="O144" s="220">
        <v>29189336.870000005</v>
      </c>
      <c r="P144" s="220">
        <f t="shared" si="30"/>
        <v>351012368.45000005</v>
      </c>
      <c r="Q144" s="220">
        <v>29189336.870000005</v>
      </c>
      <c r="R144" s="220">
        <v>29189336.870000005</v>
      </c>
      <c r="S144" s="220">
        <v>29189336.870000005</v>
      </c>
      <c r="T144" s="220">
        <v>29189336.870000005</v>
      </c>
      <c r="U144" s="220">
        <v>29189336.870000005</v>
      </c>
      <c r="V144" s="220">
        <v>29189336.870000005</v>
      </c>
      <c r="W144" s="220">
        <v>29189336.870000005</v>
      </c>
      <c r="X144" s="220">
        <v>29189336.870000005</v>
      </c>
      <c r="Y144" s="220">
        <v>29189336.870000005</v>
      </c>
      <c r="Z144" s="220">
        <v>29189336.870000005</v>
      </c>
      <c r="AA144" s="220">
        <v>29189336.870000005</v>
      </c>
      <c r="AB144" s="220">
        <v>29189336.870000005</v>
      </c>
      <c r="AC144" s="220">
        <v>29189336.870000005</v>
      </c>
      <c r="AD144" s="220">
        <v>29189336.870000005</v>
      </c>
      <c r="AE144" s="220">
        <v>29189336.870000005</v>
      </c>
      <c r="AF144" s="220">
        <v>29189336.870000005</v>
      </c>
      <c r="AG144" s="220">
        <f t="shared" si="31"/>
        <v>350272042.44000006</v>
      </c>
      <c r="AH144" s="234"/>
      <c r="AI144" s="235">
        <f t="shared" si="21"/>
        <v>116075.98</v>
      </c>
      <c r="AJ144" s="235">
        <f t="shared" si="21"/>
        <v>116075.98</v>
      </c>
      <c r="AK144" s="235">
        <f t="shared" si="21"/>
        <v>116075.98</v>
      </c>
      <c r="AL144" s="235">
        <f t="shared" si="21"/>
        <v>116075.98</v>
      </c>
      <c r="AM144" s="235">
        <f t="shared" si="21"/>
        <v>116075.98</v>
      </c>
      <c r="AN144" s="235">
        <f t="shared" si="21"/>
        <v>115802.94</v>
      </c>
      <c r="AO144" s="235">
        <f t="shared" si="25"/>
        <v>115535.51</v>
      </c>
      <c r="AP144" s="235">
        <f t="shared" si="25"/>
        <v>115541.13</v>
      </c>
      <c r="AQ144" s="235">
        <f t="shared" si="25"/>
        <v>115541.13</v>
      </c>
      <c r="AR144" s="235">
        <f t="shared" si="23"/>
        <v>115541.13</v>
      </c>
      <c r="AS144" s="235">
        <f t="shared" si="23"/>
        <v>115541.13</v>
      </c>
      <c r="AT144" s="235">
        <f t="shared" si="23"/>
        <v>115541.13</v>
      </c>
      <c r="AU144" s="236">
        <f t="shared" si="27"/>
        <v>1389424</v>
      </c>
      <c r="AV144" s="236">
        <f t="shared" si="28"/>
        <v>115541.13</v>
      </c>
      <c r="AW144" s="236">
        <f t="shared" si="28"/>
        <v>115541.13</v>
      </c>
      <c r="AX144" s="236">
        <f t="shared" si="28"/>
        <v>115541.13</v>
      </c>
      <c r="AY144" s="236">
        <f t="shared" si="28"/>
        <v>115541.13</v>
      </c>
      <c r="AZ144" s="236">
        <f t="shared" si="22"/>
        <v>115541.13</v>
      </c>
      <c r="BA144" s="236">
        <f t="shared" si="22"/>
        <v>115541.13</v>
      </c>
      <c r="BB144" s="236">
        <f t="shared" si="22"/>
        <v>115541.13</v>
      </c>
      <c r="BC144" s="236">
        <f t="shared" si="22"/>
        <v>115541.13</v>
      </c>
      <c r="BD144" s="236">
        <f t="shared" si="22"/>
        <v>115541.13</v>
      </c>
      <c r="BE144" s="236">
        <f t="shared" si="22"/>
        <v>115541.13</v>
      </c>
      <c r="BF144" s="236">
        <f t="shared" si="26"/>
        <v>115541.13</v>
      </c>
      <c r="BG144" s="236">
        <f t="shared" si="26"/>
        <v>115541.13</v>
      </c>
      <c r="BH144" s="236">
        <f t="shared" si="26"/>
        <v>115541.13</v>
      </c>
      <c r="BI144" s="236">
        <f t="shared" si="24"/>
        <v>115541.13</v>
      </c>
      <c r="BJ144" s="236">
        <f t="shared" si="24"/>
        <v>115541.13</v>
      </c>
      <c r="BK144" s="236">
        <f t="shared" si="24"/>
        <v>115541.13</v>
      </c>
      <c r="BL144" s="235">
        <f t="shared" si="29"/>
        <v>1386493.56</v>
      </c>
      <c r="BM144" s="234"/>
      <c r="BN144" s="234"/>
      <c r="BO144" s="234"/>
      <c r="BP144" s="234"/>
      <c r="BQ144" s="234"/>
      <c r="BR144" s="234"/>
      <c r="BS144" s="234"/>
      <c r="BT144" s="234"/>
      <c r="BU144" s="234"/>
      <c r="BV144" s="234"/>
      <c r="BW144" s="234"/>
      <c r="BX144" s="234"/>
      <c r="BY144" s="234"/>
      <c r="BZ144" s="234"/>
      <c r="CA144" s="234"/>
      <c r="CB144" s="234"/>
      <c r="CC144" s="234"/>
      <c r="CD144" s="234"/>
      <c r="CE144" s="234"/>
      <c r="CF144" s="234"/>
      <c r="CG144" s="234"/>
      <c r="CH144" s="234"/>
      <c r="CI144" s="234"/>
    </row>
    <row r="145" spans="1:87">
      <c r="A145" s="234" t="s">
        <v>358</v>
      </c>
      <c r="B145" s="292">
        <v>4.7500000000000001E-2</v>
      </c>
      <c r="C145" s="292">
        <v>4.7500000000000001E-2</v>
      </c>
      <c r="D145" s="220">
        <v>0</v>
      </c>
      <c r="E145" s="220">
        <v>0</v>
      </c>
      <c r="F145" s="220">
        <v>0</v>
      </c>
      <c r="G145" s="220">
        <v>0</v>
      </c>
      <c r="H145" s="220">
        <v>0</v>
      </c>
      <c r="I145" s="220">
        <v>0</v>
      </c>
      <c r="J145" s="220">
        <v>0</v>
      </c>
      <c r="K145" s="220">
        <v>0</v>
      </c>
      <c r="L145" s="220">
        <v>0</v>
      </c>
      <c r="M145" s="220">
        <v>0</v>
      </c>
      <c r="N145" s="220">
        <v>0</v>
      </c>
      <c r="O145" s="220">
        <v>0</v>
      </c>
      <c r="P145" s="220">
        <f t="shared" si="30"/>
        <v>0</v>
      </c>
      <c r="Q145" s="220">
        <v>0</v>
      </c>
      <c r="R145" s="220">
        <v>0</v>
      </c>
      <c r="S145" s="220">
        <v>0</v>
      </c>
      <c r="T145" s="220">
        <v>0</v>
      </c>
      <c r="U145" s="220">
        <v>0</v>
      </c>
      <c r="V145" s="220">
        <v>0</v>
      </c>
      <c r="W145" s="220">
        <v>0</v>
      </c>
      <c r="X145" s="220">
        <v>0</v>
      </c>
      <c r="Y145" s="220">
        <v>0</v>
      </c>
      <c r="Z145" s="220">
        <v>0</v>
      </c>
      <c r="AA145" s="220">
        <v>0</v>
      </c>
      <c r="AB145" s="220">
        <v>0</v>
      </c>
      <c r="AC145" s="220">
        <v>0</v>
      </c>
      <c r="AD145" s="220">
        <v>0</v>
      </c>
      <c r="AE145" s="220">
        <v>0</v>
      </c>
      <c r="AF145" s="220">
        <v>0</v>
      </c>
      <c r="AG145" s="220">
        <f t="shared" si="31"/>
        <v>0</v>
      </c>
      <c r="AH145" s="234"/>
      <c r="AI145" s="235">
        <f t="shared" si="21"/>
        <v>0</v>
      </c>
      <c r="AJ145" s="235">
        <f t="shared" si="21"/>
        <v>0</v>
      </c>
      <c r="AK145" s="235">
        <f t="shared" si="21"/>
        <v>0</v>
      </c>
      <c r="AL145" s="235">
        <f t="shared" si="21"/>
        <v>0</v>
      </c>
      <c r="AM145" s="235">
        <f t="shared" si="21"/>
        <v>0</v>
      </c>
      <c r="AN145" s="235">
        <f t="shared" si="21"/>
        <v>0</v>
      </c>
      <c r="AO145" s="235">
        <f t="shared" si="25"/>
        <v>0</v>
      </c>
      <c r="AP145" s="235">
        <f t="shared" si="25"/>
        <v>0</v>
      </c>
      <c r="AQ145" s="235">
        <f t="shared" si="25"/>
        <v>0</v>
      </c>
      <c r="AR145" s="235">
        <f t="shared" si="23"/>
        <v>0</v>
      </c>
      <c r="AS145" s="235">
        <f t="shared" si="23"/>
        <v>0</v>
      </c>
      <c r="AT145" s="235">
        <f t="shared" si="23"/>
        <v>0</v>
      </c>
      <c r="AU145" s="236">
        <f t="shared" si="27"/>
        <v>0</v>
      </c>
      <c r="AV145" s="236">
        <f t="shared" si="28"/>
        <v>0</v>
      </c>
      <c r="AW145" s="236">
        <f t="shared" si="28"/>
        <v>0</v>
      </c>
      <c r="AX145" s="236">
        <f t="shared" si="28"/>
        <v>0</v>
      </c>
      <c r="AY145" s="236">
        <f t="shared" si="28"/>
        <v>0</v>
      </c>
      <c r="AZ145" s="236">
        <f t="shared" si="22"/>
        <v>0</v>
      </c>
      <c r="BA145" s="236">
        <f t="shared" si="22"/>
        <v>0</v>
      </c>
      <c r="BB145" s="236">
        <f t="shared" si="22"/>
        <v>0</v>
      </c>
      <c r="BC145" s="236">
        <f t="shared" si="22"/>
        <v>0</v>
      </c>
      <c r="BD145" s="236">
        <f t="shared" si="22"/>
        <v>0</v>
      </c>
      <c r="BE145" s="236">
        <f t="shared" si="22"/>
        <v>0</v>
      </c>
      <c r="BF145" s="236">
        <f t="shared" si="26"/>
        <v>0</v>
      </c>
      <c r="BG145" s="236">
        <f t="shared" si="26"/>
        <v>0</v>
      </c>
      <c r="BH145" s="236">
        <f t="shared" si="26"/>
        <v>0</v>
      </c>
      <c r="BI145" s="236">
        <f t="shared" si="24"/>
        <v>0</v>
      </c>
      <c r="BJ145" s="236">
        <f t="shared" si="24"/>
        <v>0</v>
      </c>
      <c r="BK145" s="236">
        <f t="shared" si="24"/>
        <v>0</v>
      </c>
      <c r="BL145" s="235">
        <f t="shared" si="29"/>
        <v>0</v>
      </c>
      <c r="BM145" s="234"/>
      <c r="BN145" s="234"/>
      <c r="BO145" s="234"/>
      <c r="BP145" s="234"/>
      <c r="BQ145" s="234"/>
      <c r="BR145" s="234"/>
      <c r="BS145" s="234"/>
      <c r="BT145" s="234"/>
      <c r="BU145" s="234"/>
      <c r="BV145" s="234"/>
      <c r="BW145" s="234"/>
      <c r="BX145" s="234"/>
      <c r="BY145" s="234"/>
      <c r="BZ145" s="234"/>
      <c r="CA145" s="234"/>
      <c r="CB145" s="234"/>
      <c r="CC145" s="234"/>
      <c r="CD145" s="234"/>
      <c r="CE145" s="234"/>
      <c r="CF145" s="234"/>
      <c r="CG145" s="234"/>
      <c r="CH145" s="234"/>
      <c r="CI145" s="234"/>
    </row>
    <row r="146" spans="1:87">
      <c r="A146" s="234" t="s">
        <v>359</v>
      </c>
      <c r="B146" s="292">
        <v>2.3699999999999999E-2</v>
      </c>
      <c r="C146" s="292">
        <v>2.3699999999999999E-2</v>
      </c>
      <c r="D146" s="220">
        <v>2399182.7200000002</v>
      </c>
      <c r="E146" s="220">
        <v>2399182.7200000002</v>
      </c>
      <c r="F146" s="220">
        <v>2399182.7200000002</v>
      </c>
      <c r="G146" s="220">
        <v>2399182.7200000002</v>
      </c>
      <c r="H146" s="220">
        <v>2399182.7200000002</v>
      </c>
      <c r="I146" s="220">
        <v>2399182.7200000002</v>
      </c>
      <c r="J146" s="220">
        <v>2399182.7200000002</v>
      </c>
      <c r="K146" s="220">
        <v>2399182.7200000002</v>
      </c>
      <c r="L146" s="220">
        <v>2399182.7200000002</v>
      </c>
      <c r="M146" s="220">
        <v>2399182.7200000002</v>
      </c>
      <c r="N146" s="220">
        <v>2399182.7200000002</v>
      </c>
      <c r="O146" s="220">
        <v>2399182.7200000002</v>
      </c>
      <c r="P146" s="220">
        <f t="shared" si="30"/>
        <v>28790192.639999997</v>
      </c>
      <c r="Q146" s="220">
        <v>2399182.7200000002</v>
      </c>
      <c r="R146" s="220">
        <v>2399182.7200000002</v>
      </c>
      <c r="S146" s="220">
        <v>2399182.7200000002</v>
      </c>
      <c r="T146" s="220">
        <v>2399182.7200000002</v>
      </c>
      <c r="U146" s="220">
        <v>0</v>
      </c>
      <c r="V146" s="220">
        <v>0</v>
      </c>
      <c r="W146" s="220">
        <v>0</v>
      </c>
      <c r="X146" s="220">
        <v>0</v>
      </c>
      <c r="Y146" s="220">
        <v>0</v>
      </c>
      <c r="Z146" s="220">
        <v>0</v>
      </c>
      <c r="AA146" s="220">
        <v>0</v>
      </c>
      <c r="AB146" s="220">
        <v>0</v>
      </c>
      <c r="AC146" s="220">
        <v>0</v>
      </c>
      <c r="AD146" s="220">
        <v>0</v>
      </c>
      <c r="AE146" s="220">
        <v>0</v>
      </c>
      <c r="AF146" s="220">
        <v>0</v>
      </c>
      <c r="AG146" s="220">
        <f t="shared" si="31"/>
        <v>0</v>
      </c>
      <c r="AH146" s="234"/>
      <c r="AI146" s="235">
        <f t="shared" si="21"/>
        <v>4738.3900000000003</v>
      </c>
      <c r="AJ146" s="235">
        <f t="shared" si="21"/>
        <v>4738.3900000000003</v>
      </c>
      <c r="AK146" s="235">
        <f t="shared" si="21"/>
        <v>4738.3900000000003</v>
      </c>
      <c r="AL146" s="235">
        <f t="shared" si="21"/>
        <v>4738.3900000000003</v>
      </c>
      <c r="AM146" s="235">
        <f t="shared" si="21"/>
        <v>4738.3900000000003</v>
      </c>
      <c r="AN146" s="235">
        <f t="shared" si="21"/>
        <v>4738.3900000000003</v>
      </c>
      <c r="AO146" s="235">
        <f t="shared" si="25"/>
        <v>4738.3900000000003</v>
      </c>
      <c r="AP146" s="235">
        <f t="shared" si="25"/>
        <v>4738.3900000000003</v>
      </c>
      <c r="AQ146" s="235">
        <f t="shared" si="25"/>
        <v>4738.3900000000003</v>
      </c>
      <c r="AR146" s="235">
        <f t="shared" si="23"/>
        <v>4738.3900000000003</v>
      </c>
      <c r="AS146" s="235">
        <f t="shared" si="23"/>
        <v>4738.3900000000003</v>
      </c>
      <c r="AT146" s="235">
        <f t="shared" si="23"/>
        <v>4738.3900000000003</v>
      </c>
      <c r="AU146" s="236">
        <f t="shared" si="27"/>
        <v>56860.68</v>
      </c>
      <c r="AV146" s="236">
        <f t="shared" si="28"/>
        <v>4738.3900000000003</v>
      </c>
      <c r="AW146" s="236">
        <f t="shared" si="28"/>
        <v>4738.3900000000003</v>
      </c>
      <c r="AX146" s="236">
        <f t="shared" si="28"/>
        <v>4738.3900000000003</v>
      </c>
      <c r="AY146" s="236">
        <f t="shared" si="28"/>
        <v>4738.3900000000003</v>
      </c>
      <c r="AZ146" s="236">
        <f t="shared" si="22"/>
        <v>0</v>
      </c>
      <c r="BA146" s="236">
        <f t="shared" si="22"/>
        <v>0</v>
      </c>
      <c r="BB146" s="236">
        <f t="shared" si="22"/>
        <v>0</v>
      </c>
      <c r="BC146" s="236">
        <f t="shared" si="22"/>
        <v>0</v>
      </c>
      <c r="BD146" s="236">
        <f t="shared" si="22"/>
        <v>0</v>
      </c>
      <c r="BE146" s="236">
        <f t="shared" si="22"/>
        <v>0</v>
      </c>
      <c r="BF146" s="236">
        <f t="shared" si="26"/>
        <v>0</v>
      </c>
      <c r="BG146" s="236">
        <f t="shared" si="26"/>
        <v>0</v>
      </c>
      <c r="BH146" s="236">
        <f t="shared" si="26"/>
        <v>0</v>
      </c>
      <c r="BI146" s="236">
        <f t="shared" si="24"/>
        <v>0</v>
      </c>
      <c r="BJ146" s="236">
        <f t="shared" si="24"/>
        <v>0</v>
      </c>
      <c r="BK146" s="236">
        <f t="shared" si="24"/>
        <v>0</v>
      </c>
      <c r="BL146" s="235">
        <f t="shared" si="29"/>
        <v>0</v>
      </c>
      <c r="BM146" s="234"/>
      <c r="BN146" s="234"/>
      <c r="BO146" s="234"/>
      <c r="BP146" s="234"/>
      <c r="BQ146" s="234"/>
      <c r="BR146" s="234"/>
      <c r="BS146" s="234"/>
      <c r="BT146" s="234"/>
      <c r="BU146" s="234"/>
      <c r="BV146" s="234"/>
      <c r="BW146" s="234"/>
      <c r="BX146" s="234"/>
      <c r="BY146" s="234"/>
      <c r="BZ146" s="234"/>
      <c r="CA146" s="234"/>
      <c r="CB146" s="234"/>
      <c r="CC146" s="234"/>
      <c r="CD146" s="234"/>
      <c r="CE146" s="234"/>
      <c r="CF146" s="234"/>
      <c r="CG146" s="234"/>
      <c r="CH146" s="234"/>
      <c r="CI146" s="234"/>
    </row>
    <row r="147" spans="1:87">
      <c r="A147" s="234" t="s">
        <v>360</v>
      </c>
      <c r="B147" s="292">
        <v>2.3699999999999999E-2</v>
      </c>
      <c r="C147" s="292">
        <v>2.3699999999999999E-2</v>
      </c>
      <c r="D147" s="220">
        <v>11319929.9</v>
      </c>
      <c r="E147" s="220">
        <v>11319929.9</v>
      </c>
      <c r="F147" s="220">
        <v>11319929.9</v>
      </c>
      <c r="G147" s="220">
        <v>11319929.9</v>
      </c>
      <c r="H147" s="220">
        <v>11319929.9</v>
      </c>
      <c r="I147" s="220">
        <v>11319929.9</v>
      </c>
      <c r="J147" s="220">
        <v>11319929.9</v>
      </c>
      <c r="K147" s="220">
        <v>11353138.939999999</v>
      </c>
      <c r="L147" s="220">
        <v>11386347.98</v>
      </c>
      <c r="M147" s="220">
        <v>11386347.98</v>
      </c>
      <c r="N147" s="220">
        <v>11386347.98</v>
      </c>
      <c r="O147" s="220">
        <v>11386347.98</v>
      </c>
      <c r="P147" s="220">
        <f t="shared" si="30"/>
        <v>136138040.16000003</v>
      </c>
      <c r="Q147" s="220">
        <v>11386347.98</v>
      </c>
      <c r="R147" s="220">
        <v>11386347.98</v>
      </c>
      <c r="S147" s="220">
        <v>11386347.98</v>
      </c>
      <c r="T147" s="220">
        <v>11386347.98</v>
      </c>
      <c r="U147" s="220">
        <v>13785530.700000001</v>
      </c>
      <c r="V147" s="220">
        <v>13785530.700000001</v>
      </c>
      <c r="W147" s="220">
        <v>13785530.700000001</v>
      </c>
      <c r="X147" s="220">
        <v>13785530.700000001</v>
      </c>
      <c r="Y147" s="220">
        <v>13785530.700000001</v>
      </c>
      <c r="Z147" s="220">
        <v>13785530.700000001</v>
      </c>
      <c r="AA147" s="220">
        <v>13785530.700000001</v>
      </c>
      <c r="AB147" s="220">
        <v>13785530.700000001</v>
      </c>
      <c r="AC147" s="220">
        <v>13785530.700000001</v>
      </c>
      <c r="AD147" s="220">
        <v>13785530.700000001</v>
      </c>
      <c r="AE147" s="220">
        <v>13785530.700000001</v>
      </c>
      <c r="AF147" s="220">
        <v>13785530.700000001</v>
      </c>
      <c r="AG147" s="220">
        <f t="shared" si="31"/>
        <v>165426368.39999998</v>
      </c>
      <c r="AH147" s="234"/>
      <c r="AI147" s="235">
        <f t="shared" si="21"/>
        <v>22356.86</v>
      </c>
      <c r="AJ147" s="235">
        <f t="shared" si="21"/>
        <v>22356.86</v>
      </c>
      <c r="AK147" s="235">
        <f t="shared" si="21"/>
        <v>22356.86</v>
      </c>
      <c r="AL147" s="235">
        <f t="shared" si="21"/>
        <v>22356.86</v>
      </c>
      <c r="AM147" s="235">
        <f t="shared" si="21"/>
        <v>22356.86</v>
      </c>
      <c r="AN147" s="235">
        <f t="shared" si="21"/>
        <v>22356.86</v>
      </c>
      <c r="AO147" s="235">
        <f t="shared" si="25"/>
        <v>22356.86</v>
      </c>
      <c r="AP147" s="235">
        <f t="shared" si="25"/>
        <v>22422.45</v>
      </c>
      <c r="AQ147" s="235">
        <f t="shared" si="25"/>
        <v>22488.04</v>
      </c>
      <c r="AR147" s="235">
        <f t="shared" si="23"/>
        <v>22488.04</v>
      </c>
      <c r="AS147" s="235">
        <f t="shared" si="23"/>
        <v>22488.04</v>
      </c>
      <c r="AT147" s="235">
        <f t="shared" si="23"/>
        <v>22488.04</v>
      </c>
      <c r="AU147" s="236">
        <f t="shared" si="27"/>
        <v>268872.63000000006</v>
      </c>
      <c r="AV147" s="236">
        <f t="shared" si="28"/>
        <v>22488.04</v>
      </c>
      <c r="AW147" s="236">
        <f t="shared" si="28"/>
        <v>22488.04</v>
      </c>
      <c r="AX147" s="236">
        <f t="shared" si="28"/>
        <v>22488.04</v>
      </c>
      <c r="AY147" s="236">
        <f t="shared" si="28"/>
        <v>22488.04</v>
      </c>
      <c r="AZ147" s="236">
        <f t="shared" si="22"/>
        <v>27226.42</v>
      </c>
      <c r="BA147" s="236">
        <f t="shared" si="22"/>
        <v>27226.42</v>
      </c>
      <c r="BB147" s="236">
        <f t="shared" si="22"/>
        <v>27226.42</v>
      </c>
      <c r="BC147" s="236">
        <f t="shared" si="22"/>
        <v>27226.42</v>
      </c>
      <c r="BD147" s="236">
        <f t="shared" si="22"/>
        <v>27226.42</v>
      </c>
      <c r="BE147" s="236">
        <f t="shared" si="22"/>
        <v>27226.42</v>
      </c>
      <c r="BF147" s="236">
        <f t="shared" si="26"/>
        <v>27226.42</v>
      </c>
      <c r="BG147" s="236">
        <f t="shared" si="26"/>
        <v>27226.42</v>
      </c>
      <c r="BH147" s="236">
        <f t="shared" si="26"/>
        <v>27226.42</v>
      </c>
      <c r="BI147" s="236">
        <f t="shared" si="24"/>
        <v>27226.42</v>
      </c>
      <c r="BJ147" s="236">
        <f t="shared" si="24"/>
        <v>27226.42</v>
      </c>
      <c r="BK147" s="236">
        <f t="shared" si="24"/>
        <v>27226.42</v>
      </c>
      <c r="BL147" s="235">
        <f t="shared" si="29"/>
        <v>326717.03999999986</v>
      </c>
      <c r="BM147" s="234"/>
      <c r="BN147" s="234"/>
      <c r="BO147" s="234"/>
      <c r="BP147" s="234"/>
      <c r="BQ147" s="234"/>
      <c r="BR147" s="234"/>
      <c r="BS147" s="234"/>
      <c r="BT147" s="234"/>
      <c r="BU147" s="234"/>
      <c r="BV147" s="234"/>
      <c r="BW147" s="234"/>
      <c r="BX147" s="234"/>
      <c r="BY147" s="234"/>
      <c r="BZ147" s="234"/>
      <c r="CA147" s="234"/>
      <c r="CB147" s="234"/>
      <c r="CC147" s="234"/>
      <c r="CD147" s="234"/>
      <c r="CE147" s="234"/>
      <c r="CF147" s="234"/>
      <c r="CG147" s="234"/>
      <c r="CH147" s="234"/>
      <c r="CI147" s="234"/>
    </row>
    <row r="148" spans="1:87">
      <c r="A148" s="234" t="s">
        <v>361</v>
      </c>
      <c r="B148" s="292">
        <v>3.6899999999999995E-2</v>
      </c>
      <c r="C148" s="292">
        <v>3.6899999999999995E-2</v>
      </c>
      <c r="D148" s="220">
        <v>12223379.51</v>
      </c>
      <c r="E148" s="220">
        <v>12223379.51</v>
      </c>
      <c r="F148" s="220">
        <v>12223379.51</v>
      </c>
      <c r="G148" s="220">
        <v>12223379.51</v>
      </c>
      <c r="H148" s="220">
        <v>12223379.51</v>
      </c>
      <c r="I148" s="220">
        <v>12223379.51</v>
      </c>
      <c r="J148" s="220">
        <v>12223379.51</v>
      </c>
      <c r="K148" s="220">
        <v>12223379.51</v>
      </c>
      <c r="L148" s="220">
        <v>12223379.51</v>
      </c>
      <c r="M148" s="220">
        <v>12223379.51</v>
      </c>
      <c r="N148" s="220">
        <v>12223379.51</v>
      </c>
      <c r="O148" s="220">
        <v>12223379.51</v>
      </c>
      <c r="P148" s="220">
        <f t="shared" si="30"/>
        <v>146680554.12</v>
      </c>
      <c r="Q148" s="220">
        <v>12223379.51</v>
      </c>
      <c r="R148" s="220">
        <v>12223379.51</v>
      </c>
      <c r="S148" s="220">
        <v>12223379.51</v>
      </c>
      <c r="T148" s="220">
        <v>12223379.51</v>
      </c>
      <c r="U148" s="220">
        <v>12223379.51</v>
      </c>
      <c r="V148" s="220">
        <v>12223379.51</v>
      </c>
      <c r="W148" s="220">
        <v>12223379.51</v>
      </c>
      <c r="X148" s="220">
        <v>12223379.51</v>
      </c>
      <c r="Y148" s="220">
        <v>12223379.51</v>
      </c>
      <c r="Z148" s="220">
        <v>12223379.51</v>
      </c>
      <c r="AA148" s="220">
        <v>12223379.51</v>
      </c>
      <c r="AB148" s="220">
        <v>12223379.51</v>
      </c>
      <c r="AC148" s="220">
        <v>12223379.51</v>
      </c>
      <c r="AD148" s="220">
        <v>12223379.51</v>
      </c>
      <c r="AE148" s="220">
        <v>12223379.51</v>
      </c>
      <c r="AF148" s="220">
        <v>12223379.51</v>
      </c>
      <c r="AG148" s="220">
        <f t="shared" si="31"/>
        <v>146680554.12</v>
      </c>
      <c r="AH148" s="234"/>
      <c r="AI148" s="235">
        <f t="shared" ref="AI148:AQ189" si="32">ROUND(D148*$B148/12,2)</f>
        <v>37586.89</v>
      </c>
      <c r="AJ148" s="235">
        <f t="shared" si="32"/>
        <v>37586.89</v>
      </c>
      <c r="AK148" s="235">
        <f t="shared" si="32"/>
        <v>37586.89</v>
      </c>
      <c r="AL148" s="235">
        <f t="shared" si="32"/>
        <v>37586.89</v>
      </c>
      <c r="AM148" s="235">
        <f t="shared" si="32"/>
        <v>37586.89</v>
      </c>
      <c r="AN148" s="235">
        <f t="shared" si="32"/>
        <v>37586.89</v>
      </c>
      <c r="AO148" s="235">
        <f t="shared" si="25"/>
        <v>37586.89</v>
      </c>
      <c r="AP148" s="235">
        <f t="shared" si="25"/>
        <v>37586.89</v>
      </c>
      <c r="AQ148" s="235">
        <f t="shared" si="25"/>
        <v>37586.89</v>
      </c>
      <c r="AR148" s="235">
        <f t="shared" si="23"/>
        <v>37586.89</v>
      </c>
      <c r="AS148" s="235">
        <f t="shared" si="23"/>
        <v>37586.89</v>
      </c>
      <c r="AT148" s="235">
        <f t="shared" si="23"/>
        <v>37586.89</v>
      </c>
      <c r="AU148" s="236">
        <f t="shared" si="27"/>
        <v>451042.68000000011</v>
      </c>
      <c r="AV148" s="236">
        <f t="shared" si="28"/>
        <v>37586.89</v>
      </c>
      <c r="AW148" s="236">
        <f t="shared" si="28"/>
        <v>37586.89</v>
      </c>
      <c r="AX148" s="236">
        <f t="shared" si="28"/>
        <v>37586.89</v>
      </c>
      <c r="AY148" s="236">
        <f t="shared" si="28"/>
        <v>37586.89</v>
      </c>
      <c r="AZ148" s="236">
        <f t="shared" ref="AZ148:BH189" si="33">ROUND(U148*$C148/12,2)</f>
        <v>37586.89</v>
      </c>
      <c r="BA148" s="236">
        <f t="shared" si="33"/>
        <v>37586.89</v>
      </c>
      <c r="BB148" s="236">
        <f t="shared" si="33"/>
        <v>37586.89</v>
      </c>
      <c r="BC148" s="236">
        <f t="shared" si="33"/>
        <v>37586.89</v>
      </c>
      <c r="BD148" s="236">
        <f t="shared" si="33"/>
        <v>37586.89</v>
      </c>
      <c r="BE148" s="236">
        <f t="shared" si="33"/>
        <v>37586.89</v>
      </c>
      <c r="BF148" s="236">
        <f t="shared" si="26"/>
        <v>37586.89</v>
      </c>
      <c r="BG148" s="236">
        <f t="shared" si="26"/>
        <v>37586.89</v>
      </c>
      <c r="BH148" s="236">
        <f t="shared" si="26"/>
        <v>37586.89</v>
      </c>
      <c r="BI148" s="236">
        <f t="shared" si="24"/>
        <v>37586.89</v>
      </c>
      <c r="BJ148" s="236">
        <f t="shared" si="24"/>
        <v>37586.89</v>
      </c>
      <c r="BK148" s="236">
        <f t="shared" si="24"/>
        <v>37586.89</v>
      </c>
      <c r="BL148" s="235">
        <f t="shared" si="29"/>
        <v>451042.68000000011</v>
      </c>
      <c r="BM148" s="234"/>
      <c r="BN148" s="234"/>
      <c r="BO148" s="234"/>
      <c r="BP148" s="234"/>
      <c r="BQ148" s="234"/>
      <c r="BR148" s="234"/>
      <c r="BS148" s="234"/>
      <c r="BT148" s="234"/>
      <c r="BU148" s="234"/>
      <c r="BV148" s="234"/>
      <c r="BW148" s="234"/>
      <c r="BX148" s="234"/>
      <c r="BY148" s="234"/>
      <c r="BZ148" s="234"/>
      <c r="CA148" s="234"/>
      <c r="CB148" s="234"/>
      <c r="CC148" s="234"/>
      <c r="CD148" s="234"/>
      <c r="CE148" s="234"/>
      <c r="CF148" s="234"/>
      <c r="CG148" s="234"/>
      <c r="CH148" s="234"/>
      <c r="CI148" s="234"/>
    </row>
    <row r="149" spans="1:87">
      <c r="A149" s="234" t="s">
        <v>362</v>
      </c>
      <c r="B149" s="292">
        <v>3.6899999999999995E-2</v>
      </c>
      <c r="C149" s="292">
        <v>3.6899999999999995E-2</v>
      </c>
      <c r="D149" s="220">
        <v>0</v>
      </c>
      <c r="E149" s="220">
        <v>0</v>
      </c>
      <c r="F149" s="220">
        <v>0</v>
      </c>
      <c r="G149" s="220">
        <v>0</v>
      </c>
      <c r="H149" s="220">
        <v>0</v>
      </c>
      <c r="I149" s="220">
        <v>0</v>
      </c>
      <c r="J149" s="220">
        <v>0</v>
      </c>
      <c r="K149" s="220">
        <v>0</v>
      </c>
      <c r="L149" s="220">
        <v>0</v>
      </c>
      <c r="M149" s="220">
        <v>0</v>
      </c>
      <c r="N149" s="220">
        <v>0</v>
      </c>
      <c r="O149" s="220">
        <v>0</v>
      </c>
      <c r="P149" s="220">
        <f t="shared" si="30"/>
        <v>0</v>
      </c>
      <c r="Q149" s="220">
        <v>0</v>
      </c>
      <c r="R149" s="220">
        <v>0</v>
      </c>
      <c r="S149" s="220">
        <v>0</v>
      </c>
      <c r="T149" s="220">
        <v>0</v>
      </c>
      <c r="U149" s="220">
        <v>0</v>
      </c>
      <c r="V149" s="220">
        <v>0</v>
      </c>
      <c r="W149" s="220">
        <v>0</v>
      </c>
      <c r="X149" s="220">
        <v>0</v>
      </c>
      <c r="Y149" s="220">
        <v>0</v>
      </c>
      <c r="Z149" s="220">
        <v>0</v>
      </c>
      <c r="AA149" s="220">
        <v>0</v>
      </c>
      <c r="AB149" s="220">
        <v>0</v>
      </c>
      <c r="AC149" s="220">
        <v>0</v>
      </c>
      <c r="AD149" s="220">
        <v>0</v>
      </c>
      <c r="AE149" s="220">
        <v>0</v>
      </c>
      <c r="AF149" s="220">
        <v>0</v>
      </c>
      <c r="AG149" s="220">
        <f t="shared" si="31"/>
        <v>0</v>
      </c>
      <c r="AH149" s="234"/>
      <c r="AI149" s="235">
        <f t="shared" si="32"/>
        <v>0</v>
      </c>
      <c r="AJ149" s="235">
        <f t="shared" si="32"/>
        <v>0</v>
      </c>
      <c r="AK149" s="235">
        <f t="shared" si="32"/>
        <v>0</v>
      </c>
      <c r="AL149" s="235">
        <f t="shared" si="32"/>
        <v>0</v>
      </c>
      <c r="AM149" s="235">
        <f t="shared" si="32"/>
        <v>0</v>
      </c>
      <c r="AN149" s="235">
        <f t="shared" si="32"/>
        <v>0</v>
      </c>
      <c r="AO149" s="235">
        <f t="shared" si="25"/>
        <v>0</v>
      </c>
      <c r="AP149" s="235">
        <f t="shared" si="25"/>
        <v>0</v>
      </c>
      <c r="AQ149" s="235">
        <f t="shared" si="25"/>
        <v>0</v>
      </c>
      <c r="AR149" s="235">
        <f t="shared" si="23"/>
        <v>0</v>
      </c>
      <c r="AS149" s="235">
        <f t="shared" si="23"/>
        <v>0</v>
      </c>
      <c r="AT149" s="235">
        <f t="shared" si="23"/>
        <v>0</v>
      </c>
      <c r="AU149" s="236">
        <f t="shared" si="27"/>
        <v>0</v>
      </c>
      <c r="AV149" s="236">
        <f t="shared" si="28"/>
        <v>0</v>
      </c>
      <c r="AW149" s="236">
        <f t="shared" si="28"/>
        <v>0</v>
      </c>
      <c r="AX149" s="236">
        <f t="shared" si="28"/>
        <v>0</v>
      </c>
      <c r="AY149" s="236">
        <f t="shared" si="28"/>
        <v>0</v>
      </c>
      <c r="AZ149" s="236">
        <f t="shared" si="33"/>
        <v>0</v>
      </c>
      <c r="BA149" s="236">
        <f t="shared" si="33"/>
        <v>0</v>
      </c>
      <c r="BB149" s="236">
        <f t="shared" si="33"/>
        <v>0</v>
      </c>
      <c r="BC149" s="236">
        <f t="shared" si="33"/>
        <v>0</v>
      </c>
      <c r="BD149" s="236">
        <f t="shared" si="33"/>
        <v>0</v>
      </c>
      <c r="BE149" s="236">
        <f t="shared" si="33"/>
        <v>0</v>
      </c>
      <c r="BF149" s="236">
        <f t="shared" si="26"/>
        <v>0</v>
      </c>
      <c r="BG149" s="236">
        <f t="shared" si="26"/>
        <v>0</v>
      </c>
      <c r="BH149" s="236">
        <f t="shared" si="26"/>
        <v>0</v>
      </c>
      <c r="BI149" s="236">
        <f t="shared" si="24"/>
        <v>0</v>
      </c>
      <c r="BJ149" s="236">
        <f t="shared" si="24"/>
        <v>0</v>
      </c>
      <c r="BK149" s="236">
        <f t="shared" si="24"/>
        <v>0</v>
      </c>
      <c r="BL149" s="235">
        <f t="shared" si="29"/>
        <v>0</v>
      </c>
      <c r="BM149" s="234"/>
      <c r="BN149" s="234"/>
      <c r="BO149" s="234"/>
      <c r="BP149" s="234"/>
      <c r="BQ149" s="234"/>
      <c r="BR149" s="234"/>
      <c r="BS149" s="234"/>
      <c r="BT149" s="234"/>
      <c r="BU149" s="234"/>
      <c r="BV149" s="234"/>
      <c r="BW149" s="234"/>
      <c r="BX149" s="234"/>
      <c r="BY149" s="234"/>
      <c r="BZ149" s="234"/>
      <c r="CA149" s="234"/>
      <c r="CB149" s="234"/>
      <c r="CC149" s="234"/>
      <c r="CD149" s="234"/>
      <c r="CE149" s="234"/>
      <c r="CF149" s="234"/>
      <c r="CG149" s="234"/>
      <c r="CH149" s="234"/>
      <c r="CI149" s="234"/>
    </row>
    <row r="150" spans="1:87">
      <c r="A150" s="234" t="s">
        <v>363</v>
      </c>
      <c r="B150" s="292">
        <v>1.66E-2</v>
      </c>
      <c r="C150" s="292">
        <v>1.66E-2</v>
      </c>
      <c r="D150" s="220">
        <v>2346118.39</v>
      </c>
      <c r="E150" s="220">
        <v>2346118.39</v>
      </c>
      <c r="F150" s="220">
        <v>2346118.39</v>
      </c>
      <c r="G150" s="220">
        <v>2346118.39</v>
      </c>
      <c r="H150" s="220">
        <v>2346118.39</v>
      </c>
      <c r="I150" s="220">
        <v>2346118.39</v>
      </c>
      <c r="J150" s="220">
        <v>2346118.39</v>
      </c>
      <c r="K150" s="220">
        <v>2346118.39</v>
      </c>
      <c r="L150" s="220">
        <v>2346118.39</v>
      </c>
      <c r="M150" s="220">
        <v>2346118.39</v>
      </c>
      <c r="N150" s="220">
        <v>2346118.39</v>
      </c>
      <c r="O150" s="220">
        <v>2346118.39</v>
      </c>
      <c r="P150" s="220">
        <f t="shared" si="30"/>
        <v>28153420.680000003</v>
      </c>
      <c r="Q150" s="220">
        <v>2346118.39</v>
      </c>
      <c r="R150" s="220">
        <v>2346118.39</v>
      </c>
      <c r="S150" s="220">
        <v>2346118.39</v>
      </c>
      <c r="T150" s="220">
        <v>2346118.39</v>
      </c>
      <c r="U150" s="220">
        <v>0</v>
      </c>
      <c r="V150" s="220">
        <v>0</v>
      </c>
      <c r="W150" s="220">
        <v>0</v>
      </c>
      <c r="X150" s="220">
        <v>0</v>
      </c>
      <c r="Y150" s="220">
        <v>0</v>
      </c>
      <c r="Z150" s="220">
        <v>0</v>
      </c>
      <c r="AA150" s="220">
        <v>0</v>
      </c>
      <c r="AB150" s="220">
        <v>0</v>
      </c>
      <c r="AC150" s="220">
        <v>0</v>
      </c>
      <c r="AD150" s="220">
        <v>0</v>
      </c>
      <c r="AE150" s="220">
        <v>0</v>
      </c>
      <c r="AF150" s="220">
        <v>0</v>
      </c>
      <c r="AG150" s="220">
        <f t="shared" si="31"/>
        <v>0</v>
      </c>
      <c r="AH150" s="234"/>
      <c r="AI150" s="235">
        <f t="shared" si="32"/>
        <v>3245.46</v>
      </c>
      <c r="AJ150" s="235">
        <f t="shared" si="32"/>
        <v>3245.46</v>
      </c>
      <c r="AK150" s="235">
        <f t="shared" si="32"/>
        <v>3245.46</v>
      </c>
      <c r="AL150" s="235">
        <f t="shared" si="32"/>
        <v>3245.46</v>
      </c>
      <c r="AM150" s="235">
        <f t="shared" si="32"/>
        <v>3245.46</v>
      </c>
      <c r="AN150" s="235">
        <f t="shared" si="32"/>
        <v>3245.46</v>
      </c>
      <c r="AO150" s="235">
        <f t="shared" si="25"/>
        <v>3245.46</v>
      </c>
      <c r="AP150" s="235">
        <f t="shared" si="25"/>
        <v>3245.46</v>
      </c>
      <c r="AQ150" s="235">
        <f t="shared" si="25"/>
        <v>3245.46</v>
      </c>
      <c r="AR150" s="235">
        <f t="shared" si="23"/>
        <v>3245.46</v>
      </c>
      <c r="AS150" s="235">
        <f t="shared" si="23"/>
        <v>3245.46</v>
      </c>
      <c r="AT150" s="235">
        <f t="shared" si="23"/>
        <v>3245.46</v>
      </c>
      <c r="AU150" s="236">
        <f t="shared" si="27"/>
        <v>38945.519999999997</v>
      </c>
      <c r="AV150" s="236">
        <f t="shared" si="28"/>
        <v>3245.46</v>
      </c>
      <c r="AW150" s="236">
        <f t="shared" si="28"/>
        <v>3245.46</v>
      </c>
      <c r="AX150" s="236">
        <f t="shared" si="28"/>
        <v>3245.46</v>
      </c>
      <c r="AY150" s="236">
        <f t="shared" si="28"/>
        <v>3245.46</v>
      </c>
      <c r="AZ150" s="236">
        <f t="shared" si="33"/>
        <v>0</v>
      </c>
      <c r="BA150" s="236">
        <f t="shared" si="33"/>
        <v>0</v>
      </c>
      <c r="BB150" s="236">
        <f t="shared" si="33"/>
        <v>0</v>
      </c>
      <c r="BC150" s="236">
        <f t="shared" si="33"/>
        <v>0</v>
      </c>
      <c r="BD150" s="236">
        <f t="shared" si="33"/>
        <v>0</v>
      </c>
      <c r="BE150" s="236">
        <f t="shared" si="33"/>
        <v>0</v>
      </c>
      <c r="BF150" s="236">
        <f t="shared" si="26"/>
        <v>0</v>
      </c>
      <c r="BG150" s="236">
        <f t="shared" si="26"/>
        <v>0</v>
      </c>
      <c r="BH150" s="236">
        <f t="shared" si="26"/>
        <v>0</v>
      </c>
      <c r="BI150" s="236">
        <f t="shared" si="24"/>
        <v>0</v>
      </c>
      <c r="BJ150" s="236">
        <f t="shared" si="24"/>
        <v>0</v>
      </c>
      <c r="BK150" s="236">
        <f t="shared" si="24"/>
        <v>0</v>
      </c>
      <c r="BL150" s="235">
        <f t="shared" si="29"/>
        <v>0</v>
      </c>
      <c r="BM150" s="234"/>
      <c r="BN150" s="234"/>
      <c r="BO150" s="234"/>
      <c r="BP150" s="234"/>
      <c r="BQ150" s="234"/>
      <c r="BR150" s="234"/>
      <c r="BS150" s="234"/>
      <c r="BT150" s="234"/>
      <c r="BU150" s="234"/>
      <c r="BV150" s="234"/>
      <c r="BW150" s="234"/>
      <c r="BX150" s="234"/>
      <c r="BY150" s="234"/>
      <c r="BZ150" s="234"/>
      <c r="CA150" s="234"/>
      <c r="CB150" s="234"/>
      <c r="CC150" s="234"/>
      <c r="CD150" s="234"/>
      <c r="CE150" s="234"/>
      <c r="CF150" s="234"/>
      <c r="CG150" s="234"/>
      <c r="CH150" s="234"/>
      <c r="CI150" s="234"/>
    </row>
    <row r="151" spans="1:87">
      <c r="A151" s="234" t="s">
        <v>364</v>
      </c>
      <c r="B151" s="292">
        <v>1.66E-2</v>
      </c>
      <c r="C151" s="292">
        <v>1.66E-2</v>
      </c>
      <c r="D151" s="220">
        <v>19615478.02</v>
      </c>
      <c r="E151" s="220">
        <v>19602999.780000001</v>
      </c>
      <c r="F151" s="220">
        <v>19597315.98</v>
      </c>
      <c r="G151" s="220">
        <v>19597315.98</v>
      </c>
      <c r="H151" s="220">
        <v>19597315.98</v>
      </c>
      <c r="I151" s="220">
        <v>19597315.98</v>
      </c>
      <c r="J151" s="220">
        <v>19597315.98</v>
      </c>
      <c r="K151" s="220">
        <v>19597315.98</v>
      </c>
      <c r="L151" s="220">
        <v>19725532.699999999</v>
      </c>
      <c r="M151" s="220">
        <v>19853749.420000002</v>
      </c>
      <c r="N151" s="220">
        <v>19853749.420000002</v>
      </c>
      <c r="O151" s="220">
        <v>19853749.420000002</v>
      </c>
      <c r="P151" s="220">
        <f t="shared" si="30"/>
        <v>236089154.64000005</v>
      </c>
      <c r="Q151" s="220">
        <v>19853749.420000002</v>
      </c>
      <c r="R151" s="220">
        <v>19853749.420000002</v>
      </c>
      <c r="S151" s="220">
        <v>19853749.420000002</v>
      </c>
      <c r="T151" s="220">
        <v>19853749.420000002</v>
      </c>
      <c r="U151" s="220">
        <v>22199867.810000002</v>
      </c>
      <c r="V151" s="220">
        <v>22199867.810000002</v>
      </c>
      <c r="W151" s="220">
        <v>22199867.810000002</v>
      </c>
      <c r="X151" s="220">
        <v>22199867.810000002</v>
      </c>
      <c r="Y151" s="220">
        <v>22199867.810000002</v>
      </c>
      <c r="Z151" s="220">
        <v>22199867.810000002</v>
      </c>
      <c r="AA151" s="220">
        <v>22199867.810000002</v>
      </c>
      <c r="AB151" s="220">
        <v>22199867.810000002</v>
      </c>
      <c r="AC151" s="220">
        <v>22199867.810000002</v>
      </c>
      <c r="AD151" s="220">
        <v>22199867.810000002</v>
      </c>
      <c r="AE151" s="220">
        <v>22199867.810000002</v>
      </c>
      <c r="AF151" s="220">
        <v>22199867.810000002</v>
      </c>
      <c r="AG151" s="220">
        <f t="shared" si="31"/>
        <v>266398413.72000003</v>
      </c>
      <c r="AH151" s="234"/>
      <c r="AI151" s="235">
        <f t="shared" si="32"/>
        <v>27134.74</v>
      </c>
      <c r="AJ151" s="235">
        <f t="shared" si="32"/>
        <v>27117.48</v>
      </c>
      <c r="AK151" s="235">
        <f t="shared" si="32"/>
        <v>27109.62</v>
      </c>
      <c r="AL151" s="235">
        <f t="shared" si="32"/>
        <v>27109.62</v>
      </c>
      <c r="AM151" s="235">
        <f t="shared" si="32"/>
        <v>27109.62</v>
      </c>
      <c r="AN151" s="235">
        <f t="shared" si="32"/>
        <v>27109.62</v>
      </c>
      <c r="AO151" s="235">
        <f t="shared" si="25"/>
        <v>27109.62</v>
      </c>
      <c r="AP151" s="235">
        <f t="shared" si="25"/>
        <v>27109.62</v>
      </c>
      <c r="AQ151" s="235">
        <f t="shared" si="25"/>
        <v>27286.99</v>
      </c>
      <c r="AR151" s="235">
        <f t="shared" si="23"/>
        <v>27464.35</v>
      </c>
      <c r="AS151" s="235">
        <f t="shared" si="23"/>
        <v>27464.35</v>
      </c>
      <c r="AT151" s="235">
        <f t="shared" si="23"/>
        <v>27464.35</v>
      </c>
      <c r="AU151" s="236">
        <f t="shared" si="27"/>
        <v>326589.97999999992</v>
      </c>
      <c r="AV151" s="236">
        <f t="shared" si="28"/>
        <v>27464.35</v>
      </c>
      <c r="AW151" s="236">
        <f t="shared" si="28"/>
        <v>27464.35</v>
      </c>
      <c r="AX151" s="236">
        <f t="shared" si="28"/>
        <v>27464.35</v>
      </c>
      <c r="AY151" s="236">
        <f t="shared" si="28"/>
        <v>27464.35</v>
      </c>
      <c r="AZ151" s="236">
        <f t="shared" si="33"/>
        <v>30709.82</v>
      </c>
      <c r="BA151" s="236">
        <f t="shared" si="33"/>
        <v>30709.82</v>
      </c>
      <c r="BB151" s="236">
        <f t="shared" si="33"/>
        <v>30709.82</v>
      </c>
      <c r="BC151" s="236">
        <f t="shared" si="33"/>
        <v>30709.82</v>
      </c>
      <c r="BD151" s="236">
        <f t="shared" si="33"/>
        <v>30709.82</v>
      </c>
      <c r="BE151" s="236">
        <f t="shared" si="33"/>
        <v>30709.82</v>
      </c>
      <c r="BF151" s="236">
        <f t="shared" si="26"/>
        <v>30709.82</v>
      </c>
      <c r="BG151" s="236">
        <f t="shared" si="26"/>
        <v>30709.82</v>
      </c>
      <c r="BH151" s="236">
        <f t="shared" si="26"/>
        <v>30709.82</v>
      </c>
      <c r="BI151" s="236">
        <f t="shared" si="24"/>
        <v>30709.82</v>
      </c>
      <c r="BJ151" s="236">
        <f t="shared" si="24"/>
        <v>30709.82</v>
      </c>
      <c r="BK151" s="236">
        <f t="shared" si="24"/>
        <v>30709.82</v>
      </c>
      <c r="BL151" s="235">
        <f t="shared" si="29"/>
        <v>368517.84</v>
      </c>
      <c r="BM151" s="234"/>
      <c r="BN151" s="234"/>
      <c r="BO151" s="234"/>
      <c r="BP151" s="234"/>
      <c r="BQ151" s="234"/>
      <c r="BR151" s="234"/>
      <c r="BS151" s="234"/>
      <c r="BT151" s="234"/>
      <c r="BU151" s="234"/>
      <c r="BV151" s="234"/>
      <c r="BW151" s="234"/>
      <c r="BX151" s="234"/>
      <c r="BY151" s="234"/>
      <c r="BZ151" s="234"/>
      <c r="CA151" s="234"/>
      <c r="CB151" s="234"/>
      <c r="CC151" s="234"/>
      <c r="CD151" s="234"/>
      <c r="CE151" s="234"/>
      <c r="CF151" s="234"/>
      <c r="CG151" s="234"/>
      <c r="CH151" s="234"/>
      <c r="CI151" s="234"/>
    </row>
    <row r="152" spans="1:87">
      <c r="A152" s="234" t="s">
        <v>365</v>
      </c>
      <c r="B152" s="292">
        <v>4.8500000000000001E-2</v>
      </c>
      <c r="C152" s="292">
        <v>4.8500000000000001E-2</v>
      </c>
      <c r="D152" s="220">
        <v>951198.87</v>
      </c>
      <c r="E152" s="220">
        <v>951198.87</v>
      </c>
      <c r="F152" s="220">
        <v>951198.87</v>
      </c>
      <c r="G152" s="220">
        <v>951198.87</v>
      </c>
      <c r="H152" s="220">
        <v>951198.87</v>
      </c>
      <c r="I152" s="220">
        <v>951198.87</v>
      </c>
      <c r="J152" s="220">
        <v>951198.87</v>
      </c>
      <c r="K152" s="220">
        <v>951198.87</v>
      </c>
      <c r="L152" s="220">
        <v>951198.87</v>
      </c>
      <c r="M152" s="220">
        <v>951198.87</v>
      </c>
      <c r="N152" s="220">
        <v>951198.87</v>
      </c>
      <c r="O152" s="220">
        <v>951198.87</v>
      </c>
      <c r="P152" s="220">
        <f t="shared" si="30"/>
        <v>11414386.439999998</v>
      </c>
      <c r="Q152" s="220">
        <v>951198.87</v>
      </c>
      <c r="R152" s="220">
        <v>951198.87</v>
      </c>
      <c r="S152" s="220">
        <v>951198.87</v>
      </c>
      <c r="T152" s="220">
        <v>951198.87</v>
      </c>
      <c r="U152" s="220">
        <v>951198.87</v>
      </c>
      <c r="V152" s="220">
        <v>951198.87</v>
      </c>
      <c r="W152" s="220">
        <v>951198.87</v>
      </c>
      <c r="X152" s="220">
        <v>951198.87</v>
      </c>
      <c r="Y152" s="220">
        <v>951198.87</v>
      </c>
      <c r="Z152" s="220">
        <v>951198.87</v>
      </c>
      <c r="AA152" s="220">
        <v>951198.87</v>
      </c>
      <c r="AB152" s="220">
        <v>951198.87</v>
      </c>
      <c r="AC152" s="220">
        <v>951198.87</v>
      </c>
      <c r="AD152" s="220">
        <v>951198.87</v>
      </c>
      <c r="AE152" s="220">
        <v>951198.87</v>
      </c>
      <c r="AF152" s="220">
        <v>951198.87</v>
      </c>
      <c r="AG152" s="220">
        <f t="shared" si="31"/>
        <v>11414386.439999998</v>
      </c>
      <c r="AH152" s="234"/>
      <c r="AI152" s="235">
        <f t="shared" si="32"/>
        <v>3844.43</v>
      </c>
      <c r="AJ152" s="235">
        <f t="shared" si="32"/>
        <v>3844.43</v>
      </c>
      <c r="AK152" s="235">
        <f t="shared" si="32"/>
        <v>3844.43</v>
      </c>
      <c r="AL152" s="235">
        <f t="shared" si="32"/>
        <v>3844.43</v>
      </c>
      <c r="AM152" s="235">
        <f t="shared" si="32"/>
        <v>3844.43</v>
      </c>
      <c r="AN152" s="235">
        <f t="shared" si="32"/>
        <v>3844.43</v>
      </c>
      <c r="AO152" s="235">
        <f t="shared" si="25"/>
        <v>3844.43</v>
      </c>
      <c r="AP152" s="235">
        <f t="shared" si="25"/>
        <v>3844.43</v>
      </c>
      <c r="AQ152" s="235">
        <f t="shared" si="25"/>
        <v>3844.43</v>
      </c>
      <c r="AR152" s="235">
        <f t="shared" si="23"/>
        <v>3844.43</v>
      </c>
      <c r="AS152" s="235">
        <f t="shared" si="23"/>
        <v>3844.43</v>
      </c>
      <c r="AT152" s="235">
        <f t="shared" si="23"/>
        <v>3844.43</v>
      </c>
      <c r="AU152" s="236">
        <f t="shared" si="27"/>
        <v>46133.159999999996</v>
      </c>
      <c r="AV152" s="236">
        <f t="shared" si="28"/>
        <v>3844.43</v>
      </c>
      <c r="AW152" s="236">
        <f t="shared" si="28"/>
        <v>3844.43</v>
      </c>
      <c r="AX152" s="236">
        <f t="shared" si="28"/>
        <v>3844.43</v>
      </c>
      <c r="AY152" s="236">
        <f t="shared" si="28"/>
        <v>3844.43</v>
      </c>
      <c r="AZ152" s="236">
        <f t="shared" si="33"/>
        <v>3844.43</v>
      </c>
      <c r="BA152" s="236">
        <f t="shared" si="33"/>
        <v>3844.43</v>
      </c>
      <c r="BB152" s="236">
        <f t="shared" si="33"/>
        <v>3844.43</v>
      </c>
      <c r="BC152" s="236">
        <f t="shared" si="33"/>
        <v>3844.43</v>
      </c>
      <c r="BD152" s="236">
        <f t="shared" si="33"/>
        <v>3844.43</v>
      </c>
      <c r="BE152" s="236">
        <f t="shared" si="33"/>
        <v>3844.43</v>
      </c>
      <c r="BF152" s="236">
        <f t="shared" si="26"/>
        <v>3844.43</v>
      </c>
      <c r="BG152" s="236">
        <f t="shared" si="26"/>
        <v>3844.43</v>
      </c>
      <c r="BH152" s="236">
        <f t="shared" si="26"/>
        <v>3844.43</v>
      </c>
      <c r="BI152" s="236">
        <f t="shared" si="24"/>
        <v>3844.43</v>
      </c>
      <c r="BJ152" s="236">
        <f t="shared" si="24"/>
        <v>3844.43</v>
      </c>
      <c r="BK152" s="236">
        <f t="shared" si="24"/>
        <v>3844.43</v>
      </c>
      <c r="BL152" s="235">
        <f t="shared" si="29"/>
        <v>46133.159999999996</v>
      </c>
      <c r="BM152" s="234"/>
      <c r="BN152" s="234"/>
      <c r="BO152" s="234"/>
      <c r="BP152" s="234"/>
      <c r="BQ152" s="234"/>
      <c r="BR152" s="234"/>
      <c r="BS152" s="234"/>
      <c r="BT152" s="234"/>
      <c r="BU152" s="234"/>
      <c r="BV152" s="234"/>
      <c r="BW152" s="234"/>
      <c r="BX152" s="234"/>
      <c r="BY152" s="234"/>
      <c r="BZ152" s="234"/>
      <c r="CA152" s="234"/>
      <c r="CB152" s="234"/>
      <c r="CC152" s="234"/>
      <c r="CD152" s="234"/>
      <c r="CE152" s="234"/>
      <c r="CF152" s="234"/>
      <c r="CG152" s="234"/>
      <c r="CH152" s="234"/>
      <c r="CI152" s="234"/>
    </row>
    <row r="153" spans="1:87">
      <c r="A153" s="234" t="s">
        <v>366</v>
      </c>
      <c r="B153" s="292">
        <v>4.8500000000000001E-2</v>
      </c>
      <c r="C153" s="292">
        <v>4.8500000000000001E-2</v>
      </c>
      <c r="D153" s="220">
        <v>0</v>
      </c>
      <c r="E153" s="220">
        <v>0</v>
      </c>
      <c r="F153" s="220">
        <v>0</v>
      </c>
      <c r="G153" s="220">
        <v>0</v>
      </c>
      <c r="H153" s="220">
        <v>0</v>
      </c>
      <c r="I153" s="220">
        <v>0</v>
      </c>
      <c r="J153" s="220">
        <v>0</v>
      </c>
      <c r="K153" s="220">
        <v>0</v>
      </c>
      <c r="L153" s="220">
        <v>0</v>
      </c>
      <c r="M153" s="220">
        <v>0</v>
      </c>
      <c r="N153" s="220">
        <v>0</v>
      </c>
      <c r="O153" s="220">
        <v>0</v>
      </c>
      <c r="P153" s="220">
        <f t="shared" si="30"/>
        <v>0</v>
      </c>
      <c r="Q153" s="220">
        <v>0</v>
      </c>
      <c r="R153" s="220">
        <v>0</v>
      </c>
      <c r="S153" s="220">
        <v>0</v>
      </c>
      <c r="T153" s="220">
        <v>0</v>
      </c>
      <c r="U153" s="220">
        <v>0</v>
      </c>
      <c r="V153" s="220">
        <v>0</v>
      </c>
      <c r="W153" s="220">
        <v>0</v>
      </c>
      <c r="X153" s="220">
        <v>0</v>
      </c>
      <c r="Y153" s="220">
        <v>0</v>
      </c>
      <c r="Z153" s="220">
        <v>0</v>
      </c>
      <c r="AA153" s="220">
        <v>0</v>
      </c>
      <c r="AB153" s="220">
        <v>0</v>
      </c>
      <c r="AC153" s="220">
        <v>0</v>
      </c>
      <c r="AD153" s="220">
        <v>0</v>
      </c>
      <c r="AE153" s="220">
        <v>0</v>
      </c>
      <c r="AF153" s="220">
        <v>0</v>
      </c>
      <c r="AG153" s="220">
        <f t="shared" si="31"/>
        <v>0</v>
      </c>
      <c r="AH153" s="234"/>
      <c r="AI153" s="235">
        <f t="shared" si="32"/>
        <v>0</v>
      </c>
      <c r="AJ153" s="235">
        <f t="shared" si="32"/>
        <v>0</v>
      </c>
      <c r="AK153" s="235">
        <f t="shared" si="32"/>
        <v>0</v>
      </c>
      <c r="AL153" s="235">
        <f t="shared" si="32"/>
        <v>0</v>
      </c>
      <c r="AM153" s="235">
        <f t="shared" si="32"/>
        <v>0</v>
      </c>
      <c r="AN153" s="235">
        <f t="shared" si="32"/>
        <v>0</v>
      </c>
      <c r="AO153" s="235">
        <f t="shared" si="25"/>
        <v>0</v>
      </c>
      <c r="AP153" s="235">
        <f t="shared" si="25"/>
        <v>0</v>
      </c>
      <c r="AQ153" s="235">
        <f t="shared" si="25"/>
        <v>0</v>
      </c>
      <c r="AR153" s="235">
        <f t="shared" si="23"/>
        <v>0</v>
      </c>
      <c r="AS153" s="235">
        <f t="shared" si="23"/>
        <v>0</v>
      </c>
      <c r="AT153" s="235">
        <f t="shared" si="23"/>
        <v>0</v>
      </c>
      <c r="AU153" s="236">
        <f t="shared" si="27"/>
        <v>0</v>
      </c>
      <c r="AV153" s="236">
        <f t="shared" si="28"/>
        <v>0</v>
      </c>
      <c r="AW153" s="236">
        <f t="shared" si="28"/>
        <v>0</v>
      </c>
      <c r="AX153" s="236">
        <f t="shared" si="28"/>
        <v>0</v>
      </c>
      <c r="AY153" s="236">
        <f t="shared" si="28"/>
        <v>0</v>
      </c>
      <c r="AZ153" s="236">
        <f t="shared" si="33"/>
        <v>0</v>
      </c>
      <c r="BA153" s="236">
        <f t="shared" si="33"/>
        <v>0</v>
      </c>
      <c r="BB153" s="236">
        <f t="shared" si="33"/>
        <v>0</v>
      </c>
      <c r="BC153" s="236">
        <f t="shared" si="33"/>
        <v>0</v>
      </c>
      <c r="BD153" s="236">
        <f t="shared" si="33"/>
        <v>0</v>
      </c>
      <c r="BE153" s="236">
        <f t="shared" si="33"/>
        <v>0</v>
      </c>
      <c r="BF153" s="236">
        <f t="shared" si="26"/>
        <v>0</v>
      </c>
      <c r="BG153" s="236">
        <f t="shared" si="26"/>
        <v>0</v>
      </c>
      <c r="BH153" s="236">
        <f t="shared" si="26"/>
        <v>0</v>
      </c>
      <c r="BI153" s="236">
        <f t="shared" si="24"/>
        <v>0</v>
      </c>
      <c r="BJ153" s="236">
        <f t="shared" si="24"/>
        <v>0</v>
      </c>
      <c r="BK153" s="236">
        <f t="shared" si="24"/>
        <v>0</v>
      </c>
      <c r="BL153" s="235">
        <f t="shared" si="29"/>
        <v>0</v>
      </c>
      <c r="BM153" s="234"/>
      <c r="BN153" s="234"/>
      <c r="BO153" s="234"/>
      <c r="BP153" s="234"/>
      <c r="BQ153" s="234"/>
      <c r="BR153" s="234"/>
      <c r="BS153" s="234"/>
      <c r="BT153" s="234"/>
      <c r="BU153" s="234"/>
      <c r="BV153" s="234"/>
      <c r="BW153" s="234"/>
      <c r="BX153" s="234"/>
      <c r="BY153" s="234"/>
      <c r="BZ153" s="234"/>
      <c r="CA153" s="234"/>
      <c r="CB153" s="234"/>
      <c r="CC153" s="234"/>
      <c r="CD153" s="234"/>
      <c r="CE153" s="234"/>
      <c r="CF153" s="234"/>
      <c r="CG153" s="234"/>
      <c r="CH153" s="234"/>
      <c r="CI153" s="234"/>
    </row>
    <row r="154" spans="1:87">
      <c r="A154" s="234" t="s">
        <v>367</v>
      </c>
      <c r="B154" s="292">
        <v>1.7299999999999999E-2</v>
      </c>
      <c r="C154" s="292">
        <v>1.7299999999999999E-2</v>
      </c>
      <c r="D154" s="220">
        <v>2410294.66</v>
      </c>
      <c r="E154" s="220">
        <v>2410294.66</v>
      </c>
      <c r="F154" s="220">
        <v>2410294.66</v>
      </c>
      <c r="G154" s="220">
        <v>2410294.66</v>
      </c>
      <c r="H154" s="220">
        <v>2410294.66</v>
      </c>
      <c r="I154" s="220">
        <v>2410294.66</v>
      </c>
      <c r="J154" s="220">
        <v>2410294.66</v>
      </c>
      <c r="K154" s="220">
        <v>2410294.66</v>
      </c>
      <c r="L154" s="220">
        <v>2410294.66</v>
      </c>
      <c r="M154" s="220">
        <v>2410294.66</v>
      </c>
      <c r="N154" s="220">
        <v>2410294.66</v>
      </c>
      <c r="O154" s="220">
        <v>2410294.66</v>
      </c>
      <c r="P154" s="220">
        <f t="shared" si="30"/>
        <v>28923535.920000002</v>
      </c>
      <c r="Q154" s="220">
        <v>2410294.66</v>
      </c>
      <c r="R154" s="220">
        <v>2410294.66</v>
      </c>
      <c r="S154" s="220">
        <v>2410294.66</v>
      </c>
      <c r="T154" s="220">
        <v>2410294.66</v>
      </c>
      <c r="U154" s="220">
        <v>0</v>
      </c>
      <c r="V154" s="220">
        <v>0</v>
      </c>
      <c r="W154" s="220">
        <v>0</v>
      </c>
      <c r="X154" s="220">
        <v>0</v>
      </c>
      <c r="Y154" s="220">
        <v>0</v>
      </c>
      <c r="Z154" s="220">
        <v>0</v>
      </c>
      <c r="AA154" s="220">
        <v>0</v>
      </c>
      <c r="AB154" s="220">
        <v>0</v>
      </c>
      <c r="AC154" s="220">
        <v>0</v>
      </c>
      <c r="AD154" s="220">
        <v>0</v>
      </c>
      <c r="AE154" s="220">
        <v>0</v>
      </c>
      <c r="AF154" s="220">
        <v>0</v>
      </c>
      <c r="AG154" s="220">
        <f t="shared" si="31"/>
        <v>0</v>
      </c>
      <c r="AH154" s="234"/>
      <c r="AI154" s="235">
        <f t="shared" si="32"/>
        <v>3474.84</v>
      </c>
      <c r="AJ154" s="235">
        <f t="shared" si="32"/>
        <v>3474.84</v>
      </c>
      <c r="AK154" s="235">
        <f t="shared" si="32"/>
        <v>3474.84</v>
      </c>
      <c r="AL154" s="235">
        <f t="shared" si="32"/>
        <v>3474.84</v>
      </c>
      <c r="AM154" s="235">
        <f t="shared" si="32"/>
        <v>3474.84</v>
      </c>
      <c r="AN154" s="235">
        <f t="shared" si="32"/>
        <v>3474.84</v>
      </c>
      <c r="AO154" s="235">
        <f t="shared" si="25"/>
        <v>3474.84</v>
      </c>
      <c r="AP154" s="235">
        <f t="shared" si="25"/>
        <v>3474.84</v>
      </c>
      <c r="AQ154" s="235">
        <f t="shared" si="25"/>
        <v>3474.84</v>
      </c>
      <c r="AR154" s="235">
        <f t="shared" si="23"/>
        <v>3474.84</v>
      </c>
      <c r="AS154" s="235">
        <f t="shared" si="23"/>
        <v>3474.84</v>
      </c>
      <c r="AT154" s="235">
        <f t="shared" si="23"/>
        <v>3474.84</v>
      </c>
      <c r="AU154" s="236">
        <f t="shared" si="27"/>
        <v>41698.080000000002</v>
      </c>
      <c r="AV154" s="236">
        <f t="shared" si="28"/>
        <v>3474.84</v>
      </c>
      <c r="AW154" s="236">
        <f t="shared" si="28"/>
        <v>3474.84</v>
      </c>
      <c r="AX154" s="236">
        <f t="shared" si="28"/>
        <v>3474.84</v>
      </c>
      <c r="AY154" s="236">
        <f t="shared" si="28"/>
        <v>3474.84</v>
      </c>
      <c r="AZ154" s="236">
        <f t="shared" si="33"/>
        <v>0</v>
      </c>
      <c r="BA154" s="236">
        <f t="shared" si="33"/>
        <v>0</v>
      </c>
      <c r="BB154" s="236">
        <f t="shared" si="33"/>
        <v>0</v>
      </c>
      <c r="BC154" s="236">
        <f t="shared" si="33"/>
        <v>0</v>
      </c>
      <c r="BD154" s="236">
        <f t="shared" si="33"/>
        <v>0</v>
      </c>
      <c r="BE154" s="236">
        <f t="shared" si="33"/>
        <v>0</v>
      </c>
      <c r="BF154" s="236">
        <f t="shared" si="26"/>
        <v>0</v>
      </c>
      <c r="BG154" s="236">
        <f t="shared" si="26"/>
        <v>0</v>
      </c>
      <c r="BH154" s="236">
        <f t="shared" si="26"/>
        <v>0</v>
      </c>
      <c r="BI154" s="236">
        <f t="shared" si="24"/>
        <v>0</v>
      </c>
      <c r="BJ154" s="236">
        <f t="shared" si="24"/>
        <v>0</v>
      </c>
      <c r="BK154" s="236">
        <f t="shared" si="24"/>
        <v>0</v>
      </c>
      <c r="BL154" s="235">
        <f t="shared" si="29"/>
        <v>0</v>
      </c>
      <c r="BM154" s="234"/>
      <c r="BN154" s="234"/>
      <c r="BO154" s="234"/>
      <c r="BP154" s="234"/>
      <c r="BQ154" s="234"/>
      <c r="BR154" s="234"/>
      <c r="BS154" s="234"/>
      <c r="BT154" s="234"/>
      <c r="BU154" s="234"/>
      <c r="BV154" s="234"/>
      <c r="BW154" s="234"/>
      <c r="BX154" s="234"/>
      <c r="BY154" s="234"/>
      <c r="BZ154" s="234"/>
      <c r="CA154" s="234"/>
      <c r="CB154" s="234"/>
      <c r="CC154" s="234"/>
      <c r="CD154" s="234"/>
      <c r="CE154" s="234"/>
      <c r="CF154" s="234"/>
      <c r="CG154" s="234"/>
      <c r="CH154" s="234"/>
      <c r="CI154" s="234"/>
    </row>
    <row r="155" spans="1:87">
      <c r="A155" s="234" t="s">
        <v>368</v>
      </c>
      <c r="B155" s="292">
        <v>1.7299999999999999E-2</v>
      </c>
      <c r="C155" s="292">
        <v>1.7299999999999999E-2</v>
      </c>
      <c r="D155" s="220">
        <v>31104383.870000001</v>
      </c>
      <c r="E155" s="220">
        <v>31101574.620000001</v>
      </c>
      <c r="F155" s="220">
        <v>31098765.370000001</v>
      </c>
      <c r="G155" s="220">
        <v>31098765.370000001</v>
      </c>
      <c r="H155" s="220">
        <v>31098765.370000001</v>
      </c>
      <c r="I155" s="220">
        <v>31098765.370000001</v>
      </c>
      <c r="J155" s="220">
        <v>31098765.370000001</v>
      </c>
      <c r="K155" s="220">
        <v>31098765.370000001</v>
      </c>
      <c r="L155" s="220">
        <v>31098765.370000001</v>
      </c>
      <c r="M155" s="220">
        <v>31098765.370000001</v>
      </c>
      <c r="N155" s="220">
        <v>31098765.370000001</v>
      </c>
      <c r="O155" s="220">
        <v>31098765.370000001</v>
      </c>
      <c r="P155" s="220">
        <f t="shared" si="30"/>
        <v>373193612.19</v>
      </c>
      <c r="Q155" s="220">
        <v>31098765.370000001</v>
      </c>
      <c r="R155" s="220">
        <v>31098765.370000001</v>
      </c>
      <c r="S155" s="220">
        <v>31098765.370000001</v>
      </c>
      <c r="T155" s="220">
        <v>31098765.370000001</v>
      </c>
      <c r="U155" s="220">
        <v>33509060.030000001</v>
      </c>
      <c r="V155" s="220">
        <v>33509060.030000001</v>
      </c>
      <c r="W155" s="220">
        <v>33509060.030000001</v>
      </c>
      <c r="X155" s="220">
        <v>33509060.030000001</v>
      </c>
      <c r="Y155" s="220">
        <v>33509060.030000001</v>
      </c>
      <c r="Z155" s="220">
        <v>33509060.030000001</v>
      </c>
      <c r="AA155" s="220">
        <v>33509060.030000001</v>
      </c>
      <c r="AB155" s="220">
        <v>33509060.030000001</v>
      </c>
      <c r="AC155" s="220">
        <v>33509060.030000001</v>
      </c>
      <c r="AD155" s="220">
        <v>33509060.030000001</v>
      </c>
      <c r="AE155" s="220">
        <v>33509060.030000001</v>
      </c>
      <c r="AF155" s="220">
        <v>33509060.030000001</v>
      </c>
      <c r="AG155" s="220">
        <f t="shared" si="31"/>
        <v>402108720.3599999</v>
      </c>
      <c r="AH155" s="234"/>
      <c r="AI155" s="235">
        <f t="shared" si="32"/>
        <v>44842.15</v>
      </c>
      <c r="AJ155" s="235">
        <f t="shared" si="32"/>
        <v>44838.1</v>
      </c>
      <c r="AK155" s="235">
        <f t="shared" si="32"/>
        <v>44834.05</v>
      </c>
      <c r="AL155" s="235">
        <f t="shared" si="32"/>
        <v>44834.05</v>
      </c>
      <c r="AM155" s="235">
        <f t="shared" si="32"/>
        <v>44834.05</v>
      </c>
      <c r="AN155" s="235">
        <f t="shared" si="32"/>
        <v>44834.05</v>
      </c>
      <c r="AO155" s="235">
        <f t="shared" si="25"/>
        <v>44834.05</v>
      </c>
      <c r="AP155" s="235">
        <f t="shared" si="25"/>
        <v>44834.05</v>
      </c>
      <c r="AQ155" s="235">
        <f t="shared" si="25"/>
        <v>44834.05</v>
      </c>
      <c r="AR155" s="235">
        <f t="shared" si="23"/>
        <v>44834.05</v>
      </c>
      <c r="AS155" s="235">
        <f t="shared" si="23"/>
        <v>44834.05</v>
      </c>
      <c r="AT155" s="235">
        <f t="shared" si="23"/>
        <v>44834.05</v>
      </c>
      <c r="AU155" s="236">
        <f t="shared" si="27"/>
        <v>538020.74999999988</v>
      </c>
      <c r="AV155" s="236">
        <f t="shared" si="28"/>
        <v>44834.05</v>
      </c>
      <c r="AW155" s="236">
        <f t="shared" si="28"/>
        <v>44834.05</v>
      </c>
      <c r="AX155" s="236">
        <f t="shared" si="28"/>
        <v>44834.05</v>
      </c>
      <c r="AY155" s="236">
        <f t="shared" si="28"/>
        <v>44834.05</v>
      </c>
      <c r="AZ155" s="236">
        <f t="shared" si="33"/>
        <v>48308.89</v>
      </c>
      <c r="BA155" s="236">
        <f t="shared" si="33"/>
        <v>48308.89</v>
      </c>
      <c r="BB155" s="236">
        <f t="shared" si="33"/>
        <v>48308.89</v>
      </c>
      <c r="BC155" s="236">
        <f t="shared" si="33"/>
        <v>48308.89</v>
      </c>
      <c r="BD155" s="236">
        <f t="shared" si="33"/>
        <v>48308.89</v>
      </c>
      <c r="BE155" s="236">
        <f t="shared" si="33"/>
        <v>48308.89</v>
      </c>
      <c r="BF155" s="236">
        <f t="shared" si="26"/>
        <v>48308.89</v>
      </c>
      <c r="BG155" s="236">
        <f t="shared" si="26"/>
        <v>48308.89</v>
      </c>
      <c r="BH155" s="236">
        <f t="shared" si="26"/>
        <v>48308.89</v>
      </c>
      <c r="BI155" s="236">
        <f t="shared" si="24"/>
        <v>48308.89</v>
      </c>
      <c r="BJ155" s="236">
        <f t="shared" si="24"/>
        <v>48308.89</v>
      </c>
      <c r="BK155" s="236">
        <f t="shared" si="24"/>
        <v>48308.89</v>
      </c>
      <c r="BL155" s="235">
        <f t="shared" si="29"/>
        <v>579706.68000000005</v>
      </c>
      <c r="BM155" s="234"/>
      <c r="BN155" s="234"/>
      <c r="BO155" s="234"/>
      <c r="BP155" s="234"/>
      <c r="BQ155" s="234"/>
      <c r="BR155" s="234"/>
      <c r="BS155" s="234"/>
      <c r="BT155" s="234"/>
      <c r="BU155" s="234"/>
      <c r="BV155" s="234"/>
      <c r="BW155" s="234"/>
      <c r="BX155" s="234"/>
      <c r="BY155" s="234"/>
      <c r="BZ155" s="234"/>
      <c r="CA155" s="234"/>
      <c r="CB155" s="234"/>
      <c r="CC155" s="234"/>
      <c r="CD155" s="234"/>
      <c r="CE155" s="234"/>
      <c r="CF155" s="234"/>
      <c r="CG155" s="234"/>
      <c r="CH155" s="234"/>
      <c r="CI155" s="234"/>
    </row>
    <row r="156" spans="1:87">
      <c r="A156" s="234" t="s">
        <v>369</v>
      </c>
      <c r="B156" s="292">
        <v>3.56E-2</v>
      </c>
      <c r="C156" s="292">
        <v>3.56E-2</v>
      </c>
      <c r="D156" s="220">
        <v>23715911.23</v>
      </c>
      <c r="E156" s="220">
        <v>23715911.23</v>
      </c>
      <c r="F156" s="220">
        <v>21999780.960000001</v>
      </c>
      <c r="G156" s="220">
        <v>20283650.690000001</v>
      </c>
      <c r="H156" s="220">
        <v>20283650.690000001</v>
      </c>
      <c r="I156" s="220">
        <v>20283650.690000001</v>
      </c>
      <c r="J156" s="220">
        <v>20283650.690000001</v>
      </c>
      <c r="K156" s="220">
        <v>20283650.690000001</v>
      </c>
      <c r="L156" s="220">
        <v>20283650.690000001</v>
      </c>
      <c r="M156" s="220">
        <v>20283650.690000001</v>
      </c>
      <c r="N156" s="220">
        <v>20283650.690000001</v>
      </c>
      <c r="O156" s="220">
        <v>20283650.690000001</v>
      </c>
      <c r="P156" s="220">
        <f t="shared" si="30"/>
        <v>251984459.63</v>
      </c>
      <c r="Q156" s="220">
        <v>20283650.690000001</v>
      </c>
      <c r="R156" s="220">
        <v>20283650.690000001</v>
      </c>
      <c r="S156" s="220">
        <v>20283650.690000001</v>
      </c>
      <c r="T156" s="220">
        <v>20283650.690000001</v>
      </c>
      <c r="U156" s="220">
        <v>0</v>
      </c>
      <c r="V156" s="220">
        <v>0</v>
      </c>
      <c r="W156" s="220">
        <v>0</v>
      </c>
      <c r="X156" s="220">
        <v>0</v>
      </c>
      <c r="Y156" s="220">
        <v>0</v>
      </c>
      <c r="Z156" s="220">
        <v>0</v>
      </c>
      <c r="AA156" s="220">
        <v>0</v>
      </c>
      <c r="AB156" s="220">
        <v>0</v>
      </c>
      <c r="AC156" s="220">
        <v>0</v>
      </c>
      <c r="AD156" s="220">
        <v>0</v>
      </c>
      <c r="AE156" s="220">
        <v>0</v>
      </c>
      <c r="AF156" s="220">
        <v>0</v>
      </c>
      <c r="AG156" s="220">
        <f t="shared" si="31"/>
        <v>0</v>
      </c>
      <c r="AH156" s="234"/>
      <c r="AI156" s="235">
        <f t="shared" si="32"/>
        <v>70357.2</v>
      </c>
      <c r="AJ156" s="235">
        <f t="shared" si="32"/>
        <v>70357.2</v>
      </c>
      <c r="AK156" s="235">
        <f t="shared" si="32"/>
        <v>65266.02</v>
      </c>
      <c r="AL156" s="235">
        <f t="shared" si="32"/>
        <v>60174.83</v>
      </c>
      <c r="AM156" s="235">
        <f t="shared" si="32"/>
        <v>60174.83</v>
      </c>
      <c r="AN156" s="235">
        <f t="shared" si="32"/>
        <v>60174.83</v>
      </c>
      <c r="AO156" s="235">
        <f t="shared" si="25"/>
        <v>60174.83</v>
      </c>
      <c r="AP156" s="235">
        <f t="shared" si="25"/>
        <v>60174.83</v>
      </c>
      <c r="AQ156" s="235">
        <f t="shared" si="25"/>
        <v>60174.83</v>
      </c>
      <c r="AR156" s="235">
        <f t="shared" si="23"/>
        <v>60174.83</v>
      </c>
      <c r="AS156" s="235">
        <f t="shared" si="23"/>
        <v>60174.83</v>
      </c>
      <c r="AT156" s="235">
        <f t="shared" si="23"/>
        <v>60174.83</v>
      </c>
      <c r="AU156" s="236">
        <f t="shared" si="27"/>
        <v>747553.8899999999</v>
      </c>
      <c r="AV156" s="236">
        <f t="shared" si="28"/>
        <v>60174.83</v>
      </c>
      <c r="AW156" s="236">
        <f t="shared" si="28"/>
        <v>60174.83</v>
      </c>
      <c r="AX156" s="236">
        <f t="shared" si="28"/>
        <v>60174.83</v>
      </c>
      <c r="AY156" s="236">
        <f t="shared" si="28"/>
        <v>60174.83</v>
      </c>
      <c r="AZ156" s="236">
        <f t="shared" si="33"/>
        <v>0</v>
      </c>
      <c r="BA156" s="236">
        <f t="shared" si="33"/>
        <v>0</v>
      </c>
      <c r="BB156" s="236">
        <f t="shared" si="33"/>
        <v>0</v>
      </c>
      <c r="BC156" s="236">
        <f t="shared" si="33"/>
        <v>0</v>
      </c>
      <c r="BD156" s="236">
        <f t="shared" si="33"/>
        <v>0</v>
      </c>
      <c r="BE156" s="236">
        <f t="shared" si="33"/>
        <v>0</v>
      </c>
      <c r="BF156" s="236">
        <f t="shared" si="26"/>
        <v>0</v>
      </c>
      <c r="BG156" s="236">
        <f t="shared" si="26"/>
        <v>0</v>
      </c>
      <c r="BH156" s="236">
        <f t="shared" si="26"/>
        <v>0</v>
      </c>
      <c r="BI156" s="236">
        <f t="shared" si="24"/>
        <v>0</v>
      </c>
      <c r="BJ156" s="236">
        <f t="shared" si="24"/>
        <v>0</v>
      </c>
      <c r="BK156" s="236">
        <f t="shared" si="24"/>
        <v>0</v>
      </c>
      <c r="BL156" s="235">
        <f t="shared" si="29"/>
        <v>0</v>
      </c>
      <c r="BM156" s="234"/>
      <c r="BN156" s="234"/>
      <c r="BO156" s="234"/>
      <c r="BP156" s="234"/>
      <c r="BQ156" s="234"/>
      <c r="BR156" s="234"/>
      <c r="BS156" s="234"/>
      <c r="BT156" s="234"/>
      <c r="BU156" s="234"/>
      <c r="BV156" s="234"/>
      <c r="BW156" s="234"/>
      <c r="BX156" s="234"/>
      <c r="BY156" s="234"/>
      <c r="BZ156" s="234"/>
      <c r="CA156" s="234"/>
      <c r="CB156" s="234"/>
      <c r="CC156" s="234"/>
      <c r="CD156" s="234"/>
      <c r="CE156" s="234"/>
      <c r="CF156" s="234"/>
      <c r="CG156" s="234"/>
      <c r="CH156" s="234"/>
      <c r="CI156" s="234"/>
    </row>
    <row r="157" spans="1:87">
      <c r="A157" s="234" t="s">
        <v>370</v>
      </c>
      <c r="B157" s="292">
        <v>3.56E-2</v>
      </c>
      <c r="C157" s="292">
        <v>3.56E-2</v>
      </c>
      <c r="D157" s="220">
        <v>2429614.4300000002</v>
      </c>
      <c r="E157" s="220">
        <v>2429614.4300000002</v>
      </c>
      <c r="F157" s="220">
        <v>2429614.4300000002</v>
      </c>
      <c r="G157" s="220">
        <v>2429614.4300000002</v>
      </c>
      <c r="H157" s="220">
        <v>2429614.4300000002</v>
      </c>
      <c r="I157" s="220">
        <v>2429614.4300000002</v>
      </c>
      <c r="J157" s="220">
        <v>2429614.4300000002</v>
      </c>
      <c r="K157" s="220">
        <v>2429614.4300000002</v>
      </c>
      <c r="L157" s="220">
        <v>2429614.4300000002</v>
      </c>
      <c r="M157" s="220">
        <v>2429614.4300000002</v>
      </c>
      <c r="N157" s="220">
        <v>2429614.4300000002</v>
      </c>
      <c r="O157" s="220">
        <v>2429614.4300000002</v>
      </c>
      <c r="P157" s="220">
        <f t="shared" si="30"/>
        <v>29155373.16</v>
      </c>
      <c r="Q157" s="220">
        <v>2429614.4300000002</v>
      </c>
      <c r="R157" s="220">
        <v>2429614.4300000002</v>
      </c>
      <c r="S157" s="220">
        <v>2429614.4300000002</v>
      </c>
      <c r="T157" s="220">
        <v>2429614.4300000002</v>
      </c>
      <c r="U157" s="220">
        <v>0</v>
      </c>
      <c r="V157" s="220">
        <v>0</v>
      </c>
      <c r="W157" s="220">
        <v>0</v>
      </c>
      <c r="X157" s="220">
        <v>0</v>
      </c>
      <c r="Y157" s="220">
        <v>0</v>
      </c>
      <c r="Z157" s="220">
        <v>0</v>
      </c>
      <c r="AA157" s="220">
        <v>0</v>
      </c>
      <c r="AB157" s="220">
        <v>0</v>
      </c>
      <c r="AC157" s="220">
        <v>0</v>
      </c>
      <c r="AD157" s="220">
        <v>0</v>
      </c>
      <c r="AE157" s="220">
        <v>0</v>
      </c>
      <c r="AF157" s="220">
        <v>0</v>
      </c>
      <c r="AG157" s="220">
        <f t="shared" si="31"/>
        <v>0</v>
      </c>
      <c r="AH157" s="234"/>
      <c r="AI157" s="235">
        <f t="shared" si="32"/>
        <v>7207.86</v>
      </c>
      <c r="AJ157" s="235">
        <f t="shared" si="32"/>
        <v>7207.86</v>
      </c>
      <c r="AK157" s="235">
        <f t="shared" si="32"/>
        <v>7207.86</v>
      </c>
      <c r="AL157" s="235">
        <f t="shared" si="32"/>
        <v>7207.86</v>
      </c>
      <c r="AM157" s="235">
        <f t="shared" si="32"/>
        <v>7207.86</v>
      </c>
      <c r="AN157" s="235">
        <f t="shared" si="32"/>
        <v>7207.86</v>
      </c>
      <c r="AO157" s="235">
        <f t="shared" si="25"/>
        <v>7207.86</v>
      </c>
      <c r="AP157" s="235">
        <f t="shared" si="25"/>
        <v>7207.86</v>
      </c>
      <c r="AQ157" s="235">
        <f t="shared" si="25"/>
        <v>7207.86</v>
      </c>
      <c r="AR157" s="235">
        <f t="shared" si="23"/>
        <v>7207.86</v>
      </c>
      <c r="AS157" s="235">
        <f t="shared" si="23"/>
        <v>7207.86</v>
      </c>
      <c r="AT157" s="235">
        <f t="shared" si="23"/>
        <v>7207.86</v>
      </c>
      <c r="AU157" s="236">
        <f t="shared" si="27"/>
        <v>86494.319999999992</v>
      </c>
      <c r="AV157" s="236">
        <f t="shared" si="28"/>
        <v>7207.86</v>
      </c>
      <c r="AW157" s="236">
        <f t="shared" si="28"/>
        <v>7207.86</v>
      </c>
      <c r="AX157" s="236">
        <f t="shared" si="28"/>
        <v>7207.86</v>
      </c>
      <c r="AY157" s="236">
        <f t="shared" si="28"/>
        <v>7207.86</v>
      </c>
      <c r="AZ157" s="236">
        <f t="shared" si="33"/>
        <v>0</v>
      </c>
      <c r="BA157" s="236">
        <f t="shared" si="33"/>
        <v>0</v>
      </c>
      <c r="BB157" s="236">
        <f t="shared" si="33"/>
        <v>0</v>
      </c>
      <c r="BC157" s="236">
        <f t="shared" si="33"/>
        <v>0</v>
      </c>
      <c r="BD157" s="236">
        <f t="shared" si="33"/>
        <v>0</v>
      </c>
      <c r="BE157" s="236">
        <f t="shared" si="33"/>
        <v>0</v>
      </c>
      <c r="BF157" s="236">
        <f t="shared" si="26"/>
        <v>0</v>
      </c>
      <c r="BG157" s="236">
        <f t="shared" si="26"/>
        <v>0</v>
      </c>
      <c r="BH157" s="236">
        <f t="shared" si="26"/>
        <v>0</v>
      </c>
      <c r="BI157" s="236">
        <f t="shared" si="24"/>
        <v>0</v>
      </c>
      <c r="BJ157" s="236">
        <f t="shared" si="24"/>
        <v>0</v>
      </c>
      <c r="BK157" s="236">
        <f t="shared" si="24"/>
        <v>0</v>
      </c>
      <c r="BL157" s="235">
        <f t="shared" si="29"/>
        <v>0</v>
      </c>
      <c r="BM157" s="234"/>
      <c r="BN157" s="234"/>
      <c r="BO157" s="234"/>
      <c r="BP157" s="234"/>
      <c r="BQ157" s="234"/>
      <c r="BR157" s="234"/>
      <c r="BS157" s="234"/>
      <c r="BT157" s="234"/>
      <c r="BU157" s="234"/>
      <c r="BV157" s="234"/>
      <c r="BW157" s="234"/>
      <c r="BX157" s="234"/>
      <c r="BY157" s="234"/>
      <c r="BZ157" s="234"/>
      <c r="CA157" s="234"/>
      <c r="CB157" s="234"/>
      <c r="CC157" s="234"/>
      <c r="CD157" s="234"/>
      <c r="CE157" s="234"/>
      <c r="CF157" s="234"/>
      <c r="CG157" s="234"/>
      <c r="CH157" s="234"/>
      <c r="CI157" s="234"/>
    </row>
    <row r="158" spans="1:87">
      <c r="A158" s="234" t="s">
        <v>371</v>
      </c>
      <c r="B158" s="292">
        <v>3.56E-2</v>
      </c>
      <c r="C158" s="292">
        <v>3.56E-2</v>
      </c>
      <c r="D158" s="220">
        <v>29925871.84</v>
      </c>
      <c r="E158" s="220">
        <v>29921336.68</v>
      </c>
      <c r="F158" s="220">
        <v>29921336.68</v>
      </c>
      <c r="G158" s="220">
        <v>29921336.68</v>
      </c>
      <c r="H158" s="220">
        <v>29921336.68</v>
      </c>
      <c r="I158" s="220">
        <v>29914800.059999999</v>
      </c>
      <c r="J158" s="220">
        <v>29908263.440000001</v>
      </c>
      <c r="K158" s="220">
        <v>30058437.735000003</v>
      </c>
      <c r="L158" s="220">
        <v>30208612.030000001</v>
      </c>
      <c r="M158" s="220">
        <v>30208612.030000001</v>
      </c>
      <c r="N158" s="220">
        <v>30208612.030000001</v>
      </c>
      <c r="O158" s="220">
        <v>30208612.030000001</v>
      </c>
      <c r="P158" s="220">
        <f t="shared" si="30"/>
        <v>360327167.91499996</v>
      </c>
      <c r="Q158" s="220">
        <v>30208612.030000001</v>
      </c>
      <c r="R158" s="220">
        <v>30413262.505000003</v>
      </c>
      <c r="S158" s="220">
        <v>30617912.98</v>
      </c>
      <c r="T158" s="220">
        <v>30617912.98</v>
      </c>
      <c r="U158" s="220">
        <v>53331178.100000001</v>
      </c>
      <c r="V158" s="220">
        <v>53331178.100000001</v>
      </c>
      <c r="W158" s="220">
        <v>53331178.100000001</v>
      </c>
      <c r="X158" s="220">
        <v>53331178.100000001</v>
      </c>
      <c r="Y158" s="220">
        <v>53331178.100000001</v>
      </c>
      <c r="Z158" s="220">
        <v>53331178.100000001</v>
      </c>
      <c r="AA158" s="220">
        <v>53331178.100000001</v>
      </c>
      <c r="AB158" s="220">
        <v>53331178.100000001</v>
      </c>
      <c r="AC158" s="220">
        <v>53331178.100000001</v>
      </c>
      <c r="AD158" s="220">
        <v>53331178.100000001</v>
      </c>
      <c r="AE158" s="220">
        <v>53331178.100000001</v>
      </c>
      <c r="AF158" s="220">
        <v>53331178.100000001</v>
      </c>
      <c r="AG158" s="220">
        <f t="shared" si="31"/>
        <v>639974137.20000017</v>
      </c>
      <c r="AH158" s="234"/>
      <c r="AI158" s="235">
        <f t="shared" si="32"/>
        <v>88780.09</v>
      </c>
      <c r="AJ158" s="235">
        <f t="shared" si="32"/>
        <v>88766.63</v>
      </c>
      <c r="AK158" s="235">
        <f t="shared" si="32"/>
        <v>88766.63</v>
      </c>
      <c r="AL158" s="235">
        <f t="shared" si="32"/>
        <v>88766.63</v>
      </c>
      <c r="AM158" s="235">
        <f t="shared" si="32"/>
        <v>88766.63</v>
      </c>
      <c r="AN158" s="235">
        <f t="shared" si="32"/>
        <v>88747.24</v>
      </c>
      <c r="AO158" s="235">
        <f t="shared" si="25"/>
        <v>88727.85</v>
      </c>
      <c r="AP158" s="235">
        <f t="shared" si="25"/>
        <v>89173.37</v>
      </c>
      <c r="AQ158" s="235">
        <f t="shared" si="25"/>
        <v>89618.880000000005</v>
      </c>
      <c r="AR158" s="235">
        <f t="shared" si="23"/>
        <v>89618.880000000005</v>
      </c>
      <c r="AS158" s="235">
        <f t="shared" si="23"/>
        <v>89618.880000000005</v>
      </c>
      <c r="AT158" s="235">
        <f t="shared" si="23"/>
        <v>89618.880000000005</v>
      </c>
      <c r="AU158" s="236">
        <f t="shared" si="27"/>
        <v>1068970.5899999999</v>
      </c>
      <c r="AV158" s="236">
        <f t="shared" si="28"/>
        <v>89618.880000000005</v>
      </c>
      <c r="AW158" s="236">
        <f t="shared" si="28"/>
        <v>90226.01</v>
      </c>
      <c r="AX158" s="236">
        <f t="shared" si="28"/>
        <v>90833.14</v>
      </c>
      <c r="AY158" s="236">
        <f t="shared" si="28"/>
        <v>90833.14</v>
      </c>
      <c r="AZ158" s="236">
        <f t="shared" si="33"/>
        <v>158215.82999999999</v>
      </c>
      <c r="BA158" s="236">
        <f t="shared" si="33"/>
        <v>158215.82999999999</v>
      </c>
      <c r="BB158" s="236">
        <f t="shared" si="33"/>
        <v>158215.82999999999</v>
      </c>
      <c r="BC158" s="236">
        <f t="shared" si="33"/>
        <v>158215.82999999999</v>
      </c>
      <c r="BD158" s="236">
        <f t="shared" si="33"/>
        <v>158215.82999999999</v>
      </c>
      <c r="BE158" s="236">
        <f t="shared" si="33"/>
        <v>158215.82999999999</v>
      </c>
      <c r="BF158" s="236">
        <f t="shared" si="26"/>
        <v>158215.82999999999</v>
      </c>
      <c r="BG158" s="236">
        <f t="shared" si="26"/>
        <v>158215.82999999999</v>
      </c>
      <c r="BH158" s="236">
        <f t="shared" si="26"/>
        <v>158215.82999999999</v>
      </c>
      <c r="BI158" s="236">
        <f t="shared" si="24"/>
        <v>158215.82999999999</v>
      </c>
      <c r="BJ158" s="236">
        <f t="shared" si="24"/>
        <v>158215.82999999999</v>
      </c>
      <c r="BK158" s="236">
        <f t="shared" si="24"/>
        <v>158215.82999999999</v>
      </c>
      <c r="BL158" s="235">
        <f t="shared" si="29"/>
        <v>1898589.9600000002</v>
      </c>
      <c r="BM158" s="234"/>
      <c r="BN158" s="234"/>
      <c r="BO158" s="234"/>
      <c r="BP158" s="234"/>
      <c r="BQ158" s="234"/>
      <c r="BR158" s="234"/>
      <c r="BS158" s="234"/>
      <c r="BT158" s="234"/>
      <c r="BU158" s="234"/>
      <c r="BV158" s="234"/>
      <c r="BW158" s="234"/>
      <c r="BX158" s="234"/>
      <c r="BY158" s="234"/>
      <c r="BZ158" s="234"/>
      <c r="CA158" s="234"/>
      <c r="CB158" s="234"/>
      <c r="CC158" s="234"/>
      <c r="CD158" s="234"/>
      <c r="CE158" s="234"/>
      <c r="CF158" s="234"/>
      <c r="CG158" s="234"/>
      <c r="CH158" s="234"/>
      <c r="CI158" s="234"/>
    </row>
    <row r="159" spans="1:87">
      <c r="A159" s="234" t="s">
        <v>372</v>
      </c>
      <c r="B159" s="292">
        <v>3.6599999999999994E-2</v>
      </c>
      <c r="C159" s="292">
        <v>3.6599999999999994E-2</v>
      </c>
      <c r="D159" s="220">
        <v>12041998.279999999</v>
      </c>
      <c r="E159" s="220">
        <v>12041998.279999999</v>
      </c>
      <c r="F159" s="220">
        <v>12041998.279999999</v>
      </c>
      <c r="G159" s="220">
        <v>12041998.279999999</v>
      </c>
      <c r="H159" s="220">
        <v>12041998.279999999</v>
      </c>
      <c r="I159" s="220">
        <v>12041998.279999999</v>
      </c>
      <c r="J159" s="220">
        <v>12041998.279999999</v>
      </c>
      <c r="K159" s="220">
        <v>12041998.279999999</v>
      </c>
      <c r="L159" s="220">
        <v>12041998.279999999</v>
      </c>
      <c r="M159" s="220">
        <v>12041998.279999999</v>
      </c>
      <c r="N159" s="220">
        <v>12041998.279999999</v>
      </c>
      <c r="O159" s="220">
        <v>12041998.279999999</v>
      </c>
      <c r="P159" s="220">
        <f t="shared" si="30"/>
        <v>144503979.35999998</v>
      </c>
      <c r="Q159" s="220">
        <v>12041998.279999999</v>
      </c>
      <c r="R159" s="220">
        <v>12041998.279999999</v>
      </c>
      <c r="S159" s="220">
        <v>12041998.279999999</v>
      </c>
      <c r="T159" s="220">
        <v>12041998.279999999</v>
      </c>
      <c r="U159" s="220">
        <v>12041998.279999999</v>
      </c>
      <c r="V159" s="220">
        <v>12041998.279999999</v>
      </c>
      <c r="W159" s="220">
        <v>12041998.279999999</v>
      </c>
      <c r="X159" s="220">
        <v>12041998.279999999</v>
      </c>
      <c r="Y159" s="220">
        <v>12041998.279999999</v>
      </c>
      <c r="Z159" s="220">
        <v>12041998.279999999</v>
      </c>
      <c r="AA159" s="220">
        <v>12041998.279999999</v>
      </c>
      <c r="AB159" s="220">
        <v>12041998.279999999</v>
      </c>
      <c r="AC159" s="220">
        <v>12041998.279999999</v>
      </c>
      <c r="AD159" s="220">
        <v>12041998.279999999</v>
      </c>
      <c r="AE159" s="220">
        <v>12041998.279999999</v>
      </c>
      <c r="AF159" s="220">
        <v>12041998.279999999</v>
      </c>
      <c r="AG159" s="220">
        <f t="shared" si="31"/>
        <v>144503979.35999998</v>
      </c>
      <c r="AH159" s="234"/>
      <c r="AI159" s="235">
        <f t="shared" si="32"/>
        <v>36728.089999999997</v>
      </c>
      <c r="AJ159" s="235">
        <f t="shared" si="32"/>
        <v>36728.089999999997</v>
      </c>
      <c r="AK159" s="235">
        <f t="shared" si="32"/>
        <v>36728.089999999997</v>
      </c>
      <c r="AL159" s="235">
        <f t="shared" si="32"/>
        <v>36728.089999999997</v>
      </c>
      <c r="AM159" s="235">
        <f t="shared" si="32"/>
        <v>36728.089999999997</v>
      </c>
      <c r="AN159" s="235">
        <f t="shared" si="32"/>
        <v>36728.089999999997</v>
      </c>
      <c r="AO159" s="235">
        <f t="shared" si="25"/>
        <v>36728.089999999997</v>
      </c>
      <c r="AP159" s="235">
        <f t="shared" si="25"/>
        <v>36728.089999999997</v>
      </c>
      <c r="AQ159" s="235">
        <f t="shared" si="25"/>
        <v>36728.089999999997</v>
      </c>
      <c r="AR159" s="235">
        <f t="shared" si="23"/>
        <v>36728.089999999997</v>
      </c>
      <c r="AS159" s="235">
        <f t="shared" si="23"/>
        <v>36728.089999999997</v>
      </c>
      <c r="AT159" s="235">
        <f t="shared" si="23"/>
        <v>36728.089999999997</v>
      </c>
      <c r="AU159" s="236">
        <f t="shared" si="27"/>
        <v>440737.07999999984</v>
      </c>
      <c r="AV159" s="236">
        <f t="shared" si="28"/>
        <v>36728.089999999997</v>
      </c>
      <c r="AW159" s="236">
        <f t="shared" si="28"/>
        <v>36728.089999999997</v>
      </c>
      <c r="AX159" s="236">
        <f t="shared" si="28"/>
        <v>36728.089999999997</v>
      </c>
      <c r="AY159" s="236">
        <f t="shared" si="28"/>
        <v>36728.089999999997</v>
      </c>
      <c r="AZ159" s="236">
        <f t="shared" si="33"/>
        <v>36728.089999999997</v>
      </c>
      <c r="BA159" s="236">
        <f t="shared" si="33"/>
        <v>36728.089999999997</v>
      </c>
      <c r="BB159" s="236">
        <f t="shared" si="33"/>
        <v>36728.089999999997</v>
      </c>
      <c r="BC159" s="236">
        <f t="shared" si="33"/>
        <v>36728.089999999997</v>
      </c>
      <c r="BD159" s="236">
        <f t="shared" si="33"/>
        <v>36728.089999999997</v>
      </c>
      <c r="BE159" s="236">
        <f t="shared" si="33"/>
        <v>36728.089999999997</v>
      </c>
      <c r="BF159" s="236">
        <f t="shared" si="26"/>
        <v>36728.089999999997</v>
      </c>
      <c r="BG159" s="236">
        <f t="shared" si="26"/>
        <v>36728.089999999997</v>
      </c>
      <c r="BH159" s="236">
        <f t="shared" si="26"/>
        <v>36728.089999999997</v>
      </c>
      <c r="BI159" s="236">
        <f t="shared" si="24"/>
        <v>36728.089999999997</v>
      </c>
      <c r="BJ159" s="236">
        <f t="shared" si="24"/>
        <v>36728.089999999997</v>
      </c>
      <c r="BK159" s="236">
        <f t="shared" si="24"/>
        <v>36728.089999999997</v>
      </c>
      <c r="BL159" s="235">
        <f t="shared" si="29"/>
        <v>440737.07999999984</v>
      </c>
      <c r="BM159" s="234"/>
      <c r="BN159" s="234"/>
      <c r="BO159" s="234"/>
      <c r="BP159" s="234"/>
      <c r="BQ159" s="234"/>
      <c r="BR159" s="234"/>
      <c r="BS159" s="234"/>
      <c r="BT159" s="234"/>
      <c r="BU159" s="234"/>
      <c r="BV159" s="234"/>
      <c r="BW159" s="234"/>
      <c r="BX159" s="234"/>
      <c r="BY159" s="234"/>
      <c r="BZ159" s="234"/>
      <c r="CA159" s="234"/>
      <c r="CB159" s="234"/>
      <c r="CC159" s="234"/>
      <c r="CD159" s="234"/>
      <c r="CE159" s="234"/>
      <c r="CF159" s="234"/>
      <c r="CG159" s="234"/>
      <c r="CH159" s="234"/>
      <c r="CI159" s="234"/>
    </row>
    <row r="160" spans="1:87">
      <c r="A160" s="234" t="s">
        <v>373</v>
      </c>
      <c r="B160" s="292">
        <v>3.6599999999999994E-2</v>
      </c>
      <c r="C160" s="292">
        <v>3.6599999999999994E-2</v>
      </c>
      <c r="D160" s="220">
        <v>0</v>
      </c>
      <c r="E160" s="220">
        <v>0</v>
      </c>
      <c r="F160" s="220">
        <v>0</v>
      </c>
      <c r="G160" s="220">
        <v>0</v>
      </c>
      <c r="H160" s="220">
        <v>0</v>
      </c>
      <c r="I160" s="220">
        <v>0</v>
      </c>
      <c r="J160" s="220">
        <v>0</v>
      </c>
      <c r="K160" s="220">
        <v>0</v>
      </c>
      <c r="L160" s="220">
        <v>0</v>
      </c>
      <c r="M160" s="220">
        <v>0</v>
      </c>
      <c r="N160" s="220">
        <v>0</v>
      </c>
      <c r="O160" s="220">
        <v>0</v>
      </c>
      <c r="P160" s="220">
        <f t="shared" si="30"/>
        <v>0</v>
      </c>
      <c r="Q160" s="220">
        <v>0</v>
      </c>
      <c r="R160" s="220">
        <v>0</v>
      </c>
      <c r="S160" s="220">
        <v>0</v>
      </c>
      <c r="T160" s="220">
        <v>0</v>
      </c>
      <c r="U160" s="220">
        <v>0</v>
      </c>
      <c r="V160" s="220">
        <v>0</v>
      </c>
      <c r="W160" s="220">
        <v>0</v>
      </c>
      <c r="X160" s="220">
        <v>0</v>
      </c>
      <c r="Y160" s="220">
        <v>0</v>
      </c>
      <c r="Z160" s="220">
        <v>0</v>
      </c>
      <c r="AA160" s="220">
        <v>0</v>
      </c>
      <c r="AB160" s="220">
        <v>0</v>
      </c>
      <c r="AC160" s="220">
        <v>0</v>
      </c>
      <c r="AD160" s="220">
        <v>0</v>
      </c>
      <c r="AE160" s="220">
        <v>0</v>
      </c>
      <c r="AF160" s="220">
        <v>0</v>
      </c>
      <c r="AG160" s="220">
        <f t="shared" si="31"/>
        <v>0</v>
      </c>
      <c r="AH160" s="234"/>
      <c r="AI160" s="235">
        <f t="shared" si="32"/>
        <v>0</v>
      </c>
      <c r="AJ160" s="235">
        <f t="shared" si="32"/>
        <v>0</v>
      </c>
      <c r="AK160" s="235">
        <f t="shared" si="32"/>
        <v>0</v>
      </c>
      <c r="AL160" s="235">
        <f t="shared" si="32"/>
        <v>0</v>
      </c>
      <c r="AM160" s="235">
        <f t="shared" si="32"/>
        <v>0</v>
      </c>
      <c r="AN160" s="235">
        <f t="shared" si="32"/>
        <v>0</v>
      </c>
      <c r="AO160" s="235">
        <f t="shared" si="25"/>
        <v>0</v>
      </c>
      <c r="AP160" s="235">
        <f t="shared" si="25"/>
        <v>0</v>
      </c>
      <c r="AQ160" s="235">
        <f t="shared" si="25"/>
        <v>0</v>
      </c>
      <c r="AR160" s="235">
        <f t="shared" si="25"/>
        <v>0</v>
      </c>
      <c r="AS160" s="235">
        <f t="shared" si="25"/>
        <v>0</v>
      </c>
      <c r="AT160" s="235">
        <f t="shared" si="25"/>
        <v>0</v>
      </c>
      <c r="AU160" s="236">
        <f t="shared" si="27"/>
        <v>0</v>
      </c>
      <c r="AV160" s="236">
        <f t="shared" si="28"/>
        <v>0</v>
      </c>
      <c r="AW160" s="236">
        <f t="shared" si="28"/>
        <v>0</v>
      </c>
      <c r="AX160" s="236">
        <f t="shared" si="28"/>
        <v>0</v>
      </c>
      <c r="AY160" s="236">
        <f t="shared" si="28"/>
        <v>0</v>
      </c>
      <c r="AZ160" s="236">
        <f t="shared" si="33"/>
        <v>0</v>
      </c>
      <c r="BA160" s="236">
        <f t="shared" si="33"/>
        <v>0</v>
      </c>
      <c r="BB160" s="236">
        <f t="shared" si="33"/>
        <v>0</v>
      </c>
      <c r="BC160" s="236">
        <f t="shared" si="33"/>
        <v>0</v>
      </c>
      <c r="BD160" s="236">
        <f t="shared" si="33"/>
        <v>0</v>
      </c>
      <c r="BE160" s="236">
        <f t="shared" si="33"/>
        <v>0</v>
      </c>
      <c r="BF160" s="236">
        <f t="shared" si="26"/>
        <v>0</v>
      </c>
      <c r="BG160" s="236">
        <f t="shared" si="26"/>
        <v>0</v>
      </c>
      <c r="BH160" s="236">
        <f t="shared" si="26"/>
        <v>0</v>
      </c>
      <c r="BI160" s="236">
        <f t="shared" si="26"/>
        <v>0</v>
      </c>
      <c r="BJ160" s="236">
        <f t="shared" si="26"/>
        <v>0</v>
      </c>
      <c r="BK160" s="236">
        <f t="shared" si="26"/>
        <v>0</v>
      </c>
      <c r="BL160" s="235">
        <f t="shared" si="29"/>
        <v>0</v>
      </c>
      <c r="BM160" s="234"/>
      <c r="BN160" s="234"/>
      <c r="BO160" s="234"/>
      <c r="BP160" s="234"/>
      <c r="BQ160" s="234"/>
      <c r="BR160" s="234"/>
      <c r="BS160" s="234"/>
      <c r="BT160" s="234"/>
      <c r="BU160" s="234"/>
      <c r="BV160" s="234"/>
      <c r="BW160" s="234"/>
      <c r="BX160" s="234"/>
      <c r="BY160" s="234"/>
      <c r="BZ160" s="234"/>
      <c r="CA160" s="234"/>
      <c r="CB160" s="234"/>
      <c r="CC160" s="234"/>
      <c r="CD160" s="234"/>
      <c r="CE160" s="234"/>
      <c r="CF160" s="234"/>
      <c r="CG160" s="234"/>
      <c r="CH160" s="234"/>
      <c r="CI160" s="234"/>
    </row>
    <row r="161" spans="1:87">
      <c r="A161" s="234" t="s">
        <v>374</v>
      </c>
      <c r="B161" s="292">
        <v>4.1500000000000002E-2</v>
      </c>
      <c r="C161" s="292">
        <v>4.1500000000000002E-2</v>
      </c>
      <c r="D161" s="220">
        <v>15148041.550000001</v>
      </c>
      <c r="E161" s="220">
        <v>15148041.550000001</v>
      </c>
      <c r="F161" s="220">
        <v>15148041.550000001</v>
      </c>
      <c r="G161" s="220">
        <v>15148041.550000001</v>
      </c>
      <c r="H161" s="220">
        <v>15148041.550000001</v>
      </c>
      <c r="I161" s="220">
        <v>15148041.550000001</v>
      </c>
      <c r="J161" s="220">
        <v>15148041.550000001</v>
      </c>
      <c r="K161" s="220">
        <v>15148041.550000001</v>
      </c>
      <c r="L161" s="220">
        <v>15148041.550000001</v>
      </c>
      <c r="M161" s="220">
        <v>15148041.550000001</v>
      </c>
      <c r="N161" s="220">
        <v>15148041.550000001</v>
      </c>
      <c r="O161" s="220">
        <v>15148041.550000001</v>
      </c>
      <c r="P161" s="220">
        <f t="shared" si="30"/>
        <v>181776498.60000002</v>
      </c>
      <c r="Q161" s="220">
        <v>15148041.550000001</v>
      </c>
      <c r="R161" s="220">
        <v>15148041.550000001</v>
      </c>
      <c r="S161" s="220">
        <v>15148041.550000001</v>
      </c>
      <c r="T161" s="220">
        <v>15148041.550000001</v>
      </c>
      <c r="U161" s="220">
        <v>15148041.550000001</v>
      </c>
      <c r="V161" s="220">
        <v>15148041.550000001</v>
      </c>
      <c r="W161" s="220">
        <v>15148041.550000001</v>
      </c>
      <c r="X161" s="220">
        <v>15148041.550000001</v>
      </c>
      <c r="Y161" s="220">
        <v>15148041.550000001</v>
      </c>
      <c r="Z161" s="220">
        <v>15148041.550000001</v>
      </c>
      <c r="AA161" s="220">
        <v>15148041.550000001</v>
      </c>
      <c r="AB161" s="220">
        <v>15148041.550000001</v>
      </c>
      <c r="AC161" s="220">
        <v>15148041.550000001</v>
      </c>
      <c r="AD161" s="220">
        <v>15148041.550000001</v>
      </c>
      <c r="AE161" s="220">
        <v>15148041.550000001</v>
      </c>
      <c r="AF161" s="220">
        <v>15148041.550000001</v>
      </c>
      <c r="AG161" s="220">
        <f t="shared" si="31"/>
        <v>181776498.60000002</v>
      </c>
      <c r="AH161" s="234"/>
      <c r="AI161" s="235">
        <f t="shared" si="32"/>
        <v>52386.98</v>
      </c>
      <c r="AJ161" s="235">
        <f t="shared" si="32"/>
        <v>52386.98</v>
      </c>
      <c r="AK161" s="235">
        <f t="shared" si="32"/>
        <v>52386.98</v>
      </c>
      <c r="AL161" s="235">
        <f t="shared" si="32"/>
        <v>52386.98</v>
      </c>
      <c r="AM161" s="235">
        <f t="shared" si="32"/>
        <v>52386.98</v>
      </c>
      <c r="AN161" s="235">
        <f t="shared" si="32"/>
        <v>52386.98</v>
      </c>
      <c r="AO161" s="235">
        <f t="shared" si="25"/>
        <v>52386.98</v>
      </c>
      <c r="AP161" s="235">
        <f t="shared" si="25"/>
        <v>52386.98</v>
      </c>
      <c r="AQ161" s="235">
        <f t="shared" si="25"/>
        <v>52386.98</v>
      </c>
      <c r="AR161" s="235">
        <f t="shared" si="25"/>
        <v>52386.98</v>
      </c>
      <c r="AS161" s="235">
        <f t="shared" si="25"/>
        <v>52386.98</v>
      </c>
      <c r="AT161" s="235">
        <f t="shared" si="25"/>
        <v>52386.98</v>
      </c>
      <c r="AU161" s="236">
        <f t="shared" si="27"/>
        <v>628643.75999999989</v>
      </c>
      <c r="AV161" s="236">
        <f t="shared" si="28"/>
        <v>52386.98</v>
      </c>
      <c r="AW161" s="236">
        <f t="shared" si="28"/>
        <v>52386.98</v>
      </c>
      <c r="AX161" s="236">
        <f t="shared" si="28"/>
        <v>52386.98</v>
      </c>
      <c r="AY161" s="236">
        <f t="shared" si="28"/>
        <v>52386.98</v>
      </c>
      <c r="AZ161" s="236">
        <f t="shared" si="33"/>
        <v>52386.98</v>
      </c>
      <c r="BA161" s="236">
        <f t="shared" si="33"/>
        <v>52386.98</v>
      </c>
      <c r="BB161" s="236">
        <f t="shared" si="33"/>
        <v>52386.98</v>
      </c>
      <c r="BC161" s="236">
        <f t="shared" si="33"/>
        <v>52386.98</v>
      </c>
      <c r="BD161" s="236">
        <f t="shared" si="33"/>
        <v>52386.98</v>
      </c>
      <c r="BE161" s="236">
        <f t="shared" si="33"/>
        <v>52386.98</v>
      </c>
      <c r="BF161" s="236">
        <f t="shared" si="26"/>
        <v>52386.98</v>
      </c>
      <c r="BG161" s="236">
        <f t="shared" si="26"/>
        <v>52386.98</v>
      </c>
      <c r="BH161" s="236">
        <f t="shared" si="26"/>
        <v>52386.98</v>
      </c>
      <c r="BI161" s="236">
        <f t="shared" si="26"/>
        <v>52386.98</v>
      </c>
      <c r="BJ161" s="236">
        <f t="shared" si="26"/>
        <v>52386.98</v>
      </c>
      <c r="BK161" s="236">
        <f t="shared" si="26"/>
        <v>52386.98</v>
      </c>
      <c r="BL161" s="235">
        <f t="shared" si="29"/>
        <v>628643.75999999989</v>
      </c>
      <c r="BM161" s="234"/>
      <c r="BN161" s="234"/>
      <c r="BO161" s="234"/>
      <c r="BP161" s="234"/>
      <c r="BQ161" s="234"/>
      <c r="BR161" s="234"/>
      <c r="BS161" s="234"/>
      <c r="BT161" s="234"/>
      <c r="BU161" s="234"/>
      <c r="BV161" s="234"/>
      <c r="BW161" s="234"/>
      <c r="BX161" s="234"/>
      <c r="BY161" s="234"/>
      <c r="BZ161" s="234"/>
      <c r="CA161" s="234"/>
      <c r="CB161" s="234"/>
      <c r="CC161" s="234"/>
      <c r="CD161" s="234"/>
      <c r="CE161" s="234"/>
      <c r="CF161" s="234"/>
      <c r="CG161" s="234"/>
      <c r="CH161" s="234"/>
      <c r="CI161" s="234"/>
    </row>
    <row r="162" spans="1:87">
      <c r="A162" s="234" t="s">
        <v>375</v>
      </c>
      <c r="B162" s="292">
        <v>4.1500000000000002E-2</v>
      </c>
      <c r="C162" s="292">
        <v>4.1500000000000002E-2</v>
      </c>
      <c r="D162" s="220">
        <v>0</v>
      </c>
      <c r="E162" s="220">
        <v>0</v>
      </c>
      <c r="F162" s="220">
        <v>0</v>
      </c>
      <c r="G162" s="220">
        <v>0</v>
      </c>
      <c r="H162" s="220">
        <v>0</v>
      </c>
      <c r="I162" s="220">
        <v>0</v>
      </c>
      <c r="J162" s="220">
        <v>0</v>
      </c>
      <c r="K162" s="220">
        <v>0</v>
      </c>
      <c r="L162" s="220">
        <v>0</v>
      </c>
      <c r="M162" s="220">
        <v>0</v>
      </c>
      <c r="N162" s="220">
        <v>0</v>
      </c>
      <c r="O162" s="220">
        <v>0</v>
      </c>
      <c r="P162" s="220">
        <f t="shared" si="30"/>
        <v>0</v>
      </c>
      <c r="Q162" s="220">
        <v>0</v>
      </c>
      <c r="R162" s="220">
        <v>0</v>
      </c>
      <c r="S162" s="220">
        <v>0</v>
      </c>
      <c r="T162" s="220">
        <v>0</v>
      </c>
      <c r="U162" s="220">
        <v>0</v>
      </c>
      <c r="V162" s="220">
        <v>0</v>
      </c>
      <c r="W162" s="220">
        <v>0</v>
      </c>
      <c r="X162" s="220">
        <v>0</v>
      </c>
      <c r="Y162" s="220">
        <v>0</v>
      </c>
      <c r="Z162" s="220">
        <v>0</v>
      </c>
      <c r="AA162" s="220">
        <v>0</v>
      </c>
      <c r="AB162" s="220">
        <v>0</v>
      </c>
      <c r="AC162" s="220">
        <v>0</v>
      </c>
      <c r="AD162" s="220">
        <v>0</v>
      </c>
      <c r="AE162" s="220">
        <v>0</v>
      </c>
      <c r="AF162" s="220">
        <v>0</v>
      </c>
      <c r="AG162" s="220">
        <f t="shared" si="31"/>
        <v>0</v>
      </c>
      <c r="AH162" s="234"/>
      <c r="AI162" s="235">
        <f t="shared" si="32"/>
        <v>0</v>
      </c>
      <c r="AJ162" s="235">
        <f t="shared" si="32"/>
        <v>0</v>
      </c>
      <c r="AK162" s="235">
        <f t="shared" si="32"/>
        <v>0</v>
      </c>
      <c r="AL162" s="235">
        <f t="shared" si="32"/>
        <v>0</v>
      </c>
      <c r="AM162" s="235">
        <f t="shared" si="32"/>
        <v>0</v>
      </c>
      <c r="AN162" s="235">
        <f t="shared" si="32"/>
        <v>0</v>
      </c>
      <c r="AO162" s="235">
        <f t="shared" si="25"/>
        <v>0</v>
      </c>
      <c r="AP162" s="235">
        <f t="shared" si="25"/>
        <v>0</v>
      </c>
      <c r="AQ162" s="235">
        <f t="shared" si="25"/>
        <v>0</v>
      </c>
      <c r="AR162" s="235">
        <f t="shared" si="25"/>
        <v>0</v>
      </c>
      <c r="AS162" s="235">
        <f t="shared" si="25"/>
        <v>0</v>
      </c>
      <c r="AT162" s="235">
        <f t="shared" si="25"/>
        <v>0</v>
      </c>
      <c r="AU162" s="236">
        <f t="shared" si="27"/>
        <v>0</v>
      </c>
      <c r="AV162" s="236">
        <f t="shared" si="28"/>
        <v>0</v>
      </c>
      <c r="AW162" s="236">
        <f t="shared" si="28"/>
        <v>0</v>
      </c>
      <c r="AX162" s="236">
        <f t="shared" si="28"/>
        <v>0</v>
      </c>
      <c r="AY162" s="236">
        <f t="shared" si="28"/>
        <v>0</v>
      </c>
      <c r="AZ162" s="236">
        <f t="shared" si="33"/>
        <v>0</v>
      </c>
      <c r="BA162" s="236">
        <f t="shared" si="33"/>
        <v>0</v>
      </c>
      <c r="BB162" s="236">
        <f t="shared" si="33"/>
        <v>0</v>
      </c>
      <c r="BC162" s="236">
        <f t="shared" si="33"/>
        <v>0</v>
      </c>
      <c r="BD162" s="236">
        <f t="shared" si="33"/>
        <v>0</v>
      </c>
      <c r="BE162" s="236">
        <f t="shared" si="33"/>
        <v>0</v>
      </c>
      <c r="BF162" s="236">
        <f t="shared" si="26"/>
        <v>0</v>
      </c>
      <c r="BG162" s="236">
        <f t="shared" si="26"/>
        <v>0</v>
      </c>
      <c r="BH162" s="236">
        <f t="shared" si="26"/>
        <v>0</v>
      </c>
      <c r="BI162" s="236">
        <f t="shared" si="26"/>
        <v>0</v>
      </c>
      <c r="BJ162" s="236">
        <f t="shared" si="26"/>
        <v>0</v>
      </c>
      <c r="BK162" s="236">
        <f t="shared" si="26"/>
        <v>0</v>
      </c>
      <c r="BL162" s="235">
        <f t="shared" si="29"/>
        <v>0</v>
      </c>
      <c r="BM162" s="234"/>
      <c r="BN162" s="234"/>
      <c r="BO162" s="234"/>
      <c r="BP162" s="234"/>
      <c r="BQ162" s="234"/>
      <c r="BR162" s="234"/>
      <c r="BS162" s="234"/>
      <c r="BT162" s="234"/>
      <c r="BU162" s="234"/>
      <c r="BV162" s="234"/>
      <c r="BW162" s="234"/>
      <c r="BX162" s="234"/>
      <c r="BY162" s="234"/>
      <c r="BZ162" s="234"/>
      <c r="CA162" s="234"/>
      <c r="CB162" s="234"/>
      <c r="CC162" s="234"/>
      <c r="CD162" s="234"/>
      <c r="CE162" s="234"/>
      <c r="CF162" s="234"/>
      <c r="CG162" s="234"/>
      <c r="CH162" s="234"/>
      <c r="CI162" s="234"/>
    </row>
    <row r="163" spans="1:87">
      <c r="A163" s="234" t="s">
        <v>376</v>
      </c>
      <c r="B163" s="292">
        <v>0</v>
      </c>
      <c r="C163" s="292">
        <v>0</v>
      </c>
      <c r="D163" s="220">
        <v>0</v>
      </c>
      <c r="E163" s="220">
        <v>0</v>
      </c>
      <c r="F163" s="220">
        <v>0</v>
      </c>
      <c r="G163" s="220">
        <v>0</v>
      </c>
      <c r="H163" s="220">
        <v>0</v>
      </c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220">
        <v>0</v>
      </c>
      <c r="O163" s="220">
        <v>0</v>
      </c>
      <c r="P163" s="220">
        <f t="shared" si="30"/>
        <v>0</v>
      </c>
      <c r="Q163" s="220">
        <v>0</v>
      </c>
      <c r="R163" s="220">
        <v>0</v>
      </c>
      <c r="S163" s="220">
        <v>0</v>
      </c>
      <c r="T163" s="220">
        <v>0</v>
      </c>
      <c r="U163" s="220">
        <v>0</v>
      </c>
      <c r="V163" s="220">
        <v>0</v>
      </c>
      <c r="W163" s="220">
        <v>0</v>
      </c>
      <c r="X163" s="220">
        <v>0</v>
      </c>
      <c r="Y163" s="220">
        <v>0</v>
      </c>
      <c r="Z163" s="220">
        <v>0</v>
      </c>
      <c r="AA163" s="220">
        <v>0</v>
      </c>
      <c r="AB163" s="220">
        <v>0</v>
      </c>
      <c r="AC163" s="220">
        <v>0</v>
      </c>
      <c r="AD163" s="220">
        <v>0</v>
      </c>
      <c r="AE163" s="220">
        <v>0</v>
      </c>
      <c r="AF163" s="220">
        <v>0</v>
      </c>
      <c r="AG163" s="220">
        <f t="shared" si="31"/>
        <v>0</v>
      </c>
      <c r="AH163" s="234"/>
      <c r="AI163" s="235">
        <f t="shared" si="32"/>
        <v>0</v>
      </c>
      <c r="AJ163" s="235">
        <f t="shared" si="32"/>
        <v>0</v>
      </c>
      <c r="AK163" s="235">
        <f t="shared" si="32"/>
        <v>0</v>
      </c>
      <c r="AL163" s="235">
        <f t="shared" si="32"/>
        <v>0</v>
      </c>
      <c r="AM163" s="235">
        <f t="shared" si="32"/>
        <v>0</v>
      </c>
      <c r="AN163" s="235">
        <f t="shared" si="32"/>
        <v>0</v>
      </c>
      <c r="AO163" s="235">
        <f t="shared" si="25"/>
        <v>0</v>
      </c>
      <c r="AP163" s="235">
        <f t="shared" si="25"/>
        <v>0</v>
      </c>
      <c r="AQ163" s="235">
        <f t="shared" si="25"/>
        <v>0</v>
      </c>
      <c r="AR163" s="235">
        <f t="shared" si="25"/>
        <v>0</v>
      </c>
      <c r="AS163" s="235">
        <f t="shared" si="25"/>
        <v>0</v>
      </c>
      <c r="AT163" s="235">
        <f t="shared" si="25"/>
        <v>0</v>
      </c>
      <c r="AU163" s="236">
        <f t="shared" si="27"/>
        <v>0</v>
      </c>
      <c r="AV163" s="236">
        <f t="shared" si="28"/>
        <v>0</v>
      </c>
      <c r="AW163" s="236">
        <f t="shared" si="28"/>
        <v>0</v>
      </c>
      <c r="AX163" s="236">
        <f t="shared" si="28"/>
        <v>0</v>
      </c>
      <c r="AY163" s="236">
        <f t="shared" si="28"/>
        <v>0</v>
      </c>
      <c r="AZ163" s="236">
        <f t="shared" si="33"/>
        <v>0</v>
      </c>
      <c r="BA163" s="236">
        <f t="shared" si="33"/>
        <v>0</v>
      </c>
      <c r="BB163" s="236">
        <f t="shared" si="33"/>
        <v>0</v>
      </c>
      <c r="BC163" s="236">
        <f t="shared" si="33"/>
        <v>0</v>
      </c>
      <c r="BD163" s="236">
        <f t="shared" si="33"/>
        <v>0</v>
      </c>
      <c r="BE163" s="236">
        <f t="shared" si="33"/>
        <v>0</v>
      </c>
      <c r="BF163" s="236">
        <f t="shared" si="26"/>
        <v>0</v>
      </c>
      <c r="BG163" s="236">
        <f t="shared" si="26"/>
        <v>0</v>
      </c>
      <c r="BH163" s="236">
        <f t="shared" si="26"/>
        <v>0</v>
      </c>
      <c r="BI163" s="236">
        <f t="shared" si="26"/>
        <v>0</v>
      </c>
      <c r="BJ163" s="236">
        <f t="shared" si="26"/>
        <v>0</v>
      </c>
      <c r="BK163" s="236">
        <f t="shared" si="26"/>
        <v>0</v>
      </c>
      <c r="BL163" s="235">
        <f t="shared" si="29"/>
        <v>0</v>
      </c>
      <c r="BM163" s="234"/>
      <c r="BN163" s="234"/>
      <c r="BO163" s="234"/>
      <c r="BP163" s="234"/>
      <c r="BQ163" s="234"/>
      <c r="BR163" s="234"/>
      <c r="BS163" s="234"/>
      <c r="BT163" s="234"/>
      <c r="BU163" s="234"/>
      <c r="BV163" s="234"/>
      <c r="BW163" s="234"/>
      <c r="BX163" s="234"/>
      <c r="BY163" s="234"/>
      <c r="BZ163" s="234"/>
      <c r="CA163" s="234"/>
      <c r="CB163" s="234"/>
      <c r="CC163" s="234"/>
      <c r="CD163" s="234"/>
      <c r="CE163" s="234"/>
      <c r="CF163" s="234"/>
      <c r="CG163" s="234"/>
      <c r="CH163" s="234"/>
      <c r="CI163" s="234"/>
    </row>
    <row r="164" spans="1:87">
      <c r="A164" s="234" t="s">
        <v>377</v>
      </c>
      <c r="B164" s="292">
        <v>0</v>
      </c>
      <c r="C164" s="292">
        <v>0</v>
      </c>
      <c r="D164" s="220">
        <v>0</v>
      </c>
      <c r="E164" s="220">
        <v>0</v>
      </c>
      <c r="F164" s="220">
        <v>0</v>
      </c>
      <c r="G164" s="220">
        <v>0</v>
      </c>
      <c r="H164" s="220">
        <v>0</v>
      </c>
      <c r="I164" s="220">
        <v>0</v>
      </c>
      <c r="J164" s="220">
        <v>0</v>
      </c>
      <c r="K164" s="220">
        <v>0</v>
      </c>
      <c r="L164" s="220">
        <v>0</v>
      </c>
      <c r="M164" s="220">
        <v>0</v>
      </c>
      <c r="N164" s="220">
        <v>0</v>
      </c>
      <c r="O164" s="220">
        <v>0</v>
      </c>
      <c r="P164" s="220">
        <f t="shared" si="30"/>
        <v>0</v>
      </c>
      <c r="Q164" s="220">
        <v>0</v>
      </c>
      <c r="R164" s="220">
        <v>0</v>
      </c>
      <c r="S164" s="220">
        <v>0</v>
      </c>
      <c r="T164" s="220">
        <v>0</v>
      </c>
      <c r="U164" s="220">
        <v>0</v>
      </c>
      <c r="V164" s="220">
        <v>0</v>
      </c>
      <c r="W164" s="220">
        <v>0</v>
      </c>
      <c r="X164" s="220">
        <v>0</v>
      </c>
      <c r="Y164" s="220">
        <v>0</v>
      </c>
      <c r="Z164" s="220">
        <v>0</v>
      </c>
      <c r="AA164" s="220">
        <v>0</v>
      </c>
      <c r="AB164" s="220">
        <v>0</v>
      </c>
      <c r="AC164" s="220">
        <v>0</v>
      </c>
      <c r="AD164" s="220">
        <v>0</v>
      </c>
      <c r="AE164" s="220">
        <v>0</v>
      </c>
      <c r="AF164" s="220">
        <v>0</v>
      </c>
      <c r="AG164" s="220">
        <f t="shared" si="31"/>
        <v>0</v>
      </c>
      <c r="AH164" s="234"/>
      <c r="AI164" s="235">
        <f t="shared" si="32"/>
        <v>0</v>
      </c>
      <c r="AJ164" s="235">
        <f t="shared" si="32"/>
        <v>0</v>
      </c>
      <c r="AK164" s="235">
        <f t="shared" si="32"/>
        <v>0</v>
      </c>
      <c r="AL164" s="235">
        <f t="shared" si="32"/>
        <v>0</v>
      </c>
      <c r="AM164" s="235">
        <f t="shared" si="32"/>
        <v>0</v>
      </c>
      <c r="AN164" s="235">
        <f t="shared" si="32"/>
        <v>0</v>
      </c>
      <c r="AO164" s="235">
        <f t="shared" si="25"/>
        <v>0</v>
      </c>
      <c r="AP164" s="235">
        <f t="shared" si="25"/>
        <v>0</v>
      </c>
      <c r="AQ164" s="235">
        <f t="shared" si="25"/>
        <v>0</v>
      </c>
      <c r="AR164" s="235">
        <f t="shared" si="25"/>
        <v>0</v>
      </c>
      <c r="AS164" s="235">
        <f t="shared" si="25"/>
        <v>0</v>
      </c>
      <c r="AT164" s="235">
        <f t="shared" si="25"/>
        <v>0</v>
      </c>
      <c r="AU164" s="236">
        <f t="shared" si="27"/>
        <v>0</v>
      </c>
      <c r="AV164" s="236">
        <f t="shared" si="28"/>
        <v>0</v>
      </c>
      <c r="AW164" s="236">
        <f t="shared" si="28"/>
        <v>0</v>
      </c>
      <c r="AX164" s="236">
        <f t="shared" si="28"/>
        <v>0</v>
      </c>
      <c r="AY164" s="236">
        <f t="shared" si="28"/>
        <v>0</v>
      </c>
      <c r="AZ164" s="236">
        <f t="shared" si="33"/>
        <v>0</v>
      </c>
      <c r="BA164" s="236">
        <f t="shared" si="33"/>
        <v>0</v>
      </c>
      <c r="BB164" s="236">
        <f t="shared" si="33"/>
        <v>0</v>
      </c>
      <c r="BC164" s="236">
        <f t="shared" si="33"/>
        <v>0</v>
      </c>
      <c r="BD164" s="236">
        <f t="shared" si="33"/>
        <v>0</v>
      </c>
      <c r="BE164" s="236">
        <f t="shared" si="33"/>
        <v>0</v>
      </c>
      <c r="BF164" s="236">
        <f t="shared" si="26"/>
        <v>0</v>
      </c>
      <c r="BG164" s="236">
        <f t="shared" si="26"/>
        <v>0</v>
      </c>
      <c r="BH164" s="236">
        <f t="shared" si="26"/>
        <v>0</v>
      </c>
      <c r="BI164" s="236">
        <f t="shared" si="26"/>
        <v>0</v>
      </c>
      <c r="BJ164" s="236">
        <f t="shared" si="26"/>
        <v>0</v>
      </c>
      <c r="BK164" s="236">
        <f t="shared" si="26"/>
        <v>0</v>
      </c>
      <c r="BL164" s="235">
        <f t="shared" si="29"/>
        <v>0</v>
      </c>
      <c r="BM164" s="234"/>
      <c r="BN164" s="234"/>
      <c r="BO164" s="234"/>
      <c r="BP164" s="234"/>
      <c r="BQ164" s="234"/>
      <c r="BR164" s="234"/>
      <c r="BS164" s="234"/>
      <c r="BT164" s="234"/>
      <c r="BU164" s="234"/>
      <c r="BV164" s="234"/>
      <c r="BW164" s="234"/>
      <c r="BX164" s="234"/>
      <c r="BY164" s="234"/>
      <c r="BZ164" s="234"/>
      <c r="CA164" s="234"/>
      <c r="CB164" s="234"/>
      <c r="CC164" s="234"/>
      <c r="CD164" s="234"/>
      <c r="CE164" s="234"/>
      <c r="CF164" s="234"/>
      <c r="CG164" s="234"/>
      <c r="CH164" s="234"/>
      <c r="CI164" s="234"/>
    </row>
    <row r="165" spans="1:87">
      <c r="A165" s="234" t="s">
        <v>378</v>
      </c>
      <c r="B165" s="292">
        <v>0</v>
      </c>
      <c r="C165" s="292">
        <v>0</v>
      </c>
      <c r="D165" s="220">
        <v>0</v>
      </c>
      <c r="E165" s="220">
        <v>0</v>
      </c>
      <c r="F165" s="220">
        <v>0</v>
      </c>
      <c r="G165" s="220">
        <v>0</v>
      </c>
      <c r="H165" s="220">
        <v>0</v>
      </c>
      <c r="I165" s="220">
        <v>0</v>
      </c>
      <c r="J165" s="220">
        <v>0</v>
      </c>
      <c r="K165" s="220">
        <v>0</v>
      </c>
      <c r="L165" s="220">
        <v>0</v>
      </c>
      <c r="M165" s="220">
        <v>0</v>
      </c>
      <c r="N165" s="220">
        <v>0</v>
      </c>
      <c r="O165" s="220">
        <v>0</v>
      </c>
      <c r="P165" s="220">
        <f t="shared" si="30"/>
        <v>0</v>
      </c>
      <c r="Q165" s="220">
        <v>0</v>
      </c>
      <c r="R165" s="220">
        <v>0</v>
      </c>
      <c r="S165" s="220">
        <v>0</v>
      </c>
      <c r="T165" s="220">
        <v>0</v>
      </c>
      <c r="U165" s="220">
        <v>0</v>
      </c>
      <c r="V165" s="220">
        <v>0</v>
      </c>
      <c r="W165" s="220">
        <v>0</v>
      </c>
      <c r="X165" s="220">
        <v>0</v>
      </c>
      <c r="Y165" s="220">
        <v>0</v>
      </c>
      <c r="Z165" s="220">
        <v>0</v>
      </c>
      <c r="AA165" s="220">
        <v>0</v>
      </c>
      <c r="AB165" s="220">
        <v>0</v>
      </c>
      <c r="AC165" s="220">
        <v>0</v>
      </c>
      <c r="AD165" s="220">
        <v>0</v>
      </c>
      <c r="AE165" s="220">
        <v>0</v>
      </c>
      <c r="AF165" s="220">
        <v>0</v>
      </c>
      <c r="AG165" s="220">
        <f t="shared" si="31"/>
        <v>0</v>
      </c>
      <c r="AH165" s="234"/>
      <c r="AI165" s="235">
        <f t="shared" si="32"/>
        <v>0</v>
      </c>
      <c r="AJ165" s="235">
        <f t="shared" si="32"/>
        <v>0</v>
      </c>
      <c r="AK165" s="235">
        <f t="shared" si="32"/>
        <v>0</v>
      </c>
      <c r="AL165" s="235">
        <f t="shared" si="32"/>
        <v>0</v>
      </c>
      <c r="AM165" s="235">
        <f t="shared" si="32"/>
        <v>0</v>
      </c>
      <c r="AN165" s="235">
        <f t="shared" si="32"/>
        <v>0</v>
      </c>
      <c r="AO165" s="235">
        <f t="shared" si="25"/>
        <v>0</v>
      </c>
      <c r="AP165" s="235">
        <f t="shared" si="25"/>
        <v>0</v>
      </c>
      <c r="AQ165" s="235">
        <f t="shared" si="25"/>
        <v>0</v>
      </c>
      <c r="AR165" s="235">
        <f t="shared" si="25"/>
        <v>0</v>
      </c>
      <c r="AS165" s="235">
        <f t="shared" si="25"/>
        <v>0</v>
      </c>
      <c r="AT165" s="235">
        <f t="shared" si="25"/>
        <v>0</v>
      </c>
      <c r="AU165" s="236">
        <f t="shared" si="27"/>
        <v>0</v>
      </c>
      <c r="AV165" s="236">
        <f t="shared" si="28"/>
        <v>0</v>
      </c>
      <c r="AW165" s="236">
        <f t="shared" si="28"/>
        <v>0</v>
      </c>
      <c r="AX165" s="236">
        <f t="shared" si="28"/>
        <v>0</v>
      </c>
      <c r="AY165" s="236">
        <f t="shared" si="28"/>
        <v>0</v>
      </c>
      <c r="AZ165" s="236">
        <f t="shared" si="33"/>
        <v>0</v>
      </c>
      <c r="BA165" s="236">
        <f t="shared" si="33"/>
        <v>0</v>
      </c>
      <c r="BB165" s="236">
        <f t="shared" si="33"/>
        <v>0</v>
      </c>
      <c r="BC165" s="236">
        <f t="shared" si="33"/>
        <v>0</v>
      </c>
      <c r="BD165" s="236">
        <f t="shared" si="33"/>
        <v>0</v>
      </c>
      <c r="BE165" s="236">
        <f t="shared" si="33"/>
        <v>0</v>
      </c>
      <c r="BF165" s="236">
        <f t="shared" si="26"/>
        <v>0</v>
      </c>
      <c r="BG165" s="236">
        <f t="shared" si="26"/>
        <v>0</v>
      </c>
      <c r="BH165" s="236">
        <f t="shared" si="26"/>
        <v>0</v>
      </c>
      <c r="BI165" s="236">
        <f t="shared" si="26"/>
        <v>0</v>
      </c>
      <c r="BJ165" s="236">
        <f t="shared" si="26"/>
        <v>0</v>
      </c>
      <c r="BK165" s="236">
        <f t="shared" si="26"/>
        <v>0</v>
      </c>
      <c r="BL165" s="235">
        <f t="shared" si="29"/>
        <v>0</v>
      </c>
      <c r="BM165" s="234"/>
      <c r="BN165" s="234"/>
      <c r="BO165" s="234"/>
      <c r="BP165" s="234"/>
      <c r="BQ165" s="234"/>
      <c r="BR165" s="234"/>
      <c r="BS165" s="234"/>
      <c r="BT165" s="234"/>
      <c r="BU165" s="234"/>
      <c r="BV165" s="234"/>
      <c r="BW165" s="234"/>
      <c r="BX165" s="234"/>
      <c r="BY165" s="234"/>
      <c r="BZ165" s="234"/>
      <c r="CA165" s="234"/>
      <c r="CB165" s="234"/>
      <c r="CC165" s="234"/>
      <c r="CD165" s="234"/>
      <c r="CE165" s="234"/>
      <c r="CF165" s="234"/>
      <c r="CG165" s="234"/>
      <c r="CH165" s="234"/>
      <c r="CI165" s="234"/>
    </row>
    <row r="166" spans="1:87">
      <c r="A166" s="234" t="s">
        <v>379</v>
      </c>
      <c r="B166" s="292">
        <v>0</v>
      </c>
      <c r="C166" s="292">
        <v>0</v>
      </c>
      <c r="D166" s="220">
        <v>0</v>
      </c>
      <c r="E166" s="220">
        <v>0</v>
      </c>
      <c r="F166" s="220">
        <v>0</v>
      </c>
      <c r="G166" s="220">
        <v>0</v>
      </c>
      <c r="H166" s="220">
        <v>0</v>
      </c>
      <c r="I166" s="220">
        <v>0</v>
      </c>
      <c r="J166" s="220">
        <v>0</v>
      </c>
      <c r="K166" s="220">
        <v>0</v>
      </c>
      <c r="L166" s="220">
        <v>0</v>
      </c>
      <c r="M166" s="220">
        <v>0</v>
      </c>
      <c r="N166" s="220">
        <v>0</v>
      </c>
      <c r="O166" s="220">
        <v>0</v>
      </c>
      <c r="P166" s="220">
        <f t="shared" si="30"/>
        <v>0</v>
      </c>
      <c r="Q166" s="220">
        <v>0</v>
      </c>
      <c r="R166" s="220">
        <v>0</v>
      </c>
      <c r="S166" s="220">
        <v>0</v>
      </c>
      <c r="T166" s="220">
        <v>0</v>
      </c>
      <c r="U166" s="220">
        <v>0</v>
      </c>
      <c r="V166" s="220">
        <v>0</v>
      </c>
      <c r="W166" s="220">
        <v>0</v>
      </c>
      <c r="X166" s="220">
        <v>0</v>
      </c>
      <c r="Y166" s="220">
        <v>0</v>
      </c>
      <c r="Z166" s="220">
        <v>0</v>
      </c>
      <c r="AA166" s="220">
        <v>0</v>
      </c>
      <c r="AB166" s="220">
        <v>0</v>
      </c>
      <c r="AC166" s="220">
        <v>0</v>
      </c>
      <c r="AD166" s="220">
        <v>0</v>
      </c>
      <c r="AE166" s="220">
        <v>0</v>
      </c>
      <c r="AF166" s="220">
        <v>0</v>
      </c>
      <c r="AG166" s="220">
        <f t="shared" si="31"/>
        <v>0</v>
      </c>
      <c r="AH166" s="234"/>
      <c r="AI166" s="235">
        <f t="shared" si="32"/>
        <v>0</v>
      </c>
      <c r="AJ166" s="235">
        <f t="shared" si="32"/>
        <v>0</v>
      </c>
      <c r="AK166" s="235">
        <f t="shared" si="32"/>
        <v>0</v>
      </c>
      <c r="AL166" s="235">
        <f t="shared" si="32"/>
        <v>0</v>
      </c>
      <c r="AM166" s="235">
        <f t="shared" si="32"/>
        <v>0</v>
      </c>
      <c r="AN166" s="235">
        <f t="shared" si="32"/>
        <v>0</v>
      </c>
      <c r="AO166" s="235">
        <f t="shared" si="25"/>
        <v>0</v>
      </c>
      <c r="AP166" s="235">
        <f t="shared" si="25"/>
        <v>0</v>
      </c>
      <c r="AQ166" s="235">
        <f t="shared" si="25"/>
        <v>0</v>
      </c>
      <c r="AR166" s="235">
        <f t="shared" si="25"/>
        <v>0</v>
      </c>
      <c r="AS166" s="235">
        <f t="shared" si="25"/>
        <v>0</v>
      </c>
      <c r="AT166" s="235">
        <f t="shared" si="25"/>
        <v>0</v>
      </c>
      <c r="AU166" s="236">
        <f t="shared" si="27"/>
        <v>0</v>
      </c>
      <c r="AV166" s="236">
        <f t="shared" si="28"/>
        <v>0</v>
      </c>
      <c r="AW166" s="236">
        <f t="shared" si="28"/>
        <v>0</v>
      </c>
      <c r="AX166" s="236">
        <f t="shared" si="28"/>
        <v>0</v>
      </c>
      <c r="AY166" s="236">
        <f t="shared" si="28"/>
        <v>0</v>
      </c>
      <c r="AZ166" s="236">
        <f t="shared" si="33"/>
        <v>0</v>
      </c>
      <c r="BA166" s="236">
        <f t="shared" si="33"/>
        <v>0</v>
      </c>
      <c r="BB166" s="236">
        <f t="shared" si="33"/>
        <v>0</v>
      </c>
      <c r="BC166" s="236">
        <f t="shared" si="33"/>
        <v>0</v>
      </c>
      <c r="BD166" s="236">
        <f t="shared" si="33"/>
        <v>0</v>
      </c>
      <c r="BE166" s="236">
        <f t="shared" si="33"/>
        <v>0</v>
      </c>
      <c r="BF166" s="236">
        <f t="shared" si="26"/>
        <v>0</v>
      </c>
      <c r="BG166" s="236">
        <f t="shared" si="26"/>
        <v>0</v>
      </c>
      <c r="BH166" s="236">
        <f t="shared" si="26"/>
        <v>0</v>
      </c>
      <c r="BI166" s="236">
        <f t="shared" si="26"/>
        <v>0</v>
      </c>
      <c r="BJ166" s="236">
        <f t="shared" si="26"/>
        <v>0</v>
      </c>
      <c r="BK166" s="236">
        <f t="shared" si="26"/>
        <v>0</v>
      </c>
      <c r="BL166" s="235">
        <f t="shared" si="29"/>
        <v>0</v>
      </c>
      <c r="BM166" s="234"/>
      <c r="BN166" s="234"/>
      <c r="BO166" s="234"/>
      <c r="BP166" s="234"/>
      <c r="BQ166" s="234"/>
      <c r="BR166" s="234"/>
      <c r="BS166" s="234"/>
      <c r="BT166" s="234"/>
      <c r="BU166" s="234"/>
      <c r="BV166" s="234"/>
      <c r="BW166" s="234"/>
      <c r="BX166" s="234"/>
      <c r="BY166" s="234"/>
      <c r="BZ166" s="234"/>
      <c r="CA166" s="234"/>
      <c r="CB166" s="234"/>
      <c r="CC166" s="234"/>
      <c r="CD166" s="234"/>
      <c r="CE166" s="234"/>
      <c r="CF166" s="234"/>
      <c r="CG166" s="234"/>
      <c r="CH166" s="234"/>
      <c r="CI166" s="234"/>
    </row>
    <row r="167" spans="1:87">
      <c r="A167" s="234" t="s">
        <v>380</v>
      </c>
      <c r="B167" s="292">
        <v>0</v>
      </c>
      <c r="C167" s="292">
        <v>0</v>
      </c>
      <c r="D167" s="220">
        <v>0</v>
      </c>
      <c r="E167" s="220">
        <v>0</v>
      </c>
      <c r="F167" s="220">
        <v>0</v>
      </c>
      <c r="G167" s="220">
        <v>0</v>
      </c>
      <c r="H167" s="220">
        <v>0</v>
      </c>
      <c r="I167" s="220">
        <v>0</v>
      </c>
      <c r="J167" s="220">
        <v>0</v>
      </c>
      <c r="K167" s="220">
        <v>0</v>
      </c>
      <c r="L167" s="220">
        <v>0</v>
      </c>
      <c r="M167" s="220">
        <v>0</v>
      </c>
      <c r="N167" s="220">
        <v>0</v>
      </c>
      <c r="O167" s="220">
        <v>0</v>
      </c>
      <c r="P167" s="220">
        <f t="shared" si="30"/>
        <v>0</v>
      </c>
      <c r="Q167" s="220">
        <v>0</v>
      </c>
      <c r="R167" s="220">
        <v>0</v>
      </c>
      <c r="S167" s="220">
        <v>0</v>
      </c>
      <c r="T167" s="220">
        <v>0</v>
      </c>
      <c r="U167" s="220">
        <v>0</v>
      </c>
      <c r="V167" s="220">
        <v>0</v>
      </c>
      <c r="W167" s="220">
        <v>0</v>
      </c>
      <c r="X167" s="220">
        <v>0</v>
      </c>
      <c r="Y167" s="220">
        <v>0</v>
      </c>
      <c r="Z167" s="220">
        <v>0</v>
      </c>
      <c r="AA167" s="220">
        <v>0</v>
      </c>
      <c r="AB167" s="220">
        <v>0</v>
      </c>
      <c r="AC167" s="220">
        <v>0</v>
      </c>
      <c r="AD167" s="220">
        <v>0</v>
      </c>
      <c r="AE167" s="220">
        <v>0</v>
      </c>
      <c r="AF167" s="220">
        <v>0</v>
      </c>
      <c r="AG167" s="220">
        <f t="shared" si="31"/>
        <v>0</v>
      </c>
      <c r="AH167" s="234"/>
      <c r="AI167" s="235">
        <f t="shared" si="32"/>
        <v>0</v>
      </c>
      <c r="AJ167" s="235">
        <f t="shared" si="32"/>
        <v>0</v>
      </c>
      <c r="AK167" s="235">
        <f t="shared" si="32"/>
        <v>0</v>
      </c>
      <c r="AL167" s="235">
        <f t="shared" si="32"/>
        <v>0</v>
      </c>
      <c r="AM167" s="235">
        <f t="shared" si="32"/>
        <v>0</v>
      </c>
      <c r="AN167" s="235">
        <f t="shared" si="32"/>
        <v>0</v>
      </c>
      <c r="AO167" s="235">
        <f t="shared" si="25"/>
        <v>0</v>
      </c>
      <c r="AP167" s="235">
        <f t="shared" si="25"/>
        <v>0</v>
      </c>
      <c r="AQ167" s="235">
        <f t="shared" si="25"/>
        <v>0</v>
      </c>
      <c r="AR167" s="235">
        <f t="shared" si="25"/>
        <v>0</v>
      </c>
      <c r="AS167" s="235">
        <f t="shared" si="25"/>
        <v>0</v>
      </c>
      <c r="AT167" s="235">
        <f t="shared" si="25"/>
        <v>0</v>
      </c>
      <c r="AU167" s="236">
        <f t="shared" si="27"/>
        <v>0</v>
      </c>
      <c r="AV167" s="236">
        <f t="shared" si="28"/>
        <v>0</v>
      </c>
      <c r="AW167" s="236">
        <f t="shared" si="28"/>
        <v>0</v>
      </c>
      <c r="AX167" s="236">
        <f t="shared" si="28"/>
        <v>0</v>
      </c>
      <c r="AY167" s="236">
        <f t="shared" si="28"/>
        <v>0</v>
      </c>
      <c r="AZ167" s="236">
        <f t="shared" si="33"/>
        <v>0</v>
      </c>
      <c r="BA167" s="236">
        <f t="shared" si="33"/>
        <v>0</v>
      </c>
      <c r="BB167" s="236">
        <f t="shared" si="33"/>
        <v>0</v>
      </c>
      <c r="BC167" s="236">
        <f t="shared" si="33"/>
        <v>0</v>
      </c>
      <c r="BD167" s="236">
        <f t="shared" si="33"/>
        <v>0</v>
      </c>
      <c r="BE167" s="236">
        <f t="shared" si="33"/>
        <v>0</v>
      </c>
      <c r="BF167" s="236">
        <f t="shared" si="26"/>
        <v>0</v>
      </c>
      <c r="BG167" s="236">
        <f t="shared" si="26"/>
        <v>0</v>
      </c>
      <c r="BH167" s="236">
        <f t="shared" si="26"/>
        <v>0</v>
      </c>
      <c r="BI167" s="236">
        <f t="shared" si="26"/>
        <v>0</v>
      </c>
      <c r="BJ167" s="236">
        <f t="shared" si="26"/>
        <v>0</v>
      </c>
      <c r="BK167" s="236">
        <f t="shared" si="26"/>
        <v>0</v>
      </c>
      <c r="BL167" s="235">
        <f t="shared" si="29"/>
        <v>0</v>
      </c>
      <c r="BM167" s="234"/>
      <c r="BN167" s="234"/>
      <c r="BO167" s="234"/>
      <c r="BP167" s="234"/>
      <c r="BQ167" s="234"/>
      <c r="BR167" s="234"/>
      <c r="BS167" s="234"/>
      <c r="BT167" s="234"/>
      <c r="BU167" s="234"/>
      <c r="BV167" s="234"/>
      <c r="BW167" s="234"/>
      <c r="BX167" s="234"/>
      <c r="BY167" s="234"/>
      <c r="BZ167" s="234"/>
      <c r="CA167" s="234"/>
      <c r="CB167" s="234"/>
      <c r="CC167" s="234"/>
      <c r="CD167" s="234"/>
      <c r="CE167" s="234"/>
      <c r="CF167" s="234"/>
      <c r="CG167" s="234"/>
      <c r="CH167" s="234"/>
      <c r="CI167" s="234"/>
    </row>
    <row r="168" spans="1:87">
      <c r="A168" s="234" t="s">
        <v>381</v>
      </c>
      <c r="B168" s="292">
        <v>1.9900000000000001E-2</v>
      </c>
      <c r="C168" s="292">
        <v>1.9900000000000001E-2</v>
      </c>
      <c r="D168" s="220">
        <v>45767585.840000004</v>
      </c>
      <c r="E168" s="220">
        <v>45767585.840000004</v>
      </c>
      <c r="F168" s="220">
        <v>45351203.18</v>
      </c>
      <c r="G168" s="220">
        <v>44934820.509999998</v>
      </c>
      <c r="H168" s="220">
        <v>44934820.509999998</v>
      </c>
      <c r="I168" s="220">
        <v>44934820.509999998</v>
      </c>
      <c r="J168" s="220">
        <v>45029836.109999999</v>
      </c>
      <c r="K168" s="220">
        <v>45181101.710000001</v>
      </c>
      <c r="L168" s="220">
        <v>45317443.259999998</v>
      </c>
      <c r="M168" s="220">
        <v>45435034.810000002</v>
      </c>
      <c r="N168" s="220">
        <v>45472534.810000002</v>
      </c>
      <c r="O168" s="220">
        <v>45472534.810000002</v>
      </c>
      <c r="P168" s="220">
        <f t="shared" si="30"/>
        <v>543599321.89999998</v>
      </c>
      <c r="Q168" s="220">
        <v>45472534.810000002</v>
      </c>
      <c r="R168" s="220">
        <v>45472534.810000002</v>
      </c>
      <c r="S168" s="220">
        <v>45472534.810000002</v>
      </c>
      <c r="T168" s="220">
        <v>45472534.810000002</v>
      </c>
      <c r="U168" s="220">
        <v>45472534.810000002</v>
      </c>
      <c r="V168" s="220">
        <v>45472534.810000002</v>
      </c>
      <c r="W168" s="220">
        <v>45472534.810000002</v>
      </c>
      <c r="X168" s="220">
        <v>45472534.810000002</v>
      </c>
      <c r="Y168" s="220">
        <v>45472534.810000002</v>
      </c>
      <c r="Z168" s="220">
        <v>45472534.810000002</v>
      </c>
      <c r="AA168" s="220">
        <v>45472534.810000002</v>
      </c>
      <c r="AB168" s="220">
        <v>45472534.810000002</v>
      </c>
      <c r="AC168" s="220">
        <v>45472534.810000002</v>
      </c>
      <c r="AD168" s="220">
        <v>45472534.810000002</v>
      </c>
      <c r="AE168" s="220">
        <v>45472534.810000002</v>
      </c>
      <c r="AF168" s="220">
        <v>45472534.810000002</v>
      </c>
      <c r="AG168" s="220">
        <f t="shared" si="31"/>
        <v>545670417.72000003</v>
      </c>
      <c r="AH168" s="234"/>
      <c r="AI168" s="235">
        <f t="shared" si="32"/>
        <v>75897.91</v>
      </c>
      <c r="AJ168" s="235">
        <f t="shared" si="32"/>
        <v>75897.91</v>
      </c>
      <c r="AK168" s="235">
        <f t="shared" si="32"/>
        <v>75207.41</v>
      </c>
      <c r="AL168" s="235">
        <f t="shared" si="32"/>
        <v>74516.91</v>
      </c>
      <c r="AM168" s="235">
        <f t="shared" si="32"/>
        <v>74516.91</v>
      </c>
      <c r="AN168" s="235">
        <f t="shared" si="32"/>
        <v>74516.91</v>
      </c>
      <c r="AO168" s="235">
        <f t="shared" si="25"/>
        <v>74674.48</v>
      </c>
      <c r="AP168" s="235">
        <f t="shared" si="25"/>
        <v>74925.33</v>
      </c>
      <c r="AQ168" s="235">
        <f t="shared" si="25"/>
        <v>75151.429999999993</v>
      </c>
      <c r="AR168" s="235">
        <f t="shared" si="25"/>
        <v>75346.429999999993</v>
      </c>
      <c r="AS168" s="235">
        <f t="shared" si="25"/>
        <v>75408.62</v>
      </c>
      <c r="AT168" s="235">
        <f t="shared" si="25"/>
        <v>75408.62</v>
      </c>
      <c r="AU168" s="236">
        <f t="shared" si="27"/>
        <v>901468.86999999988</v>
      </c>
      <c r="AV168" s="236">
        <f t="shared" si="28"/>
        <v>75408.62</v>
      </c>
      <c r="AW168" s="236">
        <f t="shared" si="28"/>
        <v>75408.62</v>
      </c>
      <c r="AX168" s="236">
        <f t="shared" si="28"/>
        <v>75408.62</v>
      </c>
      <c r="AY168" s="236">
        <f t="shared" si="28"/>
        <v>75408.62</v>
      </c>
      <c r="AZ168" s="236">
        <f t="shared" si="33"/>
        <v>75408.62</v>
      </c>
      <c r="BA168" s="236">
        <f t="shared" si="33"/>
        <v>75408.62</v>
      </c>
      <c r="BB168" s="236">
        <f t="shared" si="33"/>
        <v>75408.62</v>
      </c>
      <c r="BC168" s="236">
        <f t="shared" si="33"/>
        <v>75408.62</v>
      </c>
      <c r="BD168" s="236">
        <f t="shared" si="33"/>
        <v>75408.62</v>
      </c>
      <c r="BE168" s="236">
        <f t="shared" si="33"/>
        <v>75408.62</v>
      </c>
      <c r="BF168" s="236">
        <f t="shared" si="26"/>
        <v>75408.62</v>
      </c>
      <c r="BG168" s="236">
        <f t="shared" si="26"/>
        <v>75408.62</v>
      </c>
      <c r="BH168" s="236">
        <f t="shared" si="26"/>
        <v>75408.62</v>
      </c>
      <c r="BI168" s="236">
        <f t="shared" si="26"/>
        <v>75408.62</v>
      </c>
      <c r="BJ168" s="236">
        <f t="shared" si="26"/>
        <v>75408.62</v>
      </c>
      <c r="BK168" s="236">
        <f t="shared" si="26"/>
        <v>75408.62</v>
      </c>
      <c r="BL168" s="235">
        <f t="shared" si="29"/>
        <v>904903.44</v>
      </c>
      <c r="BM168" s="234"/>
      <c r="BN168" s="234"/>
      <c r="BO168" s="234"/>
      <c r="BP168" s="234"/>
      <c r="BQ168" s="234"/>
      <c r="BR168" s="234"/>
      <c r="BS168" s="234"/>
      <c r="BT168" s="234"/>
      <c r="BU168" s="234"/>
      <c r="BV168" s="234"/>
      <c r="BW168" s="234"/>
      <c r="BX168" s="234"/>
      <c r="BY168" s="234"/>
      <c r="BZ168" s="234"/>
      <c r="CA168" s="234"/>
      <c r="CB168" s="234"/>
      <c r="CC168" s="234"/>
      <c r="CD168" s="234"/>
      <c r="CE168" s="234"/>
      <c r="CF168" s="234"/>
      <c r="CG168" s="234"/>
      <c r="CH168" s="234"/>
      <c r="CI168" s="234"/>
    </row>
    <row r="169" spans="1:87">
      <c r="A169" s="234" t="s">
        <v>382</v>
      </c>
      <c r="B169" s="292">
        <v>1.9900000000000001E-2</v>
      </c>
      <c r="C169" s="292">
        <v>1.9900000000000001E-2</v>
      </c>
      <c r="D169" s="220">
        <v>0</v>
      </c>
      <c r="E169" s="220">
        <v>0</v>
      </c>
      <c r="F169" s="220">
        <v>0</v>
      </c>
      <c r="G169" s="220">
        <v>0</v>
      </c>
      <c r="H169" s="220">
        <v>0</v>
      </c>
      <c r="I169" s="220">
        <v>0</v>
      </c>
      <c r="J169" s="220">
        <v>0</v>
      </c>
      <c r="K169" s="220">
        <v>0</v>
      </c>
      <c r="L169" s="220">
        <v>0</v>
      </c>
      <c r="M169" s="220">
        <v>0</v>
      </c>
      <c r="N169" s="220">
        <v>0</v>
      </c>
      <c r="O169" s="220">
        <v>0</v>
      </c>
      <c r="P169" s="220">
        <f t="shared" si="30"/>
        <v>0</v>
      </c>
      <c r="Q169" s="220">
        <v>0</v>
      </c>
      <c r="R169" s="220">
        <v>0</v>
      </c>
      <c r="S169" s="220">
        <v>0</v>
      </c>
      <c r="T169" s="220">
        <v>0</v>
      </c>
      <c r="U169" s="220">
        <v>0</v>
      </c>
      <c r="V169" s="220">
        <v>0</v>
      </c>
      <c r="W169" s="220">
        <v>0</v>
      </c>
      <c r="X169" s="220">
        <v>0</v>
      </c>
      <c r="Y169" s="220">
        <v>0</v>
      </c>
      <c r="Z169" s="220">
        <v>0</v>
      </c>
      <c r="AA169" s="220">
        <v>0</v>
      </c>
      <c r="AB169" s="220">
        <v>0</v>
      </c>
      <c r="AC169" s="220">
        <v>0</v>
      </c>
      <c r="AD169" s="220">
        <v>0</v>
      </c>
      <c r="AE169" s="220">
        <v>0</v>
      </c>
      <c r="AF169" s="220">
        <v>0</v>
      </c>
      <c r="AG169" s="220">
        <f t="shared" si="31"/>
        <v>0</v>
      </c>
      <c r="AH169" s="234"/>
      <c r="AI169" s="235">
        <f t="shared" si="32"/>
        <v>0</v>
      </c>
      <c r="AJ169" s="235">
        <f t="shared" si="32"/>
        <v>0</v>
      </c>
      <c r="AK169" s="235">
        <f t="shared" si="32"/>
        <v>0</v>
      </c>
      <c r="AL169" s="235">
        <f t="shared" si="32"/>
        <v>0</v>
      </c>
      <c r="AM169" s="235">
        <f t="shared" si="32"/>
        <v>0</v>
      </c>
      <c r="AN169" s="235">
        <f t="shared" si="32"/>
        <v>0</v>
      </c>
      <c r="AO169" s="235">
        <f t="shared" si="25"/>
        <v>0</v>
      </c>
      <c r="AP169" s="235">
        <f t="shared" si="25"/>
        <v>0</v>
      </c>
      <c r="AQ169" s="235">
        <f t="shared" si="25"/>
        <v>0</v>
      </c>
      <c r="AR169" s="235">
        <f t="shared" si="25"/>
        <v>0</v>
      </c>
      <c r="AS169" s="235">
        <f t="shared" si="25"/>
        <v>0</v>
      </c>
      <c r="AT169" s="235">
        <f t="shared" si="25"/>
        <v>0</v>
      </c>
      <c r="AU169" s="236">
        <f t="shared" si="27"/>
        <v>0</v>
      </c>
      <c r="AV169" s="236">
        <f t="shared" si="28"/>
        <v>0</v>
      </c>
      <c r="AW169" s="236">
        <f t="shared" si="28"/>
        <v>0</v>
      </c>
      <c r="AX169" s="236">
        <f t="shared" si="28"/>
        <v>0</v>
      </c>
      <c r="AY169" s="236">
        <f t="shared" si="28"/>
        <v>0</v>
      </c>
      <c r="AZ169" s="236">
        <f t="shared" si="33"/>
        <v>0</v>
      </c>
      <c r="BA169" s="236">
        <f t="shared" si="33"/>
        <v>0</v>
      </c>
      <c r="BB169" s="236">
        <f t="shared" si="33"/>
        <v>0</v>
      </c>
      <c r="BC169" s="236">
        <f t="shared" si="33"/>
        <v>0</v>
      </c>
      <c r="BD169" s="236">
        <f t="shared" si="33"/>
        <v>0</v>
      </c>
      <c r="BE169" s="236">
        <f t="shared" si="33"/>
        <v>0</v>
      </c>
      <c r="BF169" s="236">
        <f t="shared" si="26"/>
        <v>0</v>
      </c>
      <c r="BG169" s="236">
        <f t="shared" si="26"/>
        <v>0</v>
      </c>
      <c r="BH169" s="236">
        <f t="shared" si="26"/>
        <v>0</v>
      </c>
      <c r="BI169" s="236">
        <f t="shared" si="26"/>
        <v>0</v>
      </c>
      <c r="BJ169" s="236">
        <f t="shared" si="26"/>
        <v>0</v>
      </c>
      <c r="BK169" s="236">
        <f t="shared" si="26"/>
        <v>0</v>
      </c>
      <c r="BL169" s="235">
        <f t="shared" si="29"/>
        <v>0</v>
      </c>
      <c r="BM169" s="234"/>
      <c r="BN169" s="234"/>
      <c r="BO169" s="234"/>
      <c r="BP169" s="234"/>
      <c r="BQ169" s="234"/>
      <c r="BR169" s="234"/>
      <c r="BS169" s="234"/>
      <c r="BT169" s="234"/>
      <c r="BU169" s="234"/>
      <c r="BV169" s="234"/>
      <c r="BW169" s="234"/>
      <c r="BX169" s="234"/>
      <c r="BY169" s="234"/>
      <c r="BZ169" s="234"/>
      <c r="CA169" s="234"/>
      <c r="CB169" s="234"/>
      <c r="CC169" s="234"/>
      <c r="CD169" s="234"/>
      <c r="CE169" s="234"/>
      <c r="CF169" s="234"/>
      <c r="CG169" s="234"/>
      <c r="CH169" s="234"/>
      <c r="CI169" s="234"/>
    </row>
    <row r="170" spans="1:87">
      <c r="A170" s="234" t="s">
        <v>383</v>
      </c>
      <c r="B170" s="292">
        <v>1.9900000000000001E-2</v>
      </c>
      <c r="C170" s="292">
        <v>1.9900000000000001E-2</v>
      </c>
      <c r="D170" s="220">
        <v>1264434.92</v>
      </c>
      <c r="E170" s="220">
        <v>1264434.92</v>
      </c>
      <c r="F170" s="220">
        <v>1264434.92</v>
      </c>
      <c r="G170" s="220">
        <v>1264434.92</v>
      </c>
      <c r="H170" s="220">
        <v>1264434.92</v>
      </c>
      <c r="I170" s="220">
        <v>1264434.92</v>
      </c>
      <c r="J170" s="220">
        <v>0</v>
      </c>
      <c r="K170" s="220">
        <v>0</v>
      </c>
      <c r="L170" s="220">
        <v>0</v>
      </c>
      <c r="M170" s="220">
        <v>0</v>
      </c>
      <c r="N170" s="220">
        <v>0</v>
      </c>
      <c r="O170" s="220">
        <v>0</v>
      </c>
      <c r="P170" s="220">
        <f t="shared" si="30"/>
        <v>7586609.5199999996</v>
      </c>
      <c r="Q170" s="220">
        <v>0</v>
      </c>
      <c r="R170" s="220">
        <v>0</v>
      </c>
      <c r="S170" s="220">
        <v>0</v>
      </c>
      <c r="T170" s="220">
        <v>0</v>
      </c>
      <c r="U170" s="220">
        <v>0</v>
      </c>
      <c r="V170" s="220">
        <v>0</v>
      </c>
      <c r="W170" s="220">
        <v>0</v>
      </c>
      <c r="X170" s="220">
        <v>0</v>
      </c>
      <c r="Y170" s="220">
        <v>0</v>
      </c>
      <c r="Z170" s="220">
        <v>0</v>
      </c>
      <c r="AA170" s="220">
        <v>0</v>
      </c>
      <c r="AB170" s="220">
        <v>0</v>
      </c>
      <c r="AC170" s="220">
        <v>0</v>
      </c>
      <c r="AD170" s="220">
        <v>0</v>
      </c>
      <c r="AE170" s="220">
        <v>0</v>
      </c>
      <c r="AF170" s="220">
        <v>0</v>
      </c>
      <c r="AG170" s="220">
        <f t="shared" si="31"/>
        <v>0</v>
      </c>
      <c r="AH170" s="234"/>
      <c r="AI170" s="235">
        <f t="shared" si="32"/>
        <v>2096.85</v>
      </c>
      <c r="AJ170" s="235">
        <f t="shared" si="32"/>
        <v>2096.85</v>
      </c>
      <c r="AK170" s="235">
        <f t="shared" si="32"/>
        <v>2096.85</v>
      </c>
      <c r="AL170" s="235">
        <f t="shared" si="32"/>
        <v>2096.85</v>
      </c>
      <c r="AM170" s="235">
        <f t="shared" si="32"/>
        <v>2096.85</v>
      </c>
      <c r="AN170" s="235">
        <f t="shared" si="32"/>
        <v>2096.85</v>
      </c>
      <c r="AO170" s="235">
        <f t="shared" si="25"/>
        <v>0</v>
      </c>
      <c r="AP170" s="235">
        <f t="shared" si="25"/>
        <v>0</v>
      </c>
      <c r="AQ170" s="235">
        <f t="shared" si="25"/>
        <v>0</v>
      </c>
      <c r="AR170" s="235">
        <f t="shared" si="25"/>
        <v>0</v>
      </c>
      <c r="AS170" s="235">
        <f t="shared" si="25"/>
        <v>0</v>
      </c>
      <c r="AT170" s="235">
        <f t="shared" si="25"/>
        <v>0</v>
      </c>
      <c r="AU170" s="236">
        <f t="shared" si="27"/>
        <v>12581.1</v>
      </c>
      <c r="AV170" s="236">
        <f t="shared" si="28"/>
        <v>0</v>
      </c>
      <c r="AW170" s="236">
        <f t="shared" si="28"/>
        <v>0</v>
      </c>
      <c r="AX170" s="236">
        <f t="shared" si="28"/>
        <v>0</v>
      </c>
      <c r="AY170" s="236">
        <f t="shared" si="28"/>
        <v>0</v>
      </c>
      <c r="AZ170" s="236">
        <f t="shared" si="33"/>
        <v>0</v>
      </c>
      <c r="BA170" s="236">
        <f t="shared" si="33"/>
        <v>0</v>
      </c>
      <c r="BB170" s="236">
        <f t="shared" si="33"/>
        <v>0</v>
      </c>
      <c r="BC170" s="236">
        <f t="shared" si="33"/>
        <v>0</v>
      </c>
      <c r="BD170" s="236">
        <f t="shared" si="33"/>
        <v>0</v>
      </c>
      <c r="BE170" s="236">
        <f t="shared" si="33"/>
        <v>0</v>
      </c>
      <c r="BF170" s="236">
        <f t="shared" si="26"/>
        <v>0</v>
      </c>
      <c r="BG170" s="236">
        <f t="shared" si="26"/>
        <v>0</v>
      </c>
      <c r="BH170" s="236">
        <f t="shared" si="26"/>
        <v>0</v>
      </c>
      <c r="BI170" s="236">
        <f t="shared" si="26"/>
        <v>0</v>
      </c>
      <c r="BJ170" s="236">
        <f t="shared" si="26"/>
        <v>0</v>
      </c>
      <c r="BK170" s="236">
        <f t="shared" si="26"/>
        <v>0</v>
      </c>
      <c r="BL170" s="235">
        <f t="shared" si="29"/>
        <v>0</v>
      </c>
      <c r="BM170" s="234"/>
      <c r="BN170" s="234"/>
      <c r="BO170" s="234"/>
      <c r="BP170" s="234"/>
      <c r="BQ170" s="234"/>
      <c r="BR170" s="234"/>
      <c r="BS170" s="234"/>
      <c r="BT170" s="234"/>
      <c r="BU170" s="234"/>
      <c r="BV170" s="234"/>
      <c r="BW170" s="234"/>
      <c r="BX170" s="234"/>
      <c r="BY170" s="234"/>
      <c r="BZ170" s="234"/>
      <c r="CA170" s="234"/>
      <c r="CB170" s="234"/>
      <c r="CC170" s="234"/>
      <c r="CD170" s="234"/>
      <c r="CE170" s="234"/>
      <c r="CF170" s="234"/>
      <c r="CG170" s="234"/>
      <c r="CH170" s="234"/>
      <c r="CI170" s="234"/>
    </row>
    <row r="171" spans="1:87">
      <c r="A171" s="234" t="s">
        <v>384</v>
      </c>
      <c r="B171" s="292">
        <v>1.4200000000000001E-2</v>
      </c>
      <c r="C171" s="292">
        <v>1.4200000000000001E-2</v>
      </c>
      <c r="D171" s="220">
        <v>1415469.1</v>
      </c>
      <c r="E171" s="220">
        <v>1415469.1</v>
      </c>
      <c r="F171" s="220">
        <v>1415469.1</v>
      </c>
      <c r="G171" s="220">
        <v>1415469.1</v>
      </c>
      <c r="H171" s="220">
        <v>1415469.1</v>
      </c>
      <c r="I171" s="220">
        <v>1415469.1</v>
      </c>
      <c r="J171" s="220">
        <v>1415469.1</v>
      </c>
      <c r="K171" s="220">
        <v>1415469.1</v>
      </c>
      <c r="L171" s="220">
        <v>1415469.1</v>
      </c>
      <c r="M171" s="220">
        <v>1415469.1</v>
      </c>
      <c r="N171" s="220">
        <v>1415469.1</v>
      </c>
      <c r="O171" s="220">
        <v>1415469.1</v>
      </c>
      <c r="P171" s="220">
        <f t="shared" si="30"/>
        <v>16985629.199999999</v>
      </c>
      <c r="Q171" s="220">
        <v>1415469.1</v>
      </c>
      <c r="R171" s="220">
        <v>1415469.1</v>
      </c>
      <c r="S171" s="220">
        <v>1415469.1</v>
      </c>
      <c r="T171" s="220">
        <v>1415469.1</v>
      </c>
      <c r="U171" s="220">
        <v>1415469.1</v>
      </c>
      <c r="V171" s="220">
        <v>1415469.1</v>
      </c>
      <c r="W171" s="220">
        <v>1415469.1</v>
      </c>
      <c r="X171" s="220">
        <v>1415469.1</v>
      </c>
      <c r="Y171" s="220">
        <v>1415469.1</v>
      </c>
      <c r="Z171" s="220">
        <v>1415469.1</v>
      </c>
      <c r="AA171" s="220">
        <v>1415469.1</v>
      </c>
      <c r="AB171" s="220">
        <v>1415469.1</v>
      </c>
      <c r="AC171" s="220">
        <v>1415469.1</v>
      </c>
      <c r="AD171" s="220">
        <v>1415469.1</v>
      </c>
      <c r="AE171" s="220">
        <v>1415469.1</v>
      </c>
      <c r="AF171" s="220">
        <v>1415469.1</v>
      </c>
      <c r="AG171" s="220">
        <f t="shared" si="31"/>
        <v>16985629.199999999</v>
      </c>
      <c r="AH171" s="234"/>
      <c r="AI171" s="235">
        <f t="shared" si="32"/>
        <v>1674.97</v>
      </c>
      <c r="AJ171" s="235">
        <f t="shared" si="32"/>
        <v>1674.97</v>
      </c>
      <c r="AK171" s="235">
        <f t="shared" si="32"/>
        <v>1674.97</v>
      </c>
      <c r="AL171" s="235">
        <f t="shared" si="32"/>
        <v>1674.97</v>
      </c>
      <c r="AM171" s="235">
        <f t="shared" si="32"/>
        <v>1674.97</v>
      </c>
      <c r="AN171" s="235">
        <f t="shared" si="32"/>
        <v>1674.97</v>
      </c>
      <c r="AO171" s="235">
        <f t="shared" si="25"/>
        <v>1674.97</v>
      </c>
      <c r="AP171" s="235">
        <f t="shared" si="25"/>
        <v>1674.97</v>
      </c>
      <c r="AQ171" s="235">
        <f t="shared" si="25"/>
        <v>1674.97</v>
      </c>
      <c r="AR171" s="235">
        <f t="shared" si="25"/>
        <v>1674.97</v>
      </c>
      <c r="AS171" s="235">
        <f t="shared" si="25"/>
        <v>1674.97</v>
      </c>
      <c r="AT171" s="235">
        <f t="shared" si="25"/>
        <v>1674.97</v>
      </c>
      <c r="AU171" s="236">
        <f t="shared" si="27"/>
        <v>20099.64</v>
      </c>
      <c r="AV171" s="236">
        <f t="shared" si="28"/>
        <v>1674.97</v>
      </c>
      <c r="AW171" s="236">
        <f t="shared" si="28"/>
        <v>1674.97</v>
      </c>
      <c r="AX171" s="236">
        <f t="shared" si="28"/>
        <v>1674.97</v>
      </c>
      <c r="AY171" s="236">
        <f t="shared" si="28"/>
        <v>1674.97</v>
      </c>
      <c r="AZ171" s="236">
        <f t="shared" si="33"/>
        <v>1674.97</v>
      </c>
      <c r="BA171" s="236">
        <f t="shared" si="33"/>
        <v>1674.97</v>
      </c>
      <c r="BB171" s="236">
        <f t="shared" si="33"/>
        <v>1674.97</v>
      </c>
      <c r="BC171" s="236">
        <f t="shared" si="33"/>
        <v>1674.97</v>
      </c>
      <c r="BD171" s="236">
        <f t="shared" si="33"/>
        <v>1674.97</v>
      </c>
      <c r="BE171" s="236">
        <f t="shared" si="33"/>
        <v>1674.97</v>
      </c>
      <c r="BF171" s="236">
        <f t="shared" si="26"/>
        <v>1674.97</v>
      </c>
      <c r="BG171" s="236">
        <f t="shared" si="26"/>
        <v>1674.97</v>
      </c>
      <c r="BH171" s="236">
        <f t="shared" si="26"/>
        <v>1674.97</v>
      </c>
      <c r="BI171" s="236">
        <f t="shared" si="26"/>
        <v>1674.97</v>
      </c>
      <c r="BJ171" s="236">
        <f t="shared" si="26"/>
        <v>1674.97</v>
      </c>
      <c r="BK171" s="236">
        <f t="shared" si="26"/>
        <v>1674.97</v>
      </c>
      <c r="BL171" s="235">
        <f t="shared" si="29"/>
        <v>20099.64</v>
      </c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</row>
    <row r="172" spans="1:87">
      <c r="A172" s="234" t="s">
        <v>385</v>
      </c>
      <c r="B172" s="292">
        <v>0</v>
      </c>
      <c r="C172" s="292">
        <v>0</v>
      </c>
      <c r="D172" s="220">
        <v>0</v>
      </c>
      <c r="E172" s="220">
        <v>0</v>
      </c>
      <c r="F172" s="220">
        <v>0</v>
      </c>
      <c r="G172" s="220">
        <v>0</v>
      </c>
      <c r="H172" s="220">
        <v>0</v>
      </c>
      <c r="I172" s="220">
        <v>0</v>
      </c>
      <c r="J172" s="220">
        <v>0</v>
      </c>
      <c r="K172" s="220">
        <v>0</v>
      </c>
      <c r="L172" s="220">
        <v>0</v>
      </c>
      <c r="M172" s="220">
        <v>0</v>
      </c>
      <c r="N172" s="220">
        <v>0</v>
      </c>
      <c r="O172" s="220">
        <v>0</v>
      </c>
      <c r="P172" s="220">
        <f t="shared" si="30"/>
        <v>0</v>
      </c>
      <c r="Q172" s="220">
        <v>0</v>
      </c>
      <c r="R172" s="220">
        <v>0</v>
      </c>
      <c r="S172" s="220">
        <v>0</v>
      </c>
      <c r="T172" s="220">
        <v>0</v>
      </c>
      <c r="U172" s="220">
        <v>0</v>
      </c>
      <c r="V172" s="220">
        <v>0</v>
      </c>
      <c r="W172" s="220">
        <v>0</v>
      </c>
      <c r="X172" s="220">
        <v>0</v>
      </c>
      <c r="Y172" s="220">
        <v>0</v>
      </c>
      <c r="Z172" s="220">
        <v>0</v>
      </c>
      <c r="AA172" s="220">
        <v>0</v>
      </c>
      <c r="AB172" s="220">
        <v>0</v>
      </c>
      <c r="AC172" s="220">
        <v>0</v>
      </c>
      <c r="AD172" s="220">
        <v>0</v>
      </c>
      <c r="AE172" s="220">
        <v>0</v>
      </c>
      <c r="AF172" s="220">
        <v>0</v>
      </c>
      <c r="AG172" s="220">
        <f t="shared" si="31"/>
        <v>0</v>
      </c>
      <c r="AH172" s="234"/>
      <c r="AI172" s="235">
        <f t="shared" si="32"/>
        <v>0</v>
      </c>
      <c r="AJ172" s="235">
        <f t="shared" si="32"/>
        <v>0</v>
      </c>
      <c r="AK172" s="235">
        <f t="shared" si="32"/>
        <v>0</v>
      </c>
      <c r="AL172" s="235">
        <f t="shared" si="32"/>
        <v>0</v>
      </c>
      <c r="AM172" s="235">
        <f t="shared" si="32"/>
        <v>0</v>
      </c>
      <c r="AN172" s="235">
        <f t="shared" si="32"/>
        <v>0</v>
      </c>
      <c r="AO172" s="235">
        <f t="shared" si="25"/>
        <v>0</v>
      </c>
      <c r="AP172" s="235">
        <f t="shared" si="25"/>
        <v>0</v>
      </c>
      <c r="AQ172" s="235">
        <f t="shared" si="25"/>
        <v>0</v>
      </c>
      <c r="AR172" s="235">
        <f t="shared" si="25"/>
        <v>0</v>
      </c>
      <c r="AS172" s="235">
        <f t="shared" si="25"/>
        <v>0</v>
      </c>
      <c r="AT172" s="235">
        <f t="shared" si="25"/>
        <v>0</v>
      </c>
      <c r="AU172" s="236">
        <f t="shared" si="27"/>
        <v>0</v>
      </c>
      <c r="AV172" s="236">
        <f t="shared" si="28"/>
        <v>0</v>
      </c>
      <c r="AW172" s="236">
        <f t="shared" si="28"/>
        <v>0</v>
      </c>
      <c r="AX172" s="236">
        <f t="shared" si="28"/>
        <v>0</v>
      </c>
      <c r="AY172" s="236">
        <f t="shared" si="28"/>
        <v>0</v>
      </c>
      <c r="AZ172" s="236">
        <f t="shared" si="33"/>
        <v>0</v>
      </c>
      <c r="BA172" s="236">
        <f t="shared" si="33"/>
        <v>0</v>
      </c>
      <c r="BB172" s="236">
        <f t="shared" si="33"/>
        <v>0</v>
      </c>
      <c r="BC172" s="236">
        <f t="shared" si="33"/>
        <v>0</v>
      </c>
      <c r="BD172" s="236">
        <f t="shared" si="33"/>
        <v>0</v>
      </c>
      <c r="BE172" s="236">
        <f t="shared" si="33"/>
        <v>0</v>
      </c>
      <c r="BF172" s="236">
        <f t="shared" si="26"/>
        <v>0</v>
      </c>
      <c r="BG172" s="236">
        <f t="shared" si="26"/>
        <v>0</v>
      </c>
      <c r="BH172" s="236">
        <f t="shared" si="26"/>
        <v>0</v>
      </c>
      <c r="BI172" s="236">
        <f t="shared" si="26"/>
        <v>0</v>
      </c>
      <c r="BJ172" s="236">
        <f t="shared" si="26"/>
        <v>0</v>
      </c>
      <c r="BK172" s="236">
        <f t="shared" si="26"/>
        <v>0</v>
      </c>
      <c r="BL172" s="235">
        <f t="shared" si="29"/>
        <v>0</v>
      </c>
      <c r="BM172" s="234"/>
      <c r="BN172" s="234"/>
      <c r="BO172" s="234"/>
      <c r="BP172" s="234"/>
      <c r="BQ172" s="234"/>
      <c r="BR172" s="234"/>
      <c r="BS172" s="234"/>
      <c r="BT172" s="234"/>
      <c r="BU172" s="234"/>
      <c r="BV172" s="234"/>
      <c r="BW172" s="234"/>
      <c r="BX172" s="234"/>
      <c r="BY172" s="234"/>
      <c r="BZ172" s="234"/>
      <c r="CA172" s="234"/>
      <c r="CB172" s="234"/>
      <c r="CC172" s="234"/>
      <c r="CD172" s="234"/>
      <c r="CE172" s="234"/>
      <c r="CF172" s="234"/>
      <c r="CG172" s="234"/>
      <c r="CH172" s="234"/>
      <c r="CI172" s="234"/>
    </row>
    <row r="173" spans="1:87">
      <c r="A173" s="234" t="s">
        <v>386</v>
      </c>
      <c r="B173" s="292">
        <v>0</v>
      </c>
      <c r="C173" s="292">
        <v>0</v>
      </c>
      <c r="D173" s="220">
        <v>0</v>
      </c>
      <c r="E173" s="220">
        <v>0</v>
      </c>
      <c r="F173" s="220">
        <v>0</v>
      </c>
      <c r="G173" s="220">
        <v>0</v>
      </c>
      <c r="H173" s="220">
        <v>0</v>
      </c>
      <c r="I173" s="220">
        <v>0</v>
      </c>
      <c r="J173" s="220">
        <v>0</v>
      </c>
      <c r="K173" s="220">
        <v>0</v>
      </c>
      <c r="L173" s="220">
        <v>0</v>
      </c>
      <c r="M173" s="220">
        <v>0</v>
      </c>
      <c r="N173" s="220">
        <v>0</v>
      </c>
      <c r="O173" s="220">
        <v>0</v>
      </c>
      <c r="P173" s="220">
        <f t="shared" si="30"/>
        <v>0</v>
      </c>
      <c r="Q173" s="220">
        <v>0</v>
      </c>
      <c r="R173" s="220">
        <v>0</v>
      </c>
      <c r="S173" s="220">
        <v>0</v>
      </c>
      <c r="T173" s="220">
        <v>0</v>
      </c>
      <c r="U173" s="220">
        <v>0</v>
      </c>
      <c r="V173" s="220">
        <v>0</v>
      </c>
      <c r="W173" s="220">
        <v>0</v>
      </c>
      <c r="X173" s="220">
        <v>0</v>
      </c>
      <c r="Y173" s="220">
        <v>0</v>
      </c>
      <c r="Z173" s="220">
        <v>0</v>
      </c>
      <c r="AA173" s="220">
        <v>0</v>
      </c>
      <c r="AB173" s="220">
        <v>0</v>
      </c>
      <c r="AC173" s="220">
        <v>0</v>
      </c>
      <c r="AD173" s="220">
        <v>0</v>
      </c>
      <c r="AE173" s="220">
        <v>0</v>
      </c>
      <c r="AF173" s="220">
        <v>0</v>
      </c>
      <c r="AG173" s="220">
        <f t="shared" si="31"/>
        <v>0</v>
      </c>
      <c r="AH173" s="234"/>
      <c r="AI173" s="235">
        <f t="shared" si="32"/>
        <v>0</v>
      </c>
      <c r="AJ173" s="235">
        <f t="shared" si="32"/>
        <v>0</v>
      </c>
      <c r="AK173" s="235">
        <f t="shared" si="32"/>
        <v>0</v>
      </c>
      <c r="AL173" s="235">
        <f t="shared" si="32"/>
        <v>0</v>
      </c>
      <c r="AM173" s="235">
        <f t="shared" si="32"/>
        <v>0</v>
      </c>
      <c r="AN173" s="235">
        <f t="shared" si="32"/>
        <v>0</v>
      </c>
      <c r="AO173" s="235">
        <f t="shared" si="25"/>
        <v>0</v>
      </c>
      <c r="AP173" s="235">
        <f t="shared" si="25"/>
        <v>0</v>
      </c>
      <c r="AQ173" s="235">
        <f t="shared" si="25"/>
        <v>0</v>
      </c>
      <c r="AR173" s="235">
        <f t="shared" si="25"/>
        <v>0</v>
      </c>
      <c r="AS173" s="235">
        <f t="shared" si="25"/>
        <v>0</v>
      </c>
      <c r="AT173" s="235">
        <f t="shared" si="25"/>
        <v>0</v>
      </c>
      <c r="AU173" s="236">
        <f t="shared" si="27"/>
        <v>0</v>
      </c>
      <c r="AV173" s="236">
        <f t="shared" si="28"/>
        <v>0</v>
      </c>
      <c r="AW173" s="236">
        <f t="shared" si="28"/>
        <v>0</v>
      </c>
      <c r="AX173" s="236">
        <f t="shared" si="28"/>
        <v>0</v>
      </c>
      <c r="AY173" s="236">
        <f t="shared" si="28"/>
        <v>0</v>
      </c>
      <c r="AZ173" s="236">
        <f t="shared" si="33"/>
        <v>0</v>
      </c>
      <c r="BA173" s="236">
        <f t="shared" si="33"/>
        <v>0</v>
      </c>
      <c r="BB173" s="236">
        <f t="shared" si="33"/>
        <v>0</v>
      </c>
      <c r="BC173" s="236">
        <f t="shared" si="33"/>
        <v>0</v>
      </c>
      <c r="BD173" s="236">
        <f t="shared" si="33"/>
        <v>0</v>
      </c>
      <c r="BE173" s="236">
        <f t="shared" si="33"/>
        <v>0</v>
      </c>
      <c r="BF173" s="236">
        <f t="shared" si="26"/>
        <v>0</v>
      </c>
      <c r="BG173" s="236">
        <f t="shared" si="26"/>
        <v>0</v>
      </c>
      <c r="BH173" s="236">
        <f t="shared" si="26"/>
        <v>0</v>
      </c>
      <c r="BI173" s="236">
        <f t="shared" si="26"/>
        <v>0</v>
      </c>
      <c r="BJ173" s="236">
        <f t="shared" si="26"/>
        <v>0</v>
      </c>
      <c r="BK173" s="236">
        <f t="shared" si="26"/>
        <v>0</v>
      </c>
      <c r="BL173" s="235">
        <f t="shared" si="29"/>
        <v>0</v>
      </c>
      <c r="BM173" s="234"/>
      <c r="BN173" s="234"/>
      <c r="BO173" s="234"/>
      <c r="BP173" s="234"/>
      <c r="BQ173" s="234"/>
      <c r="BR173" s="234"/>
      <c r="BS173" s="234"/>
      <c r="BT173" s="234"/>
      <c r="BU173" s="234"/>
      <c r="BV173" s="234"/>
      <c r="BW173" s="234"/>
      <c r="BX173" s="234"/>
      <c r="BY173" s="234"/>
      <c r="BZ173" s="234"/>
      <c r="CA173" s="234"/>
      <c r="CB173" s="234"/>
      <c r="CC173" s="234"/>
      <c r="CD173" s="234"/>
      <c r="CE173" s="234"/>
      <c r="CF173" s="234"/>
      <c r="CG173" s="234"/>
      <c r="CH173" s="234"/>
      <c r="CI173" s="234"/>
    </row>
    <row r="174" spans="1:87">
      <c r="A174" s="234" t="s">
        <v>387</v>
      </c>
      <c r="B174" s="292">
        <v>1.5200000000000002E-2</v>
      </c>
      <c r="C174" s="292">
        <v>1.5200000000000002E-2</v>
      </c>
      <c r="D174" s="220">
        <v>68560.92</v>
      </c>
      <c r="E174" s="220">
        <v>68560.92</v>
      </c>
      <c r="F174" s="220">
        <v>68560.92</v>
      </c>
      <c r="G174" s="220">
        <v>68560.92</v>
      </c>
      <c r="H174" s="220">
        <v>68560.92</v>
      </c>
      <c r="I174" s="220">
        <v>68560.92</v>
      </c>
      <c r="J174" s="220">
        <v>68560.92</v>
      </c>
      <c r="K174" s="220">
        <v>68560.92</v>
      </c>
      <c r="L174" s="220">
        <v>92019.739999999991</v>
      </c>
      <c r="M174" s="220">
        <v>115478.56</v>
      </c>
      <c r="N174" s="220">
        <v>115478.56</v>
      </c>
      <c r="O174" s="220">
        <v>115478.56</v>
      </c>
      <c r="P174" s="220">
        <f t="shared" si="30"/>
        <v>986942.78</v>
      </c>
      <c r="Q174" s="220">
        <v>115478.56</v>
      </c>
      <c r="R174" s="220">
        <v>115478.56</v>
      </c>
      <c r="S174" s="220">
        <v>115478.56</v>
      </c>
      <c r="T174" s="220">
        <v>115478.56</v>
      </c>
      <c r="U174" s="220">
        <v>115478.56</v>
      </c>
      <c r="V174" s="220">
        <v>115478.56</v>
      </c>
      <c r="W174" s="220">
        <v>115478.56</v>
      </c>
      <c r="X174" s="220">
        <v>115478.56</v>
      </c>
      <c r="Y174" s="220">
        <v>115478.56</v>
      </c>
      <c r="Z174" s="220">
        <v>115478.56</v>
      </c>
      <c r="AA174" s="220">
        <v>115478.56</v>
      </c>
      <c r="AB174" s="220">
        <v>115478.56</v>
      </c>
      <c r="AC174" s="220">
        <v>115478.56</v>
      </c>
      <c r="AD174" s="220">
        <v>115478.56</v>
      </c>
      <c r="AE174" s="220">
        <v>115478.56</v>
      </c>
      <c r="AF174" s="220">
        <v>115478.56</v>
      </c>
      <c r="AG174" s="220">
        <f t="shared" si="31"/>
        <v>1385742.7200000004</v>
      </c>
      <c r="AH174" s="234"/>
      <c r="AI174" s="235">
        <f t="shared" si="32"/>
        <v>86.84</v>
      </c>
      <c r="AJ174" s="235">
        <f t="shared" si="32"/>
        <v>86.84</v>
      </c>
      <c r="AK174" s="235">
        <f t="shared" si="32"/>
        <v>86.84</v>
      </c>
      <c r="AL174" s="235">
        <f t="shared" si="32"/>
        <v>86.84</v>
      </c>
      <c r="AM174" s="235">
        <f t="shared" si="32"/>
        <v>86.84</v>
      </c>
      <c r="AN174" s="235">
        <f t="shared" si="32"/>
        <v>86.84</v>
      </c>
      <c r="AO174" s="235">
        <f t="shared" si="25"/>
        <v>86.84</v>
      </c>
      <c r="AP174" s="235">
        <f t="shared" si="25"/>
        <v>86.84</v>
      </c>
      <c r="AQ174" s="235">
        <f t="shared" si="25"/>
        <v>116.56</v>
      </c>
      <c r="AR174" s="235">
        <f t="shared" si="25"/>
        <v>146.27000000000001</v>
      </c>
      <c r="AS174" s="235">
        <f t="shared" si="25"/>
        <v>146.27000000000001</v>
      </c>
      <c r="AT174" s="235">
        <f t="shared" si="25"/>
        <v>146.27000000000001</v>
      </c>
      <c r="AU174" s="236">
        <f t="shared" si="27"/>
        <v>1250.0900000000001</v>
      </c>
      <c r="AV174" s="236">
        <f t="shared" si="28"/>
        <v>146.27000000000001</v>
      </c>
      <c r="AW174" s="236">
        <f t="shared" si="28"/>
        <v>146.27000000000001</v>
      </c>
      <c r="AX174" s="236">
        <f t="shared" si="28"/>
        <v>146.27000000000001</v>
      </c>
      <c r="AY174" s="236">
        <f t="shared" si="28"/>
        <v>146.27000000000001</v>
      </c>
      <c r="AZ174" s="236">
        <f t="shared" si="33"/>
        <v>146.27000000000001</v>
      </c>
      <c r="BA174" s="236">
        <f t="shared" si="33"/>
        <v>146.27000000000001</v>
      </c>
      <c r="BB174" s="236">
        <f t="shared" si="33"/>
        <v>146.27000000000001</v>
      </c>
      <c r="BC174" s="236">
        <f t="shared" si="33"/>
        <v>146.27000000000001</v>
      </c>
      <c r="BD174" s="236">
        <f t="shared" si="33"/>
        <v>146.27000000000001</v>
      </c>
      <c r="BE174" s="236">
        <f t="shared" si="33"/>
        <v>146.27000000000001</v>
      </c>
      <c r="BF174" s="236">
        <f t="shared" si="26"/>
        <v>146.27000000000001</v>
      </c>
      <c r="BG174" s="236">
        <f t="shared" si="26"/>
        <v>146.27000000000001</v>
      </c>
      <c r="BH174" s="236">
        <f t="shared" si="26"/>
        <v>146.27000000000001</v>
      </c>
      <c r="BI174" s="236">
        <f t="shared" si="26"/>
        <v>146.27000000000001</v>
      </c>
      <c r="BJ174" s="236">
        <f t="shared" si="26"/>
        <v>146.27000000000001</v>
      </c>
      <c r="BK174" s="236">
        <f t="shared" si="26"/>
        <v>146.27000000000001</v>
      </c>
      <c r="BL174" s="235">
        <f t="shared" si="29"/>
        <v>1755.24</v>
      </c>
      <c r="BM174" s="234"/>
      <c r="BN174" s="234"/>
      <c r="BO174" s="234"/>
      <c r="BP174" s="234"/>
      <c r="BQ174" s="234"/>
      <c r="BR174" s="234"/>
      <c r="BS174" s="234"/>
      <c r="BT174" s="234"/>
      <c r="BU174" s="234"/>
      <c r="BV174" s="234"/>
      <c r="BW174" s="234"/>
      <c r="BX174" s="234"/>
      <c r="BY174" s="234"/>
      <c r="BZ174" s="234"/>
      <c r="CA174" s="234"/>
      <c r="CB174" s="234"/>
      <c r="CC174" s="234"/>
      <c r="CD174" s="234"/>
      <c r="CE174" s="234"/>
      <c r="CF174" s="234"/>
      <c r="CG174" s="234"/>
      <c r="CH174" s="234"/>
      <c r="CI174" s="234"/>
    </row>
    <row r="175" spans="1:87">
      <c r="A175" s="234" t="s">
        <v>388</v>
      </c>
      <c r="B175" s="292">
        <v>5.9999999999999995E-4</v>
      </c>
      <c r="C175" s="292">
        <v>5.9999999999999995E-4</v>
      </c>
      <c r="D175" s="220">
        <v>65561.27</v>
      </c>
      <c r="E175" s="220">
        <v>65561.27</v>
      </c>
      <c r="F175" s="220">
        <v>65561.27</v>
      </c>
      <c r="G175" s="220">
        <v>65561.27</v>
      </c>
      <c r="H175" s="220">
        <v>65561.27</v>
      </c>
      <c r="I175" s="220">
        <v>65561.27</v>
      </c>
      <c r="J175" s="220">
        <v>65561.27</v>
      </c>
      <c r="K175" s="220">
        <v>65561.27</v>
      </c>
      <c r="L175" s="220">
        <v>65561.27</v>
      </c>
      <c r="M175" s="220">
        <v>65561.27</v>
      </c>
      <c r="N175" s="220">
        <v>65561.27</v>
      </c>
      <c r="O175" s="220">
        <v>65561.27</v>
      </c>
      <c r="P175" s="220">
        <f t="shared" si="30"/>
        <v>786735.24000000011</v>
      </c>
      <c r="Q175" s="220">
        <v>65561.27</v>
      </c>
      <c r="R175" s="220">
        <v>65561.27</v>
      </c>
      <c r="S175" s="220">
        <v>65561.27</v>
      </c>
      <c r="T175" s="220">
        <v>65561.27</v>
      </c>
      <c r="U175" s="220">
        <v>65561.27</v>
      </c>
      <c r="V175" s="220">
        <v>65561.27</v>
      </c>
      <c r="W175" s="220">
        <v>65561.27</v>
      </c>
      <c r="X175" s="220">
        <v>65561.27</v>
      </c>
      <c r="Y175" s="220">
        <v>65561.27</v>
      </c>
      <c r="Z175" s="220">
        <v>65561.27</v>
      </c>
      <c r="AA175" s="220">
        <v>65561.27</v>
      </c>
      <c r="AB175" s="220">
        <v>65561.27</v>
      </c>
      <c r="AC175" s="220">
        <v>65561.27</v>
      </c>
      <c r="AD175" s="220">
        <v>65561.27</v>
      </c>
      <c r="AE175" s="220">
        <v>65561.27</v>
      </c>
      <c r="AF175" s="220">
        <v>65561.27</v>
      </c>
      <c r="AG175" s="220">
        <f t="shared" si="31"/>
        <v>786735.24000000011</v>
      </c>
      <c r="AH175" s="234"/>
      <c r="AI175" s="235">
        <f t="shared" si="32"/>
        <v>3.28</v>
      </c>
      <c r="AJ175" s="235">
        <f t="shared" si="32"/>
        <v>3.28</v>
      </c>
      <c r="AK175" s="235">
        <f t="shared" si="32"/>
        <v>3.28</v>
      </c>
      <c r="AL175" s="235">
        <f t="shared" si="32"/>
        <v>3.28</v>
      </c>
      <c r="AM175" s="235">
        <f t="shared" si="32"/>
        <v>3.28</v>
      </c>
      <c r="AN175" s="235">
        <f t="shared" si="32"/>
        <v>3.28</v>
      </c>
      <c r="AO175" s="235">
        <f t="shared" si="25"/>
        <v>3.28</v>
      </c>
      <c r="AP175" s="235">
        <f t="shared" si="25"/>
        <v>3.28</v>
      </c>
      <c r="AQ175" s="235">
        <f t="shared" si="25"/>
        <v>3.28</v>
      </c>
      <c r="AR175" s="235">
        <f t="shared" si="25"/>
        <v>3.28</v>
      </c>
      <c r="AS175" s="235">
        <f t="shared" si="25"/>
        <v>3.28</v>
      </c>
      <c r="AT175" s="235">
        <f t="shared" si="25"/>
        <v>3.28</v>
      </c>
      <c r="AU175" s="236">
        <f t="shared" si="27"/>
        <v>39.360000000000007</v>
      </c>
      <c r="AV175" s="236">
        <f t="shared" si="28"/>
        <v>3.28</v>
      </c>
      <c r="AW175" s="236">
        <f t="shared" si="28"/>
        <v>3.28</v>
      </c>
      <c r="AX175" s="236">
        <f t="shared" si="28"/>
        <v>3.28</v>
      </c>
      <c r="AY175" s="236">
        <f t="shared" si="28"/>
        <v>3.28</v>
      </c>
      <c r="AZ175" s="236">
        <f t="shared" si="33"/>
        <v>3.28</v>
      </c>
      <c r="BA175" s="236">
        <f t="shared" si="33"/>
        <v>3.28</v>
      </c>
      <c r="BB175" s="236">
        <f t="shared" si="33"/>
        <v>3.28</v>
      </c>
      <c r="BC175" s="236">
        <f t="shared" si="33"/>
        <v>3.28</v>
      </c>
      <c r="BD175" s="236">
        <f t="shared" si="33"/>
        <v>3.28</v>
      </c>
      <c r="BE175" s="236">
        <f t="shared" si="33"/>
        <v>3.28</v>
      </c>
      <c r="BF175" s="236">
        <f t="shared" si="26"/>
        <v>3.28</v>
      </c>
      <c r="BG175" s="236">
        <f t="shared" si="26"/>
        <v>3.28</v>
      </c>
      <c r="BH175" s="236">
        <f t="shared" si="26"/>
        <v>3.28</v>
      </c>
      <c r="BI175" s="236">
        <f t="shared" si="26"/>
        <v>3.28</v>
      </c>
      <c r="BJ175" s="236">
        <f t="shared" si="26"/>
        <v>3.28</v>
      </c>
      <c r="BK175" s="236">
        <f t="shared" si="26"/>
        <v>3.28</v>
      </c>
      <c r="BL175" s="235">
        <f t="shared" si="29"/>
        <v>39.360000000000007</v>
      </c>
      <c r="BM175" s="234"/>
      <c r="BN175" s="234"/>
      <c r="BO175" s="234"/>
      <c r="BP175" s="234"/>
      <c r="BQ175" s="234"/>
      <c r="BR175" s="234"/>
      <c r="BS175" s="234"/>
      <c r="BT175" s="234"/>
      <c r="BU175" s="234"/>
      <c r="BV175" s="234"/>
      <c r="BW175" s="234"/>
      <c r="BX175" s="234"/>
      <c r="BY175" s="234"/>
      <c r="BZ175" s="234"/>
      <c r="CA175" s="234"/>
      <c r="CB175" s="234"/>
      <c r="CC175" s="234"/>
      <c r="CD175" s="234"/>
      <c r="CE175" s="234"/>
      <c r="CF175" s="234"/>
      <c r="CG175" s="234"/>
      <c r="CH175" s="234"/>
      <c r="CI175" s="234"/>
    </row>
    <row r="176" spans="1:87">
      <c r="A176" s="234" t="s">
        <v>389</v>
      </c>
      <c r="B176" s="292">
        <v>3.3599999999999998E-2</v>
      </c>
      <c r="C176" s="292">
        <v>3.3599999999999998E-2</v>
      </c>
      <c r="D176" s="220">
        <v>7123626.5800000001</v>
      </c>
      <c r="E176" s="220">
        <v>7123626.5800000001</v>
      </c>
      <c r="F176" s="220">
        <v>7118806.7699999996</v>
      </c>
      <c r="G176" s="220">
        <v>7084723.3099999996</v>
      </c>
      <c r="H176" s="220">
        <v>7110191.1699999999</v>
      </c>
      <c r="I176" s="220">
        <v>7164922.6699999999</v>
      </c>
      <c r="J176" s="220">
        <v>7192970.8700000001</v>
      </c>
      <c r="K176" s="220">
        <v>7300434.7000000002</v>
      </c>
      <c r="L176" s="220">
        <v>7379850.3300000001</v>
      </c>
      <c r="M176" s="220">
        <v>7433754.5200000005</v>
      </c>
      <c r="N176" s="220">
        <v>7487658.71</v>
      </c>
      <c r="O176" s="220">
        <v>7487658.71</v>
      </c>
      <c r="P176" s="220">
        <f t="shared" si="30"/>
        <v>87008224.919999987</v>
      </c>
      <c r="Q176" s="220">
        <v>7487658.71</v>
      </c>
      <c r="R176" s="220">
        <v>7585142.96</v>
      </c>
      <c r="S176" s="220">
        <v>7734000.9550000001</v>
      </c>
      <c r="T176" s="220">
        <v>7943245.0499999998</v>
      </c>
      <c r="U176" s="220">
        <v>8101115.4000000004</v>
      </c>
      <c r="V176" s="220">
        <v>8344704</v>
      </c>
      <c r="W176" s="220">
        <v>8588292.5999999996</v>
      </c>
      <c r="X176" s="220">
        <v>8588292.5999999996</v>
      </c>
      <c r="Y176" s="220">
        <v>8882590.0999999996</v>
      </c>
      <c r="Z176" s="220">
        <v>9236264.0999999996</v>
      </c>
      <c r="AA176" s="220">
        <v>9295640.5999999996</v>
      </c>
      <c r="AB176" s="220">
        <v>9295640.5999999996</v>
      </c>
      <c r="AC176" s="220">
        <v>9295640.5999999996</v>
      </c>
      <c r="AD176" s="220">
        <v>9365580.5999999996</v>
      </c>
      <c r="AE176" s="220">
        <v>9435520.5999999996</v>
      </c>
      <c r="AF176" s="220">
        <v>9435520.5999999996</v>
      </c>
      <c r="AG176" s="220">
        <f t="shared" si="31"/>
        <v>107864802.39999998</v>
      </c>
      <c r="AH176" s="234"/>
      <c r="AI176" s="235">
        <f t="shared" si="32"/>
        <v>19946.150000000001</v>
      </c>
      <c r="AJ176" s="235">
        <f t="shared" si="32"/>
        <v>19946.150000000001</v>
      </c>
      <c r="AK176" s="235">
        <f t="shared" si="32"/>
        <v>19932.66</v>
      </c>
      <c r="AL176" s="235">
        <f t="shared" si="32"/>
        <v>19837.23</v>
      </c>
      <c r="AM176" s="235">
        <f t="shared" si="32"/>
        <v>19908.54</v>
      </c>
      <c r="AN176" s="235">
        <f t="shared" si="32"/>
        <v>20061.78</v>
      </c>
      <c r="AO176" s="235">
        <f t="shared" si="25"/>
        <v>20140.32</v>
      </c>
      <c r="AP176" s="235">
        <f t="shared" si="25"/>
        <v>20441.22</v>
      </c>
      <c r="AQ176" s="235">
        <f t="shared" si="25"/>
        <v>20663.580000000002</v>
      </c>
      <c r="AR176" s="235">
        <f t="shared" si="25"/>
        <v>20814.509999999998</v>
      </c>
      <c r="AS176" s="235">
        <f t="shared" si="25"/>
        <v>20965.439999999999</v>
      </c>
      <c r="AT176" s="235">
        <f t="shared" si="25"/>
        <v>20965.439999999999</v>
      </c>
      <c r="AU176" s="236">
        <f t="shared" si="27"/>
        <v>243623.02000000002</v>
      </c>
      <c r="AV176" s="236">
        <f t="shared" si="28"/>
        <v>20965.439999999999</v>
      </c>
      <c r="AW176" s="236">
        <f t="shared" si="28"/>
        <v>21238.400000000001</v>
      </c>
      <c r="AX176" s="236">
        <f t="shared" si="28"/>
        <v>21655.200000000001</v>
      </c>
      <c r="AY176" s="236">
        <f t="shared" si="28"/>
        <v>22241.09</v>
      </c>
      <c r="AZ176" s="236">
        <f t="shared" si="33"/>
        <v>22683.119999999999</v>
      </c>
      <c r="BA176" s="236">
        <f t="shared" si="33"/>
        <v>23365.17</v>
      </c>
      <c r="BB176" s="236">
        <f t="shared" si="33"/>
        <v>24047.22</v>
      </c>
      <c r="BC176" s="236">
        <f t="shared" si="33"/>
        <v>24047.22</v>
      </c>
      <c r="BD176" s="236">
        <f t="shared" si="33"/>
        <v>24871.25</v>
      </c>
      <c r="BE176" s="236">
        <f t="shared" si="33"/>
        <v>25861.54</v>
      </c>
      <c r="BF176" s="236">
        <f t="shared" si="26"/>
        <v>26027.79</v>
      </c>
      <c r="BG176" s="236">
        <f t="shared" si="26"/>
        <v>26027.79</v>
      </c>
      <c r="BH176" s="236">
        <f t="shared" si="26"/>
        <v>26027.79</v>
      </c>
      <c r="BI176" s="236">
        <f t="shared" si="26"/>
        <v>26223.63</v>
      </c>
      <c r="BJ176" s="236">
        <f t="shared" si="26"/>
        <v>26419.46</v>
      </c>
      <c r="BK176" s="236">
        <f t="shared" si="26"/>
        <v>26419.46</v>
      </c>
      <c r="BL176" s="235">
        <f t="shared" si="29"/>
        <v>302021.44000000006</v>
      </c>
      <c r="BM176" s="234"/>
      <c r="BN176" s="234"/>
      <c r="BO176" s="234"/>
      <c r="BP176" s="234"/>
      <c r="BQ176" s="234"/>
      <c r="BR176" s="234"/>
      <c r="BS176" s="234"/>
      <c r="BT176" s="234"/>
      <c r="BU176" s="234"/>
      <c r="BV176" s="234"/>
      <c r="BW176" s="234"/>
      <c r="BX176" s="234"/>
      <c r="BY176" s="234"/>
      <c r="BZ176" s="234"/>
      <c r="CA176" s="234"/>
      <c r="CB176" s="234"/>
      <c r="CC176" s="234"/>
      <c r="CD176" s="234"/>
      <c r="CE176" s="234"/>
      <c r="CF176" s="234"/>
      <c r="CG176" s="234"/>
      <c r="CH176" s="234"/>
      <c r="CI176" s="234"/>
    </row>
    <row r="177" spans="1:87">
      <c r="A177" s="234" t="s">
        <v>390</v>
      </c>
      <c r="B177" s="292">
        <v>1.06E-2</v>
      </c>
      <c r="C177" s="292">
        <v>1.06E-2</v>
      </c>
      <c r="D177" s="220">
        <v>1749100.53</v>
      </c>
      <c r="E177" s="220">
        <v>1749100.53</v>
      </c>
      <c r="F177" s="220">
        <v>1749100.53</v>
      </c>
      <c r="G177" s="220">
        <v>1749100.53</v>
      </c>
      <c r="H177" s="220">
        <v>1749100.53</v>
      </c>
      <c r="I177" s="220">
        <v>1749100.53</v>
      </c>
      <c r="J177" s="220">
        <v>1749100.53</v>
      </c>
      <c r="K177" s="220">
        <v>1749100.53</v>
      </c>
      <c r="L177" s="220">
        <v>1823049.22</v>
      </c>
      <c r="M177" s="220">
        <v>1904916.79</v>
      </c>
      <c r="N177" s="220">
        <v>1912835.6700000002</v>
      </c>
      <c r="O177" s="220">
        <v>1912835.6700000002</v>
      </c>
      <c r="P177" s="220">
        <f t="shared" si="30"/>
        <v>21546441.590000004</v>
      </c>
      <c r="Q177" s="220">
        <v>1935408.7800000003</v>
      </c>
      <c r="R177" s="220">
        <v>1957981.8900000001</v>
      </c>
      <c r="S177" s="220">
        <v>1957981.8900000001</v>
      </c>
      <c r="T177" s="220">
        <v>1957981.8900000001</v>
      </c>
      <c r="U177" s="220">
        <v>1957981.8900000001</v>
      </c>
      <c r="V177" s="220">
        <v>1957981.8900000001</v>
      </c>
      <c r="W177" s="220">
        <v>1957981.8900000001</v>
      </c>
      <c r="X177" s="220">
        <v>1957981.8900000001</v>
      </c>
      <c r="Y177" s="220">
        <v>1957981.8900000001</v>
      </c>
      <c r="Z177" s="220">
        <v>1957981.8900000001</v>
      </c>
      <c r="AA177" s="220">
        <v>1957981.8900000001</v>
      </c>
      <c r="AB177" s="220">
        <v>1957981.8900000001</v>
      </c>
      <c r="AC177" s="220">
        <v>1957981.8900000001</v>
      </c>
      <c r="AD177" s="220">
        <v>1957981.8900000001</v>
      </c>
      <c r="AE177" s="220">
        <v>1957981.8900000001</v>
      </c>
      <c r="AF177" s="220">
        <v>1957981.8900000001</v>
      </c>
      <c r="AG177" s="220">
        <f t="shared" si="31"/>
        <v>23495782.680000003</v>
      </c>
      <c r="AH177" s="234"/>
      <c r="AI177" s="235">
        <f t="shared" si="32"/>
        <v>1545.04</v>
      </c>
      <c r="AJ177" s="235">
        <f t="shared" si="32"/>
        <v>1545.04</v>
      </c>
      <c r="AK177" s="235">
        <f t="shared" si="32"/>
        <v>1545.04</v>
      </c>
      <c r="AL177" s="235">
        <f t="shared" si="32"/>
        <v>1545.04</v>
      </c>
      <c r="AM177" s="235">
        <f t="shared" si="32"/>
        <v>1545.04</v>
      </c>
      <c r="AN177" s="235">
        <f t="shared" si="32"/>
        <v>1545.04</v>
      </c>
      <c r="AO177" s="235">
        <f t="shared" si="25"/>
        <v>1545.04</v>
      </c>
      <c r="AP177" s="235">
        <f t="shared" si="25"/>
        <v>1545.04</v>
      </c>
      <c r="AQ177" s="235">
        <f t="shared" si="25"/>
        <v>1610.36</v>
      </c>
      <c r="AR177" s="235">
        <f t="shared" si="25"/>
        <v>1682.68</v>
      </c>
      <c r="AS177" s="235">
        <f t="shared" si="25"/>
        <v>1689.67</v>
      </c>
      <c r="AT177" s="235">
        <f t="shared" si="25"/>
        <v>1689.67</v>
      </c>
      <c r="AU177" s="236">
        <f t="shared" si="27"/>
        <v>19032.699999999997</v>
      </c>
      <c r="AV177" s="236">
        <f t="shared" si="28"/>
        <v>1709.61</v>
      </c>
      <c r="AW177" s="236">
        <f t="shared" si="28"/>
        <v>1729.55</v>
      </c>
      <c r="AX177" s="236">
        <f t="shared" si="28"/>
        <v>1729.55</v>
      </c>
      <c r="AY177" s="236">
        <f t="shared" si="28"/>
        <v>1729.55</v>
      </c>
      <c r="AZ177" s="236">
        <f t="shared" si="33"/>
        <v>1729.55</v>
      </c>
      <c r="BA177" s="236">
        <f t="shared" si="33"/>
        <v>1729.55</v>
      </c>
      <c r="BB177" s="236">
        <f t="shared" si="33"/>
        <v>1729.55</v>
      </c>
      <c r="BC177" s="236">
        <f t="shared" si="33"/>
        <v>1729.55</v>
      </c>
      <c r="BD177" s="236">
        <f t="shared" si="33"/>
        <v>1729.55</v>
      </c>
      <c r="BE177" s="236">
        <f t="shared" si="33"/>
        <v>1729.55</v>
      </c>
      <c r="BF177" s="236">
        <f t="shared" si="26"/>
        <v>1729.55</v>
      </c>
      <c r="BG177" s="236">
        <f t="shared" si="26"/>
        <v>1729.55</v>
      </c>
      <c r="BH177" s="236">
        <f t="shared" si="26"/>
        <v>1729.55</v>
      </c>
      <c r="BI177" s="236">
        <f t="shared" si="26"/>
        <v>1729.55</v>
      </c>
      <c r="BJ177" s="236">
        <f t="shared" si="26"/>
        <v>1729.55</v>
      </c>
      <c r="BK177" s="236">
        <f t="shared" si="26"/>
        <v>1729.55</v>
      </c>
      <c r="BL177" s="235">
        <f t="shared" si="29"/>
        <v>20754.599999999995</v>
      </c>
      <c r="BM177" s="234"/>
      <c r="BN177" s="234"/>
      <c r="BO177" s="234"/>
      <c r="BP177" s="234"/>
      <c r="BQ177" s="234"/>
      <c r="BR177" s="234"/>
      <c r="BS177" s="234"/>
      <c r="BT177" s="234"/>
      <c r="BU177" s="234"/>
      <c r="BV177" s="234"/>
      <c r="BW177" s="234"/>
      <c r="BX177" s="234"/>
      <c r="BY177" s="234"/>
      <c r="BZ177" s="234"/>
      <c r="CA177" s="234"/>
      <c r="CB177" s="234"/>
      <c r="CC177" s="234"/>
      <c r="CD177" s="234"/>
      <c r="CE177" s="234"/>
      <c r="CF177" s="234"/>
      <c r="CG177" s="234"/>
      <c r="CH177" s="234"/>
      <c r="CI177" s="234"/>
    </row>
    <row r="178" spans="1:87">
      <c r="A178" s="234" t="s">
        <v>391</v>
      </c>
      <c r="B178" s="292">
        <v>9.0000000000000011E-3</v>
      </c>
      <c r="C178" s="292">
        <v>9.0000000000000011E-3</v>
      </c>
      <c r="D178" s="220">
        <v>962012.25</v>
      </c>
      <c r="E178" s="220">
        <v>962012.25</v>
      </c>
      <c r="F178" s="220">
        <v>962012.25</v>
      </c>
      <c r="G178" s="220">
        <v>962012.25</v>
      </c>
      <c r="H178" s="220">
        <v>962012.25</v>
      </c>
      <c r="I178" s="220">
        <v>962012.25</v>
      </c>
      <c r="J178" s="220">
        <v>962012.25</v>
      </c>
      <c r="K178" s="220">
        <v>962012.25</v>
      </c>
      <c r="L178" s="220">
        <v>962012.25</v>
      </c>
      <c r="M178" s="220">
        <v>962012.25</v>
      </c>
      <c r="N178" s="220">
        <v>962012.25</v>
      </c>
      <c r="O178" s="220">
        <v>962012.25</v>
      </c>
      <c r="P178" s="220">
        <f t="shared" si="30"/>
        <v>11544147</v>
      </c>
      <c r="Q178" s="220">
        <v>962012.25</v>
      </c>
      <c r="R178" s="220">
        <v>962012.25</v>
      </c>
      <c r="S178" s="220">
        <v>962012.25</v>
      </c>
      <c r="T178" s="220">
        <v>962012.25</v>
      </c>
      <c r="U178" s="220">
        <v>962012.25</v>
      </c>
      <c r="V178" s="220">
        <v>962012.25</v>
      </c>
      <c r="W178" s="220">
        <v>962012.25</v>
      </c>
      <c r="X178" s="220">
        <v>962012.25</v>
      </c>
      <c r="Y178" s="220">
        <v>962012.25</v>
      </c>
      <c r="Z178" s="220">
        <v>962012.25</v>
      </c>
      <c r="AA178" s="220">
        <v>962012.25</v>
      </c>
      <c r="AB178" s="220">
        <v>962012.25</v>
      </c>
      <c r="AC178" s="220">
        <v>962012.25</v>
      </c>
      <c r="AD178" s="220">
        <v>962012.25</v>
      </c>
      <c r="AE178" s="220">
        <v>962012.25</v>
      </c>
      <c r="AF178" s="220">
        <v>962012.25</v>
      </c>
      <c r="AG178" s="220">
        <f t="shared" si="31"/>
        <v>11544147</v>
      </c>
      <c r="AH178" s="234"/>
      <c r="AI178" s="235">
        <f t="shared" si="32"/>
        <v>721.51</v>
      </c>
      <c r="AJ178" s="235">
        <f t="shared" si="32"/>
        <v>721.51</v>
      </c>
      <c r="AK178" s="235">
        <f t="shared" si="32"/>
        <v>721.51</v>
      </c>
      <c r="AL178" s="235">
        <f t="shared" si="32"/>
        <v>721.51</v>
      </c>
      <c r="AM178" s="235">
        <f t="shared" si="32"/>
        <v>721.51</v>
      </c>
      <c r="AN178" s="235">
        <f t="shared" si="32"/>
        <v>721.51</v>
      </c>
      <c r="AO178" s="235">
        <f t="shared" si="25"/>
        <v>721.51</v>
      </c>
      <c r="AP178" s="235">
        <f t="shared" si="25"/>
        <v>721.51</v>
      </c>
      <c r="AQ178" s="235">
        <f t="shared" si="25"/>
        <v>721.51</v>
      </c>
      <c r="AR178" s="235">
        <f t="shared" si="25"/>
        <v>721.51</v>
      </c>
      <c r="AS178" s="235">
        <f t="shared" si="25"/>
        <v>721.51</v>
      </c>
      <c r="AT178" s="235">
        <f t="shared" si="25"/>
        <v>721.51</v>
      </c>
      <c r="AU178" s="236">
        <f t="shared" si="27"/>
        <v>8658.1200000000008</v>
      </c>
      <c r="AV178" s="236">
        <f t="shared" si="28"/>
        <v>721.51</v>
      </c>
      <c r="AW178" s="236">
        <f t="shared" si="28"/>
        <v>721.51</v>
      </c>
      <c r="AX178" s="236">
        <f t="shared" si="28"/>
        <v>721.51</v>
      </c>
      <c r="AY178" s="236">
        <f t="shared" si="28"/>
        <v>721.51</v>
      </c>
      <c r="AZ178" s="236">
        <f t="shared" si="33"/>
        <v>721.51</v>
      </c>
      <c r="BA178" s="236">
        <f t="shared" si="33"/>
        <v>721.51</v>
      </c>
      <c r="BB178" s="236">
        <f t="shared" si="33"/>
        <v>721.51</v>
      </c>
      <c r="BC178" s="236">
        <f t="shared" si="33"/>
        <v>721.51</v>
      </c>
      <c r="BD178" s="236">
        <f t="shared" si="33"/>
        <v>721.51</v>
      </c>
      <c r="BE178" s="236">
        <f t="shared" si="33"/>
        <v>721.51</v>
      </c>
      <c r="BF178" s="236">
        <f t="shared" si="26"/>
        <v>721.51</v>
      </c>
      <c r="BG178" s="236">
        <f t="shared" si="26"/>
        <v>721.51</v>
      </c>
      <c r="BH178" s="236">
        <f t="shared" si="26"/>
        <v>721.51</v>
      </c>
      <c r="BI178" s="236">
        <f t="shared" si="26"/>
        <v>721.51</v>
      </c>
      <c r="BJ178" s="236">
        <f t="shared" si="26"/>
        <v>721.51</v>
      </c>
      <c r="BK178" s="236">
        <f t="shared" si="26"/>
        <v>721.51</v>
      </c>
      <c r="BL178" s="235">
        <f t="shared" si="29"/>
        <v>8658.1200000000008</v>
      </c>
      <c r="BM178" s="234"/>
      <c r="BN178" s="234"/>
      <c r="BO178" s="234"/>
      <c r="BP178" s="234"/>
      <c r="BQ178" s="234"/>
      <c r="BR178" s="234"/>
      <c r="BS178" s="234"/>
      <c r="BT178" s="234"/>
      <c r="BU178" s="234"/>
      <c r="BV178" s="234"/>
      <c r="BW178" s="234"/>
      <c r="BX178" s="234"/>
      <c r="BY178" s="234"/>
      <c r="BZ178" s="234"/>
      <c r="CA178" s="234"/>
      <c r="CB178" s="234"/>
      <c r="CC178" s="234"/>
      <c r="CD178" s="234"/>
      <c r="CE178" s="234"/>
      <c r="CF178" s="234"/>
      <c r="CG178" s="234"/>
      <c r="CH178" s="234"/>
      <c r="CI178" s="234"/>
    </row>
    <row r="179" spans="1:87">
      <c r="A179" s="234" t="s">
        <v>392</v>
      </c>
      <c r="B179" s="292">
        <v>8.8999999999999999E-3</v>
      </c>
      <c r="C179" s="292">
        <v>8.8999999999999999E-3</v>
      </c>
      <c r="D179" s="220">
        <v>1591504.19</v>
      </c>
      <c r="E179" s="220">
        <v>1591504.19</v>
      </c>
      <c r="F179" s="220">
        <v>1591504.19</v>
      </c>
      <c r="G179" s="220">
        <v>1589170.44</v>
      </c>
      <c r="H179" s="220">
        <v>1586836.6800000002</v>
      </c>
      <c r="I179" s="220">
        <v>1586836.6800000002</v>
      </c>
      <c r="J179" s="220">
        <v>1586836.6800000002</v>
      </c>
      <c r="K179" s="220">
        <v>1586836.6800000002</v>
      </c>
      <c r="L179" s="220">
        <v>1586836.6800000002</v>
      </c>
      <c r="M179" s="220">
        <v>1586836.6800000002</v>
      </c>
      <c r="N179" s="220">
        <v>1586836.6800000002</v>
      </c>
      <c r="O179" s="220">
        <v>1586836.6800000002</v>
      </c>
      <c r="P179" s="220">
        <f t="shared" si="30"/>
        <v>19058376.449999999</v>
      </c>
      <c r="Q179" s="220">
        <v>1586836.6800000002</v>
      </c>
      <c r="R179" s="220">
        <v>1586836.6800000002</v>
      </c>
      <c r="S179" s="220">
        <v>1586836.6800000002</v>
      </c>
      <c r="T179" s="220">
        <v>1586836.6800000002</v>
      </c>
      <c r="U179" s="220">
        <v>1586836.6800000002</v>
      </c>
      <c r="V179" s="220">
        <v>1622746.6800000002</v>
      </c>
      <c r="W179" s="220">
        <v>1658656.6800000002</v>
      </c>
      <c r="X179" s="220">
        <v>1658656.6800000002</v>
      </c>
      <c r="Y179" s="220">
        <v>1658656.6800000002</v>
      </c>
      <c r="Z179" s="220">
        <v>1658656.6800000002</v>
      </c>
      <c r="AA179" s="220">
        <v>1658656.6800000002</v>
      </c>
      <c r="AB179" s="220">
        <v>1658656.6800000002</v>
      </c>
      <c r="AC179" s="220">
        <v>1658656.6800000002</v>
      </c>
      <c r="AD179" s="220">
        <v>1658656.6800000002</v>
      </c>
      <c r="AE179" s="220">
        <v>1996456.6800000002</v>
      </c>
      <c r="AF179" s="220">
        <v>2334256.6800000002</v>
      </c>
      <c r="AG179" s="220">
        <f t="shared" si="31"/>
        <v>20809550.16</v>
      </c>
      <c r="AH179" s="234"/>
      <c r="AI179" s="235">
        <f t="shared" si="32"/>
        <v>1180.3699999999999</v>
      </c>
      <c r="AJ179" s="235">
        <f t="shared" si="32"/>
        <v>1180.3699999999999</v>
      </c>
      <c r="AK179" s="235">
        <f t="shared" si="32"/>
        <v>1180.3699999999999</v>
      </c>
      <c r="AL179" s="235">
        <f t="shared" si="32"/>
        <v>1178.6300000000001</v>
      </c>
      <c r="AM179" s="235">
        <f t="shared" si="32"/>
        <v>1176.9000000000001</v>
      </c>
      <c r="AN179" s="235">
        <f t="shared" si="32"/>
        <v>1176.9000000000001</v>
      </c>
      <c r="AO179" s="235">
        <f t="shared" si="25"/>
        <v>1176.9000000000001</v>
      </c>
      <c r="AP179" s="235">
        <f t="shared" si="25"/>
        <v>1176.9000000000001</v>
      </c>
      <c r="AQ179" s="235">
        <f t="shared" si="25"/>
        <v>1176.9000000000001</v>
      </c>
      <c r="AR179" s="235">
        <f t="shared" si="25"/>
        <v>1176.9000000000001</v>
      </c>
      <c r="AS179" s="235">
        <f t="shared" si="25"/>
        <v>1176.9000000000001</v>
      </c>
      <c r="AT179" s="235">
        <f t="shared" si="25"/>
        <v>1176.9000000000001</v>
      </c>
      <c r="AU179" s="236">
        <f t="shared" si="27"/>
        <v>14134.939999999997</v>
      </c>
      <c r="AV179" s="236">
        <f t="shared" si="28"/>
        <v>1176.9000000000001</v>
      </c>
      <c r="AW179" s="236">
        <f t="shared" si="28"/>
        <v>1176.9000000000001</v>
      </c>
      <c r="AX179" s="236">
        <f t="shared" si="28"/>
        <v>1176.9000000000001</v>
      </c>
      <c r="AY179" s="236">
        <f t="shared" si="28"/>
        <v>1176.9000000000001</v>
      </c>
      <c r="AZ179" s="236">
        <f t="shared" si="33"/>
        <v>1176.9000000000001</v>
      </c>
      <c r="BA179" s="236">
        <f t="shared" si="33"/>
        <v>1203.54</v>
      </c>
      <c r="BB179" s="236">
        <f t="shared" si="33"/>
        <v>1230.17</v>
      </c>
      <c r="BC179" s="236">
        <f t="shared" si="33"/>
        <v>1230.17</v>
      </c>
      <c r="BD179" s="236">
        <f t="shared" si="33"/>
        <v>1230.17</v>
      </c>
      <c r="BE179" s="236">
        <f t="shared" si="33"/>
        <v>1230.17</v>
      </c>
      <c r="BF179" s="236">
        <f t="shared" si="26"/>
        <v>1230.17</v>
      </c>
      <c r="BG179" s="236">
        <f t="shared" si="26"/>
        <v>1230.17</v>
      </c>
      <c r="BH179" s="236">
        <f t="shared" si="26"/>
        <v>1230.17</v>
      </c>
      <c r="BI179" s="236">
        <f t="shared" si="26"/>
        <v>1230.17</v>
      </c>
      <c r="BJ179" s="236">
        <f t="shared" si="26"/>
        <v>1480.71</v>
      </c>
      <c r="BK179" s="236">
        <f t="shared" si="26"/>
        <v>1731.24</v>
      </c>
      <c r="BL179" s="235">
        <f t="shared" si="29"/>
        <v>15433.750000000002</v>
      </c>
      <c r="BM179" s="234"/>
      <c r="BN179" s="234"/>
      <c r="BO179" s="234"/>
      <c r="BP179" s="234"/>
      <c r="BQ179" s="234"/>
      <c r="BR179" s="234"/>
      <c r="BS179" s="234"/>
      <c r="BT179" s="234"/>
      <c r="BU179" s="234"/>
      <c r="BV179" s="234"/>
      <c r="BW179" s="234"/>
      <c r="BX179" s="234"/>
      <c r="BY179" s="234"/>
      <c r="BZ179" s="234"/>
      <c r="CA179" s="234"/>
      <c r="CB179" s="234"/>
      <c r="CC179" s="234"/>
      <c r="CD179" s="234"/>
      <c r="CE179" s="234"/>
      <c r="CF179" s="234"/>
      <c r="CG179" s="234"/>
      <c r="CH179" s="234"/>
      <c r="CI179" s="234"/>
    </row>
    <row r="180" spans="1:87">
      <c r="A180" s="234" t="s">
        <v>393</v>
      </c>
      <c r="B180" s="292">
        <v>2.1700000000000001E-2</v>
      </c>
      <c r="C180" s="292">
        <v>2.1700000000000001E-2</v>
      </c>
      <c r="D180" s="220">
        <v>3202046.74</v>
      </c>
      <c r="E180" s="220">
        <v>3202046.74</v>
      </c>
      <c r="F180" s="220">
        <v>3202046.74</v>
      </c>
      <c r="G180" s="220">
        <v>3202046.74</v>
      </c>
      <c r="H180" s="220">
        <v>3202046.74</v>
      </c>
      <c r="I180" s="220">
        <v>3221959.29</v>
      </c>
      <c r="J180" s="220">
        <v>3241871.83</v>
      </c>
      <c r="K180" s="220">
        <v>3241871.83</v>
      </c>
      <c r="L180" s="220">
        <v>3241871.83</v>
      </c>
      <c r="M180" s="220">
        <v>3241871.83</v>
      </c>
      <c r="N180" s="220">
        <v>3241871.83</v>
      </c>
      <c r="O180" s="220">
        <v>3241871.83</v>
      </c>
      <c r="P180" s="220">
        <f t="shared" si="30"/>
        <v>38683423.969999991</v>
      </c>
      <c r="Q180" s="220">
        <v>3241871.83</v>
      </c>
      <c r="R180" s="220">
        <v>3241871.83</v>
      </c>
      <c r="S180" s="220">
        <v>3241871.83</v>
      </c>
      <c r="T180" s="220">
        <v>3241871.83</v>
      </c>
      <c r="U180" s="220">
        <v>3799988.27</v>
      </c>
      <c r="V180" s="220">
        <v>3799988.27</v>
      </c>
      <c r="W180" s="220">
        <v>3799988.27</v>
      </c>
      <c r="X180" s="220">
        <v>3799988.27</v>
      </c>
      <c r="Y180" s="220">
        <v>3799988.27</v>
      </c>
      <c r="Z180" s="220">
        <v>3799988.27</v>
      </c>
      <c r="AA180" s="220">
        <v>3799988.27</v>
      </c>
      <c r="AB180" s="220">
        <v>3799988.27</v>
      </c>
      <c r="AC180" s="220">
        <v>3799988.27</v>
      </c>
      <c r="AD180" s="220">
        <v>3799988.27</v>
      </c>
      <c r="AE180" s="220">
        <v>3799988.27</v>
      </c>
      <c r="AF180" s="220">
        <v>3799988.27</v>
      </c>
      <c r="AG180" s="220">
        <f t="shared" si="31"/>
        <v>45599859.24000001</v>
      </c>
      <c r="AH180" s="234"/>
      <c r="AI180" s="235">
        <f t="shared" si="32"/>
        <v>5790.37</v>
      </c>
      <c r="AJ180" s="235">
        <f t="shared" si="32"/>
        <v>5790.37</v>
      </c>
      <c r="AK180" s="235">
        <f t="shared" si="32"/>
        <v>5790.37</v>
      </c>
      <c r="AL180" s="235">
        <f t="shared" si="32"/>
        <v>5790.37</v>
      </c>
      <c r="AM180" s="235">
        <f t="shared" si="32"/>
        <v>5790.37</v>
      </c>
      <c r="AN180" s="235">
        <f t="shared" si="32"/>
        <v>5826.38</v>
      </c>
      <c r="AO180" s="235">
        <f t="shared" si="25"/>
        <v>5862.38</v>
      </c>
      <c r="AP180" s="235">
        <f t="shared" si="25"/>
        <v>5862.38</v>
      </c>
      <c r="AQ180" s="235">
        <f t="shared" si="25"/>
        <v>5862.38</v>
      </c>
      <c r="AR180" s="235">
        <f t="shared" si="25"/>
        <v>5862.38</v>
      </c>
      <c r="AS180" s="235">
        <f t="shared" si="25"/>
        <v>5862.38</v>
      </c>
      <c r="AT180" s="235">
        <f t="shared" si="25"/>
        <v>5862.38</v>
      </c>
      <c r="AU180" s="236">
        <f t="shared" si="27"/>
        <v>69952.50999999998</v>
      </c>
      <c r="AV180" s="236">
        <f t="shared" si="28"/>
        <v>5862.38</v>
      </c>
      <c r="AW180" s="236">
        <f t="shared" si="28"/>
        <v>5862.38</v>
      </c>
      <c r="AX180" s="236">
        <f t="shared" si="28"/>
        <v>5862.38</v>
      </c>
      <c r="AY180" s="236">
        <f t="shared" si="28"/>
        <v>5862.38</v>
      </c>
      <c r="AZ180" s="236">
        <f t="shared" si="33"/>
        <v>6871.65</v>
      </c>
      <c r="BA180" s="236">
        <f t="shared" si="33"/>
        <v>6871.65</v>
      </c>
      <c r="BB180" s="236">
        <f t="shared" si="33"/>
        <v>6871.65</v>
      </c>
      <c r="BC180" s="236">
        <f t="shared" si="33"/>
        <v>6871.65</v>
      </c>
      <c r="BD180" s="236">
        <f t="shared" si="33"/>
        <v>6871.65</v>
      </c>
      <c r="BE180" s="236">
        <f t="shared" si="33"/>
        <v>6871.65</v>
      </c>
      <c r="BF180" s="236">
        <f t="shared" si="26"/>
        <v>6871.65</v>
      </c>
      <c r="BG180" s="236">
        <f t="shared" si="26"/>
        <v>6871.65</v>
      </c>
      <c r="BH180" s="236">
        <f t="shared" si="26"/>
        <v>6871.65</v>
      </c>
      <c r="BI180" s="236">
        <f t="shared" si="26"/>
        <v>6871.65</v>
      </c>
      <c r="BJ180" s="236">
        <f t="shared" si="26"/>
        <v>6871.65</v>
      </c>
      <c r="BK180" s="236">
        <f t="shared" si="26"/>
        <v>6871.65</v>
      </c>
      <c r="BL180" s="235">
        <f t="shared" si="29"/>
        <v>82459.799999999988</v>
      </c>
      <c r="BM180" s="234"/>
      <c r="BN180" s="234"/>
      <c r="BO180" s="234"/>
      <c r="BP180" s="234"/>
      <c r="BQ180" s="234"/>
      <c r="BR180" s="234"/>
      <c r="BS180" s="234"/>
      <c r="BT180" s="234"/>
      <c r="BU180" s="234"/>
      <c r="BV180" s="234"/>
      <c r="BW180" s="234"/>
      <c r="BX180" s="234"/>
      <c r="BY180" s="234"/>
      <c r="BZ180" s="234"/>
      <c r="CA180" s="234"/>
      <c r="CB180" s="234"/>
      <c r="CC180" s="234"/>
      <c r="CD180" s="234"/>
      <c r="CE180" s="234"/>
      <c r="CF180" s="234"/>
      <c r="CG180" s="234"/>
      <c r="CH180" s="234"/>
      <c r="CI180" s="234"/>
    </row>
    <row r="181" spans="1:87">
      <c r="A181" s="234" t="s">
        <v>394</v>
      </c>
      <c r="B181" s="292">
        <v>2.1700000000000001E-2</v>
      </c>
      <c r="C181" s="292">
        <v>2.1700000000000001E-2</v>
      </c>
      <c r="D181" s="220">
        <v>558116.44000000006</v>
      </c>
      <c r="E181" s="220">
        <v>558116.44000000006</v>
      </c>
      <c r="F181" s="220">
        <v>558116.44000000006</v>
      </c>
      <c r="G181" s="220">
        <v>558116.44000000006</v>
      </c>
      <c r="H181" s="220">
        <v>558116.44000000006</v>
      </c>
      <c r="I181" s="220">
        <v>558116.44000000006</v>
      </c>
      <c r="J181" s="220">
        <v>558116.44000000006</v>
      </c>
      <c r="K181" s="220">
        <v>558116.44000000006</v>
      </c>
      <c r="L181" s="220">
        <v>558116.44000000006</v>
      </c>
      <c r="M181" s="220">
        <v>558116.44000000006</v>
      </c>
      <c r="N181" s="220">
        <v>558116.44000000006</v>
      </c>
      <c r="O181" s="220">
        <v>558116.44000000006</v>
      </c>
      <c r="P181" s="220">
        <f t="shared" si="30"/>
        <v>6697397.2800000021</v>
      </c>
      <c r="Q181" s="220">
        <v>558116.44000000006</v>
      </c>
      <c r="R181" s="220">
        <v>558116.44000000006</v>
      </c>
      <c r="S181" s="220">
        <v>558116.44000000006</v>
      </c>
      <c r="T181" s="220">
        <v>558116.44000000006</v>
      </c>
      <c r="U181" s="220">
        <v>0</v>
      </c>
      <c r="V181" s="220">
        <v>0</v>
      </c>
      <c r="W181" s="220">
        <v>0</v>
      </c>
      <c r="X181" s="220">
        <v>0</v>
      </c>
      <c r="Y181" s="220">
        <v>0</v>
      </c>
      <c r="Z181" s="220">
        <v>0</v>
      </c>
      <c r="AA181" s="220">
        <v>0</v>
      </c>
      <c r="AB181" s="220">
        <v>0</v>
      </c>
      <c r="AC181" s="220">
        <v>0</v>
      </c>
      <c r="AD181" s="220">
        <v>0</v>
      </c>
      <c r="AE181" s="220">
        <v>0</v>
      </c>
      <c r="AF181" s="220">
        <v>0</v>
      </c>
      <c r="AG181" s="220">
        <f t="shared" si="31"/>
        <v>0</v>
      </c>
      <c r="AH181" s="234"/>
      <c r="AI181" s="235">
        <f t="shared" si="32"/>
        <v>1009.26</v>
      </c>
      <c r="AJ181" s="235">
        <f t="shared" si="32"/>
        <v>1009.26</v>
      </c>
      <c r="AK181" s="235">
        <f t="shared" si="32"/>
        <v>1009.26</v>
      </c>
      <c r="AL181" s="235">
        <f t="shared" si="32"/>
        <v>1009.26</v>
      </c>
      <c r="AM181" s="235">
        <f t="shared" si="32"/>
        <v>1009.26</v>
      </c>
      <c r="AN181" s="235">
        <f t="shared" si="32"/>
        <v>1009.26</v>
      </c>
      <c r="AO181" s="235">
        <f t="shared" si="25"/>
        <v>1009.26</v>
      </c>
      <c r="AP181" s="235">
        <f t="shared" si="25"/>
        <v>1009.26</v>
      </c>
      <c r="AQ181" s="235">
        <f t="shared" si="25"/>
        <v>1009.26</v>
      </c>
      <c r="AR181" s="235">
        <f t="shared" si="25"/>
        <v>1009.26</v>
      </c>
      <c r="AS181" s="235">
        <f t="shared" si="25"/>
        <v>1009.26</v>
      </c>
      <c r="AT181" s="235">
        <f t="shared" si="25"/>
        <v>1009.26</v>
      </c>
      <c r="AU181" s="236">
        <f t="shared" si="27"/>
        <v>12111.12</v>
      </c>
      <c r="AV181" s="236">
        <f t="shared" si="28"/>
        <v>1009.26</v>
      </c>
      <c r="AW181" s="236">
        <f t="shared" si="28"/>
        <v>1009.26</v>
      </c>
      <c r="AX181" s="236">
        <f t="shared" si="28"/>
        <v>1009.26</v>
      </c>
      <c r="AY181" s="236">
        <f t="shared" si="28"/>
        <v>1009.26</v>
      </c>
      <c r="AZ181" s="236">
        <f t="shared" si="33"/>
        <v>0</v>
      </c>
      <c r="BA181" s="236">
        <f t="shared" si="33"/>
        <v>0</v>
      </c>
      <c r="BB181" s="236">
        <f t="shared" si="33"/>
        <v>0</v>
      </c>
      <c r="BC181" s="236">
        <f t="shared" si="33"/>
        <v>0</v>
      </c>
      <c r="BD181" s="236">
        <f t="shared" si="33"/>
        <v>0</v>
      </c>
      <c r="BE181" s="236">
        <f t="shared" si="33"/>
        <v>0</v>
      </c>
      <c r="BF181" s="236">
        <f t="shared" si="26"/>
        <v>0</v>
      </c>
      <c r="BG181" s="236">
        <f t="shared" si="26"/>
        <v>0</v>
      </c>
      <c r="BH181" s="236">
        <f t="shared" si="26"/>
        <v>0</v>
      </c>
      <c r="BI181" s="236">
        <f t="shared" si="26"/>
        <v>0</v>
      </c>
      <c r="BJ181" s="236">
        <f t="shared" si="26"/>
        <v>0</v>
      </c>
      <c r="BK181" s="236">
        <f t="shared" si="26"/>
        <v>0</v>
      </c>
      <c r="BL181" s="235">
        <f t="shared" si="29"/>
        <v>0</v>
      </c>
      <c r="BM181" s="234"/>
      <c r="BN181" s="234"/>
      <c r="BO181" s="234"/>
      <c r="BP181" s="234"/>
      <c r="BQ181" s="234"/>
      <c r="BR181" s="234"/>
      <c r="BS181" s="234"/>
      <c r="BT181" s="234"/>
      <c r="BU181" s="234"/>
      <c r="BV181" s="234"/>
      <c r="BW181" s="234"/>
      <c r="BX181" s="234"/>
      <c r="BY181" s="234"/>
      <c r="BZ181" s="234"/>
      <c r="CA181" s="234"/>
      <c r="CB181" s="234"/>
      <c r="CC181" s="234"/>
      <c r="CD181" s="234"/>
      <c r="CE181" s="234"/>
      <c r="CF181" s="234"/>
      <c r="CG181" s="234"/>
      <c r="CH181" s="234"/>
      <c r="CI181" s="234"/>
    </row>
    <row r="182" spans="1:87">
      <c r="A182" s="234" t="s">
        <v>395</v>
      </c>
      <c r="B182" s="292">
        <v>3.5299999999999998E-2</v>
      </c>
      <c r="C182" s="292">
        <v>3.5299999999999998E-2</v>
      </c>
      <c r="D182" s="220">
        <v>13690989.67</v>
      </c>
      <c r="E182" s="220">
        <v>13705512.35</v>
      </c>
      <c r="F182" s="220">
        <v>13733078.09</v>
      </c>
      <c r="G182" s="220">
        <v>13510508.33</v>
      </c>
      <c r="H182" s="220">
        <v>13589682.09</v>
      </c>
      <c r="I182" s="220">
        <v>13903134.720000001</v>
      </c>
      <c r="J182" s="220">
        <v>14231950.710000001</v>
      </c>
      <c r="K182" s="220">
        <v>14559850.42</v>
      </c>
      <c r="L182" s="220">
        <v>14597105.265000001</v>
      </c>
      <c r="M182" s="220">
        <v>14634360.109999999</v>
      </c>
      <c r="N182" s="220">
        <v>14634360.109999999</v>
      </c>
      <c r="O182" s="220">
        <v>14634360.109999999</v>
      </c>
      <c r="P182" s="220">
        <f t="shared" si="30"/>
        <v>169424891.97500002</v>
      </c>
      <c r="Q182" s="220">
        <v>14634360.109999999</v>
      </c>
      <c r="R182" s="220">
        <v>14634360.109999999</v>
      </c>
      <c r="S182" s="220">
        <v>14771198.68</v>
      </c>
      <c r="T182" s="220">
        <v>15012782.640000001</v>
      </c>
      <c r="U182" s="220">
        <v>15205894.365</v>
      </c>
      <c r="V182" s="220">
        <v>15294260.699999999</v>
      </c>
      <c r="W182" s="220">
        <v>15333486.314999999</v>
      </c>
      <c r="X182" s="220">
        <v>15372711.93</v>
      </c>
      <c r="Y182" s="220">
        <v>15460520.705</v>
      </c>
      <c r="Z182" s="220">
        <v>15668000.545</v>
      </c>
      <c r="AA182" s="220">
        <v>15787671.610000001</v>
      </c>
      <c r="AB182" s="220">
        <v>15787671.610000001</v>
      </c>
      <c r="AC182" s="220">
        <v>15787671.610000001</v>
      </c>
      <c r="AD182" s="220">
        <v>15787671.610000001</v>
      </c>
      <c r="AE182" s="220">
        <v>15787671.610000001</v>
      </c>
      <c r="AF182" s="220">
        <v>15787671.610000001</v>
      </c>
      <c r="AG182" s="220">
        <f t="shared" si="31"/>
        <v>187060904.22000006</v>
      </c>
      <c r="AH182" s="234"/>
      <c r="AI182" s="235">
        <f t="shared" si="32"/>
        <v>40274.33</v>
      </c>
      <c r="AJ182" s="235">
        <f t="shared" si="32"/>
        <v>40317.050000000003</v>
      </c>
      <c r="AK182" s="235">
        <f t="shared" si="32"/>
        <v>40398.14</v>
      </c>
      <c r="AL182" s="235">
        <f t="shared" si="32"/>
        <v>39743.410000000003</v>
      </c>
      <c r="AM182" s="235">
        <f t="shared" si="32"/>
        <v>39976.31</v>
      </c>
      <c r="AN182" s="235">
        <f t="shared" si="32"/>
        <v>40898.39</v>
      </c>
      <c r="AO182" s="235">
        <f t="shared" si="25"/>
        <v>41865.660000000003</v>
      </c>
      <c r="AP182" s="235">
        <f t="shared" si="25"/>
        <v>42830.23</v>
      </c>
      <c r="AQ182" s="235">
        <f t="shared" si="25"/>
        <v>42939.82</v>
      </c>
      <c r="AR182" s="235">
        <f t="shared" si="25"/>
        <v>43049.41</v>
      </c>
      <c r="AS182" s="235">
        <f t="shared" si="25"/>
        <v>43049.41</v>
      </c>
      <c r="AT182" s="235">
        <f t="shared" si="25"/>
        <v>43049.41</v>
      </c>
      <c r="AU182" s="236">
        <f t="shared" si="27"/>
        <v>498391.57000000007</v>
      </c>
      <c r="AV182" s="236">
        <f t="shared" si="28"/>
        <v>43049.41</v>
      </c>
      <c r="AW182" s="236">
        <f t="shared" si="28"/>
        <v>43049.41</v>
      </c>
      <c r="AX182" s="236">
        <f t="shared" si="28"/>
        <v>43451.94</v>
      </c>
      <c r="AY182" s="236">
        <f t="shared" si="28"/>
        <v>44162.6</v>
      </c>
      <c r="AZ182" s="236">
        <f t="shared" si="33"/>
        <v>44730.67</v>
      </c>
      <c r="BA182" s="236">
        <f t="shared" si="33"/>
        <v>44990.62</v>
      </c>
      <c r="BB182" s="236">
        <f t="shared" si="33"/>
        <v>45106.01</v>
      </c>
      <c r="BC182" s="236">
        <f t="shared" si="33"/>
        <v>45221.39</v>
      </c>
      <c r="BD182" s="236">
        <f t="shared" si="33"/>
        <v>45479.7</v>
      </c>
      <c r="BE182" s="236">
        <f t="shared" si="33"/>
        <v>46090.03</v>
      </c>
      <c r="BF182" s="236">
        <f t="shared" si="26"/>
        <v>46442.07</v>
      </c>
      <c r="BG182" s="236">
        <f t="shared" si="26"/>
        <v>46442.07</v>
      </c>
      <c r="BH182" s="236">
        <f t="shared" si="26"/>
        <v>46442.07</v>
      </c>
      <c r="BI182" s="236">
        <f t="shared" si="26"/>
        <v>46442.07</v>
      </c>
      <c r="BJ182" s="236">
        <f t="shared" si="26"/>
        <v>46442.07</v>
      </c>
      <c r="BK182" s="236">
        <f t="shared" si="26"/>
        <v>46442.07</v>
      </c>
      <c r="BL182" s="235">
        <f t="shared" si="29"/>
        <v>550270.84000000008</v>
      </c>
      <c r="BM182" s="234"/>
      <c r="BN182" s="234"/>
      <c r="BO182" s="234"/>
      <c r="BP182" s="234"/>
      <c r="BQ182" s="234"/>
      <c r="BR182" s="234"/>
      <c r="BS182" s="234"/>
      <c r="BT182" s="234"/>
      <c r="BU182" s="234"/>
      <c r="BV182" s="234"/>
      <c r="BW182" s="234"/>
      <c r="BX182" s="234"/>
      <c r="BY182" s="234"/>
      <c r="BZ182" s="234"/>
      <c r="CA182" s="234"/>
      <c r="CB182" s="234"/>
      <c r="CC182" s="234"/>
      <c r="CD182" s="234"/>
      <c r="CE182" s="234"/>
      <c r="CF182" s="234"/>
      <c r="CG182" s="234"/>
      <c r="CH182" s="234"/>
      <c r="CI182" s="234"/>
    </row>
    <row r="183" spans="1:87">
      <c r="A183" s="234" t="s">
        <v>396</v>
      </c>
      <c r="B183" s="292">
        <v>0</v>
      </c>
      <c r="C183" s="292">
        <v>0</v>
      </c>
      <c r="D183" s="220">
        <v>0</v>
      </c>
      <c r="E183" s="220">
        <v>0</v>
      </c>
      <c r="F183" s="220">
        <v>0</v>
      </c>
      <c r="G183" s="220">
        <v>0</v>
      </c>
      <c r="H183" s="220">
        <v>0</v>
      </c>
      <c r="I183" s="220">
        <v>0</v>
      </c>
      <c r="J183" s="220">
        <v>0</v>
      </c>
      <c r="K183" s="220">
        <v>0</v>
      </c>
      <c r="L183" s="220">
        <v>0</v>
      </c>
      <c r="M183" s="220">
        <v>0</v>
      </c>
      <c r="N183" s="220">
        <v>0</v>
      </c>
      <c r="O183" s="220">
        <v>0</v>
      </c>
      <c r="P183" s="220">
        <f t="shared" si="30"/>
        <v>0</v>
      </c>
      <c r="Q183" s="220">
        <v>0</v>
      </c>
      <c r="R183" s="220">
        <v>0</v>
      </c>
      <c r="S183" s="220">
        <v>0</v>
      </c>
      <c r="T183" s="220">
        <v>0</v>
      </c>
      <c r="U183" s="220">
        <v>0</v>
      </c>
      <c r="V183" s="220">
        <v>0</v>
      </c>
      <c r="W183" s="220">
        <v>0</v>
      </c>
      <c r="X183" s="220">
        <v>0</v>
      </c>
      <c r="Y183" s="220">
        <v>0</v>
      </c>
      <c r="Z183" s="220">
        <v>0</v>
      </c>
      <c r="AA183" s="220">
        <v>0</v>
      </c>
      <c r="AB183" s="220">
        <v>0</v>
      </c>
      <c r="AC183" s="220">
        <v>0</v>
      </c>
      <c r="AD183" s="220">
        <v>0</v>
      </c>
      <c r="AE183" s="220">
        <v>0</v>
      </c>
      <c r="AF183" s="220">
        <v>0</v>
      </c>
      <c r="AG183" s="220">
        <f t="shared" si="31"/>
        <v>0</v>
      </c>
      <c r="AH183" s="234"/>
      <c r="AI183" s="235">
        <f t="shared" si="32"/>
        <v>0</v>
      </c>
      <c r="AJ183" s="235">
        <f t="shared" si="32"/>
        <v>0</v>
      </c>
      <c r="AK183" s="235">
        <f t="shared" si="32"/>
        <v>0</v>
      </c>
      <c r="AL183" s="235">
        <f t="shared" si="32"/>
        <v>0</v>
      </c>
      <c r="AM183" s="235">
        <f t="shared" si="32"/>
        <v>0</v>
      </c>
      <c r="AN183" s="235">
        <f t="shared" si="32"/>
        <v>0</v>
      </c>
      <c r="AO183" s="235">
        <f t="shared" si="25"/>
        <v>0</v>
      </c>
      <c r="AP183" s="235">
        <f t="shared" si="25"/>
        <v>0</v>
      </c>
      <c r="AQ183" s="235">
        <f t="shared" si="25"/>
        <v>0</v>
      </c>
      <c r="AR183" s="235">
        <f t="shared" si="25"/>
        <v>0</v>
      </c>
      <c r="AS183" s="235">
        <f t="shared" si="25"/>
        <v>0</v>
      </c>
      <c r="AT183" s="235">
        <f t="shared" si="25"/>
        <v>0</v>
      </c>
      <c r="AU183" s="236">
        <f t="shared" si="27"/>
        <v>0</v>
      </c>
      <c r="AV183" s="236">
        <f t="shared" si="28"/>
        <v>0</v>
      </c>
      <c r="AW183" s="236">
        <f t="shared" si="28"/>
        <v>0</v>
      </c>
      <c r="AX183" s="236">
        <f t="shared" si="28"/>
        <v>0</v>
      </c>
      <c r="AY183" s="236">
        <f t="shared" si="28"/>
        <v>0</v>
      </c>
      <c r="AZ183" s="236">
        <f t="shared" si="33"/>
        <v>0</v>
      </c>
      <c r="BA183" s="236">
        <f t="shared" si="33"/>
        <v>0</v>
      </c>
      <c r="BB183" s="236">
        <f t="shared" si="33"/>
        <v>0</v>
      </c>
      <c r="BC183" s="236">
        <f t="shared" si="33"/>
        <v>0</v>
      </c>
      <c r="BD183" s="236">
        <f t="shared" si="33"/>
        <v>0</v>
      </c>
      <c r="BE183" s="236">
        <f t="shared" si="33"/>
        <v>0</v>
      </c>
      <c r="BF183" s="236">
        <f t="shared" si="26"/>
        <v>0</v>
      </c>
      <c r="BG183" s="236">
        <f t="shared" si="26"/>
        <v>0</v>
      </c>
      <c r="BH183" s="236">
        <f t="shared" si="26"/>
        <v>0</v>
      </c>
      <c r="BI183" s="236">
        <f t="shared" si="26"/>
        <v>0</v>
      </c>
      <c r="BJ183" s="236">
        <f t="shared" si="26"/>
        <v>0</v>
      </c>
      <c r="BK183" s="236">
        <f t="shared" si="26"/>
        <v>0</v>
      </c>
      <c r="BL183" s="235">
        <f t="shared" si="29"/>
        <v>0</v>
      </c>
      <c r="BM183" s="234"/>
      <c r="BN183" s="234"/>
      <c r="BO183" s="234"/>
      <c r="BP183" s="234"/>
      <c r="BQ183" s="234"/>
      <c r="BR183" s="234"/>
      <c r="BS183" s="234"/>
      <c r="BT183" s="234"/>
      <c r="BU183" s="234"/>
      <c r="BV183" s="234"/>
      <c r="BW183" s="234"/>
      <c r="BX183" s="234"/>
      <c r="BY183" s="234"/>
      <c r="BZ183" s="234"/>
      <c r="CA183" s="234"/>
      <c r="CB183" s="234"/>
      <c r="CC183" s="234"/>
      <c r="CD183" s="234"/>
      <c r="CE183" s="234"/>
      <c r="CF183" s="234"/>
      <c r="CG183" s="234"/>
      <c r="CH183" s="234"/>
      <c r="CI183" s="234"/>
    </row>
    <row r="184" spans="1:87">
      <c r="A184" s="234" t="s">
        <v>397</v>
      </c>
      <c r="B184" s="292">
        <v>0</v>
      </c>
      <c r="C184" s="292">
        <v>0</v>
      </c>
      <c r="D184" s="220">
        <v>0</v>
      </c>
      <c r="E184" s="220">
        <v>0</v>
      </c>
      <c r="F184" s="220">
        <v>0</v>
      </c>
      <c r="G184" s="220">
        <v>0</v>
      </c>
      <c r="H184" s="220">
        <v>0</v>
      </c>
      <c r="I184" s="220">
        <v>0</v>
      </c>
      <c r="J184" s="220">
        <v>0</v>
      </c>
      <c r="K184" s="220">
        <v>0</v>
      </c>
      <c r="L184" s="220">
        <v>0</v>
      </c>
      <c r="M184" s="220">
        <v>0</v>
      </c>
      <c r="N184" s="220">
        <v>0</v>
      </c>
      <c r="O184" s="220">
        <v>0</v>
      </c>
      <c r="P184" s="220">
        <f t="shared" si="30"/>
        <v>0</v>
      </c>
      <c r="Q184" s="220">
        <v>0</v>
      </c>
      <c r="R184" s="220">
        <v>0</v>
      </c>
      <c r="S184" s="220">
        <v>0</v>
      </c>
      <c r="T184" s="220">
        <v>0</v>
      </c>
      <c r="U184" s="220">
        <v>0</v>
      </c>
      <c r="V184" s="220">
        <v>0</v>
      </c>
      <c r="W184" s="220">
        <v>0</v>
      </c>
      <c r="X184" s="220">
        <v>0</v>
      </c>
      <c r="Y184" s="220">
        <v>0</v>
      </c>
      <c r="Z184" s="220">
        <v>0</v>
      </c>
      <c r="AA184" s="220">
        <v>0</v>
      </c>
      <c r="AB184" s="220">
        <v>0</v>
      </c>
      <c r="AC184" s="220">
        <v>0</v>
      </c>
      <c r="AD184" s="220">
        <v>0</v>
      </c>
      <c r="AE184" s="220">
        <v>0</v>
      </c>
      <c r="AF184" s="220">
        <v>0</v>
      </c>
      <c r="AG184" s="220">
        <f t="shared" si="31"/>
        <v>0</v>
      </c>
      <c r="AH184" s="234"/>
      <c r="AI184" s="235">
        <f t="shared" si="32"/>
        <v>0</v>
      </c>
      <c r="AJ184" s="235">
        <f t="shared" si="32"/>
        <v>0</v>
      </c>
      <c r="AK184" s="235">
        <f t="shared" si="32"/>
        <v>0</v>
      </c>
      <c r="AL184" s="235">
        <f t="shared" si="32"/>
        <v>0</v>
      </c>
      <c r="AM184" s="235">
        <f t="shared" si="32"/>
        <v>0</v>
      </c>
      <c r="AN184" s="235">
        <f t="shared" si="32"/>
        <v>0</v>
      </c>
      <c r="AO184" s="235">
        <f t="shared" si="25"/>
        <v>0</v>
      </c>
      <c r="AP184" s="235">
        <f t="shared" si="25"/>
        <v>0</v>
      </c>
      <c r="AQ184" s="235">
        <f t="shared" si="25"/>
        <v>0</v>
      </c>
      <c r="AR184" s="235">
        <f t="shared" si="25"/>
        <v>0</v>
      </c>
      <c r="AS184" s="235">
        <f t="shared" si="25"/>
        <v>0</v>
      </c>
      <c r="AT184" s="235">
        <f t="shared" si="25"/>
        <v>0</v>
      </c>
      <c r="AU184" s="236">
        <f t="shared" si="27"/>
        <v>0</v>
      </c>
      <c r="AV184" s="236">
        <f t="shared" si="28"/>
        <v>0</v>
      </c>
      <c r="AW184" s="236">
        <f t="shared" si="28"/>
        <v>0</v>
      </c>
      <c r="AX184" s="236">
        <f t="shared" si="28"/>
        <v>0</v>
      </c>
      <c r="AY184" s="236">
        <f t="shared" si="28"/>
        <v>0</v>
      </c>
      <c r="AZ184" s="236">
        <f t="shared" si="33"/>
        <v>0</v>
      </c>
      <c r="BA184" s="236">
        <f t="shared" si="33"/>
        <v>0</v>
      </c>
      <c r="BB184" s="236">
        <f t="shared" si="33"/>
        <v>0</v>
      </c>
      <c r="BC184" s="236">
        <f t="shared" si="33"/>
        <v>0</v>
      </c>
      <c r="BD184" s="236">
        <f t="shared" si="33"/>
        <v>0</v>
      </c>
      <c r="BE184" s="236">
        <f t="shared" si="33"/>
        <v>0</v>
      </c>
      <c r="BF184" s="236">
        <f t="shared" si="26"/>
        <v>0</v>
      </c>
      <c r="BG184" s="236">
        <f t="shared" si="26"/>
        <v>0</v>
      </c>
      <c r="BH184" s="236">
        <f t="shared" si="26"/>
        <v>0</v>
      </c>
      <c r="BI184" s="236">
        <f t="shared" si="26"/>
        <v>0</v>
      </c>
      <c r="BJ184" s="236">
        <f t="shared" si="26"/>
        <v>0</v>
      </c>
      <c r="BK184" s="236">
        <f t="shared" si="26"/>
        <v>0</v>
      </c>
      <c r="BL184" s="235">
        <f t="shared" si="29"/>
        <v>0</v>
      </c>
      <c r="BM184" s="234"/>
      <c r="BN184" s="234"/>
      <c r="BO184" s="234"/>
      <c r="BP184" s="234"/>
      <c r="BQ184" s="234"/>
      <c r="BR184" s="234"/>
      <c r="BS184" s="234"/>
      <c r="BT184" s="234"/>
      <c r="BU184" s="234"/>
      <c r="BV184" s="234"/>
      <c r="BW184" s="234"/>
      <c r="BX184" s="234"/>
      <c r="BY184" s="234"/>
      <c r="BZ184" s="234"/>
      <c r="CA184" s="234"/>
      <c r="CB184" s="234"/>
      <c r="CC184" s="234"/>
      <c r="CD184" s="234"/>
      <c r="CE184" s="234"/>
      <c r="CF184" s="234"/>
      <c r="CG184" s="234"/>
      <c r="CH184" s="234"/>
      <c r="CI184" s="234"/>
    </row>
    <row r="185" spans="1:87">
      <c r="A185" s="234" t="s">
        <v>398</v>
      </c>
      <c r="B185" s="292">
        <v>0</v>
      </c>
      <c r="C185" s="292">
        <v>0</v>
      </c>
      <c r="D185" s="220">
        <v>0</v>
      </c>
      <c r="E185" s="220">
        <v>0</v>
      </c>
      <c r="F185" s="220">
        <v>0</v>
      </c>
      <c r="G185" s="220">
        <v>0</v>
      </c>
      <c r="H185" s="220">
        <v>0</v>
      </c>
      <c r="I185" s="220">
        <v>0</v>
      </c>
      <c r="J185" s="220">
        <v>0</v>
      </c>
      <c r="K185" s="220">
        <v>0</v>
      </c>
      <c r="L185" s="220">
        <v>0</v>
      </c>
      <c r="M185" s="220">
        <v>0</v>
      </c>
      <c r="N185" s="220">
        <v>0</v>
      </c>
      <c r="O185" s="220">
        <v>0</v>
      </c>
      <c r="P185" s="220">
        <f t="shared" si="30"/>
        <v>0</v>
      </c>
      <c r="Q185" s="220">
        <v>0</v>
      </c>
      <c r="R185" s="220">
        <v>0</v>
      </c>
      <c r="S185" s="220">
        <v>0</v>
      </c>
      <c r="T185" s="220">
        <v>0</v>
      </c>
      <c r="U185" s="220">
        <v>0</v>
      </c>
      <c r="V185" s="220">
        <v>0</v>
      </c>
      <c r="W185" s="220">
        <v>0</v>
      </c>
      <c r="X185" s="220">
        <v>0</v>
      </c>
      <c r="Y185" s="220">
        <v>0</v>
      </c>
      <c r="Z185" s="220">
        <v>0</v>
      </c>
      <c r="AA185" s="220">
        <v>0</v>
      </c>
      <c r="AB185" s="220">
        <v>0</v>
      </c>
      <c r="AC185" s="220">
        <v>0</v>
      </c>
      <c r="AD185" s="220">
        <v>0</v>
      </c>
      <c r="AE185" s="220">
        <v>0</v>
      </c>
      <c r="AF185" s="220">
        <v>0</v>
      </c>
      <c r="AG185" s="220">
        <f t="shared" si="31"/>
        <v>0</v>
      </c>
      <c r="AH185" s="234"/>
      <c r="AI185" s="235">
        <f t="shared" si="32"/>
        <v>0</v>
      </c>
      <c r="AJ185" s="235">
        <f t="shared" si="32"/>
        <v>0</v>
      </c>
      <c r="AK185" s="235">
        <f t="shared" si="32"/>
        <v>0</v>
      </c>
      <c r="AL185" s="235">
        <f t="shared" si="32"/>
        <v>0</v>
      </c>
      <c r="AM185" s="235">
        <f t="shared" si="32"/>
        <v>0</v>
      </c>
      <c r="AN185" s="235">
        <f t="shared" si="32"/>
        <v>0</v>
      </c>
      <c r="AO185" s="235">
        <f t="shared" si="25"/>
        <v>0</v>
      </c>
      <c r="AP185" s="235">
        <f t="shared" si="25"/>
        <v>0</v>
      </c>
      <c r="AQ185" s="235">
        <f t="shared" si="25"/>
        <v>0</v>
      </c>
      <c r="AR185" s="235">
        <f t="shared" si="25"/>
        <v>0</v>
      </c>
      <c r="AS185" s="235">
        <f t="shared" si="25"/>
        <v>0</v>
      </c>
      <c r="AT185" s="235">
        <f t="shared" si="25"/>
        <v>0</v>
      </c>
      <c r="AU185" s="236">
        <f t="shared" si="27"/>
        <v>0</v>
      </c>
      <c r="AV185" s="236">
        <f t="shared" si="28"/>
        <v>0</v>
      </c>
      <c r="AW185" s="236">
        <f t="shared" si="28"/>
        <v>0</v>
      </c>
      <c r="AX185" s="236">
        <f t="shared" si="28"/>
        <v>0</v>
      </c>
      <c r="AY185" s="236">
        <f t="shared" si="28"/>
        <v>0</v>
      </c>
      <c r="AZ185" s="236">
        <f t="shared" si="33"/>
        <v>0</v>
      </c>
      <c r="BA185" s="236">
        <f t="shared" si="33"/>
        <v>0</v>
      </c>
      <c r="BB185" s="236">
        <f t="shared" si="33"/>
        <v>0</v>
      </c>
      <c r="BC185" s="236">
        <f t="shared" si="33"/>
        <v>0</v>
      </c>
      <c r="BD185" s="236">
        <f t="shared" si="33"/>
        <v>0</v>
      </c>
      <c r="BE185" s="236">
        <f t="shared" si="33"/>
        <v>0</v>
      </c>
      <c r="BF185" s="236">
        <f t="shared" si="26"/>
        <v>0</v>
      </c>
      <c r="BG185" s="236">
        <f t="shared" si="26"/>
        <v>0</v>
      </c>
      <c r="BH185" s="236">
        <f t="shared" si="26"/>
        <v>0</v>
      </c>
      <c r="BI185" s="236">
        <f t="shared" si="26"/>
        <v>0</v>
      </c>
      <c r="BJ185" s="236">
        <f t="shared" si="26"/>
        <v>0</v>
      </c>
      <c r="BK185" s="236">
        <f t="shared" si="26"/>
        <v>0</v>
      </c>
      <c r="BL185" s="235">
        <f t="shared" si="29"/>
        <v>0</v>
      </c>
      <c r="BM185" s="234"/>
      <c r="BN185" s="234"/>
      <c r="BO185" s="234"/>
      <c r="BP185" s="234"/>
      <c r="BQ185" s="234"/>
      <c r="BR185" s="234"/>
      <c r="BS185" s="234"/>
      <c r="BT185" s="234"/>
      <c r="BU185" s="234"/>
      <c r="BV185" s="234"/>
      <c r="BW185" s="234"/>
      <c r="BX185" s="234"/>
      <c r="BY185" s="234"/>
      <c r="BZ185" s="234"/>
      <c r="CA185" s="234"/>
      <c r="CB185" s="234"/>
      <c r="CC185" s="234"/>
      <c r="CD185" s="234"/>
      <c r="CE185" s="234"/>
      <c r="CF185" s="234"/>
      <c r="CG185" s="234"/>
      <c r="CH185" s="234"/>
      <c r="CI185" s="234"/>
    </row>
    <row r="186" spans="1:87">
      <c r="A186" s="234" t="s">
        <v>399</v>
      </c>
      <c r="B186" s="292">
        <v>0</v>
      </c>
      <c r="C186" s="292">
        <v>0</v>
      </c>
      <c r="D186" s="220">
        <v>0</v>
      </c>
      <c r="E186" s="220">
        <v>0</v>
      </c>
      <c r="F186" s="220">
        <v>0</v>
      </c>
      <c r="G186" s="220">
        <v>0</v>
      </c>
      <c r="H186" s="220">
        <v>0</v>
      </c>
      <c r="I186" s="220">
        <v>0</v>
      </c>
      <c r="J186" s="220">
        <v>0</v>
      </c>
      <c r="K186" s="220">
        <v>0</v>
      </c>
      <c r="L186" s="220">
        <v>0</v>
      </c>
      <c r="M186" s="220">
        <v>0</v>
      </c>
      <c r="N186" s="220">
        <v>0</v>
      </c>
      <c r="O186" s="220">
        <v>0</v>
      </c>
      <c r="P186" s="220">
        <f t="shared" si="30"/>
        <v>0</v>
      </c>
      <c r="Q186" s="220">
        <v>0</v>
      </c>
      <c r="R186" s="220">
        <v>0</v>
      </c>
      <c r="S186" s="220">
        <v>0</v>
      </c>
      <c r="T186" s="220">
        <v>0</v>
      </c>
      <c r="U186" s="220">
        <v>0</v>
      </c>
      <c r="V186" s="220">
        <v>0</v>
      </c>
      <c r="W186" s="220">
        <v>0</v>
      </c>
      <c r="X186" s="220">
        <v>0</v>
      </c>
      <c r="Y186" s="220">
        <v>0</v>
      </c>
      <c r="Z186" s="220">
        <v>0</v>
      </c>
      <c r="AA186" s="220">
        <v>0</v>
      </c>
      <c r="AB186" s="220">
        <v>0</v>
      </c>
      <c r="AC186" s="220">
        <v>0</v>
      </c>
      <c r="AD186" s="220">
        <v>0</v>
      </c>
      <c r="AE186" s="220">
        <v>0</v>
      </c>
      <c r="AF186" s="220">
        <v>0</v>
      </c>
      <c r="AG186" s="220">
        <f t="shared" si="31"/>
        <v>0</v>
      </c>
      <c r="AH186" s="234"/>
      <c r="AI186" s="235">
        <f t="shared" si="32"/>
        <v>0</v>
      </c>
      <c r="AJ186" s="235">
        <f t="shared" si="32"/>
        <v>0</v>
      </c>
      <c r="AK186" s="235">
        <f t="shared" si="32"/>
        <v>0</v>
      </c>
      <c r="AL186" s="235">
        <f t="shared" si="32"/>
        <v>0</v>
      </c>
      <c r="AM186" s="235">
        <f t="shared" si="32"/>
        <v>0</v>
      </c>
      <c r="AN186" s="235">
        <f t="shared" si="32"/>
        <v>0</v>
      </c>
      <c r="AO186" s="235">
        <f t="shared" si="25"/>
        <v>0</v>
      </c>
      <c r="AP186" s="235">
        <f t="shared" si="25"/>
        <v>0</v>
      </c>
      <c r="AQ186" s="235">
        <f t="shared" si="25"/>
        <v>0</v>
      </c>
      <c r="AR186" s="235">
        <f t="shared" si="25"/>
        <v>0</v>
      </c>
      <c r="AS186" s="235">
        <f t="shared" si="25"/>
        <v>0</v>
      </c>
      <c r="AT186" s="235">
        <f t="shared" si="25"/>
        <v>0</v>
      </c>
      <c r="AU186" s="236">
        <f t="shared" si="27"/>
        <v>0</v>
      </c>
      <c r="AV186" s="236">
        <f t="shared" si="28"/>
        <v>0</v>
      </c>
      <c r="AW186" s="236">
        <f t="shared" si="28"/>
        <v>0</v>
      </c>
      <c r="AX186" s="236">
        <f t="shared" si="28"/>
        <v>0</v>
      </c>
      <c r="AY186" s="236">
        <f t="shared" si="28"/>
        <v>0</v>
      </c>
      <c r="AZ186" s="236">
        <f t="shared" si="33"/>
        <v>0</v>
      </c>
      <c r="BA186" s="236">
        <f t="shared" si="33"/>
        <v>0</v>
      </c>
      <c r="BB186" s="236">
        <f t="shared" si="33"/>
        <v>0</v>
      </c>
      <c r="BC186" s="236">
        <f t="shared" si="33"/>
        <v>0</v>
      </c>
      <c r="BD186" s="236">
        <f t="shared" si="33"/>
        <v>0</v>
      </c>
      <c r="BE186" s="236">
        <f t="shared" si="33"/>
        <v>0</v>
      </c>
      <c r="BF186" s="236">
        <f t="shared" si="26"/>
        <v>0</v>
      </c>
      <c r="BG186" s="236">
        <f t="shared" si="26"/>
        <v>0</v>
      </c>
      <c r="BH186" s="236">
        <f t="shared" si="26"/>
        <v>0</v>
      </c>
      <c r="BI186" s="236">
        <f t="shared" si="26"/>
        <v>0</v>
      </c>
      <c r="BJ186" s="236">
        <f t="shared" si="26"/>
        <v>0</v>
      </c>
      <c r="BK186" s="236">
        <f t="shared" si="26"/>
        <v>0</v>
      </c>
      <c r="BL186" s="235">
        <f t="shared" si="29"/>
        <v>0</v>
      </c>
      <c r="BM186" s="234"/>
      <c r="BN186" s="234"/>
      <c r="BO186" s="234"/>
      <c r="BP186" s="234"/>
      <c r="BQ186" s="234"/>
      <c r="BR186" s="234"/>
      <c r="BS186" s="234"/>
      <c r="BT186" s="234"/>
      <c r="BU186" s="234"/>
      <c r="BV186" s="234"/>
      <c r="BW186" s="234"/>
      <c r="BX186" s="234"/>
      <c r="BY186" s="234"/>
      <c r="BZ186" s="234"/>
      <c r="CA186" s="234"/>
      <c r="CB186" s="234"/>
      <c r="CC186" s="234"/>
      <c r="CD186" s="234"/>
      <c r="CE186" s="234"/>
      <c r="CF186" s="234"/>
      <c r="CG186" s="234"/>
      <c r="CH186" s="234"/>
      <c r="CI186" s="234"/>
    </row>
    <row r="187" spans="1:87">
      <c r="A187" s="234" t="s">
        <v>400</v>
      </c>
      <c r="B187" s="292">
        <v>0</v>
      </c>
      <c r="C187" s="292">
        <v>0</v>
      </c>
      <c r="D187" s="220">
        <v>0</v>
      </c>
      <c r="E187" s="220">
        <v>0</v>
      </c>
      <c r="F187" s="220">
        <v>0</v>
      </c>
      <c r="G187" s="220">
        <v>0</v>
      </c>
      <c r="H187" s="220">
        <v>0</v>
      </c>
      <c r="I187" s="220">
        <v>0</v>
      </c>
      <c r="J187" s="220">
        <v>0</v>
      </c>
      <c r="K187" s="220">
        <v>0</v>
      </c>
      <c r="L187" s="220">
        <v>0</v>
      </c>
      <c r="M187" s="220">
        <v>0</v>
      </c>
      <c r="N187" s="220">
        <v>0</v>
      </c>
      <c r="O187" s="220">
        <v>0</v>
      </c>
      <c r="P187" s="220">
        <f t="shared" si="30"/>
        <v>0</v>
      </c>
      <c r="Q187" s="220">
        <v>0</v>
      </c>
      <c r="R187" s="220">
        <v>0</v>
      </c>
      <c r="S187" s="220">
        <v>0</v>
      </c>
      <c r="T187" s="220">
        <v>0</v>
      </c>
      <c r="U187" s="220">
        <v>0</v>
      </c>
      <c r="V187" s="220">
        <v>0</v>
      </c>
      <c r="W187" s="220">
        <v>0</v>
      </c>
      <c r="X187" s="220">
        <v>0</v>
      </c>
      <c r="Y187" s="220">
        <v>0</v>
      </c>
      <c r="Z187" s="220">
        <v>0</v>
      </c>
      <c r="AA187" s="220">
        <v>0</v>
      </c>
      <c r="AB187" s="220">
        <v>0</v>
      </c>
      <c r="AC187" s="220">
        <v>0</v>
      </c>
      <c r="AD187" s="220">
        <v>0</v>
      </c>
      <c r="AE187" s="220">
        <v>0</v>
      </c>
      <c r="AF187" s="220">
        <v>0</v>
      </c>
      <c r="AG187" s="220">
        <f t="shared" si="31"/>
        <v>0</v>
      </c>
      <c r="AH187" s="234"/>
      <c r="AI187" s="235">
        <f t="shared" si="32"/>
        <v>0</v>
      </c>
      <c r="AJ187" s="235">
        <f t="shared" si="32"/>
        <v>0</v>
      </c>
      <c r="AK187" s="235">
        <f t="shared" si="32"/>
        <v>0</v>
      </c>
      <c r="AL187" s="235">
        <f t="shared" si="32"/>
        <v>0</v>
      </c>
      <c r="AM187" s="235">
        <f t="shared" si="32"/>
        <v>0</v>
      </c>
      <c r="AN187" s="235">
        <f t="shared" si="32"/>
        <v>0</v>
      </c>
      <c r="AO187" s="235">
        <f t="shared" si="25"/>
        <v>0</v>
      </c>
      <c r="AP187" s="235">
        <f t="shared" si="25"/>
        <v>0</v>
      </c>
      <c r="AQ187" s="235">
        <f t="shared" si="25"/>
        <v>0</v>
      </c>
      <c r="AR187" s="235">
        <f t="shared" si="25"/>
        <v>0</v>
      </c>
      <c r="AS187" s="235">
        <f t="shared" si="25"/>
        <v>0</v>
      </c>
      <c r="AT187" s="235">
        <f t="shared" si="25"/>
        <v>0</v>
      </c>
      <c r="AU187" s="236">
        <f t="shared" si="27"/>
        <v>0</v>
      </c>
      <c r="AV187" s="236">
        <f t="shared" si="28"/>
        <v>0</v>
      </c>
      <c r="AW187" s="236">
        <f t="shared" si="28"/>
        <v>0</v>
      </c>
      <c r="AX187" s="236">
        <f t="shared" si="28"/>
        <v>0</v>
      </c>
      <c r="AY187" s="236">
        <f t="shared" si="28"/>
        <v>0</v>
      </c>
      <c r="AZ187" s="236">
        <f t="shared" si="33"/>
        <v>0</v>
      </c>
      <c r="BA187" s="236">
        <f t="shared" si="33"/>
        <v>0</v>
      </c>
      <c r="BB187" s="236">
        <f t="shared" si="33"/>
        <v>0</v>
      </c>
      <c r="BC187" s="236">
        <f t="shared" si="33"/>
        <v>0</v>
      </c>
      <c r="BD187" s="236">
        <f t="shared" si="33"/>
        <v>0</v>
      </c>
      <c r="BE187" s="236">
        <f t="shared" si="33"/>
        <v>0</v>
      </c>
      <c r="BF187" s="236">
        <f t="shared" si="26"/>
        <v>0</v>
      </c>
      <c r="BG187" s="236">
        <f t="shared" si="26"/>
        <v>0</v>
      </c>
      <c r="BH187" s="236">
        <f t="shared" si="26"/>
        <v>0</v>
      </c>
      <c r="BI187" s="236">
        <f t="shared" si="26"/>
        <v>0</v>
      </c>
      <c r="BJ187" s="236">
        <f t="shared" si="26"/>
        <v>0</v>
      </c>
      <c r="BK187" s="236">
        <f t="shared" si="26"/>
        <v>0</v>
      </c>
      <c r="BL187" s="235">
        <f t="shared" si="29"/>
        <v>0</v>
      </c>
      <c r="BM187" s="234"/>
      <c r="BN187" s="234"/>
      <c r="BO187" s="234"/>
      <c r="BP187" s="234"/>
      <c r="BQ187" s="234"/>
      <c r="BR187" s="234"/>
      <c r="BS187" s="234"/>
      <c r="BT187" s="234"/>
      <c r="BU187" s="234"/>
      <c r="BV187" s="234"/>
      <c r="BW187" s="234"/>
      <c r="BX187" s="234"/>
      <c r="BY187" s="234"/>
      <c r="BZ187" s="234"/>
      <c r="CA187" s="234"/>
      <c r="CB187" s="234"/>
      <c r="CC187" s="234"/>
      <c r="CD187" s="234"/>
      <c r="CE187" s="234"/>
      <c r="CF187" s="234"/>
      <c r="CG187" s="234"/>
      <c r="CH187" s="234"/>
      <c r="CI187" s="234"/>
    </row>
    <row r="188" spans="1:87">
      <c r="A188" s="234" t="s">
        <v>401</v>
      </c>
      <c r="B188" s="292">
        <v>3.4599999999999999E-2</v>
      </c>
      <c r="C188" s="292">
        <v>3.4599999999999999E-2</v>
      </c>
      <c r="D188" s="220">
        <v>3842359.84</v>
      </c>
      <c r="E188" s="220">
        <v>3949295.89</v>
      </c>
      <c r="F188" s="220">
        <v>4047821.38</v>
      </c>
      <c r="G188" s="220">
        <v>4043964.38</v>
      </c>
      <c r="H188" s="220">
        <v>4048517.93</v>
      </c>
      <c r="I188" s="220">
        <v>4060683.45</v>
      </c>
      <c r="J188" s="220">
        <v>4113089.895</v>
      </c>
      <c r="K188" s="220">
        <v>4202384.42</v>
      </c>
      <c r="L188" s="220">
        <v>4306448.125</v>
      </c>
      <c r="M188" s="220">
        <v>4410021.335</v>
      </c>
      <c r="N188" s="220">
        <v>4471329.1900000004</v>
      </c>
      <c r="O188" s="220">
        <v>4496818.7149999999</v>
      </c>
      <c r="P188" s="220">
        <f t="shared" si="30"/>
        <v>49992734.549999997</v>
      </c>
      <c r="Q188" s="220">
        <v>4549758.9750000006</v>
      </c>
      <c r="R188" s="220">
        <v>4657026.9400000004</v>
      </c>
      <c r="S188" s="220">
        <v>4763721.1500000013</v>
      </c>
      <c r="T188" s="220">
        <v>4842964.6300000018</v>
      </c>
      <c r="U188" s="220">
        <v>4911318.4550000019</v>
      </c>
      <c r="V188" s="220">
        <v>4986609.4450000022</v>
      </c>
      <c r="W188" s="220">
        <v>5049638.0550000016</v>
      </c>
      <c r="X188" s="220">
        <v>5158383.1750000017</v>
      </c>
      <c r="Y188" s="220">
        <v>5294579.0250000013</v>
      </c>
      <c r="Z188" s="220">
        <v>5356239.4700000016</v>
      </c>
      <c r="AA188" s="220">
        <v>5382990.0150000015</v>
      </c>
      <c r="AB188" s="220">
        <v>5400702.3350000018</v>
      </c>
      <c r="AC188" s="220">
        <v>5459320.6650000019</v>
      </c>
      <c r="AD188" s="220">
        <v>5561233.6350000016</v>
      </c>
      <c r="AE188" s="220">
        <v>5637775.7550000018</v>
      </c>
      <c r="AF188" s="220">
        <v>6280044.1900000013</v>
      </c>
      <c r="AG188" s="220">
        <f t="shared" si="31"/>
        <v>64478834.220000029</v>
      </c>
      <c r="AH188" s="234"/>
      <c r="AI188" s="235">
        <f t="shared" si="32"/>
        <v>11078.8</v>
      </c>
      <c r="AJ188" s="235">
        <f t="shared" si="32"/>
        <v>11387.14</v>
      </c>
      <c r="AK188" s="235">
        <f t="shared" si="32"/>
        <v>11671.22</v>
      </c>
      <c r="AL188" s="235">
        <f t="shared" si="32"/>
        <v>11660.1</v>
      </c>
      <c r="AM188" s="235">
        <f t="shared" si="32"/>
        <v>11673.23</v>
      </c>
      <c r="AN188" s="235">
        <f t="shared" si="32"/>
        <v>11708.3</v>
      </c>
      <c r="AO188" s="235">
        <f t="shared" si="25"/>
        <v>11859.41</v>
      </c>
      <c r="AP188" s="235">
        <f t="shared" si="25"/>
        <v>12116.88</v>
      </c>
      <c r="AQ188" s="235">
        <f t="shared" si="25"/>
        <v>12416.93</v>
      </c>
      <c r="AR188" s="235">
        <f t="shared" ref="AR188:AT251" si="34">ROUND(M188*$B188/12,2)</f>
        <v>12715.56</v>
      </c>
      <c r="AS188" s="235">
        <f t="shared" si="34"/>
        <v>12892.33</v>
      </c>
      <c r="AT188" s="235">
        <f t="shared" si="34"/>
        <v>12965.83</v>
      </c>
      <c r="AU188" s="236">
        <f t="shared" si="27"/>
        <v>144145.72999999998</v>
      </c>
      <c r="AV188" s="236">
        <f t="shared" si="28"/>
        <v>13118.47</v>
      </c>
      <c r="AW188" s="236">
        <f t="shared" si="28"/>
        <v>13427.76</v>
      </c>
      <c r="AX188" s="236">
        <f t="shared" si="28"/>
        <v>13735.4</v>
      </c>
      <c r="AY188" s="236">
        <f t="shared" si="28"/>
        <v>13963.88</v>
      </c>
      <c r="AZ188" s="236">
        <f t="shared" si="33"/>
        <v>14160.97</v>
      </c>
      <c r="BA188" s="236">
        <f t="shared" si="33"/>
        <v>14378.06</v>
      </c>
      <c r="BB188" s="236">
        <f t="shared" si="33"/>
        <v>14559.79</v>
      </c>
      <c r="BC188" s="236">
        <f t="shared" si="33"/>
        <v>14873.34</v>
      </c>
      <c r="BD188" s="236">
        <f t="shared" si="33"/>
        <v>15266.04</v>
      </c>
      <c r="BE188" s="236">
        <f t="shared" si="33"/>
        <v>15443.82</v>
      </c>
      <c r="BF188" s="236">
        <f t="shared" si="26"/>
        <v>15520.95</v>
      </c>
      <c r="BG188" s="236">
        <f t="shared" si="26"/>
        <v>15572.03</v>
      </c>
      <c r="BH188" s="236">
        <f t="shared" si="26"/>
        <v>15741.04</v>
      </c>
      <c r="BI188" s="236">
        <f t="shared" ref="BI188:BK251" si="35">ROUND(AD188*$C188/12,2)</f>
        <v>16034.89</v>
      </c>
      <c r="BJ188" s="236">
        <f t="shared" si="35"/>
        <v>16255.59</v>
      </c>
      <c r="BK188" s="236">
        <f t="shared" si="35"/>
        <v>18107.46</v>
      </c>
      <c r="BL188" s="235">
        <f t="shared" si="29"/>
        <v>185913.97999999998</v>
      </c>
      <c r="BM188" s="234"/>
      <c r="BN188" s="234"/>
      <c r="BO188" s="234"/>
      <c r="BP188" s="234"/>
      <c r="BQ188" s="234"/>
      <c r="BR188" s="234"/>
      <c r="BS188" s="234"/>
      <c r="BT188" s="234"/>
      <c r="BU188" s="234"/>
      <c r="BV188" s="234"/>
      <c r="BW188" s="234"/>
      <c r="BX188" s="234"/>
      <c r="BY188" s="234"/>
      <c r="BZ188" s="234"/>
      <c r="CA188" s="234"/>
      <c r="CB188" s="234"/>
      <c r="CC188" s="234"/>
      <c r="CD188" s="234"/>
      <c r="CE188" s="234"/>
      <c r="CF188" s="234"/>
      <c r="CG188" s="234"/>
      <c r="CH188" s="234"/>
      <c r="CI188" s="234"/>
    </row>
    <row r="189" spans="1:87">
      <c r="A189" s="234" t="s">
        <v>402</v>
      </c>
      <c r="B189" s="292">
        <v>2.2600000000000002E-2</v>
      </c>
      <c r="C189" s="292">
        <v>2.2600000000000002E-2</v>
      </c>
      <c r="D189" s="220">
        <v>7618815.3899999997</v>
      </c>
      <c r="E189" s="220">
        <v>7625728.1200000001</v>
      </c>
      <c r="F189" s="220">
        <v>7629413.8300000001</v>
      </c>
      <c r="G189" s="220">
        <v>7631001.7699999996</v>
      </c>
      <c r="H189" s="220">
        <v>7632534.5600000005</v>
      </c>
      <c r="I189" s="220">
        <v>7635171.2599999998</v>
      </c>
      <c r="J189" s="220">
        <v>7637037.3799999999</v>
      </c>
      <c r="K189" s="220">
        <v>7637037.3799999999</v>
      </c>
      <c r="L189" s="220">
        <v>7637037.3799999999</v>
      </c>
      <c r="M189" s="220">
        <v>7706530.3799999999</v>
      </c>
      <c r="N189" s="220">
        <v>7776023.3799999999</v>
      </c>
      <c r="O189" s="220">
        <v>7776023.3799999999</v>
      </c>
      <c r="P189" s="220">
        <f t="shared" si="30"/>
        <v>91942354.209999993</v>
      </c>
      <c r="Q189" s="220">
        <v>7776023.3799999999</v>
      </c>
      <c r="R189" s="220">
        <v>7776023.3799999999</v>
      </c>
      <c r="S189" s="220">
        <v>7913151.3399999999</v>
      </c>
      <c r="T189" s="220">
        <v>8124421.2999999998</v>
      </c>
      <c r="U189" s="220">
        <v>8198563.2999999998</v>
      </c>
      <c r="V189" s="220">
        <v>8231896.0750000002</v>
      </c>
      <c r="W189" s="220">
        <v>8479281.625</v>
      </c>
      <c r="X189" s="220">
        <v>8693334.4000000004</v>
      </c>
      <c r="Y189" s="220">
        <v>8707522</v>
      </c>
      <c r="Z189" s="220">
        <v>8806304.379999999</v>
      </c>
      <c r="AA189" s="220">
        <v>8890899.1600000001</v>
      </c>
      <c r="AB189" s="220">
        <v>8890899.1600000001</v>
      </c>
      <c r="AC189" s="220">
        <v>8890899.1600000001</v>
      </c>
      <c r="AD189" s="220">
        <v>8909367.1600000001</v>
      </c>
      <c r="AE189" s="220">
        <v>11339703.305</v>
      </c>
      <c r="AF189" s="220">
        <v>13762212.149999999</v>
      </c>
      <c r="AG189" s="220">
        <f t="shared" si="31"/>
        <v>111800881.875</v>
      </c>
      <c r="AH189" s="234"/>
      <c r="AI189" s="235">
        <f t="shared" si="32"/>
        <v>14348.77</v>
      </c>
      <c r="AJ189" s="235">
        <f t="shared" si="32"/>
        <v>14361.79</v>
      </c>
      <c r="AK189" s="235">
        <f t="shared" si="32"/>
        <v>14368.73</v>
      </c>
      <c r="AL189" s="235">
        <f t="shared" si="32"/>
        <v>14371.72</v>
      </c>
      <c r="AM189" s="235">
        <f t="shared" si="32"/>
        <v>14374.61</v>
      </c>
      <c r="AN189" s="235">
        <f t="shared" si="32"/>
        <v>14379.57</v>
      </c>
      <c r="AO189" s="235">
        <f t="shared" si="32"/>
        <v>14383.09</v>
      </c>
      <c r="AP189" s="235">
        <f t="shared" si="32"/>
        <v>14383.09</v>
      </c>
      <c r="AQ189" s="235">
        <f t="shared" si="32"/>
        <v>14383.09</v>
      </c>
      <c r="AR189" s="235">
        <f t="shared" si="34"/>
        <v>14513.97</v>
      </c>
      <c r="AS189" s="235">
        <f t="shared" si="34"/>
        <v>14644.84</v>
      </c>
      <c r="AT189" s="235">
        <f t="shared" si="34"/>
        <v>14644.84</v>
      </c>
      <c r="AU189" s="236">
        <f t="shared" si="27"/>
        <v>173158.11</v>
      </c>
      <c r="AV189" s="236">
        <f t="shared" si="28"/>
        <v>14644.84</v>
      </c>
      <c r="AW189" s="236">
        <f t="shared" si="28"/>
        <v>14644.84</v>
      </c>
      <c r="AX189" s="236">
        <f t="shared" si="28"/>
        <v>14903.1</v>
      </c>
      <c r="AY189" s="236">
        <f t="shared" si="28"/>
        <v>15300.99</v>
      </c>
      <c r="AZ189" s="236">
        <f t="shared" si="33"/>
        <v>15440.63</v>
      </c>
      <c r="BA189" s="236">
        <f t="shared" si="33"/>
        <v>15503.4</v>
      </c>
      <c r="BB189" s="236">
        <f t="shared" si="33"/>
        <v>15969.31</v>
      </c>
      <c r="BC189" s="236">
        <f t="shared" si="33"/>
        <v>16372.45</v>
      </c>
      <c r="BD189" s="236">
        <f t="shared" si="33"/>
        <v>16399.169999999998</v>
      </c>
      <c r="BE189" s="236">
        <f t="shared" si="33"/>
        <v>16585.21</v>
      </c>
      <c r="BF189" s="236">
        <f t="shared" si="33"/>
        <v>16744.53</v>
      </c>
      <c r="BG189" s="236">
        <f t="shared" si="33"/>
        <v>16744.53</v>
      </c>
      <c r="BH189" s="236">
        <f t="shared" si="33"/>
        <v>16744.53</v>
      </c>
      <c r="BI189" s="236">
        <f t="shared" si="35"/>
        <v>16779.310000000001</v>
      </c>
      <c r="BJ189" s="236">
        <f t="shared" si="35"/>
        <v>21356.44</v>
      </c>
      <c r="BK189" s="236">
        <f t="shared" si="35"/>
        <v>25918.83</v>
      </c>
      <c r="BL189" s="235">
        <f t="shared" si="29"/>
        <v>210558.33999999997</v>
      </c>
      <c r="BM189" s="234"/>
      <c r="BN189" s="234"/>
      <c r="BO189" s="234"/>
      <c r="BP189" s="234"/>
      <c r="BQ189" s="234"/>
      <c r="BR189" s="234"/>
      <c r="BS189" s="234"/>
      <c r="BT189" s="234"/>
      <c r="BU189" s="234"/>
      <c r="BV189" s="234"/>
      <c r="BW189" s="234"/>
      <c r="BX189" s="234"/>
      <c r="BY189" s="234"/>
      <c r="BZ189" s="234"/>
      <c r="CA189" s="234"/>
      <c r="CB189" s="234"/>
      <c r="CC189" s="234"/>
      <c r="CD189" s="234"/>
      <c r="CE189" s="234"/>
      <c r="CF189" s="234"/>
      <c r="CG189" s="234"/>
      <c r="CH189" s="234"/>
      <c r="CI189" s="234"/>
    </row>
    <row r="190" spans="1:87">
      <c r="A190" s="234" t="s">
        <v>403</v>
      </c>
      <c r="B190" s="292">
        <v>0</v>
      </c>
      <c r="C190" s="292">
        <v>0</v>
      </c>
      <c r="D190" s="220">
        <v>0</v>
      </c>
      <c r="E190" s="220">
        <v>0</v>
      </c>
      <c r="F190" s="220">
        <v>0</v>
      </c>
      <c r="G190" s="220">
        <v>0</v>
      </c>
      <c r="H190" s="220">
        <v>0</v>
      </c>
      <c r="I190" s="220">
        <v>0</v>
      </c>
      <c r="J190" s="220">
        <v>0</v>
      </c>
      <c r="K190" s="220">
        <v>0</v>
      </c>
      <c r="L190" s="220">
        <v>0</v>
      </c>
      <c r="M190" s="220">
        <v>0</v>
      </c>
      <c r="N190" s="220">
        <v>0</v>
      </c>
      <c r="O190" s="220">
        <v>0</v>
      </c>
      <c r="P190" s="220">
        <f t="shared" si="30"/>
        <v>0</v>
      </c>
      <c r="Q190" s="220">
        <v>0</v>
      </c>
      <c r="R190" s="220">
        <v>0</v>
      </c>
      <c r="S190" s="220">
        <v>0</v>
      </c>
      <c r="T190" s="220">
        <v>0</v>
      </c>
      <c r="U190" s="220">
        <v>0</v>
      </c>
      <c r="V190" s="220">
        <v>0</v>
      </c>
      <c r="W190" s="220">
        <v>0</v>
      </c>
      <c r="X190" s="220">
        <v>0</v>
      </c>
      <c r="Y190" s="220">
        <v>0</v>
      </c>
      <c r="Z190" s="220">
        <v>0</v>
      </c>
      <c r="AA190" s="220">
        <v>0</v>
      </c>
      <c r="AB190" s="220">
        <v>0</v>
      </c>
      <c r="AC190" s="220">
        <v>0</v>
      </c>
      <c r="AD190" s="220">
        <v>0</v>
      </c>
      <c r="AE190" s="220">
        <v>0</v>
      </c>
      <c r="AF190" s="220">
        <v>0</v>
      </c>
      <c r="AG190" s="220">
        <f t="shared" si="31"/>
        <v>0</v>
      </c>
      <c r="AH190" s="234"/>
      <c r="AI190" s="235">
        <f t="shared" ref="AI190:AQ218" si="36">ROUND(D190*$B190/12,2)</f>
        <v>0</v>
      </c>
      <c r="AJ190" s="235">
        <f t="shared" si="36"/>
        <v>0</v>
      </c>
      <c r="AK190" s="235">
        <f t="shared" si="36"/>
        <v>0</v>
      </c>
      <c r="AL190" s="235">
        <f t="shared" si="36"/>
        <v>0</v>
      </c>
      <c r="AM190" s="235">
        <f t="shared" si="36"/>
        <v>0</v>
      </c>
      <c r="AN190" s="235">
        <f t="shared" si="36"/>
        <v>0</v>
      </c>
      <c r="AO190" s="235">
        <f t="shared" si="36"/>
        <v>0</v>
      </c>
      <c r="AP190" s="235">
        <f t="shared" si="36"/>
        <v>0</v>
      </c>
      <c r="AQ190" s="235">
        <f t="shared" si="36"/>
        <v>0</v>
      </c>
      <c r="AR190" s="235">
        <f t="shared" si="34"/>
        <v>0</v>
      </c>
      <c r="AS190" s="235">
        <f t="shared" si="34"/>
        <v>0</v>
      </c>
      <c r="AT190" s="235">
        <f t="shared" si="34"/>
        <v>0</v>
      </c>
      <c r="AU190" s="236">
        <f t="shared" si="27"/>
        <v>0</v>
      </c>
      <c r="AV190" s="236">
        <f t="shared" si="28"/>
        <v>0</v>
      </c>
      <c r="AW190" s="236">
        <f t="shared" si="28"/>
        <v>0</v>
      </c>
      <c r="AX190" s="236">
        <f t="shared" si="28"/>
        <v>0</v>
      </c>
      <c r="AY190" s="236">
        <f t="shared" si="28"/>
        <v>0</v>
      </c>
      <c r="AZ190" s="236">
        <f t="shared" ref="AZ190:BH218" si="37">ROUND(U190*$C190/12,2)</f>
        <v>0</v>
      </c>
      <c r="BA190" s="236">
        <f t="shared" si="37"/>
        <v>0</v>
      </c>
      <c r="BB190" s="236">
        <f t="shared" si="37"/>
        <v>0</v>
      </c>
      <c r="BC190" s="236">
        <f t="shared" si="37"/>
        <v>0</v>
      </c>
      <c r="BD190" s="236">
        <f t="shared" si="37"/>
        <v>0</v>
      </c>
      <c r="BE190" s="236">
        <f t="shared" si="37"/>
        <v>0</v>
      </c>
      <c r="BF190" s="236">
        <f t="shared" si="37"/>
        <v>0</v>
      </c>
      <c r="BG190" s="236">
        <f t="shared" si="37"/>
        <v>0</v>
      </c>
      <c r="BH190" s="236">
        <f t="shared" si="37"/>
        <v>0</v>
      </c>
      <c r="BI190" s="236">
        <f t="shared" si="35"/>
        <v>0</v>
      </c>
      <c r="BJ190" s="236">
        <f t="shared" si="35"/>
        <v>0</v>
      </c>
      <c r="BK190" s="236">
        <f t="shared" si="35"/>
        <v>0</v>
      </c>
      <c r="BL190" s="235">
        <f t="shared" si="29"/>
        <v>0</v>
      </c>
      <c r="BM190" s="234"/>
      <c r="BN190" s="234"/>
      <c r="BO190" s="234"/>
      <c r="BP190" s="234"/>
      <c r="BQ190" s="234"/>
      <c r="BR190" s="234"/>
      <c r="BS190" s="234"/>
      <c r="BT190" s="234"/>
      <c r="BU190" s="234"/>
      <c r="BV190" s="234"/>
      <c r="BW190" s="234"/>
      <c r="BX190" s="234"/>
      <c r="BY190" s="234"/>
      <c r="BZ190" s="234"/>
      <c r="CA190" s="234"/>
      <c r="CB190" s="234"/>
      <c r="CC190" s="234"/>
      <c r="CD190" s="234"/>
      <c r="CE190" s="234"/>
      <c r="CF190" s="234"/>
      <c r="CG190" s="234"/>
      <c r="CH190" s="234"/>
      <c r="CI190" s="234"/>
    </row>
    <row r="191" spans="1:87">
      <c r="A191" s="234" t="s">
        <v>404</v>
      </c>
      <c r="B191" s="292">
        <v>0</v>
      </c>
      <c r="C191" s="292">
        <v>0</v>
      </c>
      <c r="D191" s="220">
        <v>0</v>
      </c>
      <c r="E191" s="220">
        <v>0</v>
      </c>
      <c r="F191" s="220">
        <v>0</v>
      </c>
      <c r="G191" s="220">
        <v>0</v>
      </c>
      <c r="H191" s="220">
        <v>0</v>
      </c>
      <c r="I191" s="220">
        <v>0</v>
      </c>
      <c r="J191" s="220">
        <v>0</v>
      </c>
      <c r="K191" s="220">
        <v>0</v>
      </c>
      <c r="L191" s="220">
        <v>0</v>
      </c>
      <c r="M191" s="220">
        <v>0</v>
      </c>
      <c r="N191" s="220">
        <v>0</v>
      </c>
      <c r="O191" s="220">
        <v>0</v>
      </c>
      <c r="P191" s="220">
        <f t="shared" si="30"/>
        <v>0</v>
      </c>
      <c r="Q191" s="220">
        <v>0</v>
      </c>
      <c r="R191" s="220">
        <v>0</v>
      </c>
      <c r="S191" s="220">
        <v>0</v>
      </c>
      <c r="T191" s="220">
        <v>0</v>
      </c>
      <c r="U191" s="220">
        <v>0</v>
      </c>
      <c r="V191" s="220">
        <v>0</v>
      </c>
      <c r="W191" s="220">
        <v>0</v>
      </c>
      <c r="X191" s="220">
        <v>0</v>
      </c>
      <c r="Y191" s="220">
        <v>0</v>
      </c>
      <c r="Z191" s="220">
        <v>0</v>
      </c>
      <c r="AA191" s="220">
        <v>0</v>
      </c>
      <c r="AB191" s="220">
        <v>0</v>
      </c>
      <c r="AC191" s="220">
        <v>0</v>
      </c>
      <c r="AD191" s="220">
        <v>0</v>
      </c>
      <c r="AE191" s="220">
        <v>0</v>
      </c>
      <c r="AF191" s="220">
        <v>0</v>
      </c>
      <c r="AG191" s="220">
        <f t="shared" si="31"/>
        <v>0</v>
      </c>
      <c r="AH191" s="234"/>
      <c r="AI191" s="235">
        <f t="shared" si="36"/>
        <v>0</v>
      </c>
      <c r="AJ191" s="235">
        <f t="shared" si="36"/>
        <v>0</v>
      </c>
      <c r="AK191" s="235">
        <f t="shared" si="36"/>
        <v>0</v>
      </c>
      <c r="AL191" s="235">
        <f t="shared" si="36"/>
        <v>0</v>
      </c>
      <c r="AM191" s="235">
        <f t="shared" si="36"/>
        <v>0</v>
      </c>
      <c r="AN191" s="235">
        <f t="shared" si="36"/>
        <v>0</v>
      </c>
      <c r="AO191" s="235">
        <f t="shared" si="36"/>
        <v>0</v>
      </c>
      <c r="AP191" s="235">
        <f t="shared" si="36"/>
        <v>0</v>
      </c>
      <c r="AQ191" s="235">
        <f t="shared" si="36"/>
        <v>0</v>
      </c>
      <c r="AR191" s="235">
        <f t="shared" si="34"/>
        <v>0</v>
      </c>
      <c r="AS191" s="235">
        <f t="shared" si="34"/>
        <v>0</v>
      </c>
      <c r="AT191" s="235">
        <f t="shared" si="34"/>
        <v>0</v>
      </c>
      <c r="AU191" s="236">
        <f t="shared" si="27"/>
        <v>0</v>
      </c>
      <c r="AV191" s="236">
        <f t="shared" si="28"/>
        <v>0</v>
      </c>
      <c r="AW191" s="236">
        <f t="shared" si="28"/>
        <v>0</v>
      </c>
      <c r="AX191" s="236">
        <f t="shared" si="28"/>
        <v>0</v>
      </c>
      <c r="AY191" s="236">
        <f t="shared" si="28"/>
        <v>0</v>
      </c>
      <c r="AZ191" s="236">
        <f t="shared" si="37"/>
        <v>0</v>
      </c>
      <c r="BA191" s="236">
        <f t="shared" si="37"/>
        <v>0</v>
      </c>
      <c r="BB191" s="236">
        <f t="shared" si="37"/>
        <v>0</v>
      </c>
      <c r="BC191" s="236">
        <f t="shared" si="37"/>
        <v>0</v>
      </c>
      <c r="BD191" s="236">
        <f t="shared" si="37"/>
        <v>0</v>
      </c>
      <c r="BE191" s="236">
        <f t="shared" si="37"/>
        <v>0</v>
      </c>
      <c r="BF191" s="236">
        <f t="shared" si="37"/>
        <v>0</v>
      </c>
      <c r="BG191" s="236">
        <f t="shared" si="37"/>
        <v>0</v>
      </c>
      <c r="BH191" s="236">
        <f t="shared" si="37"/>
        <v>0</v>
      </c>
      <c r="BI191" s="236">
        <f t="shared" si="35"/>
        <v>0</v>
      </c>
      <c r="BJ191" s="236">
        <f t="shared" si="35"/>
        <v>0</v>
      </c>
      <c r="BK191" s="236">
        <f t="shared" si="35"/>
        <v>0</v>
      </c>
      <c r="BL191" s="235">
        <f t="shared" si="29"/>
        <v>0</v>
      </c>
      <c r="BM191" s="234"/>
      <c r="BN191" s="234"/>
      <c r="BO191" s="234"/>
      <c r="BP191" s="234"/>
      <c r="BQ191" s="234"/>
      <c r="BR191" s="234"/>
      <c r="BS191" s="234"/>
      <c r="BT191" s="234"/>
      <c r="BU191" s="234"/>
      <c r="BV191" s="234"/>
      <c r="BW191" s="234"/>
      <c r="BX191" s="234"/>
      <c r="BY191" s="234"/>
      <c r="BZ191" s="234"/>
      <c r="CA191" s="234"/>
      <c r="CB191" s="234"/>
      <c r="CC191" s="234"/>
      <c r="CD191" s="234"/>
      <c r="CE191" s="234"/>
      <c r="CF191" s="234"/>
      <c r="CG191" s="234"/>
      <c r="CH191" s="234"/>
      <c r="CI191" s="234"/>
    </row>
    <row r="192" spans="1:87">
      <c r="A192" s="234" t="s">
        <v>405</v>
      </c>
      <c r="B192" s="231">
        <v>0</v>
      </c>
      <c r="C192" s="231">
        <v>0</v>
      </c>
      <c r="D192" s="220">
        <v>855636.47</v>
      </c>
      <c r="E192" s="220">
        <v>855636.47</v>
      </c>
      <c r="F192" s="220">
        <v>855636.47</v>
      </c>
      <c r="G192" s="220">
        <v>855636.47</v>
      </c>
      <c r="H192" s="220">
        <v>855636.47</v>
      </c>
      <c r="I192" s="220">
        <v>855636.47</v>
      </c>
      <c r="J192" s="220">
        <v>855636.47</v>
      </c>
      <c r="K192" s="220">
        <v>855636.47</v>
      </c>
      <c r="L192" s="220">
        <v>855636.47</v>
      </c>
      <c r="M192" s="220">
        <v>855636.47</v>
      </c>
      <c r="N192" s="220">
        <v>855636.47</v>
      </c>
      <c r="O192" s="220">
        <v>855636.47</v>
      </c>
      <c r="P192" s="220">
        <f t="shared" si="30"/>
        <v>10267637.640000001</v>
      </c>
      <c r="Q192" s="220">
        <v>855636.47</v>
      </c>
      <c r="R192" s="220">
        <v>855636.47</v>
      </c>
      <c r="S192" s="220">
        <v>855636.47</v>
      </c>
      <c r="T192" s="220">
        <v>855636.47</v>
      </c>
      <c r="U192" s="220">
        <v>855636.47</v>
      </c>
      <c r="V192" s="220">
        <v>855636.47</v>
      </c>
      <c r="W192" s="220">
        <v>855636.47</v>
      </c>
      <c r="X192" s="220">
        <v>855636.47</v>
      </c>
      <c r="Y192" s="220">
        <v>855636.47</v>
      </c>
      <c r="Z192" s="220">
        <v>855636.47</v>
      </c>
      <c r="AA192" s="220">
        <v>855636.47</v>
      </c>
      <c r="AB192" s="220">
        <v>855636.47</v>
      </c>
      <c r="AC192" s="220">
        <v>855636.47</v>
      </c>
      <c r="AD192" s="220">
        <v>855636.47</v>
      </c>
      <c r="AE192" s="220">
        <v>855636.47</v>
      </c>
      <c r="AF192" s="220">
        <v>855636.47</v>
      </c>
      <c r="AG192" s="220">
        <f t="shared" si="31"/>
        <v>10267637.640000001</v>
      </c>
      <c r="AH192" s="234"/>
      <c r="AI192" s="235">
        <f t="shared" si="36"/>
        <v>0</v>
      </c>
      <c r="AJ192" s="235">
        <f t="shared" si="36"/>
        <v>0</v>
      </c>
      <c r="AK192" s="235">
        <f t="shared" si="36"/>
        <v>0</v>
      </c>
      <c r="AL192" s="235">
        <f t="shared" si="36"/>
        <v>0</v>
      </c>
      <c r="AM192" s="235">
        <f t="shared" si="36"/>
        <v>0</v>
      </c>
      <c r="AN192" s="235">
        <f t="shared" si="36"/>
        <v>0</v>
      </c>
      <c r="AO192" s="235">
        <f t="shared" si="36"/>
        <v>0</v>
      </c>
      <c r="AP192" s="235">
        <f t="shared" si="36"/>
        <v>0</v>
      </c>
      <c r="AQ192" s="235">
        <f t="shared" si="36"/>
        <v>0</v>
      </c>
      <c r="AR192" s="235">
        <f t="shared" si="34"/>
        <v>0</v>
      </c>
      <c r="AS192" s="235">
        <f t="shared" si="34"/>
        <v>0</v>
      </c>
      <c r="AT192" s="235">
        <f t="shared" si="34"/>
        <v>0</v>
      </c>
      <c r="AU192" s="236">
        <f t="shared" si="27"/>
        <v>0</v>
      </c>
      <c r="AV192" s="236">
        <f t="shared" si="28"/>
        <v>0</v>
      </c>
      <c r="AW192" s="236">
        <f t="shared" si="28"/>
        <v>0</v>
      </c>
      <c r="AX192" s="236">
        <f t="shared" si="28"/>
        <v>0</v>
      </c>
      <c r="AY192" s="236">
        <f t="shared" si="28"/>
        <v>0</v>
      </c>
      <c r="AZ192" s="236">
        <f t="shared" si="37"/>
        <v>0</v>
      </c>
      <c r="BA192" s="236">
        <f t="shared" si="37"/>
        <v>0</v>
      </c>
      <c r="BB192" s="236">
        <f t="shared" si="37"/>
        <v>0</v>
      </c>
      <c r="BC192" s="236">
        <f t="shared" si="37"/>
        <v>0</v>
      </c>
      <c r="BD192" s="236">
        <f t="shared" si="37"/>
        <v>0</v>
      </c>
      <c r="BE192" s="236">
        <f t="shared" si="37"/>
        <v>0</v>
      </c>
      <c r="BF192" s="236">
        <f t="shared" si="37"/>
        <v>0</v>
      </c>
      <c r="BG192" s="236">
        <f t="shared" si="37"/>
        <v>0</v>
      </c>
      <c r="BH192" s="236">
        <f t="shared" si="37"/>
        <v>0</v>
      </c>
      <c r="BI192" s="236">
        <f t="shared" si="35"/>
        <v>0</v>
      </c>
      <c r="BJ192" s="236">
        <f t="shared" si="35"/>
        <v>0</v>
      </c>
      <c r="BK192" s="236">
        <f t="shared" si="35"/>
        <v>0</v>
      </c>
      <c r="BL192" s="235">
        <f t="shared" si="29"/>
        <v>0</v>
      </c>
      <c r="BM192" s="234"/>
      <c r="BN192" s="234"/>
      <c r="BO192" s="234"/>
      <c r="BP192" s="234"/>
      <c r="BQ192" s="234"/>
      <c r="BR192" s="234"/>
      <c r="BS192" s="234"/>
      <c r="BT192" s="234"/>
      <c r="BU192" s="234"/>
      <c r="BV192" s="234"/>
      <c r="BW192" s="234"/>
      <c r="BX192" s="234"/>
      <c r="BY192" s="234"/>
      <c r="BZ192" s="234"/>
      <c r="CA192" s="234"/>
      <c r="CB192" s="234"/>
      <c r="CC192" s="234"/>
      <c r="CD192" s="234"/>
      <c r="CE192" s="234"/>
      <c r="CF192" s="234"/>
      <c r="CG192" s="234"/>
      <c r="CH192" s="234"/>
      <c r="CI192" s="234"/>
    </row>
    <row r="193" spans="1:87">
      <c r="A193" s="234" t="s">
        <v>406</v>
      </c>
      <c r="B193" s="231">
        <v>2.4799999999999999E-2</v>
      </c>
      <c r="C193" s="231">
        <v>4.3499999999999997E-2</v>
      </c>
      <c r="D193" s="220">
        <v>4526614.1900000004</v>
      </c>
      <c r="E193" s="220">
        <v>4526614.1900000004</v>
      </c>
      <c r="F193" s="220">
        <v>4526614.1900000004</v>
      </c>
      <c r="G193" s="220">
        <v>4526614.1900000004</v>
      </c>
      <c r="H193" s="220">
        <v>4526614.1900000004</v>
      </c>
      <c r="I193" s="220">
        <v>4526614.1900000004</v>
      </c>
      <c r="J193" s="220">
        <v>4526614.1900000004</v>
      </c>
      <c r="K193" s="220">
        <v>4526614.1900000004</v>
      </c>
      <c r="L193" s="220">
        <v>4526614.1900000004</v>
      </c>
      <c r="M193" s="220">
        <v>4526614.1900000004</v>
      </c>
      <c r="N193" s="220">
        <v>4526614.1900000004</v>
      </c>
      <c r="O193" s="220">
        <v>4526614.1900000004</v>
      </c>
      <c r="P193" s="220">
        <f t="shared" si="30"/>
        <v>54319370.279999994</v>
      </c>
      <c r="Q193" s="220">
        <v>4526614.1900000004</v>
      </c>
      <c r="R193" s="220">
        <v>4526614.1900000004</v>
      </c>
      <c r="S193" s="220">
        <v>4526614.1900000004</v>
      </c>
      <c r="T193" s="220">
        <v>4526614.1900000004</v>
      </c>
      <c r="U193" s="220">
        <v>4526614.1900000004</v>
      </c>
      <c r="V193" s="220">
        <v>4526614.1900000004</v>
      </c>
      <c r="W193" s="220">
        <v>4955325.8400000008</v>
      </c>
      <c r="X193" s="220">
        <v>5384037.4900000002</v>
      </c>
      <c r="Y193" s="220">
        <v>5384037.4900000002</v>
      </c>
      <c r="Z193" s="220">
        <v>5384037.4900000002</v>
      </c>
      <c r="AA193" s="220">
        <v>5384037.4900000002</v>
      </c>
      <c r="AB193" s="220">
        <v>5384037.4900000002</v>
      </c>
      <c r="AC193" s="220">
        <v>5384037.4900000002</v>
      </c>
      <c r="AD193" s="220">
        <v>5384037.4900000002</v>
      </c>
      <c r="AE193" s="220">
        <v>5384037.4900000002</v>
      </c>
      <c r="AF193" s="220">
        <v>5384037.4900000002</v>
      </c>
      <c r="AG193" s="220">
        <f t="shared" si="31"/>
        <v>62464891.630000018</v>
      </c>
      <c r="AH193" s="234"/>
      <c r="AI193" s="235">
        <f t="shared" si="36"/>
        <v>9355</v>
      </c>
      <c r="AJ193" s="235">
        <f t="shared" si="36"/>
        <v>9355</v>
      </c>
      <c r="AK193" s="235">
        <f t="shared" si="36"/>
        <v>9355</v>
      </c>
      <c r="AL193" s="235">
        <f t="shared" si="36"/>
        <v>9355</v>
      </c>
      <c r="AM193" s="235">
        <f t="shared" si="36"/>
        <v>9355</v>
      </c>
      <c r="AN193" s="235">
        <f t="shared" si="36"/>
        <v>9355</v>
      </c>
      <c r="AO193" s="235">
        <f t="shared" si="36"/>
        <v>9355</v>
      </c>
      <c r="AP193" s="235">
        <f t="shared" si="36"/>
        <v>9355</v>
      </c>
      <c r="AQ193" s="235">
        <f t="shared" si="36"/>
        <v>9355</v>
      </c>
      <c r="AR193" s="235">
        <f t="shared" si="34"/>
        <v>9355</v>
      </c>
      <c r="AS193" s="235">
        <f t="shared" si="34"/>
        <v>9355</v>
      </c>
      <c r="AT193" s="235">
        <f t="shared" si="34"/>
        <v>9355</v>
      </c>
      <c r="AU193" s="236">
        <f t="shared" si="27"/>
        <v>112260</v>
      </c>
      <c r="AV193" s="236">
        <f t="shared" si="28"/>
        <v>9355</v>
      </c>
      <c r="AW193" s="236">
        <f t="shared" si="28"/>
        <v>9355</v>
      </c>
      <c r="AX193" s="236">
        <f t="shared" si="28"/>
        <v>9355</v>
      </c>
      <c r="AY193" s="236">
        <f t="shared" si="28"/>
        <v>9355</v>
      </c>
      <c r="AZ193" s="236">
        <f t="shared" si="37"/>
        <v>16408.98</v>
      </c>
      <c r="BA193" s="236">
        <f t="shared" si="37"/>
        <v>16408.98</v>
      </c>
      <c r="BB193" s="236">
        <f t="shared" si="37"/>
        <v>17963.060000000001</v>
      </c>
      <c r="BC193" s="236">
        <f t="shared" si="37"/>
        <v>19517.14</v>
      </c>
      <c r="BD193" s="236">
        <f t="shared" si="37"/>
        <v>19517.14</v>
      </c>
      <c r="BE193" s="236">
        <f t="shared" si="37"/>
        <v>19517.14</v>
      </c>
      <c r="BF193" s="236">
        <f t="shared" si="37"/>
        <v>19517.14</v>
      </c>
      <c r="BG193" s="236">
        <f t="shared" si="37"/>
        <v>19517.14</v>
      </c>
      <c r="BH193" s="236">
        <f t="shared" si="37"/>
        <v>19517.14</v>
      </c>
      <c r="BI193" s="236">
        <f t="shared" si="35"/>
        <v>19517.14</v>
      </c>
      <c r="BJ193" s="236">
        <f t="shared" si="35"/>
        <v>19517.14</v>
      </c>
      <c r="BK193" s="236">
        <f t="shared" si="35"/>
        <v>19517.14</v>
      </c>
      <c r="BL193" s="235">
        <f t="shared" si="29"/>
        <v>226435.28000000003</v>
      </c>
      <c r="BM193" s="234"/>
      <c r="BN193" s="234"/>
      <c r="BO193" s="234"/>
      <c r="BP193" s="234"/>
      <c r="BQ193" s="234"/>
      <c r="BR193" s="234"/>
      <c r="BS193" s="234"/>
      <c r="BT193" s="234"/>
      <c r="BU193" s="234"/>
      <c r="BV193" s="234"/>
      <c r="BW193" s="234"/>
      <c r="BX193" s="234"/>
      <c r="BY193" s="234"/>
      <c r="BZ193" s="234"/>
      <c r="CA193" s="234"/>
      <c r="CB193" s="234"/>
      <c r="CC193" s="234"/>
      <c r="CD193" s="234"/>
      <c r="CE193" s="234"/>
      <c r="CF193" s="234"/>
      <c r="CG193" s="234"/>
      <c r="CH193" s="234"/>
      <c r="CI193" s="234"/>
    </row>
    <row r="194" spans="1:87">
      <c r="A194" s="234" t="s">
        <v>407</v>
      </c>
      <c r="B194" s="231">
        <v>2.6099999999999998E-2</v>
      </c>
      <c r="C194" s="231">
        <v>2.58E-2</v>
      </c>
      <c r="D194" s="220">
        <v>21885646.370000001</v>
      </c>
      <c r="E194" s="220">
        <v>21885646.370000001</v>
      </c>
      <c r="F194" s="220">
        <v>21885045.620000001</v>
      </c>
      <c r="G194" s="220">
        <v>21884444.859999999</v>
      </c>
      <c r="H194" s="220">
        <v>21884444.859999999</v>
      </c>
      <c r="I194" s="220">
        <v>21884444.859999999</v>
      </c>
      <c r="J194" s="220">
        <v>21884444.859999999</v>
      </c>
      <c r="K194" s="220">
        <v>21884444.859999999</v>
      </c>
      <c r="L194" s="220">
        <v>21884444.859999999</v>
      </c>
      <c r="M194" s="220">
        <v>21932038.155000001</v>
      </c>
      <c r="N194" s="220">
        <v>21979631.449999999</v>
      </c>
      <c r="O194" s="220">
        <v>21979631.449999999</v>
      </c>
      <c r="P194" s="220">
        <f t="shared" si="30"/>
        <v>262854308.57500002</v>
      </c>
      <c r="Q194" s="220">
        <v>21979631.449999999</v>
      </c>
      <c r="R194" s="220">
        <v>21979631.449999999</v>
      </c>
      <c r="S194" s="220">
        <v>21979631.449999999</v>
      </c>
      <c r="T194" s="220">
        <v>21979631.449999999</v>
      </c>
      <c r="U194" s="220">
        <v>21979631.449999999</v>
      </c>
      <c r="V194" s="220">
        <v>21979631.449999999</v>
      </c>
      <c r="W194" s="220">
        <v>21979631.449999999</v>
      </c>
      <c r="X194" s="220">
        <v>21979631.449999999</v>
      </c>
      <c r="Y194" s="220">
        <v>25173392.469999999</v>
      </c>
      <c r="Z194" s="220">
        <v>28367153.490000002</v>
      </c>
      <c r="AA194" s="220">
        <v>28367153.490000002</v>
      </c>
      <c r="AB194" s="220">
        <v>28367153.490000002</v>
      </c>
      <c r="AC194" s="220">
        <v>28367153.490000002</v>
      </c>
      <c r="AD194" s="220">
        <v>28367153.490000002</v>
      </c>
      <c r="AE194" s="220">
        <v>28367153.490000002</v>
      </c>
      <c r="AF194" s="220">
        <v>28367153.490000002</v>
      </c>
      <c r="AG194" s="220">
        <f t="shared" si="31"/>
        <v>311661992.70000005</v>
      </c>
      <c r="AH194" s="234"/>
      <c r="AI194" s="235">
        <f t="shared" si="36"/>
        <v>47601.279999999999</v>
      </c>
      <c r="AJ194" s="235">
        <f t="shared" si="36"/>
        <v>47601.279999999999</v>
      </c>
      <c r="AK194" s="235">
        <f t="shared" si="36"/>
        <v>47599.97</v>
      </c>
      <c r="AL194" s="235">
        <f t="shared" si="36"/>
        <v>47598.67</v>
      </c>
      <c r="AM194" s="235">
        <f t="shared" si="36"/>
        <v>47598.67</v>
      </c>
      <c r="AN194" s="235">
        <f t="shared" si="36"/>
        <v>47598.67</v>
      </c>
      <c r="AO194" s="235">
        <f t="shared" si="36"/>
        <v>47598.67</v>
      </c>
      <c r="AP194" s="235">
        <f t="shared" si="36"/>
        <v>47598.67</v>
      </c>
      <c r="AQ194" s="235">
        <f t="shared" si="36"/>
        <v>47598.67</v>
      </c>
      <c r="AR194" s="235">
        <f t="shared" si="34"/>
        <v>47702.18</v>
      </c>
      <c r="AS194" s="235">
        <f t="shared" si="34"/>
        <v>47805.7</v>
      </c>
      <c r="AT194" s="235">
        <f t="shared" si="34"/>
        <v>47805.7</v>
      </c>
      <c r="AU194" s="236">
        <f t="shared" si="27"/>
        <v>571708.12999999989</v>
      </c>
      <c r="AV194" s="236">
        <f t="shared" si="28"/>
        <v>47805.7</v>
      </c>
      <c r="AW194" s="236">
        <f t="shared" si="28"/>
        <v>47805.7</v>
      </c>
      <c r="AX194" s="236">
        <f t="shared" si="28"/>
        <v>47805.7</v>
      </c>
      <c r="AY194" s="236">
        <f t="shared" si="28"/>
        <v>47805.7</v>
      </c>
      <c r="AZ194" s="236">
        <f t="shared" si="37"/>
        <v>47256.21</v>
      </c>
      <c r="BA194" s="236">
        <f t="shared" si="37"/>
        <v>47256.21</v>
      </c>
      <c r="BB194" s="236">
        <f t="shared" si="37"/>
        <v>47256.21</v>
      </c>
      <c r="BC194" s="236">
        <f t="shared" si="37"/>
        <v>47256.21</v>
      </c>
      <c r="BD194" s="236">
        <f t="shared" si="37"/>
        <v>54122.79</v>
      </c>
      <c r="BE194" s="236">
        <f t="shared" si="37"/>
        <v>60989.38</v>
      </c>
      <c r="BF194" s="236">
        <f t="shared" si="37"/>
        <v>60989.38</v>
      </c>
      <c r="BG194" s="236">
        <f t="shared" si="37"/>
        <v>60989.38</v>
      </c>
      <c r="BH194" s="236">
        <f t="shared" si="37"/>
        <v>60989.38</v>
      </c>
      <c r="BI194" s="236">
        <f t="shared" si="35"/>
        <v>60989.38</v>
      </c>
      <c r="BJ194" s="236">
        <f t="shared" si="35"/>
        <v>60989.38</v>
      </c>
      <c r="BK194" s="236">
        <f t="shared" si="35"/>
        <v>60989.38</v>
      </c>
      <c r="BL194" s="235">
        <f t="shared" si="29"/>
        <v>670073.29</v>
      </c>
      <c r="BM194" s="234"/>
      <c r="BN194" s="234"/>
      <c r="BO194" s="234"/>
      <c r="BP194" s="234"/>
      <c r="BQ194" s="234"/>
      <c r="BR194" s="234"/>
      <c r="BS194" s="234"/>
      <c r="BT194" s="234"/>
      <c r="BU194" s="234"/>
      <c r="BV194" s="234"/>
      <c r="BW194" s="234"/>
      <c r="BX194" s="234"/>
      <c r="BY194" s="234"/>
      <c r="BZ194" s="234"/>
      <c r="CA194" s="234"/>
      <c r="CB194" s="234"/>
      <c r="CC194" s="234"/>
      <c r="CD194" s="234"/>
      <c r="CE194" s="234"/>
      <c r="CF194" s="234"/>
      <c r="CG194" s="234"/>
      <c r="CH194" s="234"/>
      <c r="CI194" s="234"/>
    </row>
    <row r="195" spans="1:87">
      <c r="A195" s="234" t="s">
        <v>408</v>
      </c>
      <c r="B195" s="231">
        <v>3.8600000000000002E-2</v>
      </c>
      <c r="C195" s="231">
        <v>3.8199999999999998E-2</v>
      </c>
      <c r="D195" s="220">
        <v>14046741.58</v>
      </c>
      <c r="E195" s="220">
        <v>14046741.58</v>
      </c>
      <c r="F195" s="220">
        <v>14046741.58</v>
      </c>
      <c r="G195" s="220">
        <v>14046741.58</v>
      </c>
      <c r="H195" s="220">
        <v>14046741.58</v>
      </c>
      <c r="I195" s="220">
        <v>14046741.58</v>
      </c>
      <c r="J195" s="220">
        <v>14046741.58</v>
      </c>
      <c r="K195" s="220">
        <v>14046741.58</v>
      </c>
      <c r="L195" s="220">
        <v>14046741.58</v>
      </c>
      <c r="M195" s="220">
        <v>14046741.58</v>
      </c>
      <c r="N195" s="220">
        <v>14046741.58</v>
      </c>
      <c r="O195" s="220">
        <v>14046741.58</v>
      </c>
      <c r="P195" s="220">
        <f t="shared" si="30"/>
        <v>168560898.96000004</v>
      </c>
      <c r="Q195" s="220">
        <v>14046741.58</v>
      </c>
      <c r="R195" s="220">
        <v>14046741.58</v>
      </c>
      <c r="S195" s="220">
        <v>14046741.58</v>
      </c>
      <c r="T195" s="220">
        <v>14046741.58</v>
      </c>
      <c r="U195" s="220">
        <v>14077870.58</v>
      </c>
      <c r="V195" s="220">
        <v>14108999.58</v>
      </c>
      <c r="W195" s="220">
        <v>14108999.58</v>
      </c>
      <c r="X195" s="220">
        <v>14667409.58</v>
      </c>
      <c r="Y195" s="220">
        <v>15225819.58</v>
      </c>
      <c r="Z195" s="220">
        <v>15225819.58</v>
      </c>
      <c r="AA195" s="220">
        <v>15225819.58</v>
      </c>
      <c r="AB195" s="220">
        <v>15225819.58</v>
      </c>
      <c r="AC195" s="220">
        <v>15225819.58</v>
      </c>
      <c r="AD195" s="220">
        <v>15225819.58</v>
      </c>
      <c r="AE195" s="220">
        <v>15225819.58</v>
      </c>
      <c r="AF195" s="220">
        <v>15225819.58</v>
      </c>
      <c r="AG195" s="220">
        <f t="shared" si="31"/>
        <v>178769835.96000004</v>
      </c>
      <c r="AH195" s="234"/>
      <c r="AI195" s="235">
        <f t="shared" si="36"/>
        <v>45183.69</v>
      </c>
      <c r="AJ195" s="235">
        <f t="shared" si="36"/>
        <v>45183.69</v>
      </c>
      <c r="AK195" s="235">
        <f t="shared" si="36"/>
        <v>45183.69</v>
      </c>
      <c r="AL195" s="235">
        <f t="shared" si="36"/>
        <v>45183.69</v>
      </c>
      <c r="AM195" s="235">
        <f t="shared" si="36"/>
        <v>45183.69</v>
      </c>
      <c r="AN195" s="235">
        <f t="shared" si="36"/>
        <v>45183.69</v>
      </c>
      <c r="AO195" s="235">
        <f t="shared" si="36"/>
        <v>45183.69</v>
      </c>
      <c r="AP195" s="235">
        <f t="shared" si="36"/>
        <v>45183.69</v>
      </c>
      <c r="AQ195" s="235">
        <f t="shared" si="36"/>
        <v>45183.69</v>
      </c>
      <c r="AR195" s="235">
        <f t="shared" si="34"/>
        <v>45183.69</v>
      </c>
      <c r="AS195" s="235">
        <f t="shared" si="34"/>
        <v>45183.69</v>
      </c>
      <c r="AT195" s="235">
        <f t="shared" si="34"/>
        <v>45183.69</v>
      </c>
      <c r="AU195" s="236">
        <f t="shared" si="27"/>
        <v>542204.28</v>
      </c>
      <c r="AV195" s="236">
        <f t="shared" si="28"/>
        <v>45183.69</v>
      </c>
      <c r="AW195" s="236">
        <f t="shared" si="28"/>
        <v>45183.69</v>
      </c>
      <c r="AX195" s="236">
        <f t="shared" si="28"/>
        <v>45183.69</v>
      </c>
      <c r="AY195" s="236">
        <f t="shared" si="28"/>
        <v>45183.69</v>
      </c>
      <c r="AZ195" s="236">
        <f t="shared" si="37"/>
        <v>44814.55</v>
      </c>
      <c r="BA195" s="236">
        <f t="shared" si="37"/>
        <v>44913.65</v>
      </c>
      <c r="BB195" s="236">
        <f t="shared" si="37"/>
        <v>44913.65</v>
      </c>
      <c r="BC195" s="236">
        <f t="shared" si="37"/>
        <v>46691.25</v>
      </c>
      <c r="BD195" s="236">
        <f t="shared" si="37"/>
        <v>48468.86</v>
      </c>
      <c r="BE195" s="236">
        <f t="shared" si="37"/>
        <v>48468.86</v>
      </c>
      <c r="BF195" s="236">
        <f t="shared" si="37"/>
        <v>48468.86</v>
      </c>
      <c r="BG195" s="236">
        <f t="shared" si="37"/>
        <v>48468.86</v>
      </c>
      <c r="BH195" s="236">
        <f t="shared" si="37"/>
        <v>48468.86</v>
      </c>
      <c r="BI195" s="236">
        <f t="shared" si="35"/>
        <v>48468.86</v>
      </c>
      <c r="BJ195" s="236">
        <f t="shared" si="35"/>
        <v>48468.86</v>
      </c>
      <c r="BK195" s="236">
        <f t="shared" si="35"/>
        <v>48468.86</v>
      </c>
      <c r="BL195" s="235">
        <f t="shared" si="29"/>
        <v>569083.98</v>
      </c>
      <c r="BM195" s="234"/>
      <c r="BN195" s="234"/>
      <c r="BO195" s="234"/>
      <c r="BP195" s="234"/>
      <c r="BQ195" s="234"/>
      <c r="BR195" s="234"/>
      <c r="BS195" s="234"/>
      <c r="BT195" s="234"/>
      <c r="BU195" s="234"/>
      <c r="BV195" s="234"/>
      <c r="BW195" s="234"/>
      <c r="BX195" s="234"/>
      <c r="BY195" s="234"/>
      <c r="BZ195" s="234"/>
      <c r="CA195" s="234"/>
      <c r="CB195" s="234"/>
      <c r="CC195" s="234"/>
      <c r="CD195" s="234"/>
      <c r="CE195" s="234"/>
      <c r="CF195" s="234"/>
      <c r="CG195" s="234"/>
      <c r="CH195" s="234"/>
      <c r="CI195" s="234"/>
    </row>
    <row r="196" spans="1:87">
      <c r="A196" s="234" t="s">
        <v>409</v>
      </c>
      <c r="B196" s="231">
        <v>3.8099999999999995E-2</v>
      </c>
      <c r="C196" s="231">
        <v>3.8600000000000002E-2</v>
      </c>
      <c r="D196" s="220">
        <v>1335603.21</v>
      </c>
      <c r="E196" s="220">
        <v>1335603.21</v>
      </c>
      <c r="F196" s="220">
        <v>1348125.18</v>
      </c>
      <c r="G196" s="220">
        <v>1360647.15</v>
      </c>
      <c r="H196" s="220">
        <v>1360647.15</v>
      </c>
      <c r="I196" s="220">
        <v>1360647.15</v>
      </c>
      <c r="J196" s="220">
        <v>1360647.15</v>
      </c>
      <c r="K196" s="220">
        <v>1360647.15</v>
      </c>
      <c r="L196" s="220">
        <v>1360647.15</v>
      </c>
      <c r="M196" s="220">
        <v>1360647.15</v>
      </c>
      <c r="N196" s="220">
        <v>1360647.15</v>
      </c>
      <c r="O196" s="220">
        <v>1360647.15</v>
      </c>
      <c r="P196" s="220">
        <f t="shared" si="30"/>
        <v>16265155.950000003</v>
      </c>
      <c r="Q196" s="220">
        <v>1360647.15</v>
      </c>
      <c r="R196" s="220">
        <v>1360647.15</v>
      </c>
      <c r="S196" s="220">
        <v>1360647.15</v>
      </c>
      <c r="T196" s="220">
        <v>1360647.15</v>
      </c>
      <c r="U196" s="220">
        <v>1371407.15</v>
      </c>
      <c r="V196" s="220">
        <v>1382167.15</v>
      </c>
      <c r="W196" s="220">
        <v>1382167.15</v>
      </c>
      <c r="X196" s="220">
        <v>1382167.15</v>
      </c>
      <c r="Y196" s="220">
        <v>1382167.15</v>
      </c>
      <c r="Z196" s="220">
        <v>1382167.15</v>
      </c>
      <c r="AA196" s="220">
        <v>1382167.15</v>
      </c>
      <c r="AB196" s="220">
        <v>1382167.15</v>
      </c>
      <c r="AC196" s="220">
        <v>1382167.15</v>
      </c>
      <c r="AD196" s="220">
        <v>1382167.15</v>
      </c>
      <c r="AE196" s="220">
        <v>1412037.65</v>
      </c>
      <c r="AF196" s="220">
        <v>1441908.15</v>
      </c>
      <c r="AG196" s="220">
        <f t="shared" si="31"/>
        <v>16664857.300000003</v>
      </c>
      <c r="AH196" s="234"/>
      <c r="AI196" s="235">
        <f t="shared" si="36"/>
        <v>4240.54</v>
      </c>
      <c r="AJ196" s="235">
        <f t="shared" si="36"/>
        <v>4240.54</v>
      </c>
      <c r="AK196" s="235">
        <f t="shared" si="36"/>
        <v>4280.3</v>
      </c>
      <c r="AL196" s="235">
        <f t="shared" si="36"/>
        <v>4320.05</v>
      </c>
      <c r="AM196" s="235">
        <f t="shared" si="36"/>
        <v>4320.05</v>
      </c>
      <c r="AN196" s="235">
        <f t="shared" si="36"/>
        <v>4320.05</v>
      </c>
      <c r="AO196" s="235">
        <f t="shared" si="36"/>
        <v>4320.05</v>
      </c>
      <c r="AP196" s="235">
        <f t="shared" si="36"/>
        <v>4320.05</v>
      </c>
      <c r="AQ196" s="235">
        <f t="shared" si="36"/>
        <v>4320.05</v>
      </c>
      <c r="AR196" s="235">
        <f t="shared" si="34"/>
        <v>4320.05</v>
      </c>
      <c r="AS196" s="235">
        <f t="shared" si="34"/>
        <v>4320.05</v>
      </c>
      <c r="AT196" s="235">
        <f t="shared" si="34"/>
        <v>4320.05</v>
      </c>
      <c r="AU196" s="236">
        <f t="shared" si="27"/>
        <v>51641.830000000009</v>
      </c>
      <c r="AV196" s="236">
        <f t="shared" si="28"/>
        <v>4320.05</v>
      </c>
      <c r="AW196" s="236">
        <f t="shared" si="28"/>
        <v>4320.05</v>
      </c>
      <c r="AX196" s="236">
        <f t="shared" si="28"/>
        <v>4320.05</v>
      </c>
      <c r="AY196" s="236">
        <f t="shared" ref="AY196:AY259" si="38">ROUND(T196*$B196/12,2)</f>
        <v>4320.05</v>
      </c>
      <c r="AZ196" s="236">
        <f t="shared" si="37"/>
        <v>4411.3599999999997</v>
      </c>
      <c r="BA196" s="236">
        <f t="shared" si="37"/>
        <v>4445.97</v>
      </c>
      <c r="BB196" s="236">
        <f t="shared" si="37"/>
        <v>4445.97</v>
      </c>
      <c r="BC196" s="236">
        <f t="shared" si="37"/>
        <v>4445.97</v>
      </c>
      <c r="BD196" s="236">
        <f t="shared" si="37"/>
        <v>4445.97</v>
      </c>
      <c r="BE196" s="236">
        <f t="shared" si="37"/>
        <v>4445.97</v>
      </c>
      <c r="BF196" s="236">
        <f t="shared" si="37"/>
        <v>4445.97</v>
      </c>
      <c r="BG196" s="236">
        <f t="shared" si="37"/>
        <v>4445.97</v>
      </c>
      <c r="BH196" s="236">
        <f t="shared" si="37"/>
        <v>4445.97</v>
      </c>
      <c r="BI196" s="236">
        <f t="shared" si="35"/>
        <v>4445.97</v>
      </c>
      <c r="BJ196" s="236">
        <f t="shared" si="35"/>
        <v>4542.05</v>
      </c>
      <c r="BK196" s="236">
        <f t="shared" si="35"/>
        <v>4638.1400000000003</v>
      </c>
      <c r="BL196" s="235">
        <f t="shared" si="29"/>
        <v>53605.280000000006</v>
      </c>
      <c r="BM196" s="234"/>
      <c r="BN196" s="234"/>
      <c r="BO196" s="234"/>
      <c r="BP196" s="234"/>
      <c r="BQ196" s="234"/>
      <c r="BR196" s="234"/>
      <c r="BS196" s="234"/>
      <c r="BT196" s="234"/>
      <c r="BU196" s="234"/>
      <c r="BV196" s="234"/>
      <c r="BW196" s="234"/>
      <c r="BX196" s="234"/>
      <c r="BY196" s="234"/>
      <c r="BZ196" s="234"/>
      <c r="CA196" s="234"/>
      <c r="CB196" s="234"/>
      <c r="CC196" s="234"/>
      <c r="CD196" s="234"/>
      <c r="CE196" s="234"/>
      <c r="CF196" s="234"/>
      <c r="CG196" s="234"/>
      <c r="CH196" s="234"/>
      <c r="CI196" s="234"/>
    </row>
    <row r="197" spans="1:87">
      <c r="A197" s="234" t="s">
        <v>410</v>
      </c>
      <c r="B197" s="231">
        <v>0</v>
      </c>
      <c r="C197" s="231">
        <v>0</v>
      </c>
      <c r="D197" s="220">
        <v>0</v>
      </c>
      <c r="E197" s="220">
        <v>0</v>
      </c>
      <c r="F197" s="220">
        <v>0</v>
      </c>
      <c r="G197" s="220">
        <v>0</v>
      </c>
      <c r="H197" s="220">
        <v>0</v>
      </c>
      <c r="I197" s="220">
        <v>0</v>
      </c>
      <c r="J197" s="220">
        <v>0</v>
      </c>
      <c r="K197" s="220">
        <v>0</v>
      </c>
      <c r="L197" s="220">
        <v>0</v>
      </c>
      <c r="M197" s="220">
        <v>0</v>
      </c>
      <c r="N197" s="220">
        <v>0</v>
      </c>
      <c r="O197" s="220">
        <v>0</v>
      </c>
      <c r="P197" s="220">
        <f t="shared" si="30"/>
        <v>0</v>
      </c>
      <c r="Q197" s="220">
        <v>0</v>
      </c>
      <c r="R197" s="220">
        <v>0</v>
      </c>
      <c r="S197" s="220">
        <v>0</v>
      </c>
      <c r="T197" s="220">
        <v>0</v>
      </c>
      <c r="U197" s="220">
        <v>0</v>
      </c>
      <c r="V197" s="220">
        <v>0</v>
      </c>
      <c r="W197" s="220">
        <v>0</v>
      </c>
      <c r="X197" s="220">
        <v>0</v>
      </c>
      <c r="Y197" s="220">
        <v>0</v>
      </c>
      <c r="Z197" s="220">
        <v>0</v>
      </c>
      <c r="AA197" s="220">
        <v>0</v>
      </c>
      <c r="AB197" s="220">
        <v>0</v>
      </c>
      <c r="AC197" s="220">
        <v>0</v>
      </c>
      <c r="AD197" s="220">
        <v>0</v>
      </c>
      <c r="AE197" s="220">
        <v>0</v>
      </c>
      <c r="AF197" s="220">
        <v>0</v>
      </c>
      <c r="AG197" s="220">
        <f t="shared" si="31"/>
        <v>0</v>
      </c>
      <c r="AH197" s="234"/>
      <c r="AI197" s="235">
        <f t="shared" si="36"/>
        <v>0</v>
      </c>
      <c r="AJ197" s="235">
        <f t="shared" si="36"/>
        <v>0</v>
      </c>
      <c r="AK197" s="235">
        <f t="shared" si="36"/>
        <v>0</v>
      </c>
      <c r="AL197" s="235">
        <f t="shared" si="36"/>
        <v>0</v>
      </c>
      <c r="AM197" s="235">
        <f t="shared" si="36"/>
        <v>0</v>
      </c>
      <c r="AN197" s="235">
        <f t="shared" si="36"/>
        <v>0</v>
      </c>
      <c r="AO197" s="235">
        <f t="shared" si="36"/>
        <v>0</v>
      </c>
      <c r="AP197" s="235">
        <f t="shared" si="36"/>
        <v>0</v>
      </c>
      <c r="AQ197" s="235">
        <f t="shared" si="36"/>
        <v>0</v>
      </c>
      <c r="AR197" s="235">
        <f t="shared" si="34"/>
        <v>0</v>
      </c>
      <c r="AS197" s="235">
        <f t="shared" si="34"/>
        <v>0</v>
      </c>
      <c r="AT197" s="235">
        <f t="shared" si="34"/>
        <v>0</v>
      </c>
      <c r="AU197" s="236">
        <f t="shared" ref="AU197:AU260" si="39">SUM(AI197:AT197)</f>
        <v>0</v>
      </c>
      <c r="AV197" s="236">
        <f t="shared" ref="AV197:AY260" si="40">ROUND(Q197*$B197/12,2)</f>
        <v>0</v>
      </c>
      <c r="AW197" s="236">
        <f t="shared" si="40"/>
        <v>0</v>
      </c>
      <c r="AX197" s="236">
        <f t="shared" si="40"/>
        <v>0</v>
      </c>
      <c r="AY197" s="236">
        <f t="shared" si="38"/>
        <v>0</v>
      </c>
      <c r="AZ197" s="236">
        <f t="shared" si="37"/>
        <v>0</v>
      </c>
      <c r="BA197" s="236">
        <f t="shared" si="37"/>
        <v>0</v>
      </c>
      <c r="BB197" s="236">
        <f t="shared" si="37"/>
        <v>0</v>
      </c>
      <c r="BC197" s="236">
        <f t="shared" si="37"/>
        <v>0</v>
      </c>
      <c r="BD197" s="236">
        <f t="shared" si="37"/>
        <v>0</v>
      </c>
      <c r="BE197" s="236">
        <f t="shared" si="37"/>
        <v>0</v>
      </c>
      <c r="BF197" s="236">
        <f t="shared" si="37"/>
        <v>0</v>
      </c>
      <c r="BG197" s="236">
        <f t="shared" si="37"/>
        <v>0</v>
      </c>
      <c r="BH197" s="236">
        <f t="shared" si="37"/>
        <v>0</v>
      </c>
      <c r="BI197" s="236">
        <f t="shared" si="35"/>
        <v>0</v>
      </c>
      <c r="BJ197" s="236">
        <f t="shared" si="35"/>
        <v>0</v>
      </c>
      <c r="BK197" s="236">
        <f t="shared" si="35"/>
        <v>0</v>
      </c>
      <c r="BL197" s="235">
        <f t="shared" ref="BL197:BL260" si="41">SUM(AZ197:BK197)</f>
        <v>0</v>
      </c>
      <c r="BM197" s="234"/>
      <c r="BN197" s="234"/>
      <c r="BO197" s="234"/>
      <c r="BP197" s="234"/>
      <c r="BQ197" s="234"/>
      <c r="BR197" s="234"/>
      <c r="BS197" s="234"/>
      <c r="BT197" s="234"/>
      <c r="BU197" s="234"/>
      <c r="BV197" s="234"/>
      <c r="BW197" s="234"/>
      <c r="BX197" s="234"/>
      <c r="BY197" s="234"/>
      <c r="BZ197" s="234"/>
      <c r="CA197" s="234"/>
      <c r="CB197" s="234"/>
      <c r="CC197" s="234"/>
      <c r="CD197" s="234"/>
      <c r="CE197" s="234"/>
      <c r="CF197" s="234"/>
      <c r="CG197" s="234"/>
      <c r="CH197" s="234"/>
      <c r="CI197" s="234"/>
    </row>
    <row r="198" spans="1:87">
      <c r="A198" s="234" t="s">
        <v>411</v>
      </c>
      <c r="B198" s="231">
        <v>3.7599999999999995E-2</v>
      </c>
      <c r="C198" s="231">
        <v>2.93E-2</v>
      </c>
      <c r="D198" s="220">
        <v>329374.18</v>
      </c>
      <c r="E198" s="220">
        <v>329374.18</v>
      </c>
      <c r="F198" s="220">
        <v>329374.18</v>
      </c>
      <c r="G198" s="220">
        <v>329374.18</v>
      </c>
      <c r="H198" s="220">
        <v>329374.18</v>
      </c>
      <c r="I198" s="220">
        <v>329374.18</v>
      </c>
      <c r="J198" s="220">
        <v>329374.18</v>
      </c>
      <c r="K198" s="220">
        <v>329374.18</v>
      </c>
      <c r="L198" s="220">
        <v>329374.18</v>
      </c>
      <c r="M198" s="220">
        <v>329374.18</v>
      </c>
      <c r="N198" s="220">
        <v>329374.18</v>
      </c>
      <c r="O198" s="220">
        <v>329374.18</v>
      </c>
      <c r="P198" s="220">
        <f t="shared" ref="P198:P261" si="42">SUM(D198:O198)</f>
        <v>3952490.1600000006</v>
      </c>
      <c r="Q198" s="220">
        <v>329374.18</v>
      </c>
      <c r="R198" s="220">
        <v>329374.18</v>
      </c>
      <c r="S198" s="220">
        <v>329374.18</v>
      </c>
      <c r="T198" s="220">
        <v>329374.18</v>
      </c>
      <c r="U198" s="220">
        <v>329374.18</v>
      </c>
      <c r="V198" s="220">
        <v>329374.18</v>
      </c>
      <c r="W198" s="220">
        <v>329374.18</v>
      </c>
      <c r="X198" s="220">
        <v>329374.18</v>
      </c>
      <c r="Y198" s="220">
        <v>329374.18</v>
      </c>
      <c r="Z198" s="220">
        <v>329374.18</v>
      </c>
      <c r="AA198" s="220">
        <v>329374.18</v>
      </c>
      <c r="AB198" s="220">
        <v>329374.18</v>
      </c>
      <c r="AC198" s="220">
        <v>329374.18</v>
      </c>
      <c r="AD198" s="220">
        <v>329374.18</v>
      </c>
      <c r="AE198" s="220">
        <v>329374.18</v>
      </c>
      <c r="AF198" s="220">
        <v>329374.18</v>
      </c>
      <c r="AG198" s="220">
        <f t="shared" ref="AG198:AG261" si="43">SUM(U198:AF198)</f>
        <v>3952490.1600000006</v>
      </c>
      <c r="AH198" s="234"/>
      <c r="AI198" s="235">
        <f t="shared" si="36"/>
        <v>1032.04</v>
      </c>
      <c r="AJ198" s="235">
        <f t="shared" si="36"/>
        <v>1032.04</v>
      </c>
      <c r="AK198" s="235">
        <f t="shared" si="36"/>
        <v>1032.04</v>
      </c>
      <c r="AL198" s="235">
        <f t="shared" si="36"/>
        <v>1032.04</v>
      </c>
      <c r="AM198" s="235">
        <f t="shared" si="36"/>
        <v>1032.04</v>
      </c>
      <c r="AN198" s="235">
        <f t="shared" si="36"/>
        <v>1032.04</v>
      </c>
      <c r="AO198" s="235">
        <f t="shared" si="36"/>
        <v>1032.04</v>
      </c>
      <c r="AP198" s="235">
        <f t="shared" si="36"/>
        <v>1032.04</v>
      </c>
      <c r="AQ198" s="235">
        <f t="shared" si="36"/>
        <v>1032.04</v>
      </c>
      <c r="AR198" s="235">
        <f t="shared" si="34"/>
        <v>1032.04</v>
      </c>
      <c r="AS198" s="235">
        <f t="shared" si="34"/>
        <v>1032.04</v>
      </c>
      <c r="AT198" s="235">
        <f t="shared" si="34"/>
        <v>1032.04</v>
      </c>
      <c r="AU198" s="236">
        <f t="shared" si="39"/>
        <v>12384.480000000003</v>
      </c>
      <c r="AV198" s="236">
        <f t="shared" si="40"/>
        <v>1032.04</v>
      </c>
      <c r="AW198" s="236">
        <f t="shared" si="40"/>
        <v>1032.04</v>
      </c>
      <c r="AX198" s="236">
        <f t="shared" si="40"/>
        <v>1032.04</v>
      </c>
      <c r="AY198" s="236">
        <f t="shared" si="38"/>
        <v>1032.04</v>
      </c>
      <c r="AZ198" s="236">
        <f t="shared" si="37"/>
        <v>804.22</v>
      </c>
      <c r="BA198" s="236">
        <f t="shared" si="37"/>
        <v>804.22</v>
      </c>
      <c r="BB198" s="236">
        <f t="shared" si="37"/>
        <v>804.22</v>
      </c>
      <c r="BC198" s="236">
        <f t="shared" si="37"/>
        <v>804.22</v>
      </c>
      <c r="BD198" s="236">
        <f t="shared" si="37"/>
        <v>804.22</v>
      </c>
      <c r="BE198" s="236">
        <f t="shared" si="37"/>
        <v>804.22</v>
      </c>
      <c r="BF198" s="236">
        <f t="shared" si="37"/>
        <v>804.22</v>
      </c>
      <c r="BG198" s="236">
        <f t="shared" si="37"/>
        <v>804.22</v>
      </c>
      <c r="BH198" s="236">
        <f t="shared" si="37"/>
        <v>804.22</v>
      </c>
      <c r="BI198" s="236">
        <f t="shared" si="35"/>
        <v>804.22</v>
      </c>
      <c r="BJ198" s="236">
        <f t="shared" si="35"/>
        <v>804.22</v>
      </c>
      <c r="BK198" s="236">
        <f t="shared" si="35"/>
        <v>804.22</v>
      </c>
      <c r="BL198" s="235">
        <f t="shared" si="41"/>
        <v>9650.6400000000012</v>
      </c>
      <c r="BM198" s="234"/>
      <c r="BN198" s="234"/>
      <c r="BO198" s="234"/>
      <c r="BP198" s="234"/>
      <c r="BQ198" s="234"/>
      <c r="BR198" s="234"/>
      <c r="BS198" s="234"/>
      <c r="BT198" s="234"/>
      <c r="BU198" s="234"/>
      <c r="BV198" s="234"/>
      <c r="BW198" s="234"/>
      <c r="BX198" s="234"/>
      <c r="BY198" s="234"/>
      <c r="BZ198" s="234"/>
      <c r="CA198" s="234"/>
      <c r="CB198" s="234"/>
      <c r="CC198" s="234"/>
      <c r="CD198" s="234"/>
      <c r="CE198" s="234"/>
      <c r="CF198" s="234"/>
      <c r="CG198" s="234"/>
      <c r="CH198" s="234"/>
      <c r="CI198" s="234"/>
    </row>
    <row r="199" spans="1:87">
      <c r="A199" s="234" t="s">
        <v>412</v>
      </c>
      <c r="B199" s="231">
        <v>0</v>
      </c>
      <c r="C199" s="231">
        <v>0</v>
      </c>
      <c r="D199" s="220">
        <v>0</v>
      </c>
      <c r="E199" s="220">
        <v>0</v>
      </c>
      <c r="F199" s="220">
        <v>0</v>
      </c>
      <c r="G199" s="220">
        <v>0</v>
      </c>
      <c r="H199" s="220">
        <v>0</v>
      </c>
      <c r="I199" s="220">
        <v>0</v>
      </c>
      <c r="J199" s="220">
        <v>0</v>
      </c>
      <c r="K199" s="220">
        <v>0</v>
      </c>
      <c r="L199" s="220">
        <v>0</v>
      </c>
      <c r="M199" s="220">
        <v>0</v>
      </c>
      <c r="N199" s="220">
        <v>0</v>
      </c>
      <c r="O199" s="220">
        <v>0</v>
      </c>
      <c r="P199" s="220">
        <f t="shared" si="42"/>
        <v>0</v>
      </c>
      <c r="Q199" s="220">
        <v>0</v>
      </c>
      <c r="R199" s="220">
        <v>0</v>
      </c>
      <c r="S199" s="220">
        <v>0</v>
      </c>
      <c r="T199" s="220">
        <v>0</v>
      </c>
      <c r="U199" s="220">
        <v>0</v>
      </c>
      <c r="V199" s="220">
        <v>0</v>
      </c>
      <c r="W199" s="220">
        <v>0</v>
      </c>
      <c r="X199" s="220">
        <v>0</v>
      </c>
      <c r="Y199" s="220">
        <v>0</v>
      </c>
      <c r="Z199" s="220">
        <v>0</v>
      </c>
      <c r="AA199" s="220">
        <v>0</v>
      </c>
      <c r="AB199" s="220">
        <v>0</v>
      </c>
      <c r="AC199" s="220">
        <v>0</v>
      </c>
      <c r="AD199" s="220">
        <v>0</v>
      </c>
      <c r="AE199" s="220">
        <v>0</v>
      </c>
      <c r="AF199" s="220">
        <v>0</v>
      </c>
      <c r="AG199" s="220">
        <f t="shared" si="43"/>
        <v>0</v>
      </c>
      <c r="AH199" s="234"/>
      <c r="AI199" s="235">
        <f t="shared" si="36"/>
        <v>0</v>
      </c>
      <c r="AJ199" s="235">
        <f t="shared" si="36"/>
        <v>0</v>
      </c>
      <c r="AK199" s="235">
        <f t="shared" si="36"/>
        <v>0</v>
      </c>
      <c r="AL199" s="235">
        <f t="shared" si="36"/>
        <v>0</v>
      </c>
      <c r="AM199" s="235">
        <f t="shared" si="36"/>
        <v>0</v>
      </c>
      <c r="AN199" s="235">
        <f t="shared" si="36"/>
        <v>0</v>
      </c>
      <c r="AO199" s="235">
        <f t="shared" si="36"/>
        <v>0</v>
      </c>
      <c r="AP199" s="235">
        <f t="shared" si="36"/>
        <v>0</v>
      </c>
      <c r="AQ199" s="235">
        <f t="shared" si="36"/>
        <v>0</v>
      </c>
      <c r="AR199" s="235">
        <f t="shared" si="34"/>
        <v>0</v>
      </c>
      <c r="AS199" s="235">
        <f t="shared" si="34"/>
        <v>0</v>
      </c>
      <c r="AT199" s="235">
        <f t="shared" si="34"/>
        <v>0</v>
      </c>
      <c r="AU199" s="236">
        <f t="shared" si="39"/>
        <v>0</v>
      </c>
      <c r="AV199" s="236">
        <f t="shared" si="40"/>
        <v>0</v>
      </c>
      <c r="AW199" s="236">
        <f t="shared" si="40"/>
        <v>0</v>
      </c>
      <c r="AX199" s="236">
        <f t="shared" si="40"/>
        <v>0</v>
      </c>
      <c r="AY199" s="236">
        <f t="shared" si="38"/>
        <v>0</v>
      </c>
      <c r="AZ199" s="236">
        <f t="shared" si="37"/>
        <v>0</v>
      </c>
      <c r="BA199" s="236">
        <f t="shared" si="37"/>
        <v>0</v>
      </c>
      <c r="BB199" s="236">
        <f t="shared" si="37"/>
        <v>0</v>
      </c>
      <c r="BC199" s="236">
        <f t="shared" si="37"/>
        <v>0</v>
      </c>
      <c r="BD199" s="236">
        <f t="shared" si="37"/>
        <v>0</v>
      </c>
      <c r="BE199" s="236">
        <f t="shared" si="37"/>
        <v>0</v>
      </c>
      <c r="BF199" s="236">
        <f t="shared" si="37"/>
        <v>0</v>
      </c>
      <c r="BG199" s="236">
        <f t="shared" si="37"/>
        <v>0</v>
      </c>
      <c r="BH199" s="236">
        <f t="shared" si="37"/>
        <v>0</v>
      </c>
      <c r="BI199" s="236">
        <f t="shared" si="35"/>
        <v>0</v>
      </c>
      <c r="BJ199" s="236">
        <f t="shared" si="35"/>
        <v>0</v>
      </c>
      <c r="BK199" s="236">
        <f t="shared" si="35"/>
        <v>0</v>
      </c>
      <c r="BL199" s="235">
        <f t="shared" si="41"/>
        <v>0</v>
      </c>
      <c r="BM199" s="234"/>
      <c r="BN199" s="234"/>
      <c r="BO199" s="234"/>
      <c r="BP199" s="234"/>
      <c r="BQ199" s="234"/>
      <c r="BR199" s="234"/>
      <c r="BS199" s="234"/>
      <c r="BT199" s="234"/>
      <c r="BU199" s="234"/>
      <c r="BV199" s="234"/>
      <c r="BW199" s="234"/>
      <c r="BX199" s="234"/>
      <c r="BY199" s="234"/>
      <c r="BZ199" s="234"/>
      <c r="CA199" s="234"/>
      <c r="CB199" s="234"/>
      <c r="CC199" s="234"/>
      <c r="CD199" s="234"/>
      <c r="CE199" s="234"/>
      <c r="CF199" s="234"/>
      <c r="CG199" s="234"/>
      <c r="CH199" s="234"/>
      <c r="CI199" s="234"/>
    </row>
    <row r="200" spans="1:87">
      <c r="A200" s="234" t="s">
        <v>413</v>
      </c>
      <c r="B200" s="231">
        <v>3.3300000000000003E-2</v>
      </c>
      <c r="C200" s="231">
        <v>3.4099999999999998E-2</v>
      </c>
      <c r="D200" s="220">
        <v>234509.13</v>
      </c>
      <c r="E200" s="220">
        <v>234509.13</v>
      </c>
      <c r="F200" s="220">
        <v>216704.48</v>
      </c>
      <c r="G200" s="220">
        <v>198899.83000000002</v>
      </c>
      <c r="H200" s="220">
        <v>198899.83000000002</v>
      </c>
      <c r="I200" s="220">
        <v>198899.83000000002</v>
      </c>
      <c r="J200" s="220">
        <v>198899.83000000002</v>
      </c>
      <c r="K200" s="220">
        <v>198899.83000000002</v>
      </c>
      <c r="L200" s="220">
        <v>198899.83000000002</v>
      </c>
      <c r="M200" s="220">
        <v>198899.83000000002</v>
      </c>
      <c r="N200" s="220">
        <v>198899.83000000002</v>
      </c>
      <c r="O200" s="220">
        <v>198899.83000000002</v>
      </c>
      <c r="P200" s="220">
        <f t="shared" si="42"/>
        <v>2475821.2100000004</v>
      </c>
      <c r="Q200" s="220">
        <v>198899.83000000002</v>
      </c>
      <c r="R200" s="220">
        <v>198899.83000000002</v>
      </c>
      <c r="S200" s="220">
        <v>198899.83000000002</v>
      </c>
      <c r="T200" s="220">
        <v>198899.83000000002</v>
      </c>
      <c r="U200" s="220">
        <v>198899.83000000002</v>
      </c>
      <c r="V200" s="220">
        <v>198899.83000000002</v>
      </c>
      <c r="W200" s="220">
        <v>198899.83000000002</v>
      </c>
      <c r="X200" s="220">
        <v>198899.83000000002</v>
      </c>
      <c r="Y200" s="220">
        <v>198899.83000000002</v>
      </c>
      <c r="Z200" s="220">
        <v>198899.83000000002</v>
      </c>
      <c r="AA200" s="220">
        <v>198899.83000000002</v>
      </c>
      <c r="AB200" s="220">
        <v>198899.83000000002</v>
      </c>
      <c r="AC200" s="220">
        <v>198899.83000000002</v>
      </c>
      <c r="AD200" s="220">
        <v>198899.83000000002</v>
      </c>
      <c r="AE200" s="220">
        <v>198899.83000000002</v>
      </c>
      <c r="AF200" s="220">
        <v>198899.83000000002</v>
      </c>
      <c r="AG200" s="220">
        <f t="shared" si="43"/>
        <v>2386797.9600000004</v>
      </c>
      <c r="AH200" s="234"/>
      <c r="AI200" s="235">
        <f t="shared" si="36"/>
        <v>650.76</v>
      </c>
      <c r="AJ200" s="235">
        <f t="shared" si="36"/>
        <v>650.76</v>
      </c>
      <c r="AK200" s="235">
        <f t="shared" si="36"/>
        <v>601.35</v>
      </c>
      <c r="AL200" s="235">
        <f t="shared" si="36"/>
        <v>551.95000000000005</v>
      </c>
      <c r="AM200" s="235">
        <f t="shared" si="36"/>
        <v>551.95000000000005</v>
      </c>
      <c r="AN200" s="235">
        <f t="shared" si="36"/>
        <v>551.95000000000005</v>
      </c>
      <c r="AO200" s="235">
        <f t="shared" si="36"/>
        <v>551.95000000000005</v>
      </c>
      <c r="AP200" s="235">
        <f t="shared" si="36"/>
        <v>551.95000000000005</v>
      </c>
      <c r="AQ200" s="235">
        <f t="shared" si="36"/>
        <v>551.95000000000005</v>
      </c>
      <c r="AR200" s="235">
        <f t="shared" si="34"/>
        <v>551.95000000000005</v>
      </c>
      <c r="AS200" s="235">
        <f t="shared" si="34"/>
        <v>551.95000000000005</v>
      </c>
      <c r="AT200" s="235">
        <f t="shared" si="34"/>
        <v>551.95000000000005</v>
      </c>
      <c r="AU200" s="236">
        <f t="shared" si="39"/>
        <v>6870.4199999999983</v>
      </c>
      <c r="AV200" s="236">
        <f t="shared" si="40"/>
        <v>551.95000000000005</v>
      </c>
      <c r="AW200" s="236">
        <f t="shared" si="40"/>
        <v>551.95000000000005</v>
      </c>
      <c r="AX200" s="236">
        <f t="shared" si="40"/>
        <v>551.95000000000005</v>
      </c>
      <c r="AY200" s="236">
        <f t="shared" si="38"/>
        <v>551.95000000000005</v>
      </c>
      <c r="AZ200" s="236">
        <f t="shared" si="37"/>
        <v>565.21</v>
      </c>
      <c r="BA200" s="236">
        <f t="shared" si="37"/>
        <v>565.21</v>
      </c>
      <c r="BB200" s="236">
        <f t="shared" si="37"/>
        <v>565.21</v>
      </c>
      <c r="BC200" s="236">
        <f t="shared" si="37"/>
        <v>565.21</v>
      </c>
      <c r="BD200" s="236">
        <f t="shared" si="37"/>
        <v>565.21</v>
      </c>
      <c r="BE200" s="236">
        <f t="shared" si="37"/>
        <v>565.21</v>
      </c>
      <c r="BF200" s="236">
        <f t="shared" si="37"/>
        <v>565.21</v>
      </c>
      <c r="BG200" s="236">
        <f t="shared" si="37"/>
        <v>565.21</v>
      </c>
      <c r="BH200" s="236">
        <f t="shared" si="37"/>
        <v>565.21</v>
      </c>
      <c r="BI200" s="236">
        <f t="shared" si="35"/>
        <v>565.21</v>
      </c>
      <c r="BJ200" s="236">
        <f t="shared" si="35"/>
        <v>565.21</v>
      </c>
      <c r="BK200" s="236">
        <f t="shared" si="35"/>
        <v>565.21</v>
      </c>
      <c r="BL200" s="235">
        <f t="shared" si="41"/>
        <v>6782.52</v>
      </c>
      <c r="BM200" s="234"/>
      <c r="BN200" s="234"/>
      <c r="BO200" s="234"/>
      <c r="BP200" s="234"/>
      <c r="BQ200" s="234"/>
      <c r="BR200" s="234"/>
      <c r="BS200" s="234"/>
      <c r="BT200" s="234"/>
      <c r="BU200" s="234"/>
      <c r="BV200" s="234"/>
      <c r="BW200" s="234"/>
      <c r="BX200" s="234"/>
      <c r="BY200" s="234"/>
      <c r="BZ200" s="234"/>
      <c r="CA200" s="234"/>
      <c r="CB200" s="234"/>
      <c r="CC200" s="234"/>
      <c r="CD200" s="234"/>
      <c r="CE200" s="234"/>
      <c r="CF200" s="234"/>
      <c r="CG200" s="234"/>
      <c r="CH200" s="234"/>
      <c r="CI200" s="234"/>
    </row>
    <row r="201" spans="1:87">
      <c r="A201" s="234" t="s">
        <v>414</v>
      </c>
      <c r="B201" s="231">
        <v>0</v>
      </c>
      <c r="C201" s="231">
        <v>0</v>
      </c>
      <c r="D201" s="220">
        <v>96395.56</v>
      </c>
      <c r="E201" s="220">
        <v>96395.56</v>
      </c>
      <c r="F201" s="220">
        <v>96395.56</v>
      </c>
      <c r="G201" s="220">
        <v>96395.56</v>
      </c>
      <c r="H201" s="220">
        <v>96395.56</v>
      </c>
      <c r="I201" s="220">
        <v>96395.56</v>
      </c>
      <c r="J201" s="220">
        <v>96395.56</v>
      </c>
      <c r="K201" s="220">
        <v>96395.56</v>
      </c>
      <c r="L201" s="220">
        <v>96395.56</v>
      </c>
      <c r="M201" s="220">
        <v>96395.56</v>
      </c>
      <c r="N201" s="220">
        <v>96395.56</v>
      </c>
      <c r="O201" s="220">
        <v>96395.56</v>
      </c>
      <c r="P201" s="220">
        <f t="shared" si="42"/>
        <v>1156746.7200000002</v>
      </c>
      <c r="Q201" s="220">
        <v>96395.56</v>
      </c>
      <c r="R201" s="220">
        <v>96395.56</v>
      </c>
      <c r="S201" s="220">
        <v>96395.56</v>
      </c>
      <c r="T201" s="220">
        <v>96395.56</v>
      </c>
      <c r="U201" s="220">
        <v>96395.56</v>
      </c>
      <c r="V201" s="220">
        <v>96395.56</v>
      </c>
      <c r="W201" s="220">
        <v>96395.56</v>
      </c>
      <c r="X201" s="220">
        <v>96395.56</v>
      </c>
      <c r="Y201" s="220">
        <v>96395.56</v>
      </c>
      <c r="Z201" s="220">
        <v>96395.56</v>
      </c>
      <c r="AA201" s="220">
        <v>96395.56</v>
      </c>
      <c r="AB201" s="220">
        <v>96395.56</v>
      </c>
      <c r="AC201" s="220">
        <v>96395.56</v>
      </c>
      <c r="AD201" s="220">
        <v>96395.56</v>
      </c>
      <c r="AE201" s="220">
        <v>96395.56</v>
      </c>
      <c r="AF201" s="220">
        <v>96395.56</v>
      </c>
      <c r="AG201" s="220">
        <f t="shared" si="43"/>
        <v>1156746.7200000002</v>
      </c>
      <c r="AH201" s="234"/>
      <c r="AI201" s="235">
        <f t="shared" si="36"/>
        <v>0</v>
      </c>
      <c r="AJ201" s="235">
        <f t="shared" si="36"/>
        <v>0</v>
      </c>
      <c r="AK201" s="235">
        <f t="shared" si="36"/>
        <v>0</v>
      </c>
      <c r="AL201" s="235">
        <f t="shared" si="36"/>
        <v>0</v>
      </c>
      <c r="AM201" s="235">
        <f t="shared" si="36"/>
        <v>0</v>
      </c>
      <c r="AN201" s="235">
        <f t="shared" si="36"/>
        <v>0</v>
      </c>
      <c r="AO201" s="235">
        <f t="shared" si="36"/>
        <v>0</v>
      </c>
      <c r="AP201" s="235">
        <f t="shared" si="36"/>
        <v>0</v>
      </c>
      <c r="AQ201" s="235">
        <f t="shared" si="36"/>
        <v>0</v>
      </c>
      <c r="AR201" s="235">
        <f t="shared" si="34"/>
        <v>0</v>
      </c>
      <c r="AS201" s="235">
        <f t="shared" si="34"/>
        <v>0</v>
      </c>
      <c r="AT201" s="235">
        <f t="shared" si="34"/>
        <v>0</v>
      </c>
      <c r="AU201" s="236">
        <f t="shared" si="39"/>
        <v>0</v>
      </c>
      <c r="AV201" s="236">
        <f t="shared" si="40"/>
        <v>0</v>
      </c>
      <c r="AW201" s="236">
        <f t="shared" si="40"/>
        <v>0</v>
      </c>
      <c r="AX201" s="236">
        <f t="shared" si="40"/>
        <v>0</v>
      </c>
      <c r="AY201" s="236">
        <f t="shared" si="38"/>
        <v>0</v>
      </c>
      <c r="AZ201" s="236">
        <f t="shared" si="37"/>
        <v>0</v>
      </c>
      <c r="BA201" s="236">
        <f t="shared" si="37"/>
        <v>0</v>
      </c>
      <c r="BB201" s="236">
        <f t="shared" si="37"/>
        <v>0</v>
      </c>
      <c r="BC201" s="236">
        <f t="shared" si="37"/>
        <v>0</v>
      </c>
      <c r="BD201" s="236">
        <f t="shared" si="37"/>
        <v>0</v>
      </c>
      <c r="BE201" s="236">
        <f t="shared" si="37"/>
        <v>0</v>
      </c>
      <c r="BF201" s="236">
        <f t="shared" si="37"/>
        <v>0</v>
      </c>
      <c r="BG201" s="236">
        <f t="shared" si="37"/>
        <v>0</v>
      </c>
      <c r="BH201" s="236">
        <f t="shared" si="37"/>
        <v>0</v>
      </c>
      <c r="BI201" s="236">
        <f t="shared" si="35"/>
        <v>0</v>
      </c>
      <c r="BJ201" s="236">
        <f t="shared" si="35"/>
        <v>0</v>
      </c>
      <c r="BK201" s="236">
        <f t="shared" si="35"/>
        <v>0</v>
      </c>
      <c r="BL201" s="235">
        <f t="shared" si="41"/>
        <v>0</v>
      </c>
      <c r="BM201" s="234"/>
      <c r="BN201" s="234"/>
      <c r="BO201" s="234"/>
      <c r="BP201" s="234"/>
      <c r="BQ201" s="234"/>
      <c r="BR201" s="234"/>
      <c r="BS201" s="234"/>
      <c r="BT201" s="234"/>
      <c r="BU201" s="234"/>
      <c r="BV201" s="234"/>
      <c r="BW201" s="234"/>
      <c r="BX201" s="234"/>
      <c r="BY201" s="234"/>
      <c r="BZ201" s="234"/>
      <c r="CA201" s="234"/>
      <c r="CB201" s="234"/>
      <c r="CC201" s="234"/>
      <c r="CD201" s="234"/>
      <c r="CE201" s="234"/>
      <c r="CF201" s="234"/>
      <c r="CG201" s="234"/>
      <c r="CH201" s="234"/>
      <c r="CI201" s="234"/>
    </row>
    <row r="202" spans="1:87">
      <c r="A202" s="234" t="s">
        <v>415</v>
      </c>
      <c r="B202" s="231">
        <v>0</v>
      </c>
      <c r="C202" s="231">
        <v>0</v>
      </c>
      <c r="D202" s="220">
        <v>162070.19</v>
      </c>
      <c r="E202" s="220">
        <v>162070.19</v>
      </c>
      <c r="F202" s="220">
        <v>162070.19</v>
      </c>
      <c r="G202" s="220">
        <v>162070.19</v>
      </c>
      <c r="H202" s="220">
        <v>162070.19</v>
      </c>
      <c r="I202" s="220">
        <v>162070.19</v>
      </c>
      <c r="J202" s="220">
        <v>162070.19</v>
      </c>
      <c r="K202" s="220">
        <v>162070.19</v>
      </c>
      <c r="L202" s="220">
        <v>162070.19</v>
      </c>
      <c r="M202" s="220">
        <v>162070.19</v>
      </c>
      <c r="N202" s="220">
        <v>162070.19</v>
      </c>
      <c r="O202" s="220">
        <v>162070.19</v>
      </c>
      <c r="P202" s="220">
        <f t="shared" si="42"/>
        <v>1944842.2799999996</v>
      </c>
      <c r="Q202" s="220">
        <v>162070.19</v>
      </c>
      <c r="R202" s="220">
        <v>162070.19</v>
      </c>
      <c r="S202" s="220">
        <v>162070.19</v>
      </c>
      <c r="T202" s="220">
        <v>162070.19</v>
      </c>
      <c r="U202" s="220">
        <v>162070.19</v>
      </c>
      <c r="V202" s="220">
        <v>162070.19</v>
      </c>
      <c r="W202" s="220">
        <v>162070.19</v>
      </c>
      <c r="X202" s="220">
        <v>162070.19</v>
      </c>
      <c r="Y202" s="220">
        <v>162070.19</v>
      </c>
      <c r="Z202" s="220">
        <v>162070.19</v>
      </c>
      <c r="AA202" s="220">
        <v>162070.19</v>
      </c>
      <c r="AB202" s="220">
        <v>162070.19</v>
      </c>
      <c r="AC202" s="220">
        <v>162070.19</v>
      </c>
      <c r="AD202" s="220">
        <v>162070.19</v>
      </c>
      <c r="AE202" s="220">
        <v>162070.19</v>
      </c>
      <c r="AF202" s="220">
        <v>162070.19</v>
      </c>
      <c r="AG202" s="220">
        <f t="shared" si="43"/>
        <v>1944842.2799999996</v>
      </c>
      <c r="AH202" s="234"/>
      <c r="AI202" s="235">
        <f t="shared" si="36"/>
        <v>0</v>
      </c>
      <c r="AJ202" s="235">
        <f t="shared" si="36"/>
        <v>0</v>
      </c>
      <c r="AK202" s="235">
        <f t="shared" si="36"/>
        <v>0</v>
      </c>
      <c r="AL202" s="235">
        <f t="shared" si="36"/>
        <v>0</v>
      </c>
      <c r="AM202" s="235">
        <f t="shared" si="36"/>
        <v>0</v>
      </c>
      <c r="AN202" s="235">
        <f t="shared" si="36"/>
        <v>0</v>
      </c>
      <c r="AO202" s="235">
        <f t="shared" si="36"/>
        <v>0</v>
      </c>
      <c r="AP202" s="235">
        <f t="shared" si="36"/>
        <v>0</v>
      </c>
      <c r="AQ202" s="235">
        <f t="shared" si="36"/>
        <v>0</v>
      </c>
      <c r="AR202" s="235">
        <f t="shared" si="34"/>
        <v>0</v>
      </c>
      <c r="AS202" s="235">
        <f t="shared" si="34"/>
        <v>0</v>
      </c>
      <c r="AT202" s="235">
        <f t="shared" si="34"/>
        <v>0</v>
      </c>
      <c r="AU202" s="236">
        <f t="shared" si="39"/>
        <v>0</v>
      </c>
      <c r="AV202" s="236">
        <f t="shared" si="40"/>
        <v>0</v>
      </c>
      <c r="AW202" s="236">
        <f t="shared" si="40"/>
        <v>0</v>
      </c>
      <c r="AX202" s="236">
        <f t="shared" si="40"/>
        <v>0</v>
      </c>
      <c r="AY202" s="236">
        <f t="shared" si="38"/>
        <v>0</v>
      </c>
      <c r="AZ202" s="236">
        <f t="shared" si="37"/>
        <v>0</v>
      </c>
      <c r="BA202" s="236">
        <f t="shared" si="37"/>
        <v>0</v>
      </c>
      <c r="BB202" s="236">
        <f t="shared" si="37"/>
        <v>0</v>
      </c>
      <c r="BC202" s="236">
        <f t="shared" si="37"/>
        <v>0</v>
      </c>
      <c r="BD202" s="236">
        <f t="shared" si="37"/>
        <v>0</v>
      </c>
      <c r="BE202" s="236">
        <f t="shared" si="37"/>
        <v>0</v>
      </c>
      <c r="BF202" s="236">
        <f t="shared" si="37"/>
        <v>0</v>
      </c>
      <c r="BG202" s="236">
        <f t="shared" si="37"/>
        <v>0</v>
      </c>
      <c r="BH202" s="236">
        <f t="shared" si="37"/>
        <v>0</v>
      </c>
      <c r="BI202" s="236">
        <f t="shared" si="35"/>
        <v>0</v>
      </c>
      <c r="BJ202" s="236">
        <f t="shared" si="35"/>
        <v>0</v>
      </c>
      <c r="BK202" s="236">
        <f t="shared" si="35"/>
        <v>0</v>
      </c>
      <c r="BL202" s="235">
        <f t="shared" si="41"/>
        <v>0</v>
      </c>
      <c r="BM202" s="234"/>
      <c r="BN202" s="234"/>
      <c r="BO202" s="234"/>
      <c r="BP202" s="234"/>
      <c r="BQ202" s="234"/>
      <c r="BR202" s="234"/>
      <c r="BS202" s="234"/>
      <c r="BT202" s="234"/>
      <c r="BU202" s="234"/>
      <c r="BV202" s="234"/>
      <c r="BW202" s="234"/>
      <c r="BX202" s="234"/>
      <c r="BY202" s="234"/>
      <c r="BZ202" s="234"/>
      <c r="CA202" s="234"/>
      <c r="CB202" s="234"/>
      <c r="CC202" s="234"/>
      <c r="CD202" s="234"/>
      <c r="CE202" s="234"/>
      <c r="CF202" s="234"/>
      <c r="CG202" s="234"/>
      <c r="CH202" s="234"/>
      <c r="CI202" s="234"/>
    </row>
    <row r="203" spans="1:87">
      <c r="A203" s="234" t="s">
        <v>416</v>
      </c>
      <c r="B203" s="231">
        <v>0</v>
      </c>
      <c r="C203" s="231">
        <v>0</v>
      </c>
      <c r="D203" s="220">
        <v>348244.31</v>
      </c>
      <c r="E203" s="220">
        <v>348244.31</v>
      </c>
      <c r="F203" s="220">
        <v>348244.31</v>
      </c>
      <c r="G203" s="220">
        <v>348244.31</v>
      </c>
      <c r="H203" s="220">
        <v>348244.31</v>
      </c>
      <c r="I203" s="220">
        <v>348244.31</v>
      </c>
      <c r="J203" s="220">
        <v>348244.31</v>
      </c>
      <c r="K203" s="220">
        <v>348244.31</v>
      </c>
      <c r="L203" s="220">
        <v>348244.31</v>
      </c>
      <c r="M203" s="220">
        <v>348244.31</v>
      </c>
      <c r="N203" s="220">
        <v>348244.31</v>
      </c>
      <c r="O203" s="220">
        <v>348244.31</v>
      </c>
      <c r="P203" s="220">
        <f t="shared" si="42"/>
        <v>4178931.72</v>
      </c>
      <c r="Q203" s="220">
        <v>348244.31</v>
      </c>
      <c r="R203" s="220">
        <v>348244.31</v>
      </c>
      <c r="S203" s="220">
        <v>348244.31</v>
      </c>
      <c r="T203" s="220">
        <v>348244.31</v>
      </c>
      <c r="U203" s="220">
        <v>348244.31</v>
      </c>
      <c r="V203" s="220">
        <v>348244.31</v>
      </c>
      <c r="W203" s="220">
        <v>348244.31</v>
      </c>
      <c r="X203" s="220">
        <v>348244.31</v>
      </c>
      <c r="Y203" s="220">
        <v>348244.31</v>
      </c>
      <c r="Z203" s="220">
        <v>348244.31</v>
      </c>
      <c r="AA203" s="220">
        <v>348244.31</v>
      </c>
      <c r="AB203" s="220">
        <v>348244.31</v>
      </c>
      <c r="AC203" s="220">
        <v>348244.31</v>
      </c>
      <c r="AD203" s="220">
        <v>348244.31</v>
      </c>
      <c r="AE203" s="220">
        <v>348244.31</v>
      </c>
      <c r="AF203" s="220">
        <v>348244.31</v>
      </c>
      <c r="AG203" s="220">
        <f t="shared" si="43"/>
        <v>4178931.72</v>
      </c>
      <c r="AH203" s="234"/>
      <c r="AI203" s="235">
        <f t="shared" si="36"/>
        <v>0</v>
      </c>
      <c r="AJ203" s="235">
        <f t="shared" si="36"/>
        <v>0</v>
      </c>
      <c r="AK203" s="235">
        <f t="shared" si="36"/>
        <v>0</v>
      </c>
      <c r="AL203" s="235">
        <f t="shared" si="36"/>
        <v>0</v>
      </c>
      <c r="AM203" s="235">
        <f t="shared" si="36"/>
        <v>0</v>
      </c>
      <c r="AN203" s="235">
        <f t="shared" si="36"/>
        <v>0</v>
      </c>
      <c r="AO203" s="235">
        <f t="shared" si="36"/>
        <v>0</v>
      </c>
      <c r="AP203" s="235">
        <f t="shared" si="36"/>
        <v>0</v>
      </c>
      <c r="AQ203" s="235">
        <f t="shared" si="36"/>
        <v>0</v>
      </c>
      <c r="AR203" s="235">
        <f t="shared" si="34"/>
        <v>0</v>
      </c>
      <c r="AS203" s="235">
        <f t="shared" si="34"/>
        <v>0</v>
      </c>
      <c r="AT203" s="235">
        <f t="shared" si="34"/>
        <v>0</v>
      </c>
      <c r="AU203" s="236">
        <f t="shared" si="39"/>
        <v>0</v>
      </c>
      <c r="AV203" s="236">
        <f t="shared" si="40"/>
        <v>0</v>
      </c>
      <c r="AW203" s="236">
        <f t="shared" si="40"/>
        <v>0</v>
      </c>
      <c r="AX203" s="236">
        <f t="shared" si="40"/>
        <v>0</v>
      </c>
      <c r="AY203" s="236">
        <f t="shared" si="38"/>
        <v>0</v>
      </c>
      <c r="AZ203" s="236">
        <f t="shared" si="37"/>
        <v>0</v>
      </c>
      <c r="BA203" s="236">
        <f t="shared" si="37"/>
        <v>0</v>
      </c>
      <c r="BB203" s="236">
        <f t="shared" si="37"/>
        <v>0</v>
      </c>
      <c r="BC203" s="236">
        <f t="shared" si="37"/>
        <v>0</v>
      </c>
      <c r="BD203" s="236">
        <f t="shared" si="37"/>
        <v>0</v>
      </c>
      <c r="BE203" s="236">
        <f t="shared" si="37"/>
        <v>0</v>
      </c>
      <c r="BF203" s="236">
        <f t="shared" si="37"/>
        <v>0</v>
      </c>
      <c r="BG203" s="236">
        <f t="shared" si="37"/>
        <v>0</v>
      </c>
      <c r="BH203" s="236">
        <f t="shared" si="37"/>
        <v>0</v>
      </c>
      <c r="BI203" s="236">
        <f t="shared" si="35"/>
        <v>0</v>
      </c>
      <c r="BJ203" s="236">
        <f t="shared" si="35"/>
        <v>0</v>
      </c>
      <c r="BK203" s="236">
        <f t="shared" si="35"/>
        <v>0</v>
      </c>
      <c r="BL203" s="235">
        <f t="shared" si="41"/>
        <v>0</v>
      </c>
      <c r="BM203" s="234"/>
      <c r="BN203" s="234"/>
      <c r="BO203" s="234"/>
      <c r="BP203" s="234"/>
      <c r="BQ203" s="234"/>
      <c r="BR203" s="234"/>
      <c r="BS203" s="234"/>
      <c r="BT203" s="234"/>
      <c r="BU203" s="234"/>
      <c r="BV203" s="234"/>
      <c r="BW203" s="234"/>
      <c r="BX203" s="234"/>
      <c r="BY203" s="234"/>
      <c r="BZ203" s="234"/>
      <c r="CA203" s="234"/>
      <c r="CB203" s="234"/>
      <c r="CC203" s="234"/>
      <c r="CD203" s="234"/>
      <c r="CE203" s="234"/>
      <c r="CF203" s="234"/>
      <c r="CG203" s="234"/>
      <c r="CH203" s="234"/>
      <c r="CI203" s="234"/>
    </row>
    <row r="204" spans="1:87">
      <c r="A204" s="234" t="s">
        <v>417</v>
      </c>
      <c r="B204" s="231">
        <v>3.0300000000000001E-2</v>
      </c>
      <c r="C204" s="231">
        <v>2.9400000000000003E-2</v>
      </c>
      <c r="D204" s="220">
        <v>50954112.700000003</v>
      </c>
      <c r="E204" s="220">
        <v>50954112.700000003</v>
      </c>
      <c r="F204" s="220">
        <v>50903007.549999997</v>
      </c>
      <c r="G204" s="220">
        <v>50851902.399999999</v>
      </c>
      <c r="H204" s="220">
        <v>50851902.399999999</v>
      </c>
      <c r="I204" s="220">
        <v>50851902.399999999</v>
      </c>
      <c r="J204" s="220">
        <v>50851902.399999999</v>
      </c>
      <c r="K204" s="220">
        <v>50926757.195</v>
      </c>
      <c r="L204" s="220">
        <v>51001611.990000002</v>
      </c>
      <c r="M204" s="220">
        <v>51001611.990000002</v>
      </c>
      <c r="N204" s="220">
        <v>51001611.990000002</v>
      </c>
      <c r="O204" s="220">
        <v>51001611.990000002</v>
      </c>
      <c r="P204" s="220">
        <f t="shared" si="42"/>
        <v>611152047.70499992</v>
      </c>
      <c r="Q204" s="220">
        <v>51001611.990000002</v>
      </c>
      <c r="R204" s="220">
        <v>51001611.990000002</v>
      </c>
      <c r="S204" s="220">
        <v>51001611.990000002</v>
      </c>
      <c r="T204" s="220">
        <v>51001611.990000002</v>
      </c>
      <c r="U204" s="220">
        <v>51001611.990000002</v>
      </c>
      <c r="V204" s="220">
        <v>51001611.990000002</v>
      </c>
      <c r="W204" s="220">
        <v>51001611.990000002</v>
      </c>
      <c r="X204" s="220">
        <v>51001611.990000002</v>
      </c>
      <c r="Y204" s="220">
        <v>51001611.990000002</v>
      </c>
      <c r="Z204" s="220">
        <v>51001611.990000002</v>
      </c>
      <c r="AA204" s="220">
        <v>51001611.990000002</v>
      </c>
      <c r="AB204" s="220">
        <v>51001611.990000002</v>
      </c>
      <c r="AC204" s="220">
        <v>51001611.990000002</v>
      </c>
      <c r="AD204" s="220">
        <v>51001611.990000002</v>
      </c>
      <c r="AE204" s="220">
        <v>51001611.990000002</v>
      </c>
      <c r="AF204" s="220">
        <v>51001611.990000002</v>
      </c>
      <c r="AG204" s="220">
        <f t="shared" si="43"/>
        <v>612019343.88</v>
      </c>
      <c r="AH204" s="234"/>
      <c r="AI204" s="235">
        <f t="shared" si="36"/>
        <v>128659.13</v>
      </c>
      <c r="AJ204" s="235">
        <f t="shared" si="36"/>
        <v>128659.13</v>
      </c>
      <c r="AK204" s="235">
        <f t="shared" si="36"/>
        <v>128530.09</v>
      </c>
      <c r="AL204" s="235">
        <f t="shared" si="36"/>
        <v>128401.05</v>
      </c>
      <c r="AM204" s="235">
        <f t="shared" si="36"/>
        <v>128401.05</v>
      </c>
      <c r="AN204" s="235">
        <f t="shared" si="36"/>
        <v>128401.05</v>
      </c>
      <c r="AO204" s="235">
        <f t="shared" si="36"/>
        <v>128401.05</v>
      </c>
      <c r="AP204" s="235">
        <f t="shared" si="36"/>
        <v>128590.06</v>
      </c>
      <c r="AQ204" s="235">
        <f t="shared" si="36"/>
        <v>128779.07</v>
      </c>
      <c r="AR204" s="235">
        <f t="shared" si="34"/>
        <v>128779.07</v>
      </c>
      <c r="AS204" s="235">
        <f t="shared" si="34"/>
        <v>128779.07</v>
      </c>
      <c r="AT204" s="235">
        <f t="shared" si="34"/>
        <v>128779.07</v>
      </c>
      <c r="AU204" s="236">
        <f t="shared" si="39"/>
        <v>1543158.8900000004</v>
      </c>
      <c r="AV204" s="236">
        <f t="shared" si="40"/>
        <v>128779.07</v>
      </c>
      <c r="AW204" s="236">
        <f t="shared" si="40"/>
        <v>128779.07</v>
      </c>
      <c r="AX204" s="236">
        <f t="shared" si="40"/>
        <v>128779.07</v>
      </c>
      <c r="AY204" s="236">
        <f t="shared" si="38"/>
        <v>128779.07</v>
      </c>
      <c r="AZ204" s="236">
        <f t="shared" si="37"/>
        <v>124953.95</v>
      </c>
      <c r="BA204" s="236">
        <f t="shared" si="37"/>
        <v>124953.95</v>
      </c>
      <c r="BB204" s="236">
        <f t="shared" si="37"/>
        <v>124953.95</v>
      </c>
      <c r="BC204" s="236">
        <f t="shared" si="37"/>
        <v>124953.95</v>
      </c>
      <c r="BD204" s="236">
        <f t="shared" si="37"/>
        <v>124953.95</v>
      </c>
      <c r="BE204" s="236">
        <f t="shared" si="37"/>
        <v>124953.95</v>
      </c>
      <c r="BF204" s="236">
        <f t="shared" si="37"/>
        <v>124953.95</v>
      </c>
      <c r="BG204" s="236">
        <f t="shared" si="37"/>
        <v>124953.95</v>
      </c>
      <c r="BH204" s="236">
        <f t="shared" si="37"/>
        <v>124953.95</v>
      </c>
      <c r="BI204" s="236">
        <f t="shared" si="35"/>
        <v>124953.95</v>
      </c>
      <c r="BJ204" s="236">
        <f t="shared" si="35"/>
        <v>124953.95</v>
      </c>
      <c r="BK204" s="236">
        <f t="shared" si="35"/>
        <v>124953.95</v>
      </c>
      <c r="BL204" s="235">
        <f t="shared" si="41"/>
        <v>1499447.3999999997</v>
      </c>
      <c r="BM204" s="234"/>
      <c r="BN204" s="234"/>
      <c r="BO204" s="234"/>
      <c r="BP204" s="234"/>
      <c r="BQ204" s="234"/>
      <c r="BR204" s="234"/>
      <c r="BS204" s="234"/>
      <c r="BT204" s="234"/>
      <c r="BU204" s="234"/>
      <c r="BV204" s="234"/>
      <c r="BW204" s="234"/>
      <c r="BX204" s="234"/>
      <c r="BY204" s="234"/>
      <c r="BZ204" s="234"/>
      <c r="CA204" s="234"/>
      <c r="CB204" s="234"/>
      <c r="CC204" s="234"/>
      <c r="CD204" s="234"/>
      <c r="CE204" s="234"/>
      <c r="CF204" s="234"/>
      <c r="CG204" s="234"/>
      <c r="CH204" s="234"/>
      <c r="CI204" s="234"/>
    </row>
    <row r="205" spans="1:87">
      <c r="A205" s="234" t="s">
        <v>418</v>
      </c>
      <c r="B205" s="231">
        <v>2.92E-2</v>
      </c>
      <c r="C205" s="231">
        <v>2.0199999999999999E-2</v>
      </c>
      <c r="D205" s="220">
        <v>1865718.2000000002</v>
      </c>
      <c r="E205" s="220">
        <v>1865718.2000000002</v>
      </c>
      <c r="F205" s="220">
        <v>1865718.2000000002</v>
      </c>
      <c r="G205" s="220">
        <v>1865718.2000000002</v>
      </c>
      <c r="H205" s="220">
        <v>1865718.2000000002</v>
      </c>
      <c r="I205" s="220">
        <v>1865718.2000000002</v>
      </c>
      <c r="J205" s="220">
        <v>1865718.2000000002</v>
      </c>
      <c r="K205" s="220">
        <v>1865718.2000000002</v>
      </c>
      <c r="L205" s="220">
        <v>1865718.2000000002</v>
      </c>
      <c r="M205" s="220">
        <v>1865718.2000000002</v>
      </c>
      <c r="N205" s="220">
        <v>1865718.2000000002</v>
      </c>
      <c r="O205" s="220">
        <v>1865718.2000000002</v>
      </c>
      <c r="P205" s="220">
        <f t="shared" si="42"/>
        <v>22388618.399999995</v>
      </c>
      <c r="Q205" s="220">
        <v>1865718.2000000002</v>
      </c>
      <c r="R205" s="220">
        <v>1865718.2000000002</v>
      </c>
      <c r="S205" s="220">
        <v>1865718.2000000002</v>
      </c>
      <c r="T205" s="220">
        <v>1865718.2000000002</v>
      </c>
      <c r="U205" s="220">
        <v>1865718.2000000002</v>
      </c>
      <c r="V205" s="220">
        <v>1865718.2000000002</v>
      </c>
      <c r="W205" s="220">
        <v>1865718.2000000002</v>
      </c>
      <c r="X205" s="220">
        <v>1865718.2000000002</v>
      </c>
      <c r="Y205" s="220">
        <v>1865718.2000000002</v>
      </c>
      <c r="Z205" s="220">
        <v>1865718.2000000002</v>
      </c>
      <c r="AA205" s="220">
        <v>1865718.2000000002</v>
      </c>
      <c r="AB205" s="220">
        <v>1865718.2000000002</v>
      </c>
      <c r="AC205" s="220">
        <v>1865718.2000000002</v>
      </c>
      <c r="AD205" s="220">
        <v>1865718.2000000002</v>
      </c>
      <c r="AE205" s="220">
        <v>1865718.2000000002</v>
      </c>
      <c r="AF205" s="220">
        <v>1865718.2000000002</v>
      </c>
      <c r="AG205" s="220">
        <f t="shared" si="43"/>
        <v>22388618.399999995</v>
      </c>
      <c r="AH205" s="234"/>
      <c r="AI205" s="235">
        <f t="shared" si="36"/>
        <v>4539.91</v>
      </c>
      <c r="AJ205" s="235">
        <f t="shared" si="36"/>
        <v>4539.91</v>
      </c>
      <c r="AK205" s="235">
        <f t="shared" si="36"/>
        <v>4539.91</v>
      </c>
      <c r="AL205" s="235">
        <f t="shared" si="36"/>
        <v>4539.91</v>
      </c>
      <c r="AM205" s="235">
        <f t="shared" si="36"/>
        <v>4539.91</v>
      </c>
      <c r="AN205" s="235">
        <f t="shared" si="36"/>
        <v>4539.91</v>
      </c>
      <c r="AO205" s="235">
        <f t="shared" si="36"/>
        <v>4539.91</v>
      </c>
      <c r="AP205" s="235">
        <f t="shared" si="36"/>
        <v>4539.91</v>
      </c>
      <c r="AQ205" s="235">
        <f t="shared" si="36"/>
        <v>4539.91</v>
      </c>
      <c r="AR205" s="235">
        <f t="shared" si="34"/>
        <v>4539.91</v>
      </c>
      <c r="AS205" s="235">
        <f t="shared" si="34"/>
        <v>4539.91</v>
      </c>
      <c r="AT205" s="235">
        <f t="shared" si="34"/>
        <v>4539.91</v>
      </c>
      <c r="AU205" s="236">
        <f t="shared" si="39"/>
        <v>54478.920000000013</v>
      </c>
      <c r="AV205" s="236">
        <f t="shared" si="40"/>
        <v>4539.91</v>
      </c>
      <c r="AW205" s="236">
        <f t="shared" si="40"/>
        <v>4539.91</v>
      </c>
      <c r="AX205" s="236">
        <f t="shared" si="40"/>
        <v>4539.91</v>
      </c>
      <c r="AY205" s="236">
        <f t="shared" si="38"/>
        <v>4539.91</v>
      </c>
      <c r="AZ205" s="236">
        <f t="shared" si="37"/>
        <v>3140.63</v>
      </c>
      <c r="BA205" s="236">
        <f t="shared" si="37"/>
        <v>3140.63</v>
      </c>
      <c r="BB205" s="236">
        <f t="shared" si="37"/>
        <v>3140.63</v>
      </c>
      <c r="BC205" s="236">
        <f t="shared" si="37"/>
        <v>3140.63</v>
      </c>
      <c r="BD205" s="236">
        <f t="shared" si="37"/>
        <v>3140.63</v>
      </c>
      <c r="BE205" s="236">
        <f t="shared" si="37"/>
        <v>3140.63</v>
      </c>
      <c r="BF205" s="236">
        <f t="shared" si="37"/>
        <v>3140.63</v>
      </c>
      <c r="BG205" s="236">
        <f t="shared" si="37"/>
        <v>3140.63</v>
      </c>
      <c r="BH205" s="236">
        <f t="shared" si="37"/>
        <v>3140.63</v>
      </c>
      <c r="BI205" s="236">
        <f t="shared" si="35"/>
        <v>3140.63</v>
      </c>
      <c r="BJ205" s="236">
        <f t="shared" si="35"/>
        <v>3140.63</v>
      </c>
      <c r="BK205" s="236">
        <f t="shared" si="35"/>
        <v>3140.63</v>
      </c>
      <c r="BL205" s="235">
        <f t="shared" si="41"/>
        <v>37687.560000000005</v>
      </c>
      <c r="BM205" s="234"/>
      <c r="BN205" s="234"/>
      <c r="BO205" s="234"/>
      <c r="BP205" s="234"/>
      <c r="BQ205" s="234"/>
      <c r="BR205" s="234"/>
      <c r="BS205" s="234"/>
      <c r="BT205" s="234"/>
      <c r="BU205" s="234"/>
      <c r="BV205" s="234"/>
      <c r="BW205" s="234"/>
      <c r="BX205" s="234"/>
      <c r="BY205" s="234"/>
      <c r="BZ205" s="234"/>
      <c r="CA205" s="234"/>
      <c r="CB205" s="234"/>
      <c r="CC205" s="234"/>
      <c r="CD205" s="234"/>
      <c r="CE205" s="234"/>
      <c r="CF205" s="234"/>
      <c r="CG205" s="234"/>
      <c r="CH205" s="234"/>
      <c r="CI205" s="234"/>
    </row>
    <row r="206" spans="1:87">
      <c r="A206" s="234" t="s">
        <v>419</v>
      </c>
      <c r="B206" s="231">
        <v>4.3199999999999995E-2</v>
      </c>
      <c r="C206" s="231">
        <v>1.61E-2</v>
      </c>
      <c r="D206" s="220">
        <v>1919015.13</v>
      </c>
      <c r="E206" s="220">
        <v>1919015.13</v>
      </c>
      <c r="F206" s="220">
        <v>1919015.13</v>
      </c>
      <c r="G206" s="220">
        <v>1919015.13</v>
      </c>
      <c r="H206" s="220">
        <v>1919015.13</v>
      </c>
      <c r="I206" s="220">
        <v>1919015.13</v>
      </c>
      <c r="J206" s="220">
        <v>1919015.13</v>
      </c>
      <c r="K206" s="220">
        <v>1919015.13</v>
      </c>
      <c r="L206" s="220">
        <v>1919015.13</v>
      </c>
      <c r="M206" s="220">
        <v>1919015.13</v>
      </c>
      <c r="N206" s="220">
        <v>1919015.13</v>
      </c>
      <c r="O206" s="220">
        <v>1919015.13</v>
      </c>
      <c r="P206" s="220">
        <f t="shared" si="42"/>
        <v>23028181.559999991</v>
      </c>
      <c r="Q206" s="220">
        <v>1919015.13</v>
      </c>
      <c r="R206" s="220">
        <v>1919015.13</v>
      </c>
      <c r="S206" s="220">
        <v>1919015.13</v>
      </c>
      <c r="T206" s="220">
        <v>1919015.13</v>
      </c>
      <c r="U206" s="220">
        <v>1919015.13</v>
      </c>
      <c r="V206" s="220">
        <v>1919015.13</v>
      </c>
      <c r="W206" s="220">
        <v>1919015.13</v>
      </c>
      <c r="X206" s="220">
        <v>1919015.13</v>
      </c>
      <c r="Y206" s="220">
        <v>1919015.13</v>
      </c>
      <c r="Z206" s="220">
        <v>1919015.13</v>
      </c>
      <c r="AA206" s="220">
        <v>1919015.13</v>
      </c>
      <c r="AB206" s="220">
        <v>1919015.13</v>
      </c>
      <c r="AC206" s="220">
        <v>1919015.13</v>
      </c>
      <c r="AD206" s="220">
        <v>1919015.13</v>
      </c>
      <c r="AE206" s="220">
        <v>1919015.13</v>
      </c>
      <c r="AF206" s="220">
        <v>1919015.13</v>
      </c>
      <c r="AG206" s="220">
        <f t="shared" si="43"/>
        <v>23028181.559999991</v>
      </c>
      <c r="AH206" s="234"/>
      <c r="AI206" s="235">
        <f t="shared" si="36"/>
        <v>6908.45</v>
      </c>
      <c r="AJ206" s="235">
        <f t="shared" si="36"/>
        <v>6908.45</v>
      </c>
      <c r="AK206" s="235">
        <f t="shared" si="36"/>
        <v>6908.45</v>
      </c>
      <c r="AL206" s="235">
        <f t="shared" si="36"/>
        <v>6908.45</v>
      </c>
      <c r="AM206" s="235">
        <f t="shared" si="36"/>
        <v>6908.45</v>
      </c>
      <c r="AN206" s="235">
        <f t="shared" si="36"/>
        <v>6908.45</v>
      </c>
      <c r="AO206" s="235">
        <f t="shared" si="36"/>
        <v>6908.45</v>
      </c>
      <c r="AP206" s="235">
        <f t="shared" si="36"/>
        <v>6908.45</v>
      </c>
      <c r="AQ206" s="235">
        <f t="shared" si="36"/>
        <v>6908.45</v>
      </c>
      <c r="AR206" s="235">
        <f t="shared" si="34"/>
        <v>6908.45</v>
      </c>
      <c r="AS206" s="235">
        <f t="shared" si="34"/>
        <v>6908.45</v>
      </c>
      <c r="AT206" s="235">
        <f t="shared" si="34"/>
        <v>6908.45</v>
      </c>
      <c r="AU206" s="236">
        <f t="shared" si="39"/>
        <v>82901.39999999998</v>
      </c>
      <c r="AV206" s="236">
        <f t="shared" si="40"/>
        <v>6908.45</v>
      </c>
      <c r="AW206" s="236">
        <f t="shared" si="40"/>
        <v>6908.45</v>
      </c>
      <c r="AX206" s="236">
        <f t="shared" si="40"/>
        <v>6908.45</v>
      </c>
      <c r="AY206" s="236">
        <f t="shared" si="38"/>
        <v>6908.45</v>
      </c>
      <c r="AZ206" s="236">
        <f t="shared" si="37"/>
        <v>2574.6799999999998</v>
      </c>
      <c r="BA206" s="236">
        <f t="shared" si="37"/>
        <v>2574.6799999999998</v>
      </c>
      <c r="BB206" s="236">
        <f t="shared" si="37"/>
        <v>2574.6799999999998</v>
      </c>
      <c r="BC206" s="236">
        <f t="shared" si="37"/>
        <v>2574.6799999999998</v>
      </c>
      <c r="BD206" s="236">
        <f t="shared" si="37"/>
        <v>2574.6799999999998</v>
      </c>
      <c r="BE206" s="236">
        <f t="shared" si="37"/>
        <v>2574.6799999999998</v>
      </c>
      <c r="BF206" s="236">
        <f t="shared" si="37"/>
        <v>2574.6799999999998</v>
      </c>
      <c r="BG206" s="236">
        <f t="shared" si="37"/>
        <v>2574.6799999999998</v>
      </c>
      <c r="BH206" s="236">
        <f t="shared" si="37"/>
        <v>2574.6799999999998</v>
      </c>
      <c r="BI206" s="236">
        <f t="shared" si="35"/>
        <v>2574.6799999999998</v>
      </c>
      <c r="BJ206" s="236">
        <f t="shared" si="35"/>
        <v>2574.6799999999998</v>
      </c>
      <c r="BK206" s="236">
        <f t="shared" si="35"/>
        <v>2574.6799999999998</v>
      </c>
      <c r="BL206" s="235">
        <f t="shared" si="41"/>
        <v>30896.16</v>
      </c>
      <c r="BM206" s="234"/>
      <c r="BN206" s="234"/>
      <c r="BO206" s="234"/>
      <c r="BP206" s="234"/>
      <c r="BQ206" s="234"/>
      <c r="BR206" s="234"/>
      <c r="BS206" s="234"/>
      <c r="BT206" s="234"/>
      <c r="BU206" s="234"/>
      <c r="BV206" s="234"/>
      <c r="BW206" s="234"/>
      <c r="BX206" s="234"/>
      <c r="BY206" s="234"/>
      <c r="BZ206" s="234"/>
      <c r="CA206" s="234"/>
      <c r="CB206" s="234"/>
      <c r="CC206" s="234"/>
      <c r="CD206" s="234"/>
      <c r="CE206" s="234"/>
      <c r="CF206" s="234"/>
      <c r="CG206" s="234"/>
      <c r="CH206" s="234"/>
      <c r="CI206" s="234"/>
    </row>
    <row r="207" spans="1:87">
      <c r="A207" s="234" t="s">
        <v>420</v>
      </c>
      <c r="B207" s="231">
        <v>3.9399999999999998E-2</v>
      </c>
      <c r="C207" s="231">
        <v>3.04E-2</v>
      </c>
      <c r="D207" s="220">
        <v>1053014.69</v>
      </c>
      <c r="E207" s="220">
        <v>1053014.69</v>
      </c>
      <c r="F207" s="220">
        <v>1053014.69</v>
      </c>
      <c r="G207" s="220">
        <v>1053014.69</v>
      </c>
      <c r="H207" s="220">
        <v>1053014.69</v>
      </c>
      <c r="I207" s="220">
        <v>1053014.69</v>
      </c>
      <c r="J207" s="220">
        <v>1053014.69</v>
      </c>
      <c r="K207" s="220">
        <v>1053014.69</v>
      </c>
      <c r="L207" s="220">
        <v>1053014.69</v>
      </c>
      <c r="M207" s="220">
        <v>1053014.69</v>
      </c>
      <c r="N207" s="220">
        <v>1053014.69</v>
      </c>
      <c r="O207" s="220">
        <v>1053014.69</v>
      </c>
      <c r="P207" s="220">
        <f t="shared" si="42"/>
        <v>12636176.279999996</v>
      </c>
      <c r="Q207" s="220">
        <v>1053014.69</v>
      </c>
      <c r="R207" s="220">
        <v>1053014.69</v>
      </c>
      <c r="S207" s="220">
        <v>1053014.69</v>
      </c>
      <c r="T207" s="220">
        <v>1053014.69</v>
      </c>
      <c r="U207" s="220">
        <v>1053014.69</v>
      </c>
      <c r="V207" s="220">
        <v>1053014.69</v>
      </c>
      <c r="W207" s="220">
        <v>1053014.69</v>
      </c>
      <c r="X207" s="220">
        <v>1053014.69</v>
      </c>
      <c r="Y207" s="220">
        <v>1053014.69</v>
      </c>
      <c r="Z207" s="220">
        <v>1053014.69</v>
      </c>
      <c r="AA207" s="220">
        <v>1053014.69</v>
      </c>
      <c r="AB207" s="220">
        <v>1053014.69</v>
      </c>
      <c r="AC207" s="220">
        <v>1053014.69</v>
      </c>
      <c r="AD207" s="220">
        <v>1053014.69</v>
      </c>
      <c r="AE207" s="220">
        <v>1053014.69</v>
      </c>
      <c r="AF207" s="220">
        <v>1053014.69</v>
      </c>
      <c r="AG207" s="220">
        <f t="shared" si="43"/>
        <v>12636176.279999996</v>
      </c>
      <c r="AH207" s="234"/>
      <c r="AI207" s="235">
        <f t="shared" si="36"/>
        <v>3457.4</v>
      </c>
      <c r="AJ207" s="235">
        <f t="shared" si="36"/>
        <v>3457.4</v>
      </c>
      <c r="AK207" s="235">
        <f t="shared" si="36"/>
        <v>3457.4</v>
      </c>
      <c r="AL207" s="235">
        <f t="shared" si="36"/>
        <v>3457.4</v>
      </c>
      <c r="AM207" s="235">
        <f t="shared" si="36"/>
        <v>3457.4</v>
      </c>
      <c r="AN207" s="235">
        <f t="shared" si="36"/>
        <v>3457.4</v>
      </c>
      <c r="AO207" s="235">
        <f t="shared" si="36"/>
        <v>3457.4</v>
      </c>
      <c r="AP207" s="235">
        <f t="shared" si="36"/>
        <v>3457.4</v>
      </c>
      <c r="AQ207" s="235">
        <f t="shared" si="36"/>
        <v>3457.4</v>
      </c>
      <c r="AR207" s="235">
        <f t="shared" si="34"/>
        <v>3457.4</v>
      </c>
      <c r="AS207" s="235">
        <f t="shared" si="34"/>
        <v>3457.4</v>
      </c>
      <c r="AT207" s="235">
        <f t="shared" si="34"/>
        <v>3457.4</v>
      </c>
      <c r="AU207" s="236">
        <f t="shared" si="39"/>
        <v>41488.80000000001</v>
      </c>
      <c r="AV207" s="236">
        <f t="shared" si="40"/>
        <v>3457.4</v>
      </c>
      <c r="AW207" s="236">
        <f t="shared" si="40"/>
        <v>3457.4</v>
      </c>
      <c r="AX207" s="236">
        <f t="shared" si="40"/>
        <v>3457.4</v>
      </c>
      <c r="AY207" s="236">
        <f t="shared" si="38"/>
        <v>3457.4</v>
      </c>
      <c r="AZ207" s="236">
        <f t="shared" si="37"/>
        <v>2667.64</v>
      </c>
      <c r="BA207" s="236">
        <f t="shared" si="37"/>
        <v>2667.64</v>
      </c>
      <c r="BB207" s="236">
        <f t="shared" si="37"/>
        <v>2667.64</v>
      </c>
      <c r="BC207" s="236">
        <f t="shared" si="37"/>
        <v>2667.64</v>
      </c>
      <c r="BD207" s="236">
        <f t="shared" si="37"/>
        <v>2667.64</v>
      </c>
      <c r="BE207" s="236">
        <f t="shared" si="37"/>
        <v>2667.64</v>
      </c>
      <c r="BF207" s="236">
        <f t="shared" si="37"/>
        <v>2667.64</v>
      </c>
      <c r="BG207" s="236">
        <f t="shared" si="37"/>
        <v>2667.64</v>
      </c>
      <c r="BH207" s="236">
        <f t="shared" si="37"/>
        <v>2667.64</v>
      </c>
      <c r="BI207" s="236">
        <f t="shared" si="35"/>
        <v>2667.64</v>
      </c>
      <c r="BJ207" s="236">
        <f t="shared" si="35"/>
        <v>2667.64</v>
      </c>
      <c r="BK207" s="236">
        <f t="shared" si="35"/>
        <v>2667.64</v>
      </c>
      <c r="BL207" s="235">
        <f t="shared" si="41"/>
        <v>32011.679999999997</v>
      </c>
      <c r="BM207" s="234"/>
      <c r="BN207" s="234"/>
      <c r="BO207" s="234"/>
      <c r="BP207" s="234"/>
      <c r="BQ207" s="234"/>
      <c r="BR207" s="234"/>
      <c r="BS207" s="234"/>
      <c r="BT207" s="234"/>
      <c r="BU207" s="234"/>
      <c r="BV207" s="234"/>
      <c r="BW207" s="234"/>
      <c r="BX207" s="234"/>
      <c r="BY207" s="234"/>
      <c r="BZ207" s="234"/>
      <c r="CA207" s="234"/>
      <c r="CB207" s="234"/>
      <c r="CC207" s="234"/>
      <c r="CD207" s="234"/>
      <c r="CE207" s="234"/>
      <c r="CF207" s="234"/>
      <c r="CG207" s="234"/>
      <c r="CH207" s="234"/>
      <c r="CI207" s="234"/>
    </row>
    <row r="208" spans="1:87">
      <c r="A208" s="234" t="s">
        <v>421</v>
      </c>
      <c r="B208" s="231">
        <v>4.3399999999999994E-2</v>
      </c>
      <c r="C208" s="231">
        <v>0.03</v>
      </c>
      <c r="D208" s="220">
        <v>241585.77000000002</v>
      </c>
      <c r="E208" s="220">
        <v>241585.77000000002</v>
      </c>
      <c r="F208" s="220">
        <v>231805.89</v>
      </c>
      <c r="G208" s="220">
        <v>222026</v>
      </c>
      <c r="H208" s="220">
        <v>222026</v>
      </c>
      <c r="I208" s="220">
        <v>219005.08000000002</v>
      </c>
      <c r="J208" s="220">
        <v>215984.16</v>
      </c>
      <c r="K208" s="220">
        <v>215984.16</v>
      </c>
      <c r="L208" s="220">
        <v>215984.16</v>
      </c>
      <c r="M208" s="220">
        <v>215984.16</v>
      </c>
      <c r="N208" s="220">
        <v>215984.16</v>
      </c>
      <c r="O208" s="220">
        <v>215984.16</v>
      </c>
      <c r="P208" s="220">
        <f t="shared" si="42"/>
        <v>2673939.4700000002</v>
      </c>
      <c r="Q208" s="220">
        <v>215984.16</v>
      </c>
      <c r="R208" s="220">
        <v>215984.16</v>
      </c>
      <c r="S208" s="220">
        <v>215984.16</v>
      </c>
      <c r="T208" s="220">
        <v>215984.16</v>
      </c>
      <c r="U208" s="220">
        <v>215984.16</v>
      </c>
      <c r="V208" s="220">
        <v>215984.16</v>
      </c>
      <c r="W208" s="220">
        <v>215984.16</v>
      </c>
      <c r="X208" s="220">
        <v>215984.16</v>
      </c>
      <c r="Y208" s="220">
        <v>215984.16</v>
      </c>
      <c r="Z208" s="220">
        <v>215984.16</v>
      </c>
      <c r="AA208" s="220">
        <v>215984.16</v>
      </c>
      <c r="AB208" s="220">
        <v>215984.16</v>
      </c>
      <c r="AC208" s="220">
        <v>215984.16</v>
      </c>
      <c r="AD208" s="220">
        <v>215984.16</v>
      </c>
      <c r="AE208" s="220">
        <v>215984.16</v>
      </c>
      <c r="AF208" s="220">
        <v>215984.16</v>
      </c>
      <c r="AG208" s="220">
        <f t="shared" si="43"/>
        <v>2591809.92</v>
      </c>
      <c r="AH208" s="234"/>
      <c r="AI208" s="235">
        <f t="shared" si="36"/>
        <v>873.74</v>
      </c>
      <c r="AJ208" s="235">
        <f t="shared" si="36"/>
        <v>873.74</v>
      </c>
      <c r="AK208" s="235">
        <f t="shared" si="36"/>
        <v>838.36</v>
      </c>
      <c r="AL208" s="235">
        <f t="shared" si="36"/>
        <v>802.99</v>
      </c>
      <c r="AM208" s="235">
        <f t="shared" si="36"/>
        <v>802.99</v>
      </c>
      <c r="AN208" s="235">
        <f t="shared" si="36"/>
        <v>792.07</v>
      </c>
      <c r="AO208" s="235">
        <f t="shared" si="36"/>
        <v>781.14</v>
      </c>
      <c r="AP208" s="235">
        <f t="shared" si="36"/>
        <v>781.14</v>
      </c>
      <c r="AQ208" s="235">
        <f t="shared" si="36"/>
        <v>781.14</v>
      </c>
      <c r="AR208" s="235">
        <f t="shared" si="34"/>
        <v>781.14</v>
      </c>
      <c r="AS208" s="235">
        <f t="shared" si="34"/>
        <v>781.14</v>
      </c>
      <c r="AT208" s="235">
        <f t="shared" si="34"/>
        <v>781.14</v>
      </c>
      <c r="AU208" s="236">
        <f t="shared" si="39"/>
        <v>9670.73</v>
      </c>
      <c r="AV208" s="236">
        <f t="shared" si="40"/>
        <v>781.14</v>
      </c>
      <c r="AW208" s="236">
        <f t="shared" si="40"/>
        <v>781.14</v>
      </c>
      <c r="AX208" s="236">
        <f t="shared" si="40"/>
        <v>781.14</v>
      </c>
      <c r="AY208" s="236">
        <f t="shared" si="38"/>
        <v>781.14</v>
      </c>
      <c r="AZ208" s="236">
        <f t="shared" si="37"/>
        <v>539.96</v>
      </c>
      <c r="BA208" s="236">
        <f t="shared" si="37"/>
        <v>539.96</v>
      </c>
      <c r="BB208" s="236">
        <f t="shared" si="37"/>
        <v>539.96</v>
      </c>
      <c r="BC208" s="236">
        <f t="shared" si="37"/>
        <v>539.96</v>
      </c>
      <c r="BD208" s="236">
        <f t="shared" si="37"/>
        <v>539.96</v>
      </c>
      <c r="BE208" s="236">
        <f t="shared" si="37"/>
        <v>539.96</v>
      </c>
      <c r="BF208" s="236">
        <f t="shared" si="37"/>
        <v>539.96</v>
      </c>
      <c r="BG208" s="236">
        <f t="shared" si="37"/>
        <v>539.96</v>
      </c>
      <c r="BH208" s="236">
        <f t="shared" si="37"/>
        <v>539.96</v>
      </c>
      <c r="BI208" s="236">
        <f t="shared" si="35"/>
        <v>539.96</v>
      </c>
      <c r="BJ208" s="236">
        <f t="shared" si="35"/>
        <v>539.96</v>
      </c>
      <c r="BK208" s="236">
        <f t="shared" si="35"/>
        <v>539.96</v>
      </c>
      <c r="BL208" s="235">
        <f t="shared" si="41"/>
        <v>6479.52</v>
      </c>
      <c r="BM208" s="234"/>
      <c r="BN208" s="234"/>
      <c r="BO208" s="234"/>
      <c r="BP208" s="234"/>
      <c r="BQ208" s="234"/>
      <c r="BR208" s="234"/>
      <c r="BS208" s="234"/>
      <c r="BT208" s="234"/>
      <c r="BU208" s="234"/>
      <c r="BV208" s="234"/>
      <c r="BW208" s="234"/>
      <c r="BX208" s="234"/>
      <c r="BY208" s="234"/>
      <c r="BZ208" s="234"/>
      <c r="CA208" s="234"/>
      <c r="CB208" s="234"/>
      <c r="CC208" s="234"/>
      <c r="CD208" s="234"/>
      <c r="CE208" s="234"/>
      <c r="CF208" s="234"/>
      <c r="CG208" s="234"/>
      <c r="CH208" s="234"/>
      <c r="CI208" s="234"/>
    </row>
    <row r="209" spans="1:87">
      <c r="A209" s="234" t="s">
        <v>422</v>
      </c>
      <c r="B209" s="231">
        <v>4.3299999999999998E-2</v>
      </c>
      <c r="C209" s="231">
        <v>2.0899999999999998E-2</v>
      </c>
      <c r="D209" s="220">
        <v>555992.76</v>
      </c>
      <c r="E209" s="220">
        <v>555992.76</v>
      </c>
      <c r="F209" s="220">
        <v>555992.76</v>
      </c>
      <c r="G209" s="220">
        <v>555992.76</v>
      </c>
      <c r="H209" s="220">
        <v>555992.76</v>
      </c>
      <c r="I209" s="220">
        <v>555992.76</v>
      </c>
      <c r="J209" s="220">
        <v>555992.76</v>
      </c>
      <c r="K209" s="220">
        <v>555992.76</v>
      </c>
      <c r="L209" s="220">
        <v>555992.76</v>
      </c>
      <c r="M209" s="220">
        <v>555992.76</v>
      </c>
      <c r="N209" s="220">
        <v>555992.76</v>
      </c>
      <c r="O209" s="220">
        <v>555992.76</v>
      </c>
      <c r="P209" s="220">
        <f t="shared" si="42"/>
        <v>6671913.1199999982</v>
      </c>
      <c r="Q209" s="220">
        <v>555992.76</v>
      </c>
      <c r="R209" s="220">
        <v>555992.76</v>
      </c>
      <c r="S209" s="220">
        <v>555992.76</v>
      </c>
      <c r="T209" s="220">
        <v>555992.76</v>
      </c>
      <c r="U209" s="220">
        <v>555992.76</v>
      </c>
      <c r="V209" s="220">
        <v>555992.76</v>
      </c>
      <c r="W209" s="220">
        <v>555992.76</v>
      </c>
      <c r="X209" s="220">
        <v>555992.76</v>
      </c>
      <c r="Y209" s="220">
        <v>555992.76</v>
      </c>
      <c r="Z209" s="220">
        <v>555992.76</v>
      </c>
      <c r="AA209" s="220">
        <v>555992.76</v>
      </c>
      <c r="AB209" s="220">
        <v>555992.76</v>
      </c>
      <c r="AC209" s="220">
        <v>555992.76</v>
      </c>
      <c r="AD209" s="220">
        <v>555992.76</v>
      </c>
      <c r="AE209" s="220">
        <v>555992.76</v>
      </c>
      <c r="AF209" s="220">
        <v>555992.76</v>
      </c>
      <c r="AG209" s="220">
        <f t="shared" si="43"/>
        <v>6671913.1199999982</v>
      </c>
      <c r="AH209" s="234"/>
      <c r="AI209" s="235">
        <f t="shared" si="36"/>
        <v>2006.21</v>
      </c>
      <c r="AJ209" s="235">
        <f t="shared" si="36"/>
        <v>2006.21</v>
      </c>
      <c r="AK209" s="235">
        <f t="shared" si="36"/>
        <v>2006.21</v>
      </c>
      <c r="AL209" s="235">
        <f t="shared" si="36"/>
        <v>2006.21</v>
      </c>
      <c r="AM209" s="235">
        <f t="shared" si="36"/>
        <v>2006.21</v>
      </c>
      <c r="AN209" s="235">
        <f t="shared" si="36"/>
        <v>2006.21</v>
      </c>
      <c r="AO209" s="235">
        <f t="shared" si="36"/>
        <v>2006.21</v>
      </c>
      <c r="AP209" s="235">
        <f t="shared" si="36"/>
        <v>2006.21</v>
      </c>
      <c r="AQ209" s="235">
        <f t="shared" si="36"/>
        <v>2006.21</v>
      </c>
      <c r="AR209" s="235">
        <f t="shared" si="34"/>
        <v>2006.21</v>
      </c>
      <c r="AS209" s="235">
        <f t="shared" si="34"/>
        <v>2006.21</v>
      </c>
      <c r="AT209" s="235">
        <f t="shared" si="34"/>
        <v>2006.21</v>
      </c>
      <c r="AU209" s="236">
        <f t="shared" si="39"/>
        <v>24074.519999999993</v>
      </c>
      <c r="AV209" s="236">
        <f t="shared" si="40"/>
        <v>2006.21</v>
      </c>
      <c r="AW209" s="236">
        <f t="shared" si="40"/>
        <v>2006.21</v>
      </c>
      <c r="AX209" s="236">
        <f t="shared" si="40"/>
        <v>2006.21</v>
      </c>
      <c r="AY209" s="236">
        <f t="shared" si="38"/>
        <v>2006.21</v>
      </c>
      <c r="AZ209" s="236">
        <f t="shared" si="37"/>
        <v>968.35</v>
      </c>
      <c r="BA209" s="236">
        <f t="shared" si="37"/>
        <v>968.35</v>
      </c>
      <c r="BB209" s="236">
        <f t="shared" si="37"/>
        <v>968.35</v>
      </c>
      <c r="BC209" s="236">
        <f t="shared" si="37"/>
        <v>968.35</v>
      </c>
      <c r="BD209" s="236">
        <f t="shared" si="37"/>
        <v>968.35</v>
      </c>
      <c r="BE209" s="236">
        <f t="shared" si="37"/>
        <v>968.35</v>
      </c>
      <c r="BF209" s="236">
        <f t="shared" si="37"/>
        <v>968.35</v>
      </c>
      <c r="BG209" s="236">
        <f t="shared" si="37"/>
        <v>968.35</v>
      </c>
      <c r="BH209" s="236">
        <f t="shared" si="37"/>
        <v>968.35</v>
      </c>
      <c r="BI209" s="236">
        <f t="shared" si="35"/>
        <v>968.35</v>
      </c>
      <c r="BJ209" s="236">
        <f t="shared" si="35"/>
        <v>968.35</v>
      </c>
      <c r="BK209" s="236">
        <f t="shared" si="35"/>
        <v>968.35</v>
      </c>
      <c r="BL209" s="235">
        <f t="shared" si="41"/>
        <v>11620.200000000003</v>
      </c>
      <c r="BM209" s="234"/>
      <c r="BN209" s="234"/>
      <c r="BO209" s="234"/>
      <c r="BP209" s="234"/>
      <c r="BQ209" s="234"/>
      <c r="BR209" s="234"/>
      <c r="BS209" s="234"/>
      <c r="BT209" s="234"/>
      <c r="BU209" s="234"/>
      <c r="BV209" s="234"/>
      <c r="BW209" s="234"/>
      <c r="BX209" s="234"/>
      <c r="BY209" s="234"/>
      <c r="BZ209" s="234"/>
      <c r="CA209" s="234"/>
      <c r="CB209" s="234"/>
      <c r="CC209" s="234"/>
      <c r="CD209" s="234"/>
      <c r="CE209" s="234"/>
      <c r="CF209" s="234"/>
      <c r="CG209" s="234"/>
      <c r="CH209" s="234"/>
      <c r="CI209" s="234"/>
    </row>
    <row r="210" spans="1:87">
      <c r="A210" s="234" t="s">
        <v>423</v>
      </c>
      <c r="B210" s="231">
        <v>3.9699999999999999E-2</v>
      </c>
      <c r="C210" s="231">
        <v>1.29E-2</v>
      </c>
      <c r="D210" s="220">
        <v>2012654.95</v>
      </c>
      <c r="E210" s="220">
        <v>2012654.95</v>
      </c>
      <c r="F210" s="220">
        <v>2012654.95</v>
      </c>
      <c r="G210" s="220">
        <v>2012654.95</v>
      </c>
      <c r="H210" s="220">
        <v>2012654.95</v>
      </c>
      <c r="I210" s="220">
        <v>2012654.95</v>
      </c>
      <c r="J210" s="220">
        <v>2012654.95</v>
      </c>
      <c r="K210" s="220">
        <v>2012654.95</v>
      </c>
      <c r="L210" s="220">
        <v>2012654.95</v>
      </c>
      <c r="M210" s="220">
        <v>2012654.95</v>
      </c>
      <c r="N210" s="220">
        <v>2012654.95</v>
      </c>
      <c r="O210" s="220">
        <v>2012654.95</v>
      </c>
      <c r="P210" s="220">
        <f t="shared" si="42"/>
        <v>24151859.399999995</v>
      </c>
      <c r="Q210" s="220">
        <v>2012654.95</v>
      </c>
      <c r="R210" s="220">
        <v>2012654.95</v>
      </c>
      <c r="S210" s="220">
        <v>2012654.95</v>
      </c>
      <c r="T210" s="220">
        <v>2012654.95</v>
      </c>
      <c r="U210" s="220">
        <v>2012654.95</v>
      </c>
      <c r="V210" s="220">
        <v>2012654.95</v>
      </c>
      <c r="W210" s="220">
        <v>2012654.95</v>
      </c>
      <c r="X210" s="220">
        <v>2012654.95</v>
      </c>
      <c r="Y210" s="220">
        <v>2012654.95</v>
      </c>
      <c r="Z210" s="220">
        <v>2012654.95</v>
      </c>
      <c r="AA210" s="220">
        <v>2012654.95</v>
      </c>
      <c r="AB210" s="220">
        <v>2012654.95</v>
      </c>
      <c r="AC210" s="220">
        <v>2012654.95</v>
      </c>
      <c r="AD210" s="220">
        <v>2012654.95</v>
      </c>
      <c r="AE210" s="220">
        <v>2012654.95</v>
      </c>
      <c r="AF210" s="220">
        <v>2012654.95</v>
      </c>
      <c r="AG210" s="220">
        <f t="shared" si="43"/>
        <v>24151859.399999995</v>
      </c>
      <c r="AH210" s="234"/>
      <c r="AI210" s="235">
        <f t="shared" si="36"/>
        <v>6658.53</v>
      </c>
      <c r="AJ210" s="235">
        <f t="shared" si="36"/>
        <v>6658.53</v>
      </c>
      <c r="AK210" s="235">
        <f t="shared" si="36"/>
        <v>6658.53</v>
      </c>
      <c r="AL210" s="235">
        <f t="shared" si="36"/>
        <v>6658.53</v>
      </c>
      <c r="AM210" s="235">
        <f t="shared" si="36"/>
        <v>6658.53</v>
      </c>
      <c r="AN210" s="235">
        <f t="shared" si="36"/>
        <v>6658.53</v>
      </c>
      <c r="AO210" s="235">
        <f t="shared" si="36"/>
        <v>6658.53</v>
      </c>
      <c r="AP210" s="235">
        <f t="shared" si="36"/>
        <v>6658.53</v>
      </c>
      <c r="AQ210" s="235">
        <f t="shared" si="36"/>
        <v>6658.53</v>
      </c>
      <c r="AR210" s="235">
        <f t="shared" si="34"/>
        <v>6658.53</v>
      </c>
      <c r="AS210" s="235">
        <f t="shared" si="34"/>
        <v>6658.53</v>
      </c>
      <c r="AT210" s="235">
        <f t="shared" si="34"/>
        <v>6658.53</v>
      </c>
      <c r="AU210" s="236">
        <f t="shared" si="39"/>
        <v>79902.36</v>
      </c>
      <c r="AV210" s="236">
        <f t="shared" si="40"/>
        <v>6658.53</v>
      </c>
      <c r="AW210" s="236">
        <f t="shared" si="40"/>
        <v>6658.53</v>
      </c>
      <c r="AX210" s="236">
        <f t="shared" si="40"/>
        <v>6658.53</v>
      </c>
      <c r="AY210" s="236">
        <f t="shared" si="38"/>
        <v>6658.53</v>
      </c>
      <c r="AZ210" s="236">
        <f t="shared" si="37"/>
        <v>2163.6</v>
      </c>
      <c r="BA210" s="236">
        <f t="shared" si="37"/>
        <v>2163.6</v>
      </c>
      <c r="BB210" s="236">
        <f t="shared" si="37"/>
        <v>2163.6</v>
      </c>
      <c r="BC210" s="236">
        <f t="shared" si="37"/>
        <v>2163.6</v>
      </c>
      <c r="BD210" s="236">
        <f t="shared" si="37"/>
        <v>2163.6</v>
      </c>
      <c r="BE210" s="236">
        <f t="shared" si="37"/>
        <v>2163.6</v>
      </c>
      <c r="BF210" s="236">
        <f t="shared" si="37"/>
        <v>2163.6</v>
      </c>
      <c r="BG210" s="236">
        <f t="shared" si="37"/>
        <v>2163.6</v>
      </c>
      <c r="BH210" s="236">
        <f t="shared" si="37"/>
        <v>2163.6</v>
      </c>
      <c r="BI210" s="236">
        <f t="shared" si="35"/>
        <v>2163.6</v>
      </c>
      <c r="BJ210" s="236">
        <f t="shared" si="35"/>
        <v>2163.6</v>
      </c>
      <c r="BK210" s="236">
        <f t="shared" si="35"/>
        <v>2163.6</v>
      </c>
      <c r="BL210" s="235">
        <f t="shared" si="41"/>
        <v>25963.199999999993</v>
      </c>
      <c r="BM210" s="234"/>
      <c r="BN210" s="234"/>
      <c r="BO210" s="234"/>
      <c r="BP210" s="234"/>
      <c r="BQ210" s="234"/>
      <c r="BR210" s="234"/>
      <c r="BS210" s="234"/>
      <c r="BT210" s="234"/>
      <c r="BU210" s="234"/>
      <c r="BV210" s="234"/>
      <c r="BW210" s="234"/>
      <c r="BX210" s="234"/>
      <c r="BY210" s="234"/>
      <c r="BZ210" s="234"/>
      <c r="CA210" s="234"/>
      <c r="CB210" s="234"/>
      <c r="CC210" s="234"/>
      <c r="CD210" s="234"/>
      <c r="CE210" s="234"/>
      <c r="CF210" s="234"/>
      <c r="CG210" s="234"/>
      <c r="CH210" s="234"/>
      <c r="CI210" s="234"/>
    </row>
    <row r="211" spans="1:87">
      <c r="A211" s="234" t="s">
        <v>424</v>
      </c>
      <c r="B211" s="231">
        <v>2.76E-2</v>
      </c>
      <c r="C211" s="231">
        <v>2.0299999999999999E-2</v>
      </c>
      <c r="D211" s="220">
        <v>4660156.04</v>
      </c>
      <c r="E211" s="220">
        <v>4660156.04</v>
      </c>
      <c r="F211" s="220">
        <v>4660156.04</v>
      </c>
      <c r="G211" s="220">
        <v>4660156.04</v>
      </c>
      <c r="H211" s="220">
        <v>4660156.04</v>
      </c>
      <c r="I211" s="220">
        <v>4660156.04</v>
      </c>
      <c r="J211" s="220">
        <v>4660156.04</v>
      </c>
      <c r="K211" s="220">
        <v>4660156.04</v>
      </c>
      <c r="L211" s="220">
        <v>4660156.04</v>
      </c>
      <c r="M211" s="220">
        <v>4660156.04</v>
      </c>
      <c r="N211" s="220">
        <v>4660156.04</v>
      </c>
      <c r="O211" s="220">
        <v>4660156.04</v>
      </c>
      <c r="P211" s="220">
        <f t="shared" si="42"/>
        <v>55921872.479999997</v>
      </c>
      <c r="Q211" s="220">
        <v>4660156.04</v>
      </c>
      <c r="R211" s="220">
        <v>4660156.04</v>
      </c>
      <c r="S211" s="220">
        <v>4660156.04</v>
      </c>
      <c r="T211" s="220">
        <v>4660156.04</v>
      </c>
      <c r="U211" s="220">
        <v>4660156.04</v>
      </c>
      <c r="V211" s="220">
        <v>4660156.04</v>
      </c>
      <c r="W211" s="220">
        <v>4660156.04</v>
      </c>
      <c r="X211" s="220">
        <v>4660156.04</v>
      </c>
      <c r="Y211" s="220">
        <v>4660156.04</v>
      </c>
      <c r="Z211" s="220">
        <v>4660156.04</v>
      </c>
      <c r="AA211" s="220">
        <v>4660156.04</v>
      </c>
      <c r="AB211" s="220">
        <v>4660156.04</v>
      </c>
      <c r="AC211" s="220">
        <v>4660156.04</v>
      </c>
      <c r="AD211" s="220">
        <v>4660156.04</v>
      </c>
      <c r="AE211" s="220">
        <v>4660156.04</v>
      </c>
      <c r="AF211" s="220">
        <v>4660156.04</v>
      </c>
      <c r="AG211" s="220">
        <f t="shared" si="43"/>
        <v>55921872.479999997</v>
      </c>
      <c r="AH211" s="234"/>
      <c r="AI211" s="235">
        <f t="shared" si="36"/>
        <v>10718.36</v>
      </c>
      <c r="AJ211" s="235">
        <f t="shared" si="36"/>
        <v>10718.36</v>
      </c>
      <c r="AK211" s="235">
        <f t="shared" si="36"/>
        <v>10718.36</v>
      </c>
      <c r="AL211" s="235">
        <f t="shared" si="36"/>
        <v>10718.36</v>
      </c>
      <c r="AM211" s="235">
        <f t="shared" si="36"/>
        <v>10718.36</v>
      </c>
      <c r="AN211" s="235">
        <f t="shared" si="36"/>
        <v>10718.36</v>
      </c>
      <c r="AO211" s="235">
        <f t="shared" si="36"/>
        <v>10718.36</v>
      </c>
      <c r="AP211" s="235">
        <f t="shared" si="36"/>
        <v>10718.36</v>
      </c>
      <c r="AQ211" s="235">
        <f t="shared" si="36"/>
        <v>10718.36</v>
      </c>
      <c r="AR211" s="235">
        <f t="shared" si="34"/>
        <v>10718.36</v>
      </c>
      <c r="AS211" s="235">
        <f t="shared" si="34"/>
        <v>10718.36</v>
      </c>
      <c r="AT211" s="235">
        <f t="shared" si="34"/>
        <v>10718.36</v>
      </c>
      <c r="AU211" s="236">
        <f t="shared" si="39"/>
        <v>128620.32</v>
      </c>
      <c r="AV211" s="236">
        <f t="shared" si="40"/>
        <v>10718.36</v>
      </c>
      <c r="AW211" s="236">
        <f t="shared" si="40"/>
        <v>10718.36</v>
      </c>
      <c r="AX211" s="236">
        <f t="shared" si="40"/>
        <v>10718.36</v>
      </c>
      <c r="AY211" s="236">
        <f t="shared" si="38"/>
        <v>10718.36</v>
      </c>
      <c r="AZ211" s="236">
        <f t="shared" si="37"/>
        <v>7883.43</v>
      </c>
      <c r="BA211" s="236">
        <f t="shared" si="37"/>
        <v>7883.43</v>
      </c>
      <c r="BB211" s="236">
        <f t="shared" si="37"/>
        <v>7883.43</v>
      </c>
      <c r="BC211" s="236">
        <f t="shared" si="37"/>
        <v>7883.43</v>
      </c>
      <c r="BD211" s="236">
        <f t="shared" si="37"/>
        <v>7883.43</v>
      </c>
      <c r="BE211" s="236">
        <f t="shared" si="37"/>
        <v>7883.43</v>
      </c>
      <c r="BF211" s="236">
        <f t="shared" si="37"/>
        <v>7883.43</v>
      </c>
      <c r="BG211" s="236">
        <f t="shared" si="37"/>
        <v>7883.43</v>
      </c>
      <c r="BH211" s="236">
        <f t="shared" si="37"/>
        <v>7883.43</v>
      </c>
      <c r="BI211" s="236">
        <f t="shared" si="35"/>
        <v>7883.43</v>
      </c>
      <c r="BJ211" s="236">
        <f t="shared" si="35"/>
        <v>7883.43</v>
      </c>
      <c r="BK211" s="236">
        <f t="shared" si="35"/>
        <v>7883.43</v>
      </c>
      <c r="BL211" s="235">
        <f t="shared" si="41"/>
        <v>94601.159999999974</v>
      </c>
      <c r="BM211" s="234"/>
      <c r="BN211" s="234"/>
      <c r="BO211" s="234"/>
      <c r="BP211" s="234"/>
      <c r="BQ211" s="234"/>
      <c r="BR211" s="234"/>
      <c r="BS211" s="234"/>
      <c r="BT211" s="234"/>
      <c r="BU211" s="234"/>
      <c r="BV211" s="234"/>
      <c r="BW211" s="234"/>
      <c r="BX211" s="234"/>
      <c r="BY211" s="234"/>
      <c r="BZ211" s="234"/>
      <c r="CA211" s="234"/>
      <c r="CB211" s="234"/>
      <c r="CC211" s="234"/>
      <c r="CD211" s="234"/>
      <c r="CE211" s="234"/>
      <c r="CF211" s="234"/>
      <c r="CG211" s="234"/>
      <c r="CH211" s="234"/>
      <c r="CI211" s="234"/>
    </row>
    <row r="212" spans="1:87">
      <c r="A212" s="234" t="s">
        <v>425</v>
      </c>
      <c r="B212" s="231">
        <v>4.24E-2</v>
      </c>
      <c r="C212" s="231">
        <v>4.2500000000000003E-2</v>
      </c>
      <c r="D212" s="220">
        <v>1443810.04</v>
      </c>
      <c r="E212" s="220">
        <v>1443810.04</v>
      </c>
      <c r="F212" s="220">
        <v>1443810.04</v>
      </c>
      <c r="G212" s="220">
        <v>1443810.04</v>
      </c>
      <c r="H212" s="220">
        <v>1443810.04</v>
      </c>
      <c r="I212" s="220">
        <v>1443810.04</v>
      </c>
      <c r="J212" s="220">
        <v>1443810.04</v>
      </c>
      <c r="K212" s="220">
        <v>1443810.04</v>
      </c>
      <c r="L212" s="220">
        <v>1443810.04</v>
      </c>
      <c r="M212" s="220">
        <v>1443810.04</v>
      </c>
      <c r="N212" s="220">
        <v>1443810.04</v>
      </c>
      <c r="O212" s="220">
        <v>1443810.04</v>
      </c>
      <c r="P212" s="220">
        <f t="shared" si="42"/>
        <v>17325720.479999997</v>
      </c>
      <c r="Q212" s="220">
        <v>1443810.04</v>
      </c>
      <c r="R212" s="220">
        <v>1443810.04</v>
      </c>
      <c r="S212" s="220">
        <v>1443810.04</v>
      </c>
      <c r="T212" s="220">
        <v>1443810.04</v>
      </c>
      <c r="U212" s="220">
        <v>1443810.04</v>
      </c>
      <c r="V212" s="220">
        <v>1443810.04</v>
      </c>
      <c r="W212" s="220">
        <v>1443810.04</v>
      </c>
      <c r="X212" s="220">
        <v>1443810.04</v>
      </c>
      <c r="Y212" s="220">
        <v>1443810.04</v>
      </c>
      <c r="Z212" s="220">
        <v>1443810.04</v>
      </c>
      <c r="AA212" s="220">
        <v>1443810.04</v>
      </c>
      <c r="AB212" s="220">
        <v>1443810.04</v>
      </c>
      <c r="AC212" s="220">
        <v>1443810.04</v>
      </c>
      <c r="AD212" s="220">
        <v>1443810.04</v>
      </c>
      <c r="AE212" s="220">
        <v>1443810.04</v>
      </c>
      <c r="AF212" s="220">
        <v>1443810.04</v>
      </c>
      <c r="AG212" s="220">
        <f t="shared" si="43"/>
        <v>17325720.479999997</v>
      </c>
      <c r="AH212" s="234"/>
      <c r="AI212" s="235">
        <f t="shared" si="36"/>
        <v>5101.46</v>
      </c>
      <c r="AJ212" s="235">
        <f t="shared" si="36"/>
        <v>5101.46</v>
      </c>
      <c r="AK212" s="235">
        <f t="shared" si="36"/>
        <v>5101.46</v>
      </c>
      <c r="AL212" s="235">
        <f t="shared" si="36"/>
        <v>5101.46</v>
      </c>
      <c r="AM212" s="235">
        <f t="shared" si="36"/>
        <v>5101.46</v>
      </c>
      <c r="AN212" s="235">
        <f t="shared" si="36"/>
        <v>5101.46</v>
      </c>
      <c r="AO212" s="235">
        <f t="shared" si="36"/>
        <v>5101.46</v>
      </c>
      <c r="AP212" s="235">
        <f t="shared" si="36"/>
        <v>5101.46</v>
      </c>
      <c r="AQ212" s="235">
        <f t="shared" si="36"/>
        <v>5101.46</v>
      </c>
      <c r="AR212" s="235">
        <f t="shared" si="34"/>
        <v>5101.46</v>
      </c>
      <c r="AS212" s="235">
        <f t="shared" si="34"/>
        <v>5101.46</v>
      </c>
      <c r="AT212" s="235">
        <f t="shared" si="34"/>
        <v>5101.46</v>
      </c>
      <c r="AU212" s="236">
        <f t="shared" si="39"/>
        <v>61217.52</v>
      </c>
      <c r="AV212" s="236">
        <f t="shared" si="40"/>
        <v>5101.46</v>
      </c>
      <c r="AW212" s="236">
        <f t="shared" si="40"/>
        <v>5101.46</v>
      </c>
      <c r="AX212" s="236">
        <f t="shared" si="40"/>
        <v>5101.46</v>
      </c>
      <c r="AY212" s="236">
        <f t="shared" si="38"/>
        <v>5101.46</v>
      </c>
      <c r="AZ212" s="236">
        <f t="shared" si="37"/>
        <v>5113.49</v>
      </c>
      <c r="BA212" s="236">
        <f t="shared" si="37"/>
        <v>5113.49</v>
      </c>
      <c r="BB212" s="236">
        <f t="shared" si="37"/>
        <v>5113.49</v>
      </c>
      <c r="BC212" s="236">
        <f t="shared" si="37"/>
        <v>5113.49</v>
      </c>
      <c r="BD212" s="236">
        <f t="shared" si="37"/>
        <v>5113.49</v>
      </c>
      <c r="BE212" s="236">
        <f t="shared" si="37"/>
        <v>5113.49</v>
      </c>
      <c r="BF212" s="236">
        <f t="shared" si="37"/>
        <v>5113.49</v>
      </c>
      <c r="BG212" s="236">
        <f t="shared" si="37"/>
        <v>5113.49</v>
      </c>
      <c r="BH212" s="236">
        <f t="shared" si="37"/>
        <v>5113.49</v>
      </c>
      <c r="BI212" s="236">
        <f t="shared" si="35"/>
        <v>5113.49</v>
      </c>
      <c r="BJ212" s="236">
        <f t="shared" si="35"/>
        <v>5113.49</v>
      </c>
      <c r="BK212" s="236">
        <f t="shared" si="35"/>
        <v>5113.49</v>
      </c>
      <c r="BL212" s="235">
        <f t="shared" si="41"/>
        <v>61361.879999999983</v>
      </c>
      <c r="BM212" s="234"/>
      <c r="BN212" s="234"/>
      <c r="BO212" s="234"/>
      <c r="BP212" s="234"/>
      <c r="BQ212" s="234"/>
      <c r="BR212" s="234"/>
      <c r="BS212" s="234"/>
      <c r="BT212" s="234"/>
      <c r="BU212" s="234"/>
      <c r="BV212" s="234"/>
      <c r="BW212" s="234"/>
      <c r="BX212" s="234"/>
      <c r="BY212" s="234"/>
      <c r="BZ212" s="234"/>
      <c r="CA212" s="234"/>
      <c r="CB212" s="234"/>
      <c r="CC212" s="234"/>
      <c r="CD212" s="234"/>
      <c r="CE212" s="234"/>
      <c r="CF212" s="234"/>
      <c r="CG212" s="234"/>
      <c r="CH212" s="234"/>
      <c r="CI212" s="234"/>
    </row>
    <row r="213" spans="1:87">
      <c r="A213" s="234" t="s">
        <v>426</v>
      </c>
      <c r="B213" s="231">
        <v>0.19170000000000001</v>
      </c>
      <c r="C213" s="231">
        <v>3.0700000000000002E-2</v>
      </c>
      <c r="D213" s="220">
        <v>291451.55</v>
      </c>
      <c r="E213" s="220">
        <v>291451.55</v>
      </c>
      <c r="F213" s="220">
        <v>291451.55</v>
      </c>
      <c r="G213" s="220">
        <v>291451.55</v>
      </c>
      <c r="H213" s="220">
        <v>291451.55</v>
      </c>
      <c r="I213" s="220">
        <v>291451.55</v>
      </c>
      <c r="J213" s="220">
        <v>291451.55</v>
      </c>
      <c r="K213" s="220">
        <v>291451.55</v>
      </c>
      <c r="L213" s="220">
        <v>291451.55</v>
      </c>
      <c r="M213" s="220">
        <v>291451.55</v>
      </c>
      <c r="N213" s="220">
        <v>291451.55</v>
      </c>
      <c r="O213" s="220">
        <v>291451.55</v>
      </c>
      <c r="P213" s="220">
        <f t="shared" si="42"/>
        <v>3497418.5999999992</v>
      </c>
      <c r="Q213" s="220">
        <v>291451.55</v>
      </c>
      <c r="R213" s="220">
        <v>291451.55</v>
      </c>
      <c r="S213" s="220">
        <v>291451.55</v>
      </c>
      <c r="T213" s="220">
        <v>291451.55</v>
      </c>
      <c r="U213" s="220">
        <v>291451.55</v>
      </c>
      <c r="V213" s="220">
        <v>291451.55</v>
      </c>
      <c r="W213" s="220">
        <v>291451.55</v>
      </c>
      <c r="X213" s="220">
        <v>291451.55</v>
      </c>
      <c r="Y213" s="220">
        <v>291451.55</v>
      </c>
      <c r="Z213" s="220">
        <v>291451.55</v>
      </c>
      <c r="AA213" s="220">
        <v>291451.55</v>
      </c>
      <c r="AB213" s="220">
        <v>291451.55</v>
      </c>
      <c r="AC213" s="220">
        <v>291451.55</v>
      </c>
      <c r="AD213" s="220">
        <v>291451.55</v>
      </c>
      <c r="AE213" s="220">
        <v>291451.55</v>
      </c>
      <c r="AF213" s="220">
        <v>291451.55</v>
      </c>
      <c r="AG213" s="220">
        <f t="shared" si="43"/>
        <v>3497418.5999999992</v>
      </c>
      <c r="AH213" s="234"/>
      <c r="AI213" s="235">
        <f t="shared" si="36"/>
        <v>4655.9399999999996</v>
      </c>
      <c r="AJ213" s="235">
        <f t="shared" si="36"/>
        <v>4655.9399999999996</v>
      </c>
      <c r="AK213" s="235">
        <f t="shared" si="36"/>
        <v>4655.9399999999996</v>
      </c>
      <c r="AL213" s="235">
        <f t="shared" si="36"/>
        <v>4655.9399999999996</v>
      </c>
      <c r="AM213" s="235">
        <f t="shared" si="36"/>
        <v>4655.9399999999996</v>
      </c>
      <c r="AN213" s="235">
        <f t="shared" si="36"/>
        <v>4655.9399999999996</v>
      </c>
      <c r="AO213" s="235">
        <f t="shared" si="36"/>
        <v>4655.9399999999996</v>
      </c>
      <c r="AP213" s="235">
        <f t="shared" si="36"/>
        <v>4655.9399999999996</v>
      </c>
      <c r="AQ213" s="235">
        <f t="shared" si="36"/>
        <v>4655.9399999999996</v>
      </c>
      <c r="AR213" s="235">
        <f t="shared" si="34"/>
        <v>4655.9399999999996</v>
      </c>
      <c r="AS213" s="235">
        <f t="shared" si="34"/>
        <v>4655.9399999999996</v>
      </c>
      <c r="AT213" s="235">
        <f t="shared" si="34"/>
        <v>4655.9399999999996</v>
      </c>
      <c r="AU213" s="236">
        <f t="shared" si="39"/>
        <v>55871.280000000006</v>
      </c>
      <c r="AV213" s="236">
        <f t="shared" si="40"/>
        <v>4655.9399999999996</v>
      </c>
      <c r="AW213" s="236">
        <f t="shared" si="40"/>
        <v>4655.9399999999996</v>
      </c>
      <c r="AX213" s="236">
        <f t="shared" si="40"/>
        <v>4655.9399999999996</v>
      </c>
      <c r="AY213" s="236">
        <f t="shared" si="38"/>
        <v>4655.9399999999996</v>
      </c>
      <c r="AZ213" s="236">
        <f t="shared" si="37"/>
        <v>745.63</v>
      </c>
      <c r="BA213" s="236">
        <f t="shared" si="37"/>
        <v>745.63</v>
      </c>
      <c r="BB213" s="236">
        <f t="shared" si="37"/>
        <v>745.63</v>
      </c>
      <c r="BC213" s="236">
        <f t="shared" si="37"/>
        <v>745.63</v>
      </c>
      <c r="BD213" s="236">
        <f t="shared" si="37"/>
        <v>745.63</v>
      </c>
      <c r="BE213" s="236">
        <f t="shared" si="37"/>
        <v>745.63</v>
      </c>
      <c r="BF213" s="236">
        <f t="shared" si="37"/>
        <v>745.63</v>
      </c>
      <c r="BG213" s="236">
        <f t="shared" si="37"/>
        <v>745.63</v>
      </c>
      <c r="BH213" s="236">
        <f t="shared" si="37"/>
        <v>745.63</v>
      </c>
      <c r="BI213" s="236">
        <f t="shared" si="35"/>
        <v>745.63</v>
      </c>
      <c r="BJ213" s="236">
        <f t="shared" si="35"/>
        <v>745.63</v>
      </c>
      <c r="BK213" s="236">
        <f t="shared" si="35"/>
        <v>745.63</v>
      </c>
      <c r="BL213" s="235">
        <f t="shared" si="41"/>
        <v>8947.56</v>
      </c>
      <c r="BM213" s="234"/>
      <c r="BN213" s="234"/>
      <c r="BO213" s="234"/>
      <c r="BP213" s="234"/>
      <c r="BQ213" s="234"/>
      <c r="BR213" s="234"/>
      <c r="BS213" s="234"/>
      <c r="BT213" s="234"/>
      <c r="BU213" s="234"/>
      <c r="BV213" s="234"/>
      <c r="BW213" s="234"/>
      <c r="BX213" s="234"/>
      <c r="BY213" s="234"/>
      <c r="BZ213" s="234"/>
      <c r="CA213" s="234"/>
      <c r="CB213" s="234"/>
      <c r="CC213" s="234"/>
      <c r="CD213" s="234"/>
      <c r="CE213" s="234"/>
      <c r="CF213" s="234"/>
      <c r="CG213" s="234"/>
      <c r="CH213" s="234"/>
      <c r="CI213" s="234"/>
    </row>
    <row r="214" spans="1:87">
      <c r="A214" s="234" t="s">
        <v>427</v>
      </c>
      <c r="B214" s="231">
        <v>4.1599999999999998E-2</v>
      </c>
      <c r="C214" s="231">
        <v>2.3099999999999999E-2</v>
      </c>
      <c r="D214" s="220">
        <v>2198885.41</v>
      </c>
      <c r="E214" s="220">
        <v>2198885.41</v>
      </c>
      <c r="F214" s="220">
        <v>2198885.41</v>
      </c>
      <c r="G214" s="220">
        <v>2198885.41</v>
      </c>
      <c r="H214" s="220">
        <v>2198885.41</v>
      </c>
      <c r="I214" s="220">
        <v>2198885.41</v>
      </c>
      <c r="J214" s="220">
        <v>2198885.41</v>
      </c>
      <c r="K214" s="220">
        <v>2198885.41</v>
      </c>
      <c r="L214" s="220">
        <v>2198885.41</v>
      </c>
      <c r="M214" s="220">
        <v>2198885.41</v>
      </c>
      <c r="N214" s="220">
        <v>2198885.41</v>
      </c>
      <c r="O214" s="220">
        <v>2198885.41</v>
      </c>
      <c r="P214" s="220">
        <f t="shared" si="42"/>
        <v>26386624.920000002</v>
      </c>
      <c r="Q214" s="220">
        <v>2198885.41</v>
      </c>
      <c r="R214" s="220">
        <v>2198885.41</v>
      </c>
      <c r="S214" s="220">
        <v>2198885.41</v>
      </c>
      <c r="T214" s="220">
        <v>2198885.41</v>
      </c>
      <c r="U214" s="220">
        <v>2198885.41</v>
      </c>
      <c r="V214" s="220">
        <v>2198885.41</v>
      </c>
      <c r="W214" s="220">
        <v>2198885.41</v>
      </c>
      <c r="X214" s="220">
        <v>2198885.41</v>
      </c>
      <c r="Y214" s="220">
        <v>2198885.41</v>
      </c>
      <c r="Z214" s="220">
        <v>2198885.41</v>
      </c>
      <c r="AA214" s="220">
        <v>2198885.41</v>
      </c>
      <c r="AB214" s="220">
        <v>2198885.41</v>
      </c>
      <c r="AC214" s="220">
        <v>2198885.41</v>
      </c>
      <c r="AD214" s="220">
        <v>2198885.41</v>
      </c>
      <c r="AE214" s="220">
        <v>2198885.41</v>
      </c>
      <c r="AF214" s="220">
        <v>2198885.41</v>
      </c>
      <c r="AG214" s="220">
        <f t="shared" si="43"/>
        <v>26386624.920000002</v>
      </c>
      <c r="AH214" s="234"/>
      <c r="AI214" s="235">
        <f t="shared" si="36"/>
        <v>7622.8</v>
      </c>
      <c r="AJ214" s="235">
        <f t="shared" si="36"/>
        <v>7622.8</v>
      </c>
      <c r="AK214" s="235">
        <f t="shared" si="36"/>
        <v>7622.8</v>
      </c>
      <c r="AL214" s="235">
        <f t="shared" si="36"/>
        <v>7622.8</v>
      </c>
      <c r="AM214" s="235">
        <f t="shared" si="36"/>
        <v>7622.8</v>
      </c>
      <c r="AN214" s="235">
        <f t="shared" si="36"/>
        <v>7622.8</v>
      </c>
      <c r="AO214" s="235">
        <f t="shared" si="36"/>
        <v>7622.8</v>
      </c>
      <c r="AP214" s="235">
        <f t="shared" si="36"/>
        <v>7622.8</v>
      </c>
      <c r="AQ214" s="235">
        <f t="shared" si="36"/>
        <v>7622.8</v>
      </c>
      <c r="AR214" s="235">
        <f t="shared" si="34"/>
        <v>7622.8</v>
      </c>
      <c r="AS214" s="235">
        <f t="shared" si="34"/>
        <v>7622.8</v>
      </c>
      <c r="AT214" s="235">
        <f t="shared" si="34"/>
        <v>7622.8</v>
      </c>
      <c r="AU214" s="236">
        <f t="shared" si="39"/>
        <v>91473.60000000002</v>
      </c>
      <c r="AV214" s="236">
        <f t="shared" si="40"/>
        <v>7622.8</v>
      </c>
      <c r="AW214" s="236">
        <f t="shared" si="40"/>
        <v>7622.8</v>
      </c>
      <c r="AX214" s="236">
        <f t="shared" si="40"/>
        <v>7622.8</v>
      </c>
      <c r="AY214" s="236">
        <f t="shared" si="38"/>
        <v>7622.8</v>
      </c>
      <c r="AZ214" s="236">
        <f t="shared" si="37"/>
        <v>4232.8500000000004</v>
      </c>
      <c r="BA214" s="236">
        <f t="shared" si="37"/>
        <v>4232.8500000000004</v>
      </c>
      <c r="BB214" s="236">
        <f t="shared" si="37"/>
        <v>4232.8500000000004</v>
      </c>
      <c r="BC214" s="236">
        <f t="shared" si="37"/>
        <v>4232.8500000000004</v>
      </c>
      <c r="BD214" s="236">
        <f t="shared" si="37"/>
        <v>4232.8500000000004</v>
      </c>
      <c r="BE214" s="236">
        <f t="shared" si="37"/>
        <v>4232.8500000000004</v>
      </c>
      <c r="BF214" s="236">
        <f t="shared" si="37"/>
        <v>4232.8500000000004</v>
      </c>
      <c r="BG214" s="236">
        <f t="shared" si="37"/>
        <v>4232.8500000000004</v>
      </c>
      <c r="BH214" s="236">
        <f t="shared" si="37"/>
        <v>4232.8500000000004</v>
      </c>
      <c r="BI214" s="236">
        <f t="shared" si="35"/>
        <v>4232.8500000000004</v>
      </c>
      <c r="BJ214" s="236">
        <f t="shared" si="35"/>
        <v>4232.8500000000004</v>
      </c>
      <c r="BK214" s="236">
        <f t="shared" si="35"/>
        <v>4232.8500000000004</v>
      </c>
      <c r="BL214" s="235">
        <f t="shared" si="41"/>
        <v>50794.19999999999</v>
      </c>
      <c r="BM214" s="234"/>
      <c r="BN214" s="234"/>
      <c r="BO214" s="234"/>
      <c r="BP214" s="234"/>
      <c r="BQ214" s="234"/>
      <c r="BR214" s="234"/>
      <c r="BS214" s="234"/>
      <c r="BT214" s="234"/>
      <c r="BU214" s="234"/>
      <c r="BV214" s="234"/>
      <c r="BW214" s="234"/>
      <c r="BX214" s="234"/>
      <c r="BY214" s="234"/>
      <c r="BZ214" s="234"/>
      <c r="CA214" s="234"/>
      <c r="CB214" s="234"/>
      <c r="CC214" s="234"/>
      <c r="CD214" s="234"/>
      <c r="CE214" s="234"/>
      <c r="CF214" s="234"/>
      <c r="CG214" s="234"/>
      <c r="CH214" s="234"/>
      <c r="CI214" s="234"/>
    </row>
    <row r="215" spans="1:87">
      <c r="A215" s="234" t="s">
        <v>428</v>
      </c>
      <c r="B215" s="231">
        <v>3.7900000000000003E-2</v>
      </c>
      <c r="C215" s="231">
        <v>2.63E-2</v>
      </c>
      <c r="D215" s="220">
        <v>4414423.76</v>
      </c>
      <c r="E215" s="220">
        <v>4414423.76</v>
      </c>
      <c r="F215" s="220">
        <v>4414423.76</v>
      </c>
      <c r="G215" s="220">
        <v>4414423.76</v>
      </c>
      <c r="H215" s="220">
        <v>4414423.76</v>
      </c>
      <c r="I215" s="220">
        <v>4414423.76</v>
      </c>
      <c r="J215" s="220">
        <v>4414423.76</v>
      </c>
      <c r="K215" s="220">
        <v>4414423.76</v>
      </c>
      <c r="L215" s="220">
        <v>4414423.76</v>
      </c>
      <c r="M215" s="220">
        <v>4414423.76</v>
      </c>
      <c r="N215" s="220">
        <v>4414423.76</v>
      </c>
      <c r="O215" s="220">
        <v>4414423.76</v>
      </c>
      <c r="P215" s="220">
        <f t="shared" si="42"/>
        <v>52973085.119999982</v>
      </c>
      <c r="Q215" s="220">
        <v>4414423.76</v>
      </c>
      <c r="R215" s="220">
        <v>4414423.76</v>
      </c>
      <c r="S215" s="220">
        <v>4414423.76</v>
      </c>
      <c r="T215" s="220">
        <v>4414423.76</v>
      </c>
      <c r="U215" s="220">
        <v>4414423.76</v>
      </c>
      <c r="V215" s="220">
        <v>4414423.76</v>
      </c>
      <c r="W215" s="220">
        <v>4414423.76</v>
      </c>
      <c r="X215" s="220">
        <v>4414423.76</v>
      </c>
      <c r="Y215" s="220">
        <v>4414423.76</v>
      </c>
      <c r="Z215" s="220">
        <v>4414423.76</v>
      </c>
      <c r="AA215" s="220">
        <v>4414423.76</v>
      </c>
      <c r="AB215" s="220">
        <v>4414423.76</v>
      </c>
      <c r="AC215" s="220">
        <v>4414423.76</v>
      </c>
      <c r="AD215" s="220">
        <v>4414423.76</v>
      </c>
      <c r="AE215" s="220">
        <v>4414423.76</v>
      </c>
      <c r="AF215" s="220">
        <v>4414423.76</v>
      </c>
      <c r="AG215" s="220">
        <f t="shared" si="43"/>
        <v>52973085.119999982</v>
      </c>
      <c r="AH215" s="234"/>
      <c r="AI215" s="235">
        <f t="shared" si="36"/>
        <v>13942.22</v>
      </c>
      <c r="AJ215" s="235">
        <f t="shared" si="36"/>
        <v>13942.22</v>
      </c>
      <c r="AK215" s="235">
        <f t="shared" si="36"/>
        <v>13942.22</v>
      </c>
      <c r="AL215" s="235">
        <f t="shared" si="36"/>
        <v>13942.22</v>
      </c>
      <c r="AM215" s="235">
        <f t="shared" si="36"/>
        <v>13942.22</v>
      </c>
      <c r="AN215" s="235">
        <f t="shared" si="36"/>
        <v>13942.22</v>
      </c>
      <c r="AO215" s="235">
        <f t="shared" si="36"/>
        <v>13942.22</v>
      </c>
      <c r="AP215" s="235">
        <f t="shared" si="36"/>
        <v>13942.22</v>
      </c>
      <c r="AQ215" s="235">
        <f t="shared" si="36"/>
        <v>13942.22</v>
      </c>
      <c r="AR215" s="235">
        <f t="shared" si="34"/>
        <v>13942.22</v>
      </c>
      <c r="AS215" s="235">
        <f t="shared" si="34"/>
        <v>13942.22</v>
      </c>
      <c r="AT215" s="235">
        <f t="shared" si="34"/>
        <v>13942.22</v>
      </c>
      <c r="AU215" s="236">
        <f t="shared" si="39"/>
        <v>167306.63999999998</v>
      </c>
      <c r="AV215" s="236">
        <f t="shared" si="40"/>
        <v>13942.22</v>
      </c>
      <c r="AW215" s="236">
        <f t="shared" si="40"/>
        <v>13942.22</v>
      </c>
      <c r="AX215" s="236">
        <f t="shared" si="40"/>
        <v>13942.22</v>
      </c>
      <c r="AY215" s="236">
        <f t="shared" si="38"/>
        <v>13942.22</v>
      </c>
      <c r="AZ215" s="236">
        <f t="shared" si="37"/>
        <v>9674.9500000000007</v>
      </c>
      <c r="BA215" s="236">
        <f t="shared" si="37"/>
        <v>9674.9500000000007</v>
      </c>
      <c r="BB215" s="236">
        <f t="shared" si="37"/>
        <v>9674.9500000000007</v>
      </c>
      <c r="BC215" s="236">
        <f t="shared" si="37"/>
        <v>9674.9500000000007</v>
      </c>
      <c r="BD215" s="236">
        <f t="shared" si="37"/>
        <v>9674.9500000000007</v>
      </c>
      <c r="BE215" s="236">
        <f t="shared" si="37"/>
        <v>9674.9500000000007</v>
      </c>
      <c r="BF215" s="236">
        <f t="shared" si="37"/>
        <v>9674.9500000000007</v>
      </c>
      <c r="BG215" s="236">
        <f t="shared" si="37"/>
        <v>9674.9500000000007</v>
      </c>
      <c r="BH215" s="236">
        <f t="shared" si="37"/>
        <v>9674.9500000000007</v>
      </c>
      <c r="BI215" s="236">
        <f t="shared" si="35"/>
        <v>9674.9500000000007</v>
      </c>
      <c r="BJ215" s="236">
        <f t="shared" si="35"/>
        <v>9674.9500000000007</v>
      </c>
      <c r="BK215" s="236">
        <f t="shared" si="35"/>
        <v>9674.9500000000007</v>
      </c>
      <c r="BL215" s="235">
        <f t="shared" si="41"/>
        <v>116099.39999999998</v>
      </c>
      <c r="BM215" s="234"/>
      <c r="BN215" s="234"/>
      <c r="BO215" s="234"/>
      <c r="BP215" s="234"/>
      <c r="BQ215" s="234"/>
      <c r="BR215" s="234"/>
      <c r="BS215" s="234"/>
      <c r="BT215" s="234"/>
      <c r="BU215" s="234"/>
      <c r="BV215" s="234"/>
      <c r="BW215" s="234"/>
      <c r="BX215" s="234"/>
      <c r="BY215" s="234"/>
      <c r="BZ215" s="234"/>
      <c r="CA215" s="234"/>
      <c r="CB215" s="234"/>
      <c r="CC215" s="234"/>
      <c r="CD215" s="234"/>
      <c r="CE215" s="234"/>
      <c r="CF215" s="234"/>
      <c r="CG215" s="234"/>
      <c r="CH215" s="234"/>
      <c r="CI215" s="234"/>
    </row>
    <row r="216" spans="1:87">
      <c r="A216" s="234" t="s">
        <v>429</v>
      </c>
      <c r="B216" s="231">
        <v>3.8700000000000005E-2</v>
      </c>
      <c r="C216" s="231">
        <v>2.1899999999999999E-2</v>
      </c>
      <c r="D216" s="220">
        <v>3740231.3200000003</v>
      </c>
      <c r="E216" s="220">
        <v>3740231.3200000003</v>
      </c>
      <c r="F216" s="220">
        <v>3740231.3200000003</v>
      </c>
      <c r="G216" s="220">
        <v>3740231.3200000003</v>
      </c>
      <c r="H216" s="220">
        <v>3740231.3200000003</v>
      </c>
      <c r="I216" s="220">
        <v>3740231.3200000003</v>
      </c>
      <c r="J216" s="220">
        <v>3740231.3200000003</v>
      </c>
      <c r="K216" s="220">
        <v>3740231.3200000003</v>
      </c>
      <c r="L216" s="220">
        <v>3740231.3200000003</v>
      </c>
      <c r="M216" s="220">
        <v>3740231.3200000003</v>
      </c>
      <c r="N216" s="220">
        <v>3740231.3200000003</v>
      </c>
      <c r="O216" s="220">
        <v>3740231.3200000003</v>
      </c>
      <c r="P216" s="220">
        <f t="shared" si="42"/>
        <v>44882775.840000004</v>
      </c>
      <c r="Q216" s="220">
        <v>3740231.3200000003</v>
      </c>
      <c r="R216" s="220">
        <v>3740231.3200000003</v>
      </c>
      <c r="S216" s="220">
        <v>3740231.3200000003</v>
      </c>
      <c r="T216" s="220">
        <v>3740231.3200000003</v>
      </c>
      <c r="U216" s="220">
        <v>3740231.3200000003</v>
      </c>
      <c r="V216" s="220">
        <v>3740231.3200000003</v>
      </c>
      <c r="W216" s="220">
        <v>3740231.3200000003</v>
      </c>
      <c r="X216" s="220">
        <v>3740231.3200000003</v>
      </c>
      <c r="Y216" s="220">
        <v>3740231.3200000003</v>
      </c>
      <c r="Z216" s="220">
        <v>3740231.3200000003</v>
      </c>
      <c r="AA216" s="220">
        <v>3740231.3200000003</v>
      </c>
      <c r="AB216" s="220">
        <v>3740231.3200000003</v>
      </c>
      <c r="AC216" s="220">
        <v>3740231.3200000003</v>
      </c>
      <c r="AD216" s="220">
        <v>3740231.3200000003</v>
      </c>
      <c r="AE216" s="220">
        <v>3740231.3200000003</v>
      </c>
      <c r="AF216" s="220">
        <v>3740231.3200000003</v>
      </c>
      <c r="AG216" s="220">
        <f t="shared" si="43"/>
        <v>44882775.840000004</v>
      </c>
      <c r="AH216" s="234"/>
      <c r="AI216" s="235">
        <f t="shared" si="36"/>
        <v>12062.25</v>
      </c>
      <c r="AJ216" s="235">
        <f t="shared" si="36"/>
        <v>12062.25</v>
      </c>
      <c r="AK216" s="235">
        <f t="shared" si="36"/>
        <v>12062.25</v>
      </c>
      <c r="AL216" s="235">
        <f t="shared" si="36"/>
        <v>12062.25</v>
      </c>
      <c r="AM216" s="235">
        <f t="shared" si="36"/>
        <v>12062.25</v>
      </c>
      <c r="AN216" s="235">
        <f t="shared" si="36"/>
        <v>12062.25</v>
      </c>
      <c r="AO216" s="235">
        <f t="shared" si="36"/>
        <v>12062.25</v>
      </c>
      <c r="AP216" s="235">
        <f t="shared" si="36"/>
        <v>12062.25</v>
      </c>
      <c r="AQ216" s="235">
        <f t="shared" si="36"/>
        <v>12062.25</v>
      </c>
      <c r="AR216" s="235">
        <f t="shared" si="34"/>
        <v>12062.25</v>
      </c>
      <c r="AS216" s="235">
        <f t="shared" si="34"/>
        <v>12062.25</v>
      </c>
      <c r="AT216" s="235">
        <f t="shared" si="34"/>
        <v>12062.25</v>
      </c>
      <c r="AU216" s="236">
        <f t="shared" si="39"/>
        <v>144747</v>
      </c>
      <c r="AV216" s="236">
        <f t="shared" si="40"/>
        <v>12062.25</v>
      </c>
      <c r="AW216" s="236">
        <f t="shared" si="40"/>
        <v>12062.25</v>
      </c>
      <c r="AX216" s="236">
        <f t="shared" si="40"/>
        <v>12062.25</v>
      </c>
      <c r="AY216" s="236">
        <f t="shared" si="38"/>
        <v>12062.25</v>
      </c>
      <c r="AZ216" s="236">
        <f t="shared" si="37"/>
        <v>6825.92</v>
      </c>
      <c r="BA216" s="236">
        <f t="shared" si="37"/>
        <v>6825.92</v>
      </c>
      <c r="BB216" s="236">
        <f t="shared" si="37"/>
        <v>6825.92</v>
      </c>
      <c r="BC216" s="236">
        <f t="shared" si="37"/>
        <v>6825.92</v>
      </c>
      <c r="BD216" s="236">
        <f t="shared" si="37"/>
        <v>6825.92</v>
      </c>
      <c r="BE216" s="236">
        <f t="shared" si="37"/>
        <v>6825.92</v>
      </c>
      <c r="BF216" s="236">
        <f t="shared" si="37"/>
        <v>6825.92</v>
      </c>
      <c r="BG216" s="236">
        <f t="shared" si="37"/>
        <v>6825.92</v>
      </c>
      <c r="BH216" s="236">
        <f t="shared" si="37"/>
        <v>6825.92</v>
      </c>
      <c r="BI216" s="236">
        <f t="shared" si="35"/>
        <v>6825.92</v>
      </c>
      <c r="BJ216" s="236">
        <f t="shared" si="35"/>
        <v>6825.92</v>
      </c>
      <c r="BK216" s="236">
        <f t="shared" si="35"/>
        <v>6825.92</v>
      </c>
      <c r="BL216" s="235">
        <f t="shared" si="41"/>
        <v>81911.039999999994</v>
      </c>
      <c r="BM216" s="234"/>
      <c r="BN216" s="234"/>
      <c r="BO216" s="234"/>
      <c r="BP216" s="234"/>
      <c r="BQ216" s="234"/>
      <c r="BR216" s="234"/>
      <c r="BS216" s="234"/>
      <c r="BT216" s="234"/>
      <c r="BU216" s="234"/>
      <c r="BV216" s="234"/>
      <c r="BW216" s="234"/>
      <c r="BX216" s="234"/>
      <c r="BY216" s="234"/>
      <c r="BZ216" s="234"/>
      <c r="CA216" s="234"/>
      <c r="CB216" s="234"/>
      <c r="CC216" s="234"/>
      <c r="CD216" s="234"/>
      <c r="CE216" s="234"/>
      <c r="CF216" s="234"/>
      <c r="CG216" s="234"/>
      <c r="CH216" s="234"/>
      <c r="CI216" s="234"/>
    </row>
    <row r="217" spans="1:87">
      <c r="A217" s="234" t="s">
        <v>430</v>
      </c>
      <c r="B217" s="231">
        <v>3.8600000000000002E-2</v>
      </c>
      <c r="C217" s="231">
        <v>2.18E-2</v>
      </c>
      <c r="D217" s="220">
        <v>3588684.24</v>
      </c>
      <c r="E217" s="220">
        <v>3588684.24</v>
      </c>
      <c r="F217" s="220">
        <v>3588684.24</v>
      </c>
      <c r="G217" s="220">
        <v>3588684.24</v>
      </c>
      <c r="H217" s="220">
        <v>3588684.24</v>
      </c>
      <c r="I217" s="220">
        <v>3588684.24</v>
      </c>
      <c r="J217" s="220">
        <v>3588684.24</v>
      </c>
      <c r="K217" s="220">
        <v>3588684.24</v>
      </c>
      <c r="L217" s="220">
        <v>3588684.24</v>
      </c>
      <c r="M217" s="220">
        <v>3588684.24</v>
      </c>
      <c r="N217" s="220">
        <v>3588684.24</v>
      </c>
      <c r="O217" s="220">
        <v>3588684.24</v>
      </c>
      <c r="P217" s="220">
        <f t="shared" si="42"/>
        <v>43064210.880000018</v>
      </c>
      <c r="Q217" s="220">
        <v>3588684.24</v>
      </c>
      <c r="R217" s="220">
        <v>3588684.24</v>
      </c>
      <c r="S217" s="220">
        <v>3588684.24</v>
      </c>
      <c r="T217" s="220">
        <v>3588684.24</v>
      </c>
      <c r="U217" s="220">
        <v>3588684.24</v>
      </c>
      <c r="V217" s="220">
        <v>3588684.24</v>
      </c>
      <c r="W217" s="220">
        <v>3588684.24</v>
      </c>
      <c r="X217" s="220">
        <v>3588684.24</v>
      </c>
      <c r="Y217" s="220">
        <v>3588684.24</v>
      </c>
      <c r="Z217" s="220">
        <v>3588684.24</v>
      </c>
      <c r="AA217" s="220">
        <v>3588684.24</v>
      </c>
      <c r="AB217" s="220">
        <v>3588684.24</v>
      </c>
      <c r="AC217" s="220">
        <v>3588684.24</v>
      </c>
      <c r="AD217" s="220">
        <v>3588684.24</v>
      </c>
      <c r="AE217" s="220">
        <v>3588684.24</v>
      </c>
      <c r="AF217" s="220">
        <v>3588684.24</v>
      </c>
      <c r="AG217" s="220">
        <f t="shared" si="43"/>
        <v>43064210.880000018</v>
      </c>
      <c r="AH217" s="234"/>
      <c r="AI217" s="235">
        <f t="shared" si="36"/>
        <v>11543.6</v>
      </c>
      <c r="AJ217" s="235">
        <f t="shared" si="36"/>
        <v>11543.6</v>
      </c>
      <c r="AK217" s="235">
        <f t="shared" si="36"/>
        <v>11543.6</v>
      </c>
      <c r="AL217" s="235">
        <f t="shared" si="36"/>
        <v>11543.6</v>
      </c>
      <c r="AM217" s="235">
        <f t="shared" si="36"/>
        <v>11543.6</v>
      </c>
      <c r="AN217" s="235">
        <f t="shared" si="36"/>
        <v>11543.6</v>
      </c>
      <c r="AO217" s="235">
        <f t="shared" si="36"/>
        <v>11543.6</v>
      </c>
      <c r="AP217" s="235">
        <f t="shared" si="36"/>
        <v>11543.6</v>
      </c>
      <c r="AQ217" s="235">
        <f t="shared" si="36"/>
        <v>11543.6</v>
      </c>
      <c r="AR217" s="235">
        <f t="shared" si="34"/>
        <v>11543.6</v>
      </c>
      <c r="AS217" s="235">
        <f t="shared" si="34"/>
        <v>11543.6</v>
      </c>
      <c r="AT217" s="235">
        <f t="shared" si="34"/>
        <v>11543.6</v>
      </c>
      <c r="AU217" s="236">
        <f t="shared" si="39"/>
        <v>138523.20000000004</v>
      </c>
      <c r="AV217" s="236">
        <f t="shared" si="40"/>
        <v>11543.6</v>
      </c>
      <c r="AW217" s="236">
        <f t="shared" si="40"/>
        <v>11543.6</v>
      </c>
      <c r="AX217" s="236">
        <f t="shared" si="40"/>
        <v>11543.6</v>
      </c>
      <c r="AY217" s="236">
        <f t="shared" si="38"/>
        <v>11543.6</v>
      </c>
      <c r="AZ217" s="236">
        <f t="shared" si="37"/>
        <v>6519.44</v>
      </c>
      <c r="BA217" s="236">
        <f t="shared" si="37"/>
        <v>6519.44</v>
      </c>
      <c r="BB217" s="236">
        <f t="shared" si="37"/>
        <v>6519.44</v>
      </c>
      <c r="BC217" s="236">
        <f t="shared" si="37"/>
        <v>6519.44</v>
      </c>
      <c r="BD217" s="236">
        <f t="shared" si="37"/>
        <v>6519.44</v>
      </c>
      <c r="BE217" s="236">
        <f t="shared" si="37"/>
        <v>6519.44</v>
      </c>
      <c r="BF217" s="236">
        <f t="shared" si="37"/>
        <v>6519.44</v>
      </c>
      <c r="BG217" s="236">
        <f t="shared" si="37"/>
        <v>6519.44</v>
      </c>
      <c r="BH217" s="236">
        <f t="shared" si="37"/>
        <v>6519.44</v>
      </c>
      <c r="BI217" s="236">
        <f t="shared" si="35"/>
        <v>6519.44</v>
      </c>
      <c r="BJ217" s="236">
        <f t="shared" si="35"/>
        <v>6519.44</v>
      </c>
      <c r="BK217" s="236">
        <f t="shared" si="35"/>
        <v>6519.44</v>
      </c>
      <c r="BL217" s="235">
        <f t="shared" si="41"/>
        <v>78233.280000000013</v>
      </c>
      <c r="BM217" s="234"/>
      <c r="BN217" s="234"/>
      <c r="BO217" s="234"/>
      <c r="BP217" s="234"/>
      <c r="BQ217" s="234"/>
      <c r="BR217" s="234"/>
      <c r="BS217" s="234"/>
      <c r="BT217" s="234"/>
      <c r="BU217" s="234"/>
      <c r="BV217" s="234"/>
      <c r="BW217" s="234"/>
      <c r="BX217" s="234"/>
      <c r="BY217" s="234"/>
      <c r="BZ217" s="234"/>
      <c r="CA217" s="234"/>
      <c r="CB217" s="234"/>
      <c r="CC217" s="234"/>
      <c r="CD217" s="234"/>
      <c r="CE217" s="234"/>
      <c r="CF217" s="234"/>
      <c r="CG217" s="234"/>
      <c r="CH217" s="234"/>
      <c r="CI217" s="234"/>
    </row>
    <row r="218" spans="1:87">
      <c r="A218" s="234" t="s">
        <v>431</v>
      </c>
      <c r="B218" s="231">
        <v>3.78E-2</v>
      </c>
      <c r="C218" s="231">
        <v>2.2800000000000001E-2</v>
      </c>
      <c r="D218" s="220">
        <v>3559154.9699999997</v>
      </c>
      <c r="E218" s="220">
        <v>3559154.9699999997</v>
      </c>
      <c r="F218" s="220">
        <v>3559154.9699999997</v>
      </c>
      <c r="G218" s="220">
        <v>3559154.9699999997</v>
      </c>
      <c r="H218" s="220">
        <v>3559154.9699999997</v>
      </c>
      <c r="I218" s="220">
        <v>3559154.9699999997</v>
      </c>
      <c r="J218" s="220">
        <v>3559154.9699999997</v>
      </c>
      <c r="K218" s="220">
        <v>3559154.9699999997</v>
      </c>
      <c r="L218" s="220">
        <v>3559154.9699999997</v>
      </c>
      <c r="M218" s="220">
        <v>3559154.9699999997</v>
      </c>
      <c r="N218" s="220">
        <v>3559154.9699999997</v>
      </c>
      <c r="O218" s="220">
        <v>3559154.9699999997</v>
      </c>
      <c r="P218" s="220">
        <f t="shared" si="42"/>
        <v>42709859.639999993</v>
      </c>
      <c r="Q218" s="220">
        <v>3559154.9699999997</v>
      </c>
      <c r="R218" s="220">
        <v>3559154.9699999997</v>
      </c>
      <c r="S218" s="220">
        <v>3559154.9699999997</v>
      </c>
      <c r="T218" s="220">
        <v>3559154.9699999997</v>
      </c>
      <c r="U218" s="220">
        <v>3559154.9699999997</v>
      </c>
      <c r="V218" s="220">
        <v>3559154.9699999997</v>
      </c>
      <c r="W218" s="220">
        <v>3559154.9699999997</v>
      </c>
      <c r="X218" s="220">
        <v>3559154.9699999997</v>
      </c>
      <c r="Y218" s="220">
        <v>3559154.9699999997</v>
      </c>
      <c r="Z218" s="220">
        <v>3559154.9699999997</v>
      </c>
      <c r="AA218" s="220">
        <v>3559154.9699999997</v>
      </c>
      <c r="AB218" s="220">
        <v>3559154.9699999997</v>
      </c>
      <c r="AC218" s="220">
        <v>3559154.9699999997</v>
      </c>
      <c r="AD218" s="220">
        <v>3559154.9699999997</v>
      </c>
      <c r="AE218" s="220">
        <v>3559154.9699999997</v>
      </c>
      <c r="AF218" s="220">
        <v>3559154.9699999997</v>
      </c>
      <c r="AG218" s="220">
        <f t="shared" si="43"/>
        <v>42709859.639999993</v>
      </c>
      <c r="AH218" s="234"/>
      <c r="AI218" s="235">
        <f t="shared" si="36"/>
        <v>11211.34</v>
      </c>
      <c r="AJ218" s="235">
        <f t="shared" si="36"/>
        <v>11211.34</v>
      </c>
      <c r="AK218" s="235">
        <f t="shared" si="36"/>
        <v>11211.34</v>
      </c>
      <c r="AL218" s="235">
        <f t="shared" ref="AL218:AT257" si="44">ROUND(G218*$B218/12,2)</f>
        <v>11211.34</v>
      </c>
      <c r="AM218" s="235">
        <f t="shared" si="44"/>
        <v>11211.34</v>
      </c>
      <c r="AN218" s="235">
        <f t="shared" si="44"/>
        <v>11211.34</v>
      </c>
      <c r="AO218" s="235">
        <f t="shared" si="44"/>
        <v>11211.34</v>
      </c>
      <c r="AP218" s="235">
        <f t="shared" si="44"/>
        <v>11211.34</v>
      </c>
      <c r="AQ218" s="235">
        <f t="shared" si="44"/>
        <v>11211.34</v>
      </c>
      <c r="AR218" s="235">
        <f t="shared" si="34"/>
        <v>11211.34</v>
      </c>
      <c r="AS218" s="235">
        <f t="shared" si="34"/>
        <v>11211.34</v>
      </c>
      <c r="AT218" s="235">
        <f t="shared" si="34"/>
        <v>11211.34</v>
      </c>
      <c r="AU218" s="236">
        <f t="shared" si="39"/>
        <v>134536.07999999999</v>
      </c>
      <c r="AV218" s="236">
        <f t="shared" si="40"/>
        <v>11211.34</v>
      </c>
      <c r="AW218" s="236">
        <f t="shared" si="40"/>
        <v>11211.34</v>
      </c>
      <c r="AX218" s="236">
        <f t="shared" si="40"/>
        <v>11211.34</v>
      </c>
      <c r="AY218" s="236">
        <f t="shared" si="38"/>
        <v>11211.34</v>
      </c>
      <c r="AZ218" s="236">
        <f t="shared" si="37"/>
        <v>6762.39</v>
      </c>
      <c r="BA218" s="236">
        <f t="shared" si="37"/>
        <v>6762.39</v>
      </c>
      <c r="BB218" s="236">
        <f t="shared" si="37"/>
        <v>6762.39</v>
      </c>
      <c r="BC218" s="236">
        <f t="shared" ref="BC218:BK257" si="45">ROUND(X218*$C218/12,2)</f>
        <v>6762.39</v>
      </c>
      <c r="BD218" s="236">
        <f t="shared" si="45"/>
        <v>6762.39</v>
      </c>
      <c r="BE218" s="236">
        <f t="shared" si="45"/>
        <v>6762.39</v>
      </c>
      <c r="BF218" s="236">
        <f t="shared" si="45"/>
        <v>6762.39</v>
      </c>
      <c r="BG218" s="236">
        <f t="shared" si="45"/>
        <v>6762.39</v>
      </c>
      <c r="BH218" s="236">
        <f t="shared" si="45"/>
        <v>6762.39</v>
      </c>
      <c r="BI218" s="236">
        <f t="shared" si="35"/>
        <v>6762.39</v>
      </c>
      <c r="BJ218" s="236">
        <f t="shared" si="35"/>
        <v>6762.39</v>
      </c>
      <c r="BK218" s="236">
        <f t="shared" si="35"/>
        <v>6762.39</v>
      </c>
      <c r="BL218" s="235">
        <f t="shared" si="41"/>
        <v>81148.680000000008</v>
      </c>
      <c r="BM218" s="234"/>
      <c r="BN218" s="234"/>
      <c r="BO218" s="234"/>
      <c r="BP218" s="234"/>
      <c r="BQ218" s="234"/>
      <c r="BR218" s="234"/>
      <c r="BS218" s="234"/>
      <c r="BT218" s="234"/>
      <c r="BU218" s="234"/>
      <c r="BV218" s="234"/>
      <c r="BW218" s="234"/>
      <c r="BX218" s="234"/>
      <c r="BY218" s="234"/>
      <c r="BZ218" s="234"/>
      <c r="CA218" s="234"/>
      <c r="CB218" s="234"/>
      <c r="CC218" s="234"/>
      <c r="CD218" s="234"/>
      <c r="CE218" s="234"/>
      <c r="CF218" s="234"/>
      <c r="CG218" s="234"/>
      <c r="CH218" s="234"/>
      <c r="CI218" s="234"/>
    </row>
    <row r="219" spans="1:87">
      <c r="A219" s="234" t="s">
        <v>432</v>
      </c>
      <c r="B219" s="231">
        <v>3.78E-2</v>
      </c>
      <c r="C219" s="231">
        <v>2.2800000000000001E-2</v>
      </c>
      <c r="D219" s="220">
        <v>3548851.71</v>
      </c>
      <c r="E219" s="220">
        <v>3548851.71</v>
      </c>
      <c r="F219" s="220">
        <v>3548851.71</v>
      </c>
      <c r="G219" s="220">
        <v>3548851.71</v>
      </c>
      <c r="H219" s="220">
        <v>3548851.71</v>
      </c>
      <c r="I219" s="220">
        <v>3548851.71</v>
      </c>
      <c r="J219" s="220">
        <v>3548851.71</v>
      </c>
      <c r="K219" s="220">
        <v>3548851.71</v>
      </c>
      <c r="L219" s="220">
        <v>3548851.71</v>
      </c>
      <c r="M219" s="220">
        <v>3548851.71</v>
      </c>
      <c r="N219" s="220">
        <v>3548851.71</v>
      </c>
      <c r="O219" s="220">
        <v>3548851.71</v>
      </c>
      <c r="P219" s="220">
        <f t="shared" si="42"/>
        <v>42586220.520000003</v>
      </c>
      <c r="Q219" s="220">
        <v>3548851.71</v>
      </c>
      <c r="R219" s="220">
        <v>3548851.71</v>
      </c>
      <c r="S219" s="220">
        <v>3548851.71</v>
      </c>
      <c r="T219" s="220">
        <v>3548851.71</v>
      </c>
      <c r="U219" s="220">
        <v>3548851.71</v>
      </c>
      <c r="V219" s="220">
        <v>3548851.71</v>
      </c>
      <c r="W219" s="220">
        <v>3548851.71</v>
      </c>
      <c r="X219" s="220">
        <v>3548851.71</v>
      </c>
      <c r="Y219" s="220">
        <v>3548851.71</v>
      </c>
      <c r="Z219" s="220">
        <v>3548851.71</v>
      </c>
      <c r="AA219" s="220">
        <v>3548851.71</v>
      </c>
      <c r="AB219" s="220">
        <v>3548851.71</v>
      </c>
      <c r="AC219" s="220">
        <v>3548851.71</v>
      </c>
      <c r="AD219" s="220">
        <v>3548851.71</v>
      </c>
      <c r="AE219" s="220">
        <v>3548851.71</v>
      </c>
      <c r="AF219" s="220">
        <v>3548851.71</v>
      </c>
      <c r="AG219" s="220">
        <f t="shared" si="43"/>
        <v>42586220.520000003</v>
      </c>
      <c r="AH219" s="234"/>
      <c r="AI219" s="235">
        <f t="shared" ref="AI219:AQ273" si="46">ROUND(D219*$B219/12,2)</f>
        <v>11178.88</v>
      </c>
      <c r="AJ219" s="235">
        <f t="shared" si="46"/>
        <v>11178.88</v>
      </c>
      <c r="AK219" s="235">
        <f t="shared" si="46"/>
        <v>11178.88</v>
      </c>
      <c r="AL219" s="235">
        <f t="shared" si="44"/>
        <v>11178.88</v>
      </c>
      <c r="AM219" s="235">
        <f t="shared" si="44"/>
        <v>11178.88</v>
      </c>
      <c r="AN219" s="235">
        <f t="shared" si="44"/>
        <v>11178.88</v>
      </c>
      <c r="AO219" s="235">
        <f t="shared" si="44"/>
        <v>11178.88</v>
      </c>
      <c r="AP219" s="235">
        <f t="shared" si="44"/>
        <v>11178.88</v>
      </c>
      <c r="AQ219" s="235">
        <f t="shared" si="44"/>
        <v>11178.88</v>
      </c>
      <c r="AR219" s="235">
        <f t="shared" si="34"/>
        <v>11178.88</v>
      </c>
      <c r="AS219" s="235">
        <f t="shared" si="34"/>
        <v>11178.88</v>
      </c>
      <c r="AT219" s="235">
        <f t="shared" si="34"/>
        <v>11178.88</v>
      </c>
      <c r="AU219" s="236">
        <f t="shared" si="39"/>
        <v>134146.56000000003</v>
      </c>
      <c r="AV219" s="236">
        <f t="shared" si="40"/>
        <v>11178.88</v>
      </c>
      <c r="AW219" s="236">
        <f t="shared" si="40"/>
        <v>11178.88</v>
      </c>
      <c r="AX219" s="236">
        <f t="shared" si="40"/>
        <v>11178.88</v>
      </c>
      <c r="AY219" s="236">
        <f t="shared" si="38"/>
        <v>11178.88</v>
      </c>
      <c r="AZ219" s="236">
        <f t="shared" ref="AZ219:BH273" si="47">ROUND(U219*$C219/12,2)</f>
        <v>6742.82</v>
      </c>
      <c r="BA219" s="236">
        <f t="shared" si="47"/>
        <v>6742.82</v>
      </c>
      <c r="BB219" s="236">
        <f t="shared" si="47"/>
        <v>6742.82</v>
      </c>
      <c r="BC219" s="236">
        <f t="shared" si="45"/>
        <v>6742.82</v>
      </c>
      <c r="BD219" s="236">
        <f t="shared" si="45"/>
        <v>6742.82</v>
      </c>
      <c r="BE219" s="236">
        <f t="shared" si="45"/>
        <v>6742.82</v>
      </c>
      <c r="BF219" s="236">
        <f t="shared" si="45"/>
        <v>6742.82</v>
      </c>
      <c r="BG219" s="236">
        <f t="shared" si="45"/>
        <v>6742.82</v>
      </c>
      <c r="BH219" s="236">
        <f t="shared" si="45"/>
        <v>6742.82</v>
      </c>
      <c r="BI219" s="236">
        <f t="shared" si="35"/>
        <v>6742.82</v>
      </c>
      <c r="BJ219" s="236">
        <f t="shared" si="35"/>
        <v>6742.82</v>
      </c>
      <c r="BK219" s="236">
        <f t="shared" si="35"/>
        <v>6742.82</v>
      </c>
      <c r="BL219" s="235">
        <f t="shared" si="41"/>
        <v>80913.84</v>
      </c>
      <c r="BM219" s="234"/>
      <c r="BN219" s="234"/>
      <c r="BO219" s="234"/>
      <c r="BP219" s="234"/>
      <c r="BQ219" s="234"/>
      <c r="BR219" s="234"/>
      <c r="BS219" s="234"/>
      <c r="BT219" s="234"/>
      <c r="BU219" s="234"/>
      <c r="BV219" s="234"/>
      <c r="BW219" s="234"/>
      <c r="BX219" s="234"/>
      <c r="BY219" s="234"/>
      <c r="BZ219" s="234"/>
      <c r="CA219" s="234"/>
      <c r="CB219" s="234"/>
      <c r="CC219" s="234"/>
      <c r="CD219" s="234"/>
      <c r="CE219" s="234"/>
      <c r="CF219" s="234"/>
      <c r="CG219" s="234"/>
      <c r="CH219" s="234"/>
      <c r="CI219" s="234"/>
    </row>
    <row r="220" spans="1:87">
      <c r="A220" s="234" t="s">
        <v>433</v>
      </c>
      <c r="B220" s="231">
        <v>3.7900000000000003E-2</v>
      </c>
      <c r="C220" s="231">
        <v>2.29E-2</v>
      </c>
      <c r="D220" s="220">
        <v>3655976.41</v>
      </c>
      <c r="E220" s="220">
        <v>3655976.41</v>
      </c>
      <c r="F220" s="220">
        <v>3655976.41</v>
      </c>
      <c r="G220" s="220">
        <v>3655976.41</v>
      </c>
      <c r="H220" s="220">
        <v>3655976.41</v>
      </c>
      <c r="I220" s="220">
        <v>3655976.41</v>
      </c>
      <c r="J220" s="220">
        <v>3655976.41</v>
      </c>
      <c r="K220" s="220">
        <v>3655976.41</v>
      </c>
      <c r="L220" s="220">
        <v>3655976.41</v>
      </c>
      <c r="M220" s="220">
        <v>3655976.41</v>
      </c>
      <c r="N220" s="220">
        <v>3655976.41</v>
      </c>
      <c r="O220" s="220">
        <v>3655976.41</v>
      </c>
      <c r="P220" s="220">
        <f t="shared" si="42"/>
        <v>43871716.920000002</v>
      </c>
      <c r="Q220" s="220">
        <v>3655976.41</v>
      </c>
      <c r="R220" s="220">
        <v>3655976.41</v>
      </c>
      <c r="S220" s="220">
        <v>3655976.41</v>
      </c>
      <c r="T220" s="220">
        <v>3655976.41</v>
      </c>
      <c r="U220" s="220">
        <v>3655976.41</v>
      </c>
      <c r="V220" s="220">
        <v>3655976.41</v>
      </c>
      <c r="W220" s="220">
        <v>3655976.41</v>
      </c>
      <c r="X220" s="220">
        <v>3655976.41</v>
      </c>
      <c r="Y220" s="220">
        <v>3655976.41</v>
      </c>
      <c r="Z220" s="220">
        <v>3655976.41</v>
      </c>
      <c r="AA220" s="220">
        <v>3655976.41</v>
      </c>
      <c r="AB220" s="220">
        <v>3655976.41</v>
      </c>
      <c r="AC220" s="220">
        <v>3655976.41</v>
      </c>
      <c r="AD220" s="220">
        <v>3655976.41</v>
      </c>
      <c r="AE220" s="220">
        <v>3655976.41</v>
      </c>
      <c r="AF220" s="220">
        <v>3655976.41</v>
      </c>
      <c r="AG220" s="220">
        <f t="shared" si="43"/>
        <v>43871716.920000002</v>
      </c>
      <c r="AH220" s="234"/>
      <c r="AI220" s="235">
        <f t="shared" si="46"/>
        <v>11546.79</v>
      </c>
      <c r="AJ220" s="235">
        <f t="shared" si="46"/>
        <v>11546.79</v>
      </c>
      <c r="AK220" s="235">
        <f t="shared" si="46"/>
        <v>11546.79</v>
      </c>
      <c r="AL220" s="235">
        <f t="shared" si="44"/>
        <v>11546.79</v>
      </c>
      <c r="AM220" s="235">
        <f t="shared" si="44"/>
        <v>11546.79</v>
      </c>
      <c r="AN220" s="235">
        <f t="shared" si="44"/>
        <v>11546.79</v>
      </c>
      <c r="AO220" s="235">
        <f t="shared" si="44"/>
        <v>11546.79</v>
      </c>
      <c r="AP220" s="235">
        <f t="shared" si="44"/>
        <v>11546.79</v>
      </c>
      <c r="AQ220" s="235">
        <f t="shared" si="44"/>
        <v>11546.79</v>
      </c>
      <c r="AR220" s="235">
        <f t="shared" si="34"/>
        <v>11546.79</v>
      </c>
      <c r="AS220" s="235">
        <f t="shared" si="34"/>
        <v>11546.79</v>
      </c>
      <c r="AT220" s="235">
        <f t="shared" si="34"/>
        <v>11546.79</v>
      </c>
      <c r="AU220" s="236">
        <f t="shared" si="39"/>
        <v>138561.48000000004</v>
      </c>
      <c r="AV220" s="236">
        <f t="shared" si="40"/>
        <v>11546.79</v>
      </c>
      <c r="AW220" s="236">
        <f t="shared" si="40"/>
        <v>11546.79</v>
      </c>
      <c r="AX220" s="236">
        <f t="shared" si="40"/>
        <v>11546.79</v>
      </c>
      <c r="AY220" s="236">
        <f t="shared" si="38"/>
        <v>11546.79</v>
      </c>
      <c r="AZ220" s="236">
        <f t="shared" si="47"/>
        <v>6976.82</v>
      </c>
      <c r="BA220" s="236">
        <f t="shared" si="47"/>
        <v>6976.82</v>
      </c>
      <c r="BB220" s="236">
        <f t="shared" si="47"/>
        <v>6976.82</v>
      </c>
      <c r="BC220" s="236">
        <f t="shared" si="45"/>
        <v>6976.82</v>
      </c>
      <c r="BD220" s="236">
        <f t="shared" si="45"/>
        <v>6976.82</v>
      </c>
      <c r="BE220" s="236">
        <f t="shared" si="45"/>
        <v>6976.82</v>
      </c>
      <c r="BF220" s="236">
        <f t="shared" si="45"/>
        <v>6976.82</v>
      </c>
      <c r="BG220" s="236">
        <f t="shared" si="45"/>
        <v>6976.82</v>
      </c>
      <c r="BH220" s="236">
        <f t="shared" si="45"/>
        <v>6976.82</v>
      </c>
      <c r="BI220" s="236">
        <f t="shared" si="35"/>
        <v>6976.82</v>
      </c>
      <c r="BJ220" s="236">
        <f t="shared" si="35"/>
        <v>6976.82</v>
      </c>
      <c r="BK220" s="236">
        <f t="shared" si="35"/>
        <v>6976.82</v>
      </c>
      <c r="BL220" s="235">
        <f t="shared" si="41"/>
        <v>83721.84</v>
      </c>
      <c r="BM220" s="234"/>
      <c r="BN220" s="234"/>
      <c r="BO220" s="234"/>
      <c r="BP220" s="234"/>
      <c r="BQ220" s="234"/>
      <c r="BR220" s="234"/>
      <c r="BS220" s="234"/>
      <c r="BT220" s="234"/>
      <c r="BU220" s="234"/>
      <c r="BV220" s="234"/>
      <c r="BW220" s="234"/>
      <c r="BX220" s="234"/>
      <c r="BY220" s="234"/>
      <c r="BZ220" s="234"/>
      <c r="CA220" s="234"/>
      <c r="CB220" s="234"/>
      <c r="CC220" s="234"/>
      <c r="CD220" s="234"/>
      <c r="CE220" s="234"/>
      <c r="CF220" s="234"/>
      <c r="CG220" s="234"/>
      <c r="CH220" s="234"/>
      <c r="CI220" s="234"/>
    </row>
    <row r="221" spans="1:87">
      <c r="A221" s="234" t="s">
        <v>434</v>
      </c>
      <c r="B221" s="231">
        <v>3.1E-2</v>
      </c>
      <c r="C221" s="231">
        <v>1.5299999999999999E-2</v>
      </c>
      <c r="D221" s="220">
        <v>6595518.0999999996</v>
      </c>
      <c r="E221" s="220">
        <v>6595518.0999999996</v>
      </c>
      <c r="F221" s="220">
        <v>6595518.0999999996</v>
      </c>
      <c r="G221" s="220">
        <v>6595518.0999999996</v>
      </c>
      <c r="H221" s="220">
        <v>6595518.0999999996</v>
      </c>
      <c r="I221" s="220">
        <v>6595518.0999999996</v>
      </c>
      <c r="J221" s="220">
        <v>6595518.0999999996</v>
      </c>
      <c r="K221" s="220">
        <v>6595518.0999999996</v>
      </c>
      <c r="L221" s="220">
        <v>6595518.0999999996</v>
      </c>
      <c r="M221" s="220">
        <v>6595518.0999999996</v>
      </c>
      <c r="N221" s="220">
        <v>6595518.0999999996</v>
      </c>
      <c r="O221" s="220">
        <v>6595518.0999999996</v>
      </c>
      <c r="P221" s="220">
        <f t="shared" si="42"/>
        <v>79146217.200000003</v>
      </c>
      <c r="Q221" s="220">
        <v>6595518.0999999996</v>
      </c>
      <c r="R221" s="220">
        <v>6595518.0999999996</v>
      </c>
      <c r="S221" s="220">
        <v>6595518.0999999996</v>
      </c>
      <c r="T221" s="220">
        <v>6595518.0999999996</v>
      </c>
      <c r="U221" s="220">
        <v>6595518.0999999996</v>
      </c>
      <c r="V221" s="220">
        <v>6595518.0999999996</v>
      </c>
      <c r="W221" s="220">
        <v>6595518.0999999996</v>
      </c>
      <c r="X221" s="220">
        <v>6595518.0999999996</v>
      </c>
      <c r="Y221" s="220">
        <v>6595518.0999999996</v>
      </c>
      <c r="Z221" s="220">
        <v>6595518.0999999996</v>
      </c>
      <c r="AA221" s="220">
        <v>6595518.0999999996</v>
      </c>
      <c r="AB221" s="220">
        <v>6595518.0999999996</v>
      </c>
      <c r="AC221" s="220">
        <v>6595518.0999999996</v>
      </c>
      <c r="AD221" s="220">
        <v>6595518.0999999996</v>
      </c>
      <c r="AE221" s="220">
        <v>6595518.0999999996</v>
      </c>
      <c r="AF221" s="220">
        <v>6595518.0999999996</v>
      </c>
      <c r="AG221" s="220">
        <f t="shared" si="43"/>
        <v>79146217.200000003</v>
      </c>
      <c r="AH221" s="234"/>
      <c r="AI221" s="235">
        <f t="shared" si="46"/>
        <v>17038.419999999998</v>
      </c>
      <c r="AJ221" s="235">
        <f t="shared" si="46"/>
        <v>17038.419999999998</v>
      </c>
      <c r="AK221" s="235">
        <f t="shared" si="46"/>
        <v>17038.419999999998</v>
      </c>
      <c r="AL221" s="235">
        <f t="shared" si="44"/>
        <v>17038.419999999998</v>
      </c>
      <c r="AM221" s="235">
        <f t="shared" si="44"/>
        <v>17038.419999999998</v>
      </c>
      <c r="AN221" s="235">
        <f t="shared" si="44"/>
        <v>17038.419999999998</v>
      </c>
      <c r="AO221" s="235">
        <f t="shared" si="44"/>
        <v>17038.419999999998</v>
      </c>
      <c r="AP221" s="235">
        <f t="shared" si="44"/>
        <v>17038.419999999998</v>
      </c>
      <c r="AQ221" s="235">
        <f t="shared" si="44"/>
        <v>17038.419999999998</v>
      </c>
      <c r="AR221" s="235">
        <f t="shared" si="34"/>
        <v>17038.419999999998</v>
      </c>
      <c r="AS221" s="235">
        <f t="shared" si="34"/>
        <v>17038.419999999998</v>
      </c>
      <c r="AT221" s="235">
        <f t="shared" si="34"/>
        <v>17038.419999999998</v>
      </c>
      <c r="AU221" s="236">
        <f t="shared" si="39"/>
        <v>204461.03999999992</v>
      </c>
      <c r="AV221" s="236">
        <f t="shared" si="40"/>
        <v>17038.419999999998</v>
      </c>
      <c r="AW221" s="236">
        <f t="shared" si="40"/>
        <v>17038.419999999998</v>
      </c>
      <c r="AX221" s="236">
        <f t="shared" si="40"/>
        <v>17038.419999999998</v>
      </c>
      <c r="AY221" s="236">
        <f t="shared" si="38"/>
        <v>17038.419999999998</v>
      </c>
      <c r="AZ221" s="236">
        <f t="shared" si="47"/>
        <v>8409.2900000000009</v>
      </c>
      <c r="BA221" s="236">
        <f t="shared" si="47"/>
        <v>8409.2900000000009</v>
      </c>
      <c r="BB221" s="236">
        <f t="shared" si="47"/>
        <v>8409.2900000000009</v>
      </c>
      <c r="BC221" s="236">
        <f t="shared" si="45"/>
        <v>8409.2900000000009</v>
      </c>
      <c r="BD221" s="236">
        <f t="shared" si="45"/>
        <v>8409.2900000000009</v>
      </c>
      <c r="BE221" s="236">
        <f t="shared" si="45"/>
        <v>8409.2900000000009</v>
      </c>
      <c r="BF221" s="236">
        <f t="shared" si="45"/>
        <v>8409.2900000000009</v>
      </c>
      <c r="BG221" s="236">
        <f t="shared" si="45"/>
        <v>8409.2900000000009</v>
      </c>
      <c r="BH221" s="236">
        <f t="shared" si="45"/>
        <v>8409.2900000000009</v>
      </c>
      <c r="BI221" s="236">
        <f t="shared" si="35"/>
        <v>8409.2900000000009</v>
      </c>
      <c r="BJ221" s="236">
        <f t="shared" si="35"/>
        <v>8409.2900000000009</v>
      </c>
      <c r="BK221" s="236">
        <f t="shared" si="35"/>
        <v>8409.2900000000009</v>
      </c>
      <c r="BL221" s="235">
        <f t="shared" si="41"/>
        <v>100911.48000000004</v>
      </c>
      <c r="BM221" s="234"/>
      <c r="BN221" s="234"/>
      <c r="BO221" s="234"/>
      <c r="BP221" s="234"/>
      <c r="BQ221" s="234"/>
      <c r="BR221" s="234"/>
      <c r="BS221" s="234"/>
      <c r="BT221" s="234"/>
      <c r="BU221" s="234"/>
      <c r="BV221" s="234"/>
      <c r="BW221" s="234"/>
      <c r="BX221" s="234"/>
      <c r="BY221" s="234"/>
      <c r="BZ221" s="234"/>
      <c r="CA221" s="234"/>
      <c r="CB221" s="234"/>
      <c r="CC221" s="234"/>
      <c r="CD221" s="234"/>
      <c r="CE221" s="234"/>
      <c r="CF221" s="234"/>
      <c r="CG221" s="234"/>
      <c r="CH221" s="234"/>
      <c r="CI221" s="234"/>
    </row>
    <row r="222" spans="1:87">
      <c r="A222" s="234" t="s">
        <v>435</v>
      </c>
      <c r="B222" s="231">
        <v>5.4300000000000001E-2</v>
      </c>
      <c r="C222" s="231">
        <v>3.9800000000000002E-2</v>
      </c>
      <c r="D222" s="220">
        <v>282445.64</v>
      </c>
      <c r="E222" s="220">
        <v>282445.64</v>
      </c>
      <c r="F222" s="220">
        <v>282445.64</v>
      </c>
      <c r="G222" s="220">
        <v>282445.64</v>
      </c>
      <c r="H222" s="220">
        <v>282445.64</v>
      </c>
      <c r="I222" s="220">
        <v>282445.64</v>
      </c>
      <c r="J222" s="220">
        <v>282445.64</v>
      </c>
      <c r="K222" s="220">
        <v>282445.64</v>
      </c>
      <c r="L222" s="220">
        <v>282445.64</v>
      </c>
      <c r="M222" s="220">
        <v>282445.64</v>
      </c>
      <c r="N222" s="220">
        <v>282445.64</v>
      </c>
      <c r="O222" s="220">
        <v>282445.64</v>
      </c>
      <c r="P222" s="220">
        <f t="shared" si="42"/>
        <v>3389347.6800000011</v>
      </c>
      <c r="Q222" s="220">
        <v>282445.64</v>
      </c>
      <c r="R222" s="220">
        <v>282445.64</v>
      </c>
      <c r="S222" s="220">
        <v>282445.64</v>
      </c>
      <c r="T222" s="220">
        <v>282445.64</v>
      </c>
      <c r="U222" s="220">
        <v>282445.64</v>
      </c>
      <c r="V222" s="220">
        <v>282445.64</v>
      </c>
      <c r="W222" s="220">
        <v>282445.64</v>
      </c>
      <c r="X222" s="220">
        <v>282445.64</v>
      </c>
      <c r="Y222" s="220">
        <v>282445.64</v>
      </c>
      <c r="Z222" s="220">
        <v>282445.64</v>
      </c>
      <c r="AA222" s="220">
        <v>282445.64</v>
      </c>
      <c r="AB222" s="220">
        <v>282445.64</v>
      </c>
      <c r="AC222" s="220">
        <v>282445.64</v>
      </c>
      <c r="AD222" s="220">
        <v>282445.64</v>
      </c>
      <c r="AE222" s="220">
        <v>282445.64</v>
      </c>
      <c r="AF222" s="220">
        <v>282445.64</v>
      </c>
      <c r="AG222" s="220">
        <f t="shared" si="43"/>
        <v>3389347.6800000011</v>
      </c>
      <c r="AH222" s="234"/>
      <c r="AI222" s="235">
        <f t="shared" si="46"/>
        <v>1278.07</v>
      </c>
      <c r="AJ222" s="235">
        <f t="shared" si="46"/>
        <v>1278.07</v>
      </c>
      <c r="AK222" s="235">
        <f t="shared" si="46"/>
        <v>1278.07</v>
      </c>
      <c r="AL222" s="235">
        <f t="shared" si="44"/>
        <v>1278.07</v>
      </c>
      <c r="AM222" s="235">
        <f t="shared" si="44"/>
        <v>1278.07</v>
      </c>
      <c r="AN222" s="235">
        <f t="shared" si="44"/>
        <v>1278.07</v>
      </c>
      <c r="AO222" s="235">
        <f t="shared" si="44"/>
        <v>1278.07</v>
      </c>
      <c r="AP222" s="235">
        <f t="shared" si="44"/>
        <v>1278.07</v>
      </c>
      <c r="AQ222" s="235">
        <f t="shared" si="44"/>
        <v>1278.07</v>
      </c>
      <c r="AR222" s="235">
        <f t="shared" si="34"/>
        <v>1278.07</v>
      </c>
      <c r="AS222" s="235">
        <f t="shared" si="34"/>
        <v>1278.07</v>
      </c>
      <c r="AT222" s="235">
        <f t="shared" si="34"/>
        <v>1278.07</v>
      </c>
      <c r="AU222" s="236">
        <f t="shared" si="39"/>
        <v>15336.839999999998</v>
      </c>
      <c r="AV222" s="236">
        <f t="shared" si="40"/>
        <v>1278.07</v>
      </c>
      <c r="AW222" s="236">
        <f t="shared" si="40"/>
        <v>1278.07</v>
      </c>
      <c r="AX222" s="236">
        <f t="shared" si="40"/>
        <v>1278.07</v>
      </c>
      <c r="AY222" s="236">
        <f t="shared" si="38"/>
        <v>1278.07</v>
      </c>
      <c r="AZ222" s="236">
        <f t="shared" si="47"/>
        <v>936.78</v>
      </c>
      <c r="BA222" s="236">
        <f t="shared" si="47"/>
        <v>936.78</v>
      </c>
      <c r="BB222" s="236">
        <f t="shared" si="47"/>
        <v>936.78</v>
      </c>
      <c r="BC222" s="236">
        <f t="shared" si="45"/>
        <v>936.78</v>
      </c>
      <c r="BD222" s="236">
        <f t="shared" si="45"/>
        <v>936.78</v>
      </c>
      <c r="BE222" s="236">
        <f t="shared" si="45"/>
        <v>936.78</v>
      </c>
      <c r="BF222" s="236">
        <f t="shared" si="45"/>
        <v>936.78</v>
      </c>
      <c r="BG222" s="236">
        <f t="shared" si="45"/>
        <v>936.78</v>
      </c>
      <c r="BH222" s="236">
        <f t="shared" si="45"/>
        <v>936.78</v>
      </c>
      <c r="BI222" s="236">
        <f t="shared" si="35"/>
        <v>936.78</v>
      </c>
      <c r="BJ222" s="236">
        <f t="shared" si="35"/>
        <v>936.78</v>
      </c>
      <c r="BK222" s="236">
        <f t="shared" si="35"/>
        <v>936.78</v>
      </c>
      <c r="BL222" s="235">
        <f t="shared" si="41"/>
        <v>11241.36</v>
      </c>
      <c r="BM222" s="234"/>
      <c r="BN222" s="234"/>
      <c r="BO222" s="234"/>
      <c r="BP222" s="234"/>
      <c r="BQ222" s="234"/>
      <c r="BR222" s="234"/>
      <c r="BS222" s="234"/>
      <c r="BT222" s="234"/>
      <c r="BU222" s="234"/>
      <c r="BV222" s="234"/>
      <c r="BW222" s="234"/>
      <c r="BX222" s="234"/>
      <c r="BY222" s="234"/>
      <c r="BZ222" s="234"/>
      <c r="CA222" s="234"/>
      <c r="CB222" s="234"/>
      <c r="CC222" s="234"/>
      <c r="CD222" s="234"/>
      <c r="CE222" s="234"/>
      <c r="CF222" s="234"/>
      <c r="CG222" s="234"/>
      <c r="CH222" s="234"/>
      <c r="CI222" s="234"/>
    </row>
    <row r="223" spans="1:87">
      <c r="A223" s="234" t="s">
        <v>436</v>
      </c>
      <c r="B223" s="231">
        <v>7.3899999999999993E-2</v>
      </c>
      <c r="C223" s="231">
        <v>2.8500000000000001E-2</v>
      </c>
      <c r="D223" s="220">
        <v>301560.87</v>
      </c>
      <c r="E223" s="220">
        <v>301560.87</v>
      </c>
      <c r="F223" s="220">
        <v>301560.87</v>
      </c>
      <c r="G223" s="220">
        <v>301560.87</v>
      </c>
      <c r="H223" s="220">
        <v>301560.87</v>
      </c>
      <c r="I223" s="220">
        <v>301560.87</v>
      </c>
      <c r="J223" s="220">
        <v>301560.87</v>
      </c>
      <c r="K223" s="220">
        <v>301560.87</v>
      </c>
      <c r="L223" s="220">
        <v>301560.87</v>
      </c>
      <c r="M223" s="220">
        <v>301560.87</v>
      </c>
      <c r="N223" s="220">
        <v>301560.87</v>
      </c>
      <c r="O223" s="220">
        <v>301560.87</v>
      </c>
      <c r="P223" s="220">
        <f t="shared" si="42"/>
        <v>3618730.4400000009</v>
      </c>
      <c r="Q223" s="220">
        <v>301560.87</v>
      </c>
      <c r="R223" s="220">
        <v>301560.87</v>
      </c>
      <c r="S223" s="220">
        <v>301560.87</v>
      </c>
      <c r="T223" s="220">
        <v>301560.87</v>
      </c>
      <c r="U223" s="220">
        <v>301560.87</v>
      </c>
      <c r="V223" s="220">
        <v>301560.87</v>
      </c>
      <c r="W223" s="220">
        <v>301560.87</v>
      </c>
      <c r="X223" s="220">
        <v>301560.87</v>
      </c>
      <c r="Y223" s="220">
        <v>301560.87</v>
      </c>
      <c r="Z223" s="220">
        <v>301560.87</v>
      </c>
      <c r="AA223" s="220">
        <v>301560.87</v>
      </c>
      <c r="AB223" s="220">
        <v>301560.87</v>
      </c>
      <c r="AC223" s="220">
        <v>301560.87</v>
      </c>
      <c r="AD223" s="220">
        <v>301560.87</v>
      </c>
      <c r="AE223" s="220">
        <v>301560.87</v>
      </c>
      <c r="AF223" s="220">
        <v>301560.87</v>
      </c>
      <c r="AG223" s="220">
        <f t="shared" si="43"/>
        <v>3618730.4400000009</v>
      </c>
      <c r="AH223" s="234"/>
      <c r="AI223" s="235">
        <f t="shared" si="46"/>
        <v>1857.11</v>
      </c>
      <c r="AJ223" s="235">
        <f t="shared" si="46"/>
        <v>1857.11</v>
      </c>
      <c r="AK223" s="235">
        <f t="shared" si="46"/>
        <v>1857.11</v>
      </c>
      <c r="AL223" s="235">
        <f t="shared" si="44"/>
        <v>1857.11</v>
      </c>
      <c r="AM223" s="235">
        <f t="shared" si="44"/>
        <v>1857.11</v>
      </c>
      <c r="AN223" s="235">
        <f t="shared" si="44"/>
        <v>1857.11</v>
      </c>
      <c r="AO223" s="235">
        <f t="shared" si="44"/>
        <v>1857.11</v>
      </c>
      <c r="AP223" s="235">
        <f t="shared" si="44"/>
        <v>1857.11</v>
      </c>
      <c r="AQ223" s="235">
        <f t="shared" si="44"/>
        <v>1857.11</v>
      </c>
      <c r="AR223" s="235">
        <f t="shared" si="34"/>
        <v>1857.11</v>
      </c>
      <c r="AS223" s="235">
        <f t="shared" si="34"/>
        <v>1857.11</v>
      </c>
      <c r="AT223" s="235">
        <f t="shared" si="34"/>
        <v>1857.11</v>
      </c>
      <c r="AU223" s="236">
        <f t="shared" si="39"/>
        <v>22285.320000000003</v>
      </c>
      <c r="AV223" s="236">
        <f t="shared" si="40"/>
        <v>1857.11</v>
      </c>
      <c r="AW223" s="236">
        <f t="shared" si="40"/>
        <v>1857.11</v>
      </c>
      <c r="AX223" s="236">
        <f t="shared" si="40"/>
        <v>1857.11</v>
      </c>
      <c r="AY223" s="236">
        <f t="shared" si="38"/>
        <v>1857.11</v>
      </c>
      <c r="AZ223" s="236">
        <f t="shared" si="47"/>
        <v>716.21</v>
      </c>
      <c r="BA223" s="236">
        <f t="shared" si="47"/>
        <v>716.21</v>
      </c>
      <c r="BB223" s="236">
        <f t="shared" si="47"/>
        <v>716.21</v>
      </c>
      <c r="BC223" s="236">
        <f t="shared" si="45"/>
        <v>716.21</v>
      </c>
      <c r="BD223" s="236">
        <f t="shared" si="45"/>
        <v>716.21</v>
      </c>
      <c r="BE223" s="236">
        <f t="shared" si="45"/>
        <v>716.21</v>
      </c>
      <c r="BF223" s="236">
        <f t="shared" si="45"/>
        <v>716.21</v>
      </c>
      <c r="BG223" s="236">
        <f t="shared" si="45"/>
        <v>716.21</v>
      </c>
      <c r="BH223" s="236">
        <f t="shared" si="45"/>
        <v>716.21</v>
      </c>
      <c r="BI223" s="236">
        <f t="shared" si="35"/>
        <v>716.21</v>
      </c>
      <c r="BJ223" s="236">
        <f t="shared" si="35"/>
        <v>716.21</v>
      </c>
      <c r="BK223" s="236">
        <f t="shared" si="35"/>
        <v>716.21</v>
      </c>
      <c r="BL223" s="235">
        <f t="shared" si="41"/>
        <v>8594.52</v>
      </c>
      <c r="BM223" s="234"/>
      <c r="BN223" s="234"/>
      <c r="BO223" s="234"/>
      <c r="BP223" s="234"/>
      <c r="BQ223" s="234"/>
      <c r="BR223" s="234"/>
      <c r="BS223" s="234"/>
      <c r="BT223" s="234"/>
      <c r="BU223" s="234"/>
      <c r="BV223" s="234"/>
      <c r="BW223" s="234"/>
      <c r="BX223" s="234"/>
      <c r="BY223" s="234"/>
      <c r="BZ223" s="234"/>
      <c r="CA223" s="234"/>
      <c r="CB223" s="234"/>
      <c r="CC223" s="234"/>
      <c r="CD223" s="234"/>
      <c r="CE223" s="234"/>
      <c r="CF223" s="234"/>
      <c r="CG223" s="234"/>
      <c r="CH223" s="234"/>
      <c r="CI223" s="234"/>
    </row>
    <row r="224" spans="1:87">
      <c r="A224" s="234" t="s">
        <v>437</v>
      </c>
      <c r="B224" s="231">
        <v>4.9999999999999996E-2</v>
      </c>
      <c r="C224" s="231">
        <v>2.6600000000000002E-2</v>
      </c>
      <c r="D224" s="220">
        <v>795787.89</v>
      </c>
      <c r="E224" s="220">
        <v>795787.89</v>
      </c>
      <c r="F224" s="220">
        <v>795787.89</v>
      </c>
      <c r="G224" s="220">
        <v>795787.89</v>
      </c>
      <c r="H224" s="220">
        <v>795787.89</v>
      </c>
      <c r="I224" s="220">
        <v>795787.89</v>
      </c>
      <c r="J224" s="220">
        <v>795787.89</v>
      </c>
      <c r="K224" s="220">
        <v>795787.89</v>
      </c>
      <c r="L224" s="220">
        <v>795787.89</v>
      </c>
      <c r="M224" s="220">
        <v>795787.89</v>
      </c>
      <c r="N224" s="220">
        <v>795787.89</v>
      </c>
      <c r="O224" s="220">
        <v>795787.89</v>
      </c>
      <c r="P224" s="220">
        <f t="shared" si="42"/>
        <v>9549454.6799999997</v>
      </c>
      <c r="Q224" s="220">
        <v>795787.89</v>
      </c>
      <c r="R224" s="220">
        <v>795787.89</v>
      </c>
      <c r="S224" s="220">
        <v>795787.89</v>
      </c>
      <c r="T224" s="220">
        <v>795787.89</v>
      </c>
      <c r="U224" s="220">
        <v>795787.89</v>
      </c>
      <c r="V224" s="220">
        <v>795787.89</v>
      </c>
      <c r="W224" s="220">
        <v>795787.89</v>
      </c>
      <c r="X224" s="220">
        <v>795787.89</v>
      </c>
      <c r="Y224" s="220">
        <v>795787.89</v>
      </c>
      <c r="Z224" s="220">
        <v>795787.89</v>
      </c>
      <c r="AA224" s="220">
        <v>795787.89</v>
      </c>
      <c r="AB224" s="220">
        <v>795787.89</v>
      </c>
      <c r="AC224" s="220">
        <v>795787.89</v>
      </c>
      <c r="AD224" s="220">
        <v>795787.89</v>
      </c>
      <c r="AE224" s="220">
        <v>795787.89</v>
      </c>
      <c r="AF224" s="220">
        <v>795787.89</v>
      </c>
      <c r="AG224" s="220">
        <f t="shared" si="43"/>
        <v>9549454.6799999997</v>
      </c>
      <c r="AH224" s="234"/>
      <c r="AI224" s="235">
        <f t="shared" si="46"/>
        <v>3315.78</v>
      </c>
      <c r="AJ224" s="235">
        <f t="shared" si="46"/>
        <v>3315.78</v>
      </c>
      <c r="AK224" s="235">
        <f t="shared" si="46"/>
        <v>3315.78</v>
      </c>
      <c r="AL224" s="235">
        <f t="shared" si="44"/>
        <v>3315.78</v>
      </c>
      <c r="AM224" s="235">
        <f t="shared" si="44"/>
        <v>3315.78</v>
      </c>
      <c r="AN224" s="235">
        <f t="shared" si="44"/>
        <v>3315.78</v>
      </c>
      <c r="AO224" s="235">
        <f t="shared" si="44"/>
        <v>3315.78</v>
      </c>
      <c r="AP224" s="235">
        <f t="shared" si="44"/>
        <v>3315.78</v>
      </c>
      <c r="AQ224" s="235">
        <f t="shared" si="44"/>
        <v>3315.78</v>
      </c>
      <c r="AR224" s="235">
        <f t="shared" si="34"/>
        <v>3315.78</v>
      </c>
      <c r="AS224" s="235">
        <f t="shared" si="34"/>
        <v>3315.78</v>
      </c>
      <c r="AT224" s="235">
        <f t="shared" si="34"/>
        <v>3315.78</v>
      </c>
      <c r="AU224" s="236">
        <f t="shared" si="39"/>
        <v>39789.359999999993</v>
      </c>
      <c r="AV224" s="236">
        <f t="shared" si="40"/>
        <v>3315.78</v>
      </c>
      <c r="AW224" s="236">
        <f t="shared" si="40"/>
        <v>3315.78</v>
      </c>
      <c r="AX224" s="236">
        <f t="shared" si="40"/>
        <v>3315.78</v>
      </c>
      <c r="AY224" s="236">
        <f t="shared" si="38"/>
        <v>3315.78</v>
      </c>
      <c r="AZ224" s="236">
        <f t="shared" si="47"/>
        <v>1764</v>
      </c>
      <c r="BA224" s="236">
        <f t="shared" si="47"/>
        <v>1764</v>
      </c>
      <c r="BB224" s="236">
        <f t="shared" si="47"/>
        <v>1764</v>
      </c>
      <c r="BC224" s="236">
        <f t="shared" si="45"/>
        <v>1764</v>
      </c>
      <c r="BD224" s="236">
        <f t="shared" si="45"/>
        <v>1764</v>
      </c>
      <c r="BE224" s="236">
        <f t="shared" si="45"/>
        <v>1764</v>
      </c>
      <c r="BF224" s="236">
        <f t="shared" si="45"/>
        <v>1764</v>
      </c>
      <c r="BG224" s="236">
        <f t="shared" si="45"/>
        <v>1764</v>
      </c>
      <c r="BH224" s="236">
        <f t="shared" si="45"/>
        <v>1764</v>
      </c>
      <c r="BI224" s="236">
        <f t="shared" si="35"/>
        <v>1764</v>
      </c>
      <c r="BJ224" s="236">
        <f t="shared" si="35"/>
        <v>1764</v>
      </c>
      <c r="BK224" s="236">
        <f t="shared" si="35"/>
        <v>1764</v>
      </c>
      <c r="BL224" s="235">
        <f t="shared" si="41"/>
        <v>21168</v>
      </c>
      <c r="BM224" s="234"/>
      <c r="BN224" s="234"/>
      <c r="BO224" s="234"/>
      <c r="BP224" s="234"/>
      <c r="BQ224" s="234"/>
      <c r="BR224" s="234"/>
      <c r="BS224" s="234"/>
      <c r="BT224" s="234"/>
      <c r="BU224" s="234"/>
      <c r="BV224" s="234"/>
      <c r="BW224" s="234"/>
      <c r="BX224" s="234"/>
      <c r="BY224" s="234"/>
      <c r="BZ224" s="234"/>
      <c r="CA224" s="234"/>
      <c r="CB224" s="234"/>
      <c r="CC224" s="234"/>
      <c r="CD224" s="234"/>
      <c r="CE224" s="234"/>
      <c r="CF224" s="234"/>
      <c r="CG224" s="234"/>
      <c r="CH224" s="234"/>
      <c r="CI224" s="234"/>
    </row>
    <row r="225" spans="1:87">
      <c r="A225" s="234" t="s">
        <v>438</v>
      </c>
      <c r="B225" s="231">
        <v>6.9599999999999995E-2</v>
      </c>
      <c r="C225" s="231">
        <v>3.4599999999999999E-2</v>
      </c>
      <c r="D225" s="220">
        <v>993493.11</v>
      </c>
      <c r="E225" s="220">
        <v>993493.11</v>
      </c>
      <c r="F225" s="220">
        <v>993493.11</v>
      </c>
      <c r="G225" s="220">
        <v>993493.11</v>
      </c>
      <c r="H225" s="220">
        <v>993493.11</v>
      </c>
      <c r="I225" s="220">
        <v>993493.11</v>
      </c>
      <c r="J225" s="220">
        <v>993493.11</v>
      </c>
      <c r="K225" s="220">
        <v>993493.11</v>
      </c>
      <c r="L225" s="220">
        <v>993493.11</v>
      </c>
      <c r="M225" s="220">
        <v>993493.11</v>
      </c>
      <c r="N225" s="220">
        <v>993493.11</v>
      </c>
      <c r="O225" s="220">
        <v>993493.11</v>
      </c>
      <c r="P225" s="220">
        <f t="shared" si="42"/>
        <v>11921917.319999998</v>
      </c>
      <c r="Q225" s="220">
        <v>993493.11</v>
      </c>
      <c r="R225" s="220">
        <v>993493.11</v>
      </c>
      <c r="S225" s="220">
        <v>993493.11</v>
      </c>
      <c r="T225" s="220">
        <v>993493.11</v>
      </c>
      <c r="U225" s="220">
        <v>993493.11</v>
      </c>
      <c r="V225" s="220">
        <v>993493.11</v>
      </c>
      <c r="W225" s="220">
        <v>993493.11</v>
      </c>
      <c r="X225" s="220">
        <v>993493.11</v>
      </c>
      <c r="Y225" s="220">
        <v>993493.11</v>
      </c>
      <c r="Z225" s="220">
        <v>993493.11</v>
      </c>
      <c r="AA225" s="220">
        <v>993493.11</v>
      </c>
      <c r="AB225" s="220">
        <v>993493.11</v>
      </c>
      <c r="AC225" s="220">
        <v>993493.11</v>
      </c>
      <c r="AD225" s="220">
        <v>993493.11</v>
      </c>
      <c r="AE225" s="220">
        <v>993493.11</v>
      </c>
      <c r="AF225" s="220">
        <v>993493.11</v>
      </c>
      <c r="AG225" s="220">
        <f t="shared" si="43"/>
        <v>11921917.319999998</v>
      </c>
      <c r="AH225" s="234"/>
      <c r="AI225" s="235">
        <f t="shared" si="46"/>
        <v>5762.26</v>
      </c>
      <c r="AJ225" s="235">
        <f t="shared" si="46"/>
        <v>5762.26</v>
      </c>
      <c r="AK225" s="235">
        <f t="shared" si="46"/>
        <v>5762.26</v>
      </c>
      <c r="AL225" s="235">
        <f t="shared" si="44"/>
        <v>5762.26</v>
      </c>
      <c r="AM225" s="235">
        <f t="shared" si="44"/>
        <v>5762.26</v>
      </c>
      <c r="AN225" s="235">
        <f t="shared" si="44"/>
        <v>5762.26</v>
      </c>
      <c r="AO225" s="235">
        <f t="shared" si="44"/>
        <v>5762.26</v>
      </c>
      <c r="AP225" s="235">
        <f t="shared" si="44"/>
        <v>5762.26</v>
      </c>
      <c r="AQ225" s="235">
        <f t="shared" si="44"/>
        <v>5762.26</v>
      </c>
      <c r="AR225" s="235">
        <f t="shared" si="34"/>
        <v>5762.26</v>
      </c>
      <c r="AS225" s="235">
        <f t="shared" si="34"/>
        <v>5762.26</v>
      </c>
      <c r="AT225" s="235">
        <f t="shared" si="34"/>
        <v>5762.26</v>
      </c>
      <c r="AU225" s="236">
        <f t="shared" si="39"/>
        <v>69147.12000000001</v>
      </c>
      <c r="AV225" s="236">
        <f t="shared" si="40"/>
        <v>5762.26</v>
      </c>
      <c r="AW225" s="236">
        <f t="shared" si="40"/>
        <v>5762.26</v>
      </c>
      <c r="AX225" s="236">
        <f t="shared" si="40"/>
        <v>5762.26</v>
      </c>
      <c r="AY225" s="236">
        <f t="shared" si="38"/>
        <v>5762.26</v>
      </c>
      <c r="AZ225" s="236">
        <f t="shared" si="47"/>
        <v>2864.57</v>
      </c>
      <c r="BA225" s="236">
        <f t="shared" si="47"/>
        <v>2864.57</v>
      </c>
      <c r="BB225" s="236">
        <f t="shared" si="47"/>
        <v>2864.57</v>
      </c>
      <c r="BC225" s="236">
        <f t="shared" si="45"/>
        <v>2864.57</v>
      </c>
      <c r="BD225" s="236">
        <f t="shared" si="45"/>
        <v>2864.57</v>
      </c>
      <c r="BE225" s="236">
        <f t="shared" si="45"/>
        <v>2864.57</v>
      </c>
      <c r="BF225" s="236">
        <f t="shared" si="45"/>
        <v>2864.57</v>
      </c>
      <c r="BG225" s="236">
        <f t="shared" si="45"/>
        <v>2864.57</v>
      </c>
      <c r="BH225" s="236">
        <f t="shared" si="45"/>
        <v>2864.57</v>
      </c>
      <c r="BI225" s="236">
        <f t="shared" si="35"/>
        <v>2864.57</v>
      </c>
      <c r="BJ225" s="236">
        <f t="shared" si="35"/>
        <v>2864.57</v>
      </c>
      <c r="BK225" s="236">
        <f t="shared" si="35"/>
        <v>2864.57</v>
      </c>
      <c r="BL225" s="235">
        <f t="shared" si="41"/>
        <v>34374.840000000004</v>
      </c>
      <c r="BM225" s="234"/>
      <c r="BN225" s="234"/>
      <c r="BO225" s="234"/>
      <c r="BP225" s="234"/>
      <c r="BQ225" s="234"/>
      <c r="BR225" s="234"/>
      <c r="BS225" s="234"/>
      <c r="BT225" s="234"/>
      <c r="BU225" s="234"/>
      <c r="BV225" s="234"/>
      <c r="BW225" s="234"/>
      <c r="BX225" s="234"/>
      <c r="BY225" s="234"/>
      <c r="BZ225" s="234"/>
      <c r="CA225" s="234"/>
      <c r="CB225" s="234"/>
      <c r="CC225" s="234"/>
      <c r="CD225" s="234"/>
      <c r="CE225" s="234"/>
      <c r="CF225" s="234"/>
      <c r="CG225" s="234"/>
      <c r="CH225" s="234"/>
      <c r="CI225" s="234"/>
    </row>
    <row r="226" spans="1:87">
      <c r="A226" s="234" t="s">
        <v>439</v>
      </c>
      <c r="B226" s="231">
        <v>6.989999999999999E-2</v>
      </c>
      <c r="C226" s="231">
        <v>3.4099999999999998E-2</v>
      </c>
      <c r="D226" s="220">
        <v>959028.11</v>
      </c>
      <c r="E226" s="220">
        <v>959028.11</v>
      </c>
      <c r="F226" s="220">
        <v>959028.11</v>
      </c>
      <c r="G226" s="220">
        <v>959028.11</v>
      </c>
      <c r="H226" s="220">
        <v>959028.11</v>
      </c>
      <c r="I226" s="220">
        <v>959028.11</v>
      </c>
      <c r="J226" s="220">
        <v>959028.11</v>
      </c>
      <c r="K226" s="220">
        <v>959028.11</v>
      </c>
      <c r="L226" s="220">
        <v>959028.11</v>
      </c>
      <c r="M226" s="220">
        <v>959028.11</v>
      </c>
      <c r="N226" s="220">
        <v>959028.11</v>
      </c>
      <c r="O226" s="220">
        <v>959028.11</v>
      </c>
      <c r="P226" s="220">
        <f t="shared" si="42"/>
        <v>11508337.319999998</v>
      </c>
      <c r="Q226" s="220">
        <v>959028.11</v>
      </c>
      <c r="R226" s="220">
        <v>959028.11</v>
      </c>
      <c r="S226" s="220">
        <v>959028.11</v>
      </c>
      <c r="T226" s="220">
        <v>959028.11</v>
      </c>
      <c r="U226" s="220">
        <v>959028.11</v>
      </c>
      <c r="V226" s="220">
        <v>959028.11</v>
      </c>
      <c r="W226" s="220">
        <v>959028.11</v>
      </c>
      <c r="X226" s="220">
        <v>959028.11</v>
      </c>
      <c r="Y226" s="220">
        <v>959028.11</v>
      </c>
      <c r="Z226" s="220">
        <v>959028.11</v>
      </c>
      <c r="AA226" s="220">
        <v>959028.11</v>
      </c>
      <c r="AB226" s="220">
        <v>959028.11</v>
      </c>
      <c r="AC226" s="220">
        <v>959028.11</v>
      </c>
      <c r="AD226" s="220">
        <v>959028.11</v>
      </c>
      <c r="AE226" s="220">
        <v>959028.11</v>
      </c>
      <c r="AF226" s="220">
        <v>959028.11</v>
      </c>
      <c r="AG226" s="220">
        <f t="shared" si="43"/>
        <v>11508337.319999998</v>
      </c>
      <c r="AH226" s="234"/>
      <c r="AI226" s="235">
        <f t="shared" si="46"/>
        <v>5586.34</v>
      </c>
      <c r="AJ226" s="235">
        <f t="shared" si="46"/>
        <v>5586.34</v>
      </c>
      <c r="AK226" s="235">
        <f t="shared" si="46"/>
        <v>5586.34</v>
      </c>
      <c r="AL226" s="235">
        <f t="shared" si="44"/>
        <v>5586.34</v>
      </c>
      <c r="AM226" s="235">
        <f t="shared" si="44"/>
        <v>5586.34</v>
      </c>
      <c r="AN226" s="235">
        <f t="shared" si="44"/>
        <v>5586.34</v>
      </c>
      <c r="AO226" s="235">
        <f t="shared" si="44"/>
        <v>5586.34</v>
      </c>
      <c r="AP226" s="235">
        <f t="shared" si="44"/>
        <v>5586.34</v>
      </c>
      <c r="AQ226" s="235">
        <f t="shared" si="44"/>
        <v>5586.34</v>
      </c>
      <c r="AR226" s="235">
        <f t="shared" si="34"/>
        <v>5586.34</v>
      </c>
      <c r="AS226" s="235">
        <f t="shared" si="34"/>
        <v>5586.34</v>
      </c>
      <c r="AT226" s="235">
        <f t="shared" si="34"/>
        <v>5586.34</v>
      </c>
      <c r="AU226" s="236">
        <f t="shared" si="39"/>
        <v>67036.079999999987</v>
      </c>
      <c r="AV226" s="236">
        <f t="shared" si="40"/>
        <v>5586.34</v>
      </c>
      <c r="AW226" s="236">
        <f t="shared" si="40"/>
        <v>5586.34</v>
      </c>
      <c r="AX226" s="236">
        <f t="shared" si="40"/>
        <v>5586.34</v>
      </c>
      <c r="AY226" s="236">
        <f t="shared" si="38"/>
        <v>5586.34</v>
      </c>
      <c r="AZ226" s="236">
        <f t="shared" si="47"/>
        <v>2725.24</v>
      </c>
      <c r="BA226" s="236">
        <f t="shared" si="47"/>
        <v>2725.24</v>
      </c>
      <c r="BB226" s="236">
        <f t="shared" si="47"/>
        <v>2725.24</v>
      </c>
      <c r="BC226" s="236">
        <f t="shared" si="45"/>
        <v>2725.24</v>
      </c>
      <c r="BD226" s="236">
        <f t="shared" si="45"/>
        <v>2725.24</v>
      </c>
      <c r="BE226" s="236">
        <f t="shared" si="45"/>
        <v>2725.24</v>
      </c>
      <c r="BF226" s="236">
        <f t="shared" si="45"/>
        <v>2725.24</v>
      </c>
      <c r="BG226" s="236">
        <f t="shared" si="45"/>
        <v>2725.24</v>
      </c>
      <c r="BH226" s="236">
        <f t="shared" si="45"/>
        <v>2725.24</v>
      </c>
      <c r="BI226" s="236">
        <f t="shared" si="35"/>
        <v>2725.24</v>
      </c>
      <c r="BJ226" s="236">
        <f t="shared" si="35"/>
        <v>2725.24</v>
      </c>
      <c r="BK226" s="236">
        <f t="shared" si="35"/>
        <v>2725.24</v>
      </c>
      <c r="BL226" s="235">
        <f t="shared" si="41"/>
        <v>32702.87999999999</v>
      </c>
      <c r="BM226" s="234"/>
      <c r="BN226" s="234"/>
      <c r="BO226" s="234"/>
      <c r="BP226" s="234"/>
      <c r="BQ226" s="234"/>
      <c r="BR226" s="234"/>
      <c r="BS226" s="234"/>
      <c r="BT226" s="234"/>
      <c r="BU226" s="234"/>
      <c r="BV226" s="234"/>
      <c r="BW226" s="234"/>
      <c r="BX226" s="234"/>
      <c r="BY226" s="234"/>
      <c r="BZ226" s="234"/>
      <c r="CA226" s="234"/>
      <c r="CB226" s="234"/>
      <c r="CC226" s="234"/>
      <c r="CD226" s="234"/>
      <c r="CE226" s="234"/>
      <c r="CF226" s="234"/>
      <c r="CG226" s="234"/>
      <c r="CH226" s="234"/>
      <c r="CI226" s="234"/>
    </row>
    <row r="227" spans="1:87">
      <c r="A227" s="234" t="s">
        <v>440</v>
      </c>
      <c r="B227" s="231">
        <v>6.5299999999999997E-2</v>
      </c>
      <c r="C227" s="231">
        <v>2.0799999999999999E-2</v>
      </c>
      <c r="D227" s="220">
        <v>263045.52</v>
      </c>
      <c r="E227" s="220">
        <v>263045.52</v>
      </c>
      <c r="F227" s="220">
        <v>263045.52</v>
      </c>
      <c r="G227" s="220">
        <v>263045.52</v>
      </c>
      <c r="H227" s="220">
        <v>263045.52</v>
      </c>
      <c r="I227" s="220">
        <v>263045.52</v>
      </c>
      <c r="J227" s="220">
        <v>263045.52</v>
      </c>
      <c r="K227" s="220">
        <v>263045.52</v>
      </c>
      <c r="L227" s="220">
        <v>263045.52</v>
      </c>
      <c r="M227" s="220">
        <v>263045.52</v>
      </c>
      <c r="N227" s="220">
        <v>263045.52</v>
      </c>
      <c r="O227" s="220">
        <v>263045.52</v>
      </c>
      <c r="P227" s="220">
        <f t="shared" si="42"/>
        <v>3156546.24</v>
      </c>
      <c r="Q227" s="220">
        <v>263045.52</v>
      </c>
      <c r="R227" s="220">
        <v>263045.52</v>
      </c>
      <c r="S227" s="220">
        <v>263045.52</v>
      </c>
      <c r="T227" s="220">
        <v>263045.52</v>
      </c>
      <c r="U227" s="220">
        <v>263045.52</v>
      </c>
      <c r="V227" s="220">
        <v>263045.52</v>
      </c>
      <c r="W227" s="220">
        <v>263045.52</v>
      </c>
      <c r="X227" s="220">
        <v>263045.52</v>
      </c>
      <c r="Y227" s="220">
        <v>263045.52</v>
      </c>
      <c r="Z227" s="220">
        <v>263045.52</v>
      </c>
      <c r="AA227" s="220">
        <v>263045.52</v>
      </c>
      <c r="AB227" s="220">
        <v>263045.52</v>
      </c>
      <c r="AC227" s="220">
        <v>263045.52</v>
      </c>
      <c r="AD227" s="220">
        <v>263045.52</v>
      </c>
      <c r="AE227" s="220">
        <v>263045.52</v>
      </c>
      <c r="AF227" s="220">
        <v>263045.52</v>
      </c>
      <c r="AG227" s="220">
        <f t="shared" si="43"/>
        <v>3156546.24</v>
      </c>
      <c r="AH227" s="234"/>
      <c r="AI227" s="235">
        <f t="shared" si="46"/>
        <v>1431.41</v>
      </c>
      <c r="AJ227" s="235">
        <f t="shared" si="46"/>
        <v>1431.41</v>
      </c>
      <c r="AK227" s="235">
        <f t="shared" si="46"/>
        <v>1431.41</v>
      </c>
      <c r="AL227" s="235">
        <f t="shared" si="44"/>
        <v>1431.41</v>
      </c>
      <c r="AM227" s="235">
        <f t="shared" si="44"/>
        <v>1431.41</v>
      </c>
      <c r="AN227" s="235">
        <f t="shared" si="44"/>
        <v>1431.41</v>
      </c>
      <c r="AO227" s="235">
        <f t="shared" si="44"/>
        <v>1431.41</v>
      </c>
      <c r="AP227" s="235">
        <f t="shared" si="44"/>
        <v>1431.41</v>
      </c>
      <c r="AQ227" s="235">
        <f t="shared" si="44"/>
        <v>1431.41</v>
      </c>
      <c r="AR227" s="235">
        <f t="shared" si="34"/>
        <v>1431.41</v>
      </c>
      <c r="AS227" s="235">
        <f t="shared" si="34"/>
        <v>1431.41</v>
      </c>
      <c r="AT227" s="235">
        <f t="shared" si="34"/>
        <v>1431.41</v>
      </c>
      <c r="AU227" s="236">
        <f t="shared" si="39"/>
        <v>17176.920000000002</v>
      </c>
      <c r="AV227" s="236">
        <f t="shared" si="40"/>
        <v>1431.41</v>
      </c>
      <c r="AW227" s="236">
        <f t="shared" si="40"/>
        <v>1431.41</v>
      </c>
      <c r="AX227" s="236">
        <f t="shared" si="40"/>
        <v>1431.41</v>
      </c>
      <c r="AY227" s="236">
        <f t="shared" si="38"/>
        <v>1431.41</v>
      </c>
      <c r="AZ227" s="236">
        <f t="shared" si="47"/>
        <v>455.95</v>
      </c>
      <c r="BA227" s="236">
        <f t="shared" si="47"/>
        <v>455.95</v>
      </c>
      <c r="BB227" s="236">
        <f t="shared" si="47"/>
        <v>455.95</v>
      </c>
      <c r="BC227" s="236">
        <f t="shared" si="45"/>
        <v>455.95</v>
      </c>
      <c r="BD227" s="236">
        <f t="shared" si="45"/>
        <v>455.95</v>
      </c>
      <c r="BE227" s="236">
        <f t="shared" si="45"/>
        <v>455.95</v>
      </c>
      <c r="BF227" s="236">
        <f t="shared" si="45"/>
        <v>455.95</v>
      </c>
      <c r="BG227" s="236">
        <f t="shared" si="45"/>
        <v>455.95</v>
      </c>
      <c r="BH227" s="236">
        <f t="shared" si="45"/>
        <v>455.95</v>
      </c>
      <c r="BI227" s="236">
        <f t="shared" si="35"/>
        <v>455.95</v>
      </c>
      <c r="BJ227" s="236">
        <f t="shared" si="35"/>
        <v>455.95</v>
      </c>
      <c r="BK227" s="236">
        <f t="shared" si="35"/>
        <v>455.95</v>
      </c>
      <c r="BL227" s="235">
        <f t="shared" si="41"/>
        <v>5471.3999999999987</v>
      </c>
      <c r="BM227" s="234"/>
      <c r="BN227" s="234"/>
      <c r="BO227" s="234"/>
      <c r="BP227" s="234"/>
      <c r="BQ227" s="234"/>
      <c r="BR227" s="234"/>
      <c r="BS227" s="234"/>
      <c r="BT227" s="234"/>
      <c r="BU227" s="234"/>
      <c r="BV227" s="234"/>
      <c r="BW227" s="234"/>
      <c r="BX227" s="234"/>
      <c r="BY227" s="234"/>
      <c r="BZ227" s="234"/>
      <c r="CA227" s="234"/>
      <c r="CB227" s="234"/>
      <c r="CC227" s="234"/>
      <c r="CD227" s="234"/>
      <c r="CE227" s="234"/>
      <c r="CF227" s="234"/>
      <c r="CG227" s="234"/>
      <c r="CH227" s="234"/>
      <c r="CI227" s="234"/>
    </row>
    <row r="228" spans="1:87">
      <c r="A228" s="234" t="s">
        <v>441</v>
      </c>
      <c r="B228" s="231">
        <v>4.65E-2</v>
      </c>
      <c r="C228" s="231">
        <v>3.6899999999999995E-2</v>
      </c>
      <c r="D228" s="220">
        <v>3155168.07</v>
      </c>
      <c r="E228" s="220">
        <v>3155168.07</v>
      </c>
      <c r="F228" s="220">
        <v>3155168.07</v>
      </c>
      <c r="G228" s="220">
        <v>3155168.07</v>
      </c>
      <c r="H228" s="220">
        <v>3155168.07</v>
      </c>
      <c r="I228" s="220">
        <v>3155168.07</v>
      </c>
      <c r="J228" s="220">
        <v>3155168.07</v>
      </c>
      <c r="K228" s="220">
        <v>3155168.07</v>
      </c>
      <c r="L228" s="220">
        <v>3155168.07</v>
      </c>
      <c r="M228" s="220">
        <v>3155168.07</v>
      </c>
      <c r="N228" s="220">
        <v>3155168.07</v>
      </c>
      <c r="O228" s="220">
        <v>3155168.07</v>
      </c>
      <c r="P228" s="220">
        <f t="shared" si="42"/>
        <v>37862016.839999996</v>
      </c>
      <c r="Q228" s="220">
        <v>3155168.07</v>
      </c>
      <c r="R228" s="220">
        <v>3155168.07</v>
      </c>
      <c r="S228" s="220">
        <v>3155168.07</v>
      </c>
      <c r="T228" s="220">
        <v>3155168.07</v>
      </c>
      <c r="U228" s="220">
        <v>3155168.07</v>
      </c>
      <c r="V228" s="220">
        <v>3155168.07</v>
      </c>
      <c r="W228" s="220">
        <v>3155168.07</v>
      </c>
      <c r="X228" s="220">
        <v>3155168.07</v>
      </c>
      <c r="Y228" s="220">
        <v>3155168.07</v>
      </c>
      <c r="Z228" s="220">
        <v>3155168.07</v>
      </c>
      <c r="AA228" s="220">
        <v>3155168.07</v>
      </c>
      <c r="AB228" s="220">
        <v>3155168.07</v>
      </c>
      <c r="AC228" s="220">
        <v>3155168.07</v>
      </c>
      <c r="AD228" s="220">
        <v>3155168.07</v>
      </c>
      <c r="AE228" s="220">
        <v>3155168.07</v>
      </c>
      <c r="AF228" s="220">
        <v>3155168.07</v>
      </c>
      <c r="AG228" s="220">
        <f t="shared" si="43"/>
        <v>37862016.839999996</v>
      </c>
      <c r="AH228" s="234"/>
      <c r="AI228" s="235">
        <f t="shared" si="46"/>
        <v>12226.28</v>
      </c>
      <c r="AJ228" s="235">
        <f t="shared" si="46"/>
        <v>12226.28</v>
      </c>
      <c r="AK228" s="235">
        <f t="shared" si="46"/>
        <v>12226.28</v>
      </c>
      <c r="AL228" s="235">
        <f t="shared" si="44"/>
        <v>12226.28</v>
      </c>
      <c r="AM228" s="235">
        <f t="shared" si="44"/>
        <v>12226.28</v>
      </c>
      <c r="AN228" s="235">
        <f t="shared" si="44"/>
        <v>12226.28</v>
      </c>
      <c r="AO228" s="235">
        <f t="shared" si="44"/>
        <v>12226.28</v>
      </c>
      <c r="AP228" s="235">
        <f t="shared" si="44"/>
        <v>12226.28</v>
      </c>
      <c r="AQ228" s="235">
        <f t="shared" si="44"/>
        <v>12226.28</v>
      </c>
      <c r="AR228" s="235">
        <f t="shared" si="34"/>
        <v>12226.28</v>
      </c>
      <c r="AS228" s="235">
        <f t="shared" si="34"/>
        <v>12226.28</v>
      </c>
      <c r="AT228" s="235">
        <f t="shared" si="34"/>
        <v>12226.28</v>
      </c>
      <c r="AU228" s="236">
        <f t="shared" si="39"/>
        <v>146715.36000000002</v>
      </c>
      <c r="AV228" s="236">
        <f t="shared" si="40"/>
        <v>12226.28</v>
      </c>
      <c r="AW228" s="236">
        <f t="shared" si="40"/>
        <v>12226.28</v>
      </c>
      <c r="AX228" s="236">
        <f t="shared" si="40"/>
        <v>12226.28</v>
      </c>
      <c r="AY228" s="236">
        <f t="shared" si="38"/>
        <v>12226.28</v>
      </c>
      <c r="AZ228" s="236">
        <f t="shared" si="47"/>
        <v>9702.14</v>
      </c>
      <c r="BA228" s="236">
        <f t="shared" si="47"/>
        <v>9702.14</v>
      </c>
      <c r="BB228" s="236">
        <f t="shared" si="47"/>
        <v>9702.14</v>
      </c>
      <c r="BC228" s="236">
        <f t="shared" si="45"/>
        <v>9702.14</v>
      </c>
      <c r="BD228" s="236">
        <f t="shared" si="45"/>
        <v>9702.14</v>
      </c>
      <c r="BE228" s="236">
        <f t="shared" si="45"/>
        <v>9702.14</v>
      </c>
      <c r="BF228" s="236">
        <f t="shared" si="45"/>
        <v>9702.14</v>
      </c>
      <c r="BG228" s="236">
        <f t="shared" si="45"/>
        <v>9702.14</v>
      </c>
      <c r="BH228" s="236">
        <f t="shared" si="45"/>
        <v>9702.14</v>
      </c>
      <c r="BI228" s="236">
        <f t="shared" si="35"/>
        <v>9702.14</v>
      </c>
      <c r="BJ228" s="236">
        <f t="shared" si="35"/>
        <v>9702.14</v>
      </c>
      <c r="BK228" s="236">
        <f t="shared" si="35"/>
        <v>9702.14</v>
      </c>
      <c r="BL228" s="235">
        <f t="shared" si="41"/>
        <v>116425.68</v>
      </c>
      <c r="BM228" s="234"/>
      <c r="BN228" s="234"/>
      <c r="BO228" s="234"/>
      <c r="BP228" s="234"/>
      <c r="BQ228" s="234"/>
      <c r="BR228" s="234"/>
      <c r="BS228" s="234"/>
      <c r="BT228" s="234"/>
      <c r="BU228" s="234"/>
      <c r="BV228" s="234"/>
      <c r="BW228" s="234"/>
      <c r="BX228" s="234"/>
      <c r="BY228" s="234"/>
      <c r="BZ228" s="234"/>
      <c r="CA228" s="234"/>
      <c r="CB228" s="234"/>
      <c r="CC228" s="234"/>
      <c r="CD228" s="234"/>
      <c r="CE228" s="234"/>
      <c r="CF228" s="234"/>
      <c r="CG228" s="234"/>
      <c r="CH228" s="234"/>
      <c r="CI228" s="234"/>
    </row>
    <row r="229" spans="1:87">
      <c r="A229" s="234" t="s">
        <v>442</v>
      </c>
      <c r="B229" s="231">
        <v>0.15740000000000001</v>
      </c>
      <c r="C229" s="231">
        <v>4.7500000000000001E-2</v>
      </c>
      <c r="D229" s="220">
        <v>496527.81</v>
      </c>
      <c r="E229" s="220">
        <v>496527.81</v>
      </c>
      <c r="F229" s="220">
        <v>496527.81</v>
      </c>
      <c r="G229" s="220">
        <v>496492.99</v>
      </c>
      <c r="H229" s="220">
        <v>496458.17</v>
      </c>
      <c r="I229" s="220">
        <v>496458.17</v>
      </c>
      <c r="J229" s="220">
        <v>496458.17</v>
      </c>
      <c r="K229" s="220">
        <v>496458.17</v>
      </c>
      <c r="L229" s="220">
        <v>496458.17</v>
      </c>
      <c r="M229" s="220">
        <v>496458.17</v>
      </c>
      <c r="N229" s="220">
        <v>496458.17</v>
      </c>
      <c r="O229" s="220">
        <v>496458.17</v>
      </c>
      <c r="P229" s="220">
        <f t="shared" si="42"/>
        <v>5957741.7799999993</v>
      </c>
      <c r="Q229" s="220">
        <v>496458.17</v>
      </c>
      <c r="R229" s="220">
        <v>496458.17</v>
      </c>
      <c r="S229" s="220">
        <v>496458.17</v>
      </c>
      <c r="T229" s="220">
        <v>496458.17</v>
      </c>
      <c r="U229" s="220">
        <v>496458.17</v>
      </c>
      <c r="V229" s="220">
        <v>496458.17</v>
      </c>
      <c r="W229" s="220">
        <v>496458.17</v>
      </c>
      <c r="X229" s="220">
        <v>496458.17</v>
      </c>
      <c r="Y229" s="220">
        <v>496458.17</v>
      </c>
      <c r="Z229" s="220">
        <v>496458.17</v>
      </c>
      <c r="AA229" s="220">
        <v>496458.17</v>
      </c>
      <c r="AB229" s="220">
        <v>496458.17</v>
      </c>
      <c r="AC229" s="220">
        <v>496458.17</v>
      </c>
      <c r="AD229" s="220">
        <v>496458.17</v>
      </c>
      <c r="AE229" s="220">
        <v>496458.17</v>
      </c>
      <c r="AF229" s="220">
        <v>496458.17</v>
      </c>
      <c r="AG229" s="220">
        <f t="shared" si="43"/>
        <v>5957498.04</v>
      </c>
      <c r="AH229" s="234"/>
      <c r="AI229" s="235">
        <f t="shared" si="46"/>
        <v>6512.79</v>
      </c>
      <c r="AJ229" s="235">
        <f t="shared" si="46"/>
        <v>6512.79</v>
      </c>
      <c r="AK229" s="235">
        <f t="shared" si="46"/>
        <v>6512.79</v>
      </c>
      <c r="AL229" s="235">
        <f t="shared" si="44"/>
        <v>6512.33</v>
      </c>
      <c r="AM229" s="235">
        <f t="shared" si="44"/>
        <v>6511.88</v>
      </c>
      <c r="AN229" s="235">
        <f t="shared" si="44"/>
        <v>6511.88</v>
      </c>
      <c r="AO229" s="235">
        <f t="shared" si="44"/>
        <v>6511.88</v>
      </c>
      <c r="AP229" s="235">
        <f t="shared" si="44"/>
        <v>6511.88</v>
      </c>
      <c r="AQ229" s="235">
        <f t="shared" si="44"/>
        <v>6511.88</v>
      </c>
      <c r="AR229" s="235">
        <f t="shared" si="34"/>
        <v>6511.88</v>
      </c>
      <c r="AS229" s="235">
        <f t="shared" si="34"/>
        <v>6511.88</v>
      </c>
      <c r="AT229" s="235">
        <f t="shared" si="34"/>
        <v>6511.88</v>
      </c>
      <c r="AU229" s="236">
        <f t="shared" si="39"/>
        <v>78145.739999999991</v>
      </c>
      <c r="AV229" s="236">
        <f t="shared" si="40"/>
        <v>6511.88</v>
      </c>
      <c r="AW229" s="236">
        <f t="shared" si="40"/>
        <v>6511.88</v>
      </c>
      <c r="AX229" s="236">
        <f t="shared" si="40"/>
        <v>6511.88</v>
      </c>
      <c r="AY229" s="236">
        <f t="shared" si="38"/>
        <v>6511.88</v>
      </c>
      <c r="AZ229" s="236">
        <f t="shared" si="47"/>
        <v>1965.15</v>
      </c>
      <c r="BA229" s="236">
        <f t="shared" si="47"/>
        <v>1965.15</v>
      </c>
      <c r="BB229" s="236">
        <f t="shared" si="47"/>
        <v>1965.15</v>
      </c>
      <c r="BC229" s="236">
        <f t="shared" si="45"/>
        <v>1965.15</v>
      </c>
      <c r="BD229" s="236">
        <f t="shared" si="45"/>
        <v>1965.15</v>
      </c>
      <c r="BE229" s="236">
        <f t="shared" si="45"/>
        <v>1965.15</v>
      </c>
      <c r="BF229" s="236">
        <f t="shared" si="45"/>
        <v>1965.15</v>
      </c>
      <c r="BG229" s="236">
        <f t="shared" si="45"/>
        <v>1965.15</v>
      </c>
      <c r="BH229" s="236">
        <f t="shared" si="45"/>
        <v>1965.15</v>
      </c>
      <c r="BI229" s="236">
        <f t="shared" si="35"/>
        <v>1965.15</v>
      </c>
      <c r="BJ229" s="236">
        <f t="shared" si="35"/>
        <v>1965.15</v>
      </c>
      <c r="BK229" s="236">
        <f t="shared" si="35"/>
        <v>1965.15</v>
      </c>
      <c r="BL229" s="235">
        <f t="shared" si="41"/>
        <v>23581.800000000003</v>
      </c>
      <c r="BM229" s="234"/>
      <c r="BN229" s="234"/>
      <c r="BO229" s="234"/>
      <c r="BP229" s="234"/>
      <c r="BQ229" s="234"/>
      <c r="BR229" s="234"/>
      <c r="BS229" s="234"/>
      <c r="BT229" s="234"/>
      <c r="BU229" s="234"/>
      <c r="BV229" s="234"/>
      <c r="BW229" s="234"/>
      <c r="BX229" s="234"/>
      <c r="BY229" s="234"/>
      <c r="BZ229" s="234"/>
      <c r="CA229" s="234"/>
      <c r="CB229" s="234"/>
      <c r="CC229" s="234"/>
      <c r="CD229" s="234"/>
      <c r="CE229" s="234"/>
      <c r="CF229" s="234"/>
      <c r="CG229" s="234"/>
      <c r="CH229" s="234"/>
      <c r="CI229" s="234"/>
    </row>
    <row r="230" spans="1:87">
      <c r="A230" s="234" t="s">
        <v>443</v>
      </c>
      <c r="B230" s="231">
        <v>3.8900000000000004E-2</v>
      </c>
      <c r="C230" s="231">
        <v>2.23E-2</v>
      </c>
      <c r="D230" s="220">
        <v>1977968.08</v>
      </c>
      <c r="E230" s="220">
        <v>1977968.08</v>
      </c>
      <c r="F230" s="220">
        <v>1977968.08</v>
      </c>
      <c r="G230" s="220">
        <v>1977968.08</v>
      </c>
      <c r="H230" s="220">
        <v>1977968.08</v>
      </c>
      <c r="I230" s="220">
        <v>1977968.08</v>
      </c>
      <c r="J230" s="220">
        <v>1977968.08</v>
      </c>
      <c r="K230" s="220">
        <v>1977968.08</v>
      </c>
      <c r="L230" s="220">
        <v>1977968.08</v>
      </c>
      <c r="M230" s="220">
        <v>1977968.08</v>
      </c>
      <c r="N230" s="220">
        <v>1977968.08</v>
      </c>
      <c r="O230" s="220">
        <v>1977968.08</v>
      </c>
      <c r="P230" s="220">
        <f t="shared" si="42"/>
        <v>23735616.959999993</v>
      </c>
      <c r="Q230" s="220">
        <v>1977968.08</v>
      </c>
      <c r="R230" s="220">
        <v>1977968.08</v>
      </c>
      <c r="S230" s="220">
        <v>1977968.08</v>
      </c>
      <c r="T230" s="220">
        <v>1977968.08</v>
      </c>
      <c r="U230" s="220">
        <v>1977968.08</v>
      </c>
      <c r="V230" s="220">
        <v>1977968.08</v>
      </c>
      <c r="W230" s="220">
        <v>1977968.08</v>
      </c>
      <c r="X230" s="220">
        <v>1977968.08</v>
      </c>
      <c r="Y230" s="220">
        <v>1977968.08</v>
      </c>
      <c r="Z230" s="220">
        <v>1977968.08</v>
      </c>
      <c r="AA230" s="220">
        <v>1977968.08</v>
      </c>
      <c r="AB230" s="220">
        <v>1977968.08</v>
      </c>
      <c r="AC230" s="220">
        <v>1977968.08</v>
      </c>
      <c r="AD230" s="220">
        <v>1977968.08</v>
      </c>
      <c r="AE230" s="220">
        <v>1977968.08</v>
      </c>
      <c r="AF230" s="220">
        <v>1977968.08</v>
      </c>
      <c r="AG230" s="220">
        <f t="shared" si="43"/>
        <v>23735616.959999993</v>
      </c>
      <c r="AH230" s="234"/>
      <c r="AI230" s="235">
        <f t="shared" si="46"/>
        <v>6411.91</v>
      </c>
      <c r="AJ230" s="235">
        <f t="shared" si="46"/>
        <v>6411.91</v>
      </c>
      <c r="AK230" s="235">
        <f t="shared" si="46"/>
        <v>6411.91</v>
      </c>
      <c r="AL230" s="235">
        <f t="shared" si="44"/>
        <v>6411.91</v>
      </c>
      <c r="AM230" s="235">
        <f t="shared" si="44"/>
        <v>6411.91</v>
      </c>
      <c r="AN230" s="235">
        <f t="shared" si="44"/>
        <v>6411.91</v>
      </c>
      <c r="AO230" s="235">
        <f t="shared" si="44"/>
        <v>6411.91</v>
      </c>
      <c r="AP230" s="235">
        <f t="shared" si="44"/>
        <v>6411.91</v>
      </c>
      <c r="AQ230" s="235">
        <f t="shared" si="44"/>
        <v>6411.91</v>
      </c>
      <c r="AR230" s="235">
        <f t="shared" si="34"/>
        <v>6411.91</v>
      </c>
      <c r="AS230" s="235">
        <f t="shared" si="34"/>
        <v>6411.91</v>
      </c>
      <c r="AT230" s="235">
        <f t="shared" si="34"/>
        <v>6411.91</v>
      </c>
      <c r="AU230" s="236">
        <f t="shared" si="39"/>
        <v>76942.920000000013</v>
      </c>
      <c r="AV230" s="236">
        <f t="shared" si="40"/>
        <v>6411.91</v>
      </c>
      <c r="AW230" s="236">
        <f t="shared" si="40"/>
        <v>6411.91</v>
      </c>
      <c r="AX230" s="236">
        <f t="shared" si="40"/>
        <v>6411.91</v>
      </c>
      <c r="AY230" s="236">
        <f t="shared" si="38"/>
        <v>6411.91</v>
      </c>
      <c r="AZ230" s="236">
        <f t="shared" si="47"/>
        <v>3675.72</v>
      </c>
      <c r="BA230" s="236">
        <f t="shared" si="47"/>
        <v>3675.72</v>
      </c>
      <c r="BB230" s="236">
        <f t="shared" si="47"/>
        <v>3675.72</v>
      </c>
      <c r="BC230" s="236">
        <f t="shared" si="45"/>
        <v>3675.72</v>
      </c>
      <c r="BD230" s="236">
        <f t="shared" si="45"/>
        <v>3675.72</v>
      </c>
      <c r="BE230" s="236">
        <f t="shared" si="45"/>
        <v>3675.72</v>
      </c>
      <c r="BF230" s="236">
        <f t="shared" si="45"/>
        <v>3675.72</v>
      </c>
      <c r="BG230" s="236">
        <f t="shared" si="45"/>
        <v>3675.72</v>
      </c>
      <c r="BH230" s="236">
        <f t="shared" si="45"/>
        <v>3675.72</v>
      </c>
      <c r="BI230" s="236">
        <f t="shared" si="35"/>
        <v>3675.72</v>
      </c>
      <c r="BJ230" s="236">
        <f t="shared" si="35"/>
        <v>3675.72</v>
      </c>
      <c r="BK230" s="236">
        <f t="shared" si="35"/>
        <v>3675.72</v>
      </c>
      <c r="BL230" s="235">
        <f t="shared" si="41"/>
        <v>44108.640000000007</v>
      </c>
      <c r="BM230" s="234"/>
      <c r="BN230" s="234"/>
      <c r="BO230" s="234"/>
      <c r="BP230" s="234"/>
      <c r="BQ230" s="234"/>
      <c r="BR230" s="234"/>
      <c r="BS230" s="234"/>
      <c r="BT230" s="234"/>
      <c r="BU230" s="234"/>
      <c r="BV230" s="234"/>
      <c r="BW230" s="234"/>
      <c r="BX230" s="234"/>
      <c r="BY230" s="234"/>
      <c r="BZ230" s="234"/>
      <c r="CA230" s="234"/>
      <c r="CB230" s="234"/>
      <c r="CC230" s="234"/>
      <c r="CD230" s="234"/>
      <c r="CE230" s="234"/>
      <c r="CF230" s="234"/>
      <c r="CG230" s="234"/>
      <c r="CH230" s="234"/>
      <c r="CI230" s="234"/>
    </row>
    <row r="231" spans="1:87">
      <c r="A231" s="234" t="s">
        <v>444</v>
      </c>
      <c r="B231" s="231">
        <v>3.85E-2</v>
      </c>
      <c r="C231" s="231">
        <v>2.7900000000000001E-2</v>
      </c>
      <c r="D231" s="220">
        <v>787212.6</v>
      </c>
      <c r="E231" s="220">
        <v>787212.6</v>
      </c>
      <c r="F231" s="220">
        <v>787212.6</v>
      </c>
      <c r="G231" s="220">
        <v>787212.6</v>
      </c>
      <c r="H231" s="220">
        <v>787212.6</v>
      </c>
      <c r="I231" s="220">
        <v>787212.6</v>
      </c>
      <c r="J231" s="220">
        <v>787212.6</v>
      </c>
      <c r="K231" s="220">
        <v>787212.6</v>
      </c>
      <c r="L231" s="220">
        <v>787212.6</v>
      </c>
      <c r="M231" s="220">
        <v>787212.6</v>
      </c>
      <c r="N231" s="220">
        <v>787212.6</v>
      </c>
      <c r="O231" s="220">
        <v>787212.6</v>
      </c>
      <c r="P231" s="220">
        <f t="shared" si="42"/>
        <v>9446551.1999999974</v>
      </c>
      <c r="Q231" s="220">
        <v>787212.6</v>
      </c>
      <c r="R231" s="220">
        <v>787212.6</v>
      </c>
      <c r="S231" s="220">
        <v>787212.6</v>
      </c>
      <c r="T231" s="220">
        <v>787212.6</v>
      </c>
      <c r="U231" s="220">
        <v>787212.6</v>
      </c>
      <c r="V231" s="220">
        <v>787212.6</v>
      </c>
      <c r="W231" s="220">
        <v>787212.6</v>
      </c>
      <c r="X231" s="220">
        <v>787212.6</v>
      </c>
      <c r="Y231" s="220">
        <v>787212.6</v>
      </c>
      <c r="Z231" s="220">
        <v>787212.6</v>
      </c>
      <c r="AA231" s="220">
        <v>787212.6</v>
      </c>
      <c r="AB231" s="220">
        <v>787212.6</v>
      </c>
      <c r="AC231" s="220">
        <v>787212.6</v>
      </c>
      <c r="AD231" s="220">
        <v>787212.6</v>
      </c>
      <c r="AE231" s="220">
        <v>787212.6</v>
      </c>
      <c r="AF231" s="220">
        <v>787212.6</v>
      </c>
      <c r="AG231" s="220">
        <f t="shared" si="43"/>
        <v>9446551.1999999974</v>
      </c>
      <c r="AH231" s="234"/>
      <c r="AI231" s="235">
        <f t="shared" si="46"/>
        <v>2525.64</v>
      </c>
      <c r="AJ231" s="235">
        <f t="shared" si="46"/>
        <v>2525.64</v>
      </c>
      <c r="AK231" s="235">
        <f t="shared" si="46"/>
        <v>2525.64</v>
      </c>
      <c r="AL231" s="235">
        <f t="shared" si="44"/>
        <v>2525.64</v>
      </c>
      <c r="AM231" s="235">
        <f t="shared" si="44"/>
        <v>2525.64</v>
      </c>
      <c r="AN231" s="235">
        <f t="shared" si="44"/>
        <v>2525.64</v>
      </c>
      <c r="AO231" s="235">
        <f t="shared" si="44"/>
        <v>2525.64</v>
      </c>
      <c r="AP231" s="235">
        <f t="shared" si="44"/>
        <v>2525.64</v>
      </c>
      <c r="AQ231" s="235">
        <f t="shared" si="44"/>
        <v>2525.64</v>
      </c>
      <c r="AR231" s="235">
        <f t="shared" si="34"/>
        <v>2525.64</v>
      </c>
      <c r="AS231" s="235">
        <f t="shared" si="34"/>
        <v>2525.64</v>
      </c>
      <c r="AT231" s="235">
        <f t="shared" si="34"/>
        <v>2525.64</v>
      </c>
      <c r="AU231" s="236">
        <f t="shared" si="39"/>
        <v>30307.679999999997</v>
      </c>
      <c r="AV231" s="236">
        <f t="shared" si="40"/>
        <v>2525.64</v>
      </c>
      <c r="AW231" s="236">
        <f t="shared" si="40"/>
        <v>2525.64</v>
      </c>
      <c r="AX231" s="236">
        <f t="shared" si="40"/>
        <v>2525.64</v>
      </c>
      <c r="AY231" s="236">
        <f t="shared" si="38"/>
        <v>2525.64</v>
      </c>
      <c r="AZ231" s="236">
        <f t="shared" si="47"/>
        <v>1830.27</v>
      </c>
      <c r="BA231" s="236">
        <f t="shared" si="47"/>
        <v>1830.27</v>
      </c>
      <c r="BB231" s="236">
        <f t="shared" si="47"/>
        <v>1830.27</v>
      </c>
      <c r="BC231" s="236">
        <f t="shared" si="45"/>
        <v>1830.27</v>
      </c>
      <c r="BD231" s="236">
        <f t="shared" si="45"/>
        <v>1830.27</v>
      </c>
      <c r="BE231" s="236">
        <f t="shared" si="45"/>
        <v>1830.27</v>
      </c>
      <c r="BF231" s="236">
        <f t="shared" si="45"/>
        <v>1830.27</v>
      </c>
      <c r="BG231" s="236">
        <f t="shared" si="45"/>
        <v>1830.27</v>
      </c>
      <c r="BH231" s="236">
        <f t="shared" si="45"/>
        <v>1830.27</v>
      </c>
      <c r="BI231" s="236">
        <f t="shared" si="35"/>
        <v>1830.27</v>
      </c>
      <c r="BJ231" s="236">
        <f t="shared" si="35"/>
        <v>1830.27</v>
      </c>
      <c r="BK231" s="236">
        <f t="shared" si="35"/>
        <v>1830.27</v>
      </c>
      <c r="BL231" s="235">
        <f t="shared" si="41"/>
        <v>21963.24</v>
      </c>
      <c r="BM231" s="234"/>
      <c r="BN231" s="234"/>
      <c r="BO231" s="234"/>
      <c r="BP231" s="234"/>
      <c r="BQ231" s="234"/>
      <c r="BR231" s="234"/>
      <c r="BS231" s="234"/>
      <c r="BT231" s="234"/>
      <c r="BU231" s="234"/>
      <c r="BV231" s="234"/>
      <c r="BW231" s="234"/>
      <c r="BX231" s="234"/>
      <c r="BY231" s="234"/>
      <c r="BZ231" s="234"/>
      <c r="CA231" s="234"/>
      <c r="CB231" s="234"/>
      <c r="CC231" s="234"/>
      <c r="CD231" s="234"/>
      <c r="CE231" s="234"/>
      <c r="CF231" s="234"/>
      <c r="CG231" s="234"/>
      <c r="CH231" s="234"/>
      <c r="CI231" s="234"/>
    </row>
    <row r="232" spans="1:87">
      <c r="A232" s="234" t="s">
        <v>445</v>
      </c>
      <c r="B232" s="231">
        <v>3.9E-2</v>
      </c>
      <c r="C232" s="231">
        <v>2.2599999999999999E-2</v>
      </c>
      <c r="D232" s="220">
        <v>239584.43</v>
      </c>
      <c r="E232" s="220">
        <v>239584.43</v>
      </c>
      <c r="F232" s="220">
        <v>239584.43</v>
      </c>
      <c r="G232" s="220">
        <v>239584.43</v>
      </c>
      <c r="H232" s="220">
        <v>239584.43</v>
      </c>
      <c r="I232" s="220">
        <v>239584.43</v>
      </c>
      <c r="J232" s="220">
        <v>239584.43</v>
      </c>
      <c r="K232" s="220">
        <v>239584.43</v>
      </c>
      <c r="L232" s="220">
        <v>239584.43</v>
      </c>
      <c r="M232" s="220">
        <v>239584.43</v>
      </c>
      <c r="N232" s="220">
        <v>239584.43</v>
      </c>
      <c r="O232" s="220">
        <v>239584.43</v>
      </c>
      <c r="P232" s="220">
        <f t="shared" si="42"/>
        <v>2875013.16</v>
      </c>
      <c r="Q232" s="220">
        <v>239584.43</v>
      </c>
      <c r="R232" s="220">
        <v>239584.43</v>
      </c>
      <c r="S232" s="220">
        <v>239584.43</v>
      </c>
      <c r="T232" s="220">
        <v>239584.43</v>
      </c>
      <c r="U232" s="220">
        <v>239584.43</v>
      </c>
      <c r="V232" s="220">
        <v>239584.43</v>
      </c>
      <c r="W232" s="220">
        <v>239584.43</v>
      </c>
      <c r="X232" s="220">
        <v>239584.43</v>
      </c>
      <c r="Y232" s="220">
        <v>239584.43</v>
      </c>
      <c r="Z232" s="220">
        <v>239584.43</v>
      </c>
      <c r="AA232" s="220">
        <v>239584.43</v>
      </c>
      <c r="AB232" s="220">
        <v>239584.43</v>
      </c>
      <c r="AC232" s="220">
        <v>239584.43</v>
      </c>
      <c r="AD232" s="220">
        <v>239584.43</v>
      </c>
      <c r="AE232" s="220">
        <v>239584.43</v>
      </c>
      <c r="AF232" s="220">
        <v>239584.43</v>
      </c>
      <c r="AG232" s="220">
        <f t="shared" si="43"/>
        <v>2875013.16</v>
      </c>
      <c r="AH232" s="234"/>
      <c r="AI232" s="235">
        <f t="shared" si="46"/>
        <v>778.65</v>
      </c>
      <c r="AJ232" s="235">
        <f t="shared" si="46"/>
        <v>778.65</v>
      </c>
      <c r="AK232" s="235">
        <f t="shared" si="46"/>
        <v>778.65</v>
      </c>
      <c r="AL232" s="235">
        <f t="shared" si="44"/>
        <v>778.65</v>
      </c>
      <c r="AM232" s="235">
        <f t="shared" si="44"/>
        <v>778.65</v>
      </c>
      <c r="AN232" s="235">
        <f t="shared" si="44"/>
        <v>778.65</v>
      </c>
      <c r="AO232" s="235">
        <f t="shared" si="44"/>
        <v>778.65</v>
      </c>
      <c r="AP232" s="235">
        <f t="shared" si="44"/>
        <v>778.65</v>
      </c>
      <c r="AQ232" s="235">
        <f t="shared" si="44"/>
        <v>778.65</v>
      </c>
      <c r="AR232" s="235">
        <f t="shared" si="34"/>
        <v>778.65</v>
      </c>
      <c r="AS232" s="235">
        <f t="shared" si="34"/>
        <v>778.65</v>
      </c>
      <c r="AT232" s="235">
        <f t="shared" si="34"/>
        <v>778.65</v>
      </c>
      <c r="AU232" s="236">
        <f t="shared" si="39"/>
        <v>9343.7999999999975</v>
      </c>
      <c r="AV232" s="236">
        <f t="shared" si="40"/>
        <v>778.65</v>
      </c>
      <c r="AW232" s="236">
        <f t="shared" si="40"/>
        <v>778.65</v>
      </c>
      <c r="AX232" s="236">
        <f t="shared" si="40"/>
        <v>778.65</v>
      </c>
      <c r="AY232" s="236">
        <f t="shared" si="38"/>
        <v>778.65</v>
      </c>
      <c r="AZ232" s="236">
        <f t="shared" si="47"/>
        <v>451.22</v>
      </c>
      <c r="BA232" s="236">
        <f t="shared" si="47"/>
        <v>451.22</v>
      </c>
      <c r="BB232" s="236">
        <f t="shared" si="47"/>
        <v>451.22</v>
      </c>
      <c r="BC232" s="236">
        <f t="shared" si="45"/>
        <v>451.22</v>
      </c>
      <c r="BD232" s="236">
        <f t="shared" si="45"/>
        <v>451.22</v>
      </c>
      <c r="BE232" s="236">
        <f t="shared" si="45"/>
        <v>451.22</v>
      </c>
      <c r="BF232" s="236">
        <f t="shared" si="45"/>
        <v>451.22</v>
      </c>
      <c r="BG232" s="236">
        <f t="shared" si="45"/>
        <v>451.22</v>
      </c>
      <c r="BH232" s="236">
        <f t="shared" si="45"/>
        <v>451.22</v>
      </c>
      <c r="BI232" s="236">
        <f t="shared" si="35"/>
        <v>451.22</v>
      </c>
      <c r="BJ232" s="236">
        <f t="shared" si="35"/>
        <v>451.22</v>
      </c>
      <c r="BK232" s="236">
        <f t="shared" si="35"/>
        <v>451.22</v>
      </c>
      <c r="BL232" s="235">
        <f t="shared" si="41"/>
        <v>5414.6400000000021</v>
      </c>
      <c r="BM232" s="234"/>
      <c r="BN232" s="234"/>
      <c r="BO232" s="234"/>
      <c r="BP232" s="234"/>
      <c r="BQ232" s="234"/>
      <c r="BR232" s="234"/>
      <c r="BS232" s="234"/>
      <c r="BT232" s="234"/>
      <c r="BU232" s="234"/>
      <c r="BV232" s="234"/>
      <c r="BW232" s="234"/>
      <c r="BX232" s="234"/>
      <c r="BY232" s="234"/>
      <c r="BZ232" s="234"/>
      <c r="CA232" s="234"/>
      <c r="CB232" s="234"/>
      <c r="CC232" s="234"/>
      <c r="CD232" s="234"/>
      <c r="CE232" s="234"/>
      <c r="CF232" s="234"/>
      <c r="CG232" s="234"/>
      <c r="CH232" s="234"/>
      <c r="CI232" s="234"/>
    </row>
    <row r="233" spans="1:87">
      <c r="A233" s="234" t="s">
        <v>446</v>
      </c>
      <c r="B233" s="231">
        <v>3.9E-2</v>
      </c>
      <c r="C233" s="231">
        <v>2.2599999999999999E-2</v>
      </c>
      <c r="D233" s="220">
        <v>239245.54</v>
      </c>
      <c r="E233" s="220">
        <v>239245.54</v>
      </c>
      <c r="F233" s="220">
        <v>239245.54</v>
      </c>
      <c r="G233" s="220">
        <v>239245.54</v>
      </c>
      <c r="H233" s="220">
        <v>239245.54</v>
      </c>
      <c r="I233" s="220">
        <v>239245.54</v>
      </c>
      <c r="J233" s="220">
        <v>239245.54</v>
      </c>
      <c r="K233" s="220">
        <v>239245.54</v>
      </c>
      <c r="L233" s="220">
        <v>239245.54</v>
      </c>
      <c r="M233" s="220">
        <v>239245.54</v>
      </c>
      <c r="N233" s="220">
        <v>239245.54</v>
      </c>
      <c r="O233" s="220">
        <v>239245.54</v>
      </c>
      <c r="P233" s="220">
        <f t="shared" si="42"/>
        <v>2870946.48</v>
      </c>
      <c r="Q233" s="220">
        <v>239245.54</v>
      </c>
      <c r="R233" s="220">
        <v>239245.54</v>
      </c>
      <c r="S233" s="220">
        <v>239245.54</v>
      </c>
      <c r="T233" s="220">
        <v>239245.54</v>
      </c>
      <c r="U233" s="220">
        <v>239245.54</v>
      </c>
      <c r="V233" s="220">
        <v>239245.54</v>
      </c>
      <c r="W233" s="220">
        <v>239245.54</v>
      </c>
      <c r="X233" s="220">
        <v>239245.54</v>
      </c>
      <c r="Y233" s="220">
        <v>239245.54</v>
      </c>
      <c r="Z233" s="220">
        <v>239245.54</v>
      </c>
      <c r="AA233" s="220">
        <v>239245.54</v>
      </c>
      <c r="AB233" s="220">
        <v>239245.54</v>
      </c>
      <c r="AC233" s="220">
        <v>239245.54</v>
      </c>
      <c r="AD233" s="220">
        <v>239245.54</v>
      </c>
      <c r="AE233" s="220">
        <v>239245.54</v>
      </c>
      <c r="AF233" s="220">
        <v>239245.54</v>
      </c>
      <c r="AG233" s="220">
        <f t="shared" si="43"/>
        <v>2870946.48</v>
      </c>
      <c r="AH233" s="234"/>
      <c r="AI233" s="235">
        <f t="shared" si="46"/>
        <v>777.55</v>
      </c>
      <c r="AJ233" s="235">
        <f t="shared" si="46"/>
        <v>777.55</v>
      </c>
      <c r="AK233" s="235">
        <f t="shared" si="46"/>
        <v>777.55</v>
      </c>
      <c r="AL233" s="235">
        <f t="shared" si="44"/>
        <v>777.55</v>
      </c>
      <c r="AM233" s="235">
        <f t="shared" si="44"/>
        <v>777.55</v>
      </c>
      <c r="AN233" s="235">
        <f t="shared" si="44"/>
        <v>777.55</v>
      </c>
      <c r="AO233" s="235">
        <f t="shared" si="44"/>
        <v>777.55</v>
      </c>
      <c r="AP233" s="235">
        <f t="shared" si="44"/>
        <v>777.55</v>
      </c>
      <c r="AQ233" s="235">
        <f t="shared" si="44"/>
        <v>777.55</v>
      </c>
      <c r="AR233" s="235">
        <f t="shared" si="34"/>
        <v>777.55</v>
      </c>
      <c r="AS233" s="235">
        <f t="shared" si="34"/>
        <v>777.55</v>
      </c>
      <c r="AT233" s="235">
        <f t="shared" si="34"/>
        <v>777.55</v>
      </c>
      <c r="AU233" s="236">
        <f t="shared" si="39"/>
        <v>9330.6</v>
      </c>
      <c r="AV233" s="236">
        <f t="shared" si="40"/>
        <v>777.55</v>
      </c>
      <c r="AW233" s="236">
        <f t="shared" si="40"/>
        <v>777.55</v>
      </c>
      <c r="AX233" s="236">
        <f t="shared" si="40"/>
        <v>777.55</v>
      </c>
      <c r="AY233" s="236">
        <f t="shared" si="38"/>
        <v>777.55</v>
      </c>
      <c r="AZ233" s="236">
        <f t="shared" si="47"/>
        <v>450.58</v>
      </c>
      <c r="BA233" s="236">
        <f t="shared" si="47"/>
        <v>450.58</v>
      </c>
      <c r="BB233" s="236">
        <f t="shared" si="47"/>
        <v>450.58</v>
      </c>
      <c r="BC233" s="236">
        <f t="shared" si="45"/>
        <v>450.58</v>
      </c>
      <c r="BD233" s="236">
        <f t="shared" si="45"/>
        <v>450.58</v>
      </c>
      <c r="BE233" s="236">
        <f t="shared" si="45"/>
        <v>450.58</v>
      </c>
      <c r="BF233" s="236">
        <f t="shared" si="45"/>
        <v>450.58</v>
      </c>
      <c r="BG233" s="236">
        <f t="shared" si="45"/>
        <v>450.58</v>
      </c>
      <c r="BH233" s="236">
        <f t="shared" si="45"/>
        <v>450.58</v>
      </c>
      <c r="BI233" s="236">
        <f t="shared" si="35"/>
        <v>450.58</v>
      </c>
      <c r="BJ233" s="236">
        <f t="shared" si="35"/>
        <v>450.58</v>
      </c>
      <c r="BK233" s="236">
        <f t="shared" si="35"/>
        <v>450.58</v>
      </c>
      <c r="BL233" s="235">
        <f t="shared" si="41"/>
        <v>5406.96</v>
      </c>
      <c r="BM233" s="234"/>
      <c r="BN233" s="234"/>
      <c r="BO233" s="234"/>
      <c r="BP233" s="234"/>
      <c r="BQ233" s="234"/>
      <c r="BR233" s="234"/>
      <c r="BS233" s="234"/>
      <c r="BT233" s="234"/>
      <c r="BU233" s="234"/>
      <c r="BV233" s="234"/>
      <c r="BW233" s="234"/>
      <c r="BX233" s="234"/>
      <c r="BY233" s="234"/>
      <c r="BZ233" s="234"/>
      <c r="CA233" s="234"/>
      <c r="CB233" s="234"/>
      <c r="CC233" s="234"/>
      <c r="CD233" s="234"/>
      <c r="CE233" s="234"/>
      <c r="CF233" s="234"/>
      <c r="CG233" s="234"/>
      <c r="CH233" s="234"/>
      <c r="CI233" s="234"/>
    </row>
    <row r="234" spans="1:87">
      <c r="A234" s="234" t="s">
        <v>447</v>
      </c>
      <c r="B234" s="231">
        <v>3.8200000000000005E-2</v>
      </c>
      <c r="C234" s="231">
        <v>2.3599999999999999E-2</v>
      </c>
      <c r="D234" s="220">
        <v>578059.38</v>
      </c>
      <c r="E234" s="220">
        <v>578059.38</v>
      </c>
      <c r="F234" s="220">
        <v>578059.38</v>
      </c>
      <c r="G234" s="220">
        <v>578059.38</v>
      </c>
      <c r="H234" s="220">
        <v>578059.38</v>
      </c>
      <c r="I234" s="220">
        <v>578059.38</v>
      </c>
      <c r="J234" s="220">
        <v>578059.38</v>
      </c>
      <c r="K234" s="220">
        <v>578059.38</v>
      </c>
      <c r="L234" s="220">
        <v>578059.38</v>
      </c>
      <c r="M234" s="220">
        <v>578059.38</v>
      </c>
      <c r="N234" s="220">
        <v>578059.38</v>
      </c>
      <c r="O234" s="220">
        <v>578059.38</v>
      </c>
      <c r="P234" s="220">
        <f t="shared" si="42"/>
        <v>6936712.5599999996</v>
      </c>
      <c r="Q234" s="220">
        <v>578059.38</v>
      </c>
      <c r="R234" s="220">
        <v>578059.38</v>
      </c>
      <c r="S234" s="220">
        <v>578059.38</v>
      </c>
      <c r="T234" s="220">
        <v>578059.38</v>
      </c>
      <c r="U234" s="220">
        <v>578059.38</v>
      </c>
      <c r="V234" s="220">
        <v>578059.38</v>
      </c>
      <c r="W234" s="220">
        <v>578059.38</v>
      </c>
      <c r="X234" s="220">
        <v>578059.38</v>
      </c>
      <c r="Y234" s="220">
        <v>578059.38</v>
      </c>
      <c r="Z234" s="220">
        <v>578059.38</v>
      </c>
      <c r="AA234" s="220">
        <v>578059.38</v>
      </c>
      <c r="AB234" s="220">
        <v>578059.38</v>
      </c>
      <c r="AC234" s="220">
        <v>578059.38</v>
      </c>
      <c r="AD234" s="220">
        <v>578059.38</v>
      </c>
      <c r="AE234" s="220">
        <v>578059.38</v>
      </c>
      <c r="AF234" s="220">
        <v>578059.38</v>
      </c>
      <c r="AG234" s="220">
        <f t="shared" si="43"/>
        <v>6936712.5599999996</v>
      </c>
      <c r="AH234" s="234"/>
      <c r="AI234" s="235">
        <f t="shared" si="46"/>
        <v>1840.16</v>
      </c>
      <c r="AJ234" s="235">
        <f t="shared" si="46"/>
        <v>1840.16</v>
      </c>
      <c r="AK234" s="235">
        <f t="shared" si="46"/>
        <v>1840.16</v>
      </c>
      <c r="AL234" s="235">
        <f t="shared" si="44"/>
        <v>1840.16</v>
      </c>
      <c r="AM234" s="235">
        <f t="shared" si="44"/>
        <v>1840.16</v>
      </c>
      <c r="AN234" s="235">
        <f t="shared" si="44"/>
        <v>1840.16</v>
      </c>
      <c r="AO234" s="235">
        <f t="shared" si="44"/>
        <v>1840.16</v>
      </c>
      <c r="AP234" s="235">
        <f t="shared" si="44"/>
        <v>1840.16</v>
      </c>
      <c r="AQ234" s="235">
        <f t="shared" si="44"/>
        <v>1840.16</v>
      </c>
      <c r="AR234" s="235">
        <f t="shared" si="34"/>
        <v>1840.16</v>
      </c>
      <c r="AS234" s="235">
        <f t="shared" si="34"/>
        <v>1840.16</v>
      </c>
      <c r="AT234" s="235">
        <f t="shared" si="34"/>
        <v>1840.16</v>
      </c>
      <c r="AU234" s="236">
        <f t="shared" si="39"/>
        <v>22081.920000000002</v>
      </c>
      <c r="AV234" s="236">
        <f t="shared" si="40"/>
        <v>1840.16</v>
      </c>
      <c r="AW234" s="236">
        <f t="shared" si="40"/>
        <v>1840.16</v>
      </c>
      <c r="AX234" s="236">
        <f t="shared" si="40"/>
        <v>1840.16</v>
      </c>
      <c r="AY234" s="236">
        <f t="shared" si="38"/>
        <v>1840.16</v>
      </c>
      <c r="AZ234" s="236">
        <f t="shared" si="47"/>
        <v>1136.8499999999999</v>
      </c>
      <c r="BA234" s="236">
        <f t="shared" si="47"/>
        <v>1136.8499999999999</v>
      </c>
      <c r="BB234" s="236">
        <f t="shared" si="47"/>
        <v>1136.8499999999999</v>
      </c>
      <c r="BC234" s="236">
        <f t="shared" si="45"/>
        <v>1136.8499999999999</v>
      </c>
      <c r="BD234" s="236">
        <f t="shared" si="45"/>
        <v>1136.8499999999999</v>
      </c>
      <c r="BE234" s="236">
        <f t="shared" si="45"/>
        <v>1136.8499999999999</v>
      </c>
      <c r="BF234" s="236">
        <f t="shared" si="45"/>
        <v>1136.8499999999999</v>
      </c>
      <c r="BG234" s="236">
        <f t="shared" si="45"/>
        <v>1136.8499999999999</v>
      </c>
      <c r="BH234" s="236">
        <f t="shared" si="45"/>
        <v>1136.8499999999999</v>
      </c>
      <c r="BI234" s="236">
        <f t="shared" si="35"/>
        <v>1136.8499999999999</v>
      </c>
      <c r="BJ234" s="236">
        <f t="shared" si="35"/>
        <v>1136.8499999999999</v>
      </c>
      <c r="BK234" s="236">
        <f t="shared" si="35"/>
        <v>1136.8499999999999</v>
      </c>
      <c r="BL234" s="235">
        <f t="shared" si="41"/>
        <v>13642.200000000003</v>
      </c>
      <c r="BM234" s="234"/>
      <c r="BN234" s="234"/>
      <c r="BO234" s="234"/>
      <c r="BP234" s="234"/>
      <c r="BQ234" s="234"/>
      <c r="BR234" s="234"/>
      <c r="BS234" s="234"/>
      <c r="BT234" s="234"/>
      <c r="BU234" s="234"/>
      <c r="BV234" s="234"/>
      <c r="BW234" s="234"/>
      <c r="BX234" s="234"/>
      <c r="BY234" s="234"/>
      <c r="BZ234" s="234"/>
      <c r="CA234" s="234"/>
      <c r="CB234" s="234"/>
      <c r="CC234" s="234"/>
      <c r="CD234" s="234"/>
      <c r="CE234" s="234"/>
      <c r="CF234" s="234"/>
      <c r="CG234" s="234"/>
      <c r="CH234" s="234"/>
      <c r="CI234" s="234"/>
    </row>
    <row r="235" spans="1:87">
      <c r="A235" s="234" t="s">
        <v>448</v>
      </c>
      <c r="B235" s="231">
        <v>3.8200000000000005E-2</v>
      </c>
      <c r="C235" s="231">
        <v>2.3599999999999999E-2</v>
      </c>
      <c r="D235" s="220">
        <v>576385.74</v>
      </c>
      <c r="E235" s="220">
        <v>576385.74</v>
      </c>
      <c r="F235" s="220">
        <v>576385.74</v>
      </c>
      <c r="G235" s="220">
        <v>576385.74</v>
      </c>
      <c r="H235" s="220">
        <v>576385.74</v>
      </c>
      <c r="I235" s="220">
        <v>576385.74</v>
      </c>
      <c r="J235" s="220">
        <v>576385.74</v>
      </c>
      <c r="K235" s="220">
        <v>576385.74</v>
      </c>
      <c r="L235" s="220">
        <v>576385.74</v>
      </c>
      <c r="M235" s="220">
        <v>576385.74</v>
      </c>
      <c r="N235" s="220">
        <v>576385.74</v>
      </c>
      <c r="O235" s="220">
        <v>576385.74</v>
      </c>
      <c r="P235" s="220">
        <f t="shared" si="42"/>
        <v>6916628.8800000018</v>
      </c>
      <c r="Q235" s="220">
        <v>576385.74</v>
      </c>
      <c r="R235" s="220">
        <v>576385.74</v>
      </c>
      <c r="S235" s="220">
        <v>576385.74</v>
      </c>
      <c r="T235" s="220">
        <v>576385.74</v>
      </c>
      <c r="U235" s="220">
        <v>576385.74</v>
      </c>
      <c r="V235" s="220">
        <v>576385.74</v>
      </c>
      <c r="W235" s="220">
        <v>576385.74</v>
      </c>
      <c r="X235" s="220">
        <v>576385.74</v>
      </c>
      <c r="Y235" s="220">
        <v>576385.74</v>
      </c>
      <c r="Z235" s="220">
        <v>576385.74</v>
      </c>
      <c r="AA235" s="220">
        <v>576385.74</v>
      </c>
      <c r="AB235" s="220">
        <v>576385.74</v>
      </c>
      <c r="AC235" s="220">
        <v>576385.74</v>
      </c>
      <c r="AD235" s="220">
        <v>576385.74</v>
      </c>
      <c r="AE235" s="220">
        <v>576385.74</v>
      </c>
      <c r="AF235" s="220">
        <v>576385.74</v>
      </c>
      <c r="AG235" s="220">
        <f t="shared" si="43"/>
        <v>6916628.8800000018</v>
      </c>
      <c r="AH235" s="234"/>
      <c r="AI235" s="235">
        <f t="shared" si="46"/>
        <v>1834.83</v>
      </c>
      <c r="AJ235" s="235">
        <f t="shared" si="46"/>
        <v>1834.83</v>
      </c>
      <c r="AK235" s="235">
        <f t="shared" si="46"/>
        <v>1834.83</v>
      </c>
      <c r="AL235" s="235">
        <f t="shared" si="44"/>
        <v>1834.83</v>
      </c>
      <c r="AM235" s="235">
        <f t="shared" si="44"/>
        <v>1834.83</v>
      </c>
      <c r="AN235" s="235">
        <f t="shared" si="44"/>
        <v>1834.83</v>
      </c>
      <c r="AO235" s="235">
        <f t="shared" si="44"/>
        <v>1834.83</v>
      </c>
      <c r="AP235" s="235">
        <f t="shared" si="44"/>
        <v>1834.83</v>
      </c>
      <c r="AQ235" s="235">
        <f t="shared" si="44"/>
        <v>1834.83</v>
      </c>
      <c r="AR235" s="235">
        <f t="shared" si="34"/>
        <v>1834.83</v>
      </c>
      <c r="AS235" s="235">
        <f t="shared" si="34"/>
        <v>1834.83</v>
      </c>
      <c r="AT235" s="235">
        <f t="shared" si="34"/>
        <v>1834.83</v>
      </c>
      <c r="AU235" s="236">
        <f t="shared" si="39"/>
        <v>22017.960000000006</v>
      </c>
      <c r="AV235" s="236">
        <f t="shared" si="40"/>
        <v>1834.83</v>
      </c>
      <c r="AW235" s="236">
        <f t="shared" si="40"/>
        <v>1834.83</v>
      </c>
      <c r="AX235" s="236">
        <f t="shared" si="40"/>
        <v>1834.83</v>
      </c>
      <c r="AY235" s="236">
        <f t="shared" si="38"/>
        <v>1834.83</v>
      </c>
      <c r="AZ235" s="236">
        <f t="shared" si="47"/>
        <v>1133.56</v>
      </c>
      <c r="BA235" s="236">
        <f t="shared" si="47"/>
        <v>1133.56</v>
      </c>
      <c r="BB235" s="236">
        <f t="shared" si="47"/>
        <v>1133.56</v>
      </c>
      <c r="BC235" s="236">
        <f t="shared" si="45"/>
        <v>1133.56</v>
      </c>
      <c r="BD235" s="236">
        <f t="shared" si="45"/>
        <v>1133.56</v>
      </c>
      <c r="BE235" s="236">
        <f t="shared" si="45"/>
        <v>1133.56</v>
      </c>
      <c r="BF235" s="236">
        <f t="shared" si="45"/>
        <v>1133.56</v>
      </c>
      <c r="BG235" s="236">
        <f t="shared" si="45"/>
        <v>1133.56</v>
      </c>
      <c r="BH235" s="236">
        <f t="shared" si="45"/>
        <v>1133.56</v>
      </c>
      <c r="BI235" s="236">
        <f t="shared" si="35"/>
        <v>1133.56</v>
      </c>
      <c r="BJ235" s="236">
        <f t="shared" si="35"/>
        <v>1133.56</v>
      </c>
      <c r="BK235" s="236">
        <f t="shared" si="35"/>
        <v>1133.56</v>
      </c>
      <c r="BL235" s="235">
        <f t="shared" si="41"/>
        <v>13602.719999999996</v>
      </c>
      <c r="BM235" s="234"/>
      <c r="BN235" s="234"/>
      <c r="BO235" s="234"/>
      <c r="BP235" s="234"/>
      <c r="BQ235" s="234"/>
      <c r="BR235" s="234"/>
      <c r="BS235" s="234"/>
      <c r="BT235" s="234"/>
      <c r="BU235" s="234"/>
      <c r="BV235" s="234"/>
      <c r="BW235" s="234"/>
      <c r="BX235" s="234"/>
      <c r="BY235" s="234"/>
      <c r="BZ235" s="234"/>
      <c r="CA235" s="234"/>
      <c r="CB235" s="234"/>
      <c r="CC235" s="234"/>
      <c r="CD235" s="234"/>
      <c r="CE235" s="234"/>
      <c r="CF235" s="234"/>
      <c r="CG235" s="234"/>
      <c r="CH235" s="234"/>
      <c r="CI235" s="234"/>
    </row>
    <row r="236" spans="1:87">
      <c r="A236" s="234" t="s">
        <v>449</v>
      </c>
      <c r="B236" s="231">
        <v>3.8300000000000001E-2</v>
      </c>
      <c r="C236" s="231">
        <v>2.3599999999999999E-2</v>
      </c>
      <c r="D236" s="220">
        <v>593786.01</v>
      </c>
      <c r="E236" s="220">
        <v>593786.01</v>
      </c>
      <c r="F236" s="220">
        <v>593786.01</v>
      </c>
      <c r="G236" s="220">
        <v>593786.01</v>
      </c>
      <c r="H236" s="220">
        <v>593786.01</v>
      </c>
      <c r="I236" s="220">
        <v>593786.01</v>
      </c>
      <c r="J236" s="220">
        <v>593786.01</v>
      </c>
      <c r="K236" s="220">
        <v>593786.01</v>
      </c>
      <c r="L236" s="220">
        <v>593786.01</v>
      </c>
      <c r="M236" s="220">
        <v>593786.01</v>
      </c>
      <c r="N236" s="220">
        <v>593786.01</v>
      </c>
      <c r="O236" s="220">
        <v>593786.01</v>
      </c>
      <c r="P236" s="220">
        <f t="shared" si="42"/>
        <v>7125432.1199999982</v>
      </c>
      <c r="Q236" s="220">
        <v>593786.01</v>
      </c>
      <c r="R236" s="220">
        <v>593786.01</v>
      </c>
      <c r="S236" s="220">
        <v>593786.01</v>
      </c>
      <c r="T236" s="220">
        <v>593786.01</v>
      </c>
      <c r="U236" s="220">
        <v>593786.01</v>
      </c>
      <c r="V236" s="220">
        <v>593786.01</v>
      </c>
      <c r="W236" s="220">
        <v>593786.01</v>
      </c>
      <c r="X236" s="220">
        <v>593786.01</v>
      </c>
      <c r="Y236" s="220">
        <v>593786.01</v>
      </c>
      <c r="Z236" s="220">
        <v>593786.01</v>
      </c>
      <c r="AA236" s="220">
        <v>593786.01</v>
      </c>
      <c r="AB236" s="220">
        <v>593786.01</v>
      </c>
      <c r="AC236" s="220">
        <v>593786.01</v>
      </c>
      <c r="AD236" s="220">
        <v>593786.01</v>
      </c>
      <c r="AE236" s="220">
        <v>593786.01</v>
      </c>
      <c r="AF236" s="220">
        <v>593786.01</v>
      </c>
      <c r="AG236" s="220">
        <f t="shared" si="43"/>
        <v>7125432.1199999982</v>
      </c>
      <c r="AH236" s="234"/>
      <c r="AI236" s="235">
        <f t="shared" si="46"/>
        <v>1895.17</v>
      </c>
      <c r="AJ236" s="235">
        <f t="shared" si="46"/>
        <v>1895.17</v>
      </c>
      <c r="AK236" s="235">
        <f t="shared" si="46"/>
        <v>1895.17</v>
      </c>
      <c r="AL236" s="235">
        <f t="shared" si="44"/>
        <v>1895.17</v>
      </c>
      <c r="AM236" s="235">
        <f t="shared" si="44"/>
        <v>1895.17</v>
      </c>
      <c r="AN236" s="235">
        <f t="shared" si="44"/>
        <v>1895.17</v>
      </c>
      <c r="AO236" s="235">
        <f t="shared" si="44"/>
        <v>1895.17</v>
      </c>
      <c r="AP236" s="235">
        <f t="shared" si="44"/>
        <v>1895.17</v>
      </c>
      <c r="AQ236" s="235">
        <f t="shared" si="44"/>
        <v>1895.17</v>
      </c>
      <c r="AR236" s="235">
        <f t="shared" si="34"/>
        <v>1895.17</v>
      </c>
      <c r="AS236" s="235">
        <f t="shared" si="34"/>
        <v>1895.17</v>
      </c>
      <c r="AT236" s="235">
        <f t="shared" si="34"/>
        <v>1895.17</v>
      </c>
      <c r="AU236" s="236">
        <f t="shared" si="39"/>
        <v>22742.039999999994</v>
      </c>
      <c r="AV236" s="236">
        <f t="shared" si="40"/>
        <v>1895.17</v>
      </c>
      <c r="AW236" s="236">
        <f t="shared" si="40"/>
        <v>1895.17</v>
      </c>
      <c r="AX236" s="236">
        <f t="shared" si="40"/>
        <v>1895.17</v>
      </c>
      <c r="AY236" s="236">
        <f t="shared" si="38"/>
        <v>1895.17</v>
      </c>
      <c r="AZ236" s="236">
        <f t="shared" si="47"/>
        <v>1167.78</v>
      </c>
      <c r="BA236" s="236">
        <f t="shared" si="47"/>
        <v>1167.78</v>
      </c>
      <c r="BB236" s="236">
        <f t="shared" si="47"/>
        <v>1167.78</v>
      </c>
      <c r="BC236" s="236">
        <f t="shared" si="45"/>
        <v>1167.78</v>
      </c>
      <c r="BD236" s="236">
        <f t="shared" si="45"/>
        <v>1167.78</v>
      </c>
      <c r="BE236" s="236">
        <f t="shared" si="45"/>
        <v>1167.78</v>
      </c>
      <c r="BF236" s="236">
        <f t="shared" si="45"/>
        <v>1167.78</v>
      </c>
      <c r="BG236" s="236">
        <f t="shared" si="45"/>
        <v>1167.78</v>
      </c>
      <c r="BH236" s="236">
        <f t="shared" si="45"/>
        <v>1167.78</v>
      </c>
      <c r="BI236" s="236">
        <f t="shared" si="35"/>
        <v>1167.78</v>
      </c>
      <c r="BJ236" s="236">
        <f t="shared" si="35"/>
        <v>1167.78</v>
      </c>
      <c r="BK236" s="236">
        <f t="shared" si="35"/>
        <v>1167.78</v>
      </c>
      <c r="BL236" s="235">
        <f t="shared" si="41"/>
        <v>14013.360000000002</v>
      </c>
      <c r="BM236" s="234"/>
      <c r="BN236" s="234"/>
      <c r="BO236" s="234"/>
      <c r="BP236" s="234"/>
      <c r="BQ236" s="234"/>
      <c r="BR236" s="234"/>
      <c r="BS236" s="234"/>
      <c r="BT236" s="234"/>
      <c r="BU236" s="234"/>
      <c r="BV236" s="234"/>
      <c r="BW236" s="234"/>
      <c r="BX236" s="234"/>
      <c r="BY236" s="234"/>
      <c r="BZ236" s="234"/>
      <c r="CA236" s="234"/>
      <c r="CB236" s="234"/>
      <c r="CC236" s="234"/>
      <c r="CD236" s="234"/>
      <c r="CE236" s="234"/>
      <c r="CF236" s="234"/>
      <c r="CG236" s="234"/>
      <c r="CH236" s="234"/>
      <c r="CI236" s="234"/>
    </row>
    <row r="237" spans="1:87">
      <c r="A237" s="234" t="s">
        <v>450</v>
      </c>
      <c r="B237" s="231">
        <v>3.5699999999999996E-2</v>
      </c>
      <c r="C237" s="231">
        <v>3.49E-2</v>
      </c>
      <c r="D237" s="220">
        <v>258073267.91</v>
      </c>
      <c r="E237" s="220">
        <v>266519113.16999999</v>
      </c>
      <c r="F237" s="220">
        <v>273130159.62</v>
      </c>
      <c r="G237" s="220">
        <v>271414123.56999999</v>
      </c>
      <c r="H237" s="220">
        <v>271398169.22000003</v>
      </c>
      <c r="I237" s="220">
        <v>271218615.13999999</v>
      </c>
      <c r="J237" s="220">
        <v>271076252.45499998</v>
      </c>
      <c r="K237" s="220">
        <v>271364895.81</v>
      </c>
      <c r="L237" s="220">
        <v>271649994.54500002</v>
      </c>
      <c r="M237" s="220">
        <v>271695506.24000001</v>
      </c>
      <c r="N237" s="220">
        <v>271692450.58999997</v>
      </c>
      <c r="O237" s="220">
        <v>271692450.58999997</v>
      </c>
      <c r="P237" s="220">
        <f t="shared" si="42"/>
        <v>3240924998.8600006</v>
      </c>
      <c r="Q237" s="220">
        <v>271692450.58999997</v>
      </c>
      <c r="R237" s="220">
        <v>271999117.96999997</v>
      </c>
      <c r="S237" s="220">
        <v>272305785.34999996</v>
      </c>
      <c r="T237" s="220">
        <v>272305785.34999996</v>
      </c>
      <c r="U237" s="220">
        <v>272305785.34999996</v>
      </c>
      <c r="V237" s="220">
        <v>272305785.34999996</v>
      </c>
      <c r="W237" s="220">
        <v>272305785.34999996</v>
      </c>
      <c r="X237" s="220">
        <v>273172927.48499995</v>
      </c>
      <c r="Y237" s="220">
        <v>274040069.61999995</v>
      </c>
      <c r="Z237" s="220">
        <v>274040069.61999995</v>
      </c>
      <c r="AA237" s="220">
        <v>274040069.61999995</v>
      </c>
      <c r="AB237" s="220">
        <v>274040069.61999995</v>
      </c>
      <c r="AC237" s="220">
        <v>276463941.53999996</v>
      </c>
      <c r="AD237" s="220">
        <v>278887813.45999998</v>
      </c>
      <c r="AE237" s="220">
        <v>278887813.45999998</v>
      </c>
      <c r="AF237" s="220">
        <v>278887813.45999998</v>
      </c>
      <c r="AG237" s="220">
        <f t="shared" si="43"/>
        <v>3299377943.9349995</v>
      </c>
      <c r="AH237" s="234"/>
      <c r="AI237" s="235">
        <f t="shared" si="46"/>
        <v>767767.97</v>
      </c>
      <c r="AJ237" s="235">
        <f t="shared" si="46"/>
        <v>792894.36</v>
      </c>
      <c r="AK237" s="235">
        <f t="shared" si="46"/>
        <v>812562.22</v>
      </c>
      <c r="AL237" s="235">
        <f t="shared" si="44"/>
        <v>807457.02</v>
      </c>
      <c r="AM237" s="235">
        <f t="shared" si="44"/>
        <v>807409.55</v>
      </c>
      <c r="AN237" s="235">
        <f t="shared" si="44"/>
        <v>806875.38</v>
      </c>
      <c r="AO237" s="235">
        <f t="shared" si="44"/>
        <v>806451.85</v>
      </c>
      <c r="AP237" s="235">
        <f t="shared" si="44"/>
        <v>807310.57</v>
      </c>
      <c r="AQ237" s="235">
        <f t="shared" si="44"/>
        <v>808158.73</v>
      </c>
      <c r="AR237" s="235">
        <f t="shared" si="34"/>
        <v>808294.13</v>
      </c>
      <c r="AS237" s="235">
        <f t="shared" si="34"/>
        <v>808285.04</v>
      </c>
      <c r="AT237" s="235">
        <f t="shared" si="34"/>
        <v>808285.04</v>
      </c>
      <c r="AU237" s="236">
        <f t="shared" si="39"/>
        <v>9641751.8599999994</v>
      </c>
      <c r="AV237" s="236">
        <f t="shared" si="40"/>
        <v>808285.04</v>
      </c>
      <c r="AW237" s="236">
        <f t="shared" si="40"/>
        <v>809197.38</v>
      </c>
      <c r="AX237" s="236">
        <f t="shared" si="40"/>
        <v>810109.71</v>
      </c>
      <c r="AY237" s="236">
        <f t="shared" si="38"/>
        <v>810109.71</v>
      </c>
      <c r="AZ237" s="236">
        <f t="shared" si="47"/>
        <v>791955.99</v>
      </c>
      <c r="BA237" s="236">
        <f t="shared" si="47"/>
        <v>791955.99</v>
      </c>
      <c r="BB237" s="236">
        <f t="shared" si="47"/>
        <v>791955.99</v>
      </c>
      <c r="BC237" s="236">
        <f t="shared" si="45"/>
        <v>794477.93</v>
      </c>
      <c r="BD237" s="236">
        <f t="shared" si="45"/>
        <v>796999.87</v>
      </c>
      <c r="BE237" s="236">
        <f t="shared" si="45"/>
        <v>796999.87</v>
      </c>
      <c r="BF237" s="236">
        <f t="shared" si="45"/>
        <v>796999.87</v>
      </c>
      <c r="BG237" s="236">
        <f t="shared" si="45"/>
        <v>796999.87</v>
      </c>
      <c r="BH237" s="236">
        <f t="shared" si="45"/>
        <v>804049.3</v>
      </c>
      <c r="BI237" s="236">
        <f t="shared" si="35"/>
        <v>811098.72</v>
      </c>
      <c r="BJ237" s="236">
        <f t="shared" si="35"/>
        <v>811098.72</v>
      </c>
      <c r="BK237" s="236">
        <f t="shared" si="35"/>
        <v>811098.72</v>
      </c>
      <c r="BL237" s="235">
        <f t="shared" si="41"/>
        <v>9595690.8399999999</v>
      </c>
      <c r="BM237" s="234"/>
      <c r="BN237" s="234"/>
      <c r="BO237" s="234"/>
      <c r="BP237" s="234"/>
      <c r="BQ237" s="234"/>
      <c r="BR237" s="234"/>
      <c r="BS237" s="234"/>
      <c r="BT237" s="234"/>
      <c r="BU237" s="234"/>
      <c r="BV237" s="234"/>
      <c r="BW237" s="234"/>
      <c r="BX237" s="234"/>
      <c r="BY237" s="234"/>
      <c r="BZ237" s="234"/>
      <c r="CA237" s="234"/>
      <c r="CB237" s="234"/>
      <c r="CC237" s="234"/>
      <c r="CD237" s="234"/>
      <c r="CE237" s="234"/>
      <c r="CF237" s="234"/>
      <c r="CG237" s="234"/>
      <c r="CH237" s="234"/>
      <c r="CI237" s="234"/>
    </row>
    <row r="238" spans="1:87">
      <c r="A238" s="234" t="s">
        <v>451</v>
      </c>
      <c r="B238" s="231">
        <v>4.9399999999999999E-2</v>
      </c>
      <c r="C238" s="231">
        <v>3.5700000000000003E-2</v>
      </c>
      <c r="D238" s="220">
        <v>25934235.140000001</v>
      </c>
      <c r="E238" s="220">
        <v>25934235.140000001</v>
      </c>
      <c r="F238" s="220">
        <v>25934235.140000001</v>
      </c>
      <c r="G238" s="220">
        <v>25934235.140000001</v>
      </c>
      <c r="H238" s="220">
        <v>25934235.140000001</v>
      </c>
      <c r="I238" s="220">
        <v>25934235.140000001</v>
      </c>
      <c r="J238" s="220">
        <v>25934235.140000001</v>
      </c>
      <c r="K238" s="220">
        <v>25934235.140000001</v>
      </c>
      <c r="L238" s="220">
        <v>25934235.140000001</v>
      </c>
      <c r="M238" s="220">
        <v>25934235.140000001</v>
      </c>
      <c r="N238" s="220">
        <v>25934235.140000001</v>
      </c>
      <c r="O238" s="220">
        <v>25934235.140000001</v>
      </c>
      <c r="P238" s="220">
        <f t="shared" si="42"/>
        <v>311210821.67999995</v>
      </c>
      <c r="Q238" s="220">
        <v>25934235.140000001</v>
      </c>
      <c r="R238" s="220">
        <v>25934235.140000001</v>
      </c>
      <c r="S238" s="220">
        <v>25934235.140000001</v>
      </c>
      <c r="T238" s="220">
        <v>25934235.140000001</v>
      </c>
      <c r="U238" s="220">
        <v>25934235.140000001</v>
      </c>
      <c r="V238" s="220">
        <v>25934235.140000001</v>
      </c>
      <c r="W238" s="220">
        <v>25934235.140000001</v>
      </c>
      <c r="X238" s="220">
        <v>25934235.140000001</v>
      </c>
      <c r="Y238" s="220">
        <v>25934235.140000001</v>
      </c>
      <c r="Z238" s="220">
        <v>25934235.140000001</v>
      </c>
      <c r="AA238" s="220">
        <v>25934235.140000001</v>
      </c>
      <c r="AB238" s="220">
        <v>25934235.140000001</v>
      </c>
      <c r="AC238" s="220">
        <v>25934235.140000001</v>
      </c>
      <c r="AD238" s="220">
        <v>25934235.140000001</v>
      </c>
      <c r="AE238" s="220">
        <v>25934235.140000001</v>
      </c>
      <c r="AF238" s="220">
        <v>25934235.140000001</v>
      </c>
      <c r="AG238" s="220">
        <f t="shared" si="43"/>
        <v>311210821.67999995</v>
      </c>
      <c r="AH238" s="234"/>
      <c r="AI238" s="235">
        <f t="shared" si="46"/>
        <v>106762.6</v>
      </c>
      <c r="AJ238" s="235">
        <f t="shared" si="46"/>
        <v>106762.6</v>
      </c>
      <c r="AK238" s="235">
        <f t="shared" si="46"/>
        <v>106762.6</v>
      </c>
      <c r="AL238" s="235">
        <f t="shared" si="44"/>
        <v>106762.6</v>
      </c>
      <c r="AM238" s="235">
        <f t="shared" si="44"/>
        <v>106762.6</v>
      </c>
      <c r="AN238" s="235">
        <f t="shared" si="44"/>
        <v>106762.6</v>
      </c>
      <c r="AO238" s="235">
        <f t="shared" si="44"/>
        <v>106762.6</v>
      </c>
      <c r="AP238" s="235">
        <f t="shared" si="44"/>
        <v>106762.6</v>
      </c>
      <c r="AQ238" s="235">
        <f t="shared" si="44"/>
        <v>106762.6</v>
      </c>
      <c r="AR238" s="235">
        <f t="shared" si="34"/>
        <v>106762.6</v>
      </c>
      <c r="AS238" s="235">
        <f t="shared" si="34"/>
        <v>106762.6</v>
      </c>
      <c r="AT238" s="235">
        <f t="shared" si="34"/>
        <v>106762.6</v>
      </c>
      <c r="AU238" s="236">
        <f t="shared" si="39"/>
        <v>1281151.2000000002</v>
      </c>
      <c r="AV238" s="236">
        <f t="shared" si="40"/>
        <v>106762.6</v>
      </c>
      <c r="AW238" s="236">
        <f t="shared" si="40"/>
        <v>106762.6</v>
      </c>
      <c r="AX238" s="236">
        <f t="shared" si="40"/>
        <v>106762.6</v>
      </c>
      <c r="AY238" s="236">
        <f t="shared" si="38"/>
        <v>106762.6</v>
      </c>
      <c r="AZ238" s="236">
        <f t="shared" si="47"/>
        <v>77154.350000000006</v>
      </c>
      <c r="BA238" s="236">
        <f t="shared" si="47"/>
        <v>77154.350000000006</v>
      </c>
      <c r="BB238" s="236">
        <f t="shared" si="47"/>
        <v>77154.350000000006</v>
      </c>
      <c r="BC238" s="236">
        <f t="shared" si="45"/>
        <v>77154.350000000006</v>
      </c>
      <c r="BD238" s="236">
        <f t="shared" si="45"/>
        <v>77154.350000000006</v>
      </c>
      <c r="BE238" s="236">
        <f t="shared" si="45"/>
        <v>77154.350000000006</v>
      </c>
      <c r="BF238" s="236">
        <f t="shared" si="45"/>
        <v>77154.350000000006</v>
      </c>
      <c r="BG238" s="236">
        <f t="shared" si="45"/>
        <v>77154.350000000006</v>
      </c>
      <c r="BH238" s="236">
        <f t="shared" si="45"/>
        <v>77154.350000000006</v>
      </c>
      <c r="BI238" s="236">
        <f t="shared" si="35"/>
        <v>77154.350000000006</v>
      </c>
      <c r="BJ238" s="236">
        <f t="shared" si="35"/>
        <v>77154.350000000006</v>
      </c>
      <c r="BK238" s="236">
        <f t="shared" si="35"/>
        <v>77154.350000000006</v>
      </c>
      <c r="BL238" s="235">
        <f t="shared" si="41"/>
        <v>925852.19999999984</v>
      </c>
      <c r="BM238" s="234"/>
      <c r="BN238" s="234"/>
      <c r="BO238" s="234"/>
      <c r="BP238" s="234"/>
      <c r="BQ238" s="234"/>
      <c r="BR238" s="234"/>
      <c r="BS238" s="234"/>
      <c r="BT238" s="234"/>
      <c r="BU238" s="234"/>
      <c r="BV238" s="234"/>
      <c r="BW238" s="234"/>
      <c r="BX238" s="234"/>
      <c r="BY238" s="234"/>
      <c r="BZ238" s="234"/>
      <c r="CA238" s="234"/>
      <c r="CB238" s="234"/>
      <c r="CC238" s="234"/>
      <c r="CD238" s="234"/>
      <c r="CE238" s="234"/>
      <c r="CF238" s="234"/>
      <c r="CG238" s="234"/>
      <c r="CH238" s="234"/>
      <c r="CI238" s="234"/>
    </row>
    <row r="239" spans="1:87">
      <c r="A239" s="234" t="s">
        <v>452</v>
      </c>
      <c r="B239" s="231">
        <v>4.82E-2</v>
      </c>
      <c r="C239" s="231">
        <v>2.7199999999999998E-2</v>
      </c>
      <c r="D239" s="220">
        <v>42711831.420000002</v>
      </c>
      <c r="E239" s="220">
        <v>42711831.420000002</v>
      </c>
      <c r="F239" s="220">
        <v>42711831.420000002</v>
      </c>
      <c r="G239" s="220">
        <v>42711831.420000002</v>
      </c>
      <c r="H239" s="220">
        <v>42711831.420000002</v>
      </c>
      <c r="I239" s="220">
        <v>42711831.420000002</v>
      </c>
      <c r="J239" s="220">
        <v>42711831.420000002</v>
      </c>
      <c r="K239" s="220">
        <v>42711831.420000002</v>
      </c>
      <c r="L239" s="220">
        <v>42711831.420000002</v>
      </c>
      <c r="M239" s="220">
        <v>42711831.420000002</v>
      </c>
      <c r="N239" s="220">
        <v>42711831.420000002</v>
      </c>
      <c r="O239" s="220">
        <v>42711831.420000002</v>
      </c>
      <c r="P239" s="220">
        <f t="shared" si="42"/>
        <v>512541977.04000014</v>
      </c>
      <c r="Q239" s="220">
        <v>42711831.420000002</v>
      </c>
      <c r="R239" s="220">
        <v>42711831.420000002</v>
      </c>
      <c r="S239" s="220">
        <v>42711831.420000002</v>
      </c>
      <c r="T239" s="220">
        <v>42711831.420000002</v>
      </c>
      <c r="U239" s="220">
        <v>42711831.420000002</v>
      </c>
      <c r="V239" s="220">
        <v>42711831.420000002</v>
      </c>
      <c r="W239" s="220">
        <v>42711831.420000002</v>
      </c>
      <c r="X239" s="220">
        <v>42711831.420000002</v>
      </c>
      <c r="Y239" s="220">
        <v>42711831.420000002</v>
      </c>
      <c r="Z239" s="220">
        <v>42711831.420000002</v>
      </c>
      <c r="AA239" s="220">
        <v>42711831.420000002</v>
      </c>
      <c r="AB239" s="220">
        <v>42711831.420000002</v>
      </c>
      <c r="AC239" s="220">
        <v>42711831.420000002</v>
      </c>
      <c r="AD239" s="220">
        <v>42711831.420000002</v>
      </c>
      <c r="AE239" s="220">
        <v>42711831.420000002</v>
      </c>
      <c r="AF239" s="220">
        <v>42711831.420000002</v>
      </c>
      <c r="AG239" s="220">
        <f t="shared" si="43"/>
        <v>512541977.04000014</v>
      </c>
      <c r="AH239" s="234"/>
      <c r="AI239" s="235">
        <f t="shared" si="46"/>
        <v>171559.19</v>
      </c>
      <c r="AJ239" s="235">
        <f t="shared" si="46"/>
        <v>171559.19</v>
      </c>
      <c r="AK239" s="235">
        <f t="shared" si="46"/>
        <v>171559.19</v>
      </c>
      <c r="AL239" s="235">
        <f t="shared" si="44"/>
        <v>171559.19</v>
      </c>
      <c r="AM239" s="235">
        <f t="shared" si="44"/>
        <v>171559.19</v>
      </c>
      <c r="AN239" s="235">
        <f t="shared" si="44"/>
        <v>171559.19</v>
      </c>
      <c r="AO239" s="235">
        <f t="shared" si="44"/>
        <v>171559.19</v>
      </c>
      <c r="AP239" s="235">
        <f t="shared" si="44"/>
        <v>171559.19</v>
      </c>
      <c r="AQ239" s="235">
        <f t="shared" si="44"/>
        <v>171559.19</v>
      </c>
      <c r="AR239" s="235">
        <f t="shared" si="34"/>
        <v>171559.19</v>
      </c>
      <c r="AS239" s="235">
        <f t="shared" si="34"/>
        <v>171559.19</v>
      </c>
      <c r="AT239" s="235">
        <f t="shared" si="34"/>
        <v>171559.19</v>
      </c>
      <c r="AU239" s="236">
        <f t="shared" si="39"/>
        <v>2058710.2799999996</v>
      </c>
      <c r="AV239" s="236">
        <f t="shared" si="40"/>
        <v>171559.19</v>
      </c>
      <c r="AW239" s="236">
        <f t="shared" si="40"/>
        <v>171559.19</v>
      </c>
      <c r="AX239" s="236">
        <f t="shared" si="40"/>
        <v>171559.19</v>
      </c>
      <c r="AY239" s="236">
        <f t="shared" si="38"/>
        <v>171559.19</v>
      </c>
      <c r="AZ239" s="236">
        <f t="shared" si="47"/>
        <v>96813.48</v>
      </c>
      <c r="BA239" s="236">
        <f t="shared" si="47"/>
        <v>96813.48</v>
      </c>
      <c r="BB239" s="236">
        <f t="shared" si="47"/>
        <v>96813.48</v>
      </c>
      <c r="BC239" s="236">
        <f t="shared" si="45"/>
        <v>96813.48</v>
      </c>
      <c r="BD239" s="236">
        <f t="shared" si="45"/>
        <v>96813.48</v>
      </c>
      <c r="BE239" s="236">
        <f t="shared" si="45"/>
        <v>96813.48</v>
      </c>
      <c r="BF239" s="236">
        <f t="shared" si="45"/>
        <v>96813.48</v>
      </c>
      <c r="BG239" s="236">
        <f t="shared" si="45"/>
        <v>96813.48</v>
      </c>
      <c r="BH239" s="236">
        <f t="shared" si="45"/>
        <v>96813.48</v>
      </c>
      <c r="BI239" s="236">
        <f t="shared" si="35"/>
        <v>96813.48</v>
      </c>
      <c r="BJ239" s="236">
        <f t="shared" si="35"/>
        <v>96813.48</v>
      </c>
      <c r="BK239" s="236">
        <f t="shared" si="35"/>
        <v>96813.48</v>
      </c>
      <c r="BL239" s="235">
        <f t="shared" si="41"/>
        <v>1161761.76</v>
      </c>
      <c r="BM239" s="234"/>
      <c r="BN239" s="234"/>
      <c r="BO239" s="234"/>
      <c r="BP239" s="234"/>
      <c r="BQ239" s="234"/>
      <c r="BR239" s="234"/>
      <c r="BS239" s="234"/>
      <c r="BT239" s="234"/>
      <c r="BU239" s="234"/>
      <c r="BV239" s="234"/>
      <c r="BW239" s="234"/>
      <c r="BX239" s="234"/>
      <c r="BY239" s="234"/>
      <c r="BZ239" s="234"/>
      <c r="CA239" s="234"/>
      <c r="CB239" s="234"/>
      <c r="CC239" s="234"/>
      <c r="CD239" s="234"/>
      <c r="CE239" s="234"/>
      <c r="CF239" s="234"/>
      <c r="CG239" s="234"/>
      <c r="CH239" s="234"/>
      <c r="CI239" s="234"/>
    </row>
    <row r="240" spans="1:87">
      <c r="A240" s="234" t="s">
        <v>453</v>
      </c>
      <c r="B240" s="231">
        <v>4.41E-2</v>
      </c>
      <c r="C240" s="231">
        <v>3.0800000000000001E-2</v>
      </c>
      <c r="D240" s="220">
        <v>16691313.75</v>
      </c>
      <c r="E240" s="220">
        <v>16691313.75</v>
      </c>
      <c r="F240" s="220">
        <v>16691313.75</v>
      </c>
      <c r="G240" s="220">
        <v>16691313.75</v>
      </c>
      <c r="H240" s="220">
        <v>16691313.75</v>
      </c>
      <c r="I240" s="220">
        <v>16691313.75</v>
      </c>
      <c r="J240" s="220">
        <v>16691313.75</v>
      </c>
      <c r="K240" s="220">
        <v>16691313.75</v>
      </c>
      <c r="L240" s="220">
        <v>16691313.75</v>
      </c>
      <c r="M240" s="220">
        <v>16691313.75</v>
      </c>
      <c r="N240" s="220">
        <v>16691313.75</v>
      </c>
      <c r="O240" s="220">
        <v>16691313.75</v>
      </c>
      <c r="P240" s="220">
        <f t="shared" si="42"/>
        <v>200295765</v>
      </c>
      <c r="Q240" s="220">
        <v>16691313.75</v>
      </c>
      <c r="R240" s="220">
        <v>16691313.75</v>
      </c>
      <c r="S240" s="220">
        <v>16691313.75</v>
      </c>
      <c r="T240" s="220">
        <v>16691313.75</v>
      </c>
      <c r="U240" s="220">
        <v>16691313.75</v>
      </c>
      <c r="V240" s="220">
        <v>16691313.75</v>
      </c>
      <c r="W240" s="220">
        <v>16691313.75</v>
      </c>
      <c r="X240" s="220">
        <v>16691313.75</v>
      </c>
      <c r="Y240" s="220">
        <v>16691313.75</v>
      </c>
      <c r="Z240" s="220">
        <v>16691313.75</v>
      </c>
      <c r="AA240" s="220">
        <v>16691313.75</v>
      </c>
      <c r="AB240" s="220">
        <v>16691313.75</v>
      </c>
      <c r="AC240" s="220">
        <v>16691313.75</v>
      </c>
      <c r="AD240" s="220">
        <v>16691313.75</v>
      </c>
      <c r="AE240" s="220">
        <v>16691313.75</v>
      </c>
      <c r="AF240" s="220">
        <v>16691313.75</v>
      </c>
      <c r="AG240" s="220">
        <f t="shared" si="43"/>
        <v>200295765</v>
      </c>
      <c r="AH240" s="234"/>
      <c r="AI240" s="235">
        <f t="shared" si="46"/>
        <v>61340.58</v>
      </c>
      <c r="AJ240" s="235">
        <f t="shared" si="46"/>
        <v>61340.58</v>
      </c>
      <c r="AK240" s="235">
        <f t="shared" si="46"/>
        <v>61340.58</v>
      </c>
      <c r="AL240" s="235">
        <f t="shared" si="44"/>
        <v>61340.58</v>
      </c>
      <c r="AM240" s="235">
        <f t="shared" si="44"/>
        <v>61340.58</v>
      </c>
      <c r="AN240" s="235">
        <f t="shared" si="44"/>
        <v>61340.58</v>
      </c>
      <c r="AO240" s="235">
        <f t="shared" si="44"/>
        <v>61340.58</v>
      </c>
      <c r="AP240" s="235">
        <f t="shared" si="44"/>
        <v>61340.58</v>
      </c>
      <c r="AQ240" s="235">
        <f t="shared" si="44"/>
        <v>61340.58</v>
      </c>
      <c r="AR240" s="235">
        <f t="shared" si="34"/>
        <v>61340.58</v>
      </c>
      <c r="AS240" s="235">
        <f t="shared" si="34"/>
        <v>61340.58</v>
      </c>
      <c r="AT240" s="235">
        <f t="shared" si="34"/>
        <v>61340.58</v>
      </c>
      <c r="AU240" s="236">
        <f t="shared" si="39"/>
        <v>736086.96</v>
      </c>
      <c r="AV240" s="236">
        <f t="shared" si="40"/>
        <v>61340.58</v>
      </c>
      <c r="AW240" s="236">
        <f t="shared" si="40"/>
        <v>61340.58</v>
      </c>
      <c r="AX240" s="236">
        <f t="shared" si="40"/>
        <v>61340.58</v>
      </c>
      <c r="AY240" s="236">
        <f t="shared" si="38"/>
        <v>61340.58</v>
      </c>
      <c r="AZ240" s="236">
        <f t="shared" si="47"/>
        <v>42841.04</v>
      </c>
      <c r="BA240" s="236">
        <f t="shared" si="47"/>
        <v>42841.04</v>
      </c>
      <c r="BB240" s="236">
        <f t="shared" si="47"/>
        <v>42841.04</v>
      </c>
      <c r="BC240" s="236">
        <f t="shared" si="45"/>
        <v>42841.04</v>
      </c>
      <c r="BD240" s="236">
        <f t="shared" si="45"/>
        <v>42841.04</v>
      </c>
      <c r="BE240" s="236">
        <f t="shared" si="45"/>
        <v>42841.04</v>
      </c>
      <c r="BF240" s="236">
        <f t="shared" si="45"/>
        <v>42841.04</v>
      </c>
      <c r="BG240" s="236">
        <f t="shared" si="45"/>
        <v>42841.04</v>
      </c>
      <c r="BH240" s="236">
        <f t="shared" si="45"/>
        <v>42841.04</v>
      </c>
      <c r="BI240" s="236">
        <f t="shared" si="35"/>
        <v>42841.04</v>
      </c>
      <c r="BJ240" s="236">
        <f t="shared" si="35"/>
        <v>42841.04</v>
      </c>
      <c r="BK240" s="236">
        <f t="shared" si="35"/>
        <v>42841.04</v>
      </c>
      <c r="BL240" s="235">
        <f t="shared" si="41"/>
        <v>514092.47999999992</v>
      </c>
      <c r="BM240" s="234"/>
      <c r="BN240" s="234"/>
      <c r="BO240" s="234"/>
      <c r="BP240" s="234"/>
      <c r="BQ240" s="234"/>
      <c r="BR240" s="234"/>
      <c r="BS240" s="234"/>
      <c r="BT240" s="234"/>
      <c r="BU240" s="234"/>
      <c r="BV240" s="234"/>
      <c r="BW240" s="234"/>
      <c r="BX240" s="234"/>
      <c r="BY240" s="234"/>
      <c r="BZ240" s="234"/>
      <c r="CA240" s="234"/>
      <c r="CB240" s="234"/>
      <c r="CC240" s="234"/>
      <c r="CD240" s="234"/>
      <c r="CE240" s="234"/>
      <c r="CF240" s="234"/>
      <c r="CG240" s="234"/>
      <c r="CH240" s="234"/>
      <c r="CI240" s="234"/>
    </row>
    <row r="241" spans="1:87">
      <c r="A241" s="234" t="s">
        <v>454</v>
      </c>
      <c r="B241" s="231">
        <v>5.4199999999999998E-2</v>
      </c>
      <c r="C241" s="231">
        <v>3.5899999999999994E-2</v>
      </c>
      <c r="D241" s="220">
        <v>43060710.68</v>
      </c>
      <c r="E241" s="220">
        <v>43034791.909999996</v>
      </c>
      <c r="F241" s="220">
        <v>43034791.909999996</v>
      </c>
      <c r="G241" s="220">
        <v>43034791.909999996</v>
      </c>
      <c r="H241" s="220">
        <v>43034791.909999996</v>
      </c>
      <c r="I241" s="220">
        <v>43034791.909999996</v>
      </c>
      <c r="J241" s="220">
        <v>43034791.909999996</v>
      </c>
      <c r="K241" s="220">
        <v>43272087.689999998</v>
      </c>
      <c r="L241" s="220">
        <v>43509383.469999999</v>
      </c>
      <c r="M241" s="220">
        <v>43509383.469999999</v>
      </c>
      <c r="N241" s="220">
        <v>43509383.469999999</v>
      </c>
      <c r="O241" s="220">
        <v>43509383.469999999</v>
      </c>
      <c r="P241" s="220">
        <f t="shared" si="42"/>
        <v>518579083.71000004</v>
      </c>
      <c r="Q241" s="220">
        <v>43509383.469999999</v>
      </c>
      <c r="R241" s="220">
        <v>43509383.469999999</v>
      </c>
      <c r="S241" s="220">
        <v>43509383.469999999</v>
      </c>
      <c r="T241" s="220">
        <v>43509383.469999999</v>
      </c>
      <c r="U241" s="220">
        <v>43509383.469999999</v>
      </c>
      <c r="V241" s="220">
        <v>43509383.469999999</v>
      </c>
      <c r="W241" s="220">
        <v>43509383.469999999</v>
      </c>
      <c r="X241" s="220">
        <v>43509383.469999999</v>
      </c>
      <c r="Y241" s="220">
        <v>43509383.469999999</v>
      </c>
      <c r="Z241" s="220">
        <v>43509383.469999999</v>
      </c>
      <c r="AA241" s="220">
        <v>43509383.469999999</v>
      </c>
      <c r="AB241" s="220">
        <v>43509383.469999999</v>
      </c>
      <c r="AC241" s="220">
        <v>43509383.469999999</v>
      </c>
      <c r="AD241" s="220">
        <v>43509383.469999999</v>
      </c>
      <c r="AE241" s="220">
        <v>43509383.469999999</v>
      </c>
      <c r="AF241" s="220">
        <v>43509383.469999999</v>
      </c>
      <c r="AG241" s="220">
        <f t="shared" si="43"/>
        <v>522112601.6400001</v>
      </c>
      <c r="AH241" s="234"/>
      <c r="AI241" s="235">
        <f t="shared" si="46"/>
        <v>194490.88</v>
      </c>
      <c r="AJ241" s="235">
        <f t="shared" si="46"/>
        <v>194373.81</v>
      </c>
      <c r="AK241" s="235">
        <f t="shared" si="46"/>
        <v>194373.81</v>
      </c>
      <c r="AL241" s="235">
        <f t="shared" si="44"/>
        <v>194373.81</v>
      </c>
      <c r="AM241" s="235">
        <f t="shared" si="44"/>
        <v>194373.81</v>
      </c>
      <c r="AN241" s="235">
        <f t="shared" si="44"/>
        <v>194373.81</v>
      </c>
      <c r="AO241" s="235">
        <f t="shared" si="44"/>
        <v>194373.81</v>
      </c>
      <c r="AP241" s="235">
        <f t="shared" si="44"/>
        <v>195445.6</v>
      </c>
      <c r="AQ241" s="235">
        <f t="shared" si="44"/>
        <v>196517.38</v>
      </c>
      <c r="AR241" s="235">
        <f t="shared" si="34"/>
        <v>196517.38</v>
      </c>
      <c r="AS241" s="235">
        <f t="shared" si="34"/>
        <v>196517.38</v>
      </c>
      <c r="AT241" s="235">
        <f t="shared" si="34"/>
        <v>196517.38</v>
      </c>
      <c r="AU241" s="236">
        <f t="shared" si="39"/>
        <v>2342248.86</v>
      </c>
      <c r="AV241" s="236">
        <f t="shared" si="40"/>
        <v>196517.38</v>
      </c>
      <c r="AW241" s="236">
        <f t="shared" si="40"/>
        <v>196517.38</v>
      </c>
      <c r="AX241" s="236">
        <f t="shared" si="40"/>
        <v>196517.38</v>
      </c>
      <c r="AY241" s="236">
        <f t="shared" si="38"/>
        <v>196517.38</v>
      </c>
      <c r="AZ241" s="236">
        <f t="shared" si="47"/>
        <v>130165.57</v>
      </c>
      <c r="BA241" s="236">
        <f t="shared" si="47"/>
        <v>130165.57</v>
      </c>
      <c r="BB241" s="236">
        <f t="shared" si="47"/>
        <v>130165.57</v>
      </c>
      <c r="BC241" s="236">
        <f t="shared" si="45"/>
        <v>130165.57</v>
      </c>
      <c r="BD241" s="236">
        <f t="shared" si="45"/>
        <v>130165.57</v>
      </c>
      <c r="BE241" s="236">
        <f t="shared" si="45"/>
        <v>130165.57</v>
      </c>
      <c r="BF241" s="236">
        <f t="shared" si="45"/>
        <v>130165.57</v>
      </c>
      <c r="BG241" s="236">
        <f t="shared" si="45"/>
        <v>130165.57</v>
      </c>
      <c r="BH241" s="236">
        <f t="shared" si="45"/>
        <v>130165.57</v>
      </c>
      <c r="BI241" s="236">
        <f t="shared" si="35"/>
        <v>130165.57</v>
      </c>
      <c r="BJ241" s="236">
        <f t="shared" si="35"/>
        <v>130165.57</v>
      </c>
      <c r="BK241" s="236">
        <f t="shared" si="35"/>
        <v>130165.57</v>
      </c>
      <c r="BL241" s="235">
        <f t="shared" si="41"/>
        <v>1561986.8400000005</v>
      </c>
      <c r="BM241" s="234"/>
      <c r="BN241" s="234"/>
      <c r="BO241" s="234"/>
      <c r="BP241" s="234"/>
      <c r="BQ241" s="234"/>
      <c r="BR241" s="234"/>
      <c r="BS241" s="234"/>
      <c r="BT241" s="234"/>
      <c r="BU241" s="234"/>
      <c r="BV241" s="234"/>
      <c r="BW241" s="234"/>
      <c r="BX241" s="234"/>
      <c r="BY241" s="234"/>
      <c r="BZ241" s="234"/>
      <c r="CA241" s="234"/>
      <c r="CB241" s="234"/>
      <c r="CC241" s="234"/>
      <c r="CD241" s="234"/>
      <c r="CE241" s="234"/>
      <c r="CF241" s="234"/>
      <c r="CG241" s="234"/>
      <c r="CH241" s="234"/>
      <c r="CI241" s="234"/>
    </row>
    <row r="242" spans="1:87">
      <c r="A242" s="234" t="s">
        <v>455</v>
      </c>
      <c r="B242" s="231">
        <v>5.28E-2</v>
      </c>
      <c r="C242" s="231">
        <v>2.4900000000000002E-2</v>
      </c>
      <c r="D242" s="220">
        <v>32214803.190000001</v>
      </c>
      <c r="E242" s="220">
        <v>32214803.190000001</v>
      </c>
      <c r="F242" s="220">
        <v>32214803.190000001</v>
      </c>
      <c r="G242" s="220">
        <v>32214803.190000001</v>
      </c>
      <c r="H242" s="220">
        <v>32214803.190000001</v>
      </c>
      <c r="I242" s="220">
        <v>32214803.190000001</v>
      </c>
      <c r="J242" s="220">
        <v>32214803.190000001</v>
      </c>
      <c r="K242" s="220">
        <v>32326060.415000003</v>
      </c>
      <c r="L242" s="220">
        <v>32437317.640000001</v>
      </c>
      <c r="M242" s="220">
        <v>32437317.640000001</v>
      </c>
      <c r="N242" s="220">
        <v>32437317.640000001</v>
      </c>
      <c r="O242" s="220">
        <v>32437317.640000001</v>
      </c>
      <c r="P242" s="220">
        <f t="shared" si="42"/>
        <v>387578953.30499995</v>
      </c>
      <c r="Q242" s="220">
        <v>32437317.640000001</v>
      </c>
      <c r="R242" s="220">
        <v>32437317.640000001</v>
      </c>
      <c r="S242" s="220">
        <v>32437317.640000001</v>
      </c>
      <c r="T242" s="220">
        <v>32437317.640000001</v>
      </c>
      <c r="U242" s="220">
        <v>32437317.640000001</v>
      </c>
      <c r="V242" s="220">
        <v>32437317.640000001</v>
      </c>
      <c r="W242" s="220">
        <v>32437317.640000001</v>
      </c>
      <c r="X242" s="220">
        <v>32437317.640000001</v>
      </c>
      <c r="Y242" s="220">
        <v>32437317.640000001</v>
      </c>
      <c r="Z242" s="220">
        <v>32437317.640000001</v>
      </c>
      <c r="AA242" s="220">
        <v>32437317.640000001</v>
      </c>
      <c r="AB242" s="220">
        <v>32437317.640000001</v>
      </c>
      <c r="AC242" s="220">
        <v>32437317.640000001</v>
      </c>
      <c r="AD242" s="220">
        <v>32437317.640000001</v>
      </c>
      <c r="AE242" s="220">
        <v>32437317.640000001</v>
      </c>
      <c r="AF242" s="220">
        <v>32437317.640000001</v>
      </c>
      <c r="AG242" s="220">
        <f t="shared" si="43"/>
        <v>389247811.67999989</v>
      </c>
      <c r="AH242" s="234"/>
      <c r="AI242" s="235">
        <f t="shared" si="46"/>
        <v>141745.13</v>
      </c>
      <c r="AJ242" s="235">
        <f t="shared" si="46"/>
        <v>141745.13</v>
      </c>
      <c r="AK242" s="235">
        <f t="shared" si="46"/>
        <v>141745.13</v>
      </c>
      <c r="AL242" s="235">
        <f t="shared" si="44"/>
        <v>141745.13</v>
      </c>
      <c r="AM242" s="235">
        <f t="shared" si="44"/>
        <v>141745.13</v>
      </c>
      <c r="AN242" s="235">
        <f t="shared" si="44"/>
        <v>141745.13</v>
      </c>
      <c r="AO242" s="235">
        <f t="shared" si="44"/>
        <v>141745.13</v>
      </c>
      <c r="AP242" s="235">
        <f t="shared" si="44"/>
        <v>142234.67000000001</v>
      </c>
      <c r="AQ242" s="235">
        <f t="shared" si="44"/>
        <v>142724.20000000001</v>
      </c>
      <c r="AR242" s="235">
        <f t="shared" si="34"/>
        <v>142724.20000000001</v>
      </c>
      <c r="AS242" s="235">
        <f t="shared" si="34"/>
        <v>142724.20000000001</v>
      </c>
      <c r="AT242" s="235">
        <f t="shared" si="34"/>
        <v>142724.20000000001</v>
      </c>
      <c r="AU242" s="236">
        <f t="shared" si="39"/>
        <v>1705347.38</v>
      </c>
      <c r="AV242" s="236">
        <f t="shared" si="40"/>
        <v>142724.20000000001</v>
      </c>
      <c r="AW242" s="236">
        <f t="shared" si="40"/>
        <v>142724.20000000001</v>
      </c>
      <c r="AX242" s="236">
        <f t="shared" si="40"/>
        <v>142724.20000000001</v>
      </c>
      <c r="AY242" s="236">
        <f t="shared" si="38"/>
        <v>142724.20000000001</v>
      </c>
      <c r="AZ242" s="236">
        <f t="shared" si="47"/>
        <v>67307.429999999993</v>
      </c>
      <c r="BA242" s="236">
        <f t="shared" si="47"/>
        <v>67307.429999999993</v>
      </c>
      <c r="BB242" s="236">
        <f t="shared" si="47"/>
        <v>67307.429999999993</v>
      </c>
      <c r="BC242" s="236">
        <f t="shared" si="45"/>
        <v>67307.429999999993</v>
      </c>
      <c r="BD242" s="236">
        <f t="shared" si="45"/>
        <v>67307.429999999993</v>
      </c>
      <c r="BE242" s="236">
        <f t="shared" si="45"/>
        <v>67307.429999999993</v>
      </c>
      <c r="BF242" s="236">
        <f t="shared" si="45"/>
        <v>67307.429999999993</v>
      </c>
      <c r="BG242" s="236">
        <f t="shared" si="45"/>
        <v>67307.429999999993</v>
      </c>
      <c r="BH242" s="236">
        <f t="shared" si="45"/>
        <v>67307.429999999993</v>
      </c>
      <c r="BI242" s="236">
        <f t="shared" si="35"/>
        <v>67307.429999999993</v>
      </c>
      <c r="BJ242" s="236">
        <f t="shared" si="35"/>
        <v>67307.429999999993</v>
      </c>
      <c r="BK242" s="236">
        <f t="shared" si="35"/>
        <v>67307.429999999993</v>
      </c>
      <c r="BL242" s="235">
        <f t="shared" si="41"/>
        <v>807689.15999999968</v>
      </c>
      <c r="BM242" s="234"/>
      <c r="BN242" s="234"/>
      <c r="BO242" s="234"/>
      <c r="BP242" s="234"/>
      <c r="BQ242" s="234"/>
      <c r="BR242" s="234"/>
      <c r="BS242" s="234"/>
      <c r="BT242" s="234"/>
      <c r="BU242" s="234"/>
      <c r="BV242" s="234"/>
      <c r="BW242" s="234"/>
      <c r="BX242" s="234"/>
      <c r="BY242" s="234"/>
      <c r="BZ242" s="234"/>
      <c r="CA242" s="234"/>
      <c r="CB242" s="234"/>
      <c r="CC242" s="234"/>
      <c r="CD242" s="234"/>
      <c r="CE242" s="234"/>
      <c r="CF242" s="234"/>
      <c r="CG242" s="234"/>
      <c r="CH242" s="234"/>
      <c r="CI242" s="234"/>
    </row>
    <row r="243" spans="1:87">
      <c r="A243" s="234" t="s">
        <v>456</v>
      </c>
      <c r="B243" s="231">
        <v>5.8099999999999999E-2</v>
      </c>
      <c r="C243" s="231">
        <v>1.8700000000000001E-2</v>
      </c>
      <c r="D243" s="220">
        <v>26681256.469999999</v>
      </c>
      <c r="E243" s="220">
        <v>26681256.469999999</v>
      </c>
      <c r="F243" s="220">
        <v>26681256.469999999</v>
      </c>
      <c r="G243" s="220">
        <v>26681256.469999999</v>
      </c>
      <c r="H243" s="220">
        <v>26697939.059999999</v>
      </c>
      <c r="I243" s="220">
        <v>26714621.640000001</v>
      </c>
      <c r="J243" s="220">
        <v>26748021.324999999</v>
      </c>
      <c r="K243" s="220">
        <v>26781421.010000002</v>
      </c>
      <c r="L243" s="220">
        <v>26781421.010000002</v>
      </c>
      <c r="M243" s="220">
        <v>26781421.010000002</v>
      </c>
      <c r="N243" s="220">
        <v>26781421.010000002</v>
      </c>
      <c r="O243" s="220">
        <v>26781421.010000002</v>
      </c>
      <c r="P243" s="220">
        <f t="shared" si="42"/>
        <v>320792712.95499992</v>
      </c>
      <c r="Q243" s="220">
        <v>26781421.010000002</v>
      </c>
      <c r="R243" s="220">
        <v>26781421.010000002</v>
      </c>
      <c r="S243" s="220">
        <v>26781421.010000002</v>
      </c>
      <c r="T243" s="220">
        <v>26781421.010000002</v>
      </c>
      <c r="U243" s="220">
        <v>26781421.010000002</v>
      </c>
      <c r="V243" s="220">
        <v>26781421.010000002</v>
      </c>
      <c r="W243" s="220">
        <v>26781421.010000002</v>
      </c>
      <c r="X243" s="220">
        <v>26781421.010000002</v>
      </c>
      <c r="Y243" s="220">
        <v>26781421.010000002</v>
      </c>
      <c r="Z243" s="220">
        <v>26781421.010000002</v>
      </c>
      <c r="AA243" s="220">
        <v>26781421.010000002</v>
      </c>
      <c r="AB243" s="220">
        <v>26781421.010000002</v>
      </c>
      <c r="AC243" s="220">
        <v>26781421.010000002</v>
      </c>
      <c r="AD243" s="220">
        <v>31322282.755000003</v>
      </c>
      <c r="AE243" s="220">
        <v>35863144.5</v>
      </c>
      <c r="AF243" s="220">
        <v>35863144.5</v>
      </c>
      <c r="AG243" s="220">
        <f t="shared" si="43"/>
        <v>344081360.84499997</v>
      </c>
      <c r="AH243" s="234"/>
      <c r="AI243" s="235">
        <f t="shared" si="46"/>
        <v>129181.75</v>
      </c>
      <c r="AJ243" s="235">
        <f t="shared" si="46"/>
        <v>129181.75</v>
      </c>
      <c r="AK243" s="235">
        <f t="shared" si="46"/>
        <v>129181.75</v>
      </c>
      <c r="AL243" s="235">
        <f t="shared" si="44"/>
        <v>129181.75</v>
      </c>
      <c r="AM243" s="235">
        <f t="shared" si="44"/>
        <v>129262.52</v>
      </c>
      <c r="AN243" s="235">
        <f t="shared" si="44"/>
        <v>129343.29</v>
      </c>
      <c r="AO243" s="235">
        <f t="shared" si="44"/>
        <v>129505</v>
      </c>
      <c r="AP243" s="235">
        <f t="shared" si="44"/>
        <v>129666.71</v>
      </c>
      <c r="AQ243" s="235">
        <f t="shared" si="44"/>
        <v>129666.71</v>
      </c>
      <c r="AR243" s="235">
        <f t="shared" si="34"/>
        <v>129666.71</v>
      </c>
      <c r="AS243" s="235">
        <f t="shared" si="34"/>
        <v>129666.71</v>
      </c>
      <c r="AT243" s="235">
        <f t="shared" si="34"/>
        <v>129666.71</v>
      </c>
      <c r="AU243" s="236">
        <f t="shared" si="39"/>
        <v>1553171.3599999999</v>
      </c>
      <c r="AV243" s="236">
        <f t="shared" si="40"/>
        <v>129666.71</v>
      </c>
      <c r="AW243" s="236">
        <f t="shared" si="40"/>
        <v>129666.71</v>
      </c>
      <c r="AX243" s="236">
        <f t="shared" si="40"/>
        <v>129666.71</v>
      </c>
      <c r="AY243" s="236">
        <f t="shared" si="38"/>
        <v>129666.71</v>
      </c>
      <c r="AZ243" s="236">
        <f t="shared" si="47"/>
        <v>41734.379999999997</v>
      </c>
      <c r="BA243" s="236">
        <f t="shared" si="47"/>
        <v>41734.379999999997</v>
      </c>
      <c r="BB243" s="236">
        <f t="shared" si="47"/>
        <v>41734.379999999997</v>
      </c>
      <c r="BC243" s="236">
        <f t="shared" si="45"/>
        <v>41734.379999999997</v>
      </c>
      <c r="BD243" s="236">
        <f t="shared" si="45"/>
        <v>41734.379999999997</v>
      </c>
      <c r="BE243" s="236">
        <f t="shared" si="45"/>
        <v>41734.379999999997</v>
      </c>
      <c r="BF243" s="236">
        <f t="shared" si="45"/>
        <v>41734.379999999997</v>
      </c>
      <c r="BG243" s="236">
        <f t="shared" si="45"/>
        <v>41734.379999999997</v>
      </c>
      <c r="BH243" s="236">
        <f t="shared" si="45"/>
        <v>41734.379999999997</v>
      </c>
      <c r="BI243" s="236">
        <f t="shared" si="35"/>
        <v>48810.559999999998</v>
      </c>
      <c r="BJ243" s="236">
        <f t="shared" si="35"/>
        <v>55886.73</v>
      </c>
      <c r="BK243" s="236">
        <f t="shared" si="35"/>
        <v>55886.73</v>
      </c>
      <c r="BL243" s="235">
        <f t="shared" si="41"/>
        <v>536193.43999999994</v>
      </c>
      <c r="BM243" s="234"/>
      <c r="BN243" s="234"/>
      <c r="BO243" s="234"/>
      <c r="BP243" s="234"/>
      <c r="BQ243" s="234"/>
      <c r="BR243" s="234"/>
      <c r="BS243" s="234"/>
      <c r="BT243" s="234"/>
      <c r="BU243" s="234"/>
      <c r="BV243" s="234"/>
      <c r="BW243" s="234"/>
      <c r="BX243" s="234"/>
      <c r="BY243" s="234"/>
      <c r="BZ243" s="234"/>
      <c r="CA243" s="234"/>
      <c r="CB243" s="234"/>
      <c r="CC243" s="234"/>
      <c r="CD243" s="234"/>
      <c r="CE243" s="234"/>
      <c r="CF243" s="234"/>
      <c r="CG243" s="234"/>
      <c r="CH243" s="234"/>
      <c r="CI243" s="234"/>
    </row>
    <row r="244" spans="1:87">
      <c r="A244" s="234" t="s">
        <v>457</v>
      </c>
      <c r="B244" s="231">
        <v>4.7400000000000005E-2</v>
      </c>
      <c r="C244" s="231">
        <v>3.6299999999999999E-2</v>
      </c>
      <c r="D244" s="220">
        <v>28833202.469999999</v>
      </c>
      <c r="E244" s="220">
        <v>28833202.469999999</v>
      </c>
      <c r="F244" s="220">
        <v>28833202.469999999</v>
      </c>
      <c r="G244" s="220">
        <v>28833202.469999999</v>
      </c>
      <c r="H244" s="220">
        <v>28833202.469999999</v>
      </c>
      <c r="I244" s="220">
        <v>28833202.469999999</v>
      </c>
      <c r="J244" s="220">
        <v>28833202.469999999</v>
      </c>
      <c r="K244" s="220">
        <v>28833202.469999999</v>
      </c>
      <c r="L244" s="220">
        <v>28833202.469999999</v>
      </c>
      <c r="M244" s="220">
        <v>28833202.469999999</v>
      </c>
      <c r="N244" s="220">
        <v>28833202.469999999</v>
      </c>
      <c r="O244" s="220">
        <v>28833202.469999999</v>
      </c>
      <c r="P244" s="220">
        <f t="shared" si="42"/>
        <v>345998429.63999999</v>
      </c>
      <c r="Q244" s="220">
        <v>28833202.469999999</v>
      </c>
      <c r="R244" s="220">
        <v>28833202.469999999</v>
      </c>
      <c r="S244" s="220">
        <v>28833202.469999999</v>
      </c>
      <c r="T244" s="220">
        <v>28833202.469999999</v>
      </c>
      <c r="U244" s="220">
        <v>28833202.469999999</v>
      </c>
      <c r="V244" s="220">
        <v>28833202.469999999</v>
      </c>
      <c r="W244" s="220">
        <v>28833202.469999999</v>
      </c>
      <c r="X244" s="220">
        <v>28833202.469999999</v>
      </c>
      <c r="Y244" s="220">
        <v>28833202.469999999</v>
      </c>
      <c r="Z244" s="220">
        <v>28833202.469999999</v>
      </c>
      <c r="AA244" s="220">
        <v>28833202.469999999</v>
      </c>
      <c r="AB244" s="220">
        <v>28833202.469999999</v>
      </c>
      <c r="AC244" s="220">
        <v>28833202.469999999</v>
      </c>
      <c r="AD244" s="220">
        <v>28833202.469999999</v>
      </c>
      <c r="AE244" s="220">
        <v>28833202.469999999</v>
      </c>
      <c r="AF244" s="220">
        <v>28833202.469999999</v>
      </c>
      <c r="AG244" s="220">
        <f t="shared" si="43"/>
        <v>345998429.63999999</v>
      </c>
      <c r="AH244" s="234"/>
      <c r="AI244" s="235">
        <f t="shared" si="46"/>
        <v>113891.15</v>
      </c>
      <c r="AJ244" s="235">
        <f t="shared" si="46"/>
        <v>113891.15</v>
      </c>
      <c r="AK244" s="235">
        <f t="shared" si="46"/>
        <v>113891.15</v>
      </c>
      <c r="AL244" s="235">
        <f t="shared" si="44"/>
        <v>113891.15</v>
      </c>
      <c r="AM244" s="235">
        <f t="shared" si="44"/>
        <v>113891.15</v>
      </c>
      <c r="AN244" s="235">
        <f t="shared" si="44"/>
        <v>113891.15</v>
      </c>
      <c r="AO244" s="235">
        <f t="shared" si="44"/>
        <v>113891.15</v>
      </c>
      <c r="AP244" s="235">
        <f t="shared" si="44"/>
        <v>113891.15</v>
      </c>
      <c r="AQ244" s="235">
        <f t="shared" si="44"/>
        <v>113891.15</v>
      </c>
      <c r="AR244" s="235">
        <f t="shared" si="34"/>
        <v>113891.15</v>
      </c>
      <c r="AS244" s="235">
        <f t="shared" si="34"/>
        <v>113891.15</v>
      </c>
      <c r="AT244" s="235">
        <f t="shared" si="34"/>
        <v>113891.15</v>
      </c>
      <c r="AU244" s="236">
        <f t="shared" si="39"/>
        <v>1366693.7999999998</v>
      </c>
      <c r="AV244" s="236">
        <f t="shared" si="40"/>
        <v>113891.15</v>
      </c>
      <c r="AW244" s="236">
        <f t="shared" si="40"/>
        <v>113891.15</v>
      </c>
      <c r="AX244" s="236">
        <f t="shared" si="40"/>
        <v>113891.15</v>
      </c>
      <c r="AY244" s="236">
        <f t="shared" si="38"/>
        <v>113891.15</v>
      </c>
      <c r="AZ244" s="236">
        <f t="shared" si="47"/>
        <v>87220.44</v>
      </c>
      <c r="BA244" s="236">
        <f t="shared" si="47"/>
        <v>87220.44</v>
      </c>
      <c r="BB244" s="236">
        <f t="shared" si="47"/>
        <v>87220.44</v>
      </c>
      <c r="BC244" s="236">
        <f t="shared" si="45"/>
        <v>87220.44</v>
      </c>
      <c r="BD244" s="236">
        <f t="shared" si="45"/>
        <v>87220.44</v>
      </c>
      <c r="BE244" s="236">
        <f t="shared" si="45"/>
        <v>87220.44</v>
      </c>
      <c r="BF244" s="236">
        <f t="shared" si="45"/>
        <v>87220.44</v>
      </c>
      <c r="BG244" s="236">
        <f t="shared" si="45"/>
        <v>87220.44</v>
      </c>
      <c r="BH244" s="236">
        <f t="shared" si="45"/>
        <v>87220.44</v>
      </c>
      <c r="BI244" s="236">
        <f t="shared" si="35"/>
        <v>87220.44</v>
      </c>
      <c r="BJ244" s="236">
        <f t="shared" si="35"/>
        <v>87220.44</v>
      </c>
      <c r="BK244" s="236">
        <f t="shared" si="35"/>
        <v>87220.44</v>
      </c>
      <c r="BL244" s="235">
        <f t="shared" si="41"/>
        <v>1046645.2799999998</v>
      </c>
      <c r="BM244" s="234"/>
      <c r="BN244" s="234"/>
      <c r="BO244" s="234"/>
      <c r="BP244" s="234"/>
      <c r="BQ244" s="234"/>
      <c r="BR244" s="234"/>
      <c r="BS244" s="234"/>
      <c r="BT244" s="234"/>
      <c r="BU244" s="234"/>
      <c r="BV244" s="234"/>
      <c r="BW244" s="234"/>
      <c r="BX244" s="234"/>
      <c r="BY244" s="234"/>
      <c r="BZ244" s="234"/>
      <c r="CA244" s="234"/>
      <c r="CB244" s="234"/>
      <c r="CC244" s="234"/>
      <c r="CD244" s="234"/>
      <c r="CE244" s="234"/>
      <c r="CF244" s="234"/>
      <c r="CG244" s="234"/>
      <c r="CH244" s="234"/>
      <c r="CI244" s="234"/>
    </row>
    <row r="245" spans="1:87">
      <c r="A245" s="234" t="s">
        <v>458</v>
      </c>
      <c r="B245" s="231">
        <v>0</v>
      </c>
      <c r="C245" s="231">
        <v>0</v>
      </c>
      <c r="D245" s="220">
        <v>0</v>
      </c>
      <c r="E245" s="220">
        <v>0</v>
      </c>
      <c r="F245" s="220">
        <v>0</v>
      </c>
      <c r="G245" s="220">
        <v>0</v>
      </c>
      <c r="H245" s="220">
        <v>0</v>
      </c>
      <c r="I245" s="220">
        <v>0</v>
      </c>
      <c r="J245" s="220">
        <v>0</v>
      </c>
      <c r="K245" s="220">
        <v>0</v>
      </c>
      <c r="L245" s="220">
        <v>0</v>
      </c>
      <c r="M245" s="220">
        <v>0</v>
      </c>
      <c r="N245" s="220">
        <v>0</v>
      </c>
      <c r="O245" s="220">
        <v>0</v>
      </c>
      <c r="P245" s="220">
        <f t="shared" si="42"/>
        <v>0</v>
      </c>
      <c r="Q245" s="220">
        <v>0</v>
      </c>
      <c r="R245" s="220">
        <v>0</v>
      </c>
      <c r="S245" s="220">
        <v>0</v>
      </c>
      <c r="T245" s="220">
        <v>0</v>
      </c>
      <c r="U245" s="220">
        <v>0</v>
      </c>
      <c r="V245" s="220">
        <v>0</v>
      </c>
      <c r="W245" s="220">
        <v>0</v>
      </c>
      <c r="X245" s="220">
        <v>0</v>
      </c>
      <c r="Y245" s="220">
        <v>0</v>
      </c>
      <c r="Z245" s="220">
        <v>0</v>
      </c>
      <c r="AA245" s="220">
        <v>0</v>
      </c>
      <c r="AB245" s="220">
        <v>0</v>
      </c>
      <c r="AC245" s="220">
        <v>0</v>
      </c>
      <c r="AD245" s="220">
        <v>0</v>
      </c>
      <c r="AE245" s="220">
        <v>0</v>
      </c>
      <c r="AF245" s="220">
        <v>0</v>
      </c>
      <c r="AG245" s="220">
        <f t="shared" si="43"/>
        <v>0</v>
      </c>
      <c r="AH245" s="234"/>
      <c r="AI245" s="235">
        <f t="shared" si="46"/>
        <v>0</v>
      </c>
      <c r="AJ245" s="235">
        <f t="shared" si="46"/>
        <v>0</v>
      </c>
      <c r="AK245" s="235">
        <f t="shared" si="46"/>
        <v>0</v>
      </c>
      <c r="AL245" s="235">
        <f t="shared" si="44"/>
        <v>0</v>
      </c>
      <c r="AM245" s="235">
        <f t="shared" si="44"/>
        <v>0</v>
      </c>
      <c r="AN245" s="235">
        <f t="shared" si="44"/>
        <v>0</v>
      </c>
      <c r="AO245" s="235">
        <f t="shared" si="44"/>
        <v>0</v>
      </c>
      <c r="AP245" s="235">
        <f t="shared" si="44"/>
        <v>0</v>
      </c>
      <c r="AQ245" s="235">
        <f t="shared" si="44"/>
        <v>0</v>
      </c>
      <c r="AR245" s="235">
        <f t="shared" si="34"/>
        <v>0</v>
      </c>
      <c r="AS245" s="235">
        <f t="shared" si="34"/>
        <v>0</v>
      </c>
      <c r="AT245" s="235">
        <f t="shared" si="34"/>
        <v>0</v>
      </c>
      <c r="AU245" s="236">
        <f t="shared" si="39"/>
        <v>0</v>
      </c>
      <c r="AV245" s="236">
        <f t="shared" si="40"/>
        <v>0</v>
      </c>
      <c r="AW245" s="236">
        <f t="shared" si="40"/>
        <v>0</v>
      </c>
      <c r="AX245" s="236">
        <f t="shared" si="40"/>
        <v>0</v>
      </c>
      <c r="AY245" s="236">
        <f t="shared" si="38"/>
        <v>0</v>
      </c>
      <c r="AZ245" s="236">
        <f t="shared" si="47"/>
        <v>0</v>
      </c>
      <c r="BA245" s="236">
        <f t="shared" si="47"/>
        <v>0</v>
      </c>
      <c r="BB245" s="236">
        <f t="shared" si="47"/>
        <v>0</v>
      </c>
      <c r="BC245" s="236">
        <f t="shared" si="45"/>
        <v>0</v>
      </c>
      <c r="BD245" s="236">
        <f t="shared" si="45"/>
        <v>0</v>
      </c>
      <c r="BE245" s="236">
        <f t="shared" si="45"/>
        <v>0</v>
      </c>
      <c r="BF245" s="236">
        <f t="shared" si="45"/>
        <v>0</v>
      </c>
      <c r="BG245" s="236">
        <f t="shared" si="45"/>
        <v>0</v>
      </c>
      <c r="BH245" s="236">
        <f t="shared" si="45"/>
        <v>0</v>
      </c>
      <c r="BI245" s="236">
        <f t="shared" si="35"/>
        <v>0</v>
      </c>
      <c r="BJ245" s="236">
        <f t="shared" si="35"/>
        <v>0</v>
      </c>
      <c r="BK245" s="236">
        <f t="shared" si="35"/>
        <v>0</v>
      </c>
      <c r="BL245" s="235">
        <f t="shared" si="41"/>
        <v>0</v>
      </c>
      <c r="BM245" s="234"/>
      <c r="BN245" s="234"/>
      <c r="BO245" s="234"/>
      <c r="BP245" s="234"/>
      <c r="BQ245" s="234"/>
      <c r="BR245" s="234"/>
      <c r="BS245" s="234"/>
      <c r="BT245" s="234"/>
      <c r="BU245" s="234"/>
      <c r="BV245" s="234"/>
      <c r="BW245" s="234"/>
      <c r="BX245" s="234"/>
      <c r="BY245" s="234"/>
      <c r="BZ245" s="234"/>
      <c r="CA245" s="234"/>
      <c r="CB245" s="234"/>
      <c r="CC245" s="234"/>
      <c r="CD245" s="234"/>
      <c r="CE245" s="234"/>
      <c r="CF245" s="234"/>
      <c r="CG245" s="234"/>
      <c r="CH245" s="234"/>
      <c r="CI245" s="234"/>
    </row>
    <row r="246" spans="1:87">
      <c r="A246" s="234" t="s">
        <v>459</v>
      </c>
      <c r="B246" s="231">
        <v>5.5300000000000002E-2</v>
      </c>
      <c r="C246" s="231">
        <v>3.0800000000000001E-2</v>
      </c>
      <c r="D246" s="220">
        <v>19888983.489999998</v>
      </c>
      <c r="E246" s="220">
        <v>19888983.489999998</v>
      </c>
      <c r="F246" s="220">
        <v>19733757.920000002</v>
      </c>
      <c r="G246" s="220">
        <v>19578532.350000001</v>
      </c>
      <c r="H246" s="220">
        <v>19578532.350000001</v>
      </c>
      <c r="I246" s="220">
        <v>19578532.350000001</v>
      </c>
      <c r="J246" s="220">
        <v>19578532.350000001</v>
      </c>
      <c r="K246" s="220">
        <v>19578532.350000001</v>
      </c>
      <c r="L246" s="220">
        <v>19578532.350000001</v>
      </c>
      <c r="M246" s="220">
        <v>19578532.350000001</v>
      </c>
      <c r="N246" s="220">
        <v>19578532.350000001</v>
      </c>
      <c r="O246" s="220">
        <v>19578532.350000001</v>
      </c>
      <c r="P246" s="220">
        <f t="shared" si="42"/>
        <v>235718516.04999995</v>
      </c>
      <c r="Q246" s="220">
        <v>19578532.350000001</v>
      </c>
      <c r="R246" s="220">
        <v>19578532.350000001</v>
      </c>
      <c r="S246" s="220">
        <v>19578532.350000001</v>
      </c>
      <c r="T246" s="220">
        <v>19578532.350000001</v>
      </c>
      <c r="U246" s="220">
        <v>19578532.350000001</v>
      </c>
      <c r="V246" s="220">
        <v>19578532.350000001</v>
      </c>
      <c r="W246" s="220">
        <v>19578532.350000001</v>
      </c>
      <c r="X246" s="220">
        <v>19578532.350000001</v>
      </c>
      <c r="Y246" s="220">
        <v>19578532.350000001</v>
      </c>
      <c r="Z246" s="220">
        <v>19578532.350000001</v>
      </c>
      <c r="AA246" s="220">
        <v>19578532.350000001</v>
      </c>
      <c r="AB246" s="220">
        <v>19578532.350000001</v>
      </c>
      <c r="AC246" s="220">
        <v>19578532.350000001</v>
      </c>
      <c r="AD246" s="220">
        <v>19578532.350000001</v>
      </c>
      <c r="AE246" s="220">
        <v>19578532.350000001</v>
      </c>
      <c r="AF246" s="220">
        <v>19578532.350000001</v>
      </c>
      <c r="AG246" s="220">
        <f t="shared" si="43"/>
        <v>234942388.19999996</v>
      </c>
      <c r="AH246" s="234"/>
      <c r="AI246" s="235">
        <f t="shared" si="46"/>
        <v>91655.07</v>
      </c>
      <c r="AJ246" s="235">
        <f t="shared" si="46"/>
        <v>91655.07</v>
      </c>
      <c r="AK246" s="235">
        <f t="shared" si="46"/>
        <v>90939.73</v>
      </c>
      <c r="AL246" s="235">
        <f t="shared" si="44"/>
        <v>90224.4</v>
      </c>
      <c r="AM246" s="235">
        <f t="shared" si="44"/>
        <v>90224.4</v>
      </c>
      <c r="AN246" s="235">
        <f t="shared" si="44"/>
        <v>90224.4</v>
      </c>
      <c r="AO246" s="235">
        <f t="shared" si="44"/>
        <v>90224.4</v>
      </c>
      <c r="AP246" s="235">
        <f t="shared" si="44"/>
        <v>90224.4</v>
      </c>
      <c r="AQ246" s="235">
        <f t="shared" si="44"/>
        <v>90224.4</v>
      </c>
      <c r="AR246" s="235">
        <f t="shared" si="34"/>
        <v>90224.4</v>
      </c>
      <c r="AS246" s="235">
        <f t="shared" si="34"/>
        <v>90224.4</v>
      </c>
      <c r="AT246" s="235">
        <f t="shared" si="34"/>
        <v>90224.4</v>
      </c>
      <c r="AU246" s="236">
        <f t="shared" si="39"/>
        <v>1086269.4700000002</v>
      </c>
      <c r="AV246" s="236">
        <f t="shared" si="40"/>
        <v>90224.4</v>
      </c>
      <c r="AW246" s="236">
        <f t="shared" si="40"/>
        <v>90224.4</v>
      </c>
      <c r="AX246" s="236">
        <f t="shared" si="40"/>
        <v>90224.4</v>
      </c>
      <c r="AY246" s="236">
        <f t="shared" si="38"/>
        <v>90224.4</v>
      </c>
      <c r="AZ246" s="236">
        <f t="shared" si="47"/>
        <v>50251.57</v>
      </c>
      <c r="BA246" s="236">
        <f t="shared" si="47"/>
        <v>50251.57</v>
      </c>
      <c r="BB246" s="236">
        <f t="shared" si="47"/>
        <v>50251.57</v>
      </c>
      <c r="BC246" s="236">
        <f t="shared" si="45"/>
        <v>50251.57</v>
      </c>
      <c r="BD246" s="236">
        <f t="shared" si="45"/>
        <v>50251.57</v>
      </c>
      <c r="BE246" s="236">
        <f t="shared" si="45"/>
        <v>50251.57</v>
      </c>
      <c r="BF246" s="236">
        <f t="shared" si="45"/>
        <v>50251.57</v>
      </c>
      <c r="BG246" s="236">
        <f t="shared" si="45"/>
        <v>50251.57</v>
      </c>
      <c r="BH246" s="236">
        <f t="shared" si="45"/>
        <v>50251.57</v>
      </c>
      <c r="BI246" s="236">
        <f t="shared" si="35"/>
        <v>50251.57</v>
      </c>
      <c r="BJ246" s="236">
        <f t="shared" si="35"/>
        <v>50251.57</v>
      </c>
      <c r="BK246" s="236">
        <f t="shared" si="35"/>
        <v>50251.57</v>
      </c>
      <c r="BL246" s="235">
        <f t="shared" si="41"/>
        <v>603018.84</v>
      </c>
      <c r="BM246" s="234"/>
      <c r="BN246" s="234"/>
      <c r="BO246" s="234"/>
      <c r="BP246" s="234"/>
      <c r="BQ246" s="234"/>
      <c r="BR246" s="234"/>
      <c r="BS246" s="234"/>
      <c r="BT246" s="234"/>
      <c r="BU246" s="234"/>
      <c r="BV246" s="234"/>
      <c r="BW246" s="234"/>
      <c r="BX246" s="234"/>
      <c r="BY246" s="234"/>
      <c r="BZ246" s="234"/>
      <c r="CA246" s="234"/>
      <c r="CB246" s="234"/>
      <c r="CC246" s="234"/>
      <c r="CD246" s="234"/>
      <c r="CE246" s="234"/>
      <c r="CF246" s="234"/>
      <c r="CG246" s="234"/>
      <c r="CH246" s="234"/>
      <c r="CI246" s="234"/>
    </row>
    <row r="247" spans="1:87">
      <c r="A247" s="234" t="s">
        <v>460</v>
      </c>
      <c r="B247" s="231">
        <v>4.4900000000000002E-2</v>
      </c>
      <c r="C247" s="231">
        <v>2.8299999999999999E-2</v>
      </c>
      <c r="D247" s="220">
        <v>25884579.52</v>
      </c>
      <c r="E247" s="220">
        <v>25885861.43</v>
      </c>
      <c r="F247" s="220">
        <v>25938633.23</v>
      </c>
      <c r="G247" s="220">
        <v>25994187.199999999</v>
      </c>
      <c r="H247" s="220">
        <v>26003525.329999998</v>
      </c>
      <c r="I247" s="220">
        <v>25847305.079999998</v>
      </c>
      <c r="J247" s="220">
        <v>25693273.879999999</v>
      </c>
      <c r="K247" s="220">
        <v>25902018.879999999</v>
      </c>
      <c r="L247" s="220">
        <v>26102018.879999999</v>
      </c>
      <c r="M247" s="220">
        <v>26208477.18</v>
      </c>
      <c r="N247" s="220">
        <v>26314935.48</v>
      </c>
      <c r="O247" s="220">
        <v>26314935.48</v>
      </c>
      <c r="P247" s="220">
        <f t="shared" si="42"/>
        <v>312089751.57000005</v>
      </c>
      <c r="Q247" s="220">
        <v>26314935.48</v>
      </c>
      <c r="R247" s="220">
        <v>26314935.48</v>
      </c>
      <c r="S247" s="220">
        <v>26314935.48</v>
      </c>
      <c r="T247" s="220">
        <v>26530507.335000001</v>
      </c>
      <c r="U247" s="220">
        <v>26746079.190000001</v>
      </c>
      <c r="V247" s="220">
        <v>27045896.395</v>
      </c>
      <c r="W247" s="220">
        <v>27448573.700000003</v>
      </c>
      <c r="X247" s="220">
        <v>27551433.800000001</v>
      </c>
      <c r="Y247" s="220">
        <v>27551433.800000001</v>
      </c>
      <c r="Z247" s="220">
        <v>27583755.129999999</v>
      </c>
      <c r="AA247" s="220">
        <v>27616076.460000001</v>
      </c>
      <c r="AB247" s="220">
        <v>27616076.460000001</v>
      </c>
      <c r="AC247" s="220">
        <v>27616076.460000001</v>
      </c>
      <c r="AD247" s="220">
        <v>27616076.460000001</v>
      </c>
      <c r="AE247" s="220">
        <v>27616076.460000001</v>
      </c>
      <c r="AF247" s="220">
        <v>27616076.460000001</v>
      </c>
      <c r="AG247" s="220">
        <f t="shared" si="43"/>
        <v>329623630.77499998</v>
      </c>
      <c r="AH247" s="234"/>
      <c r="AI247" s="235">
        <f t="shared" si="46"/>
        <v>96851.47</v>
      </c>
      <c r="AJ247" s="235">
        <f t="shared" si="46"/>
        <v>96856.26</v>
      </c>
      <c r="AK247" s="235">
        <f t="shared" si="46"/>
        <v>97053.72</v>
      </c>
      <c r="AL247" s="235">
        <f t="shared" si="44"/>
        <v>97261.58</v>
      </c>
      <c r="AM247" s="235">
        <f t="shared" si="44"/>
        <v>97296.52</v>
      </c>
      <c r="AN247" s="235">
        <f t="shared" si="44"/>
        <v>96712</v>
      </c>
      <c r="AO247" s="235">
        <f t="shared" si="44"/>
        <v>96135.67</v>
      </c>
      <c r="AP247" s="235">
        <f t="shared" si="44"/>
        <v>96916.72</v>
      </c>
      <c r="AQ247" s="235">
        <f t="shared" si="44"/>
        <v>97665.05</v>
      </c>
      <c r="AR247" s="235">
        <f t="shared" si="34"/>
        <v>98063.39</v>
      </c>
      <c r="AS247" s="235">
        <f t="shared" si="34"/>
        <v>98461.72</v>
      </c>
      <c r="AT247" s="235">
        <f t="shared" si="34"/>
        <v>98461.72</v>
      </c>
      <c r="AU247" s="236">
        <f t="shared" si="39"/>
        <v>1167735.82</v>
      </c>
      <c r="AV247" s="236">
        <f t="shared" si="40"/>
        <v>98461.72</v>
      </c>
      <c r="AW247" s="236">
        <f t="shared" si="40"/>
        <v>98461.72</v>
      </c>
      <c r="AX247" s="236">
        <f t="shared" si="40"/>
        <v>98461.72</v>
      </c>
      <c r="AY247" s="236">
        <f t="shared" si="38"/>
        <v>99268.31</v>
      </c>
      <c r="AZ247" s="236">
        <f t="shared" si="47"/>
        <v>63076.17</v>
      </c>
      <c r="BA247" s="236">
        <f t="shared" si="47"/>
        <v>63783.24</v>
      </c>
      <c r="BB247" s="236">
        <f t="shared" si="47"/>
        <v>64732.89</v>
      </c>
      <c r="BC247" s="236">
        <f t="shared" si="45"/>
        <v>64975.46</v>
      </c>
      <c r="BD247" s="236">
        <f t="shared" si="45"/>
        <v>64975.46</v>
      </c>
      <c r="BE247" s="236">
        <f t="shared" si="45"/>
        <v>65051.69</v>
      </c>
      <c r="BF247" s="236">
        <f t="shared" si="45"/>
        <v>65127.91</v>
      </c>
      <c r="BG247" s="236">
        <f t="shared" si="45"/>
        <v>65127.91</v>
      </c>
      <c r="BH247" s="236">
        <f t="shared" si="45"/>
        <v>65127.91</v>
      </c>
      <c r="BI247" s="236">
        <f t="shared" si="35"/>
        <v>65127.91</v>
      </c>
      <c r="BJ247" s="236">
        <f t="shared" si="35"/>
        <v>65127.91</v>
      </c>
      <c r="BK247" s="236">
        <f t="shared" si="35"/>
        <v>65127.91</v>
      </c>
      <c r="BL247" s="235">
        <f t="shared" si="41"/>
        <v>777362.37000000011</v>
      </c>
      <c r="BM247" s="234"/>
      <c r="BN247" s="234"/>
      <c r="BO247" s="234"/>
      <c r="BP247" s="234"/>
      <c r="BQ247" s="234"/>
      <c r="BR247" s="234"/>
      <c r="BS247" s="234"/>
      <c r="BT247" s="234"/>
      <c r="BU247" s="234"/>
      <c r="BV247" s="234"/>
      <c r="BW247" s="234"/>
      <c r="BX247" s="234"/>
      <c r="BY247" s="234"/>
      <c r="BZ247" s="234"/>
      <c r="CA247" s="234"/>
      <c r="CB247" s="234"/>
      <c r="CC247" s="234"/>
      <c r="CD247" s="234"/>
      <c r="CE247" s="234"/>
      <c r="CF247" s="234"/>
      <c r="CG247" s="234"/>
      <c r="CH247" s="234"/>
      <c r="CI247" s="234"/>
    </row>
    <row r="248" spans="1:87">
      <c r="A248" s="234" t="s">
        <v>461</v>
      </c>
      <c r="B248" s="231">
        <v>4.58E-2</v>
      </c>
      <c r="C248" s="231">
        <v>2.9599999999999998E-2</v>
      </c>
      <c r="D248" s="220">
        <v>36186395.960000001</v>
      </c>
      <c r="E248" s="220">
        <v>36320652.280000001</v>
      </c>
      <c r="F248" s="220">
        <v>36447873.630000003</v>
      </c>
      <c r="G248" s="220">
        <v>36440838.659999996</v>
      </c>
      <c r="H248" s="220">
        <v>36440838.659999996</v>
      </c>
      <c r="I248" s="220">
        <v>36440838.659999996</v>
      </c>
      <c r="J248" s="220">
        <v>36440838.659999996</v>
      </c>
      <c r="K248" s="220">
        <v>36440838.659999996</v>
      </c>
      <c r="L248" s="220">
        <v>36440838.659999996</v>
      </c>
      <c r="M248" s="220">
        <v>36534779.305</v>
      </c>
      <c r="N248" s="220">
        <v>36628719.949999996</v>
      </c>
      <c r="O248" s="220">
        <v>36628719.949999996</v>
      </c>
      <c r="P248" s="220">
        <f t="shared" si="42"/>
        <v>437392173.03499991</v>
      </c>
      <c r="Q248" s="220">
        <v>36628719.949999996</v>
      </c>
      <c r="R248" s="220">
        <v>36628719.949999996</v>
      </c>
      <c r="S248" s="220">
        <v>41571030.734999992</v>
      </c>
      <c r="T248" s="220">
        <v>46513341.519999996</v>
      </c>
      <c r="U248" s="220">
        <v>46513341.519999996</v>
      </c>
      <c r="V248" s="220">
        <v>46513341.519999996</v>
      </c>
      <c r="W248" s="220">
        <v>46513341.519999996</v>
      </c>
      <c r="X248" s="220">
        <v>46513341.519999996</v>
      </c>
      <c r="Y248" s="220">
        <v>46513341.519999996</v>
      </c>
      <c r="Z248" s="220">
        <v>46650697.269999996</v>
      </c>
      <c r="AA248" s="220">
        <v>46788053.019999996</v>
      </c>
      <c r="AB248" s="220">
        <v>46788053.019999996</v>
      </c>
      <c r="AC248" s="220">
        <v>46788053.019999996</v>
      </c>
      <c r="AD248" s="220">
        <v>46788053.019999996</v>
      </c>
      <c r="AE248" s="220">
        <v>46788053.019999996</v>
      </c>
      <c r="AF248" s="220">
        <v>46788053.019999996</v>
      </c>
      <c r="AG248" s="220">
        <f t="shared" si="43"/>
        <v>559945722.98999989</v>
      </c>
      <c r="AH248" s="234"/>
      <c r="AI248" s="235">
        <f t="shared" si="46"/>
        <v>138111.41</v>
      </c>
      <c r="AJ248" s="235">
        <f t="shared" si="46"/>
        <v>138623.82</v>
      </c>
      <c r="AK248" s="235">
        <f t="shared" si="46"/>
        <v>139109.38</v>
      </c>
      <c r="AL248" s="235">
        <f t="shared" si="44"/>
        <v>139082.53</v>
      </c>
      <c r="AM248" s="235">
        <f t="shared" si="44"/>
        <v>139082.53</v>
      </c>
      <c r="AN248" s="235">
        <f t="shared" si="44"/>
        <v>139082.53</v>
      </c>
      <c r="AO248" s="235">
        <f t="shared" si="44"/>
        <v>139082.53</v>
      </c>
      <c r="AP248" s="235">
        <f t="shared" si="44"/>
        <v>139082.53</v>
      </c>
      <c r="AQ248" s="235">
        <f t="shared" si="44"/>
        <v>139082.53</v>
      </c>
      <c r="AR248" s="235">
        <f t="shared" si="34"/>
        <v>139441.07</v>
      </c>
      <c r="AS248" s="235">
        <f t="shared" si="34"/>
        <v>139799.60999999999</v>
      </c>
      <c r="AT248" s="235">
        <f t="shared" si="34"/>
        <v>139799.60999999999</v>
      </c>
      <c r="AU248" s="236">
        <f t="shared" si="39"/>
        <v>1669380.08</v>
      </c>
      <c r="AV248" s="236">
        <f t="shared" si="40"/>
        <v>139799.60999999999</v>
      </c>
      <c r="AW248" s="236">
        <f t="shared" si="40"/>
        <v>139799.60999999999</v>
      </c>
      <c r="AX248" s="236">
        <f t="shared" si="40"/>
        <v>158662.76999999999</v>
      </c>
      <c r="AY248" s="236">
        <f t="shared" si="38"/>
        <v>177525.92</v>
      </c>
      <c r="AZ248" s="236">
        <f t="shared" si="47"/>
        <v>114732.91</v>
      </c>
      <c r="BA248" s="236">
        <f t="shared" si="47"/>
        <v>114732.91</v>
      </c>
      <c r="BB248" s="236">
        <f t="shared" si="47"/>
        <v>114732.91</v>
      </c>
      <c r="BC248" s="236">
        <f t="shared" si="45"/>
        <v>114732.91</v>
      </c>
      <c r="BD248" s="236">
        <f t="shared" si="45"/>
        <v>114732.91</v>
      </c>
      <c r="BE248" s="236">
        <f t="shared" si="45"/>
        <v>115071.72</v>
      </c>
      <c r="BF248" s="236">
        <f t="shared" si="45"/>
        <v>115410.53</v>
      </c>
      <c r="BG248" s="236">
        <f t="shared" si="45"/>
        <v>115410.53</v>
      </c>
      <c r="BH248" s="236">
        <f t="shared" si="45"/>
        <v>115410.53</v>
      </c>
      <c r="BI248" s="236">
        <f t="shared" si="35"/>
        <v>115410.53</v>
      </c>
      <c r="BJ248" s="236">
        <f t="shared" si="35"/>
        <v>115410.53</v>
      </c>
      <c r="BK248" s="236">
        <f t="shared" si="35"/>
        <v>115410.53</v>
      </c>
      <c r="BL248" s="235">
        <f t="shared" si="41"/>
        <v>1381199.4500000002</v>
      </c>
      <c r="BM248" s="234"/>
      <c r="BN248" s="234"/>
      <c r="BO248" s="234"/>
      <c r="BP248" s="234"/>
      <c r="BQ248" s="234"/>
      <c r="BR248" s="234"/>
      <c r="BS248" s="234"/>
      <c r="BT248" s="234"/>
      <c r="BU248" s="234"/>
      <c r="BV248" s="234"/>
      <c r="BW248" s="234"/>
      <c r="BX248" s="234"/>
      <c r="BY248" s="234"/>
      <c r="BZ248" s="234"/>
      <c r="CA248" s="234"/>
      <c r="CB248" s="234"/>
      <c r="CC248" s="234"/>
      <c r="CD248" s="234"/>
      <c r="CE248" s="234"/>
      <c r="CF248" s="234"/>
      <c r="CG248" s="234"/>
      <c r="CH248" s="234"/>
      <c r="CI248" s="234"/>
    </row>
    <row r="249" spans="1:87">
      <c r="A249" s="234" t="s">
        <v>462</v>
      </c>
      <c r="B249" s="231">
        <v>4.5000000000000005E-2</v>
      </c>
      <c r="C249" s="231">
        <v>2.8399999999999998E-2</v>
      </c>
      <c r="D249" s="220">
        <v>34746351.799999997</v>
      </c>
      <c r="E249" s="220">
        <v>34746351.799999997</v>
      </c>
      <c r="F249" s="220">
        <v>34746351.799999997</v>
      </c>
      <c r="G249" s="220">
        <v>34746351.799999997</v>
      </c>
      <c r="H249" s="220">
        <v>34746351.799999997</v>
      </c>
      <c r="I249" s="220">
        <v>34746351.799999997</v>
      </c>
      <c r="J249" s="220">
        <v>34746351.799999997</v>
      </c>
      <c r="K249" s="220">
        <v>34746351.799999997</v>
      </c>
      <c r="L249" s="220">
        <v>34746351.799999997</v>
      </c>
      <c r="M249" s="220">
        <v>34746351.799999997</v>
      </c>
      <c r="N249" s="220">
        <v>34746351.799999997</v>
      </c>
      <c r="O249" s="220">
        <v>34746351.799999997</v>
      </c>
      <c r="P249" s="220">
        <f t="shared" si="42"/>
        <v>416956221.60000008</v>
      </c>
      <c r="Q249" s="220">
        <v>34746351.799999997</v>
      </c>
      <c r="R249" s="220">
        <v>34746351.799999997</v>
      </c>
      <c r="S249" s="220">
        <v>34883707.549999997</v>
      </c>
      <c r="T249" s="220">
        <v>35021063.299999997</v>
      </c>
      <c r="U249" s="220">
        <v>35021063.299999997</v>
      </c>
      <c r="V249" s="220">
        <v>35021063.299999997</v>
      </c>
      <c r="W249" s="220">
        <v>35021063.299999997</v>
      </c>
      <c r="X249" s="220">
        <v>35187788.299999997</v>
      </c>
      <c r="Y249" s="220">
        <v>35354513.299999997</v>
      </c>
      <c r="Z249" s="220">
        <v>35354513.299999997</v>
      </c>
      <c r="AA249" s="220">
        <v>35354513.299999997</v>
      </c>
      <c r="AB249" s="220">
        <v>35354513.299999997</v>
      </c>
      <c r="AC249" s="220">
        <v>35354513.299999997</v>
      </c>
      <c r="AD249" s="220">
        <v>35354513.299999997</v>
      </c>
      <c r="AE249" s="220">
        <v>35354513.299999997</v>
      </c>
      <c r="AF249" s="220">
        <v>35354513.299999997</v>
      </c>
      <c r="AG249" s="220">
        <f t="shared" si="43"/>
        <v>423087084.60000008</v>
      </c>
      <c r="AH249" s="234"/>
      <c r="AI249" s="235">
        <f t="shared" si="46"/>
        <v>130298.82</v>
      </c>
      <c r="AJ249" s="235">
        <f t="shared" si="46"/>
        <v>130298.82</v>
      </c>
      <c r="AK249" s="235">
        <f t="shared" si="46"/>
        <v>130298.82</v>
      </c>
      <c r="AL249" s="235">
        <f t="shared" si="44"/>
        <v>130298.82</v>
      </c>
      <c r="AM249" s="235">
        <f t="shared" si="44"/>
        <v>130298.82</v>
      </c>
      <c r="AN249" s="235">
        <f t="shared" si="44"/>
        <v>130298.82</v>
      </c>
      <c r="AO249" s="235">
        <f t="shared" si="44"/>
        <v>130298.82</v>
      </c>
      <c r="AP249" s="235">
        <f t="shared" si="44"/>
        <v>130298.82</v>
      </c>
      <c r="AQ249" s="235">
        <f t="shared" si="44"/>
        <v>130298.82</v>
      </c>
      <c r="AR249" s="235">
        <f t="shared" si="34"/>
        <v>130298.82</v>
      </c>
      <c r="AS249" s="235">
        <f t="shared" si="34"/>
        <v>130298.82</v>
      </c>
      <c r="AT249" s="235">
        <f t="shared" si="34"/>
        <v>130298.82</v>
      </c>
      <c r="AU249" s="236">
        <f t="shared" si="39"/>
        <v>1563585.8400000005</v>
      </c>
      <c r="AV249" s="236">
        <f t="shared" si="40"/>
        <v>130298.82</v>
      </c>
      <c r="AW249" s="236">
        <f t="shared" si="40"/>
        <v>130298.82</v>
      </c>
      <c r="AX249" s="236">
        <f t="shared" si="40"/>
        <v>130813.9</v>
      </c>
      <c r="AY249" s="236">
        <f t="shared" si="38"/>
        <v>131328.99</v>
      </c>
      <c r="AZ249" s="236">
        <f t="shared" si="47"/>
        <v>82883.179999999993</v>
      </c>
      <c r="BA249" s="236">
        <f t="shared" si="47"/>
        <v>82883.179999999993</v>
      </c>
      <c r="BB249" s="236">
        <f t="shared" si="47"/>
        <v>82883.179999999993</v>
      </c>
      <c r="BC249" s="236">
        <f t="shared" si="45"/>
        <v>83277.77</v>
      </c>
      <c r="BD249" s="236">
        <f t="shared" si="45"/>
        <v>83672.350000000006</v>
      </c>
      <c r="BE249" s="236">
        <f t="shared" si="45"/>
        <v>83672.350000000006</v>
      </c>
      <c r="BF249" s="236">
        <f t="shared" si="45"/>
        <v>83672.350000000006</v>
      </c>
      <c r="BG249" s="236">
        <f t="shared" si="45"/>
        <v>83672.350000000006</v>
      </c>
      <c r="BH249" s="236">
        <f t="shared" si="45"/>
        <v>83672.350000000006</v>
      </c>
      <c r="BI249" s="236">
        <f t="shared" si="35"/>
        <v>83672.350000000006</v>
      </c>
      <c r="BJ249" s="236">
        <f t="shared" si="35"/>
        <v>83672.350000000006</v>
      </c>
      <c r="BK249" s="236">
        <f t="shared" si="35"/>
        <v>83672.350000000006</v>
      </c>
      <c r="BL249" s="235">
        <f t="shared" si="41"/>
        <v>1001306.1099999999</v>
      </c>
      <c r="BM249" s="234"/>
      <c r="BN249" s="234"/>
      <c r="BO249" s="234"/>
      <c r="BP249" s="234"/>
      <c r="BQ249" s="234"/>
      <c r="BR249" s="234"/>
      <c r="BS249" s="234"/>
      <c r="BT249" s="234"/>
      <c r="BU249" s="234"/>
      <c r="BV249" s="234"/>
      <c r="BW249" s="234"/>
      <c r="BX249" s="234"/>
      <c r="BY249" s="234"/>
      <c r="BZ249" s="234"/>
      <c r="CA249" s="234"/>
      <c r="CB249" s="234"/>
      <c r="CC249" s="234"/>
      <c r="CD249" s="234"/>
      <c r="CE249" s="234"/>
      <c r="CF249" s="234"/>
      <c r="CG249" s="234"/>
      <c r="CH249" s="234"/>
      <c r="CI249" s="234"/>
    </row>
    <row r="250" spans="1:87">
      <c r="A250" s="234" t="s">
        <v>463</v>
      </c>
      <c r="B250" s="231">
        <v>4.5200000000000004E-2</v>
      </c>
      <c r="C250" s="231">
        <v>2.9899999999999996E-2</v>
      </c>
      <c r="D250" s="220">
        <v>26735721.629999999</v>
      </c>
      <c r="E250" s="220">
        <v>26735721.629999999</v>
      </c>
      <c r="F250" s="220">
        <v>26735721.629999999</v>
      </c>
      <c r="G250" s="220">
        <v>26735721.629999999</v>
      </c>
      <c r="H250" s="220">
        <v>26735721.629999999</v>
      </c>
      <c r="I250" s="220">
        <v>26735721.629999999</v>
      </c>
      <c r="J250" s="220">
        <v>26750417.445</v>
      </c>
      <c r="K250" s="220">
        <v>26765113.259999998</v>
      </c>
      <c r="L250" s="220">
        <v>26765113.259999998</v>
      </c>
      <c r="M250" s="220">
        <v>26765113.259999998</v>
      </c>
      <c r="N250" s="220">
        <v>26765113.259999998</v>
      </c>
      <c r="O250" s="220">
        <v>26765113.259999998</v>
      </c>
      <c r="P250" s="220">
        <f t="shared" si="42"/>
        <v>320990313.52499998</v>
      </c>
      <c r="Q250" s="220">
        <v>26765113.259999998</v>
      </c>
      <c r="R250" s="220">
        <v>26765113.259999998</v>
      </c>
      <c r="S250" s="220">
        <v>26765113.259999998</v>
      </c>
      <c r="T250" s="220">
        <v>26765113.259999998</v>
      </c>
      <c r="U250" s="220">
        <v>26765113.259999998</v>
      </c>
      <c r="V250" s="220">
        <v>26765113.259999998</v>
      </c>
      <c r="W250" s="220">
        <v>26765113.259999998</v>
      </c>
      <c r="X250" s="220">
        <v>26765113.259999998</v>
      </c>
      <c r="Y250" s="220">
        <v>26765113.259999998</v>
      </c>
      <c r="Z250" s="220">
        <v>27025281.209999997</v>
      </c>
      <c r="AA250" s="220">
        <v>27285449.159999996</v>
      </c>
      <c r="AB250" s="220">
        <v>27285449.159999996</v>
      </c>
      <c r="AC250" s="220">
        <v>27285449.159999996</v>
      </c>
      <c r="AD250" s="220">
        <v>27285449.159999996</v>
      </c>
      <c r="AE250" s="220">
        <v>27285449.159999996</v>
      </c>
      <c r="AF250" s="220">
        <v>27285449.159999996</v>
      </c>
      <c r="AG250" s="220">
        <f t="shared" si="43"/>
        <v>324563542.46999991</v>
      </c>
      <c r="AH250" s="234"/>
      <c r="AI250" s="235">
        <f t="shared" si="46"/>
        <v>100704.55</v>
      </c>
      <c r="AJ250" s="235">
        <f t="shared" si="46"/>
        <v>100704.55</v>
      </c>
      <c r="AK250" s="235">
        <f t="shared" si="46"/>
        <v>100704.55</v>
      </c>
      <c r="AL250" s="235">
        <f t="shared" si="44"/>
        <v>100704.55</v>
      </c>
      <c r="AM250" s="235">
        <f t="shared" si="44"/>
        <v>100704.55</v>
      </c>
      <c r="AN250" s="235">
        <f t="shared" si="44"/>
        <v>100704.55</v>
      </c>
      <c r="AO250" s="235">
        <f t="shared" si="44"/>
        <v>100759.91</v>
      </c>
      <c r="AP250" s="235">
        <f t="shared" si="44"/>
        <v>100815.26</v>
      </c>
      <c r="AQ250" s="235">
        <f t="shared" si="44"/>
        <v>100815.26</v>
      </c>
      <c r="AR250" s="235">
        <f t="shared" si="34"/>
        <v>100815.26</v>
      </c>
      <c r="AS250" s="235">
        <f t="shared" si="34"/>
        <v>100815.26</v>
      </c>
      <c r="AT250" s="235">
        <f t="shared" si="34"/>
        <v>100815.26</v>
      </c>
      <c r="AU250" s="236">
        <f t="shared" si="39"/>
        <v>1209063.51</v>
      </c>
      <c r="AV250" s="236">
        <f t="shared" si="40"/>
        <v>100815.26</v>
      </c>
      <c r="AW250" s="236">
        <f t="shared" si="40"/>
        <v>100815.26</v>
      </c>
      <c r="AX250" s="236">
        <f t="shared" si="40"/>
        <v>100815.26</v>
      </c>
      <c r="AY250" s="236">
        <f t="shared" si="38"/>
        <v>100815.26</v>
      </c>
      <c r="AZ250" s="236">
        <f t="shared" si="47"/>
        <v>66689.740000000005</v>
      </c>
      <c r="BA250" s="236">
        <f t="shared" si="47"/>
        <v>66689.740000000005</v>
      </c>
      <c r="BB250" s="236">
        <f t="shared" si="47"/>
        <v>66689.740000000005</v>
      </c>
      <c r="BC250" s="236">
        <f t="shared" si="45"/>
        <v>66689.740000000005</v>
      </c>
      <c r="BD250" s="236">
        <f t="shared" si="45"/>
        <v>66689.740000000005</v>
      </c>
      <c r="BE250" s="236">
        <f t="shared" si="45"/>
        <v>67337.990000000005</v>
      </c>
      <c r="BF250" s="236">
        <f t="shared" si="45"/>
        <v>67986.240000000005</v>
      </c>
      <c r="BG250" s="236">
        <f t="shared" si="45"/>
        <v>67986.240000000005</v>
      </c>
      <c r="BH250" s="236">
        <f t="shared" si="45"/>
        <v>67986.240000000005</v>
      </c>
      <c r="BI250" s="236">
        <f t="shared" si="35"/>
        <v>67986.240000000005</v>
      </c>
      <c r="BJ250" s="236">
        <f t="shared" si="35"/>
        <v>67986.240000000005</v>
      </c>
      <c r="BK250" s="236">
        <f t="shared" si="35"/>
        <v>67986.240000000005</v>
      </c>
      <c r="BL250" s="235">
        <f t="shared" si="41"/>
        <v>808704.13</v>
      </c>
      <c r="BM250" s="234"/>
      <c r="BN250" s="234"/>
      <c r="BO250" s="234"/>
      <c r="BP250" s="234"/>
      <c r="BQ250" s="234"/>
      <c r="BR250" s="234"/>
      <c r="BS250" s="234"/>
      <c r="BT250" s="234"/>
      <c r="BU250" s="234"/>
      <c r="BV250" s="234"/>
      <c r="BW250" s="234"/>
      <c r="BX250" s="234"/>
      <c r="BY250" s="234"/>
      <c r="BZ250" s="234"/>
      <c r="CA250" s="234"/>
      <c r="CB250" s="234"/>
      <c r="CC250" s="234"/>
      <c r="CD250" s="234"/>
      <c r="CE250" s="234"/>
      <c r="CF250" s="234"/>
      <c r="CG250" s="234"/>
      <c r="CH250" s="234"/>
      <c r="CI250" s="234"/>
    </row>
    <row r="251" spans="1:87">
      <c r="A251" s="234" t="s">
        <v>464</v>
      </c>
      <c r="B251" s="231">
        <v>4.5700000000000005E-2</v>
      </c>
      <c r="C251" s="231">
        <v>2.8399999999999998E-2</v>
      </c>
      <c r="D251" s="220">
        <v>25490934.210000001</v>
      </c>
      <c r="E251" s="220">
        <v>25490934.210000001</v>
      </c>
      <c r="F251" s="220">
        <v>25438253.449999999</v>
      </c>
      <c r="G251" s="220">
        <v>25385572.68</v>
      </c>
      <c r="H251" s="220">
        <v>25385572.68</v>
      </c>
      <c r="I251" s="220">
        <v>25385572.68</v>
      </c>
      <c r="J251" s="220">
        <v>25385572.68</v>
      </c>
      <c r="K251" s="220">
        <v>25385572.68</v>
      </c>
      <c r="L251" s="220">
        <v>25385572.68</v>
      </c>
      <c r="M251" s="220">
        <v>25385572.68</v>
      </c>
      <c r="N251" s="220">
        <v>25385572.68</v>
      </c>
      <c r="O251" s="220">
        <v>25385572.68</v>
      </c>
      <c r="P251" s="220">
        <f t="shared" si="42"/>
        <v>304890275.99000007</v>
      </c>
      <c r="Q251" s="220">
        <v>25385572.68</v>
      </c>
      <c r="R251" s="220">
        <v>25385572.68</v>
      </c>
      <c r="S251" s="220">
        <v>25385572.68</v>
      </c>
      <c r="T251" s="220">
        <v>25385572.68</v>
      </c>
      <c r="U251" s="220">
        <v>25385572.68</v>
      </c>
      <c r="V251" s="220">
        <v>25385572.68</v>
      </c>
      <c r="W251" s="220">
        <v>25385572.68</v>
      </c>
      <c r="X251" s="220">
        <v>25385572.68</v>
      </c>
      <c r="Y251" s="220">
        <v>25385572.68</v>
      </c>
      <c r="Z251" s="220">
        <v>25555249.759999998</v>
      </c>
      <c r="AA251" s="220">
        <v>25724926.84</v>
      </c>
      <c r="AB251" s="220">
        <v>25724926.84</v>
      </c>
      <c r="AC251" s="220">
        <v>25724926.84</v>
      </c>
      <c r="AD251" s="220">
        <v>25724926.84</v>
      </c>
      <c r="AE251" s="220">
        <v>25724926.84</v>
      </c>
      <c r="AF251" s="220">
        <v>25724926.84</v>
      </c>
      <c r="AG251" s="220">
        <f t="shared" si="43"/>
        <v>306832674.19999999</v>
      </c>
      <c r="AH251" s="234"/>
      <c r="AI251" s="235">
        <f t="shared" si="46"/>
        <v>97077.97</v>
      </c>
      <c r="AJ251" s="235">
        <f t="shared" si="46"/>
        <v>97077.97</v>
      </c>
      <c r="AK251" s="235">
        <f t="shared" si="46"/>
        <v>96877.35</v>
      </c>
      <c r="AL251" s="235">
        <f t="shared" si="44"/>
        <v>96676.72</v>
      </c>
      <c r="AM251" s="235">
        <f t="shared" si="44"/>
        <v>96676.72</v>
      </c>
      <c r="AN251" s="235">
        <f t="shared" si="44"/>
        <v>96676.72</v>
      </c>
      <c r="AO251" s="235">
        <f t="shared" si="44"/>
        <v>96676.72</v>
      </c>
      <c r="AP251" s="235">
        <f t="shared" si="44"/>
        <v>96676.72</v>
      </c>
      <c r="AQ251" s="235">
        <f t="shared" si="44"/>
        <v>96676.72</v>
      </c>
      <c r="AR251" s="235">
        <f t="shared" si="34"/>
        <v>96676.72</v>
      </c>
      <c r="AS251" s="235">
        <f t="shared" si="34"/>
        <v>96676.72</v>
      </c>
      <c r="AT251" s="235">
        <f t="shared" si="34"/>
        <v>96676.72</v>
      </c>
      <c r="AU251" s="236">
        <f t="shared" si="39"/>
        <v>1161123.7699999998</v>
      </c>
      <c r="AV251" s="236">
        <f t="shared" si="40"/>
        <v>96676.72</v>
      </c>
      <c r="AW251" s="236">
        <f t="shared" si="40"/>
        <v>96676.72</v>
      </c>
      <c r="AX251" s="236">
        <f t="shared" si="40"/>
        <v>96676.72</v>
      </c>
      <c r="AY251" s="236">
        <f t="shared" si="38"/>
        <v>96676.72</v>
      </c>
      <c r="AZ251" s="236">
        <f t="shared" si="47"/>
        <v>60079.19</v>
      </c>
      <c r="BA251" s="236">
        <f t="shared" si="47"/>
        <v>60079.19</v>
      </c>
      <c r="BB251" s="236">
        <f t="shared" si="47"/>
        <v>60079.19</v>
      </c>
      <c r="BC251" s="236">
        <f t="shared" si="45"/>
        <v>60079.19</v>
      </c>
      <c r="BD251" s="236">
        <f t="shared" si="45"/>
        <v>60079.19</v>
      </c>
      <c r="BE251" s="236">
        <f t="shared" si="45"/>
        <v>60480.76</v>
      </c>
      <c r="BF251" s="236">
        <f t="shared" si="45"/>
        <v>60882.33</v>
      </c>
      <c r="BG251" s="236">
        <f t="shared" si="45"/>
        <v>60882.33</v>
      </c>
      <c r="BH251" s="236">
        <f t="shared" si="45"/>
        <v>60882.33</v>
      </c>
      <c r="BI251" s="236">
        <f t="shared" si="35"/>
        <v>60882.33</v>
      </c>
      <c r="BJ251" s="236">
        <f t="shared" si="35"/>
        <v>60882.33</v>
      </c>
      <c r="BK251" s="236">
        <f t="shared" si="35"/>
        <v>60882.33</v>
      </c>
      <c r="BL251" s="235">
        <f t="shared" si="41"/>
        <v>726170.69</v>
      </c>
      <c r="BM251" s="234"/>
      <c r="BN251" s="234"/>
      <c r="BO251" s="234"/>
      <c r="BP251" s="234"/>
      <c r="BQ251" s="234"/>
      <c r="BR251" s="234"/>
      <c r="BS251" s="234"/>
      <c r="BT251" s="234"/>
      <c r="BU251" s="234"/>
      <c r="BV251" s="234"/>
      <c r="BW251" s="234"/>
      <c r="BX251" s="234"/>
      <c r="BY251" s="234"/>
      <c r="BZ251" s="234"/>
      <c r="CA251" s="234"/>
      <c r="CB251" s="234"/>
      <c r="CC251" s="234"/>
      <c r="CD251" s="234"/>
      <c r="CE251" s="234"/>
      <c r="CF251" s="234"/>
      <c r="CG251" s="234"/>
      <c r="CH251" s="234"/>
      <c r="CI251" s="234"/>
    </row>
    <row r="252" spans="1:87">
      <c r="A252" s="234" t="s">
        <v>465</v>
      </c>
      <c r="B252" s="231">
        <v>4.48E-2</v>
      </c>
      <c r="C252" s="231">
        <v>2.7899999999999998E-2</v>
      </c>
      <c r="D252" s="220">
        <v>25330647.25</v>
      </c>
      <c r="E252" s="220">
        <v>25330647.25</v>
      </c>
      <c r="F252" s="220">
        <v>25367337.129999999</v>
      </c>
      <c r="G252" s="220">
        <v>25404027</v>
      </c>
      <c r="H252" s="220">
        <v>25434967.239999998</v>
      </c>
      <c r="I252" s="220">
        <v>25440287.539999999</v>
      </c>
      <c r="J252" s="220">
        <v>25414667.609999999</v>
      </c>
      <c r="K252" s="220">
        <v>25414667.609999999</v>
      </c>
      <c r="L252" s="220">
        <v>25414667.609999999</v>
      </c>
      <c r="M252" s="220">
        <v>25414667.609999999</v>
      </c>
      <c r="N252" s="220">
        <v>25414667.609999999</v>
      </c>
      <c r="O252" s="220">
        <v>25414667.609999999</v>
      </c>
      <c r="P252" s="220">
        <f t="shared" si="42"/>
        <v>304795919.07000005</v>
      </c>
      <c r="Q252" s="220">
        <v>25414667.609999999</v>
      </c>
      <c r="R252" s="220">
        <v>25414667.609999999</v>
      </c>
      <c r="S252" s="220">
        <v>25414667.609999999</v>
      </c>
      <c r="T252" s="220">
        <v>25414667.609999999</v>
      </c>
      <c r="U252" s="220">
        <v>25414667.609999999</v>
      </c>
      <c r="V252" s="220">
        <v>25414667.609999999</v>
      </c>
      <c r="W252" s="220">
        <v>25414667.609999999</v>
      </c>
      <c r="X252" s="220">
        <v>25414667.609999999</v>
      </c>
      <c r="Y252" s="220">
        <v>25414667.609999999</v>
      </c>
      <c r="Z252" s="220">
        <v>26967950.805</v>
      </c>
      <c r="AA252" s="220">
        <v>28521234</v>
      </c>
      <c r="AB252" s="220">
        <v>28521234</v>
      </c>
      <c r="AC252" s="220">
        <v>28521234</v>
      </c>
      <c r="AD252" s="220">
        <v>28521234</v>
      </c>
      <c r="AE252" s="220">
        <v>28521234</v>
      </c>
      <c r="AF252" s="220">
        <v>28521234</v>
      </c>
      <c r="AG252" s="220">
        <f t="shared" si="43"/>
        <v>325168692.85500002</v>
      </c>
      <c r="AH252" s="234"/>
      <c r="AI252" s="235">
        <f t="shared" si="46"/>
        <v>94567.75</v>
      </c>
      <c r="AJ252" s="235">
        <f t="shared" si="46"/>
        <v>94567.75</v>
      </c>
      <c r="AK252" s="235">
        <f t="shared" si="46"/>
        <v>94704.73</v>
      </c>
      <c r="AL252" s="235">
        <f t="shared" si="44"/>
        <v>94841.7</v>
      </c>
      <c r="AM252" s="235">
        <f t="shared" si="44"/>
        <v>94957.21</v>
      </c>
      <c r="AN252" s="235">
        <f t="shared" si="44"/>
        <v>94977.07</v>
      </c>
      <c r="AO252" s="235">
        <f t="shared" si="44"/>
        <v>94881.43</v>
      </c>
      <c r="AP252" s="235">
        <f t="shared" si="44"/>
        <v>94881.43</v>
      </c>
      <c r="AQ252" s="235">
        <f t="shared" si="44"/>
        <v>94881.43</v>
      </c>
      <c r="AR252" s="235">
        <f t="shared" si="44"/>
        <v>94881.43</v>
      </c>
      <c r="AS252" s="235">
        <f t="shared" si="44"/>
        <v>94881.43</v>
      </c>
      <c r="AT252" s="235">
        <f t="shared" si="44"/>
        <v>94881.43</v>
      </c>
      <c r="AU252" s="236">
        <f t="shared" si="39"/>
        <v>1137904.7899999996</v>
      </c>
      <c r="AV252" s="236">
        <f t="shared" si="40"/>
        <v>94881.43</v>
      </c>
      <c r="AW252" s="236">
        <f t="shared" si="40"/>
        <v>94881.43</v>
      </c>
      <c r="AX252" s="236">
        <f t="shared" si="40"/>
        <v>94881.43</v>
      </c>
      <c r="AY252" s="236">
        <f t="shared" si="38"/>
        <v>94881.43</v>
      </c>
      <c r="AZ252" s="236">
        <f t="shared" si="47"/>
        <v>59089.1</v>
      </c>
      <c r="BA252" s="236">
        <f t="shared" si="47"/>
        <v>59089.1</v>
      </c>
      <c r="BB252" s="236">
        <f t="shared" si="47"/>
        <v>59089.1</v>
      </c>
      <c r="BC252" s="236">
        <f t="shared" si="45"/>
        <v>59089.1</v>
      </c>
      <c r="BD252" s="236">
        <f t="shared" si="45"/>
        <v>59089.1</v>
      </c>
      <c r="BE252" s="236">
        <f t="shared" si="45"/>
        <v>62700.49</v>
      </c>
      <c r="BF252" s="236">
        <f t="shared" si="45"/>
        <v>66311.87</v>
      </c>
      <c r="BG252" s="236">
        <f t="shared" si="45"/>
        <v>66311.87</v>
      </c>
      <c r="BH252" s="236">
        <f t="shared" si="45"/>
        <v>66311.87</v>
      </c>
      <c r="BI252" s="236">
        <f t="shared" si="45"/>
        <v>66311.87</v>
      </c>
      <c r="BJ252" s="236">
        <f t="shared" si="45"/>
        <v>66311.87</v>
      </c>
      <c r="BK252" s="236">
        <f t="shared" si="45"/>
        <v>66311.87</v>
      </c>
      <c r="BL252" s="235">
        <f t="shared" si="41"/>
        <v>756017.21</v>
      </c>
      <c r="BM252" s="234"/>
      <c r="BN252" s="234"/>
      <c r="BO252" s="234"/>
      <c r="BP252" s="234"/>
      <c r="BQ252" s="234"/>
      <c r="BR252" s="234"/>
      <c r="BS252" s="234"/>
      <c r="BT252" s="234"/>
      <c r="BU252" s="234"/>
      <c r="BV252" s="234"/>
      <c r="BW252" s="234"/>
      <c r="BX252" s="234"/>
      <c r="BY252" s="234"/>
      <c r="BZ252" s="234"/>
      <c r="CA252" s="234"/>
      <c r="CB252" s="234"/>
      <c r="CC252" s="234"/>
      <c r="CD252" s="234"/>
      <c r="CE252" s="234"/>
      <c r="CF252" s="234"/>
      <c r="CG252" s="234"/>
      <c r="CH252" s="234"/>
      <c r="CI252" s="234"/>
    </row>
    <row r="253" spans="1:87">
      <c r="A253" s="234" t="s">
        <v>466</v>
      </c>
      <c r="B253" s="231">
        <v>2.8899999999999999E-2</v>
      </c>
      <c r="C253" s="231">
        <v>2.7999999999999997E-2</v>
      </c>
      <c r="D253" s="220">
        <v>62775573.240000002</v>
      </c>
      <c r="E253" s="220">
        <v>62782501.079999998</v>
      </c>
      <c r="F253" s="220">
        <v>62784123.479999997</v>
      </c>
      <c r="G253" s="220">
        <v>62784355.200000003</v>
      </c>
      <c r="H253" s="220">
        <v>62784586.920000002</v>
      </c>
      <c r="I253" s="220">
        <v>62784586.920000002</v>
      </c>
      <c r="J253" s="220">
        <v>62784586.920000002</v>
      </c>
      <c r="K253" s="220">
        <v>62784586.920000002</v>
      </c>
      <c r="L253" s="220">
        <v>62784586.920000002</v>
      </c>
      <c r="M253" s="220">
        <v>62784586.920000002</v>
      </c>
      <c r="N253" s="220">
        <v>62784586.920000002</v>
      </c>
      <c r="O253" s="220">
        <v>62784586.920000002</v>
      </c>
      <c r="P253" s="220">
        <f t="shared" si="42"/>
        <v>753403248.3599999</v>
      </c>
      <c r="Q253" s="220">
        <v>62784586.920000002</v>
      </c>
      <c r="R253" s="220">
        <v>62784586.920000002</v>
      </c>
      <c r="S253" s="220">
        <v>62784586.920000002</v>
      </c>
      <c r="T253" s="220">
        <v>62784586.920000002</v>
      </c>
      <c r="U253" s="220">
        <v>62784586.920000002</v>
      </c>
      <c r="V253" s="220">
        <v>62784586.920000002</v>
      </c>
      <c r="W253" s="220">
        <v>62784586.920000002</v>
      </c>
      <c r="X253" s="220">
        <v>62784586.920000002</v>
      </c>
      <c r="Y253" s="220">
        <v>62784586.920000002</v>
      </c>
      <c r="Z253" s="220">
        <v>62784586.920000002</v>
      </c>
      <c r="AA253" s="220">
        <v>62784586.920000002</v>
      </c>
      <c r="AB253" s="220">
        <v>62784586.920000002</v>
      </c>
      <c r="AC253" s="220">
        <v>62784586.920000002</v>
      </c>
      <c r="AD253" s="220">
        <v>62784586.920000002</v>
      </c>
      <c r="AE253" s="220">
        <v>62784586.920000002</v>
      </c>
      <c r="AF253" s="220">
        <v>62784586.920000002</v>
      </c>
      <c r="AG253" s="220">
        <f t="shared" si="43"/>
        <v>753415043.03999996</v>
      </c>
      <c r="AH253" s="234"/>
      <c r="AI253" s="235">
        <f t="shared" si="46"/>
        <v>151184.51</v>
      </c>
      <c r="AJ253" s="235">
        <f t="shared" si="46"/>
        <v>151201.19</v>
      </c>
      <c r="AK253" s="235">
        <f t="shared" si="46"/>
        <v>151205.1</v>
      </c>
      <c r="AL253" s="235">
        <f t="shared" si="44"/>
        <v>151205.66</v>
      </c>
      <c r="AM253" s="235">
        <f t="shared" si="44"/>
        <v>151206.21</v>
      </c>
      <c r="AN253" s="235">
        <f t="shared" si="44"/>
        <v>151206.21</v>
      </c>
      <c r="AO253" s="235">
        <f t="shared" si="44"/>
        <v>151206.21</v>
      </c>
      <c r="AP253" s="235">
        <f t="shared" si="44"/>
        <v>151206.21</v>
      </c>
      <c r="AQ253" s="235">
        <f t="shared" si="44"/>
        <v>151206.21</v>
      </c>
      <c r="AR253" s="235">
        <f t="shared" si="44"/>
        <v>151206.21</v>
      </c>
      <c r="AS253" s="235">
        <f t="shared" si="44"/>
        <v>151206.21</v>
      </c>
      <c r="AT253" s="235">
        <f t="shared" si="44"/>
        <v>151206.21</v>
      </c>
      <c r="AU253" s="236">
        <f t="shared" si="39"/>
        <v>1814446.14</v>
      </c>
      <c r="AV253" s="236">
        <f t="shared" si="40"/>
        <v>151206.21</v>
      </c>
      <c r="AW253" s="236">
        <f t="shared" si="40"/>
        <v>151206.21</v>
      </c>
      <c r="AX253" s="236">
        <f t="shared" si="40"/>
        <v>151206.21</v>
      </c>
      <c r="AY253" s="236">
        <f t="shared" si="38"/>
        <v>151206.21</v>
      </c>
      <c r="AZ253" s="236">
        <f t="shared" si="47"/>
        <v>146497.37</v>
      </c>
      <c r="BA253" s="236">
        <f t="shared" si="47"/>
        <v>146497.37</v>
      </c>
      <c r="BB253" s="236">
        <f t="shared" si="47"/>
        <v>146497.37</v>
      </c>
      <c r="BC253" s="236">
        <f t="shared" si="45"/>
        <v>146497.37</v>
      </c>
      <c r="BD253" s="236">
        <f t="shared" si="45"/>
        <v>146497.37</v>
      </c>
      <c r="BE253" s="236">
        <f t="shared" si="45"/>
        <v>146497.37</v>
      </c>
      <c r="BF253" s="236">
        <f t="shared" si="45"/>
        <v>146497.37</v>
      </c>
      <c r="BG253" s="236">
        <f t="shared" si="45"/>
        <v>146497.37</v>
      </c>
      <c r="BH253" s="236">
        <f t="shared" si="45"/>
        <v>146497.37</v>
      </c>
      <c r="BI253" s="236">
        <f t="shared" si="45"/>
        <v>146497.37</v>
      </c>
      <c r="BJ253" s="236">
        <f t="shared" si="45"/>
        <v>146497.37</v>
      </c>
      <c r="BK253" s="236">
        <f t="shared" si="45"/>
        <v>146497.37</v>
      </c>
      <c r="BL253" s="235">
        <f t="shared" si="41"/>
        <v>1757968.4400000004</v>
      </c>
      <c r="BM253" s="234"/>
      <c r="BN253" s="234"/>
      <c r="BO253" s="234"/>
      <c r="BP253" s="234"/>
      <c r="BQ253" s="234"/>
      <c r="BR253" s="234"/>
      <c r="BS253" s="234"/>
      <c r="BT253" s="234"/>
      <c r="BU253" s="234"/>
      <c r="BV253" s="234"/>
      <c r="BW253" s="234"/>
      <c r="BX253" s="234"/>
      <c r="BY253" s="234"/>
      <c r="BZ253" s="234"/>
      <c r="CA253" s="234"/>
      <c r="CB253" s="234"/>
      <c r="CC253" s="234"/>
      <c r="CD253" s="234"/>
      <c r="CE253" s="234"/>
      <c r="CF253" s="234"/>
      <c r="CG253" s="234"/>
      <c r="CH253" s="234"/>
      <c r="CI253" s="234"/>
    </row>
    <row r="254" spans="1:87">
      <c r="A254" s="234" t="s">
        <v>467</v>
      </c>
      <c r="B254" s="231">
        <v>2.9399999999999999E-2</v>
      </c>
      <c r="C254" s="231">
        <v>2.4899999999999999E-2</v>
      </c>
      <c r="D254" s="220">
        <v>4990266.62</v>
      </c>
      <c r="E254" s="220">
        <v>4990266.62</v>
      </c>
      <c r="F254" s="220">
        <v>4990266.62</v>
      </c>
      <c r="G254" s="220">
        <v>4990266.62</v>
      </c>
      <c r="H254" s="220">
        <v>4990266.62</v>
      </c>
      <c r="I254" s="220">
        <v>4990266.62</v>
      </c>
      <c r="J254" s="220">
        <v>4990266.62</v>
      </c>
      <c r="K254" s="220">
        <v>4990266.62</v>
      </c>
      <c r="L254" s="220">
        <v>4990266.62</v>
      </c>
      <c r="M254" s="220">
        <v>4990266.62</v>
      </c>
      <c r="N254" s="220">
        <v>4990266.62</v>
      </c>
      <c r="O254" s="220">
        <v>4990266.62</v>
      </c>
      <c r="P254" s="220">
        <f t="shared" si="42"/>
        <v>59883199.43999999</v>
      </c>
      <c r="Q254" s="220">
        <v>4990266.62</v>
      </c>
      <c r="R254" s="220">
        <v>4990266.62</v>
      </c>
      <c r="S254" s="220">
        <v>4990266.62</v>
      </c>
      <c r="T254" s="220">
        <v>4990266.62</v>
      </c>
      <c r="U254" s="220">
        <v>4990266.62</v>
      </c>
      <c r="V254" s="220">
        <v>4990266.62</v>
      </c>
      <c r="W254" s="220">
        <v>4990266.62</v>
      </c>
      <c r="X254" s="220">
        <v>4990266.62</v>
      </c>
      <c r="Y254" s="220">
        <v>4990266.62</v>
      </c>
      <c r="Z254" s="220">
        <v>4990266.62</v>
      </c>
      <c r="AA254" s="220">
        <v>4990266.62</v>
      </c>
      <c r="AB254" s="220">
        <v>4990266.62</v>
      </c>
      <c r="AC254" s="220">
        <v>4990266.62</v>
      </c>
      <c r="AD254" s="220">
        <v>4990266.62</v>
      </c>
      <c r="AE254" s="220">
        <v>4990266.62</v>
      </c>
      <c r="AF254" s="220">
        <v>4990266.62</v>
      </c>
      <c r="AG254" s="220">
        <f t="shared" si="43"/>
        <v>59883199.43999999</v>
      </c>
      <c r="AH254" s="234"/>
      <c r="AI254" s="235">
        <f t="shared" si="46"/>
        <v>12226.15</v>
      </c>
      <c r="AJ254" s="235">
        <f t="shared" si="46"/>
        <v>12226.15</v>
      </c>
      <c r="AK254" s="235">
        <f t="shared" si="46"/>
        <v>12226.15</v>
      </c>
      <c r="AL254" s="235">
        <f t="shared" si="44"/>
        <v>12226.15</v>
      </c>
      <c r="AM254" s="235">
        <f t="shared" si="44"/>
        <v>12226.15</v>
      </c>
      <c r="AN254" s="235">
        <f t="shared" si="44"/>
        <v>12226.15</v>
      </c>
      <c r="AO254" s="235">
        <f t="shared" si="44"/>
        <v>12226.15</v>
      </c>
      <c r="AP254" s="235">
        <f t="shared" si="44"/>
        <v>12226.15</v>
      </c>
      <c r="AQ254" s="235">
        <f t="shared" si="44"/>
        <v>12226.15</v>
      </c>
      <c r="AR254" s="235">
        <f t="shared" si="44"/>
        <v>12226.15</v>
      </c>
      <c r="AS254" s="235">
        <f t="shared" si="44"/>
        <v>12226.15</v>
      </c>
      <c r="AT254" s="235">
        <f t="shared" si="44"/>
        <v>12226.15</v>
      </c>
      <c r="AU254" s="236">
        <f t="shared" si="39"/>
        <v>146713.79999999996</v>
      </c>
      <c r="AV254" s="236">
        <f t="shared" si="40"/>
        <v>12226.15</v>
      </c>
      <c r="AW254" s="236">
        <f t="shared" si="40"/>
        <v>12226.15</v>
      </c>
      <c r="AX254" s="236">
        <f t="shared" si="40"/>
        <v>12226.15</v>
      </c>
      <c r="AY254" s="236">
        <f t="shared" si="38"/>
        <v>12226.15</v>
      </c>
      <c r="AZ254" s="236">
        <f t="shared" si="47"/>
        <v>10354.799999999999</v>
      </c>
      <c r="BA254" s="236">
        <f t="shared" si="47"/>
        <v>10354.799999999999</v>
      </c>
      <c r="BB254" s="236">
        <f t="shared" si="47"/>
        <v>10354.799999999999</v>
      </c>
      <c r="BC254" s="236">
        <f t="shared" si="45"/>
        <v>10354.799999999999</v>
      </c>
      <c r="BD254" s="236">
        <f t="shared" si="45"/>
        <v>10354.799999999999</v>
      </c>
      <c r="BE254" s="236">
        <f t="shared" si="45"/>
        <v>10354.799999999999</v>
      </c>
      <c r="BF254" s="236">
        <f t="shared" si="45"/>
        <v>10354.799999999999</v>
      </c>
      <c r="BG254" s="236">
        <f t="shared" si="45"/>
        <v>10354.799999999999</v>
      </c>
      <c r="BH254" s="236">
        <f t="shared" si="45"/>
        <v>10354.799999999999</v>
      </c>
      <c r="BI254" s="236">
        <f t="shared" si="45"/>
        <v>10354.799999999999</v>
      </c>
      <c r="BJ254" s="236">
        <f t="shared" si="45"/>
        <v>10354.799999999999</v>
      </c>
      <c r="BK254" s="236">
        <f t="shared" si="45"/>
        <v>10354.799999999999</v>
      </c>
      <c r="BL254" s="235">
        <f t="shared" si="41"/>
        <v>124257.60000000002</v>
      </c>
      <c r="BM254" s="234"/>
      <c r="BN254" s="234"/>
      <c r="BO254" s="234"/>
      <c r="BP254" s="234"/>
      <c r="BQ254" s="234"/>
      <c r="BR254" s="234"/>
      <c r="BS254" s="234"/>
      <c r="BT254" s="234"/>
      <c r="BU254" s="234"/>
      <c r="BV254" s="234"/>
      <c r="BW254" s="234"/>
      <c r="BX254" s="234"/>
      <c r="BY254" s="234"/>
      <c r="BZ254" s="234"/>
      <c r="CA254" s="234"/>
      <c r="CB254" s="234"/>
      <c r="CC254" s="234"/>
      <c r="CD254" s="234"/>
      <c r="CE254" s="234"/>
      <c r="CF254" s="234"/>
      <c r="CG254" s="234"/>
      <c r="CH254" s="234"/>
      <c r="CI254" s="234"/>
    </row>
    <row r="255" spans="1:87">
      <c r="A255" s="234" t="s">
        <v>468</v>
      </c>
      <c r="B255" s="231">
        <v>5.5500000000000001E-2</v>
      </c>
      <c r="C255" s="231">
        <v>2.47E-2</v>
      </c>
      <c r="D255" s="220">
        <v>5729889.9900000002</v>
      </c>
      <c r="E255" s="220">
        <v>5729889.9900000002</v>
      </c>
      <c r="F255" s="220">
        <v>5729889.9900000002</v>
      </c>
      <c r="G255" s="220">
        <v>5729889.9900000002</v>
      </c>
      <c r="H255" s="220">
        <v>5729889.9900000002</v>
      </c>
      <c r="I255" s="220">
        <v>5729889.9900000002</v>
      </c>
      <c r="J255" s="220">
        <v>5729889.9900000002</v>
      </c>
      <c r="K255" s="220">
        <v>5729889.9900000002</v>
      </c>
      <c r="L255" s="220">
        <v>5729889.9900000002</v>
      </c>
      <c r="M255" s="220">
        <v>5729889.9900000002</v>
      </c>
      <c r="N255" s="220">
        <v>5729889.9900000002</v>
      </c>
      <c r="O255" s="220">
        <v>5729889.9900000002</v>
      </c>
      <c r="P255" s="220">
        <f t="shared" si="42"/>
        <v>68758679.88000001</v>
      </c>
      <c r="Q255" s="220">
        <v>5729889.9900000002</v>
      </c>
      <c r="R255" s="220">
        <v>5729889.9900000002</v>
      </c>
      <c r="S255" s="220">
        <v>5729889.9900000002</v>
      </c>
      <c r="T255" s="220">
        <v>5729889.9900000002</v>
      </c>
      <c r="U255" s="220">
        <v>5729889.9900000002</v>
      </c>
      <c r="V255" s="220">
        <v>5729889.9900000002</v>
      </c>
      <c r="W255" s="220">
        <v>5729889.9900000002</v>
      </c>
      <c r="X255" s="220">
        <v>5729889.9900000002</v>
      </c>
      <c r="Y255" s="220">
        <v>5729889.9900000002</v>
      </c>
      <c r="Z255" s="220">
        <v>5729889.9900000002</v>
      </c>
      <c r="AA255" s="220">
        <v>5729889.9900000002</v>
      </c>
      <c r="AB255" s="220">
        <v>5729889.9900000002</v>
      </c>
      <c r="AC255" s="220">
        <v>5729889.9900000002</v>
      </c>
      <c r="AD255" s="220">
        <v>5729889.9900000002</v>
      </c>
      <c r="AE255" s="220">
        <v>5729889.9900000002</v>
      </c>
      <c r="AF255" s="220">
        <v>5729889.9900000002</v>
      </c>
      <c r="AG255" s="220">
        <f t="shared" si="43"/>
        <v>68758679.88000001</v>
      </c>
      <c r="AH255" s="234"/>
      <c r="AI255" s="235">
        <f t="shared" si="46"/>
        <v>26500.74</v>
      </c>
      <c r="AJ255" s="235">
        <f t="shared" si="46"/>
        <v>26500.74</v>
      </c>
      <c r="AK255" s="235">
        <f t="shared" si="46"/>
        <v>26500.74</v>
      </c>
      <c r="AL255" s="235">
        <f t="shared" si="44"/>
        <v>26500.74</v>
      </c>
      <c r="AM255" s="235">
        <f t="shared" si="44"/>
        <v>26500.74</v>
      </c>
      <c r="AN255" s="235">
        <f t="shared" si="44"/>
        <v>26500.74</v>
      </c>
      <c r="AO255" s="235">
        <f t="shared" si="44"/>
        <v>26500.74</v>
      </c>
      <c r="AP255" s="235">
        <f t="shared" si="44"/>
        <v>26500.74</v>
      </c>
      <c r="AQ255" s="235">
        <f t="shared" si="44"/>
        <v>26500.74</v>
      </c>
      <c r="AR255" s="235">
        <f t="shared" si="44"/>
        <v>26500.74</v>
      </c>
      <c r="AS255" s="235">
        <f t="shared" si="44"/>
        <v>26500.74</v>
      </c>
      <c r="AT255" s="235">
        <f t="shared" si="44"/>
        <v>26500.74</v>
      </c>
      <c r="AU255" s="236">
        <f t="shared" si="39"/>
        <v>318008.87999999995</v>
      </c>
      <c r="AV255" s="236">
        <f t="shared" si="40"/>
        <v>26500.74</v>
      </c>
      <c r="AW255" s="236">
        <f t="shared" si="40"/>
        <v>26500.74</v>
      </c>
      <c r="AX255" s="236">
        <f t="shared" si="40"/>
        <v>26500.74</v>
      </c>
      <c r="AY255" s="236">
        <f t="shared" si="38"/>
        <v>26500.74</v>
      </c>
      <c r="AZ255" s="236">
        <f t="shared" si="47"/>
        <v>11794.02</v>
      </c>
      <c r="BA255" s="236">
        <f t="shared" si="47"/>
        <v>11794.02</v>
      </c>
      <c r="BB255" s="236">
        <f t="shared" si="47"/>
        <v>11794.02</v>
      </c>
      <c r="BC255" s="236">
        <f t="shared" si="45"/>
        <v>11794.02</v>
      </c>
      <c r="BD255" s="236">
        <f t="shared" si="45"/>
        <v>11794.02</v>
      </c>
      <c r="BE255" s="236">
        <f t="shared" si="45"/>
        <v>11794.02</v>
      </c>
      <c r="BF255" s="236">
        <f t="shared" si="45"/>
        <v>11794.02</v>
      </c>
      <c r="BG255" s="236">
        <f t="shared" si="45"/>
        <v>11794.02</v>
      </c>
      <c r="BH255" s="236">
        <f t="shared" si="45"/>
        <v>11794.02</v>
      </c>
      <c r="BI255" s="236">
        <f t="shared" si="45"/>
        <v>11794.02</v>
      </c>
      <c r="BJ255" s="236">
        <f t="shared" si="45"/>
        <v>11794.02</v>
      </c>
      <c r="BK255" s="236">
        <f t="shared" si="45"/>
        <v>11794.02</v>
      </c>
      <c r="BL255" s="235">
        <f t="shared" si="41"/>
        <v>141528.24000000002</v>
      </c>
      <c r="BM255" s="234"/>
      <c r="BN255" s="234"/>
      <c r="BO255" s="234"/>
      <c r="BP255" s="234"/>
      <c r="BQ255" s="234"/>
      <c r="BR255" s="234"/>
      <c r="BS255" s="234"/>
      <c r="BT255" s="234"/>
      <c r="BU255" s="234"/>
      <c r="BV255" s="234"/>
      <c r="BW255" s="234"/>
      <c r="BX255" s="234"/>
      <c r="BY255" s="234"/>
      <c r="BZ255" s="234"/>
      <c r="CA255" s="234"/>
      <c r="CB255" s="234"/>
      <c r="CC255" s="234"/>
      <c r="CD255" s="234"/>
      <c r="CE255" s="234"/>
      <c r="CF255" s="234"/>
      <c r="CG255" s="234"/>
      <c r="CH255" s="234"/>
      <c r="CI255" s="234"/>
    </row>
    <row r="256" spans="1:87">
      <c r="A256" s="234" t="s">
        <v>469</v>
      </c>
      <c r="B256" s="231">
        <v>3.9799999999999995E-2</v>
      </c>
      <c r="C256" s="231">
        <v>2.4599999999999997E-2</v>
      </c>
      <c r="D256" s="220">
        <v>3010557.55</v>
      </c>
      <c r="E256" s="220">
        <v>3010557.55</v>
      </c>
      <c r="F256" s="220">
        <v>3010557.55</v>
      </c>
      <c r="G256" s="220">
        <v>3010557.55</v>
      </c>
      <c r="H256" s="220">
        <v>3010557.55</v>
      </c>
      <c r="I256" s="220">
        <v>3010557.55</v>
      </c>
      <c r="J256" s="220">
        <v>3010557.55</v>
      </c>
      <c r="K256" s="220">
        <v>3010557.55</v>
      </c>
      <c r="L256" s="220">
        <v>3010557.55</v>
      </c>
      <c r="M256" s="220">
        <v>3010557.55</v>
      </c>
      <c r="N256" s="220">
        <v>3010557.55</v>
      </c>
      <c r="O256" s="220">
        <v>3010557.55</v>
      </c>
      <c r="P256" s="220">
        <f t="shared" si="42"/>
        <v>36126690.600000001</v>
      </c>
      <c r="Q256" s="220">
        <v>3010557.55</v>
      </c>
      <c r="R256" s="220">
        <v>3010557.55</v>
      </c>
      <c r="S256" s="220">
        <v>3010557.55</v>
      </c>
      <c r="T256" s="220">
        <v>3010557.55</v>
      </c>
      <c r="U256" s="220">
        <v>3010557.55</v>
      </c>
      <c r="V256" s="220">
        <v>3010557.55</v>
      </c>
      <c r="W256" s="220">
        <v>3010557.55</v>
      </c>
      <c r="X256" s="220">
        <v>3010557.55</v>
      </c>
      <c r="Y256" s="220">
        <v>3010557.55</v>
      </c>
      <c r="Z256" s="220">
        <v>3010557.55</v>
      </c>
      <c r="AA256" s="220">
        <v>3010557.55</v>
      </c>
      <c r="AB256" s="220">
        <v>3010557.55</v>
      </c>
      <c r="AC256" s="220">
        <v>3010557.55</v>
      </c>
      <c r="AD256" s="220">
        <v>3010557.55</v>
      </c>
      <c r="AE256" s="220">
        <v>3010557.55</v>
      </c>
      <c r="AF256" s="220">
        <v>3010557.55</v>
      </c>
      <c r="AG256" s="220">
        <f t="shared" si="43"/>
        <v>36126690.600000001</v>
      </c>
      <c r="AH256" s="234"/>
      <c r="AI256" s="235">
        <f t="shared" si="46"/>
        <v>9985.02</v>
      </c>
      <c r="AJ256" s="235">
        <f t="shared" si="46"/>
        <v>9985.02</v>
      </c>
      <c r="AK256" s="235">
        <f t="shared" si="46"/>
        <v>9985.02</v>
      </c>
      <c r="AL256" s="235">
        <f t="shared" si="44"/>
        <v>9985.02</v>
      </c>
      <c r="AM256" s="235">
        <f t="shared" si="44"/>
        <v>9985.02</v>
      </c>
      <c r="AN256" s="235">
        <f t="shared" si="44"/>
        <v>9985.02</v>
      </c>
      <c r="AO256" s="235">
        <f t="shared" si="44"/>
        <v>9985.02</v>
      </c>
      <c r="AP256" s="235">
        <f t="shared" si="44"/>
        <v>9985.02</v>
      </c>
      <c r="AQ256" s="235">
        <f t="shared" si="44"/>
        <v>9985.02</v>
      </c>
      <c r="AR256" s="235">
        <f t="shared" si="44"/>
        <v>9985.02</v>
      </c>
      <c r="AS256" s="235">
        <f t="shared" si="44"/>
        <v>9985.02</v>
      </c>
      <c r="AT256" s="235">
        <f t="shared" si="44"/>
        <v>9985.02</v>
      </c>
      <c r="AU256" s="236">
        <f t="shared" si="39"/>
        <v>119820.24000000003</v>
      </c>
      <c r="AV256" s="236">
        <f t="shared" si="40"/>
        <v>9985.02</v>
      </c>
      <c r="AW256" s="236">
        <f t="shared" si="40"/>
        <v>9985.02</v>
      </c>
      <c r="AX256" s="236">
        <f t="shared" si="40"/>
        <v>9985.02</v>
      </c>
      <c r="AY256" s="236">
        <f t="shared" si="38"/>
        <v>9985.02</v>
      </c>
      <c r="AZ256" s="236">
        <f t="shared" si="47"/>
        <v>6171.64</v>
      </c>
      <c r="BA256" s="236">
        <f t="shared" si="47"/>
        <v>6171.64</v>
      </c>
      <c r="BB256" s="236">
        <f t="shared" si="47"/>
        <v>6171.64</v>
      </c>
      <c r="BC256" s="236">
        <f t="shared" si="45"/>
        <v>6171.64</v>
      </c>
      <c r="BD256" s="236">
        <f t="shared" si="45"/>
        <v>6171.64</v>
      </c>
      <c r="BE256" s="236">
        <f t="shared" si="45"/>
        <v>6171.64</v>
      </c>
      <c r="BF256" s="236">
        <f t="shared" si="45"/>
        <v>6171.64</v>
      </c>
      <c r="BG256" s="236">
        <f t="shared" si="45"/>
        <v>6171.64</v>
      </c>
      <c r="BH256" s="236">
        <f t="shared" si="45"/>
        <v>6171.64</v>
      </c>
      <c r="BI256" s="236">
        <f t="shared" si="45"/>
        <v>6171.64</v>
      </c>
      <c r="BJ256" s="236">
        <f t="shared" si="45"/>
        <v>6171.64</v>
      </c>
      <c r="BK256" s="236">
        <f t="shared" si="45"/>
        <v>6171.64</v>
      </c>
      <c r="BL256" s="235">
        <f t="shared" si="41"/>
        <v>74059.680000000008</v>
      </c>
      <c r="BM256" s="234"/>
      <c r="BN256" s="234"/>
      <c r="BO256" s="234"/>
      <c r="BP256" s="234"/>
      <c r="BQ256" s="234"/>
      <c r="BR256" s="234"/>
      <c r="BS256" s="234"/>
      <c r="BT256" s="234"/>
      <c r="BU256" s="234"/>
      <c r="BV256" s="234"/>
      <c r="BW256" s="234"/>
      <c r="BX256" s="234"/>
      <c r="BY256" s="234"/>
      <c r="BZ256" s="234"/>
      <c r="CA256" s="234"/>
      <c r="CB256" s="234"/>
      <c r="CC256" s="234"/>
      <c r="CD256" s="234"/>
      <c r="CE256" s="234"/>
      <c r="CF256" s="234"/>
      <c r="CG256" s="234"/>
      <c r="CH256" s="234"/>
      <c r="CI256" s="234"/>
    </row>
    <row r="257" spans="1:87">
      <c r="A257" s="234" t="s">
        <v>470</v>
      </c>
      <c r="B257" s="231">
        <v>4.02E-2</v>
      </c>
      <c r="C257" s="231">
        <v>2.3299999999999998E-2</v>
      </c>
      <c r="D257" s="220">
        <v>3322577</v>
      </c>
      <c r="E257" s="220">
        <v>3322577</v>
      </c>
      <c r="F257" s="220">
        <v>3322577</v>
      </c>
      <c r="G257" s="220">
        <v>3322577</v>
      </c>
      <c r="H257" s="220">
        <v>3322577</v>
      </c>
      <c r="I257" s="220">
        <v>3322577</v>
      </c>
      <c r="J257" s="220">
        <v>3322577</v>
      </c>
      <c r="K257" s="220">
        <v>3322577</v>
      </c>
      <c r="L257" s="220">
        <v>3322577</v>
      </c>
      <c r="M257" s="220">
        <v>3322577</v>
      </c>
      <c r="N257" s="220">
        <v>3322577</v>
      </c>
      <c r="O257" s="220">
        <v>3322577</v>
      </c>
      <c r="P257" s="220">
        <f t="shared" si="42"/>
        <v>39870924</v>
      </c>
      <c r="Q257" s="220">
        <v>3322577</v>
      </c>
      <c r="R257" s="220">
        <v>3322577</v>
      </c>
      <c r="S257" s="220">
        <v>3322577</v>
      </c>
      <c r="T257" s="220">
        <v>3322577</v>
      </c>
      <c r="U257" s="220">
        <v>3322577</v>
      </c>
      <c r="V257" s="220">
        <v>3322577</v>
      </c>
      <c r="W257" s="220">
        <v>3322577</v>
      </c>
      <c r="X257" s="220">
        <v>3322577</v>
      </c>
      <c r="Y257" s="220">
        <v>3322577</v>
      </c>
      <c r="Z257" s="220">
        <v>3322577</v>
      </c>
      <c r="AA257" s="220">
        <v>3322577</v>
      </c>
      <c r="AB257" s="220">
        <v>3322577</v>
      </c>
      <c r="AC257" s="220">
        <v>3322577</v>
      </c>
      <c r="AD257" s="220">
        <v>3322577</v>
      </c>
      <c r="AE257" s="220">
        <v>3322577</v>
      </c>
      <c r="AF257" s="220">
        <v>3322577</v>
      </c>
      <c r="AG257" s="220">
        <f t="shared" si="43"/>
        <v>39870924</v>
      </c>
      <c r="AH257" s="234"/>
      <c r="AI257" s="235">
        <f t="shared" si="46"/>
        <v>11130.63</v>
      </c>
      <c r="AJ257" s="235">
        <f t="shared" si="46"/>
        <v>11130.63</v>
      </c>
      <c r="AK257" s="235">
        <f t="shared" si="46"/>
        <v>11130.63</v>
      </c>
      <c r="AL257" s="235">
        <f t="shared" si="44"/>
        <v>11130.63</v>
      </c>
      <c r="AM257" s="235">
        <f t="shared" si="44"/>
        <v>11130.63</v>
      </c>
      <c r="AN257" s="235">
        <f t="shared" si="44"/>
        <v>11130.63</v>
      </c>
      <c r="AO257" s="235">
        <f t="shared" si="44"/>
        <v>11130.63</v>
      </c>
      <c r="AP257" s="235">
        <f t="shared" si="44"/>
        <v>11130.63</v>
      </c>
      <c r="AQ257" s="235">
        <f t="shared" si="44"/>
        <v>11130.63</v>
      </c>
      <c r="AR257" s="235">
        <f t="shared" ref="AR257:AT320" si="48">ROUND(M257*$B257/12,2)</f>
        <v>11130.63</v>
      </c>
      <c r="AS257" s="235">
        <f t="shared" si="48"/>
        <v>11130.63</v>
      </c>
      <c r="AT257" s="235">
        <f t="shared" si="48"/>
        <v>11130.63</v>
      </c>
      <c r="AU257" s="236">
        <f t="shared" si="39"/>
        <v>133567.56000000003</v>
      </c>
      <c r="AV257" s="236">
        <f t="shared" si="40"/>
        <v>11130.63</v>
      </c>
      <c r="AW257" s="236">
        <f t="shared" si="40"/>
        <v>11130.63</v>
      </c>
      <c r="AX257" s="236">
        <f t="shared" si="40"/>
        <v>11130.63</v>
      </c>
      <c r="AY257" s="236">
        <f t="shared" si="38"/>
        <v>11130.63</v>
      </c>
      <c r="AZ257" s="236">
        <f t="shared" si="47"/>
        <v>6451.34</v>
      </c>
      <c r="BA257" s="236">
        <f t="shared" si="47"/>
        <v>6451.34</v>
      </c>
      <c r="BB257" s="236">
        <f t="shared" si="47"/>
        <v>6451.34</v>
      </c>
      <c r="BC257" s="236">
        <f t="shared" si="45"/>
        <v>6451.34</v>
      </c>
      <c r="BD257" s="236">
        <f t="shared" si="45"/>
        <v>6451.34</v>
      </c>
      <c r="BE257" s="236">
        <f t="shared" si="45"/>
        <v>6451.34</v>
      </c>
      <c r="BF257" s="236">
        <f t="shared" si="45"/>
        <v>6451.34</v>
      </c>
      <c r="BG257" s="236">
        <f t="shared" si="45"/>
        <v>6451.34</v>
      </c>
      <c r="BH257" s="236">
        <f t="shared" si="45"/>
        <v>6451.34</v>
      </c>
      <c r="BI257" s="236">
        <f t="shared" ref="BI257:BK320" si="49">ROUND(AD257*$C257/12,2)</f>
        <v>6451.34</v>
      </c>
      <c r="BJ257" s="236">
        <f t="shared" si="49"/>
        <v>6451.34</v>
      </c>
      <c r="BK257" s="236">
        <f t="shared" si="49"/>
        <v>6451.34</v>
      </c>
      <c r="BL257" s="235">
        <f t="shared" si="41"/>
        <v>77416.079999999987</v>
      </c>
      <c r="BM257" s="234"/>
      <c r="BN257" s="234"/>
      <c r="BO257" s="234"/>
      <c r="BP257" s="234"/>
      <c r="BQ257" s="234"/>
      <c r="BR257" s="234"/>
      <c r="BS257" s="234"/>
      <c r="BT257" s="234"/>
      <c r="BU257" s="234"/>
      <c r="BV257" s="234"/>
      <c r="BW257" s="234"/>
      <c r="BX257" s="234"/>
      <c r="BY257" s="234"/>
      <c r="BZ257" s="234"/>
      <c r="CA257" s="234"/>
      <c r="CB257" s="234"/>
      <c r="CC257" s="234"/>
      <c r="CD257" s="234"/>
      <c r="CE257" s="234"/>
      <c r="CF257" s="234"/>
      <c r="CG257" s="234"/>
      <c r="CH257" s="234"/>
      <c r="CI257" s="234"/>
    </row>
    <row r="258" spans="1:87">
      <c r="A258" s="234" t="s">
        <v>471</v>
      </c>
      <c r="B258" s="231">
        <v>4.0799999999999996E-2</v>
      </c>
      <c r="C258" s="231">
        <v>2.4199999999999999E-2</v>
      </c>
      <c r="D258" s="220">
        <v>4071679.62</v>
      </c>
      <c r="E258" s="220">
        <v>4071679.62</v>
      </c>
      <c r="F258" s="220">
        <v>3972319.33</v>
      </c>
      <c r="G258" s="220">
        <v>3872959.0300000003</v>
      </c>
      <c r="H258" s="220">
        <v>3872959.0300000003</v>
      </c>
      <c r="I258" s="220">
        <v>3872959.0300000003</v>
      </c>
      <c r="J258" s="220">
        <v>3872959.0300000003</v>
      </c>
      <c r="K258" s="220">
        <v>3872959.0300000003</v>
      </c>
      <c r="L258" s="220">
        <v>3872959.0300000003</v>
      </c>
      <c r="M258" s="220">
        <v>3872959.0300000003</v>
      </c>
      <c r="N258" s="220">
        <v>3872959.0300000003</v>
      </c>
      <c r="O258" s="220">
        <v>3872959.0300000003</v>
      </c>
      <c r="P258" s="220">
        <f t="shared" si="42"/>
        <v>46972309.840000011</v>
      </c>
      <c r="Q258" s="220">
        <v>3872959.0300000003</v>
      </c>
      <c r="R258" s="220">
        <v>3872959.0300000003</v>
      </c>
      <c r="S258" s="220">
        <v>3872959.0300000003</v>
      </c>
      <c r="T258" s="220">
        <v>3872959.0300000003</v>
      </c>
      <c r="U258" s="220">
        <v>3872959.0300000003</v>
      </c>
      <c r="V258" s="220">
        <v>3872959.0300000003</v>
      </c>
      <c r="W258" s="220">
        <v>3872959.0300000003</v>
      </c>
      <c r="X258" s="220">
        <v>3872959.0300000003</v>
      </c>
      <c r="Y258" s="220">
        <v>3872959.0300000003</v>
      </c>
      <c r="Z258" s="220">
        <v>3872959.0300000003</v>
      </c>
      <c r="AA258" s="220">
        <v>3872959.0300000003</v>
      </c>
      <c r="AB258" s="220">
        <v>3872959.0300000003</v>
      </c>
      <c r="AC258" s="220">
        <v>3872959.0300000003</v>
      </c>
      <c r="AD258" s="220">
        <v>3872959.0300000003</v>
      </c>
      <c r="AE258" s="220">
        <v>3872959.0300000003</v>
      </c>
      <c r="AF258" s="220">
        <v>3872959.0300000003</v>
      </c>
      <c r="AG258" s="220">
        <f t="shared" si="43"/>
        <v>46475508.360000007</v>
      </c>
      <c r="AH258" s="234"/>
      <c r="AI258" s="235">
        <f t="shared" si="46"/>
        <v>13843.71</v>
      </c>
      <c r="AJ258" s="235">
        <f t="shared" si="46"/>
        <v>13843.71</v>
      </c>
      <c r="AK258" s="235">
        <f t="shared" si="46"/>
        <v>13505.89</v>
      </c>
      <c r="AL258" s="235">
        <f t="shared" si="46"/>
        <v>13168.06</v>
      </c>
      <c r="AM258" s="235">
        <f t="shared" si="46"/>
        <v>13168.06</v>
      </c>
      <c r="AN258" s="235">
        <f t="shared" si="46"/>
        <v>13168.06</v>
      </c>
      <c r="AO258" s="235">
        <f t="shared" si="46"/>
        <v>13168.06</v>
      </c>
      <c r="AP258" s="235">
        <f t="shared" si="46"/>
        <v>13168.06</v>
      </c>
      <c r="AQ258" s="235">
        <f t="shared" si="46"/>
        <v>13168.06</v>
      </c>
      <c r="AR258" s="235">
        <f t="shared" si="48"/>
        <v>13168.06</v>
      </c>
      <c r="AS258" s="235">
        <f t="shared" si="48"/>
        <v>13168.06</v>
      </c>
      <c r="AT258" s="235">
        <f t="shared" si="48"/>
        <v>13168.06</v>
      </c>
      <c r="AU258" s="236">
        <f t="shared" si="39"/>
        <v>159705.84999999998</v>
      </c>
      <c r="AV258" s="236">
        <f t="shared" si="40"/>
        <v>13168.06</v>
      </c>
      <c r="AW258" s="236">
        <f t="shared" si="40"/>
        <v>13168.06</v>
      </c>
      <c r="AX258" s="236">
        <f t="shared" si="40"/>
        <v>13168.06</v>
      </c>
      <c r="AY258" s="236">
        <f t="shared" si="38"/>
        <v>13168.06</v>
      </c>
      <c r="AZ258" s="236">
        <f t="shared" si="47"/>
        <v>7810.47</v>
      </c>
      <c r="BA258" s="236">
        <f t="shared" si="47"/>
        <v>7810.47</v>
      </c>
      <c r="BB258" s="236">
        <f t="shared" si="47"/>
        <v>7810.47</v>
      </c>
      <c r="BC258" s="236">
        <f t="shared" si="47"/>
        <v>7810.47</v>
      </c>
      <c r="BD258" s="236">
        <f t="shared" si="47"/>
        <v>7810.47</v>
      </c>
      <c r="BE258" s="236">
        <f t="shared" si="47"/>
        <v>7810.47</v>
      </c>
      <c r="BF258" s="236">
        <f t="shared" si="47"/>
        <v>7810.47</v>
      </c>
      <c r="BG258" s="236">
        <f t="shared" si="47"/>
        <v>7810.47</v>
      </c>
      <c r="BH258" s="236">
        <f t="shared" si="47"/>
        <v>7810.47</v>
      </c>
      <c r="BI258" s="236">
        <f t="shared" si="49"/>
        <v>7810.47</v>
      </c>
      <c r="BJ258" s="236">
        <f t="shared" si="49"/>
        <v>7810.47</v>
      </c>
      <c r="BK258" s="236">
        <f t="shared" si="49"/>
        <v>7810.47</v>
      </c>
      <c r="BL258" s="235">
        <f t="shared" si="41"/>
        <v>93725.64</v>
      </c>
      <c r="BM258" s="234"/>
      <c r="BN258" s="234"/>
      <c r="BO258" s="234"/>
      <c r="BP258" s="234"/>
      <c r="BQ258" s="234"/>
      <c r="BR258" s="234"/>
      <c r="BS258" s="234"/>
      <c r="BT258" s="234"/>
      <c r="BU258" s="234"/>
      <c r="BV258" s="234"/>
      <c r="BW258" s="234"/>
      <c r="BX258" s="234"/>
      <c r="BY258" s="234"/>
      <c r="BZ258" s="234"/>
      <c r="CA258" s="234"/>
      <c r="CB258" s="234"/>
      <c r="CC258" s="234"/>
      <c r="CD258" s="234"/>
      <c r="CE258" s="234"/>
      <c r="CF258" s="234"/>
      <c r="CG258" s="234"/>
      <c r="CH258" s="234"/>
      <c r="CI258" s="234"/>
    </row>
    <row r="259" spans="1:87">
      <c r="A259" s="234" t="s">
        <v>472</v>
      </c>
      <c r="B259" s="231">
        <v>4.0399999999999998E-2</v>
      </c>
      <c r="C259" s="231">
        <v>1.5700000000000002E-2</v>
      </c>
      <c r="D259" s="220">
        <v>5069346.8499999996</v>
      </c>
      <c r="E259" s="220">
        <v>5069346.8499999996</v>
      </c>
      <c r="F259" s="220">
        <v>5069346.8499999996</v>
      </c>
      <c r="G259" s="220">
        <v>5069346.8499999996</v>
      </c>
      <c r="H259" s="220">
        <v>5069346.8499999996</v>
      </c>
      <c r="I259" s="220">
        <v>5069346.8499999996</v>
      </c>
      <c r="J259" s="220">
        <v>5069346.8499999996</v>
      </c>
      <c r="K259" s="220">
        <v>5069346.8499999996</v>
      </c>
      <c r="L259" s="220">
        <v>5069346.8499999996</v>
      </c>
      <c r="M259" s="220">
        <v>5069346.8499999996</v>
      </c>
      <c r="N259" s="220">
        <v>5069346.8499999996</v>
      </c>
      <c r="O259" s="220">
        <v>5069346.8499999996</v>
      </c>
      <c r="P259" s="220">
        <f t="shared" si="42"/>
        <v>60832162.20000001</v>
      </c>
      <c r="Q259" s="220">
        <v>5069346.8499999996</v>
      </c>
      <c r="R259" s="220">
        <v>5069346.8499999996</v>
      </c>
      <c r="S259" s="220">
        <v>5069346.8499999996</v>
      </c>
      <c r="T259" s="220">
        <v>5069346.8499999996</v>
      </c>
      <c r="U259" s="220">
        <v>5069346.8499999996</v>
      </c>
      <c r="V259" s="220">
        <v>5069346.8499999996</v>
      </c>
      <c r="W259" s="220">
        <v>5069346.8499999996</v>
      </c>
      <c r="X259" s="220">
        <v>5069346.8499999996</v>
      </c>
      <c r="Y259" s="220">
        <v>5069346.8499999996</v>
      </c>
      <c r="Z259" s="220">
        <v>5069346.8499999996</v>
      </c>
      <c r="AA259" s="220">
        <v>5069346.8499999996</v>
      </c>
      <c r="AB259" s="220">
        <v>5069346.8499999996</v>
      </c>
      <c r="AC259" s="220">
        <v>5069346.8499999996</v>
      </c>
      <c r="AD259" s="220">
        <v>5069346.8499999996</v>
      </c>
      <c r="AE259" s="220">
        <v>5069346.8499999996</v>
      </c>
      <c r="AF259" s="220">
        <v>5069346.8499999996</v>
      </c>
      <c r="AG259" s="220">
        <f t="shared" si="43"/>
        <v>60832162.20000001</v>
      </c>
      <c r="AH259" s="234"/>
      <c r="AI259" s="235">
        <f t="shared" si="46"/>
        <v>17066.8</v>
      </c>
      <c r="AJ259" s="235">
        <f t="shared" si="46"/>
        <v>17066.8</v>
      </c>
      <c r="AK259" s="235">
        <f t="shared" si="46"/>
        <v>17066.8</v>
      </c>
      <c r="AL259" s="235">
        <f t="shared" si="46"/>
        <v>17066.8</v>
      </c>
      <c r="AM259" s="235">
        <f t="shared" si="46"/>
        <v>17066.8</v>
      </c>
      <c r="AN259" s="235">
        <f t="shared" si="46"/>
        <v>17066.8</v>
      </c>
      <c r="AO259" s="235">
        <f t="shared" si="46"/>
        <v>17066.8</v>
      </c>
      <c r="AP259" s="235">
        <f t="shared" si="46"/>
        <v>17066.8</v>
      </c>
      <c r="AQ259" s="235">
        <f t="shared" si="46"/>
        <v>17066.8</v>
      </c>
      <c r="AR259" s="235">
        <f t="shared" si="48"/>
        <v>17066.8</v>
      </c>
      <c r="AS259" s="235">
        <f t="shared" si="48"/>
        <v>17066.8</v>
      </c>
      <c r="AT259" s="235">
        <f t="shared" si="48"/>
        <v>17066.8</v>
      </c>
      <c r="AU259" s="236">
        <f t="shared" si="39"/>
        <v>204801.59999999995</v>
      </c>
      <c r="AV259" s="236">
        <f t="shared" si="40"/>
        <v>17066.8</v>
      </c>
      <c r="AW259" s="236">
        <f t="shared" si="40"/>
        <v>17066.8</v>
      </c>
      <c r="AX259" s="236">
        <f t="shared" si="40"/>
        <v>17066.8</v>
      </c>
      <c r="AY259" s="236">
        <f t="shared" si="38"/>
        <v>17066.8</v>
      </c>
      <c r="AZ259" s="236">
        <f t="shared" si="47"/>
        <v>6632.4</v>
      </c>
      <c r="BA259" s="236">
        <f t="shared" si="47"/>
        <v>6632.4</v>
      </c>
      <c r="BB259" s="236">
        <f t="shared" si="47"/>
        <v>6632.4</v>
      </c>
      <c r="BC259" s="236">
        <f t="shared" si="47"/>
        <v>6632.4</v>
      </c>
      <c r="BD259" s="236">
        <f t="shared" si="47"/>
        <v>6632.4</v>
      </c>
      <c r="BE259" s="236">
        <f t="shared" si="47"/>
        <v>6632.4</v>
      </c>
      <c r="BF259" s="236">
        <f t="shared" si="47"/>
        <v>6632.4</v>
      </c>
      <c r="BG259" s="236">
        <f t="shared" si="47"/>
        <v>6632.4</v>
      </c>
      <c r="BH259" s="236">
        <f t="shared" si="47"/>
        <v>6632.4</v>
      </c>
      <c r="BI259" s="236">
        <f t="shared" si="49"/>
        <v>6632.4</v>
      </c>
      <c r="BJ259" s="236">
        <f t="shared" si="49"/>
        <v>6632.4</v>
      </c>
      <c r="BK259" s="236">
        <f t="shared" si="49"/>
        <v>6632.4</v>
      </c>
      <c r="BL259" s="235">
        <f t="shared" si="41"/>
        <v>79588.799999999988</v>
      </c>
      <c r="BM259" s="234"/>
      <c r="BN259" s="234"/>
      <c r="BO259" s="234"/>
      <c r="BP259" s="234"/>
      <c r="BQ259" s="234"/>
      <c r="BR259" s="234"/>
      <c r="BS259" s="234"/>
      <c r="BT259" s="234"/>
      <c r="BU259" s="234"/>
      <c r="BV259" s="234"/>
      <c r="BW259" s="234"/>
      <c r="BX259" s="234"/>
      <c r="BY259" s="234"/>
      <c r="BZ259" s="234"/>
      <c r="CA259" s="234"/>
      <c r="CB259" s="234"/>
      <c r="CC259" s="234"/>
      <c r="CD259" s="234"/>
      <c r="CE259" s="234"/>
      <c r="CF259" s="234"/>
      <c r="CG259" s="234"/>
      <c r="CH259" s="234"/>
      <c r="CI259" s="234"/>
    </row>
    <row r="260" spans="1:87">
      <c r="A260" s="234" t="s">
        <v>473</v>
      </c>
      <c r="B260" s="231">
        <v>2.7699999999999999E-2</v>
      </c>
      <c r="C260" s="231">
        <v>2.3199999999999998E-2</v>
      </c>
      <c r="D260" s="220">
        <v>5572385.96</v>
      </c>
      <c r="E260" s="220">
        <v>5572385.96</v>
      </c>
      <c r="F260" s="220">
        <v>5572385.96</v>
      </c>
      <c r="G260" s="220">
        <v>5572385.96</v>
      </c>
      <c r="H260" s="220">
        <v>5572385.96</v>
      </c>
      <c r="I260" s="220">
        <v>5572385.96</v>
      </c>
      <c r="J260" s="220">
        <v>5572385.96</v>
      </c>
      <c r="K260" s="220">
        <v>5572385.96</v>
      </c>
      <c r="L260" s="220">
        <v>5572385.96</v>
      </c>
      <c r="M260" s="220">
        <v>5572385.96</v>
      </c>
      <c r="N260" s="220">
        <v>5572385.96</v>
      </c>
      <c r="O260" s="220">
        <v>5572385.96</v>
      </c>
      <c r="P260" s="220">
        <f t="shared" si="42"/>
        <v>66868631.520000003</v>
      </c>
      <c r="Q260" s="220">
        <v>5572385.96</v>
      </c>
      <c r="R260" s="220">
        <v>5572385.96</v>
      </c>
      <c r="S260" s="220">
        <v>5572385.96</v>
      </c>
      <c r="T260" s="220">
        <v>5572385.96</v>
      </c>
      <c r="U260" s="220">
        <v>5572385.96</v>
      </c>
      <c r="V260" s="220">
        <v>5572385.96</v>
      </c>
      <c r="W260" s="220">
        <v>5572385.96</v>
      </c>
      <c r="X260" s="220">
        <v>5572385.96</v>
      </c>
      <c r="Y260" s="220">
        <v>5572385.96</v>
      </c>
      <c r="Z260" s="220">
        <v>5572385.96</v>
      </c>
      <c r="AA260" s="220">
        <v>5572385.96</v>
      </c>
      <c r="AB260" s="220">
        <v>5572385.96</v>
      </c>
      <c r="AC260" s="220">
        <v>5572385.96</v>
      </c>
      <c r="AD260" s="220">
        <v>5572385.96</v>
      </c>
      <c r="AE260" s="220">
        <v>5572385.96</v>
      </c>
      <c r="AF260" s="220">
        <v>5572385.96</v>
      </c>
      <c r="AG260" s="220">
        <f t="shared" si="43"/>
        <v>66868631.520000003</v>
      </c>
      <c r="AH260" s="234"/>
      <c r="AI260" s="235">
        <f t="shared" si="46"/>
        <v>12862.92</v>
      </c>
      <c r="AJ260" s="235">
        <f t="shared" si="46"/>
        <v>12862.92</v>
      </c>
      <c r="AK260" s="235">
        <f t="shared" si="46"/>
        <v>12862.92</v>
      </c>
      <c r="AL260" s="235">
        <f t="shared" si="46"/>
        <v>12862.92</v>
      </c>
      <c r="AM260" s="235">
        <f t="shared" si="46"/>
        <v>12862.92</v>
      </c>
      <c r="AN260" s="235">
        <f t="shared" si="46"/>
        <v>12862.92</v>
      </c>
      <c r="AO260" s="235">
        <f t="shared" si="46"/>
        <v>12862.92</v>
      </c>
      <c r="AP260" s="235">
        <f t="shared" si="46"/>
        <v>12862.92</v>
      </c>
      <c r="AQ260" s="235">
        <f t="shared" si="46"/>
        <v>12862.92</v>
      </c>
      <c r="AR260" s="235">
        <f t="shared" si="48"/>
        <v>12862.92</v>
      </c>
      <c r="AS260" s="235">
        <f t="shared" si="48"/>
        <v>12862.92</v>
      </c>
      <c r="AT260" s="235">
        <f t="shared" si="48"/>
        <v>12862.92</v>
      </c>
      <c r="AU260" s="236">
        <f t="shared" si="39"/>
        <v>154355.04</v>
      </c>
      <c r="AV260" s="236">
        <f t="shared" si="40"/>
        <v>12862.92</v>
      </c>
      <c r="AW260" s="236">
        <f t="shared" si="40"/>
        <v>12862.92</v>
      </c>
      <c r="AX260" s="236">
        <f t="shared" si="40"/>
        <v>12862.92</v>
      </c>
      <c r="AY260" s="236">
        <f t="shared" si="40"/>
        <v>12862.92</v>
      </c>
      <c r="AZ260" s="236">
        <f t="shared" si="47"/>
        <v>10773.28</v>
      </c>
      <c r="BA260" s="236">
        <f t="shared" si="47"/>
        <v>10773.28</v>
      </c>
      <c r="BB260" s="236">
        <f t="shared" si="47"/>
        <v>10773.28</v>
      </c>
      <c r="BC260" s="236">
        <f t="shared" si="47"/>
        <v>10773.28</v>
      </c>
      <c r="BD260" s="236">
        <f t="shared" si="47"/>
        <v>10773.28</v>
      </c>
      <c r="BE260" s="236">
        <f t="shared" si="47"/>
        <v>10773.28</v>
      </c>
      <c r="BF260" s="236">
        <f t="shared" si="47"/>
        <v>10773.28</v>
      </c>
      <c r="BG260" s="236">
        <f t="shared" si="47"/>
        <v>10773.28</v>
      </c>
      <c r="BH260" s="236">
        <f t="shared" si="47"/>
        <v>10773.28</v>
      </c>
      <c r="BI260" s="236">
        <f t="shared" si="49"/>
        <v>10773.28</v>
      </c>
      <c r="BJ260" s="236">
        <f t="shared" si="49"/>
        <v>10773.28</v>
      </c>
      <c r="BK260" s="236">
        <f t="shared" si="49"/>
        <v>10773.28</v>
      </c>
      <c r="BL260" s="235">
        <f t="shared" si="41"/>
        <v>129279.36</v>
      </c>
      <c r="BM260" s="234"/>
      <c r="BN260" s="234"/>
      <c r="BO260" s="234"/>
      <c r="BP260" s="234"/>
      <c r="BQ260" s="234"/>
      <c r="BR260" s="234"/>
      <c r="BS260" s="234"/>
      <c r="BT260" s="234"/>
      <c r="BU260" s="234"/>
      <c r="BV260" s="234"/>
      <c r="BW260" s="234"/>
      <c r="BX260" s="234"/>
      <c r="BY260" s="234"/>
      <c r="BZ260" s="234"/>
      <c r="CA260" s="234"/>
      <c r="CB260" s="234"/>
      <c r="CC260" s="234"/>
      <c r="CD260" s="234"/>
      <c r="CE260" s="234"/>
      <c r="CF260" s="234"/>
      <c r="CG260" s="234"/>
      <c r="CH260" s="234"/>
      <c r="CI260" s="234"/>
    </row>
    <row r="261" spans="1:87">
      <c r="A261" s="234" t="s">
        <v>474</v>
      </c>
      <c r="B261" s="231">
        <v>4.6100000000000002E-2</v>
      </c>
      <c r="C261" s="231">
        <v>4.6300000000000001E-2</v>
      </c>
      <c r="D261" s="220">
        <v>13068659.23</v>
      </c>
      <c r="E261" s="220">
        <v>13068659.23</v>
      </c>
      <c r="F261" s="220">
        <v>13068659.23</v>
      </c>
      <c r="G261" s="220">
        <v>13068659.23</v>
      </c>
      <c r="H261" s="220">
        <v>13068659.23</v>
      </c>
      <c r="I261" s="220">
        <v>13068659.23</v>
      </c>
      <c r="J261" s="220">
        <v>13068659.23</v>
      </c>
      <c r="K261" s="220">
        <v>13068659.23</v>
      </c>
      <c r="L261" s="220">
        <v>13068659.23</v>
      </c>
      <c r="M261" s="220">
        <v>13068659.23</v>
      </c>
      <c r="N261" s="220">
        <v>13068659.23</v>
      </c>
      <c r="O261" s="220">
        <v>13068659.23</v>
      </c>
      <c r="P261" s="220">
        <f t="shared" si="42"/>
        <v>156823910.76000002</v>
      </c>
      <c r="Q261" s="220">
        <v>13068659.23</v>
      </c>
      <c r="R261" s="220">
        <v>13068659.23</v>
      </c>
      <c r="S261" s="220">
        <v>13068659.23</v>
      </c>
      <c r="T261" s="220">
        <v>13068659.23</v>
      </c>
      <c r="U261" s="220">
        <v>13068659.23</v>
      </c>
      <c r="V261" s="220">
        <v>13068659.23</v>
      </c>
      <c r="W261" s="220">
        <v>13068659.23</v>
      </c>
      <c r="X261" s="220">
        <v>13068659.23</v>
      </c>
      <c r="Y261" s="220">
        <v>13068659.23</v>
      </c>
      <c r="Z261" s="220">
        <v>13068659.23</v>
      </c>
      <c r="AA261" s="220">
        <v>13068659.23</v>
      </c>
      <c r="AB261" s="220">
        <v>13068659.23</v>
      </c>
      <c r="AC261" s="220">
        <v>13068659.23</v>
      </c>
      <c r="AD261" s="220">
        <v>13068659.23</v>
      </c>
      <c r="AE261" s="220">
        <v>13068659.23</v>
      </c>
      <c r="AF261" s="220">
        <v>13068659.23</v>
      </c>
      <c r="AG261" s="220">
        <f t="shared" si="43"/>
        <v>156823910.76000002</v>
      </c>
      <c r="AH261" s="234"/>
      <c r="AI261" s="235">
        <f t="shared" si="46"/>
        <v>50205.43</v>
      </c>
      <c r="AJ261" s="235">
        <f t="shared" si="46"/>
        <v>50205.43</v>
      </c>
      <c r="AK261" s="235">
        <f t="shared" si="46"/>
        <v>50205.43</v>
      </c>
      <c r="AL261" s="235">
        <f t="shared" si="46"/>
        <v>50205.43</v>
      </c>
      <c r="AM261" s="235">
        <f t="shared" si="46"/>
        <v>50205.43</v>
      </c>
      <c r="AN261" s="235">
        <f t="shared" si="46"/>
        <v>50205.43</v>
      </c>
      <c r="AO261" s="235">
        <f t="shared" si="46"/>
        <v>50205.43</v>
      </c>
      <c r="AP261" s="235">
        <f t="shared" si="46"/>
        <v>50205.43</v>
      </c>
      <c r="AQ261" s="235">
        <f t="shared" si="46"/>
        <v>50205.43</v>
      </c>
      <c r="AR261" s="235">
        <f t="shared" si="48"/>
        <v>50205.43</v>
      </c>
      <c r="AS261" s="235">
        <f t="shared" si="48"/>
        <v>50205.43</v>
      </c>
      <c r="AT261" s="235">
        <f t="shared" si="48"/>
        <v>50205.43</v>
      </c>
      <c r="AU261" s="236">
        <f t="shared" ref="AU261:AU324" si="50">SUM(AI261:AT261)</f>
        <v>602465.16</v>
      </c>
      <c r="AV261" s="236">
        <f t="shared" ref="AV261:AY324" si="51">ROUND(Q261*$B261/12,2)</f>
        <v>50205.43</v>
      </c>
      <c r="AW261" s="236">
        <f t="shared" si="51"/>
        <v>50205.43</v>
      </c>
      <c r="AX261" s="236">
        <f t="shared" si="51"/>
        <v>50205.43</v>
      </c>
      <c r="AY261" s="236">
        <f t="shared" si="51"/>
        <v>50205.43</v>
      </c>
      <c r="AZ261" s="236">
        <f t="shared" si="47"/>
        <v>50423.24</v>
      </c>
      <c r="BA261" s="236">
        <f t="shared" si="47"/>
        <v>50423.24</v>
      </c>
      <c r="BB261" s="236">
        <f t="shared" si="47"/>
        <v>50423.24</v>
      </c>
      <c r="BC261" s="236">
        <f t="shared" si="47"/>
        <v>50423.24</v>
      </c>
      <c r="BD261" s="236">
        <f t="shared" si="47"/>
        <v>50423.24</v>
      </c>
      <c r="BE261" s="236">
        <f t="shared" si="47"/>
        <v>50423.24</v>
      </c>
      <c r="BF261" s="236">
        <f t="shared" si="47"/>
        <v>50423.24</v>
      </c>
      <c r="BG261" s="236">
        <f t="shared" si="47"/>
        <v>50423.24</v>
      </c>
      <c r="BH261" s="236">
        <f t="shared" si="47"/>
        <v>50423.24</v>
      </c>
      <c r="BI261" s="236">
        <f t="shared" si="49"/>
        <v>50423.24</v>
      </c>
      <c r="BJ261" s="236">
        <f t="shared" si="49"/>
        <v>50423.24</v>
      </c>
      <c r="BK261" s="236">
        <f t="shared" si="49"/>
        <v>50423.24</v>
      </c>
      <c r="BL261" s="235">
        <f t="shared" ref="BL261:BL324" si="52">SUM(AZ261:BK261)</f>
        <v>605078.88</v>
      </c>
      <c r="BM261" s="234"/>
      <c r="BN261" s="234"/>
      <c r="BO261" s="234"/>
      <c r="BP261" s="234"/>
      <c r="BQ261" s="234"/>
      <c r="BR261" s="234"/>
      <c r="BS261" s="234"/>
      <c r="BT261" s="234"/>
      <c r="BU261" s="234"/>
      <c r="BV261" s="234"/>
      <c r="BW261" s="234"/>
      <c r="BX261" s="234"/>
      <c r="BY261" s="234"/>
      <c r="BZ261" s="234"/>
      <c r="CA261" s="234"/>
      <c r="CB261" s="234"/>
      <c r="CC261" s="234"/>
      <c r="CD261" s="234"/>
      <c r="CE261" s="234"/>
      <c r="CF261" s="234"/>
      <c r="CG261" s="234"/>
      <c r="CH261" s="234"/>
      <c r="CI261" s="234"/>
    </row>
    <row r="262" spans="1:87">
      <c r="A262" s="234" t="s">
        <v>475</v>
      </c>
      <c r="B262" s="231">
        <v>5.3700000000000005E-2</v>
      </c>
      <c r="C262" s="231">
        <v>1.2E-2</v>
      </c>
      <c r="D262" s="220">
        <v>2682135.6800000002</v>
      </c>
      <c r="E262" s="220">
        <v>2682135.6800000002</v>
      </c>
      <c r="F262" s="220">
        <v>2682135.6800000002</v>
      </c>
      <c r="G262" s="220">
        <v>2682135.6800000002</v>
      </c>
      <c r="H262" s="220">
        <v>2682135.6800000002</v>
      </c>
      <c r="I262" s="220">
        <v>2682135.6800000002</v>
      </c>
      <c r="J262" s="220">
        <v>2682135.6800000002</v>
      </c>
      <c r="K262" s="220">
        <v>2682135.6800000002</v>
      </c>
      <c r="L262" s="220">
        <v>2682135.6800000002</v>
      </c>
      <c r="M262" s="220">
        <v>2682135.6800000002</v>
      </c>
      <c r="N262" s="220">
        <v>2682135.6800000002</v>
      </c>
      <c r="O262" s="220">
        <v>2682135.6800000002</v>
      </c>
      <c r="P262" s="220">
        <f t="shared" ref="P262:P325" si="53">SUM(D262:O262)</f>
        <v>32185628.16</v>
      </c>
      <c r="Q262" s="220">
        <v>2682135.6800000002</v>
      </c>
      <c r="R262" s="220">
        <v>2682135.6800000002</v>
      </c>
      <c r="S262" s="220">
        <v>2682135.6800000002</v>
      </c>
      <c r="T262" s="220">
        <v>2682135.6800000002</v>
      </c>
      <c r="U262" s="220">
        <v>2682135.6800000002</v>
      </c>
      <c r="V262" s="220">
        <v>2682135.6800000002</v>
      </c>
      <c r="W262" s="220">
        <v>2682135.6800000002</v>
      </c>
      <c r="X262" s="220">
        <v>2682135.6800000002</v>
      </c>
      <c r="Y262" s="220">
        <v>2682135.6800000002</v>
      </c>
      <c r="Z262" s="220">
        <v>2682135.6800000002</v>
      </c>
      <c r="AA262" s="220">
        <v>2682135.6800000002</v>
      </c>
      <c r="AB262" s="220">
        <v>2682135.6800000002</v>
      </c>
      <c r="AC262" s="220">
        <v>2682135.6800000002</v>
      </c>
      <c r="AD262" s="220">
        <v>2682135.6800000002</v>
      </c>
      <c r="AE262" s="220">
        <v>2682135.6800000002</v>
      </c>
      <c r="AF262" s="220">
        <v>2682135.6800000002</v>
      </c>
      <c r="AG262" s="220">
        <f t="shared" ref="AG262:AG325" si="54">SUM(U262:AF262)</f>
        <v>32185628.16</v>
      </c>
      <c r="AH262" s="234"/>
      <c r="AI262" s="235">
        <f t="shared" si="46"/>
        <v>12002.56</v>
      </c>
      <c r="AJ262" s="235">
        <f t="shared" si="46"/>
        <v>12002.56</v>
      </c>
      <c r="AK262" s="235">
        <f t="shared" si="46"/>
        <v>12002.56</v>
      </c>
      <c r="AL262" s="235">
        <f t="shared" si="46"/>
        <v>12002.56</v>
      </c>
      <c r="AM262" s="235">
        <f t="shared" si="46"/>
        <v>12002.56</v>
      </c>
      <c r="AN262" s="235">
        <f t="shared" si="46"/>
        <v>12002.56</v>
      </c>
      <c r="AO262" s="235">
        <f t="shared" si="46"/>
        <v>12002.56</v>
      </c>
      <c r="AP262" s="235">
        <f t="shared" si="46"/>
        <v>12002.56</v>
      </c>
      <c r="AQ262" s="235">
        <f t="shared" si="46"/>
        <v>12002.56</v>
      </c>
      <c r="AR262" s="235">
        <f t="shared" si="48"/>
        <v>12002.56</v>
      </c>
      <c r="AS262" s="235">
        <f t="shared" si="48"/>
        <v>12002.56</v>
      </c>
      <c r="AT262" s="235">
        <f t="shared" si="48"/>
        <v>12002.56</v>
      </c>
      <c r="AU262" s="236">
        <f t="shared" si="50"/>
        <v>144030.72</v>
      </c>
      <c r="AV262" s="236">
        <f t="shared" si="51"/>
        <v>12002.56</v>
      </c>
      <c r="AW262" s="236">
        <f t="shared" si="51"/>
        <v>12002.56</v>
      </c>
      <c r="AX262" s="236">
        <f t="shared" si="51"/>
        <v>12002.56</v>
      </c>
      <c r="AY262" s="236">
        <f t="shared" si="51"/>
        <v>12002.56</v>
      </c>
      <c r="AZ262" s="236">
        <f t="shared" si="47"/>
        <v>2682.14</v>
      </c>
      <c r="BA262" s="236">
        <f t="shared" si="47"/>
        <v>2682.14</v>
      </c>
      <c r="BB262" s="236">
        <f t="shared" si="47"/>
        <v>2682.14</v>
      </c>
      <c r="BC262" s="236">
        <f t="shared" si="47"/>
        <v>2682.14</v>
      </c>
      <c r="BD262" s="236">
        <f t="shared" si="47"/>
        <v>2682.14</v>
      </c>
      <c r="BE262" s="236">
        <f t="shared" si="47"/>
        <v>2682.14</v>
      </c>
      <c r="BF262" s="236">
        <f t="shared" si="47"/>
        <v>2682.14</v>
      </c>
      <c r="BG262" s="236">
        <f t="shared" si="47"/>
        <v>2682.14</v>
      </c>
      <c r="BH262" s="236">
        <f t="shared" si="47"/>
        <v>2682.14</v>
      </c>
      <c r="BI262" s="236">
        <f t="shared" si="49"/>
        <v>2682.14</v>
      </c>
      <c r="BJ262" s="236">
        <f t="shared" si="49"/>
        <v>2682.14</v>
      </c>
      <c r="BK262" s="236">
        <f t="shared" si="49"/>
        <v>2682.14</v>
      </c>
      <c r="BL262" s="235">
        <f t="shared" si="52"/>
        <v>32185.679999999997</v>
      </c>
      <c r="BM262" s="234"/>
      <c r="BN262" s="234"/>
      <c r="BO262" s="234"/>
      <c r="BP262" s="234"/>
      <c r="BQ262" s="234"/>
      <c r="BR262" s="234"/>
      <c r="BS262" s="234"/>
      <c r="BT262" s="234"/>
      <c r="BU262" s="234"/>
      <c r="BV262" s="234"/>
      <c r="BW262" s="234"/>
      <c r="BX262" s="234"/>
      <c r="BY262" s="234"/>
      <c r="BZ262" s="234"/>
      <c r="CA262" s="234"/>
      <c r="CB262" s="234"/>
      <c r="CC262" s="234"/>
      <c r="CD262" s="234"/>
      <c r="CE262" s="234"/>
      <c r="CF262" s="234"/>
      <c r="CG262" s="234"/>
      <c r="CH262" s="234"/>
      <c r="CI262" s="234"/>
    </row>
    <row r="263" spans="1:87">
      <c r="A263" s="234" t="s">
        <v>476</v>
      </c>
      <c r="B263" s="231">
        <v>4.2099999999999999E-2</v>
      </c>
      <c r="C263" s="231">
        <v>2.7E-2</v>
      </c>
      <c r="D263" s="220">
        <v>5758083.04</v>
      </c>
      <c r="E263" s="220">
        <v>5758083.04</v>
      </c>
      <c r="F263" s="220">
        <v>5542300.7300000004</v>
      </c>
      <c r="G263" s="220">
        <v>5326518.41</v>
      </c>
      <c r="H263" s="220">
        <v>5326518.41</v>
      </c>
      <c r="I263" s="220">
        <v>5326518.41</v>
      </c>
      <c r="J263" s="220">
        <v>5326518.41</v>
      </c>
      <c r="K263" s="220">
        <v>5326518.41</v>
      </c>
      <c r="L263" s="220">
        <v>5326518.41</v>
      </c>
      <c r="M263" s="220">
        <v>5326518.41</v>
      </c>
      <c r="N263" s="220">
        <v>5326518.41</v>
      </c>
      <c r="O263" s="220">
        <v>5326518.41</v>
      </c>
      <c r="P263" s="220">
        <f t="shared" si="53"/>
        <v>64997132.499999985</v>
      </c>
      <c r="Q263" s="220">
        <v>5326518.41</v>
      </c>
      <c r="R263" s="220">
        <v>5326518.41</v>
      </c>
      <c r="S263" s="220">
        <v>5326518.41</v>
      </c>
      <c r="T263" s="220">
        <v>5326518.41</v>
      </c>
      <c r="U263" s="220">
        <v>5326518.41</v>
      </c>
      <c r="V263" s="220">
        <v>5326518.41</v>
      </c>
      <c r="W263" s="220">
        <v>5326518.41</v>
      </c>
      <c r="X263" s="220">
        <v>5326518.41</v>
      </c>
      <c r="Y263" s="220">
        <v>5326518.41</v>
      </c>
      <c r="Z263" s="220">
        <v>5326518.41</v>
      </c>
      <c r="AA263" s="220">
        <v>5326518.41</v>
      </c>
      <c r="AB263" s="220">
        <v>5326518.41</v>
      </c>
      <c r="AC263" s="220">
        <v>5326518.41</v>
      </c>
      <c r="AD263" s="220">
        <v>5326518.41</v>
      </c>
      <c r="AE263" s="220">
        <v>5326518.41</v>
      </c>
      <c r="AF263" s="220">
        <v>5326518.41</v>
      </c>
      <c r="AG263" s="220">
        <f t="shared" si="54"/>
        <v>63918220.919999987</v>
      </c>
      <c r="AH263" s="234"/>
      <c r="AI263" s="235">
        <f t="shared" si="46"/>
        <v>20201.27</v>
      </c>
      <c r="AJ263" s="235">
        <f t="shared" si="46"/>
        <v>20201.27</v>
      </c>
      <c r="AK263" s="235">
        <f t="shared" si="46"/>
        <v>19444.240000000002</v>
      </c>
      <c r="AL263" s="235">
        <f t="shared" si="46"/>
        <v>18687.2</v>
      </c>
      <c r="AM263" s="235">
        <f t="shared" si="46"/>
        <v>18687.2</v>
      </c>
      <c r="AN263" s="235">
        <f t="shared" si="46"/>
        <v>18687.2</v>
      </c>
      <c r="AO263" s="235">
        <f t="shared" si="46"/>
        <v>18687.2</v>
      </c>
      <c r="AP263" s="235">
        <f t="shared" si="46"/>
        <v>18687.2</v>
      </c>
      <c r="AQ263" s="235">
        <f t="shared" si="46"/>
        <v>18687.2</v>
      </c>
      <c r="AR263" s="235">
        <f t="shared" si="48"/>
        <v>18687.2</v>
      </c>
      <c r="AS263" s="235">
        <f t="shared" si="48"/>
        <v>18687.2</v>
      </c>
      <c r="AT263" s="235">
        <f t="shared" si="48"/>
        <v>18687.2</v>
      </c>
      <c r="AU263" s="236">
        <f t="shared" si="50"/>
        <v>228031.58000000005</v>
      </c>
      <c r="AV263" s="236">
        <f t="shared" si="51"/>
        <v>18687.2</v>
      </c>
      <c r="AW263" s="236">
        <f t="shared" si="51"/>
        <v>18687.2</v>
      </c>
      <c r="AX263" s="236">
        <f t="shared" si="51"/>
        <v>18687.2</v>
      </c>
      <c r="AY263" s="236">
        <f t="shared" si="51"/>
        <v>18687.2</v>
      </c>
      <c r="AZ263" s="236">
        <f t="shared" si="47"/>
        <v>11984.67</v>
      </c>
      <c r="BA263" s="236">
        <f t="shared" si="47"/>
        <v>11984.67</v>
      </c>
      <c r="BB263" s="236">
        <f t="shared" si="47"/>
        <v>11984.67</v>
      </c>
      <c r="BC263" s="236">
        <f t="shared" si="47"/>
        <v>11984.67</v>
      </c>
      <c r="BD263" s="236">
        <f t="shared" si="47"/>
        <v>11984.67</v>
      </c>
      <c r="BE263" s="236">
        <f t="shared" si="47"/>
        <v>11984.67</v>
      </c>
      <c r="BF263" s="236">
        <f t="shared" si="47"/>
        <v>11984.67</v>
      </c>
      <c r="BG263" s="236">
        <f t="shared" si="47"/>
        <v>11984.67</v>
      </c>
      <c r="BH263" s="236">
        <f t="shared" si="47"/>
        <v>11984.67</v>
      </c>
      <c r="BI263" s="236">
        <f t="shared" si="49"/>
        <v>11984.67</v>
      </c>
      <c r="BJ263" s="236">
        <f t="shared" si="49"/>
        <v>11984.67</v>
      </c>
      <c r="BK263" s="236">
        <f t="shared" si="49"/>
        <v>11984.67</v>
      </c>
      <c r="BL263" s="235">
        <f t="shared" si="52"/>
        <v>143816.04</v>
      </c>
      <c r="BM263" s="234"/>
      <c r="BN263" s="234"/>
      <c r="BO263" s="234"/>
      <c r="BP263" s="234"/>
      <c r="BQ263" s="234"/>
      <c r="BR263" s="234"/>
      <c r="BS263" s="234"/>
      <c r="BT263" s="234"/>
      <c r="BU263" s="234"/>
      <c r="BV263" s="234"/>
      <c r="BW263" s="234"/>
      <c r="BX263" s="234"/>
      <c r="BY263" s="234"/>
      <c r="BZ263" s="234"/>
      <c r="CA263" s="234"/>
      <c r="CB263" s="234"/>
      <c r="CC263" s="234"/>
      <c r="CD263" s="234"/>
      <c r="CE263" s="234"/>
      <c r="CF263" s="234"/>
      <c r="CG263" s="234"/>
      <c r="CH263" s="234"/>
      <c r="CI263" s="234"/>
    </row>
    <row r="264" spans="1:87">
      <c r="A264" s="234" t="s">
        <v>477</v>
      </c>
      <c r="B264" s="231">
        <v>3.7600000000000001E-2</v>
      </c>
      <c r="C264" s="231">
        <v>2.5599999999999998E-2</v>
      </c>
      <c r="D264" s="220">
        <v>3315657.6</v>
      </c>
      <c r="E264" s="220">
        <v>3315657.6</v>
      </c>
      <c r="F264" s="220">
        <v>3315657.6</v>
      </c>
      <c r="G264" s="220">
        <v>3315657.6</v>
      </c>
      <c r="H264" s="220">
        <v>3315657.6</v>
      </c>
      <c r="I264" s="220">
        <v>3376681.92</v>
      </c>
      <c r="J264" s="220">
        <v>3437706.23</v>
      </c>
      <c r="K264" s="220">
        <v>3437706.23</v>
      </c>
      <c r="L264" s="220">
        <v>3437706.23</v>
      </c>
      <c r="M264" s="220">
        <v>3437706.23</v>
      </c>
      <c r="N264" s="220">
        <v>3437706.23</v>
      </c>
      <c r="O264" s="220">
        <v>3437706.23</v>
      </c>
      <c r="P264" s="220">
        <f t="shared" si="53"/>
        <v>40581207.299999997</v>
      </c>
      <c r="Q264" s="220">
        <v>3437706.23</v>
      </c>
      <c r="R264" s="220">
        <v>3437706.23</v>
      </c>
      <c r="S264" s="220">
        <v>3437706.23</v>
      </c>
      <c r="T264" s="220">
        <v>3437706.23</v>
      </c>
      <c r="U264" s="220">
        <v>3437706.23</v>
      </c>
      <c r="V264" s="220">
        <v>3437706.23</v>
      </c>
      <c r="W264" s="220">
        <v>3437706.23</v>
      </c>
      <c r="X264" s="220">
        <v>3437706.23</v>
      </c>
      <c r="Y264" s="220">
        <v>3437706.23</v>
      </c>
      <c r="Z264" s="220">
        <v>3437706.23</v>
      </c>
      <c r="AA264" s="220">
        <v>3437706.23</v>
      </c>
      <c r="AB264" s="220">
        <v>3437706.23</v>
      </c>
      <c r="AC264" s="220">
        <v>3437706.23</v>
      </c>
      <c r="AD264" s="220">
        <v>3437706.23</v>
      </c>
      <c r="AE264" s="220">
        <v>3437706.23</v>
      </c>
      <c r="AF264" s="220">
        <v>3437706.23</v>
      </c>
      <c r="AG264" s="220">
        <f t="shared" si="54"/>
        <v>41252474.75999999</v>
      </c>
      <c r="AH264" s="234"/>
      <c r="AI264" s="235">
        <f t="shared" si="46"/>
        <v>10389.06</v>
      </c>
      <c r="AJ264" s="235">
        <f t="shared" si="46"/>
        <v>10389.06</v>
      </c>
      <c r="AK264" s="235">
        <f t="shared" si="46"/>
        <v>10389.06</v>
      </c>
      <c r="AL264" s="235">
        <f t="shared" si="46"/>
        <v>10389.06</v>
      </c>
      <c r="AM264" s="235">
        <f t="shared" si="46"/>
        <v>10389.06</v>
      </c>
      <c r="AN264" s="235">
        <f t="shared" si="46"/>
        <v>10580.27</v>
      </c>
      <c r="AO264" s="235">
        <f t="shared" si="46"/>
        <v>10771.48</v>
      </c>
      <c r="AP264" s="235">
        <f t="shared" si="46"/>
        <v>10771.48</v>
      </c>
      <c r="AQ264" s="235">
        <f t="shared" si="46"/>
        <v>10771.48</v>
      </c>
      <c r="AR264" s="235">
        <f t="shared" si="48"/>
        <v>10771.48</v>
      </c>
      <c r="AS264" s="235">
        <f t="shared" si="48"/>
        <v>10771.48</v>
      </c>
      <c r="AT264" s="235">
        <f t="shared" si="48"/>
        <v>10771.48</v>
      </c>
      <c r="AU264" s="236">
        <f t="shared" si="50"/>
        <v>127154.44999999997</v>
      </c>
      <c r="AV264" s="236">
        <f t="shared" si="51"/>
        <v>10771.48</v>
      </c>
      <c r="AW264" s="236">
        <f t="shared" si="51"/>
        <v>10771.48</v>
      </c>
      <c r="AX264" s="236">
        <f t="shared" si="51"/>
        <v>10771.48</v>
      </c>
      <c r="AY264" s="236">
        <f t="shared" si="51"/>
        <v>10771.48</v>
      </c>
      <c r="AZ264" s="236">
        <f t="shared" si="47"/>
        <v>7333.77</v>
      </c>
      <c r="BA264" s="236">
        <f t="shared" si="47"/>
        <v>7333.77</v>
      </c>
      <c r="BB264" s="236">
        <f t="shared" si="47"/>
        <v>7333.77</v>
      </c>
      <c r="BC264" s="236">
        <f t="shared" si="47"/>
        <v>7333.77</v>
      </c>
      <c r="BD264" s="236">
        <f t="shared" si="47"/>
        <v>7333.77</v>
      </c>
      <c r="BE264" s="236">
        <f t="shared" si="47"/>
        <v>7333.77</v>
      </c>
      <c r="BF264" s="236">
        <f t="shared" si="47"/>
        <v>7333.77</v>
      </c>
      <c r="BG264" s="236">
        <f t="shared" si="47"/>
        <v>7333.77</v>
      </c>
      <c r="BH264" s="236">
        <f t="shared" si="47"/>
        <v>7333.77</v>
      </c>
      <c r="BI264" s="236">
        <f t="shared" si="49"/>
        <v>7333.77</v>
      </c>
      <c r="BJ264" s="236">
        <f t="shared" si="49"/>
        <v>7333.77</v>
      </c>
      <c r="BK264" s="236">
        <f t="shared" si="49"/>
        <v>7333.77</v>
      </c>
      <c r="BL264" s="235">
        <f t="shared" si="52"/>
        <v>88005.240000000034</v>
      </c>
      <c r="BM264" s="234"/>
      <c r="BN264" s="234"/>
      <c r="BO264" s="234"/>
      <c r="BP264" s="234"/>
      <c r="BQ264" s="234"/>
      <c r="BR264" s="234"/>
      <c r="BS264" s="234"/>
      <c r="BT264" s="234"/>
      <c r="BU264" s="234"/>
      <c r="BV264" s="234"/>
      <c r="BW264" s="234"/>
      <c r="BX264" s="234"/>
      <c r="BY264" s="234"/>
      <c r="BZ264" s="234"/>
      <c r="CA264" s="234"/>
      <c r="CB264" s="234"/>
      <c r="CC264" s="234"/>
      <c r="CD264" s="234"/>
      <c r="CE264" s="234"/>
      <c r="CF264" s="234"/>
      <c r="CG264" s="234"/>
      <c r="CH264" s="234"/>
      <c r="CI264" s="234"/>
    </row>
    <row r="265" spans="1:87">
      <c r="A265" s="234" t="s">
        <v>478</v>
      </c>
      <c r="B265" s="231">
        <v>3.85E-2</v>
      </c>
      <c r="C265" s="231">
        <v>2.3900000000000001E-2</v>
      </c>
      <c r="D265" s="220">
        <v>4001968.45</v>
      </c>
      <c r="E265" s="220">
        <v>4001968.45</v>
      </c>
      <c r="F265" s="220">
        <v>4001968.45</v>
      </c>
      <c r="G265" s="220">
        <v>4001968.45</v>
      </c>
      <c r="H265" s="220">
        <v>4001968.45</v>
      </c>
      <c r="I265" s="220">
        <v>4001968.45</v>
      </c>
      <c r="J265" s="220">
        <v>4001968.45</v>
      </c>
      <c r="K265" s="220">
        <v>4001968.45</v>
      </c>
      <c r="L265" s="220">
        <v>4001968.45</v>
      </c>
      <c r="M265" s="220">
        <v>4001968.45</v>
      </c>
      <c r="N265" s="220">
        <v>4001968.45</v>
      </c>
      <c r="O265" s="220">
        <v>4001968.45</v>
      </c>
      <c r="P265" s="220">
        <f t="shared" si="53"/>
        <v>48023621.400000006</v>
      </c>
      <c r="Q265" s="220">
        <v>4001968.45</v>
      </c>
      <c r="R265" s="220">
        <v>4001968.45</v>
      </c>
      <c r="S265" s="220">
        <v>4001968.45</v>
      </c>
      <c r="T265" s="220">
        <v>4001968.45</v>
      </c>
      <c r="U265" s="220">
        <v>4001968.45</v>
      </c>
      <c r="V265" s="220">
        <v>4001968.45</v>
      </c>
      <c r="W265" s="220">
        <v>4001968.45</v>
      </c>
      <c r="X265" s="220">
        <v>4001968.45</v>
      </c>
      <c r="Y265" s="220">
        <v>4001968.45</v>
      </c>
      <c r="Z265" s="220">
        <v>4001968.45</v>
      </c>
      <c r="AA265" s="220">
        <v>4001968.45</v>
      </c>
      <c r="AB265" s="220">
        <v>4001968.45</v>
      </c>
      <c r="AC265" s="220">
        <v>4001968.45</v>
      </c>
      <c r="AD265" s="220">
        <v>4001968.45</v>
      </c>
      <c r="AE265" s="220">
        <v>4001968.45</v>
      </c>
      <c r="AF265" s="220">
        <v>4001968.45</v>
      </c>
      <c r="AG265" s="220">
        <f t="shared" si="54"/>
        <v>48023621.400000006</v>
      </c>
      <c r="AH265" s="234"/>
      <c r="AI265" s="235">
        <f t="shared" si="46"/>
        <v>12839.65</v>
      </c>
      <c r="AJ265" s="235">
        <f t="shared" si="46"/>
        <v>12839.65</v>
      </c>
      <c r="AK265" s="235">
        <f t="shared" si="46"/>
        <v>12839.65</v>
      </c>
      <c r="AL265" s="235">
        <f t="shared" si="46"/>
        <v>12839.65</v>
      </c>
      <c r="AM265" s="235">
        <f t="shared" si="46"/>
        <v>12839.65</v>
      </c>
      <c r="AN265" s="235">
        <f t="shared" si="46"/>
        <v>12839.65</v>
      </c>
      <c r="AO265" s="235">
        <f t="shared" si="46"/>
        <v>12839.65</v>
      </c>
      <c r="AP265" s="235">
        <f t="shared" si="46"/>
        <v>12839.65</v>
      </c>
      <c r="AQ265" s="235">
        <f t="shared" si="46"/>
        <v>12839.65</v>
      </c>
      <c r="AR265" s="235">
        <f t="shared" si="48"/>
        <v>12839.65</v>
      </c>
      <c r="AS265" s="235">
        <f t="shared" si="48"/>
        <v>12839.65</v>
      </c>
      <c r="AT265" s="235">
        <f t="shared" si="48"/>
        <v>12839.65</v>
      </c>
      <c r="AU265" s="236">
        <f t="shared" si="50"/>
        <v>154075.79999999996</v>
      </c>
      <c r="AV265" s="236">
        <f t="shared" si="51"/>
        <v>12839.65</v>
      </c>
      <c r="AW265" s="236">
        <f t="shared" si="51"/>
        <v>12839.65</v>
      </c>
      <c r="AX265" s="236">
        <f t="shared" si="51"/>
        <v>12839.65</v>
      </c>
      <c r="AY265" s="236">
        <f t="shared" si="51"/>
        <v>12839.65</v>
      </c>
      <c r="AZ265" s="236">
        <f t="shared" si="47"/>
        <v>7970.59</v>
      </c>
      <c r="BA265" s="236">
        <f t="shared" si="47"/>
        <v>7970.59</v>
      </c>
      <c r="BB265" s="236">
        <f t="shared" si="47"/>
        <v>7970.59</v>
      </c>
      <c r="BC265" s="236">
        <f t="shared" si="47"/>
        <v>7970.59</v>
      </c>
      <c r="BD265" s="236">
        <f t="shared" si="47"/>
        <v>7970.59</v>
      </c>
      <c r="BE265" s="236">
        <f t="shared" si="47"/>
        <v>7970.59</v>
      </c>
      <c r="BF265" s="236">
        <f t="shared" si="47"/>
        <v>7970.59</v>
      </c>
      <c r="BG265" s="236">
        <f t="shared" si="47"/>
        <v>7970.59</v>
      </c>
      <c r="BH265" s="236">
        <f t="shared" si="47"/>
        <v>7970.59</v>
      </c>
      <c r="BI265" s="236">
        <f t="shared" si="49"/>
        <v>7970.59</v>
      </c>
      <c r="BJ265" s="236">
        <f t="shared" si="49"/>
        <v>7970.59</v>
      </c>
      <c r="BK265" s="236">
        <f t="shared" si="49"/>
        <v>7970.59</v>
      </c>
      <c r="BL265" s="235">
        <f t="shared" si="52"/>
        <v>95647.079999999973</v>
      </c>
      <c r="BM265" s="234"/>
      <c r="BN265" s="234"/>
      <c r="BO265" s="234"/>
      <c r="BP265" s="234"/>
      <c r="BQ265" s="234"/>
      <c r="BR265" s="234"/>
      <c r="BS265" s="234"/>
      <c r="BT265" s="234"/>
      <c r="BU265" s="234"/>
      <c r="BV265" s="234"/>
      <c r="BW265" s="234"/>
      <c r="BX265" s="234"/>
      <c r="BY265" s="234"/>
      <c r="BZ265" s="234"/>
      <c r="CA265" s="234"/>
      <c r="CB265" s="234"/>
      <c r="CC265" s="234"/>
      <c r="CD265" s="234"/>
      <c r="CE265" s="234"/>
      <c r="CF265" s="234"/>
      <c r="CG265" s="234"/>
      <c r="CH265" s="234"/>
      <c r="CI265" s="234"/>
    </row>
    <row r="266" spans="1:87">
      <c r="A266" s="234" t="s">
        <v>479</v>
      </c>
      <c r="B266" s="231">
        <v>3.85E-2</v>
      </c>
      <c r="C266" s="231">
        <v>2.4399999999999998E-2</v>
      </c>
      <c r="D266" s="220">
        <v>3905587.36</v>
      </c>
      <c r="E266" s="220">
        <v>3905587.36</v>
      </c>
      <c r="F266" s="220">
        <v>3905587.36</v>
      </c>
      <c r="G266" s="220">
        <v>3905587.36</v>
      </c>
      <c r="H266" s="220">
        <v>3905587.36</v>
      </c>
      <c r="I266" s="220">
        <v>3905587.36</v>
      </c>
      <c r="J266" s="220">
        <v>3905587.36</v>
      </c>
      <c r="K266" s="220">
        <v>3905587.36</v>
      </c>
      <c r="L266" s="220">
        <v>3905587.36</v>
      </c>
      <c r="M266" s="220">
        <v>3905587.36</v>
      </c>
      <c r="N266" s="220">
        <v>3905587.36</v>
      </c>
      <c r="O266" s="220">
        <v>3905587.36</v>
      </c>
      <c r="P266" s="220">
        <f t="shared" si="53"/>
        <v>46867048.32</v>
      </c>
      <c r="Q266" s="220">
        <v>3905587.36</v>
      </c>
      <c r="R266" s="220">
        <v>3905587.36</v>
      </c>
      <c r="S266" s="220">
        <v>3905587.36</v>
      </c>
      <c r="T266" s="220">
        <v>3905587.36</v>
      </c>
      <c r="U266" s="220">
        <v>3905587.36</v>
      </c>
      <c r="V266" s="220">
        <v>3905587.36</v>
      </c>
      <c r="W266" s="220">
        <v>3905587.36</v>
      </c>
      <c r="X266" s="220">
        <v>3905587.36</v>
      </c>
      <c r="Y266" s="220">
        <v>3905587.36</v>
      </c>
      <c r="Z266" s="220">
        <v>3905587.36</v>
      </c>
      <c r="AA266" s="220">
        <v>3905587.36</v>
      </c>
      <c r="AB266" s="220">
        <v>3905587.36</v>
      </c>
      <c r="AC266" s="220">
        <v>3905587.36</v>
      </c>
      <c r="AD266" s="220">
        <v>3905587.36</v>
      </c>
      <c r="AE266" s="220">
        <v>3905587.36</v>
      </c>
      <c r="AF266" s="220">
        <v>3905587.36</v>
      </c>
      <c r="AG266" s="220">
        <f t="shared" si="54"/>
        <v>46867048.32</v>
      </c>
      <c r="AH266" s="234"/>
      <c r="AI266" s="235">
        <f t="shared" si="46"/>
        <v>12530.43</v>
      </c>
      <c r="AJ266" s="235">
        <f t="shared" si="46"/>
        <v>12530.43</v>
      </c>
      <c r="AK266" s="235">
        <f t="shared" si="46"/>
        <v>12530.43</v>
      </c>
      <c r="AL266" s="235">
        <f t="shared" si="46"/>
        <v>12530.43</v>
      </c>
      <c r="AM266" s="235">
        <f t="shared" si="46"/>
        <v>12530.43</v>
      </c>
      <c r="AN266" s="235">
        <f t="shared" si="46"/>
        <v>12530.43</v>
      </c>
      <c r="AO266" s="235">
        <f t="shared" si="46"/>
        <v>12530.43</v>
      </c>
      <c r="AP266" s="235">
        <f t="shared" si="46"/>
        <v>12530.43</v>
      </c>
      <c r="AQ266" s="235">
        <f t="shared" si="46"/>
        <v>12530.43</v>
      </c>
      <c r="AR266" s="235">
        <f t="shared" si="48"/>
        <v>12530.43</v>
      </c>
      <c r="AS266" s="235">
        <f t="shared" si="48"/>
        <v>12530.43</v>
      </c>
      <c r="AT266" s="235">
        <f t="shared" si="48"/>
        <v>12530.43</v>
      </c>
      <c r="AU266" s="236">
        <f t="shared" si="50"/>
        <v>150365.15999999997</v>
      </c>
      <c r="AV266" s="236">
        <f t="shared" si="51"/>
        <v>12530.43</v>
      </c>
      <c r="AW266" s="236">
        <f t="shared" si="51"/>
        <v>12530.43</v>
      </c>
      <c r="AX266" s="236">
        <f t="shared" si="51"/>
        <v>12530.43</v>
      </c>
      <c r="AY266" s="236">
        <f t="shared" si="51"/>
        <v>12530.43</v>
      </c>
      <c r="AZ266" s="236">
        <f t="shared" si="47"/>
        <v>7941.36</v>
      </c>
      <c r="BA266" s="236">
        <f t="shared" si="47"/>
        <v>7941.36</v>
      </c>
      <c r="BB266" s="236">
        <f t="shared" si="47"/>
        <v>7941.36</v>
      </c>
      <c r="BC266" s="236">
        <f t="shared" si="47"/>
        <v>7941.36</v>
      </c>
      <c r="BD266" s="236">
        <f t="shared" si="47"/>
        <v>7941.36</v>
      </c>
      <c r="BE266" s="236">
        <f t="shared" si="47"/>
        <v>7941.36</v>
      </c>
      <c r="BF266" s="236">
        <f t="shared" si="47"/>
        <v>7941.36</v>
      </c>
      <c r="BG266" s="236">
        <f t="shared" si="47"/>
        <v>7941.36</v>
      </c>
      <c r="BH266" s="236">
        <f t="shared" si="47"/>
        <v>7941.36</v>
      </c>
      <c r="BI266" s="236">
        <f t="shared" si="49"/>
        <v>7941.36</v>
      </c>
      <c r="BJ266" s="236">
        <f t="shared" si="49"/>
        <v>7941.36</v>
      </c>
      <c r="BK266" s="236">
        <f t="shared" si="49"/>
        <v>7941.36</v>
      </c>
      <c r="BL266" s="235">
        <f t="shared" si="52"/>
        <v>95296.319999999992</v>
      </c>
      <c r="BM266" s="234"/>
      <c r="BN266" s="234"/>
      <c r="BO266" s="234"/>
      <c r="BP266" s="234"/>
      <c r="BQ266" s="234"/>
      <c r="BR266" s="234"/>
      <c r="BS266" s="234"/>
      <c r="BT266" s="234"/>
      <c r="BU266" s="234"/>
      <c r="BV266" s="234"/>
      <c r="BW266" s="234"/>
      <c r="BX266" s="234"/>
      <c r="BY266" s="234"/>
      <c r="BZ266" s="234"/>
      <c r="CA266" s="234"/>
      <c r="CB266" s="234"/>
      <c r="CC266" s="234"/>
      <c r="CD266" s="234"/>
      <c r="CE266" s="234"/>
      <c r="CF266" s="234"/>
      <c r="CG266" s="234"/>
      <c r="CH266" s="234"/>
      <c r="CI266" s="234"/>
    </row>
    <row r="267" spans="1:87">
      <c r="A267" s="234" t="s">
        <v>480</v>
      </c>
      <c r="B267" s="231">
        <v>3.7500000000000006E-2</v>
      </c>
      <c r="C267" s="231">
        <v>2.4799999999999999E-2</v>
      </c>
      <c r="D267" s="220">
        <v>3065508.07</v>
      </c>
      <c r="E267" s="220">
        <v>3065508.07</v>
      </c>
      <c r="F267" s="220">
        <v>3065508.07</v>
      </c>
      <c r="G267" s="220">
        <v>3065508.07</v>
      </c>
      <c r="H267" s="220">
        <v>3065508.07</v>
      </c>
      <c r="I267" s="220">
        <v>3065508.07</v>
      </c>
      <c r="J267" s="220">
        <v>3065508.07</v>
      </c>
      <c r="K267" s="220">
        <v>3065508.07</v>
      </c>
      <c r="L267" s="220">
        <v>3065508.07</v>
      </c>
      <c r="M267" s="220">
        <v>3065508.07</v>
      </c>
      <c r="N267" s="220">
        <v>3065508.07</v>
      </c>
      <c r="O267" s="220">
        <v>3065508.07</v>
      </c>
      <c r="P267" s="220">
        <f t="shared" si="53"/>
        <v>36786096.839999996</v>
      </c>
      <c r="Q267" s="220">
        <v>3065508.07</v>
      </c>
      <c r="R267" s="220">
        <v>3065508.07</v>
      </c>
      <c r="S267" s="220">
        <v>3065508.07</v>
      </c>
      <c r="T267" s="220">
        <v>3065508.07</v>
      </c>
      <c r="U267" s="220">
        <v>3065508.07</v>
      </c>
      <c r="V267" s="220">
        <v>3065508.07</v>
      </c>
      <c r="W267" s="220">
        <v>3065508.07</v>
      </c>
      <c r="X267" s="220">
        <v>3065508.07</v>
      </c>
      <c r="Y267" s="220">
        <v>3065508.07</v>
      </c>
      <c r="Z267" s="220">
        <v>3065508.07</v>
      </c>
      <c r="AA267" s="220">
        <v>3065508.07</v>
      </c>
      <c r="AB267" s="220">
        <v>3065508.07</v>
      </c>
      <c r="AC267" s="220">
        <v>3065508.07</v>
      </c>
      <c r="AD267" s="220">
        <v>3065508.07</v>
      </c>
      <c r="AE267" s="220">
        <v>3065508.07</v>
      </c>
      <c r="AF267" s="220">
        <v>3065508.07</v>
      </c>
      <c r="AG267" s="220">
        <f t="shared" si="54"/>
        <v>36786096.839999996</v>
      </c>
      <c r="AH267" s="234"/>
      <c r="AI267" s="235">
        <f t="shared" si="46"/>
        <v>9579.7099999999991</v>
      </c>
      <c r="AJ267" s="235">
        <f t="shared" si="46"/>
        <v>9579.7099999999991</v>
      </c>
      <c r="AK267" s="235">
        <f t="shared" si="46"/>
        <v>9579.7099999999991</v>
      </c>
      <c r="AL267" s="235">
        <f t="shared" si="46"/>
        <v>9579.7099999999991</v>
      </c>
      <c r="AM267" s="235">
        <f t="shared" si="46"/>
        <v>9579.7099999999991</v>
      </c>
      <c r="AN267" s="235">
        <f t="shared" si="46"/>
        <v>9579.7099999999991</v>
      </c>
      <c r="AO267" s="235">
        <f t="shared" si="46"/>
        <v>9579.7099999999991</v>
      </c>
      <c r="AP267" s="235">
        <f t="shared" si="46"/>
        <v>9579.7099999999991</v>
      </c>
      <c r="AQ267" s="235">
        <f t="shared" si="46"/>
        <v>9579.7099999999991</v>
      </c>
      <c r="AR267" s="235">
        <f t="shared" si="48"/>
        <v>9579.7099999999991</v>
      </c>
      <c r="AS267" s="235">
        <f t="shared" si="48"/>
        <v>9579.7099999999991</v>
      </c>
      <c r="AT267" s="235">
        <f t="shared" si="48"/>
        <v>9579.7099999999991</v>
      </c>
      <c r="AU267" s="236">
        <f t="shared" si="50"/>
        <v>114956.51999999996</v>
      </c>
      <c r="AV267" s="236">
        <f t="shared" si="51"/>
        <v>9579.7099999999991</v>
      </c>
      <c r="AW267" s="236">
        <f t="shared" si="51"/>
        <v>9579.7099999999991</v>
      </c>
      <c r="AX267" s="236">
        <f t="shared" si="51"/>
        <v>9579.7099999999991</v>
      </c>
      <c r="AY267" s="236">
        <f t="shared" si="51"/>
        <v>9579.7099999999991</v>
      </c>
      <c r="AZ267" s="236">
        <f t="shared" si="47"/>
        <v>6335.38</v>
      </c>
      <c r="BA267" s="236">
        <f t="shared" si="47"/>
        <v>6335.38</v>
      </c>
      <c r="BB267" s="236">
        <f t="shared" si="47"/>
        <v>6335.38</v>
      </c>
      <c r="BC267" s="236">
        <f t="shared" si="47"/>
        <v>6335.38</v>
      </c>
      <c r="BD267" s="236">
        <f t="shared" si="47"/>
        <v>6335.38</v>
      </c>
      <c r="BE267" s="236">
        <f t="shared" si="47"/>
        <v>6335.38</v>
      </c>
      <c r="BF267" s="236">
        <f t="shared" si="47"/>
        <v>6335.38</v>
      </c>
      <c r="BG267" s="236">
        <f t="shared" si="47"/>
        <v>6335.38</v>
      </c>
      <c r="BH267" s="236">
        <f t="shared" si="47"/>
        <v>6335.38</v>
      </c>
      <c r="BI267" s="236">
        <f t="shared" si="49"/>
        <v>6335.38</v>
      </c>
      <c r="BJ267" s="236">
        <f t="shared" si="49"/>
        <v>6335.38</v>
      </c>
      <c r="BK267" s="236">
        <f t="shared" si="49"/>
        <v>6335.38</v>
      </c>
      <c r="BL267" s="235">
        <f t="shared" si="52"/>
        <v>76024.56</v>
      </c>
      <c r="BM267" s="234"/>
      <c r="BN267" s="234"/>
      <c r="BO267" s="234"/>
      <c r="BP267" s="234"/>
      <c r="BQ267" s="234"/>
      <c r="BR267" s="234"/>
      <c r="BS267" s="234"/>
      <c r="BT267" s="234"/>
      <c r="BU267" s="234"/>
      <c r="BV267" s="234"/>
      <c r="BW267" s="234"/>
      <c r="BX267" s="234"/>
      <c r="BY267" s="234"/>
      <c r="BZ267" s="234"/>
      <c r="CA267" s="234"/>
      <c r="CB267" s="234"/>
      <c r="CC267" s="234"/>
      <c r="CD267" s="234"/>
      <c r="CE267" s="234"/>
      <c r="CF267" s="234"/>
      <c r="CG267" s="234"/>
      <c r="CH267" s="234"/>
      <c r="CI267" s="234"/>
    </row>
    <row r="268" spans="1:87">
      <c r="A268" s="234" t="s">
        <v>481</v>
      </c>
      <c r="B268" s="231">
        <v>3.7500000000000006E-2</v>
      </c>
      <c r="C268" s="231">
        <v>2.4799999999999999E-2</v>
      </c>
      <c r="D268" s="220">
        <v>3053037.79</v>
      </c>
      <c r="E268" s="220">
        <v>3053037.79</v>
      </c>
      <c r="F268" s="220">
        <v>3053037.79</v>
      </c>
      <c r="G268" s="220">
        <v>3053037.79</v>
      </c>
      <c r="H268" s="220">
        <v>3053037.79</v>
      </c>
      <c r="I268" s="220">
        <v>3053037.79</v>
      </c>
      <c r="J268" s="220">
        <v>3053037.79</v>
      </c>
      <c r="K268" s="220">
        <v>3053037.79</v>
      </c>
      <c r="L268" s="220">
        <v>3053037.79</v>
      </c>
      <c r="M268" s="220">
        <v>3053037.79</v>
      </c>
      <c r="N268" s="220">
        <v>3053037.79</v>
      </c>
      <c r="O268" s="220">
        <v>3053037.79</v>
      </c>
      <c r="P268" s="220">
        <f t="shared" si="53"/>
        <v>36636453.479999997</v>
      </c>
      <c r="Q268" s="220">
        <v>3053037.79</v>
      </c>
      <c r="R268" s="220">
        <v>3053037.79</v>
      </c>
      <c r="S268" s="220">
        <v>3053037.79</v>
      </c>
      <c r="T268" s="220">
        <v>3053037.79</v>
      </c>
      <c r="U268" s="220">
        <v>3053037.79</v>
      </c>
      <c r="V268" s="220">
        <v>3053037.79</v>
      </c>
      <c r="W268" s="220">
        <v>3053037.79</v>
      </c>
      <c r="X268" s="220">
        <v>3053037.79</v>
      </c>
      <c r="Y268" s="220">
        <v>3053037.79</v>
      </c>
      <c r="Z268" s="220">
        <v>3053037.79</v>
      </c>
      <c r="AA268" s="220">
        <v>3053037.79</v>
      </c>
      <c r="AB268" s="220">
        <v>3053037.79</v>
      </c>
      <c r="AC268" s="220">
        <v>3053037.79</v>
      </c>
      <c r="AD268" s="220">
        <v>3053037.79</v>
      </c>
      <c r="AE268" s="220">
        <v>3053037.79</v>
      </c>
      <c r="AF268" s="220">
        <v>3053037.79</v>
      </c>
      <c r="AG268" s="220">
        <f t="shared" si="54"/>
        <v>36636453.479999997</v>
      </c>
      <c r="AH268" s="234"/>
      <c r="AI268" s="235">
        <f t="shared" si="46"/>
        <v>9540.74</v>
      </c>
      <c r="AJ268" s="235">
        <f t="shared" si="46"/>
        <v>9540.74</v>
      </c>
      <c r="AK268" s="235">
        <f t="shared" si="46"/>
        <v>9540.74</v>
      </c>
      <c r="AL268" s="235">
        <f t="shared" si="46"/>
        <v>9540.74</v>
      </c>
      <c r="AM268" s="235">
        <f t="shared" si="46"/>
        <v>9540.74</v>
      </c>
      <c r="AN268" s="235">
        <f t="shared" si="46"/>
        <v>9540.74</v>
      </c>
      <c r="AO268" s="235">
        <f t="shared" si="46"/>
        <v>9540.74</v>
      </c>
      <c r="AP268" s="235">
        <f t="shared" si="46"/>
        <v>9540.74</v>
      </c>
      <c r="AQ268" s="235">
        <f t="shared" si="46"/>
        <v>9540.74</v>
      </c>
      <c r="AR268" s="235">
        <f t="shared" si="48"/>
        <v>9540.74</v>
      </c>
      <c r="AS268" s="235">
        <f t="shared" si="48"/>
        <v>9540.74</v>
      </c>
      <c r="AT268" s="235">
        <f t="shared" si="48"/>
        <v>9540.74</v>
      </c>
      <c r="AU268" s="236">
        <f t="shared" si="50"/>
        <v>114488.88000000002</v>
      </c>
      <c r="AV268" s="236">
        <f t="shared" si="51"/>
        <v>9540.74</v>
      </c>
      <c r="AW268" s="236">
        <f t="shared" si="51"/>
        <v>9540.74</v>
      </c>
      <c r="AX268" s="236">
        <f t="shared" si="51"/>
        <v>9540.74</v>
      </c>
      <c r="AY268" s="236">
        <f t="shared" si="51"/>
        <v>9540.74</v>
      </c>
      <c r="AZ268" s="236">
        <f t="shared" si="47"/>
        <v>6309.61</v>
      </c>
      <c r="BA268" s="236">
        <f t="shared" si="47"/>
        <v>6309.61</v>
      </c>
      <c r="BB268" s="236">
        <f t="shared" si="47"/>
        <v>6309.61</v>
      </c>
      <c r="BC268" s="236">
        <f t="shared" si="47"/>
        <v>6309.61</v>
      </c>
      <c r="BD268" s="236">
        <f t="shared" si="47"/>
        <v>6309.61</v>
      </c>
      <c r="BE268" s="236">
        <f t="shared" si="47"/>
        <v>6309.61</v>
      </c>
      <c r="BF268" s="236">
        <f t="shared" si="47"/>
        <v>6309.61</v>
      </c>
      <c r="BG268" s="236">
        <f t="shared" si="47"/>
        <v>6309.61</v>
      </c>
      <c r="BH268" s="236">
        <f t="shared" si="47"/>
        <v>6309.61</v>
      </c>
      <c r="BI268" s="236">
        <f t="shared" si="49"/>
        <v>6309.61</v>
      </c>
      <c r="BJ268" s="236">
        <f t="shared" si="49"/>
        <v>6309.61</v>
      </c>
      <c r="BK268" s="236">
        <f t="shared" si="49"/>
        <v>6309.61</v>
      </c>
      <c r="BL268" s="235">
        <f t="shared" si="52"/>
        <v>75715.319999999992</v>
      </c>
      <c r="BM268" s="234"/>
      <c r="BN268" s="234"/>
      <c r="BO268" s="234"/>
      <c r="BP268" s="234"/>
      <c r="BQ268" s="234"/>
      <c r="BR268" s="234"/>
      <c r="BS268" s="234"/>
      <c r="BT268" s="234"/>
      <c r="BU268" s="234"/>
      <c r="BV268" s="234"/>
      <c r="BW268" s="234"/>
      <c r="BX268" s="234"/>
      <c r="BY268" s="234"/>
      <c r="BZ268" s="234"/>
      <c r="CA268" s="234"/>
      <c r="CB268" s="234"/>
      <c r="CC268" s="234"/>
      <c r="CD268" s="234"/>
      <c r="CE268" s="234"/>
      <c r="CF268" s="234"/>
      <c r="CG268" s="234"/>
      <c r="CH268" s="234"/>
      <c r="CI268" s="234"/>
    </row>
    <row r="269" spans="1:87">
      <c r="A269" s="234" t="s">
        <v>482</v>
      </c>
      <c r="B269" s="231">
        <v>3.7600000000000001E-2</v>
      </c>
      <c r="C269" s="231">
        <v>3.2800000000000003E-2</v>
      </c>
      <c r="D269" s="220">
        <v>3483804.51</v>
      </c>
      <c r="E269" s="220">
        <v>3483804.51</v>
      </c>
      <c r="F269" s="220">
        <v>3483804.51</v>
      </c>
      <c r="G269" s="220">
        <v>3483804.51</v>
      </c>
      <c r="H269" s="220">
        <v>3483804.51</v>
      </c>
      <c r="I269" s="220">
        <v>3483804.51</v>
      </c>
      <c r="J269" s="220">
        <v>3483804.51</v>
      </c>
      <c r="K269" s="220">
        <v>3483804.51</v>
      </c>
      <c r="L269" s="220">
        <v>3483804.51</v>
      </c>
      <c r="M269" s="220">
        <v>3483804.51</v>
      </c>
      <c r="N269" s="220">
        <v>3483804.51</v>
      </c>
      <c r="O269" s="220">
        <v>3483804.51</v>
      </c>
      <c r="P269" s="220">
        <f t="shared" si="53"/>
        <v>41805654.119999982</v>
      </c>
      <c r="Q269" s="220">
        <v>3483804.51</v>
      </c>
      <c r="R269" s="220">
        <v>3483804.51</v>
      </c>
      <c r="S269" s="220">
        <v>3483804.51</v>
      </c>
      <c r="T269" s="220">
        <v>3483804.51</v>
      </c>
      <c r="U269" s="220">
        <v>3483804.51</v>
      </c>
      <c r="V269" s="220">
        <v>3483804.51</v>
      </c>
      <c r="W269" s="220">
        <v>3483804.51</v>
      </c>
      <c r="X269" s="220">
        <v>3483804.51</v>
      </c>
      <c r="Y269" s="220">
        <v>3483804.51</v>
      </c>
      <c r="Z269" s="220">
        <v>3483804.51</v>
      </c>
      <c r="AA269" s="220">
        <v>3483804.51</v>
      </c>
      <c r="AB269" s="220">
        <v>3483804.51</v>
      </c>
      <c r="AC269" s="220">
        <v>3483804.51</v>
      </c>
      <c r="AD269" s="220">
        <v>3483804.51</v>
      </c>
      <c r="AE269" s="220">
        <v>3483804.51</v>
      </c>
      <c r="AF269" s="220">
        <v>3483804.51</v>
      </c>
      <c r="AG269" s="220">
        <f t="shared" si="54"/>
        <v>41805654.119999982</v>
      </c>
      <c r="AH269" s="234"/>
      <c r="AI269" s="235">
        <f t="shared" si="46"/>
        <v>10915.92</v>
      </c>
      <c r="AJ269" s="235">
        <f t="shared" si="46"/>
        <v>10915.92</v>
      </c>
      <c r="AK269" s="235">
        <f t="shared" si="46"/>
        <v>10915.92</v>
      </c>
      <c r="AL269" s="235">
        <f t="shared" si="46"/>
        <v>10915.92</v>
      </c>
      <c r="AM269" s="235">
        <f t="shared" si="46"/>
        <v>10915.92</v>
      </c>
      <c r="AN269" s="235">
        <f t="shared" si="46"/>
        <v>10915.92</v>
      </c>
      <c r="AO269" s="235">
        <f t="shared" si="46"/>
        <v>10915.92</v>
      </c>
      <c r="AP269" s="235">
        <f t="shared" si="46"/>
        <v>10915.92</v>
      </c>
      <c r="AQ269" s="235">
        <f t="shared" si="46"/>
        <v>10915.92</v>
      </c>
      <c r="AR269" s="235">
        <f t="shared" si="48"/>
        <v>10915.92</v>
      </c>
      <c r="AS269" s="235">
        <f t="shared" si="48"/>
        <v>10915.92</v>
      </c>
      <c r="AT269" s="235">
        <f t="shared" si="48"/>
        <v>10915.92</v>
      </c>
      <c r="AU269" s="236">
        <f t="shared" si="50"/>
        <v>130991.03999999999</v>
      </c>
      <c r="AV269" s="236">
        <f t="shared" si="51"/>
        <v>10915.92</v>
      </c>
      <c r="AW269" s="236">
        <f t="shared" si="51"/>
        <v>10915.92</v>
      </c>
      <c r="AX269" s="236">
        <f t="shared" si="51"/>
        <v>10915.92</v>
      </c>
      <c r="AY269" s="236">
        <f t="shared" si="51"/>
        <v>10915.92</v>
      </c>
      <c r="AZ269" s="236">
        <f t="shared" si="47"/>
        <v>9522.4</v>
      </c>
      <c r="BA269" s="236">
        <f t="shared" si="47"/>
        <v>9522.4</v>
      </c>
      <c r="BB269" s="236">
        <f t="shared" si="47"/>
        <v>9522.4</v>
      </c>
      <c r="BC269" s="236">
        <f t="shared" si="47"/>
        <v>9522.4</v>
      </c>
      <c r="BD269" s="236">
        <f t="shared" si="47"/>
        <v>9522.4</v>
      </c>
      <c r="BE269" s="236">
        <f t="shared" si="47"/>
        <v>9522.4</v>
      </c>
      <c r="BF269" s="236">
        <f t="shared" si="47"/>
        <v>9522.4</v>
      </c>
      <c r="BG269" s="236">
        <f t="shared" si="47"/>
        <v>9522.4</v>
      </c>
      <c r="BH269" s="236">
        <f t="shared" si="47"/>
        <v>9522.4</v>
      </c>
      <c r="BI269" s="236">
        <f t="shared" si="49"/>
        <v>9522.4</v>
      </c>
      <c r="BJ269" s="236">
        <f t="shared" si="49"/>
        <v>9522.4</v>
      </c>
      <c r="BK269" s="236">
        <f t="shared" si="49"/>
        <v>9522.4</v>
      </c>
      <c r="BL269" s="235">
        <f t="shared" si="52"/>
        <v>114268.79999999997</v>
      </c>
      <c r="BM269" s="234"/>
      <c r="BN269" s="234"/>
      <c r="BO269" s="234"/>
      <c r="BP269" s="234"/>
      <c r="BQ269" s="234"/>
      <c r="BR269" s="234"/>
      <c r="BS269" s="234"/>
      <c r="BT269" s="234"/>
      <c r="BU269" s="234"/>
      <c r="BV269" s="234"/>
      <c r="BW269" s="234"/>
      <c r="BX269" s="234"/>
      <c r="BY269" s="234"/>
      <c r="BZ269" s="234"/>
      <c r="CA269" s="234"/>
      <c r="CB269" s="234"/>
      <c r="CC269" s="234"/>
      <c r="CD269" s="234"/>
      <c r="CE269" s="234"/>
      <c r="CF269" s="234"/>
      <c r="CG269" s="234"/>
      <c r="CH269" s="234"/>
      <c r="CI269" s="234"/>
    </row>
    <row r="270" spans="1:87">
      <c r="A270" s="234" t="s">
        <v>483</v>
      </c>
      <c r="B270" s="231">
        <v>2.9600000000000001E-2</v>
      </c>
      <c r="C270" s="231">
        <v>2.8700000000000003E-2</v>
      </c>
      <c r="D270" s="220">
        <v>24410920.800000001</v>
      </c>
      <c r="E270" s="220">
        <v>24410920.800000001</v>
      </c>
      <c r="F270" s="220">
        <v>24410920.800000001</v>
      </c>
      <c r="G270" s="220">
        <v>24499582.34</v>
      </c>
      <c r="H270" s="220">
        <v>24588248.030000001</v>
      </c>
      <c r="I270" s="220">
        <v>24588252.18</v>
      </c>
      <c r="J270" s="220">
        <v>24588256.855</v>
      </c>
      <c r="K270" s="220">
        <v>24588261.530000001</v>
      </c>
      <c r="L270" s="220">
        <v>24588261.530000001</v>
      </c>
      <c r="M270" s="220">
        <v>24588261.530000001</v>
      </c>
      <c r="N270" s="220">
        <v>24588261.530000001</v>
      </c>
      <c r="O270" s="220">
        <v>24588261.530000001</v>
      </c>
      <c r="P270" s="220">
        <f t="shared" si="53"/>
        <v>294438409.45500004</v>
      </c>
      <c r="Q270" s="220">
        <v>24588261.530000001</v>
      </c>
      <c r="R270" s="220">
        <v>24588261.530000001</v>
      </c>
      <c r="S270" s="220">
        <v>24588261.530000001</v>
      </c>
      <c r="T270" s="220">
        <v>24588261.530000001</v>
      </c>
      <c r="U270" s="220">
        <v>24588261.530000001</v>
      </c>
      <c r="V270" s="220">
        <v>24588261.530000001</v>
      </c>
      <c r="W270" s="220">
        <v>24588261.530000001</v>
      </c>
      <c r="X270" s="220">
        <v>24588261.530000001</v>
      </c>
      <c r="Y270" s="220">
        <v>24588261.530000001</v>
      </c>
      <c r="Z270" s="220">
        <v>24588261.530000001</v>
      </c>
      <c r="AA270" s="220">
        <v>24588261.530000001</v>
      </c>
      <c r="AB270" s="220">
        <v>24588261.530000001</v>
      </c>
      <c r="AC270" s="220">
        <v>24588261.530000001</v>
      </c>
      <c r="AD270" s="220">
        <v>24588261.530000001</v>
      </c>
      <c r="AE270" s="220">
        <v>24588261.530000001</v>
      </c>
      <c r="AF270" s="220">
        <v>24588261.530000001</v>
      </c>
      <c r="AG270" s="220">
        <f t="shared" si="54"/>
        <v>295059138.36000001</v>
      </c>
      <c r="AH270" s="234"/>
      <c r="AI270" s="235">
        <f t="shared" si="46"/>
        <v>60213.599999999999</v>
      </c>
      <c r="AJ270" s="235">
        <f t="shared" si="46"/>
        <v>60213.599999999999</v>
      </c>
      <c r="AK270" s="235">
        <f t="shared" si="46"/>
        <v>60213.599999999999</v>
      </c>
      <c r="AL270" s="235">
        <f t="shared" si="46"/>
        <v>60432.3</v>
      </c>
      <c r="AM270" s="235">
        <f t="shared" si="46"/>
        <v>60651.01</v>
      </c>
      <c r="AN270" s="235">
        <f t="shared" si="46"/>
        <v>60651.02</v>
      </c>
      <c r="AO270" s="235">
        <f t="shared" si="46"/>
        <v>60651.03</v>
      </c>
      <c r="AP270" s="235">
        <f t="shared" si="46"/>
        <v>60651.05</v>
      </c>
      <c r="AQ270" s="235">
        <f t="shared" si="46"/>
        <v>60651.05</v>
      </c>
      <c r="AR270" s="235">
        <f t="shared" si="48"/>
        <v>60651.05</v>
      </c>
      <c r="AS270" s="235">
        <f t="shared" si="48"/>
        <v>60651.05</v>
      </c>
      <c r="AT270" s="235">
        <f t="shared" si="48"/>
        <v>60651.05</v>
      </c>
      <c r="AU270" s="236">
        <f t="shared" si="50"/>
        <v>726281.41000000015</v>
      </c>
      <c r="AV270" s="236">
        <f t="shared" si="51"/>
        <v>60651.05</v>
      </c>
      <c r="AW270" s="236">
        <f t="shared" si="51"/>
        <v>60651.05</v>
      </c>
      <c r="AX270" s="236">
        <f t="shared" si="51"/>
        <v>60651.05</v>
      </c>
      <c r="AY270" s="236">
        <f t="shared" si="51"/>
        <v>60651.05</v>
      </c>
      <c r="AZ270" s="236">
        <f t="shared" si="47"/>
        <v>58806.93</v>
      </c>
      <c r="BA270" s="236">
        <f t="shared" si="47"/>
        <v>58806.93</v>
      </c>
      <c r="BB270" s="236">
        <f t="shared" si="47"/>
        <v>58806.93</v>
      </c>
      <c r="BC270" s="236">
        <f t="shared" si="47"/>
        <v>58806.93</v>
      </c>
      <c r="BD270" s="236">
        <f t="shared" si="47"/>
        <v>58806.93</v>
      </c>
      <c r="BE270" s="236">
        <f t="shared" si="47"/>
        <v>58806.93</v>
      </c>
      <c r="BF270" s="236">
        <f t="shared" si="47"/>
        <v>58806.93</v>
      </c>
      <c r="BG270" s="236">
        <f t="shared" si="47"/>
        <v>58806.93</v>
      </c>
      <c r="BH270" s="236">
        <f t="shared" si="47"/>
        <v>58806.93</v>
      </c>
      <c r="BI270" s="236">
        <f t="shared" si="49"/>
        <v>58806.93</v>
      </c>
      <c r="BJ270" s="236">
        <f t="shared" si="49"/>
        <v>58806.93</v>
      </c>
      <c r="BK270" s="236">
        <f t="shared" si="49"/>
        <v>58806.93</v>
      </c>
      <c r="BL270" s="235">
        <f t="shared" si="52"/>
        <v>705683.16000000015</v>
      </c>
      <c r="BM270" s="234"/>
      <c r="BN270" s="234"/>
      <c r="BO270" s="234"/>
      <c r="BP270" s="234"/>
      <c r="BQ270" s="234"/>
      <c r="BR270" s="234"/>
      <c r="BS270" s="234"/>
      <c r="BT270" s="234"/>
      <c r="BU270" s="234"/>
      <c r="BV270" s="234"/>
      <c r="BW270" s="234"/>
      <c r="BX270" s="234"/>
      <c r="BY270" s="234"/>
      <c r="BZ270" s="234"/>
      <c r="CA270" s="234"/>
      <c r="CB270" s="234"/>
      <c r="CC270" s="234"/>
      <c r="CD270" s="234"/>
      <c r="CE270" s="234"/>
      <c r="CF270" s="234"/>
      <c r="CG270" s="234"/>
      <c r="CH270" s="234"/>
      <c r="CI270" s="234"/>
    </row>
    <row r="271" spans="1:87">
      <c r="A271" s="234" t="s">
        <v>484</v>
      </c>
      <c r="B271" s="231">
        <v>3.7700000000000004E-2</v>
      </c>
      <c r="C271" s="231">
        <v>2.7200000000000002E-2</v>
      </c>
      <c r="D271" s="220">
        <v>3245891.87</v>
      </c>
      <c r="E271" s="220">
        <v>3245891.87</v>
      </c>
      <c r="F271" s="220">
        <v>3245891.87</v>
      </c>
      <c r="G271" s="220">
        <v>3245891.87</v>
      </c>
      <c r="H271" s="220">
        <v>3245891.87</v>
      </c>
      <c r="I271" s="220">
        <v>3245891.87</v>
      </c>
      <c r="J271" s="220">
        <v>3245891.87</v>
      </c>
      <c r="K271" s="220">
        <v>3245891.87</v>
      </c>
      <c r="L271" s="220">
        <v>3245891.87</v>
      </c>
      <c r="M271" s="220">
        <v>3245891.87</v>
      </c>
      <c r="N271" s="220">
        <v>3245891.87</v>
      </c>
      <c r="O271" s="220">
        <v>3245891.87</v>
      </c>
      <c r="P271" s="220">
        <f t="shared" si="53"/>
        <v>38950702.440000005</v>
      </c>
      <c r="Q271" s="220">
        <v>3245891.87</v>
      </c>
      <c r="R271" s="220">
        <v>3245891.87</v>
      </c>
      <c r="S271" s="220">
        <v>3245891.87</v>
      </c>
      <c r="T271" s="220">
        <v>3245891.87</v>
      </c>
      <c r="U271" s="220">
        <v>3245891.87</v>
      </c>
      <c r="V271" s="220">
        <v>3245891.87</v>
      </c>
      <c r="W271" s="220">
        <v>3245891.87</v>
      </c>
      <c r="X271" s="220">
        <v>3245891.87</v>
      </c>
      <c r="Y271" s="220">
        <v>3245891.87</v>
      </c>
      <c r="Z271" s="220">
        <v>3245891.87</v>
      </c>
      <c r="AA271" s="220">
        <v>3245891.87</v>
      </c>
      <c r="AB271" s="220">
        <v>3245891.87</v>
      </c>
      <c r="AC271" s="220">
        <v>3245891.87</v>
      </c>
      <c r="AD271" s="220">
        <v>3245891.87</v>
      </c>
      <c r="AE271" s="220">
        <v>3245891.87</v>
      </c>
      <c r="AF271" s="220">
        <v>3245891.87</v>
      </c>
      <c r="AG271" s="220">
        <f t="shared" si="54"/>
        <v>38950702.440000005</v>
      </c>
      <c r="AH271" s="234"/>
      <c r="AI271" s="235">
        <f t="shared" si="46"/>
        <v>10197.51</v>
      </c>
      <c r="AJ271" s="235">
        <f t="shared" si="46"/>
        <v>10197.51</v>
      </c>
      <c r="AK271" s="235">
        <f t="shared" si="46"/>
        <v>10197.51</v>
      </c>
      <c r="AL271" s="235">
        <f t="shared" si="46"/>
        <v>10197.51</v>
      </c>
      <c r="AM271" s="235">
        <f t="shared" si="46"/>
        <v>10197.51</v>
      </c>
      <c r="AN271" s="235">
        <f t="shared" si="46"/>
        <v>10197.51</v>
      </c>
      <c r="AO271" s="235">
        <f t="shared" si="46"/>
        <v>10197.51</v>
      </c>
      <c r="AP271" s="235">
        <f t="shared" si="46"/>
        <v>10197.51</v>
      </c>
      <c r="AQ271" s="235">
        <f t="shared" si="46"/>
        <v>10197.51</v>
      </c>
      <c r="AR271" s="235">
        <f t="shared" si="48"/>
        <v>10197.51</v>
      </c>
      <c r="AS271" s="235">
        <f t="shared" si="48"/>
        <v>10197.51</v>
      </c>
      <c r="AT271" s="235">
        <f t="shared" si="48"/>
        <v>10197.51</v>
      </c>
      <c r="AU271" s="236">
        <f t="shared" si="50"/>
        <v>122370.11999999998</v>
      </c>
      <c r="AV271" s="236">
        <f t="shared" si="51"/>
        <v>10197.51</v>
      </c>
      <c r="AW271" s="236">
        <f t="shared" si="51"/>
        <v>10197.51</v>
      </c>
      <c r="AX271" s="236">
        <f t="shared" si="51"/>
        <v>10197.51</v>
      </c>
      <c r="AY271" s="236">
        <f t="shared" si="51"/>
        <v>10197.51</v>
      </c>
      <c r="AZ271" s="236">
        <f t="shared" si="47"/>
        <v>7357.35</v>
      </c>
      <c r="BA271" s="236">
        <f t="shared" si="47"/>
        <v>7357.35</v>
      </c>
      <c r="BB271" s="236">
        <f t="shared" si="47"/>
        <v>7357.35</v>
      </c>
      <c r="BC271" s="236">
        <f t="shared" si="47"/>
        <v>7357.35</v>
      </c>
      <c r="BD271" s="236">
        <f t="shared" si="47"/>
        <v>7357.35</v>
      </c>
      <c r="BE271" s="236">
        <f t="shared" si="47"/>
        <v>7357.35</v>
      </c>
      <c r="BF271" s="236">
        <f t="shared" si="47"/>
        <v>7357.35</v>
      </c>
      <c r="BG271" s="236">
        <f t="shared" si="47"/>
        <v>7357.35</v>
      </c>
      <c r="BH271" s="236">
        <f t="shared" si="47"/>
        <v>7357.35</v>
      </c>
      <c r="BI271" s="236">
        <f t="shared" si="49"/>
        <v>7357.35</v>
      </c>
      <c r="BJ271" s="236">
        <f t="shared" si="49"/>
        <v>7357.35</v>
      </c>
      <c r="BK271" s="236">
        <f t="shared" si="49"/>
        <v>7357.35</v>
      </c>
      <c r="BL271" s="235">
        <f t="shared" si="52"/>
        <v>88288.200000000012</v>
      </c>
      <c r="BM271" s="234"/>
      <c r="BN271" s="234"/>
      <c r="BO271" s="234"/>
      <c r="BP271" s="234"/>
      <c r="BQ271" s="234"/>
      <c r="BR271" s="234"/>
      <c r="BS271" s="234"/>
      <c r="BT271" s="234"/>
      <c r="BU271" s="234"/>
      <c r="BV271" s="234"/>
      <c r="BW271" s="234"/>
      <c r="BX271" s="234"/>
      <c r="BY271" s="234"/>
      <c r="BZ271" s="234"/>
      <c r="CA271" s="234"/>
      <c r="CB271" s="234"/>
      <c r="CC271" s="234"/>
      <c r="CD271" s="234"/>
      <c r="CE271" s="234"/>
      <c r="CF271" s="234"/>
      <c r="CG271" s="234"/>
      <c r="CH271" s="234"/>
      <c r="CI271" s="234"/>
    </row>
    <row r="272" spans="1:87">
      <c r="A272" s="234" t="s">
        <v>485</v>
      </c>
      <c r="B272" s="231">
        <v>4.9200000000000001E-2</v>
      </c>
      <c r="C272" s="231">
        <v>1.84E-2</v>
      </c>
      <c r="D272" s="220">
        <v>2454258.42</v>
      </c>
      <c r="E272" s="220">
        <v>2454258.42</v>
      </c>
      <c r="F272" s="220">
        <v>2454258.42</v>
      </c>
      <c r="G272" s="220">
        <v>2454258.42</v>
      </c>
      <c r="H272" s="220">
        <v>2454258.42</v>
      </c>
      <c r="I272" s="220">
        <v>2454258.42</v>
      </c>
      <c r="J272" s="220">
        <v>2454258.42</v>
      </c>
      <c r="K272" s="220">
        <v>2454258.42</v>
      </c>
      <c r="L272" s="220">
        <v>2454258.42</v>
      </c>
      <c r="M272" s="220">
        <v>2454258.42</v>
      </c>
      <c r="N272" s="220">
        <v>2454258.42</v>
      </c>
      <c r="O272" s="220">
        <v>2454258.42</v>
      </c>
      <c r="P272" s="220">
        <f t="shared" si="53"/>
        <v>29451101.040000007</v>
      </c>
      <c r="Q272" s="220">
        <v>2454258.42</v>
      </c>
      <c r="R272" s="220">
        <v>2454258.42</v>
      </c>
      <c r="S272" s="220">
        <v>2454258.42</v>
      </c>
      <c r="T272" s="220">
        <v>2454258.42</v>
      </c>
      <c r="U272" s="220">
        <v>2454258.42</v>
      </c>
      <c r="V272" s="220">
        <v>2454258.42</v>
      </c>
      <c r="W272" s="220">
        <v>2454258.42</v>
      </c>
      <c r="X272" s="220">
        <v>2454258.42</v>
      </c>
      <c r="Y272" s="220">
        <v>2454258.42</v>
      </c>
      <c r="Z272" s="220">
        <v>2454258.42</v>
      </c>
      <c r="AA272" s="220">
        <v>2454258.42</v>
      </c>
      <c r="AB272" s="220">
        <v>2454258.42</v>
      </c>
      <c r="AC272" s="220">
        <v>2454258.42</v>
      </c>
      <c r="AD272" s="220">
        <v>2454258.42</v>
      </c>
      <c r="AE272" s="220">
        <v>2454258.42</v>
      </c>
      <c r="AF272" s="220">
        <v>2454258.42</v>
      </c>
      <c r="AG272" s="220">
        <f t="shared" si="54"/>
        <v>29451101.040000007</v>
      </c>
      <c r="AH272" s="234"/>
      <c r="AI272" s="235">
        <f t="shared" si="46"/>
        <v>10062.459999999999</v>
      </c>
      <c r="AJ272" s="235">
        <f t="shared" si="46"/>
        <v>10062.459999999999</v>
      </c>
      <c r="AK272" s="235">
        <f t="shared" si="46"/>
        <v>10062.459999999999</v>
      </c>
      <c r="AL272" s="235">
        <f t="shared" si="46"/>
        <v>10062.459999999999</v>
      </c>
      <c r="AM272" s="235">
        <f t="shared" si="46"/>
        <v>10062.459999999999</v>
      </c>
      <c r="AN272" s="235">
        <f t="shared" si="46"/>
        <v>10062.459999999999</v>
      </c>
      <c r="AO272" s="235">
        <f t="shared" si="46"/>
        <v>10062.459999999999</v>
      </c>
      <c r="AP272" s="235">
        <f t="shared" si="46"/>
        <v>10062.459999999999</v>
      </c>
      <c r="AQ272" s="235">
        <f t="shared" si="46"/>
        <v>10062.459999999999</v>
      </c>
      <c r="AR272" s="235">
        <f t="shared" si="48"/>
        <v>10062.459999999999</v>
      </c>
      <c r="AS272" s="235">
        <f t="shared" si="48"/>
        <v>10062.459999999999</v>
      </c>
      <c r="AT272" s="235">
        <f t="shared" si="48"/>
        <v>10062.459999999999</v>
      </c>
      <c r="AU272" s="236">
        <f t="shared" si="50"/>
        <v>120749.51999999996</v>
      </c>
      <c r="AV272" s="236">
        <f t="shared" si="51"/>
        <v>10062.459999999999</v>
      </c>
      <c r="AW272" s="236">
        <f t="shared" si="51"/>
        <v>10062.459999999999</v>
      </c>
      <c r="AX272" s="236">
        <f t="shared" si="51"/>
        <v>10062.459999999999</v>
      </c>
      <c r="AY272" s="236">
        <f t="shared" si="51"/>
        <v>10062.459999999999</v>
      </c>
      <c r="AZ272" s="236">
        <f t="shared" si="47"/>
        <v>3763.2</v>
      </c>
      <c r="BA272" s="236">
        <f t="shared" si="47"/>
        <v>3763.2</v>
      </c>
      <c r="BB272" s="236">
        <f t="shared" si="47"/>
        <v>3763.2</v>
      </c>
      <c r="BC272" s="236">
        <f t="shared" si="47"/>
        <v>3763.2</v>
      </c>
      <c r="BD272" s="236">
        <f t="shared" si="47"/>
        <v>3763.2</v>
      </c>
      <c r="BE272" s="236">
        <f t="shared" si="47"/>
        <v>3763.2</v>
      </c>
      <c r="BF272" s="236">
        <f t="shared" si="47"/>
        <v>3763.2</v>
      </c>
      <c r="BG272" s="236">
        <f t="shared" si="47"/>
        <v>3763.2</v>
      </c>
      <c r="BH272" s="236">
        <f t="shared" si="47"/>
        <v>3763.2</v>
      </c>
      <c r="BI272" s="236">
        <f t="shared" si="49"/>
        <v>3763.2</v>
      </c>
      <c r="BJ272" s="236">
        <f t="shared" si="49"/>
        <v>3763.2</v>
      </c>
      <c r="BK272" s="236">
        <f t="shared" si="49"/>
        <v>3763.2</v>
      </c>
      <c r="BL272" s="235">
        <f t="shared" si="52"/>
        <v>45158.399999999994</v>
      </c>
      <c r="BM272" s="234"/>
      <c r="BN272" s="234"/>
      <c r="BO272" s="234"/>
      <c r="BP272" s="234"/>
      <c r="BQ272" s="234"/>
      <c r="BR272" s="234"/>
      <c r="BS272" s="234"/>
      <c r="BT272" s="234"/>
      <c r="BU272" s="234"/>
      <c r="BV272" s="234"/>
      <c r="BW272" s="234"/>
      <c r="BX272" s="234"/>
      <c r="BY272" s="234"/>
      <c r="BZ272" s="234"/>
      <c r="CA272" s="234"/>
      <c r="CB272" s="234"/>
      <c r="CC272" s="234"/>
      <c r="CD272" s="234"/>
      <c r="CE272" s="234"/>
      <c r="CF272" s="234"/>
      <c r="CG272" s="234"/>
      <c r="CH272" s="234"/>
      <c r="CI272" s="234"/>
    </row>
    <row r="273" spans="1:87">
      <c r="A273" s="234" t="s">
        <v>486</v>
      </c>
      <c r="B273" s="231">
        <v>4.2299999999999997E-2</v>
      </c>
      <c r="C273" s="231">
        <v>2.2199999999999998E-2</v>
      </c>
      <c r="D273" s="220">
        <v>2310232.75</v>
      </c>
      <c r="E273" s="220">
        <v>2310232.75</v>
      </c>
      <c r="F273" s="220">
        <v>2310232.75</v>
      </c>
      <c r="G273" s="220">
        <v>2310232.75</v>
      </c>
      <c r="H273" s="220">
        <v>2310232.75</v>
      </c>
      <c r="I273" s="220">
        <v>2310232.75</v>
      </c>
      <c r="J273" s="220">
        <v>2310232.75</v>
      </c>
      <c r="K273" s="220">
        <v>2310232.75</v>
      </c>
      <c r="L273" s="220">
        <v>2323541.2250000001</v>
      </c>
      <c r="M273" s="220">
        <v>2336849.7000000002</v>
      </c>
      <c r="N273" s="220">
        <v>2336849.7000000002</v>
      </c>
      <c r="O273" s="220">
        <v>2336849.7000000002</v>
      </c>
      <c r="P273" s="220">
        <f t="shared" si="53"/>
        <v>27815952.324999999</v>
      </c>
      <c r="Q273" s="220">
        <v>2336849.7000000002</v>
      </c>
      <c r="R273" s="220">
        <v>2336849.7000000002</v>
      </c>
      <c r="S273" s="220">
        <v>2336849.7000000002</v>
      </c>
      <c r="T273" s="220">
        <v>2336849.7000000002</v>
      </c>
      <c r="U273" s="220">
        <v>2336849.7000000002</v>
      </c>
      <c r="V273" s="220">
        <v>2336849.7000000002</v>
      </c>
      <c r="W273" s="220">
        <v>2336849.7000000002</v>
      </c>
      <c r="X273" s="220">
        <v>2336849.7000000002</v>
      </c>
      <c r="Y273" s="220">
        <v>2336849.7000000002</v>
      </c>
      <c r="Z273" s="220">
        <v>2336849.7000000002</v>
      </c>
      <c r="AA273" s="220">
        <v>2336849.7000000002</v>
      </c>
      <c r="AB273" s="220">
        <v>2336849.7000000002</v>
      </c>
      <c r="AC273" s="220">
        <v>2336849.7000000002</v>
      </c>
      <c r="AD273" s="220">
        <v>2336849.7000000002</v>
      </c>
      <c r="AE273" s="220">
        <v>2336849.7000000002</v>
      </c>
      <c r="AF273" s="220">
        <v>2336849.7000000002</v>
      </c>
      <c r="AG273" s="220">
        <f t="shared" si="54"/>
        <v>28042196.399999995</v>
      </c>
      <c r="AH273" s="234"/>
      <c r="AI273" s="235">
        <f t="shared" si="46"/>
        <v>8143.57</v>
      </c>
      <c r="AJ273" s="235">
        <f t="shared" si="46"/>
        <v>8143.57</v>
      </c>
      <c r="AK273" s="235">
        <f t="shared" si="46"/>
        <v>8143.57</v>
      </c>
      <c r="AL273" s="235">
        <f t="shared" ref="AL273:AQ315" si="55">ROUND(G273*$B273/12,2)</f>
        <v>8143.57</v>
      </c>
      <c r="AM273" s="235">
        <f t="shared" si="55"/>
        <v>8143.57</v>
      </c>
      <c r="AN273" s="235">
        <f t="shared" si="55"/>
        <v>8143.57</v>
      </c>
      <c r="AO273" s="235">
        <f t="shared" si="55"/>
        <v>8143.57</v>
      </c>
      <c r="AP273" s="235">
        <f t="shared" si="55"/>
        <v>8143.57</v>
      </c>
      <c r="AQ273" s="235">
        <f t="shared" si="55"/>
        <v>8190.48</v>
      </c>
      <c r="AR273" s="235">
        <f t="shared" si="48"/>
        <v>8237.4</v>
      </c>
      <c r="AS273" s="235">
        <f t="shared" si="48"/>
        <v>8237.4</v>
      </c>
      <c r="AT273" s="235">
        <f t="shared" si="48"/>
        <v>8237.4</v>
      </c>
      <c r="AU273" s="236">
        <f t="shared" si="50"/>
        <v>98051.239999999976</v>
      </c>
      <c r="AV273" s="236">
        <f t="shared" si="51"/>
        <v>8237.4</v>
      </c>
      <c r="AW273" s="236">
        <f t="shared" si="51"/>
        <v>8237.4</v>
      </c>
      <c r="AX273" s="236">
        <f t="shared" si="51"/>
        <v>8237.4</v>
      </c>
      <c r="AY273" s="236">
        <f t="shared" si="51"/>
        <v>8237.4</v>
      </c>
      <c r="AZ273" s="236">
        <f t="shared" si="47"/>
        <v>4323.17</v>
      </c>
      <c r="BA273" s="236">
        <f t="shared" si="47"/>
        <v>4323.17</v>
      </c>
      <c r="BB273" s="236">
        <f t="shared" si="47"/>
        <v>4323.17</v>
      </c>
      <c r="BC273" s="236">
        <f t="shared" ref="BC273:BH315" si="56">ROUND(X273*$C273/12,2)</f>
        <v>4323.17</v>
      </c>
      <c r="BD273" s="236">
        <f t="shared" si="56"/>
        <v>4323.17</v>
      </c>
      <c r="BE273" s="236">
        <f t="shared" si="56"/>
        <v>4323.17</v>
      </c>
      <c r="BF273" s="236">
        <f t="shared" si="56"/>
        <v>4323.17</v>
      </c>
      <c r="BG273" s="236">
        <f t="shared" si="56"/>
        <v>4323.17</v>
      </c>
      <c r="BH273" s="236">
        <f t="shared" si="56"/>
        <v>4323.17</v>
      </c>
      <c r="BI273" s="236">
        <f t="shared" si="49"/>
        <v>4323.17</v>
      </c>
      <c r="BJ273" s="236">
        <f t="shared" si="49"/>
        <v>4323.17</v>
      </c>
      <c r="BK273" s="236">
        <f t="shared" si="49"/>
        <v>4323.17</v>
      </c>
      <c r="BL273" s="235">
        <f t="shared" si="52"/>
        <v>51878.039999999986</v>
      </c>
      <c r="BM273" s="234"/>
      <c r="BN273" s="234"/>
      <c r="BO273" s="234"/>
      <c r="BP273" s="234"/>
      <c r="BQ273" s="234"/>
      <c r="BR273" s="234"/>
      <c r="BS273" s="234"/>
      <c r="BT273" s="234"/>
      <c r="BU273" s="234"/>
      <c r="BV273" s="234"/>
      <c r="BW273" s="234"/>
      <c r="BX273" s="234"/>
      <c r="BY273" s="234"/>
      <c r="BZ273" s="234"/>
      <c r="CA273" s="234"/>
      <c r="CB273" s="234"/>
      <c r="CC273" s="234"/>
      <c r="CD273" s="234"/>
      <c r="CE273" s="234"/>
      <c r="CF273" s="234"/>
      <c r="CG273" s="234"/>
      <c r="CH273" s="234"/>
      <c r="CI273" s="234"/>
    </row>
    <row r="274" spans="1:87">
      <c r="A274" s="234" t="s">
        <v>487</v>
      </c>
      <c r="B274" s="231">
        <v>4.4400000000000002E-2</v>
      </c>
      <c r="C274" s="231">
        <v>2.3899999999999998E-2</v>
      </c>
      <c r="D274" s="220">
        <v>2218578.52</v>
      </c>
      <c r="E274" s="220">
        <v>2218578.52</v>
      </c>
      <c r="F274" s="220">
        <v>2218578.52</v>
      </c>
      <c r="G274" s="220">
        <v>2218578.52</v>
      </c>
      <c r="H274" s="220">
        <v>2218578.52</v>
      </c>
      <c r="I274" s="220">
        <v>2218578.52</v>
      </c>
      <c r="J274" s="220">
        <v>2218578.52</v>
      </c>
      <c r="K274" s="220">
        <v>2218578.52</v>
      </c>
      <c r="L274" s="220">
        <v>2276328.58</v>
      </c>
      <c r="M274" s="220">
        <v>2334078.64</v>
      </c>
      <c r="N274" s="220">
        <v>2334078.64</v>
      </c>
      <c r="O274" s="220">
        <v>2334078.64</v>
      </c>
      <c r="P274" s="220">
        <f t="shared" si="53"/>
        <v>27027192.660000004</v>
      </c>
      <c r="Q274" s="220">
        <v>2334078.64</v>
      </c>
      <c r="R274" s="220">
        <v>2334078.64</v>
      </c>
      <c r="S274" s="220">
        <v>2334078.64</v>
      </c>
      <c r="T274" s="220">
        <v>2334078.64</v>
      </c>
      <c r="U274" s="220">
        <v>2334078.64</v>
      </c>
      <c r="V274" s="220">
        <v>2334078.64</v>
      </c>
      <c r="W274" s="220">
        <v>2334078.64</v>
      </c>
      <c r="X274" s="220">
        <v>2334078.64</v>
      </c>
      <c r="Y274" s="220">
        <v>2334078.64</v>
      </c>
      <c r="Z274" s="220">
        <v>2334078.64</v>
      </c>
      <c r="AA274" s="220">
        <v>2334078.64</v>
      </c>
      <c r="AB274" s="220">
        <v>2334078.64</v>
      </c>
      <c r="AC274" s="220">
        <v>2334078.64</v>
      </c>
      <c r="AD274" s="220">
        <v>2334078.64</v>
      </c>
      <c r="AE274" s="220">
        <v>2334078.64</v>
      </c>
      <c r="AF274" s="220">
        <v>2334078.64</v>
      </c>
      <c r="AG274" s="220">
        <f t="shared" si="54"/>
        <v>28008943.680000003</v>
      </c>
      <c r="AH274" s="234"/>
      <c r="AI274" s="235">
        <f t="shared" ref="AI274:AN337" si="57">ROUND(D274*$B274/12,2)</f>
        <v>8208.74</v>
      </c>
      <c r="AJ274" s="235">
        <f t="shared" si="57"/>
        <v>8208.74</v>
      </c>
      <c r="AK274" s="235">
        <f t="shared" si="57"/>
        <v>8208.74</v>
      </c>
      <c r="AL274" s="235">
        <f t="shared" si="55"/>
        <v>8208.74</v>
      </c>
      <c r="AM274" s="235">
        <f t="shared" si="55"/>
        <v>8208.74</v>
      </c>
      <c r="AN274" s="235">
        <f t="shared" si="55"/>
        <v>8208.74</v>
      </c>
      <c r="AO274" s="235">
        <f t="shared" si="55"/>
        <v>8208.74</v>
      </c>
      <c r="AP274" s="235">
        <f t="shared" si="55"/>
        <v>8208.74</v>
      </c>
      <c r="AQ274" s="235">
        <f t="shared" si="55"/>
        <v>8422.42</v>
      </c>
      <c r="AR274" s="235">
        <f t="shared" si="48"/>
        <v>8636.09</v>
      </c>
      <c r="AS274" s="235">
        <f t="shared" si="48"/>
        <v>8636.09</v>
      </c>
      <c r="AT274" s="235">
        <f t="shared" si="48"/>
        <v>8636.09</v>
      </c>
      <c r="AU274" s="236">
        <f t="shared" si="50"/>
        <v>100000.60999999999</v>
      </c>
      <c r="AV274" s="236">
        <f t="shared" si="51"/>
        <v>8636.09</v>
      </c>
      <c r="AW274" s="236">
        <f t="shared" si="51"/>
        <v>8636.09</v>
      </c>
      <c r="AX274" s="236">
        <f t="shared" si="51"/>
        <v>8636.09</v>
      </c>
      <c r="AY274" s="236">
        <f t="shared" si="51"/>
        <v>8636.09</v>
      </c>
      <c r="AZ274" s="236">
        <f t="shared" ref="AZ274:BE337" si="58">ROUND(U274*$C274/12,2)</f>
        <v>4648.71</v>
      </c>
      <c r="BA274" s="236">
        <f t="shared" si="58"/>
        <v>4648.71</v>
      </c>
      <c r="BB274" s="236">
        <f t="shared" si="58"/>
        <v>4648.71</v>
      </c>
      <c r="BC274" s="236">
        <f t="shared" si="56"/>
        <v>4648.71</v>
      </c>
      <c r="BD274" s="236">
        <f t="shared" si="56"/>
        <v>4648.71</v>
      </c>
      <c r="BE274" s="236">
        <f t="shared" si="56"/>
        <v>4648.71</v>
      </c>
      <c r="BF274" s="236">
        <f t="shared" si="56"/>
        <v>4648.71</v>
      </c>
      <c r="BG274" s="236">
        <f t="shared" si="56"/>
        <v>4648.71</v>
      </c>
      <c r="BH274" s="236">
        <f t="shared" si="56"/>
        <v>4648.71</v>
      </c>
      <c r="BI274" s="236">
        <f t="shared" si="49"/>
        <v>4648.71</v>
      </c>
      <c r="BJ274" s="236">
        <f t="shared" si="49"/>
        <v>4648.71</v>
      </c>
      <c r="BK274" s="236">
        <f t="shared" si="49"/>
        <v>4648.71</v>
      </c>
      <c r="BL274" s="235">
        <f t="shared" si="52"/>
        <v>55784.52</v>
      </c>
      <c r="BM274" s="234"/>
      <c r="BN274" s="234"/>
      <c r="BO274" s="234"/>
      <c r="BP274" s="234"/>
      <c r="BQ274" s="234"/>
      <c r="BR274" s="234"/>
      <c r="BS274" s="234"/>
      <c r="BT274" s="234"/>
      <c r="BU274" s="234"/>
      <c r="BV274" s="234"/>
      <c r="BW274" s="234"/>
      <c r="BX274" s="234"/>
      <c r="BY274" s="234"/>
      <c r="BZ274" s="234"/>
      <c r="CA274" s="234"/>
      <c r="CB274" s="234"/>
      <c r="CC274" s="234"/>
      <c r="CD274" s="234"/>
      <c r="CE274" s="234"/>
      <c r="CF274" s="234"/>
      <c r="CG274" s="234"/>
      <c r="CH274" s="234"/>
      <c r="CI274" s="234"/>
    </row>
    <row r="275" spans="1:87">
      <c r="A275" s="234" t="s">
        <v>488</v>
      </c>
      <c r="B275" s="231">
        <v>4.4499999999999998E-2</v>
      </c>
      <c r="C275" s="231">
        <v>2.5099999999999997E-2</v>
      </c>
      <c r="D275" s="220">
        <v>2261318.5299999998</v>
      </c>
      <c r="E275" s="220">
        <v>2261318.5299999998</v>
      </c>
      <c r="F275" s="220">
        <v>2261318.5299999998</v>
      </c>
      <c r="G275" s="220">
        <v>2261318.5299999998</v>
      </c>
      <c r="H275" s="220">
        <v>2261318.5299999998</v>
      </c>
      <c r="I275" s="220">
        <v>2261318.5299999998</v>
      </c>
      <c r="J275" s="220">
        <v>2261318.5299999998</v>
      </c>
      <c r="K275" s="220">
        <v>2261318.5299999998</v>
      </c>
      <c r="L275" s="220">
        <v>2278743.8899999997</v>
      </c>
      <c r="M275" s="220">
        <v>2296169.25</v>
      </c>
      <c r="N275" s="220">
        <v>2296169.25</v>
      </c>
      <c r="O275" s="220">
        <v>2296169.25</v>
      </c>
      <c r="P275" s="220">
        <f t="shared" si="53"/>
        <v>27257799.879999999</v>
      </c>
      <c r="Q275" s="220">
        <v>2296169.25</v>
      </c>
      <c r="R275" s="220">
        <v>2296169.25</v>
      </c>
      <c r="S275" s="220">
        <v>2296169.25</v>
      </c>
      <c r="T275" s="220">
        <v>2296169.25</v>
      </c>
      <c r="U275" s="220">
        <v>2296169.25</v>
      </c>
      <c r="V275" s="220">
        <v>2296169.25</v>
      </c>
      <c r="W275" s="220">
        <v>2296169.25</v>
      </c>
      <c r="X275" s="220">
        <v>2296169.25</v>
      </c>
      <c r="Y275" s="220">
        <v>2296169.25</v>
      </c>
      <c r="Z275" s="220">
        <v>2296169.25</v>
      </c>
      <c r="AA275" s="220">
        <v>2296169.25</v>
      </c>
      <c r="AB275" s="220">
        <v>2296169.25</v>
      </c>
      <c r="AC275" s="220">
        <v>2296169.25</v>
      </c>
      <c r="AD275" s="220">
        <v>2296169.25</v>
      </c>
      <c r="AE275" s="220">
        <v>2296169.25</v>
      </c>
      <c r="AF275" s="220">
        <v>2296169.25</v>
      </c>
      <c r="AG275" s="220">
        <f t="shared" si="54"/>
        <v>27554031</v>
      </c>
      <c r="AH275" s="234"/>
      <c r="AI275" s="235">
        <f t="shared" si="57"/>
        <v>8385.7199999999993</v>
      </c>
      <c r="AJ275" s="235">
        <f t="shared" si="57"/>
        <v>8385.7199999999993</v>
      </c>
      <c r="AK275" s="235">
        <f t="shared" si="57"/>
        <v>8385.7199999999993</v>
      </c>
      <c r="AL275" s="235">
        <f t="shared" si="55"/>
        <v>8385.7199999999993</v>
      </c>
      <c r="AM275" s="235">
        <f t="shared" si="55"/>
        <v>8385.7199999999993</v>
      </c>
      <c r="AN275" s="235">
        <f t="shared" si="55"/>
        <v>8385.7199999999993</v>
      </c>
      <c r="AO275" s="235">
        <f t="shared" si="55"/>
        <v>8385.7199999999993</v>
      </c>
      <c r="AP275" s="235">
        <f t="shared" si="55"/>
        <v>8385.7199999999993</v>
      </c>
      <c r="AQ275" s="235">
        <f t="shared" si="55"/>
        <v>8450.34</v>
      </c>
      <c r="AR275" s="235">
        <f t="shared" si="48"/>
        <v>8514.9599999999991</v>
      </c>
      <c r="AS275" s="235">
        <f t="shared" si="48"/>
        <v>8514.9599999999991</v>
      </c>
      <c r="AT275" s="235">
        <f t="shared" si="48"/>
        <v>8514.9599999999991</v>
      </c>
      <c r="AU275" s="236">
        <f t="shared" si="50"/>
        <v>101080.97999999998</v>
      </c>
      <c r="AV275" s="236">
        <f t="shared" si="51"/>
        <v>8514.9599999999991</v>
      </c>
      <c r="AW275" s="236">
        <f t="shared" si="51"/>
        <v>8514.9599999999991</v>
      </c>
      <c r="AX275" s="236">
        <f t="shared" si="51"/>
        <v>8514.9599999999991</v>
      </c>
      <c r="AY275" s="236">
        <f t="shared" si="51"/>
        <v>8514.9599999999991</v>
      </c>
      <c r="AZ275" s="236">
        <f t="shared" si="58"/>
        <v>4802.82</v>
      </c>
      <c r="BA275" s="236">
        <f t="shared" si="58"/>
        <v>4802.82</v>
      </c>
      <c r="BB275" s="236">
        <f t="shared" si="58"/>
        <v>4802.82</v>
      </c>
      <c r="BC275" s="236">
        <f t="shared" si="56"/>
        <v>4802.82</v>
      </c>
      <c r="BD275" s="236">
        <f t="shared" si="56"/>
        <v>4802.82</v>
      </c>
      <c r="BE275" s="236">
        <f t="shared" si="56"/>
        <v>4802.82</v>
      </c>
      <c r="BF275" s="236">
        <f t="shared" si="56"/>
        <v>4802.82</v>
      </c>
      <c r="BG275" s="236">
        <f t="shared" si="56"/>
        <v>4802.82</v>
      </c>
      <c r="BH275" s="236">
        <f t="shared" si="56"/>
        <v>4802.82</v>
      </c>
      <c r="BI275" s="236">
        <f t="shared" si="49"/>
        <v>4802.82</v>
      </c>
      <c r="BJ275" s="236">
        <f t="shared" si="49"/>
        <v>4802.82</v>
      </c>
      <c r="BK275" s="236">
        <f t="shared" si="49"/>
        <v>4802.82</v>
      </c>
      <c r="BL275" s="235">
        <f t="shared" si="52"/>
        <v>57633.84</v>
      </c>
      <c r="BM275" s="234"/>
      <c r="BN275" s="234"/>
      <c r="BO275" s="234"/>
      <c r="BP275" s="234"/>
      <c r="BQ275" s="234"/>
      <c r="BR275" s="234"/>
      <c r="BS275" s="234"/>
      <c r="BT275" s="234"/>
      <c r="BU275" s="234"/>
      <c r="BV275" s="234"/>
      <c r="BW275" s="234"/>
      <c r="BX275" s="234"/>
      <c r="BY275" s="234"/>
      <c r="BZ275" s="234"/>
      <c r="CA275" s="234"/>
      <c r="CB275" s="234"/>
      <c r="CC275" s="234"/>
      <c r="CD275" s="234"/>
      <c r="CE275" s="234"/>
      <c r="CF275" s="234"/>
      <c r="CG275" s="234"/>
      <c r="CH275" s="234"/>
      <c r="CI275" s="234"/>
    </row>
    <row r="276" spans="1:87">
      <c r="A276" s="234" t="s">
        <v>489</v>
      </c>
      <c r="B276" s="231">
        <v>5.8400000000000001E-2</v>
      </c>
      <c r="C276" s="231">
        <v>2.0799999999999999E-2</v>
      </c>
      <c r="D276" s="220">
        <v>3343018.44</v>
      </c>
      <c r="E276" s="220">
        <v>3343018.44</v>
      </c>
      <c r="F276" s="220">
        <v>3343018.44</v>
      </c>
      <c r="G276" s="220">
        <v>3343018.44</v>
      </c>
      <c r="H276" s="220">
        <v>3343018.44</v>
      </c>
      <c r="I276" s="220">
        <v>3343018.44</v>
      </c>
      <c r="J276" s="220">
        <v>3343018.44</v>
      </c>
      <c r="K276" s="220">
        <v>3343018.44</v>
      </c>
      <c r="L276" s="220">
        <v>3449729.17</v>
      </c>
      <c r="M276" s="220">
        <v>3571439.9</v>
      </c>
      <c r="N276" s="220">
        <v>3586439.9</v>
      </c>
      <c r="O276" s="220">
        <v>3586439.9</v>
      </c>
      <c r="P276" s="220">
        <f t="shared" si="53"/>
        <v>40938196.390000001</v>
      </c>
      <c r="Q276" s="220">
        <v>3586439.9</v>
      </c>
      <c r="R276" s="220">
        <v>3586439.9</v>
      </c>
      <c r="S276" s="220">
        <v>3586439.9</v>
      </c>
      <c r="T276" s="220">
        <v>3586439.9</v>
      </c>
      <c r="U276" s="220">
        <v>3586439.9</v>
      </c>
      <c r="V276" s="220">
        <v>3586439.9</v>
      </c>
      <c r="W276" s="220">
        <v>3586439.9</v>
      </c>
      <c r="X276" s="220">
        <v>3586439.9</v>
      </c>
      <c r="Y276" s="220">
        <v>3586439.9</v>
      </c>
      <c r="Z276" s="220">
        <v>3586439.9</v>
      </c>
      <c r="AA276" s="220">
        <v>3586439.9</v>
      </c>
      <c r="AB276" s="220">
        <v>3586439.9</v>
      </c>
      <c r="AC276" s="220">
        <v>3586439.9</v>
      </c>
      <c r="AD276" s="220">
        <v>3586439.9</v>
      </c>
      <c r="AE276" s="220">
        <v>3586439.9</v>
      </c>
      <c r="AF276" s="220">
        <v>3586439.9</v>
      </c>
      <c r="AG276" s="220">
        <f t="shared" si="54"/>
        <v>43037278.79999999</v>
      </c>
      <c r="AH276" s="234"/>
      <c r="AI276" s="235">
        <f t="shared" si="57"/>
        <v>16269.36</v>
      </c>
      <c r="AJ276" s="235">
        <f t="shared" si="57"/>
        <v>16269.36</v>
      </c>
      <c r="AK276" s="235">
        <f t="shared" si="57"/>
        <v>16269.36</v>
      </c>
      <c r="AL276" s="235">
        <f t="shared" si="55"/>
        <v>16269.36</v>
      </c>
      <c r="AM276" s="235">
        <f t="shared" si="55"/>
        <v>16269.36</v>
      </c>
      <c r="AN276" s="235">
        <f t="shared" si="55"/>
        <v>16269.36</v>
      </c>
      <c r="AO276" s="235">
        <f t="shared" si="55"/>
        <v>16269.36</v>
      </c>
      <c r="AP276" s="235">
        <f t="shared" si="55"/>
        <v>16269.36</v>
      </c>
      <c r="AQ276" s="235">
        <f t="shared" si="55"/>
        <v>16788.68</v>
      </c>
      <c r="AR276" s="235">
        <f t="shared" si="48"/>
        <v>17381.009999999998</v>
      </c>
      <c r="AS276" s="235">
        <f t="shared" si="48"/>
        <v>17454.009999999998</v>
      </c>
      <c r="AT276" s="235">
        <f t="shared" si="48"/>
        <v>17454.009999999998</v>
      </c>
      <c r="AU276" s="236">
        <f t="shared" si="50"/>
        <v>199232.59000000003</v>
      </c>
      <c r="AV276" s="236">
        <f t="shared" si="51"/>
        <v>17454.009999999998</v>
      </c>
      <c r="AW276" s="236">
        <f t="shared" si="51"/>
        <v>17454.009999999998</v>
      </c>
      <c r="AX276" s="236">
        <f t="shared" si="51"/>
        <v>17454.009999999998</v>
      </c>
      <c r="AY276" s="236">
        <f t="shared" si="51"/>
        <v>17454.009999999998</v>
      </c>
      <c r="AZ276" s="236">
        <f t="shared" si="58"/>
        <v>6216.5</v>
      </c>
      <c r="BA276" s="236">
        <f t="shared" si="58"/>
        <v>6216.5</v>
      </c>
      <c r="BB276" s="236">
        <f t="shared" si="58"/>
        <v>6216.5</v>
      </c>
      <c r="BC276" s="236">
        <f t="shared" si="56"/>
        <v>6216.5</v>
      </c>
      <c r="BD276" s="236">
        <f t="shared" si="56"/>
        <v>6216.5</v>
      </c>
      <c r="BE276" s="236">
        <f t="shared" si="56"/>
        <v>6216.5</v>
      </c>
      <c r="BF276" s="236">
        <f t="shared" si="56"/>
        <v>6216.5</v>
      </c>
      <c r="BG276" s="236">
        <f t="shared" si="56"/>
        <v>6216.5</v>
      </c>
      <c r="BH276" s="236">
        <f t="shared" si="56"/>
        <v>6216.5</v>
      </c>
      <c r="BI276" s="236">
        <f t="shared" si="49"/>
        <v>6216.5</v>
      </c>
      <c r="BJ276" s="236">
        <f t="shared" si="49"/>
        <v>6216.5</v>
      </c>
      <c r="BK276" s="236">
        <f t="shared" si="49"/>
        <v>6216.5</v>
      </c>
      <c r="BL276" s="235">
        <f t="shared" si="52"/>
        <v>74598</v>
      </c>
      <c r="BM276" s="234"/>
      <c r="BN276" s="234"/>
      <c r="BO276" s="234"/>
      <c r="BP276" s="234"/>
      <c r="BQ276" s="234"/>
      <c r="BR276" s="234"/>
      <c r="BS276" s="234"/>
      <c r="BT276" s="234"/>
      <c r="BU276" s="234"/>
      <c r="BV276" s="234"/>
      <c r="BW276" s="234"/>
      <c r="BX276" s="234"/>
      <c r="BY276" s="234"/>
      <c r="BZ276" s="234"/>
      <c r="CA276" s="234"/>
      <c r="CB276" s="234"/>
      <c r="CC276" s="234"/>
      <c r="CD276" s="234"/>
      <c r="CE276" s="234"/>
      <c r="CF276" s="234"/>
      <c r="CG276" s="234"/>
      <c r="CH276" s="234"/>
      <c r="CI276" s="234"/>
    </row>
    <row r="277" spans="1:87">
      <c r="A277" s="234" t="s">
        <v>490</v>
      </c>
      <c r="B277" s="231">
        <v>3.6400000000000002E-2</v>
      </c>
      <c r="C277" s="231">
        <v>2.8000000000000001E-2</v>
      </c>
      <c r="D277" s="220">
        <v>4722165.1500000004</v>
      </c>
      <c r="E277" s="220">
        <v>4722165.1500000004</v>
      </c>
      <c r="F277" s="220">
        <v>4722165.1500000004</v>
      </c>
      <c r="G277" s="220">
        <v>4722165.1500000004</v>
      </c>
      <c r="H277" s="220">
        <v>4722165.1500000004</v>
      </c>
      <c r="I277" s="220">
        <v>4722165.1500000004</v>
      </c>
      <c r="J277" s="220">
        <v>4722165.1500000004</v>
      </c>
      <c r="K277" s="220">
        <v>4722165.1500000004</v>
      </c>
      <c r="L277" s="220">
        <v>4722165.1500000004</v>
      </c>
      <c r="M277" s="220">
        <v>4722165.1500000004</v>
      </c>
      <c r="N277" s="220">
        <v>4722165.1500000004</v>
      </c>
      <c r="O277" s="220">
        <v>4722165.1500000004</v>
      </c>
      <c r="P277" s="220">
        <f t="shared" si="53"/>
        <v>56665981.79999999</v>
      </c>
      <c r="Q277" s="220">
        <v>4722165.1500000004</v>
      </c>
      <c r="R277" s="220">
        <v>4875430.9000000004</v>
      </c>
      <c r="S277" s="220">
        <v>5028696.6500000004</v>
      </c>
      <c r="T277" s="220">
        <v>5028696.6500000004</v>
      </c>
      <c r="U277" s="220">
        <v>5028696.6500000004</v>
      </c>
      <c r="V277" s="220">
        <v>5028696.6500000004</v>
      </c>
      <c r="W277" s="220">
        <v>5028696.6500000004</v>
      </c>
      <c r="X277" s="220">
        <v>5028696.6500000004</v>
      </c>
      <c r="Y277" s="220">
        <v>5028696.6500000004</v>
      </c>
      <c r="Z277" s="220">
        <v>5028696.6500000004</v>
      </c>
      <c r="AA277" s="220">
        <v>5028696.6500000004</v>
      </c>
      <c r="AB277" s="220">
        <v>5028696.6500000004</v>
      </c>
      <c r="AC277" s="220">
        <v>5028696.6500000004</v>
      </c>
      <c r="AD277" s="220">
        <v>5028696.6500000004</v>
      </c>
      <c r="AE277" s="220">
        <v>5028696.6500000004</v>
      </c>
      <c r="AF277" s="220">
        <v>5028696.6500000004</v>
      </c>
      <c r="AG277" s="220">
        <f t="shared" si="54"/>
        <v>60344359.79999999</v>
      </c>
      <c r="AH277" s="234"/>
      <c r="AI277" s="235">
        <f t="shared" si="57"/>
        <v>14323.9</v>
      </c>
      <c r="AJ277" s="235">
        <f t="shared" si="57"/>
        <v>14323.9</v>
      </c>
      <c r="AK277" s="235">
        <f t="shared" si="57"/>
        <v>14323.9</v>
      </c>
      <c r="AL277" s="235">
        <f t="shared" si="55"/>
        <v>14323.9</v>
      </c>
      <c r="AM277" s="235">
        <f t="shared" si="55"/>
        <v>14323.9</v>
      </c>
      <c r="AN277" s="235">
        <f t="shared" si="55"/>
        <v>14323.9</v>
      </c>
      <c r="AO277" s="235">
        <f t="shared" si="55"/>
        <v>14323.9</v>
      </c>
      <c r="AP277" s="235">
        <f t="shared" si="55"/>
        <v>14323.9</v>
      </c>
      <c r="AQ277" s="235">
        <f t="shared" si="55"/>
        <v>14323.9</v>
      </c>
      <c r="AR277" s="235">
        <f t="shared" si="48"/>
        <v>14323.9</v>
      </c>
      <c r="AS277" s="235">
        <f t="shared" si="48"/>
        <v>14323.9</v>
      </c>
      <c r="AT277" s="235">
        <f t="shared" si="48"/>
        <v>14323.9</v>
      </c>
      <c r="AU277" s="236">
        <f t="shared" si="50"/>
        <v>171886.79999999996</v>
      </c>
      <c r="AV277" s="236">
        <f t="shared" si="51"/>
        <v>14323.9</v>
      </c>
      <c r="AW277" s="236">
        <f t="shared" si="51"/>
        <v>14788.81</v>
      </c>
      <c r="AX277" s="236">
        <f t="shared" si="51"/>
        <v>15253.71</v>
      </c>
      <c r="AY277" s="236">
        <f t="shared" si="51"/>
        <v>15253.71</v>
      </c>
      <c r="AZ277" s="236">
        <f t="shared" si="58"/>
        <v>11733.63</v>
      </c>
      <c r="BA277" s="236">
        <f t="shared" si="58"/>
        <v>11733.63</v>
      </c>
      <c r="BB277" s="236">
        <f t="shared" si="58"/>
        <v>11733.63</v>
      </c>
      <c r="BC277" s="236">
        <f t="shared" si="56"/>
        <v>11733.63</v>
      </c>
      <c r="BD277" s="236">
        <f t="shared" si="56"/>
        <v>11733.63</v>
      </c>
      <c r="BE277" s="236">
        <f t="shared" si="56"/>
        <v>11733.63</v>
      </c>
      <c r="BF277" s="236">
        <f t="shared" si="56"/>
        <v>11733.63</v>
      </c>
      <c r="BG277" s="236">
        <f t="shared" si="56"/>
        <v>11733.63</v>
      </c>
      <c r="BH277" s="236">
        <f t="shared" si="56"/>
        <v>11733.63</v>
      </c>
      <c r="BI277" s="236">
        <f t="shared" si="49"/>
        <v>11733.63</v>
      </c>
      <c r="BJ277" s="236">
        <f t="shared" si="49"/>
        <v>11733.63</v>
      </c>
      <c r="BK277" s="236">
        <f t="shared" si="49"/>
        <v>11733.63</v>
      </c>
      <c r="BL277" s="235">
        <f t="shared" si="52"/>
        <v>140803.56000000003</v>
      </c>
      <c r="BM277" s="234"/>
      <c r="BN277" s="234"/>
      <c r="BO277" s="234"/>
      <c r="BP277" s="234"/>
      <c r="BQ277" s="234"/>
      <c r="BR277" s="234"/>
      <c r="BS277" s="234"/>
      <c r="BT277" s="234"/>
      <c r="BU277" s="234"/>
      <c r="BV277" s="234"/>
      <c r="BW277" s="234"/>
      <c r="BX277" s="234"/>
      <c r="BY277" s="234"/>
      <c r="BZ277" s="234"/>
      <c r="CA277" s="234"/>
      <c r="CB277" s="234"/>
      <c r="CC277" s="234"/>
      <c r="CD277" s="234"/>
      <c r="CE277" s="234"/>
      <c r="CF277" s="234"/>
      <c r="CG277" s="234"/>
      <c r="CH277" s="234"/>
      <c r="CI277" s="234"/>
    </row>
    <row r="278" spans="1:87">
      <c r="A278" s="234" t="s">
        <v>491</v>
      </c>
      <c r="B278" s="231">
        <v>4.36E-2</v>
      </c>
      <c r="C278" s="231">
        <v>4.0399999999999998E-2</v>
      </c>
      <c r="D278" s="220">
        <v>445469.72000000003</v>
      </c>
      <c r="E278" s="220">
        <v>445469.72000000003</v>
      </c>
      <c r="F278" s="220">
        <v>445469.72000000003</v>
      </c>
      <c r="G278" s="220">
        <v>445469.72000000003</v>
      </c>
      <c r="H278" s="220">
        <v>445469.72000000003</v>
      </c>
      <c r="I278" s="220">
        <v>445469.72000000003</v>
      </c>
      <c r="J278" s="220">
        <v>445469.72000000003</v>
      </c>
      <c r="K278" s="220">
        <v>445469.72000000003</v>
      </c>
      <c r="L278" s="220">
        <v>445469.72000000003</v>
      </c>
      <c r="M278" s="220">
        <v>445469.72000000003</v>
      </c>
      <c r="N278" s="220">
        <v>445469.72000000003</v>
      </c>
      <c r="O278" s="220">
        <v>445469.72000000003</v>
      </c>
      <c r="P278" s="220">
        <f t="shared" si="53"/>
        <v>5345636.6400000006</v>
      </c>
      <c r="Q278" s="220">
        <v>445469.72000000003</v>
      </c>
      <c r="R278" s="220">
        <v>445469.72000000003</v>
      </c>
      <c r="S278" s="220">
        <v>445469.72000000003</v>
      </c>
      <c r="T278" s="220">
        <v>445469.72000000003</v>
      </c>
      <c r="U278" s="220">
        <v>445469.72000000003</v>
      </c>
      <c r="V278" s="220">
        <v>445469.72000000003</v>
      </c>
      <c r="W278" s="220">
        <v>445469.72000000003</v>
      </c>
      <c r="X278" s="220">
        <v>445469.72000000003</v>
      </c>
      <c r="Y278" s="220">
        <v>445469.72000000003</v>
      </c>
      <c r="Z278" s="220">
        <v>445469.72000000003</v>
      </c>
      <c r="AA278" s="220">
        <v>445469.72000000003</v>
      </c>
      <c r="AB278" s="220">
        <v>445469.72000000003</v>
      </c>
      <c r="AC278" s="220">
        <v>445469.72000000003</v>
      </c>
      <c r="AD278" s="220">
        <v>445469.72000000003</v>
      </c>
      <c r="AE278" s="220">
        <v>445469.72000000003</v>
      </c>
      <c r="AF278" s="220">
        <v>445469.72000000003</v>
      </c>
      <c r="AG278" s="220">
        <f t="shared" si="54"/>
        <v>5345636.6400000006</v>
      </c>
      <c r="AH278" s="234"/>
      <c r="AI278" s="235">
        <f t="shared" si="57"/>
        <v>1618.54</v>
      </c>
      <c r="AJ278" s="235">
        <f t="shared" si="57"/>
        <v>1618.54</v>
      </c>
      <c r="AK278" s="235">
        <f t="shared" si="57"/>
        <v>1618.54</v>
      </c>
      <c r="AL278" s="235">
        <f t="shared" si="55"/>
        <v>1618.54</v>
      </c>
      <c r="AM278" s="235">
        <f t="shared" si="55"/>
        <v>1618.54</v>
      </c>
      <c r="AN278" s="235">
        <f t="shared" si="55"/>
        <v>1618.54</v>
      </c>
      <c r="AO278" s="235">
        <f t="shared" si="55"/>
        <v>1618.54</v>
      </c>
      <c r="AP278" s="235">
        <f t="shared" si="55"/>
        <v>1618.54</v>
      </c>
      <c r="AQ278" s="235">
        <f t="shared" si="55"/>
        <v>1618.54</v>
      </c>
      <c r="AR278" s="235">
        <f t="shared" si="48"/>
        <v>1618.54</v>
      </c>
      <c r="AS278" s="235">
        <f t="shared" si="48"/>
        <v>1618.54</v>
      </c>
      <c r="AT278" s="235">
        <f t="shared" si="48"/>
        <v>1618.54</v>
      </c>
      <c r="AU278" s="236">
        <f t="shared" si="50"/>
        <v>19422.480000000003</v>
      </c>
      <c r="AV278" s="236">
        <f t="shared" si="51"/>
        <v>1618.54</v>
      </c>
      <c r="AW278" s="236">
        <f t="shared" si="51"/>
        <v>1618.54</v>
      </c>
      <c r="AX278" s="236">
        <f t="shared" si="51"/>
        <v>1618.54</v>
      </c>
      <c r="AY278" s="236">
        <f t="shared" si="51"/>
        <v>1618.54</v>
      </c>
      <c r="AZ278" s="236">
        <f t="shared" si="58"/>
        <v>1499.75</v>
      </c>
      <c r="BA278" s="236">
        <f t="shared" si="58"/>
        <v>1499.75</v>
      </c>
      <c r="BB278" s="236">
        <f t="shared" si="58"/>
        <v>1499.75</v>
      </c>
      <c r="BC278" s="236">
        <f t="shared" si="56"/>
        <v>1499.75</v>
      </c>
      <c r="BD278" s="236">
        <f t="shared" si="56"/>
        <v>1499.75</v>
      </c>
      <c r="BE278" s="236">
        <f t="shared" si="56"/>
        <v>1499.75</v>
      </c>
      <c r="BF278" s="236">
        <f t="shared" si="56"/>
        <v>1499.75</v>
      </c>
      <c r="BG278" s="236">
        <f t="shared" si="56"/>
        <v>1499.75</v>
      </c>
      <c r="BH278" s="236">
        <f t="shared" si="56"/>
        <v>1499.75</v>
      </c>
      <c r="BI278" s="236">
        <f t="shared" si="49"/>
        <v>1499.75</v>
      </c>
      <c r="BJ278" s="236">
        <f t="shared" si="49"/>
        <v>1499.75</v>
      </c>
      <c r="BK278" s="236">
        <f t="shared" si="49"/>
        <v>1499.75</v>
      </c>
      <c r="BL278" s="235">
        <f t="shared" si="52"/>
        <v>17997</v>
      </c>
      <c r="BM278" s="234"/>
      <c r="BN278" s="234"/>
      <c r="BO278" s="234"/>
      <c r="BP278" s="234"/>
      <c r="BQ278" s="234"/>
      <c r="BR278" s="234"/>
      <c r="BS278" s="234"/>
      <c r="BT278" s="234"/>
      <c r="BU278" s="234"/>
      <c r="BV278" s="234"/>
      <c r="BW278" s="234"/>
      <c r="BX278" s="234"/>
      <c r="BY278" s="234"/>
      <c r="BZ278" s="234"/>
      <c r="CA278" s="234"/>
      <c r="CB278" s="234"/>
      <c r="CC278" s="234"/>
      <c r="CD278" s="234"/>
      <c r="CE278" s="234"/>
      <c r="CF278" s="234"/>
      <c r="CG278" s="234"/>
      <c r="CH278" s="234"/>
      <c r="CI278" s="234"/>
    </row>
    <row r="279" spans="1:87">
      <c r="A279" s="234" t="s">
        <v>492</v>
      </c>
      <c r="B279" s="231">
        <v>0.22160000000000002</v>
      </c>
      <c r="C279" s="231">
        <v>4.2299999999999997E-2</v>
      </c>
      <c r="D279" s="220">
        <v>816263.41</v>
      </c>
      <c r="E279" s="220">
        <v>816263.41</v>
      </c>
      <c r="F279" s="220">
        <v>816263.41</v>
      </c>
      <c r="G279" s="220">
        <v>816263.41</v>
      </c>
      <c r="H279" s="220">
        <v>816263.41</v>
      </c>
      <c r="I279" s="220">
        <v>816263.41</v>
      </c>
      <c r="J279" s="220">
        <v>816263.41</v>
      </c>
      <c r="K279" s="220">
        <v>816263.41</v>
      </c>
      <c r="L279" s="220">
        <v>816263.41</v>
      </c>
      <c r="M279" s="220">
        <v>816263.41</v>
      </c>
      <c r="N279" s="220">
        <v>816263.41</v>
      </c>
      <c r="O279" s="220">
        <v>816263.41</v>
      </c>
      <c r="P279" s="220">
        <f t="shared" si="53"/>
        <v>9795160.9199999999</v>
      </c>
      <c r="Q279" s="220">
        <v>816263.41</v>
      </c>
      <c r="R279" s="220">
        <v>816263.41</v>
      </c>
      <c r="S279" s="220">
        <v>816263.41</v>
      </c>
      <c r="T279" s="220">
        <v>816263.41</v>
      </c>
      <c r="U279" s="220">
        <v>816263.41</v>
      </c>
      <c r="V279" s="220">
        <v>816263.41</v>
      </c>
      <c r="W279" s="220">
        <v>816263.41</v>
      </c>
      <c r="X279" s="220">
        <v>816263.41</v>
      </c>
      <c r="Y279" s="220">
        <v>816263.41</v>
      </c>
      <c r="Z279" s="220">
        <v>816263.41</v>
      </c>
      <c r="AA279" s="220">
        <v>816263.41</v>
      </c>
      <c r="AB279" s="220">
        <v>816263.41</v>
      </c>
      <c r="AC279" s="220">
        <v>816263.41</v>
      </c>
      <c r="AD279" s="220">
        <v>816263.41</v>
      </c>
      <c r="AE279" s="220">
        <v>816263.41</v>
      </c>
      <c r="AF279" s="220">
        <v>816263.41</v>
      </c>
      <c r="AG279" s="220">
        <f t="shared" si="54"/>
        <v>9795160.9199999999</v>
      </c>
      <c r="AH279" s="234"/>
      <c r="AI279" s="235">
        <f t="shared" si="57"/>
        <v>15073.66</v>
      </c>
      <c r="AJ279" s="235">
        <f t="shared" si="57"/>
        <v>15073.66</v>
      </c>
      <c r="AK279" s="235">
        <f t="shared" si="57"/>
        <v>15073.66</v>
      </c>
      <c r="AL279" s="235">
        <f t="shared" si="55"/>
        <v>15073.66</v>
      </c>
      <c r="AM279" s="235">
        <f t="shared" si="55"/>
        <v>15073.66</v>
      </c>
      <c r="AN279" s="235">
        <f t="shared" si="55"/>
        <v>15073.66</v>
      </c>
      <c r="AO279" s="235">
        <f t="shared" si="55"/>
        <v>15073.66</v>
      </c>
      <c r="AP279" s="235">
        <f t="shared" si="55"/>
        <v>15073.66</v>
      </c>
      <c r="AQ279" s="235">
        <f t="shared" si="55"/>
        <v>15073.66</v>
      </c>
      <c r="AR279" s="235">
        <f t="shared" si="48"/>
        <v>15073.66</v>
      </c>
      <c r="AS279" s="235">
        <f t="shared" si="48"/>
        <v>15073.66</v>
      </c>
      <c r="AT279" s="235">
        <f t="shared" si="48"/>
        <v>15073.66</v>
      </c>
      <c r="AU279" s="236">
        <f t="shared" si="50"/>
        <v>180883.92</v>
      </c>
      <c r="AV279" s="236">
        <f t="shared" si="51"/>
        <v>15073.66</v>
      </c>
      <c r="AW279" s="236">
        <f t="shared" si="51"/>
        <v>15073.66</v>
      </c>
      <c r="AX279" s="236">
        <f t="shared" si="51"/>
        <v>15073.66</v>
      </c>
      <c r="AY279" s="236">
        <f t="shared" si="51"/>
        <v>15073.66</v>
      </c>
      <c r="AZ279" s="236">
        <f t="shared" si="58"/>
        <v>2877.33</v>
      </c>
      <c r="BA279" s="236">
        <f t="shared" si="58"/>
        <v>2877.33</v>
      </c>
      <c r="BB279" s="236">
        <f t="shared" si="58"/>
        <v>2877.33</v>
      </c>
      <c r="BC279" s="236">
        <f t="shared" si="56"/>
        <v>2877.33</v>
      </c>
      <c r="BD279" s="236">
        <f t="shared" si="56"/>
        <v>2877.33</v>
      </c>
      <c r="BE279" s="236">
        <f t="shared" si="56"/>
        <v>2877.33</v>
      </c>
      <c r="BF279" s="236">
        <f t="shared" si="56"/>
        <v>2877.33</v>
      </c>
      <c r="BG279" s="236">
        <f t="shared" si="56"/>
        <v>2877.33</v>
      </c>
      <c r="BH279" s="236">
        <f t="shared" si="56"/>
        <v>2877.33</v>
      </c>
      <c r="BI279" s="236">
        <f t="shared" si="49"/>
        <v>2877.33</v>
      </c>
      <c r="BJ279" s="236">
        <f t="shared" si="49"/>
        <v>2877.33</v>
      </c>
      <c r="BK279" s="236">
        <f t="shared" si="49"/>
        <v>2877.33</v>
      </c>
      <c r="BL279" s="235">
        <f t="shared" si="52"/>
        <v>34527.960000000006</v>
      </c>
      <c r="BM279" s="234"/>
      <c r="BN279" s="234"/>
      <c r="BO279" s="234"/>
      <c r="BP279" s="234"/>
      <c r="BQ279" s="234"/>
      <c r="BR279" s="234"/>
      <c r="BS279" s="234"/>
      <c r="BT279" s="234"/>
      <c r="BU279" s="234"/>
      <c r="BV279" s="234"/>
      <c r="BW279" s="234"/>
      <c r="BX279" s="234"/>
      <c r="BY279" s="234"/>
      <c r="BZ279" s="234"/>
      <c r="CA279" s="234"/>
      <c r="CB279" s="234"/>
      <c r="CC279" s="234"/>
      <c r="CD279" s="234"/>
      <c r="CE279" s="234"/>
      <c r="CF279" s="234"/>
      <c r="CG279" s="234"/>
      <c r="CH279" s="234"/>
      <c r="CI279" s="234"/>
    </row>
    <row r="280" spans="1:87">
      <c r="A280" s="234" t="s">
        <v>493</v>
      </c>
      <c r="B280" s="231">
        <v>4.0099999999999997E-2</v>
      </c>
      <c r="C280" s="231">
        <v>2.1600000000000001E-2</v>
      </c>
      <c r="D280" s="220">
        <v>2499650.62</v>
      </c>
      <c r="E280" s="220">
        <v>2499650.62</v>
      </c>
      <c r="F280" s="220">
        <v>2499650.62</v>
      </c>
      <c r="G280" s="220">
        <v>2499650.62</v>
      </c>
      <c r="H280" s="220">
        <v>2499650.62</v>
      </c>
      <c r="I280" s="220">
        <v>2499650.62</v>
      </c>
      <c r="J280" s="220">
        <v>2499650.62</v>
      </c>
      <c r="K280" s="220">
        <v>2499650.62</v>
      </c>
      <c r="L280" s="220">
        <v>2499650.62</v>
      </c>
      <c r="M280" s="220">
        <v>2506783.85</v>
      </c>
      <c r="N280" s="220">
        <v>2513917.08</v>
      </c>
      <c r="O280" s="220">
        <v>2513917.08</v>
      </c>
      <c r="P280" s="220">
        <f t="shared" si="53"/>
        <v>30031473.590000004</v>
      </c>
      <c r="Q280" s="220">
        <v>2513917.08</v>
      </c>
      <c r="R280" s="220">
        <v>2513917.08</v>
      </c>
      <c r="S280" s="220">
        <v>2513917.08</v>
      </c>
      <c r="T280" s="220">
        <v>2513917.08</v>
      </c>
      <c r="U280" s="220">
        <v>2513917.08</v>
      </c>
      <c r="V280" s="220">
        <v>2513917.08</v>
      </c>
      <c r="W280" s="220">
        <v>2513917.08</v>
      </c>
      <c r="X280" s="220">
        <v>2513917.08</v>
      </c>
      <c r="Y280" s="220">
        <v>2513917.08</v>
      </c>
      <c r="Z280" s="220">
        <v>2513917.08</v>
      </c>
      <c r="AA280" s="220">
        <v>2513917.08</v>
      </c>
      <c r="AB280" s="220">
        <v>2513917.08</v>
      </c>
      <c r="AC280" s="220">
        <v>2513917.08</v>
      </c>
      <c r="AD280" s="220">
        <v>2513917.08</v>
      </c>
      <c r="AE280" s="220">
        <v>2513917.08</v>
      </c>
      <c r="AF280" s="220">
        <v>2513917.08</v>
      </c>
      <c r="AG280" s="220">
        <f t="shared" si="54"/>
        <v>30167004.959999993</v>
      </c>
      <c r="AH280" s="234"/>
      <c r="AI280" s="235">
        <f t="shared" si="57"/>
        <v>8353</v>
      </c>
      <c r="AJ280" s="235">
        <f t="shared" si="57"/>
        <v>8353</v>
      </c>
      <c r="AK280" s="235">
        <f t="shared" si="57"/>
        <v>8353</v>
      </c>
      <c r="AL280" s="235">
        <f t="shared" si="55"/>
        <v>8353</v>
      </c>
      <c r="AM280" s="235">
        <f t="shared" si="55"/>
        <v>8353</v>
      </c>
      <c r="AN280" s="235">
        <f t="shared" si="55"/>
        <v>8353</v>
      </c>
      <c r="AO280" s="235">
        <f t="shared" si="55"/>
        <v>8353</v>
      </c>
      <c r="AP280" s="235">
        <f t="shared" si="55"/>
        <v>8353</v>
      </c>
      <c r="AQ280" s="235">
        <f t="shared" si="55"/>
        <v>8353</v>
      </c>
      <c r="AR280" s="235">
        <f t="shared" si="48"/>
        <v>8376.84</v>
      </c>
      <c r="AS280" s="235">
        <f t="shared" si="48"/>
        <v>8400.67</v>
      </c>
      <c r="AT280" s="235">
        <f t="shared" si="48"/>
        <v>8400.67</v>
      </c>
      <c r="AU280" s="236">
        <f t="shared" si="50"/>
        <v>100355.18</v>
      </c>
      <c r="AV280" s="236">
        <f t="shared" si="51"/>
        <v>8400.67</v>
      </c>
      <c r="AW280" s="236">
        <f t="shared" si="51"/>
        <v>8400.67</v>
      </c>
      <c r="AX280" s="236">
        <f t="shared" si="51"/>
        <v>8400.67</v>
      </c>
      <c r="AY280" s="236">
        <f t="shared" si="51"/>
        <v>8400.67</v>
      </c>
      <c r="AZ280" s="236">
        <f t="shared" si="58"/>
        <v>4525.05</v>
      </c>
      <c r="BA280" s="236">
        <f t="shared" si="58"/>
        <v>4525.05</v>
      </c>
      <c r="BB280" s="236">
        <f t="shared" si="58"/>
        <v>4525.05</v>
      </c>
      <c r="BC280" s="236">
        <f t="shared" si="56"/>
        <v>4525.05</v>
      </c>
      <c r="BD280" s="236">
        <f t="shared" si="56"/>
        <v>4525.05</v>
      </c>
      <c r="BE280" s="236">
        <f t="shared" si="56"/>
        <v>4525.05</v>
      </c>
      <c r="BF280" s="236">
        <f t="shared" si="56"/>
        <v>4525.05</v>
      </c>
      <c r="BG280" s="236">
        <f t="shared" si="56"/>
        <v>4525.05</v>
      </c>
      <c r="BH280" s="236">
        <f t="shared" si="56"/>
        <v>4525.05</v>
      </c>
      <c r="BI280" s="236">
        <f t="shared" si="49"/>
        <v>4525.05</v>
      </c>
      <c r="BJ280" s="236">
        <f t="shared" si="49"/>
        <v>4525.05</v>
      </c>
      <c r="BK280" s="236">
        <f t="shared" si="49"/>
        <v>4525.05</v>
      </c>
      <c r="BL280" s="235">
        <f t="shared" si="52"/>
        <v>54300.600000000013</v>
      </c>
      <c r="BM280" s="234"/>
      <c r="BN280" s="234"/>
      <c r="BO280" s="234"/>
      <c r="BP280" s="234"/>
      <c r="BQ280" s="234"/>
      <c r="BR280" s="234"/>
      <c r="BS280" s="234"/>
      <c r="BT280" s="234"/>
      <c r="BU280" s="234"/>
      <c r="BV280" s="234"/>
      <c r="BW280" s="234"/>
      <c r="BX280" s="234"/>
      <c r="BY280" s="234"/>
      <c r="BZ280" s="234"/>
      <c r="CA280" s="234"/>
      <c r="CB280" s="234"/>
      <c r="CC280" s="234"/>
      <c r="CD280" s="234"/>
      <c r="CE280" s="234"/>
      <c r="CF280" s="234"/>
      <c r="CG280" s="234"/>
      <c r="CH280" s="234"/>
      <c r="CI280" s="234"/>
    </row>
    <row r="281" spans="1:87">
      <c r="A281" s="234" t="s">
        <v>494</v>
      </c>
      <c r="B281" s="231">
        <v>4.0399999999999998E-2</v>
      </c>
      <c r="C281" s="231">
        <v>2.98E-2</v>
      </c>
      <c r="D281" s="220">
        <v>10726602.869999999</v>
      </c>
      <c r="E281" s="220">
        <v>10726602.869999999</v>
      </c>
      <c r="F281" s="220">
        <v>10726602.869999999</v>
      </c>
      <c r="G281" s="220">
        <v>10726602.869999999</v>
      </c>
      <c r="H281" s="220">
        <v>10726602.869999999</v>
      </c>
      <c r="I281" s="220">
        <v>10726602.869999999</v>
      </c>
      <c r="J281" s="220">
        <v>10726602.869999999</v>
      </c>
      <c r="K281" s="220">
        <v>10726602.869999999</v>
      </c>
      <c r="L281" s="220">
        <v>10726602.869999999</v>
      </c>
      <c r="M281" s="220">
        <v>10726602.869999999</v>
      </c>
      <c r="N281" s="220">
        <v>10726602.869999999</v>
      </c>
      <c r="O281" s="220">
        <v>10726602.869999999</v>
      </c>
      <c r="P281" s="220">
        <f t="shared" si="53"/>
        <v>128719234.44000001</v>
      </c>
      <c r="Q281" s="220">
        <v>10726602.869999999</v>
      </c>
      <c r="R281" s="220">
        <v>10726602.869999999</v>
      </c>
      <c r="S281" s="220">
        <v>10726602.869999999</v>
      </c>
      <c r="T281" s="220">
        <v>10726602.869999999</v>
      </c>
      <c r="U281" s="220">
        <v>10726602.869999999</v>
      </c>
      <c r="V281" s="220">
        <v>10726602.869999999</v>
      </c>
      <c r="W281" s="220">
        <v>10726602.869999999</v>
      </c>
      <c r="X281" s="220">
        <v>10726602.869999999</v>
      </c>
      <c r="Y281" s="220">
        <v>10726602.869999999</v>
      </c>
      <c r="Z281" s="220">
        <v>10726602.869999999</v>
      </c>
      <c r="AA281" s="220">
        <v>10726602.869999999</v>
      </c>
      <c r="AB281" s="220">
        <v>10726602.869999999</v>
      </c>
      <c r="AC281" s="220">
        <v>10726602.869999999</v>
      </c>
      <c r="AD281" s="220">
        <v>10726602.869999999</v>
      </c>
      <c r="AE281" s="220">
        <v>10726602.869999999</v>
      </c>
      <c r="AF281" s="220">
        <v>10726602.869999999</v>
      </c>
      <c r="AG281" s="220">
        <f t="shared" si="54"/>
        <v>128719234.44000001</v>
      </c>
      <c r="AH281" s="234"/>
      <c r="AI281" s="235">
        <f t="shared" si="57"/>
        <v>36112.9</v>
      </c>
      <c r="AJ281" s="235">
        <f t="shared" si="57"/>
        <v>36112.9</v>
      </c>
      <c r="AK281" s="235">
        <f t="shared" si="57"/>
        <v>36112.9</v>
      </c>
      <c r="AL281" s="235">
        <f t="shared" si="55"/>
        <v>36112.9</v>
      </c>
      <c r="AM281" s="235">
        <f t="shared" si="55"/>
        <v>36112.9</v>
      </c>
      <c r="AN281" s="235">
        <f t="shared" si="55"/>
        <v>36112.9</v>
      </c>
      <c r="AO281" s="235">
        <f t="shared" si="55"/>
        <v>36112.9</v>
      </c>
      <c r="AP281" s="235">
        <f t="shared" si="55"/>
        <v>36112.9</v>
      </c>
      <c r="AQ281" s="235">
        <f t="shared" si="55"/>
        <v>36112.9</v>
      </c>
      <c r="AR281" s="235">
        <f t="shared" si="48"/>
        <v>36112.9</v>
      </c>
      <c r="AS281" s="235">
        <f t="shared" si="48"/>
        <v>36112.9</v>
      </c>
      <c r="AT281" s="235">
        <f t="shared" si="48"/>
        <v>36112.9</v>
      </c>
      <c r="AU281" s="236">
        <f t="shared" si="50"/>
        <v>433354.8000000001</v>
      </c>
      <c r="AV281" s="236">
        <f t="shared" si="51"/>
        <v>36112.9</v>
      </c>
      <c r="AW281" s="236">
        <f t="shared" si="51"/>
        <v>36112.9</v>
      </c>
      <c r="AX281" s="236">
        <f t="shared" si="51"/>
        <v>36112.9</v>
      </c>
      <c r="AY281" s="236">
        <f t="shared" si="51"/>
        <v>36112.9</v>
      </c>
      <c r="AZ281" s="236">
        <f t="shared" si="58"/>
        <v>26637.73</v>
      </c>
      <c r="BA281" s="236">
        <f t="shared" si="58"/>
        <v>26637.73</v>
      </c>
      <c r="BB281" s="236">
        <f t="shared" si="58"/>
        <v>26637.73</v>
      </c>
      <c r="BC281" s="236">
        <f t="shared" si="56"/>
        <v>26637.73</v>
      </c>
      <c r="BD281" s="236">
        <f t="shared" si="56"/>
        <v>26637.73</v>
      </c>
      <c r="BE281" s="236">
        <f t="shared" si="56"/>
        <v>26637.73</v>
      </c>
      <c r="BF281" s="236">
        <f t="shared" si="56"/>
        <v>26637.73</v>
      </c>
      <c r="BG281" s="236">
        <f t="shared" si="56"/>
        <v>26637.73</v>
      </c>
      <c r="BH281" s="236">
        <f t="shared" si="56"/>
        <v>26637.73</v>
      </c>
      <c r="BI281" s="236">
        <f t="shared" si="49"/>
        <v>26637.73</v>
      </c>
      <c r="BJ281" s="236">
        <f t="shared" si="49"/>
        <v>26637.73</v>
      </c>
      <c r="BK281" s="236">
        <f t="shared" si="49"/>
        <v>26637.73</v>
      </c>
      <c r="BL281" s="235">
        <f t="shared" si="52"/>
        <v>319652.76</v>
      </c>
      <c r="BM281" s="234"/>
      <c r="BN281" s="234"/>
      <c r="BO281" s="234"/>
      <c r="BP281" s="234"/>
      <c r="BQ281" s="234"/>
      <c r="BR281" s="234"/>
      <c r="BS281" s="234"/>
      <c r="BT281" s="234"/>
      <c r="BU281" s="234"/>
      <c r="BV281" s="234"/>
      <c r="BW281" s="234"/>
      <c r="BX281" s="234"/>
      <c r="BY281" s="234"/>
      <c r="BZ281" s="234"/>
      <c r="CA281" s="234"/>
      <c r="CB281" s="234"/>
      <c r="CC281" s="234"/>
      <c r="CD281" s="234"/>
      <c r="CE281" s="234"/>
      <c r="CF281" s="234"/>
      <c r="CG281" s="234"/>
      <c r="CH281" s="234"/>
      <c r="CI281" s="234"/>
    </row>
    <row r="282" spans="1:87">
      <c r="A282" s="234" t="s">
        <v>495</v>
      </c>
      <c r="B282" s="231">
        <v>4.1800000000000004E-2</v>
      </c>
      <c r="C282" s="231">
        <v>2.52E-2</v>
      </c>
      <c r="D282" s="220">
        <v>1895409.75</v>
      </c>
      <c r="E282" s="220">
        <v>1895409.75</v>
      </c>
      <c r="F282" s="220">
        <v>1895409.75</v>
      </c>
      <c r="G282" s="220">
        <v>1895409.75</v>
      </c>
      <c r="H282" s="220">
        <v>1895409.75</v>
      </c>
      <c r="I282" s="220">
        <v>1895409.75</v>
      </c>
      <c r="J282" s="220">
        <v>1895409.75</v>
      </c>
      <c r="K282" s="220">
        <v>1915409.75</v>
      </c>
      <c r="L282" s="220">
        <v>1991718.25</v>
      </c>
      <c r="M282" s="220">
        <v>2048026.75</v>
      </c>
      <c r="N282" s="220">
        <v>2048026.75</v>
      </c>
      <c r="O282" s="220">
        <v>2048026.75</v>
      </c>
      <c r="P282" s="220">
        <f t="shared" si="53"/>
        <v>23319076.5</v>
      </c>
      <c r="Q282" s="220">
        <v>2048026.75</v>
      </c>
      <c r="R282" s="220">
        <v>2048026.75</v>
      </c>
      <c r="S282" s="220">
        <v>2048026.75</v>
      </c>
      <c r="T282" s="220">
        <v>2048026.75</v>
      </c>
      <c r="U282" s="220">
        <v>2048026.75</v>
      </c>
      <c r="V282" s="220">
        <v>2048026.75</v>
      </c>
      <c r="W282" s="220">
        <v>2048026.75</v>
      </c>
      <c r="X282" s="220">
        <v>2048026.75</v>
      </c>
      <c r="Y282" s="220">
        <v>2048026.75</v>
      </c>
      <c r="Z282" s="220">
        <v>2048026.75</v>
      </c>
      <c r="AA282" s="220">
        <v>2048026.75</v>
      </c>
      <c r="AB282" s="220">
        <v>2048026.75</v>
      </c>
      <c r="AC282" s="220">
        <v>2048026.75</v>
      </c>
      <c r="AD282" s="220">
        <v>2048026.75</v>
      </c>
      <c r="AE282" s="220">
        <v>2048026.75</v>
      </c>
      <c r="AF282" s="220">
        <v>2048026.75</v>
      </c>
      <c r="AG282" s="220">
        <f t="shared" si="54"/>
        <v>24576321</v>
      </c>
      <c r="AH282" s="234"/>
      <c r="AI282" s="235">
        <f t="shared" si="57"/>
        <v>6602.34</v>
      </c>
      <c r="AJ282" s="235">
        <f t="shared" si="57"/>
        <v>6602.34</v>
      </c>
      <c r="AK282" s="235">
        <f t="shared" si="57"/>
        <v>6602.34</v>
      </c>
      <c r="AL282" s="235">
        <f t="shared" si="55"/>
        <v>6602.34</v>
      </c>
      <c r="AM282" s="235">
        <f t="shared" si="55"/>
        <v>6602.34</v>
      </c>
      <c r="AN282" s="235">
        <f t="shared" si="55"/>
        <v>6602.34</v>
      </c>
      <c r="AO282" s="235">
        <f t="shared" si="55"/>
        <v>6602.34</v>
      </c>
      <c r="AP282" s="235">
        <f t="shared" si="55"/>
        <v>6672.01</v>
      </c>
      <c r="AQ282" s="235">
        <f t="shared" si="55"/>
        <v>6937.82</v>
      </c>
      <c r="AR282" s="235">
        <f t="shared" si="48"/>
        <v>7133.96</v>
      </c>
      <c r="AS282" s="235">
        <f t="shared" si="48"/>
        <v>7133.96</v>
      </c>
      <c r="AT282" s="235">
        <f t="shared" si="48"/>
        <v>7133.96</v>
      </c>
      <c r="AU282" s="236">
        <f t="shared" si="50"/>
        <v>81228.090000000011</v>
      </c>
      <c r="AV282" s="236">
        <f t="shared" si="51"/>
        <v>7133.96</v>
      </c>
      <c r="AW282" s="236">
        <f t="shared" si="51"/>
        <v>7133.96</v>
      </c>
      <c r="AX282" s="236">
        <f t="shared" si="51"/>
        <v>7133.96</v>
      </c>
      <c r="AY282" s="236">
        <f t="shared" si="51"/>
        <v>7133.96</v>
      </c>
      <c r="AZ282" s="236">
        <f t="shared" si="58"/>
        <v>4300.8599999999997</v>
      </c>
      <c r="BA282" s="236">
        <f t="shared" si="58"/>
        <v>4300.8599999999997</v>
      </c>
      <c r="BB282" s="236">
        <f t="shared" si="58"/>
        <v>4300.8599999999997</v>
      </c>
      <c r="BC282" s="236">
        <f t="shared" si="56"/>
        <v>4300.8599999999997</v>
      </c>
      <c r="BD282" s="236">
        <f t="shared" si="56"/>
        <v>4300.8599999999997</v>
      </c>
      <c r="BE282" s="236">
        <f t="shared" si="56"/>
        <v>4300.8599999999997</v>
      </c>
      <c r="BF282" s="236">
        <f t="shared" si="56"/>
        <v>4300.8599999999997</v>
      </c>
      <c r="BG282" s="236">
        <f t="shared" si="56"/>
        <v>4300.8599999999997</v>
      </c>
      <c r="BH282" s="236">
        <f t="shared" si="56"/>
        <v>4300.8599999999997</v>
      </c>
      <c r="BI282" s="236">
        <f t="shared" si="49"/>
        <v>4300.8599999999997</v>
      </c>
      <c r="BJ282" s="236">
        <f t="shared" si="49"/>
        <v>4300.8599999999997</v>
      </c>
      <c r="BK282" s="236">
        <f t="shared" si="49"/>
        <v>4300.8599999999997</v>
      </c>
      <c r="BL282" s="235">
        <f t="shared" si="52"/>
        <v>51610.32</v>
      </c>
      <c r="BM282" s="234"/>
      <c r="BN282" s="234"/>
      <c r="BO282" s="234"/>
      <c r="BP282" s="234"/>
      <c r="BQ282" s="234"/>
      <c r="BR282" s="234"/>
      <c r="BS282" s="234"/>
      <c r="BT282" s="234"/>
      <c r="BU282" s="234"/>
      <c r="BV282" s="234"/>
      <c r="BW282" s="234"/>
      <c r="BX282" s="234"/>
      <c r="BY282" s="234"/>
      <c r="BZ282" s="234"/>
      <c r="CA282" s="234"/>
      <c r="CB282" s="234"/>
      <c r="CC282" s="234"/>
      <c r="CD282" s="234"/>
      <c r="CE282" s="234"/>
      <c r="CF282" s="234"/>
      <c r="CG282" s="234"/>
      <c r="CH282" s="234"/>
      <c r="CI282" s="234"/>
    </row>
    <row r="283" spans="1:87">
      <c r="A283" s="234" t="s">
        <v>496</v>
      </c>
      <c r="B283" s="231">
        <v>4.2499999999999996E-2</v>
      </c>
      <c r="C283" s="231">
        <v>2.5499999999999998E-2</v>
      </c>
      <c r="D283" s="220">
        <v>4576825.3600000003</v>
      </c>
      <c r="E283" s="220">
        <v>4576825.3600000003</v>
      </c>
      <c r="F283" s="220">
        <v>4576825.3600000003</v>
      </c>
      <c r="G283" s="220">
        <v>4576825.3600000003</v>
      </c>
      <c r="H283" s="220">
        <v>4576825.3600000003</v>
      </c>
      <c r="I283" s="220">
        <v>4576825.3600000003</v>
      </c>
      <c r="J283" s="220">
        <v>4576825.3600000003</v>
      </c>
      <c r="K283" s="220">
        <v>4576825.3600000003</v>
      </c>
      <c r="L283" s="220">
        <v>4576825.3600000003</v>
      </c>
      <c r="M283" s="220">
        <v>4576825.3600000003</v>
      </c>
      <c r="N283" s="220">
        <v>4576825.3600000003</v>
      </c>
      <c r="O283" s="220">
        <v>4576825.3600000003</v>
      </c>
      <c r="P283" s="220">
        <f t="shared" si="53"/>
        <v>54921904.32</v>
      </c>
      <c r="Q283" s="220">
        <v>4576825.3600000003</v>
      </c>
      <c r="R283" s="220">
        <v>4576825.3600000003</v>
      </c>
      <c r="S283" s="220">
        <v>4576825.3600000003</v>
      </c>
      <c r="T283" s="220">
        <v>4576825.3600000003</v>
      </c>
      <c r="U283" s="220">
        <v>4576825.3600000003</v>
      </c>
      <c r="V283" s="220">
        <v>4576825.3600000003</v>
      </c>
      <c r="W283" s="220">
        <v>4576825.3600000003</v>
      </c>
      <c r="X283" s="220">
        <v>4576825.3600000003</v>
      </c>
      <c r="Y283" s="220">
        <v>4576825.3600000003</v>
      </c>
      <c r="Z283" s="220">
        <v>4576825.3600000003</v>
      </c>
      <c r="AA283" s="220">
        <v>4576825.3600000003</v>
      </c>
      <c r="AB283" s="220">
        <v>4576825.3600000003</v>
      </c>
      <c r="AC283" s="220">
        <v>4576825.3600000003</v>
      </c>
      <c r="AD283" s="220">
        <v>4576825.3600000003</v>
      </c>
      <c r="AE283" s="220">
        <v>4576825.3600000003</v>
      </c>
      <c r="AF283" s="220">
        <v>4576825.3600000003</v>
      </c>
      <c r="AG283" s="220">
        <f t="shared" si="54"/>
        <v>54921904.32</v>
      </c>
      <c r="AH283" s="234"/>
      <c r="AI283" s="235">
        <f t="shared" si="57"/>
        <v>16209.59</v>
      </c>
      <c r="AJ283" s="235">
        <f t="shared" si="57"/>
        <v>16209.59</v>
      </c>
      <c r="AK283" s="235">
        <f t="shared" si="57"/>
        <v>16209.59</v>
      </c>
      <c r="AL283" s="235">
        <f t="shared" si="55"/>
        <v>16209.59</v>
      </c>
      <c r="AM283" s="235">
        <f t="shared" si="55"/>
        <v>16209.59</v>
      </c>
      <c r="AN283" s="235">
        <f t="shared" si="55"/>
        <v>16209.59</v>
      </c>
      <c r="AO283" s="235">
        <f t="shared" si="55"/>
        <v>16209.59</v>
      </c>
      <c r="AP283" s="235">
        <f t="shared" si="55"/>
        <v>16209.59</v>
      </c>
      <c r="AQ283" s="235">
        <f t="shared" si="55"/>
        <v>16209.59</v>
      </c>
      <c r="AR283" s="235">
        <f t="shared" si="48"/>
        <v>16209.59</v>
      </c>
      <c r="AS283" s="235">
        <f t="shared" si="48"/>
        <v>16209.59</v>
      </c>
      <c r="AT283" s="235">
        <f t="shared" si="48"/>
        <v>16209.59</v>
      </c>
      <c r="AU283" s="236">
        <f t="shared" si="50"/>
        <v>194515.08</v>
      </c>
      <c r="AV283" s="236">
        <f t="shared" si="51"/>
        <v>16209.59</v>
      </c>
      <c r="AW283" s="236">
        <f t="shared" si="51"/>
        <v>16209.59</v>
      </c>
      <c r="AX283" s="236">
        <f t="shared" si="51"/>
        <v>16209.59</v>
      </c>
      <c r="AY283" s="236">
        <f t="shared" si="51"/>
        <v>16209.59</v>
      </c>
      <c r="AZ283" s="236">
        <f t="shared" si="58"/>
        <v>9725.75</v>
      </c>
      <c r="BA283" s="236">
        <f t="shared" si="58"/>
        <v>9725.75</v>
      </c>
      <c r="BB283" s="236">
        <f t="shared" si="58"/>
        <v>9725.75</v>
      </c>
      <c r="BC283" s="236">
        <f t="shared" si="56"/>
        <v>9725.75</v>
      </c>
      <c r="BD283" s="236">
        <f t="shared" si="56"/>
        <v>9725.75</v>
      </c>
      <c r="BE283" s="236">
        <f t="shared" si="56"/>
        <v>9725.75</v>
      </c>
      <c r="BF283" s="236">
        <f t="shared" si="56"/>
        <v>9725.75</v>
      </c>
      <c r="BG283" s="236">
        <f t="shared" si="56"/>
        <v>9725.75</v>
      </c>
      <c r="BH283" s="236">
        <f t="shared" si="56"/>
        <v>9725.75</v>
      </c>
      <c r="BI283" s="236">
        <f t="shared" si="49"/>
        <v>9725.75</v>
      </c>
      <c r="BJ283" s="236">
        <f t="shared" si="49"/>
        <v>9725.75</v>
      </c>
      <c r="BK283" s="236">
        <f t="shared" si="49"/>
        <v>9725.75</v>
      </c>
      <c r="BL283" s="235">
        <f t="shared" si="52"/>
        <v>116709</v>
      </c>
      <c r="BM283" s="234"/>
      <c r="BN283" s="234"/>
      <c r="BO283" s="234"/>
      <c r="BP283" s="234"/>
      <c r="BQ283" s="234"/>
      <c r="BR283" s="234"/>
      <c r="BS283" s="234"/>
      <c r="BT283" s="234"/>
      <c r="BU283" s="234"/>
      <c r="BV283" s="234"/>
      <c r="BW283" s="234"/>
      <c r="BX283" s="234"/>
      <c r="BY283" s="234"/>
      <c r="BZ283" s="234"/>
      <c r="CA283" s="234"/>
      <c r="CB283" s="234"/>
      <c r="CC283" s="234"/>
      <c r="CD283" s="234"/>
      <c r="CE283" s="234"/>
      <c r="CF283" s="234"/>
      <c r="CG283" s="234"/>
      <c r="CH283" s="234"/>
      <c r="CI283" s="234"/>
    </row>
    <row r="284" spans="1:87">
      <c r="A284" s="234" t="s">
        <v>497</v>
      </c>
      <c r="B284" s="231">
        <v>4.1300000000000003E-2</v>
      </c>
      <c r="C284" s="231">
        <v>2.4999999999999998E-2</v>
      </c>
      <c r="D284" s="220">
        <v>3691212.54</v>
      </c>
      <c r="E284" s="220">
        <v>3691212.54</v>
      </c>
      <c r="F284" s="220">
        <v>3691212.54</v>
      </c>
      <c r="G284" s="220">
        <v>3691212.54</v>
      </c>
      <c r="H284" s="220">
        <v>3691212.54</v>
      </c>
      <c r="I284" s="220">
        <v>3691212.54</v>
      </c>
      <c r="J284" s="220">
        <v>3691212.54</v>
      </c>
      <c r="K284" s="220">
        <v>3691212.54</v>
      </c>
      <c r="L284" s="220">
        <v>3691212.54</v>
      </c>
      <c r="M284" s="220">
        <v>3691212.54</v>
      </c>
      <c r="N284" s="220">
        <v>3691212.54</v>
      </c>
      <c r="O284" s="220">
        <v>3691212.54</v>
      </c>
      <c r="P284" s="220">
        <f t="shared" si="53"/>
        <v>44294550.479999997</v>
      </c>
      <c r="Q284" s="220">
        <v>3691212.54</v>
      </c>
      <c r="R284" s="220">
        <v>3691212.54</v>
      </c>
      <c r="S284" s="220">
        <v>3691212.54</v>
      </c>
      <c r="T284" s="220">
        <v>3691212.54</v>
      </c>
      <c r="U284" s="220">
        <v>3691212.54</v>
      </c>
      <c r="V284" s="220">
        <v>3691212.54</v>
      </c>
      <c r="W284" s="220">
        <v>3691212.54</v>
      </c>
      <c r="X284" s="220">
        <v>3691212.54</v>
      </c>
      <c r="Y284" s="220">
        <v>3691212.54</v>
      </c>
      <c r="Z284" s="220">
        <v>3691212.54</v>
      </c>
      <c r="AA284" s="220">
        <v>3691212.54</v>
      </c>
      <c r="AB284" s="220">
        <v>3691212.54</v>
      </c>
      <c r="AC284" s="220">
        <v>3691212.54</v>
      </c>
      <c r="AD284" s="220">
        <v>3691212.54</v>
      </c>
      <c r="AE284" s="220">
        <v>3691212.54</v>
      </c>
      <c r="AF284" s="220">
        <v>3691212.54</v>
      </c>
      <c r="AG284" s="220">
        <f t="shared" si="54"/>
        <v>44294550.479999997</v>
      </c>
      <c r="AH284" s="234"/>
      <c r="AI284" s="235">
        <f t="shared" si="57"/>
        <v>12703.92</v>
      </c>
      <c r="AJ284" s="235">
        <f t="shared" si="57"/>
        <v>12703.92</v>
      </c>
      <c r="AK284" s="235">
        <f t="shared" si="57"/>
        <v>12703.92</v>
      </c>
      <c r="AL284" s="235">
        <f t="shared" si="55"/>
        <v>12703.92</v>
      </c>
      <c r="AM284" s="235">
        <f t="shared" si="55"/>
        <v>12703.92</v>
      </c>
      <c r="AN284" s="235">
        <f t="shared" si="55"/>
        <v>12703.92</v>
      </c>
      <c r="AO284" s="235">
        <f t="shared" si="55"/>
        <v>12703.92</v>
      </c>
      <c r="AP284" s="235">
        <f t="shared" si="55"/>
        <v>12703.92</v>
      </c>
      <c r="AQ284" s="235">
        <f t="shared" si="55"/>
        <v>12703.92</v>
      </c>
      <c r="AR284" s="235">
        <f t="shared" si="48"/>
        <v>12703.92</v>
      </c>
      <c r="AS284" s="235">
        <f t="shared" si="48"/>
        <v>12703.92</v>
      </c>
      <c r="AT284" s="235">
        <f t="shared" si="48"/>
        <v>12703.92</v>
      </c>
      <c r="AU284" s="236">
        <f t="shared" si="50"/>
        <v>152447.04000000001</v>
      </c>
      <c r="AV284" s="236">
        <f t="shared" si="51"/>
        <v>12703.92</v>
      </c>
      <c r="AW284" s="236">
        <f t="shared" si="51"/>
        <v>12703.92</v>
      </c>
      <c r="AX284" s="236">
        <f t="shared" si="51"/>
        <v>12703.92</v>
      </c>
      <c r="AY284" s="236">
        <f t="shared" si="51"/>
        <v>12703.92</v>
      </c>
      <c r="AZ284" s="236">
        <f t="shared" si="58"/>
        <v>7690.03</v>
      </c>
      <c r="BA284" s="236">
        <f t="shared" si="58"/>
        <v>7690.03</v>
      </c>
      <c r="BB284" s="236">
        <f t="shared" si="58"/>
        <v>7690.03</v>
      </c>
      <c r="BC284" s="236">
        <f t="shared" si="56"/>
        <v>7690.03</v>
      </c>
      <c r="BD284" s="236">
        <f t="shared" si="56"/>
        <v>7690.03</v>
      </c>
      <c r="BE284" s="236">
        <f t="shared" si="56"/>
        <v>7690.03</v>
      </c>
      <c r="BF284" s="236">
        <f t="shared" si="56"/>
        <v>7690.03</v>
      </c>
      <c r="BG284" s="236">
        <f t="shared" si="56"/>
        <v>7690.03</v>
      </c>
      <c r="BH284" s="236">
        <f t="shared" si="56"/>
        <v>7690.03</v>
      </c>
      <c r="BI284" s="236">
        <f t="shared" si="49"/>
        <v>7690.03</v>
      </c>
      <c r="BJ284" s="236">
        <f t="shared" si="49"/>
        <v>7690.03</v>
      </c>
      <c r="BK284" s="236">
        <f t="shared" si="49"/>
        <v>7690.03</v>
      </c>
      <c r="BL284" s="235">
        <f t="shared" si="52"/>
        <v>92280.36</v>
      </c>
      <c r="BM284" s="234"/>
      <c r="BN284" s="234"/>
      <c r="BO284" s="234"/>
      <c r="BP284" s="234"/>
      <c r="BQ284" s="234"/>
      <c r="BR284" s="234"/>
      <c r="BS284" s="234"/>
      <c r="BT284" s="234"/>
      <c r="BU284" s="234"/>
      <c r="BV284" s="234"/>
      <c r="BW284" s="234"/>
      <c r="BX284" s="234"/>
      <c r="BY284" s="234"/>
      <c r="BZ284" s="234"/>
      <c r="CA284" s="234"/>
      <c r="CB284" s="234"/>
      <c r="CC284" s="234"/>
      <c r="CD284" s="234"/>
      <c r="CE284" s="234"/>
      <c r="CF284" s="234"/>
      <c r="CG284" s="234"/>
      <c r="CH284" s="234"/>
      <c r="CI284" s="234"/>
    </row>
    <row r="285" spans="1:87">
      <c r="A285" s="234" t="s">
        <v>498</v>
      </c>
      <c r="B285" s="231">
        <v>3.7900000000000003E-2</v>
      </c>
      <c r="C285" s="231">
        <v>2.3900000000000001E-2</v>
      </c>
      <c r="D285" s="220">
        <v>3322731.71</v>
      </c>
      <c r="E285" s="220">
        <v>3322731.71</v>
      </c>
      <c r="F285" s="220">
        <v>3322731.71</v>
      </c>
      <c r="G285" s="220">
        <v>3322731.71</v>
      </c>
      <c r="H285" s="220">
        <v>3322731.71</v>
      </c>
      <c r="I285" s="220">
        <v>3322731.71</v>
      </c>
      <c r="J285" s="220">
        <v>3322731.71</v>
      </c>
      <c r="K285" s="220">
        <v>3322731.71</v>
      </c>
      <c r="L285" s="220">
        <v>3322731.71</v>
      </c>
      <c r="M285" s="220">
        <v>3322731.71</v>
      </c>
      <c r="N285" s="220">
        <v>3322731.71</v>
      </c>
      <c r="O285" s="220">
        <v>3322731.71</v>
      </c>
      <c r="P285" s="220">
        <f t="shared" si="53"/>
        <v>39872780.520000003</v>
      </c>
      <c r="Q285" s="220">
        <v>3322731.71</v>
      </c>
      <c r="R285" s="220">
        <v>3322731.71</v>
      </c>
      <c r="S285" s="220">
        <v>3322731.71</v>
      </c>
      <c r="T285" s="220">
        <v>3322731.71</v>
      </c>
      <c r="U285" s="220">
        <v>3322731.71</v>
      </c>
      <c r="V285" s="220">
        <v>3322731.71</v>
      </c>
      <c r="W285" s="220">
        <v>3322731.71</v>
      </c>
      <c r="X285" s="220">
        <v>3322731.71</v>
      </c>
      <c r="Y285" s="220">
        <v>3322731.71</v>
      </c>
      <c r="Z285" s="220">
        <v>3322731.71</v>
      </c>
      <c r="AA285" s="220">
        <v>3322731.71</v>
      </c>
      <c r="AB285" s="220">
        <v>3322731.71</v>
      </c>
      <c r="AC285" s="220">
        <v>3322731.71</v>
      </c>
      <c r="AD285" s="220">
        <v>3322731.71</v>
      </c>
      <c r="AE285" s="220">
        <v>3322731.71</v>
      </c>
      <c r="AF285" s="220">
        <v>3322731.71</v>
      </c>
      <c r="AG285" s="220">
        <f t="shared" si="54"/>
        <v>39872780.520000003</v>
      </c>
      <c r="AH285" s="234"/>
      <c r="AI285" s="235">
        <f t="shared" si="57"/>
        <v>10494.29</v>
      </c>
      <c r="AJ285" s="235">
        <f t="shared" si="57"/>
        <v>10494.29</v>
      </c>
      <c r="AK285" s="235">
        <f t="shared" si="57"/>
        <v>10494.29</v>
      </c>
      <c r="AL285" s="235">
        <f t="shared" si="55"/>
        <v>10494.29</v>
      </c>
      <c r="AM285" s="235">
        <f t="shared" si="55"/>
        <v>10494.29</v>
      </c>
      <c r="AN285" s="235">
        <f t="shared" si="55"/>
        <v>10494.29</v>
      </c>
      <c r="AO285" s="235">
        <f t="shared" si="55"/>
        <v>10494.29</v>
      </c>
      <c r="AP285" s="235">
        <f t="shared" si="55"/>
        <v>10494.29</v>
      </c>
      <c r="AQ285" s="235">
        <f t="shared" si="55"/>
        <v>10494.29</v>
      </c>
      <c r="AR285" s="235">
        <f t="shared" si="48"/>
        <v>10494.29</v>
      </c>
      <c r="AS285" s="235">
        <f t="shared" si="48"/>
        <v>10494.29</v>
      </c>
      <c r="AT285" s="235">
        <f t="shared" si="48"/>
        <v>10494.29</v>
      </c>
      <c r="AU285" s="236">
        <f t="shared" si="50"/>
        <v>125931.48000000004</v>
      </c>
      <c r="AV285" s="236">
        <f t="shared" si="51"/>
        <v>10494.29</v>
      </c>
      <c r="AW285" s="236">
        <f t="shared" si="51"/>
        <v>10494.29</v>
      </c>
      <c r="AX285" s="236">
        <f t="shared" si="51"/>
        <v>10494.29</v>
      </c>
      <c r="AY285" s="236">
        <f t="shared" si="51"/>
        <v>10494.29</v>
      </c>
      <c r="AZ285" s="236">
        <f t="shared" si="58"/>
        <v>6617.77</v>
      </c>
      <c r="BA285" s="236">
        <f t="shared" si="58"/>
        <v>6617.77</v>
      </c>
      <c r="BB285" s="236">
        <f t="shared" si="58"/>
        <v>6617.77</v>
      </c>
      <c r="BC285" s="236">
        <f t="shared" si="56"/>
        <v>6617.77</v>
      </c>
      <c r="BD285" s="236">
        <f t="shared" si="56"/>
        <v>6617.77</v>
      </c>
      <c r="BE285" s="236">
        <f t="shared" si="56"/>
        <v>6617.77</v>
      </c>
      <c r="BF285" s="236">
        <f t="shared" si="56"/>
        <v>6617.77</v>
      </c>
      <c r="BG285" s="236">
        <f t="shared" si="56"/>
        <v>6617.77</v>
      </c>
      <c r="BH285" s="236">
        <f t="shared" si="56"/>
        <v>6617.77</v>
      </c>
      <c r="BI285" s="236">
        <f t="shared" si="49"/>
        <v>6617.77</v>
      </c>
      <c r="BJ285" s="236">
        <f t="shared" si="49"/>
        <v>6617.77</v>
      </c>
      <c r="BK285" s="236">
        <f t="shared" si="49"/>
        <v>6617.77</v>
      </c>
      <c r="BL285" s="235">
        <f t="shared" si="52"/>
        <v>79413.240000000034</v>
      </c>
      <c r="BM285" s="234"/>
      <c r="BN285" s="234"/>
      <c r="BO285" s="234"/>
      <c r="BP285" s="234"/>
      <c r="BQ285" s="234"/>
      <c r="BR285" s="234"/>
      <c r="BS285" s="234"/>
      <c r="BT285" s="234"/>
      <c r="BU285" s="234"/>
      <c r="BV285" s="234"/>
      <c r="BW285" s="234"/>
      <c r="BX285" s="234"/>
      <c r="BY285" s="234"/>
      <c r="BZ285" s="234"/>
      <c r="CA285" s="234"/>
      <c r="CB285" s="234"/>
      <c r="CC285" s="234"/>
      <c r="CD285" s="234"/>
      <c r="CE285" s="234"/>
      <c r="CF285" s="234"/>
      <c r="CG285" s="234"/>
      <c r="CH285" s="234"/>
      <c r="CI285" s="234"/>
    </row>
    <row r="286" spans="1:87">
      <c r="A286" s="234" t="s">
        <v>499</v>
      </c>
      <c r="B286" s="231">
        <v>3.9099999999999996E-2</v>
      </c>
      <c r="C286" s="231">
        <v>2.29E-2</v>
      </c>
      <c r="D286" s="220">
        <v>3246960.53</v>
      </c>
      <c r="E286" s="220">
        <v>3246960.53</v>
      </c>
      <c r="F286" s="220">
        <v>3246960.53</v>
      </c>
      <c r="G286" s="220">
        <v>3246960.53</v>
      </c>
      <c r="H286" s="220">
        <v>3246960.53</v>
      </c>
      <c r="I286" s="220">
        <v>3246960.53</v>
      </c>
      <c r="J286" s="220">
        <v>3246960.53</v>
      </c>
      <c r="K286" s="220">
        <v>3246960.53</v>
      </c>
      <c r="L286" s="220">
        <v>3246960.53</v>
      </c>
      <c r="M286" s="220">
        <v>3246960.53</v>
      </c>
      <c r="N286" s="220">
        <v>3246960.53</v>
      </c>
      <c r="O286" s="220">
        <v>3246960.53</v>
      </c>
      <c r="P286" s="220">
        <f t="shared" si="53"/>
        <v>38963526.360000007</v>
      </c>
      <c r="Q286" s="220">
        <v>3246960.53</v>
      </c>
      <c r="R286" s="220">
        <v>3246960.53</v>
      </c>
      <c r="S286" s="220">
        <v>3246960.53</v>
      </c>
      <c r="T286" s="220">
        <v>3246960.53</v>
      </c>
      <c r="U286" s="220">
        <v>3246960.53</v>
      </c>
      <c r="V286" s="220">
        <v>3246960.53</v>
      </c>
      <c r="W286" s="220">
        <v>3246960.53</v>
      </c>
      <c r="X286" s="220">
        <v>3246960.53</v>
      </c>
      <c r="Y286" s="220">
        <v>3246960.53</v>
      </c>
      <c r="Z286" s="220">
        <v>3246960.53</v>
      </c>
      <c r="AA286" s="220">
        <v>3246960.53</v>
      </c>
      <c r="AB286" s="220">
        <v>3246960.53</v>
      </c>
      <c r="AC286" s="220">
        <v>3246960.53</v>
      </c>
      <c r="AD286" s="220">
        <v>3246960.53</v>
      </c>
      <c r="AE286" s="220">
        <v>3246960.53</v>
      </c>
      <c r="AF286" s="220">
        <v>3246960.53</v>
      </c>
      <c r="AG286" s="220">
        <f t="shared" si="54"/>
        <v>38963526.360000007</v>
      </c>
      <c r="AH286" s="234"/>
      <c r="AI286" s="235">
        <f t="shared" si="57"/>
        <v>10579.68</v>
      </c>
      <c r="AJ286" s="235">
        <f t="shared" si="57"/>
        <v>10579.68</v>
      </c>
      <c r="AK286" s="235">
        <f t="shared" si="57"/>
        <v>10579.68</v>
      </c>
      <c r="AL286" s="235">
        <f t="shared" si="55"/>
        <v>10579.68</v>
      </c>
      <c r="AM286" s="235">
        <f t="shared" si="55"/>
        <v>10579.68</v>
      </c>
      <c r="AN286" s="235">
        <f t="shared" si="55"/>
        <v>10579.68</v>
      </c>
      <c r="AO286" s="235">
        <f t="shared" si="55"/>
        <v>10579.68</v>
      </c>
      <c r="AP286" s="235">
        <f t="shared" si="55"/>
        <v>10579.68</v>
      </c>
      <c r="AQ286" s="235">
        <f t="shared" si="55"/>
        <v>10579.68</v>
      </c>
      <c r="AR286" s="235">
        <f t="shared" si="48"/>
        <v>10579.68</v>
      </c>
      <c r="AS286" s="235">
        <f t="shared" si="48"/>
        <v>10579.68</v>
      </c>
      <c r="AT286" s="235">
        <f t="shared" si="48"/>
        <v>10579.68</v>
      </c>
      <c r="AU286" s="236">
        <f t="shared" si="50"/>
        <v>126956.15999999997</v>
      </c>
      <c r="AV286" s="236">
        <f t="shared" si="51"/>
        <v>10579.68</v>
      </c>
      <c r="AW286" s="236">
        <f t="shared" si="51"/>
        <v>10579.68</v>
      </c>
      <c r="AX286" s="236">
        <f t="shared" si="51"/>
        <v>10579.68</v>
      </c>
      <c r="AY286" s="236">
        <f t="shared" si="51"/>
        <v>10579.68</v>
      </c>
      <c r="AZ286" s="236">
        <f t="shared" si="58"/>
        <v>6196.28</v>
      </c>
      <c r="BA286" s="236">
        <f t="shared" si="58"/>
        <v>6196.28</v>
      </c>
      <c r="BB286" s="236">
        <f t="shared" si="58"/>
        <v>6196.28</v>
      </c>
      <c r="BC286" s="236">
        <f t="shared" si="56"/>
        <v>6196.28</v>
      </c>
      <c r="BD286" s="236">
        <f t="shared" si="56"/>
        <v>6196.28</v>
      </c>
      <c r="BE286" s="236">
        <f t="shared" si="56"/>
        <v>6196.28</v>
      </c>
      <c r="BF286" s="236">
        <f t="shared" si="56"/>
        <v>6196.28</v>
      </c>
      <c r="BG286" s="236">
        <f t="shared" si="56"/>
        <v>6196.28</v>
      </c>
      <c r="BH286" s="236">
        <f t="shared" si="56"/>
        <v>6196.28</v>
      </c>
      <c r="BI286" s="236">
        <f t="shared" si="49"/>
        <v>6196.28</v>
      </c>
      <c r="BJ286" s="236">
        <f t="shared" si="49"/>
        <v>6196.28</v>
      </c>
      <c r="BK286" s="236">
        <f t="shared" si="49"/>
        <v>6196.28</v>
      </c>
      <c r="BL286" s="235">
        <f t="shared" si="52"/>
        <v>74355.360000000001</v>
      </c>
      <c r="BM286" s="234"/>
      <c r="BN286" s="234"/>
      <c r="BO286" s="234"/>
      <c r="BP286" s="234"/>
      <c r="BQ286" s="234"/>
      <c r="BR286" s="234"/>
      <c r="BS286" s="234"/>
      <c r="BT286" s="234"/>
      <c r="BU286" s="234"/>
      <c r="BV286" s="234"/>
      <c r="BW286" s="234"/>
      <c r="BX286" s="234"/>
      <c r="BY286" s="234"/>
      <c r="BZ286" s="234"/>
      <c r="CA286" s="234"/>
      <c r="CB286" s="234"/>
      <c r="CC286" s="234"/>
      <c r="CD286" s="234"/>
      <c r="CE286" s="234"/>
      <c r="CF286" s="234"/>
      <c r="CG286" s="234"/>
      <c r="CH286" s="234"/>
      <c r="CI286" s="234"/>
    </row>
    <row r="287" spans="1:87">
      <c r="A287" s="234" t="s">
        <v>500</v>
      </c>
      <c r="B287" s="231">
        <v>3.32E-2</v>
      </c>
      <c r="C287" s="231">
        <v>3.1200000000000002E-2</v>
      </c>
      <c r="D287" s="220">
        <v>3249199.52</v>
      </c>
      <c r="E287" s="220">
        <v>3249199.52</v>
      </c>
      <c r="F287" s="220">
        <v>3249199.52</v>
      </c>
      <c r="G287" s="220">
        <v>3249199.52</v>
      </c>
      <c r="H287" s="220">
        <v>3249199.52</v>
      </c>
      <c r="I287" s="220">
        <v>3249199.52</v>
      </c>
      <c r="J287" s="220">
        <v>3249199.52</v>
      </c>
      <c r="K287" s="220">
        <v>3249199.52</v>
      </c>
      <c r="L287" s="220">
        <v>3249199.52</v>
      </c>
      <c r="M287" s="220">
        <v>3249199.52</v>
      </c>
      <c r="N287" s="220">
        <v>3249199.52</v>
      </c>
      <c r="O287" s="220">
        <v>3249199.52</v>
      </c>
      <c r="P287" s="220">
        <f t="shared" si="53"/>
        <v>38990394.240000002</v>
      </c>
      <c r="Q287" s="220">
        <v>3249199.52</v>
      </c>
      <c r="R287" s="220">
        <v>3249199.52</v>
      </c>
      <c r="S287" s="220">
        <v>3249199.52</v>
      </c>
      <c r="T287" s="220">
        <v>3249199.52</v>
      </c>
      <c r="U287" s="220">
        <v>3249199.52</v>
      </c>
      <c r="V287" s="220">
        <v>3249199.52</v>
      </c>
      <c r="W287" s="220">
        <v>3249199.52</v>
      </c>
      <c r="X287" s="220">
        <v>3249199.52</v>
      </c>
      <c r="Y287" s="220">
        <v>3249199.52</v>
      </c>
      <c r="Z287" s="220">
        <v>3249199.52</v>
      </c>
      <c r="AA287" s="220">
        <v>3249199.52</v>
      </c>
      <c r="AB287" s="220">
        <v>3249199.52</v>
      </c>
      <c r="AC287" s="220">
        <v>3460019.6749999998</v>
      </c>
      <c r="AD287" s="220">
        <v>3670839.83</v>
      </c>
      <c r="AE287" s="220">
        <v>3670839.83</v>
      </c>
      <c r="AF287" s="220">
        <v>3670839.83</v>
      </c>
      <c r="AG287" s="220">
        <f t="shared" si="54"/>
        <v>40466135.324999996</v>
      </c>
      <c r="AH287" s="234"/>
      <c r="AI287" s="235">
        <f t="shared" si="57"/>
        <v>8989.4500000000007</v>
      </c>
      <c r="AJ287" s="235">
        <f t="shared" si="57"/>
        <v>8989.4500000000007</v>
      </c>
      <c r="AK287" s="235">
        <f t="shared" si="57"/>
        <v>8989.4500000000007</v>
      </c>
      <c r="AL287" s="235">
        <f t="shared" si="55"/>
        <v>8989.4500000000007</v>
      </c>
      <c r="AM287" s="235">
        <f t="shared" si="55"/>
        <v>8989.4500000000007</v>
      </c>
      <c r="AN287" s="235">
        <f t="shared" si="55"/>
        <v>8989.4500000000007</v>
      </c>
      <c r="AO287" s="235">
        <f t="shared" si="55"/>
        <v>8989.4500000000007</v>
      </c>
      <c r="AP287" s="235">
        <f t="shared" si="55"/>
        <v>8989.4500000000007</v>
      </c>
      <c r="AQ287" s="235">
        <f t="shared" si="55"/>
        <v>8989.4500000000007</v>
      </c>
      <c r="AR287" s="235">
        <f t="shared" si="48"/>
        <v>8989.4500000000007</v>
      </c>
      <c r="AS287" s="235">
        <f t="shared" si="48"/>
        <v>8989.4500000000007</v>
      </c>
      <c r="AT287" s="235">
        <f t="shared" si="48"/>
        <v>8989.4500000000007</v>
      </c>
      <c r="AU287" s="236">
        <f t="shared" si="50"/>
        <v>107873.39999999998</v>
      </c>
      <c r="AV287" s="236">
        <f t="shared" si="51"/>
        <v>8989.4500000000007</v>
      </c>
      <c r="AW287" s="236">
        <f t="shared" si="51"/>
        <v>8989.4500000000007</v>
      </c>
      <c r="AX287" s="236">
        <f t="shared" si="51"/>
        <v>8989.4500000000007</v>
      </c>
      <c r="AY287" s="236">
        <f t="shared" si="51"/>
        <v>8989.4500000000007</v>
      </c>
      <c r="AZ287" s="236">
        <f t="shared" si="58"/>
        <v>8447.92</v>
      </c>
      <c r="BA287" s="236">
        <f t="shared" si="58"/>
        <v>8447.92</v>
      </c>
      <c r="BB287" s="236">
        <f t="shared" si="58"/>
        <v>8447.92</v>
      </c>
      <c r="BC287" s="236">
        <f t="shared" si="56"/>
        <v>8447.92</v>
      </c>
      <c r="BD287" s="236">
        <f t="shared" si="56"/>
        <v>8447.92</v>
      </c>
      <c r="BE287" s="236">
        <f t="shared" si="56"/>
        <v>8447.92</v>
      </c>
      <c r="BF287" s="236">
        <f t="shared" si="56"/>
        <v>8447.92</v>
      </c>
      <c r="BG287" s="236">
        <f t="shared" si="56"/>
        <v>8447.92</v>
      </c>
      <c r="BH287" s="236">
        <f t="shared" si="56"/>
        <v>8996.0499999999993</v>
      </c>
      <c r="BI287" s="236">
        <f t="shared" si="49"/>
        <v>9544.18</v>
      </c>
      <c r="BJ287" s="236">
        <f t="shared" si="49"/>
        <v>9544.18</v>
      </c>
      <c r="BK287" s="236">
        <f t="shared" si="49"/>
        <v>9544.18</v>
      </c>
      <c r="BL287" s="235">
        <f t="shared" si="52"/>
        <v>105211.94999999998</v>
      </c>
      <c r="BM287" s="234"/>
      <c r="BN287" s="234"/>
      <c r="BO287" s="234"/>
      <c r="BP287" s="234"/>
      <c r="BQ287" s="234"/>
      <c r="BR287" s="234"/>
      <c r="BS287" s="234"/>
      <c r="BT287" s="234"/>
      <c r="BU287" s="234"/>
      <c r="BV287" s="234"/>
      <c r="BW287" s="234"/>
      <c r="BX287" s="234"/>
      <c r="BY287" s="234"/>
      <c r="BZ287" s="234"/>
      <c r="CA287" s="234"/>
      <c r="CB287" s="234"/>
      <c r="CC287" s="234"/>
      <c r="CD287" s="234"/>
      <c r="CE287" s="234"/>
      <c r="CF287" s="234"/>
      <c r="CG287" s="234"/>
      <c r="CH287" s="234"/>
      <c r="CI287" s="234"/>
    </row>
    <row r="288" spans="1:87">
      <c r="A288" s="234" t="s">
        <v>501</v>
      </c>
      <c r="B288" s="231">
        <v>3.2599999999999997E-2</v>
      </c>
      <c r="C288" s="231">
        <v>2.5700000000000001E-2</v>
      </c>
      <c r="D288" s="220">
        <v>237307.12</v>
      </c>
      <c r="E288" s="220">
        <v>237307.12</v>
      </c>
      <c r="F288" s="220">
        <v>237307.12</v>
      </c>
      <c r="G288" s="220">
        <v>237307.12</v>
      </c>
      <c r="H288" s="220">
        <v>237307.12</v>
      </c>
      <c r="I288" s="220">
        <v>237307.12</v>
      </c>
      <c r="J288" s="220">
        <v>237307.12</v>
      </c>
      <c r="K288" s="220">
        <v>237307.12</v>
      </c>
      <c r="L288" s="220">
        <v>237307.12</v>
      </c>
      <c r="M288" s="220">
        <v>237307.12</v>
      </c>
      <c r="N288" s="220">
        <v>237307.12</v>
      </c>
      <c r="O288" s="220">
        <v>237307.12</v>
      </c>
      <c r="P288" s="220">
        <f t="shared" si="53"/>
        <v>2847685.4400000009</v>
      </c>
      <c r="Q288" s="220">
        <v>237307.12</v>
      </c>
      <c r="R288" s="220">
        <v>237307.12</v>
      </c>
      <c r="S288" s="220">
        <v>237307.12</v>
      </c>
      <c r="T288" s="220">
        <v>237307.12</v>
      </c>
      <c r="U288" s="220">
        <v>237307.12</v>
      </c>
      <c r="V288" s="220">
        <v>237307.12</v>
      </c>
      <c r="W288" s="220">
        <v>237307.12</v>
      </c>
      <c r="X288" s="220">
        <v>237307.12</v>
      </c>
      <c r="Y288" s="220">
        <v>237307.12</v>
      </c>
      <c r="Z288" s="220">
        <v>237307.12</v>
      </c>
      <c r="AA288" s="220">
        <v>237307.12</v>
      </c>
      <c r="AB288" s="220">
        <v>237307.12</v>
      </c>
      <c r="AC288" s="220">
        <v>237307.12</v>
      </c>
      <c r="AD288" s="220">
        <v>237307.12</v>
      </c>
      <c r="AE288" s="220">
        <v>237307.12</v>
      </c>
      <c r="AF288" s="220">
        <v>237307.12</v>
      </c>
      <c r="AG288" s="220">
        <f t="shared" si="54"/>
        <v>2847685.4400000009</v>
      </c>
      <c r="AH288" s="234"/>
      <c r="AI288" s="235">
        <f t="shared" si="57"/>
        <v>644.67999999999995</v>
      </c>
      <c r="AJ288" s="235">
        <f t="shared" si="57"/>
        <v>644.67999999999995</v>
      </c>
      <c r="AK288" s="235">
        <f t="shared" si="57"/>
        <v>644.67999999999995</v>
      </c>
      <c r="AL288" s="235">
        <f t="shared" si="55"/>
        <v>644.67999999999995</v>
      </c>
      <c r="AM288" s="235">
        <f t="shared" si="55"/>
        <v>644.67999999999995</v>
      </c>
      <c r="AN288" s="235">
        <f t="shared" si="55"/>
        <v>644.67999999999995</v>
      </c>
      <c r="AO288" s="235">
        <f t="shared" si="55"/>
        <v>644.67999999999995</v>
      </c>
      <c r="AP288" s="235">
        <f t="shared" si="55"/>
        <v>644.67999999999995</v>
      </c>
      <c r="AQ288" s="235">
        <f t="shared" si="55"/>
        <v>644.67999999999995</v>
      </c>
      <c r="AR288" s="235">
        <f t="shared" si="48"/>
        <v>644.67999999999995</v>
      </c>
      <c r="AS288" s="235">
        <f t="shared" si="48"/>
        <v>644.67999999999995</v>
      </c>
      <c r="AT288" s="235">
        <f t="shared" si="48"/>
        <v>644.67999999999995</v>
      </c>
      <c r="AU288" s="236">
        <f t="shared" si="50"/>
        <v>7736.1600000000008</v>
      </c>
      <c r="AV288" s="236">
        <f t="shared" si="51"/>
        <v>644.67999999999995</v>
      </c>
      <c r="AW288" s="236">
        <f t="shared" si="51"/>
        <v>644.67999999999995</v>
      </c>
      <c r="AX288" s="236">
        <f t="shared" si="51"/>
        <v>644.67999999999995</v>
      </c>
      <c r="AY288" s="236">
        <f t="shared" si="51"/>
        <v>644.67999999999995</v>
      </c>
      <c r="AZ288" s="236">
        <f t="shared" si="58"/>
        <v>508.23</v>
      </c>
      <c r="BA288" s="236">
        <f t="shared" si="58"/>
        <v>508.23</v>
      </c>
      <c r="BB288" s="236">
        <f t="shared" si="58"/>
        <v>508.23</v>
      </c>
      <c r="BC288" s="236">
        <f t="shared" si="56"/>
        <v>508.23</v>
      </c>
      <c r="BD288" s="236">
        <f t="shared" si="56"/>
        <v>508.23</v>
      </c>
      <c r="BE288" s="236">
        <f t="shared" si="56"/>
        <v>508.23</v>
      </c>
      <c r="BF288" s="236">
        <f t="shared" si="56"/>
        <v>508.23</v>
      </c>
      <c r="BG288" s="236">
        <f t="shared" si="56"/>
        <v>508.23</v>
      </c>
      <c r="BH288" s="236">
        <f t="shared" si="56"/>
        <v>508.23</v>
      </c>
      <c r="BI288" s="236">
        <f t="shared" si="49"/>
        <v>508.23</v>
      </c>
      <c r="BJ288" s="236">
        <f t="shared" si="49"/>
        <v>508.23</v>
      </c>
      <c r="BK288" s="236">
        <f t="shared" si="49"/>
        <v>508.23</v>
      </c>
      <c r="BL288" s="235">
        <f t="shared" si="52"/>
        <v>6098.7599999999984</v>
      </c>
      <c r="BM288" s="234"/>
      <c r="BN288" s="234"/>
      <c r="BO288" s="234"/>
      <c r="BP288" s="234"/>
      <c r="BQ288" s="234"/>
      <c r="BR288" s="234"/>
      <c r="BS288" s="234"/>
      <c r="BT288" s="234"/>
      <c r="BU288" s="234"/>
      <c r="BV288" s="234"/>
      <c r="BW288" s="234"/>
      <c r="BX288" s="234"/>
      <c r="BY288" s="234"/>
      <c r="BZ288" s="234"/>
      <c r="CA288" s="234"/>
      <c r="CB288" s="234"/>
      <c r="CC288" s="234"/>
      <c r="CD288" s="234"/>
      <c r="CE288" s="234"/>
      <c r="CF288" s="234"/>
      <c r="CG288" s="234"/>
      <c r="CH288" s="234"/>
      <c r="CI288" s="234"/>
    </row>
    <row r="289" spans="1:87">
      <c r="A289" s="234" t="s">
        <v>502</v>
      </c>
      <c r="B289" s="231">
        <v>5.2200000000000003E-2</v>
      </c>
      <c r="C289" s="231">
        <v>2.3400000000000001E-2</v>
      </c>
      <c r="D289" s="220">
        <v>560127.19000000006</v>
      </c>
      <c r="E289" s="220">
        <v>560127.19000000006</v>
      </c>
      <c r="F289" s="220">
        <v>560127.19000000006</v>
      </c>
      <c r="G289" s="220">
        <v>560127.19000000006</v>
      </c>
      <c r="H289" s="220">
        <v>560127.19000000006</v>
      </c>
      <c r="I289" s="220">
        <v>560127.19000000006</v>
      </c>
      <c r="J289" s="220">
        <v>560127.19000000006</v>
      </c>
      <c r="K289" s="220">
        <v>560127.19000000006</v>
      </c>
      <c r="L289" s="220">
        <v>560127.19000000006</v>
      </c>
      <c r="M289" s="220">
        <v>560127.19000000006</v>
      </c>
      <c r="N289" s="220">
        <v>560127.19000000006</v>
      </c>
      <c r="O289" s="220">
        <v>560127.19000000006</v>
      </c>
      <c r="P289" s="220">
        <f t="shared" si="53"/>
        <v>6721526.2800000021</v>
      </c>
      <c r="Q289" s="220">
        <v>560127.19000000006</v>
      </c>
      <c r="R289" s="220">
        <v>560127.19000000006</v>
      </c>
      <c r="S289" s="220">
        <v>560127.19000000006</v>
      </c>
      <c r="T289" s="220">
        <v>560127.19000000006</v>
      </c>
      <c r="U289" s="220">
        <v>560127.19000000006</v>
      </c>
      <c r="V289" s="220">
        <v>560127.19000000006</v>
      </c>
      <c r="W289" s="220">
        <v>560127.19000000006</v>
      </c>
      <c r="X289" s="220">
        <v>560127.19000000006</v>
      </c>
      <c r="Y289" s="220">
        <v>560127.19000000006</v>
      </c>
      <c r="Z289" s="220">
        <v>560127.19000000006</v>
      </c>
      <c r="AA289" s="220">
        <v>560127.19000000006</v>
      </c>
      <c r="AB289" s="220">
        <v>560127.19000000006</v>
      </c>
      <c r="AC289" s="220">
        <v>560127.19000000006</v>
      </c>
      <c r="AD289" s="220">
        <v>560127.19000000006</v>
      </c>
      <c r="AE289" s="220">
        <v>560127.19000000006</v>
      </c>
      <c r="AF289" s="220">
        <v>560127.19000000006</v>
      </c>
      <c r="AG289" s="220">
        <f t="shared" si="54"/>
        <v>6721526.2800000021</v>
      </c>
      <c r="AH289" s="234"/>
      <c r="AI289" s="235">
        <f t="shared" si="57"/>
        <v>2436.5500000000002</v>
      </c>
      <c r="AJ289" s="235">
        <f t="shared" si="57"/>
        <v>2436.5500000000002</v>
      </c>
      <c r="AK289" s="235">
        <f t="shared" si="57"/>
        <v>2436.5500000000002</v>
      </c>
      <c r="AL289" s="235">
        <f t="shared" si="55"/>
        <v>2436.5500000000002</v>
      </c>
      <c r="AM289" s="235">
        <f t="shared" si="55"/>
        <v>2436.5500000000002</v>
      </c>
      <c r="AN289" s="235">
        <f t="shared" si="55"/>
        <v>2436.5500000000002</v>
      </c>
      <c r="AO289" s="235">
        <f t="shared" si="55"/>
        <v>2436.5500000000002</v>
      </c>
      <c r="AP289" s="235">
        <f t="shared" si="55"/>
        <v>2436.5500000000002</v>
      </c>
      <c r="AQ289" s="235">
        <f t="shared" si="55"/>
        <v>2436.5500000000002</v>
      </c>
      <c r="AR289" s="235">
        <f t="shared" si="48"/>
        <v>2436.5500000000002</v>
      </c>
      <c r="AS289" s="235">
        <f t="shared" si="48"/>
        <v>2436.5500000000002</v>
      </c>
      <c r="AT289" s="235">
        <f t="shared" si="48"/>
        <v>2436.5500000000002</v>
      </c>
      <c r="AU289" s="236">
        <f t="shared" si="50"/>
        <v>29238.599999999995</v>
      </c>
      <c r="AV289" s="236">
        <f t="shared" si="51"/>
        <v>2436.5500000000002</v>
      </c>
      <c r="AW289" s="236">
        <f t="shared" si="51"/>
        <v>2436.5500000000002</v>
      </c>
      <c r="AX289" s="236">
        <f t="shared" si="51"/>
        <v>2436.5500000000002</v>
      </c>
      <c r="AY289" s="236">
        <f t="shared" si="51"/>
        <v>2436.5500000000002</v>
      </c>
      <c r="AZ289" s="236">
        <f t="shared" si="58"/>
        <v>1092.25</v>
      </c>
      <c r="BA289" s="236">
        <f t="shared" si="58"/>
        <v>1092.25</v>
      </c>
      <c r="BB289" s="236">
        <f t="shared" si="58"/>
        <v>1092.25</v>
      </c>
      <c r="BC289" s="236">
        <f t="shared" si="56"/>
        <v>1092.25</v>
      </c>
      <c r="BD289" s="236">
        <f t="shared" si="56"/>
        <v>1092.25</v>
      </c>
      <c r="BE289" s="236">
        <f t="shared" si="56"/>
        <v>1092.25</v>
      </c>
      <c r="BF289" s="236">
        <f t="shared" si="56"/>
        <v>1092.25</v>
      </c>
      <c r="BG289" s="236">
        <f t="shared" si="56"/>
        <v>1092.25</v>
      </c>
      <c r="BH289" s="236">
        <f t="shared" si="56"/>
        <v>1092.25</v>
      </c>
      <c r="BI289" s="236">
        <f t="shared" si="49"/>
        <v>1092.25</v>
      </c>
      <c r="BJ289" s="236">
        <f t="shared" si="49"/>
        <v>1092.25</v>
      </c>
      <c r="BK289" s="236">
        <f t="shared" si="49"/>
        <v>1092.25</v>
      </c>
      <c r="BL289" s="235">
        <f t="shared" si="52"/>
        <v>13107</v>
      </c>
      <c r="BM289" s="234"/>
      <c r="BN289" s="234"/>
      <c r="BO289" s="234"/>
      <c r="BP289" s="234"/>
      <c r="BQ289" s="234"/>
      <c r="BR289" s="234"/>
      <c r="BS289" s="234"/>
      <c r="BT289" s="234"/>
      <c r="BU289" s="234"/>
      <c r="BV289" s="234"/>
      <c r="BW289" s="234"/>
      <c r="BX289" s="234"/>
      <c r="BY289" s="234"/>
      <c r="BZ289" s="234"/>
      <c r="CA289" s="234"/>
      <c r="CB289" s="234"/>
      <c r="CC289" s="234"/>
      <c r="CD289" s="234"/>
      <c r="CE289" s="234"/>
      <c r="CF289" s="234"/>
      <c r="CG289" s="234"/>
      <c r="CH289" s="234"/>
      <c r="CI289" s="234"/>
    </row>
    <row r="290" spans="1:87">
      <c r="A290" s="234" t="s">
        <v>503</v>
      </c>
      <c r="B290" s="231">
        <v>4.0099999999999997E-2</v>
      </c>
      <c r="C290" s="231">
        <v>2.0899999999999998E-2</v>
      </c>
      <c r="D290" s="220">
        <v>2112385.83</v>
      </c>
      <c r="E290" s="220">
        <v>2112385.83</v>
      </c>
      <c r="F290" s="220">
        <v>2112385.83</v>
      </c>
      <c r="G290" s="220">
        <v>2112385.83</v>
      </c>
      <c r="H290" s="220">
        <v>2112385.83</v>
      </c>
      <c r="I290" s="220">
        <v>2112385.83</v>
      </c>
      <c r="J290" s="220">
        <v>2112385.83</v>
      </c>
      <c r="K290" s="220">
        <v>2112385.83</v>
      </c>
      <c r="L290" s="220">
        <v>2112385.83</v>
      </c>
      <c r="M290" s="220">
        <v>2112385.83</v>
      </c>
      <c r="N290" s="220">
        <v>2112385.83</v>
      </c>
      <c r="O290" s="220">
        <v>2112385.83</v>
      </c>
      <c r="P290" s="220">
        <f t="shared" si="53"/>
        <v>25348629.959999993</v>
      </c>
      <c r="Q290" s="220">
        <v>2112385.83</v>
      </c>
      <c r="R290" s="220">
        <v>2112385.83</v>
      </c>
      <c r="S290" s="220">
        <v>2112385.83</v>
      </c>
      <c r="T290" s="220">
        <v>2112385.83</v>
      </c>
      <c r="U290" s="220">
        <v>2112385.83</v>
      </c>
      <c r="V290" s="220">
        <v>2112385.83</v>
      </c>
      <c r="W290" s="220">
        <v>2112385.83</v>
      </c>
      <c r="X290" s="220">
        <v>2112385.83</v>
      </c>
      <c r="Y290" s="220">
        <v>2112385.83</v>
      </c>
      <c r="Z290" s="220">
        <v>2112385.83</v>
      </c>
      <c r="AA290" s="220">
        <v>2112385.83</v>
      </c>
      <c r="AB290" s="220">
        <v>2112385.83</v>
      </c>
      <c r="AC290" s="220">
        <v>2112385.83</v>
      </c>
      <c r="AD290" s="220">
        <v>2112385.83</v>
      </c>
      <c r="AE290" s="220">
        <v>2112385.83</v>
      </c>
      <c r="AF290" s="220">
        <v>2112385.83</v>
      </c>
      <c r="AG290" s="220">
        <f t="shared" si="54"/>
        <v>25348629.959999993</v>
      </c>
      <c r="AH290" s="234"/>
      <c r="AI290" s="235">
        <f t="shared" si="57"/>
        <v>7058.89</v>
      </c>
      <c r="AJ290" s="235">
        <f t="shared" si="57"/>
        <v>7058.89</v>
      </c>
      <c r="AK290" s="235">
        <f t="shared" si="57"/>
        <v>7058.89</v>
      </c>
      <c r="AL290" s="235">
        <f t="shared" si="55"/>
        <v>7058.89</v>
      </c>
      <c r="AM290" s="235">
        <f t="shared" si="55"/>
        <v>7058.89</v>
      </c>
      <c r="AN290" s="235">
        <f t="shared" si="55"/>
        <v>7058.89</v>
      </c>
      <c r="AO290" s="235">
        <f t="shared" si="55"/>
        <v>7058.89</v>
      </c>
      <c r="AP290" s="235">
        <f t="shared" si="55"/>
        <v>7058.89</v>
      </c>
      <c r="AQ290" s="235">
        <f t="shared" si="55"/>
        <v>7058.89</v>
      </c>
      <c r="AR290" s="235">
        <f t="shared" si="48"/>
        <v>7058.89</v>
      </c>
      <c r="AS290" s="235">
        <f t="shared" si="48"/>
        <v>7058.89</v>
      </c>
      <c r="AT290" s="235">
        <f t="shared" si="48"/>
        <v>7058.89</v>
      </c>
      <c r="AU290" s="236">
        <f t="shared" si="50"/>
        <v>84706.680000000008</v>
      </c>
      <c r="AV290" s="236">
        <f t="shared" si="51"/>
        <v>7058.89</v>
      </c>
      <c r="AW290" s="236">
        <f t="shared" si="51"/>
        <v>7058.89</v>
      </c>
      <c r="AX290" s="236">
        <f t="shared" si="51"/>
        <v>7058.89</v>
      </c>
      <c r="AY290" s="236">
        <f t="shared" si="51"/>
        <v>7058.89</v>
      </c>
      <c r="AZ290" s="236">
        <f t="shared" si="58"/>
        <v>3679.07</v>
      </c>
      <c r="BA290" s="236">
        <f t="shared" si="58"/>
        <v>3679.07</v>
      </c>
      <c r="BB290" s="236">
        <f t="shared" si="58"/>
        <v>3679.07</v>
      </c>
      <c r="BC290" s="236">
        <f t="shared" si="56"/>
        <v>3679.07</v>
      </c>
      <c r="BD290" s="236">
        <f t="shared" si="56"/>
        <v>3679.07</v>
      </c>
      <c r="BE290" s="236">
        <f t="shared" si="56"/>
        <v>3679.07</v>
      </c>
      <c r="BF290" s="236">
        <f t="shared" si="56"/>
        <v>3679.07</v>
      </c>
      <c r="BG290" s="236">
        <f t="shared" si="56"/>
        <v>3679.07</v>
      </c>
      <c r="BH290" s="236">
        <f t="shared" si="56"/>
        <v>3679.07</v>
      </c>
      <c r="BI290" s="236">
        <f t="shared" si="49"/>
        <v>3679.07</v>
      </c>
      <c r="BJ290" s="236">
        <f t="shared" si="49"/>
        <v>3679.07</v>
      </c>
      <c r="BK290" s="236">
        <f t="shared" si="49"/>
        <v>3679.07</v>
      </c>
      <c r="BL290" s="235">
        <f t="shared" si="52"/>
        <v>44148.840000000004</v>
      </c>
      <c r="BM290" s="234"/>
      <c r="BN290" s="234"/>
      <c r="BO290" s="234"/>
      <c r="BP290" s="234"/>
      <c r="BQ290" s="234"/>
      <c r="BR290" s="234"/>
      <c r="BS290" s="234"/>
      <c r="BT290" s="234"/>
      <c r="BU290" s="234"/>
      <c r="BV290" s="234"/>
      <c r="BW290" s="234"/>
      <c r="BX290" s="234"/>
      <c r="BY290" s="234"/>
      <c r="BZ290" s="234"/>
      <c r="CA290" s="234"/>
      <c r="CB290" s="234"/>
      <c r="CC290" s="234"/>
      <c r="CD290" s="234"/>
      <c r="CE290" s="234"/>
      <c r="CF290" s="234"/>
      <c r="CG290" s="234"/>
      <c r="CH290" s="234"/>
      <c r="CI290" s="234"/>
    </row>
    <row r="291" spans="1:87">
      <c r="A291" s="234" t="s">
        <v>504</v>
      </c>
      <c r="B291" s="231">
        <v>6.2199999999999998E-2</v>
      </c>
      <c r="C291" s="231">
        <v>3.3799999999999997E-2</v>
      </c>
      <c r="D291" s="220">
        <v>118067.98</v>
      </c>
      <c r="E291" s="220">
        <v>118067.98</v>
      </c>
      <c r="F291" s="220">
        <v>118067.98</v>
      </c>
      <c r="G291" s="220">
        <v>118067.98</v>
      </c>
      <c r="H291" s="220">
        <v>118067.98</v>
      </c>
      <c r="I291" s="220">
        <v>118067.98</v>
      </c>
      <c r="J291" s="220">
        <v>118067.98</v>
      </c>
      <c r="K291" s="220">
        <v>118067.98</v>
      </c>
      <c r="L291" s="220">
        <v>118067.98</v>
      </c>
      <c r="M291" s="220">
        <v>118067.98</v>
      </c>
      <c r="N291" s="220">
        <v>118067.98</v>
      </c>
      <c r="O291" s="220">
        <v>118067.98</v>
      </c>
      <c r="P291" s="220">
        <f t="shared" si="53"/>
        <v>1416815.76</v>
      </c>
      <c r="Q291" s="220">
        <v>118067.98</v>
      </c>
      <c r="R291" s="220">
        <v>118067.98</v>
      </c>
      <c r="S291" s="220">
        <v>118067.98</v>
      </c>
      <c r="T291" s="220">
        <v>118067.98</v>
      </c>
      <c r="U291" s="220">
        <v>118067.98</v>
      </c>
      <c r="V291" s="220">
        <v>118067.98</v>
      </c>
      <c r="W291" s="220">
        <v>118067.98</v>
      </c>
      <c r="X291" s="220">
        <v>118067.98</v>
      </c>
      <c r="Y291" s="220">
        <v>118067.98</v>
      </c>
      <c r="Z291" s="220">
        <v>118067.98</v>
      </c>
      <c r="AA291" s="220">
        <v>118067.98</v>
      </c>
      <c r="AB291" s="220">
        <v>118067.98</v>
      </c>
      <c r="AC291" s="220">
        <v>118067.98</v>
      </c>
      <c r="AD291" s="220">
        <v>118067.98</v>
      </c>
      <c r="AE291" s="220">
        <v>118067.98</v>
      </c>
      <c r="AF291" s="220">
        <v>118067.98</v>
      </c>
      <c r="AG291" s="220">
        <f t="shared" si="54"/>
        <v>1416815.76</v>
      </c>
      <c r="AH291" s="234"/>
      <c r="AI291" s="235">
        <f t="shared" si="57"/>
        <v>611.99</v>
      </c>
      <c r="AJ291" s="235">
        <f t="shared" si="57"/>
        <v>611.99</v>
      </c>
      <c r="AK291" s="235">
        <f t="shared" si="57"/>
        <v>611.99</v>
      </c>
      <c r="AL291" s="235">
        <f t="shared" si="55"/>
        <v>611.99</v>
      </c>
      <c r="AM291" s="235">
        <f t="shared" si="55"/>
        <v>611.99</v>
      </c>
      <c r="AN291" s="235">
        <f t="shared" si="55"/>
        <v>611.99</v>
      </c>
      <c r="AO291" s="235">
        <f t="shared" si="55"/>
        <v>611.99</v>
      </c>
      <c r="AP291" s="235">
        <f t="shared" si="55"/>
        <v>611.99</v>
      </c>
      <c r="AQ291" s="235">
        <f t="shared" si="55"/>
        <v>611.99</v>
      </c>
      <c r="AR291" s="235">
        <f t="shared" si="48"/>
        <v>611.99</v>
      </c>
      <c r="AS291" s="235">
        <f t="shared" si="48"/>
        <v>611.99</v>
      </c>
      <c r="AT291" s="235">
        <f t="shared" si="48"/>
        <v>611.99</v>
      </c>
      <c r="AU291" s="236">
        <f t="shared" si="50"/>
        <v>7343.8799999999983</v>
      </c>
      <c r="AV291" s="236">
        <f t="shared" si="51"/>
        <v>611.99</v>
      </c>
      <c r="AW291" s="236">
        <f t="shared" si="51"/>
        <v>611.99</v>
      </c>
      <c r="AX291" s="236">
        <f t="shared" si="51"/>
        <v>611.99</v>
      </c>
      <c r="AY291" s="236">
        <f t="shared" si="51"/>
        <v>611.99</v>
      </c>
      <c r="AZ291" s="236">
        <f t="shared" si="58"/>
        <v>332.56</v>
      </c>
      <c r="BA291" s="236">
        <f t="shared" si="58"/>
        <v>332.56</v>
      </c>
      <c r="BB291" s="236">
        <f t="shared" si="58"/>
        <v>332.56</v>
      </c>
      <c r="BC291" s="236">
        <f t="shared" si="56"/>
        <v>332.56</v>
      </c>
      <c r="BD291" s="236">
        <f t="shared" si="56"/>
        <v>332.56</v>
      </c>
      <c r="BE291" s="236">
        <f t="shared" si="56"/>
        <v>332.56</v>
      </c>
      <c r="BF291" s="236">
        <f t="shared" si="56"/>
        <v>332.56</v>
      </c>
      <c r="BG291" s="236">
        <f t="shared" si="56"/>
        <v>332.56</v>
      </c>
      <c r="BH291" s="236">
        <f t="shared" si="56"/>
        <v>332.56</v>
      </c>
      <c r="BI291" s="236">
        <f t="shared" si="49"/>
        <v>332.56</v>
      </c>
      <c r="BJ291" s="236">
        <f t="shared" si="49"/>
        <v>332.56</v>
      </c>
      <c r="BK291" s="236">
        <f t="shared" si="49"/>
        <v>332.56</v>
      </c>
      <c r="BL291" s="235">
        <f t="shared" si="52"/>
        <v>3990.72</v>
      </c>
      <c r="BM291" s="234"/>
      <c r="BN291" s="234"/>
      <c r="BO291" s="234"/>
      <c r="BP291" s="234"/>
      <c r="BQ291" s="234"/>
      <c r="BR291" s="234"/>
      <c r="BS291" s="234"/>
      <c r="BT291" s="234"/>
      <c r="BU291" s="234"/>
      <c r="BV291" s="234"/>
      <c r="BW291" s="234"/>
      <c r="BX291" s="234"/>
      <c r="BY291" s="234"/>
      <c r="BZ291" s="234"/>
      <c r="CA291" s="234"/>
      <c r="CB291" s="234"/>
      <c r="CC291" s="234"/>
      <c r="CD291" s="234"/>
      <c r="CE291" s="234"/>
      <c r="CF291" s="234"/>
      <c r="CG291" s="234"/>
      <c r="CH291" s="234"/>
      <c r="CI291" s="234"/>
    </row>
    <row r="292" spans="1:87">
      <c r="A292" s="234" t="s">
        <v>505</v>
      </c>
      <c r="B292" s="231">
        <v>6.2399999999999997E-2</v>
      </c>
      <c r="C292" s="231">
        <v>3.04E-2</v>
      </c>
      <c r="D292" s="220">
        <v>83161.41</v>
      </c>
      <c r="E292" s="220">
        <v>83161.41</v>
      </c>
      <c r="F292" s="220">
        <v>83161.41</v>
      </c>
      <c r="G292" s="220">
        <v>83161.41</v>
      </c>
      <c r="H292" s="220">
        <v>83161.41</v>
      </c>
      <c r="I292" s="220">
        <v>83161.41</v>
      </c>
      <c r="J292" s="220">
        <v>83161.41</v>
      </c>
      <c r="K292" s="220">
        <v>83161.41</v>
      </c>
      <c r="L292" s="220">
        <v>83161.41</v>
      </c>
      <c r="M292" s="220">
        <v>83161.41</v>
      </c>
      <c r="N292" s="220">
        <v>83161.41</v>
      </c>
      <c r="O292" s="220">
        <v>83161.41</v>
      </c>
      <c r="P292" s="220">
        <f t="shared" si="53"/>
        <v>997936.92000000027</v>
      </c>
      <c r="Q292" s="220">
        <v>83161.41</v>
      </c>
      <c r="R292" s="220">
        <v>83161.41</v>
      </c>
      <c r="S292" s="220">
        <v>83161.41</v>
      </c>
      <c r="T292" s="220">
        <v>83161.41</v>
      </c>
      <c r="U292" s="220">
        <v>83161.41</v>
      </c>
      <c r="V292" s="220">
        <v>83161.41</v>
      </c>
      <c r="W292" s="220">
        <v>83161.41</v>
      </c>
      <c r="X292" s="220">
        <v>83161.41</v>
      </c>
      <c r="Y292" s="220">
        <v>6677702.6899999995</v>
      </c>
      <c r="Z292" s="220">
        <v>13272243.969999999</v>
      </c>
      <c r="AA292" s="220">
        <v>13272243.969999999</v>
      </c>
      <c r="AB292" s="220">
        <v>13272243.969999999</v>
      </c>
      <c r="AC292" s="220">
        <v>13272243.969999999</v>
      </c>
      <c r="AD292" s="220">
        <v>13272243.969999999</v>
      </c>
      <c r="AE292" s="220">
        <v>13272243.969999999</v>
      </c>
      <c r="AF292" s="220">
        <v>13272243.969999999</v>
      </c>
      <c r="AG292" s="220">
        <f t="shared" si="54"/>
        <v>99916056.11999999</v>
      </c>
      <c r="AH292" s="234"/>
      <c r="AI292" s="235">
        <f t="shared" si="57"/>
        <v>432.44</v>
      </c>
      <c r="AJ292" s="235">
        <f t="shared" si="57"/>
        <v>432.44</v>
      </c>
      <c r="AK292" s="235">
        <f t="shared" si="57"/>
        <v>432.44</v>
      </c>
      <c r="AL292" s="235">
        <f t="shared" si="55"/>
        <v>432.44</v>
      </c>
      <c r="AM292" s="235">
        <f t="shared" si="55"/>
        <v>432.44</v>
      </c>
      <c r="AN292" s="235">
        <f t="shared" si="55"/>
        <v>432.44</v>
      </c>
      <c r="AO292" s="235">
        <f t="shared" si="55"/>
        <v>432.44</v>
      </c>
      <c r="AP292" s="235">
        <f t="shared" si="55"/>
        <v>432.44</v>
      </c>
      <c r="AQ292" s="235">
        <f t="shared" si="55"/>
        <v>432.44</v>
      </c>
      <c r="AR292" s="235">
        <f t="shared" si="48"/>
        <v>432.44</v>
      </c>
      <c r="AS292" s="235">
        <f t="shared" si="48"/>
        <v>432.44</v>
      </c>
      <c r="AT292" s="235">
        <f t="shared" si="48"/>
        <v>432.44</v>
      </c>
      <c r="AU292" s="236">
        <f t="shared" si="50"/>
        <v>5189.2799999999988</v>
      </c>
      <c r="AV292" s="236">
        <f t="shared" si="51"/>
        <v>432.44</v>
      </c>
      <c r="AW292" s="236">
        <f t="shared" si="51"/>
        <v>432.44</v>
      </c>
      <c r="AX292" s="236">
        <f t="shared" si="51"/>
        <v>432.44</v>
      </c>
      <c r="AY292" s="236">
        <f t="shared" si="51"/>
        <v>432.44</v>
      </c>
      <c r="AZ292" s="236">
        <f t="shared" si="58"/>
        <v>210.68</v>
      </c>
      <c r="BA292" s="236">
        <f t="shared" si="58"/>
        <v>210.68</v>
      </c>
      <c r="BB292" s="236">
        <f t="shared" si="58"/>
        <v>210.68</v>
      </c>
      <c r="BC292" s="236">
        <f t="shared" si="56"/>
        <v>210.68</v>
      </c>
      <c r="BD292" s="236">
        <f t="shared" si="56"/>
        <v>16916.849999999999</v>
      </c>
      <c r="BE292" s="236">
        <f t="shared" si="56"/>
        <v>33623.019999999997</v>
      </c>
      <c r="BF292" s="236">
        <f t="shared" si="56"/>
        <v>33623.019999999997</v>
      </c>
      <c r="BG292" s="236">
        <f t="shared" si="56"/>
        <v>33623.019999999997</v>
      </c>
      <c r="BH292" s="236">
        <f t="shared" si="56"/>
        <v>33623.019999999997</v>
      </c>
      <c r="BI292" s="236">
        <f t="shared" si="49"/>
        <v>33623.019999999997</v>
      </c>
      <c r="BJ292" s="236">
        <f t="shared" si="49"/>
        <v>33623.019999999997</v>
      </c>
      <c r="BK292" s="236">
        <f t="shared" si="49"/>
        <v>33623.019999999997</v>
      </c>
      <c r="BL292" s="235">
        <f t="shared" si="52"/>
        <v>253120.70999999993</v>
      </c>
      <c r="BM292" s="234"/>
      <c r="BN292" s="234"/>
      <c r="BO292" s="234"/>
      <c r="BP292" s="234"/>
      <c r="BQ292" s="234"/>
      <c r="BR292" s="234"/>
      <c r="BS292" s="234"/>
      <c r="BT292" s="234"/>
      <c r="BU292" s="234"/>
      <c r="BV292" s="234"/>
      <c r="BW292" s="234"/>
      <c r="BX292" s="234"/>
      <c r="BY292" s="234"/>
      <c r="BZ292" s="234"/>
      <c r="CA292" s="234"/>
      <c r="CB292" s="234"/>
      <c r="CC292" s="234"/>
      <c r="CD292" s="234"/>
      <c r="CE292" s="234"/>
      <c r="CF292" s="234"/>
      <c r="CG292" s="234"/>
      <c r="CH292" s="234"/>
      <c r="CI292" s="234"/>
    </row>
    <row r="293" spans="1:87">
      <c r="A293" s="234" t="s">
        <v>506</v>
      </c>
      <c r="B293" s="231">
        <v>4.9799999999999997E-2</v>
      </c>
      <c r="C293" s="231">
        <v>2.1899999999999999E-2</v>
      </c>
      <c r="D293" s="220">
        <v>335415.82</v>
      </c>
      <c r="E293" s="220">
        <v>335415.82</v>
      </c>
      <c r="F293" s="220">
        <v>335415.82</v>
      </c>
      <c r="G293" s="220">
        <v>335415.82</v>
      </c>
      <c r="H293" s="220">
        <v>335415.82</v>
      </c>
      <c r="I293" s="220">
        <v>335415.82</v>
      </c>
      <c r="J293" s="220">
        <v>335415.82</v>
      </c>
      <c r="K293" s="220">
        <v>335415.82</v>
      </c>
      <c r="L293" s="220">
        <v>335415.82</v>
      </c>
      <c r="M293" s="220">
        <v>335415.82</v>
      </c>
      <c r="N293" s="220">
        <v>335415.82</v>
      </c>
      <c r="O293" s="220">
        <v>335415.82</v>
      </c>
      <c r="P293" s="220">
        <f t="shared" si="53"/>
        <v>4024989.8399999994</v>
      </c>
      <c r="Q293" s="220">
        <v>335415.82</v>
      </c>
      <c r="R293" s="220">
        <v>335415.82</v>
      </c>
      <c r="S293" s="220">
        <v>335415.82</v>
      </c>
      <c r="T293" s="220">
        <v>483115.82</v>
      </c>
      <c r="U293" s="220">
        <v>630815.82000000007</v>
      </c>
      <c r="V293" s="220">
        <v>630815.82000000007</v>
      </c>
      <c r="W293" s="220">
        <v>630815.82000000007</v>
      </c>
      <c r="X293" s="220">
        <v>630815.82000000007</v>
      </c>
      <c r="Y293" s="220">
        <v>630815.82000000007</v>
      </c>
      <c r="Z293" s="220">
        <v>630815.82000000007</v>
      </c>
      <c r="AA293" s="220">
        <v>630815.82000000007</v>
      </c>
      <c r="AB293" s="220">
        <v>630815.82000000007</v>
      </c>
      <c r="AC293" s="220">
        <v>630815.82000000007</v>
      </c>
      <c r="AD293" s="220">
        <v>630815.82000000007</v>
      </c>
      <c r="AE293" s="220">
        <v>630815.82000000007</v>
      </c>
      <c r="AF293" s="220">
        <v>630815.82000000007</v>
      </c>
      <c r="AG293" s="220">
        <f t="shared" si="54"/>
        <v>7569789.8400000026</v>
      </c>
      <c r="AH293" s="234"/>
      <c r="AI293" s="235">
        <f t="shared" si="57"/>
        <v>1391.98</v>
      </c>
      <c r="AJ293" s="235">
        <f t="shared" si="57"/>
        <v>1391.98</v>
      </c>
      <c r="AK293" s="235">
        <f t="shared" si="57"/>
        <v>1391.98</v>
      </c>
      <c r="AL293" s="235">
        <f t="shared" si="55"/>
        <v>1391.98</v>
      </c>
      <c r="AM293" s="235">
        <f t="shared" si="55"/>
        <v>1391.98</v>
      </c>
      <c r="AN293" s="235">
        <f t="shared" si="55"/>
        <v>1391.98</v>
      </c>
      <c r="AO293" s="235">
        <f t="shared" si="55"/>
        <v>1391.98</v>
      </c>
      <c r="AP293" s="235">
        <f t="shared" si="55"/>
        <v>1391.98</v>
      </c>
      <c r="AQ293" s="235">
        <f t="shared" si="55"/>
        <v>1391.98</v>
      </c>
      <c r="AR293" s="235">
        <f t="shared" si="48"/>
        <v>1391.98</v>
      </c>
      <c r="AS293" s="235">
        <f t="shared" si="48"/>
        <v>1391.98</v>
      </c>
      <c r="AT293" s="235">
        <f t="shared" si="48"/>
        <v>1391.98</v>
      </c>
      <c r="AU293" s="236">
        <f t="shared" si="50"/>
        <v>16703.759999999998</v>
      </c>
      <c r="AV293" s="236">
        <f t="shared" si="51"/>
        <v>1391.98</v>
      </c>
      <c r="AW293" s="236">
        <f t="shared" si="51"/>
        <v>1391.98</v>
      </c>
      <c r="AX293" s="236">
        <f t="shared" si="51"/>
        <v>1391.98</v>
      </c>
      <c r="AY293" s="236">
        <f t="shared" si="51"/>
        <v>2004.93</v>
      </c>
      <c r="AZ293" s="236">
        <f t="shared" si="58"/>
        <v>1151.24</v>
      </c>
      <c r="BA293" s="236">
        <f t="shared" si="58"/>
        <v>1151.24</v>
      </c>
      <c r="BB293" s="236">
        <f t="shared" si="58"/>
        <v>1151.24</v>
      </c>
      <c r="BC293" s="236">
        <f t="shared" si="56"/>
        <v>1151.24</v>
      </c>
      <c r="BD293" s="236">
        <f t="shared" si="56"/>
        <v>1151.24</v>
      </c>
      <c r="BE293" s="236">
        <f t="shared" si="56"/>
        <v>1151.24</v>
      </c>
      <c r="BF293" s="236">
        <f t="shared" si="56"/>
        <v>1151.24</v>
      </c>
      <c r="BG293" s="236">
        <f t="shared" si="56"/>
        <v>1151.24</v>
      </c>
      <c r="BH293" s="236">
        <f t="shared" si="56"/>
        <v>1151.24</v>
      </c>
      <c r="BI293" s="236">
        <f t="shared" si="49"/>
        <v>1151.24</v>
      </c>
      <c r="BJ293" s="236">
        <f t="shared" si="49"/>
        <v>1151.24</v>
      </c>
      <c r="BK293" s="236">
        <f t="shared" si="49"/>
        <v>1151.24</v>
      </c>
      <c r="BL293" s="235">
        <f t="shared" si="52"/>
        <v>13814.88</v>
      </c>
      <c r="BM293" s="234"/>
      <c r="BN293" s="234"/>
      <c r="BO293" s="234"/>
      <c r="BP293" s="234"/>
      <c r="BQ293" s="234"/>
      <c r="BR293" s="234"/>
      <c r="BS293" s="234"/>
      <c r="BT293" s="234"/>
      <c r="BU293" s="234"/>
      <c r="BV293" s="234"/>
      <c r="BW293" s="234"/>
      <c r="BX293" s="234"/>
      <c r="BY293" s="234"/>
      <c r="BZ293" s="234"/>
      <c r="CA293" s="234"/>
      <c r="CB293" s="234"/>
      <c r="CC293" s="234"/>
      <c r="CD293" s="234"/>
      <c r="CE293" s="234"/>
      <c r="CF293" s="234"/>
      <c r="CG293" s="234"/>
      <c r="CH293" s="234"/>
      <c r="CI293" s="234"/>
    </row>
    <row r="294" spans="1:87">
      <c r="A294" s="234" t="s">
        <v>507</v>
      </c>
      <c r="B294" s="231">
        <v>3.3099999999999997E-2</v>
      </c>
      <c r="C294" s="231">
        <v>2.8500000000000001E-2</v>
      </c>
      <c r="D294" s="220">
        <v>841612.82000000007</v>
      </c>
      <c r="E294" s="220">
        <v>841612.82000000007</v>
      </c>
      <c r="F294" s="220">
        <v>841612.82000000007</v>
      </c>
      <c r="G294" s="220">
        <v>841612.82000000007</v>
      </c>
      <c r="H294" s="220">
        <v>841612.82000000007</v>
      </c>
      <c r="I294" s="220">
        <v>841612.82000000007</v>
      </c>
      <c r="J294" s="220">
        <v>841612.82000000007</v>
      </c>
      <c r="K294" s="220">
        <v>841612.82000000007</v>
      </c>
      <c r="L294" s="220">
        <v>841612.82000000007</v>
      </c>
      <c r="M294" s="220">
        <v>841612.82000000007</v>
      </c>
      <c r="N294" s="220">
        <v>841612.82000000007</v>
      </c>
      <c r="O294" s="220">
        <v>841612.82000000007</v>
      </c>
      <c r="P294" s="220">
        <f t="shared" si="53"/>
        <v>10099353.840000002</v>
      </c>
      <c r="Q294" s="220">
        <v>841612.82000000007</v>
      </c>
      <c r="R294" s="220">
        <v>841612.82000000007</v>
      </c>
      <c r="S294" s="220">
        <v>841612.82000000007</v>
      </c>
      <c r="T294" s="220">
        <v>841612.82000000007</v>
      </c>
      <c r="U294" s="220">
        <v>841612.82000000007</v>
      </c>
      <c r="V294" s="220">
        <v>841612.82000000007</v>
      </c>
      <c r="W294" s="220">
        <v>841612.82000000007</v>
      </c>
      <c r="X294" s="220">
        <v>841612.82000000007</v>
      </c>
      <c r="Y294" s="220">
        <v>841612.82000000007</v>
      </c>
      <c r="Z294" s="220">
        <v>841612.82000000007</v>
      </c>
      <c r="AA294" s="220">
        <v>841612.82000000007</v>
      </c>
      <c r="AB294" s="220">
        <v>841612.82000000007</v>
      </c>
      <c r="AC294" s="220">
        <v>841612.82000000007</v>
      </c>
      <c r="AD294" s="220">
        <v>841612.82000000007</v>
      </c>
      <c r="AE294" s="220">
        <v>841612.82000000007</v>
      </c>
      <c r="AF294" s="220">
        <v>841612.82000000007</v>
      </c>
      <c r="AG294" s="220">
        <f t="shared" si="54"/>
        <v>10099353.840000002</v>
      </c>
      <c r="AH294" s="234"/>
      <c r="AI294" s="235">
        <f t="shared" si="57"/>
        <v>2321.4499999999998</v>
      </c>
      <c r="AJ294" s="235">
        <f t="shared" si="57"/>
        <v>2321.4499999999998</v>
      </c>
      <c r="AK294" s="235">
        <f t="shared" si="57"/>
        <v>2321.4499999999998</v>
      </c>
      <c r="AL294" s="235">
        <f t="shared" si="55"/>
        <v>2321.4499999999998</v>
      </c>
      <c r="AM294" s="235">
        <f t="shared" si="55"/>
        <v>2321.4499999999998</v>
      </c>
      <c r="AN294" s="235">
        <f t="shared" si="55"/>
        <v>2321.4499999999998</v>
      </c>
      <c r="AO294" s="235">
        <f t="shared" si="55"/>
        <v>2321.4499999999998</v>
      </c>
      <c r="AP294" s="235">
        <f t="shared" si="55"/>
        <v>2321.4499999999998</v>
      </c>
      <c r="AQ294" s="235">
        <f t="shared" si="55"/>
        <v>2321.4499999999998</v>
      </c>
      <c r="AR294" s="235">
        <f t="shared" si="48"/>
        <v>2321.4499999999998</v>
      </c>
      <c r="AS294" s="235">
        <f t="shared" si="48"/>
        <v>2321.4499999999998</v>
      </c>
      <c r="AT294" s="235">
        <f t="shared" si="48"/>
        <v>2321.4499999999998</v>
      </c>
      <c r="AU294" s="236">
        <f t="shared" si="50"/>
        <v>27857.400000000005</v>
      </c>
      <c r="AV294" s="236">
        <f t="shared" si="51"/>
        <v>2321.4499999999998</v>
      </c>
      <c r="AW294" s="236">
        <f t="shared" si="51"/>
        <v>2321.4499999999998</v>
      </c>
      <c r="AX294" s="236">
        <f t="shared" si="51"/>
        <v>2321.4499999999998</v>
      </c>
      <c r="AY294" s="236">
        <f t="shared" si="51"/>
        <v>2321.4499999999998</v>
      </c>
      <c r="AZ294" s="236">
        <f t="shared" si="58"/>
        <v>1998.83</v>
      </c>
      <c r="BA294" s="236">
        <f t="shared" si="58"/>
        <v>1998.83</v>
      </c>
      <c r="BB294" s="236">
        <f t="shared" si="58"/>
        <v>1998.83</v>
      </c>
      <c r="BC294" s="236">
        <f t="shared" si="56"/>
        <v>1998.83</v>
      </c>
      <c r="BD294" s="236">
        <f t="shared" si="56"/>
        <v>1998.83</v>
      </c>
      <c r="BE294" s="236">
        <f t="shared" si="56"/>
        <v>1998.83</v>
      </c>
      <c r="BF294" s="236">
        <f t="shared" si="56"/>
        <v>1998.83</v>
      </c>
      <c r="BG294" s="236">
        <f t="shared" si="56"/>
        <v>1998.83</v>
      </c>
      <c r="BH294" s="236">
        <f t="shared" si="56"/>
        <v>1998.83</v>
      </c>
      <c r="BI294" s="236">
        <f t="shared" si="49"/>
        <v>1998.83</v>
      </c>
      <c r="BJ294" s="236">
        <f t="shared" si="49"/>
        <v>1998.83</v>
      </c>
      <c r="BK294" s="236">
        <f t="shared" si="49"/>
        <v>1998.83</v>
      </c>
      <c r="BL294" s="235">
        <f t="shared" si="52"/>
        <v>23985.960000000006</v>
      </c>
      <c r="BM294" s="234"/>
      <c r="BN294" s="234"/>
      <c r="BO294" s="234"/>
      <c r="BP294" s="234"/>
      <c r="BQ294" s="234"/>
      <c r="BR294" s="234"/>
      <c r="BS294" s="234"/>
      <c r="BT294" s="234"/>
      <c r="BU294" s="234"/>
      <c r="BV294" s="234"/>
      <c r="BW294" s="234"/>
      <c r="BX294" s="234"/>
      <c r="BY294" s="234"/>
      <c r="BZ294" s="234"/>
      <c r="CA294" s="234"/>
      <c r="CB294" s="234"/>
      <c r="CC294" s="234"/>
      <c r="CD294" s="234"/>
      <c r="CE294" s="234"/>
      <c r="CF294" s="234"/>
      <c r="CG294" s="234"/>
      <c r="CH294" s="234"/>
      <c r="CI294" s="234"/>
    </row>
    <row r="295" spans="1:87">
      <c r="A295" s="234" t="s">
        <v>508</v>
      </c>
      <c r="B295" s="231">
        <v>4.2500000000000003E-2</v>
      </c>
      <c r="C295" s="231">
        <v>4.3800000000000006E-2</v>
      </c>
      <c r="D295" s="220">
        <v>424778.28</v>
      </c>
      <c r="E295" s="220">
        <v>424778.28</v>
      </c>
      <c r="F295" s="220">
        <v>424778.28</v>
      </c>
      <c r="G295" s="220">
        <v>424778.28</v>
      </c>
      <c r="H295" s="220">
        <v>424778.28</v>
      </c>
      <c r="I295" s="220">
        <v>424778.28</v>
      </c>
      <c r="J295" s="220">
        <v>424778.28</v>
      </c>
      <c r="K295" s="220">
        <v>424778.28</v>
      </c>
      <c r="L295" s="220">
        <v>424778.28</v>
      </c>
      <c r="M295" s="220">
        <v>474919.20500000002</v>
      </c>
      <c r="N295" s="220">
        <v>525060.13</v>
      </c>
      <c r="O295" s="220">
        <v>525060.13</v>
      </c>
      <c r="P295" s="220">
        <f t="shared" si="53"/>
        <v>5348043.9850000013</v>
      </c>
      <c r="Q295" s="220">
        <v>525060.13</v>
      </c>
      <c r="R295" s="220">
        <v>525060.13</v>
      </c>
      <c r="S295" s="220">
        <v>525060.13</v>
      </c>
      <c r="T295" s="220">
        <v>525060.13</v>
      </c>
      <c r="U295" s="220">
        <v>525060.13</v>
      </c>
      <c r="V295" s="220">
        <v>525060.13</v>
      </c>
      <c r="W295" s="220">
        <v>525060.13</v>
      </c>
      <c r="X295" s="220">
        <v>525060.13</v>
      </c>
      <c r="Y295" s="220">
        <v>525060.13</v>
      </c>
      <c r="Z295" s="220">
        <v>525060.13</v>
      </c>
      <c r="AA295" s="220">
        <v>525060.13</v>
      </c>
      <c r="AB295" s="220">
        <v>525060.13</v>
      </c>
      <c r="AC295" s="220">
        <v>525060.13</v>
      </c>
      <c r="AD295" s="220">
        <v>525060.13</v>
      </c>
      <c r="AE295" s="220">
        <v>525060.13</v>
      </c>
      <c r="AF295" s="220">
        <v>525060.13</v>
      </c>
      <c r="AG295" s="220">
        <f t="shared" si="54"/>
        <v>6300721.5599999996</v>
      </c>
      <c r="AH295" s="234"/>
      <c r="AI295" s="235">
        <f t="shared" si="57"/>
        <v>1504.42</v>
      </c>
      <c r="AJ295" s="235">
        <f t="shared" si="57"/>
        <v>1504.42</v>
      </c>
      <c r="AK295" s="235">
        <f t="shared" si="57"/>
        <v>1504.42</v>
      </c>
      <c r="AL295" s="235">
        <f t="shared" si="55"/>
        <v>1504.42</v>
      </c>
      <c r="AM295" s="235">
        <f t="shared" si="55"/>
        <v>1504.42</v>
      </c>
      <c r="AN295" s="235">
        <f t="shared" si="55"/>
        <v>1504.42</v>
      </c>
      <c r="AO295" s="235">
        <f t="shared" si="55"/>
        <v>1504.42</v>
      </c>
      <c r="AP295" s="235">
        <f t="shared" si="55"/>
        <v>1504.42</v>
      </c>
      <c r="AQ295" s="235">
        <f t="shared" si="55"/>
        <v>1504.42</v>
      </c>
      <c r="AR295" s="235">
        <f t="shared" si="48"/>
        <v>1682.01</v>
      </c>
      <c r="AS295" s="235">
        <f t="shared" si="48"/>
        <v>1859.59</v>
      </c>
      <c r="AT295" s="235">
        <f t="shared" si="48"/>
        <v>1859.59</v>
      </c>
      <c r="AU295" s="236">
        <f t="shared" si="50"/>
        <v>18940.97</v>
      </c>
      <c r="AV295" s="236">
        <f t="shared" si="51"/>
        <v>1859.59</v>
      </c>
      <c r="AW295" s="236">
        <f t="shared" si="51"/>
        <v>1859.59</v>
      </c>
      <c r="AX295" s="236">
        <f t="shared" si="51"/>
        <v>1859.59</v>
      </c>
      <c r="AY295" s="236">
        <f t="shared" si="51"/>
        <v>1859.59</v>
      </c>
      <c r="AZ295" s="236">
        <f t="shared" si="58"/>
        <v>1916.47</v>
      </c>
      <c r="BA295" s="236">
        <f t="shared" si="58"/>
        <v>1916.47</v>
      </c>
      <c r="BB295" s="236">
        <f t="shared" si="58"/>
        <v>1916.47</v>
      </c>
      <c r="BC295" s="236">
        <f t="shared" si="56"/>
        <v>1916.47</v>
      </c>
      <c r="BD295" s="236">
        <f t="shared" si="56"/>
        <v>1916.47</v>
      </c>
      <c r="BE295" s="236">
        <f t="shared" si="56"/>
        <v>1916.47</v>
      </c>
      <c r="BF295" s="236">
        <f t="shared" si="56"/>
        <v>1916.47</v>
      </c>
      <c r="BG295" s="236">
        <f t="shared" si="56"/>
        <v>1916.47</v>
      </c>
      <c r="BH295" s="236">
        <f t="shared" si="56"/>
        <v>1916.47</v>
      </c>
      <c r="BI295" s="236">
        <f t="shared" si="49"/>
        <v>1916.47</v>
      </c>
      <c r="BJ295" s="236">
        <f t="shared" si="49"/>
        <v>1916.47</v>
      </c>
      <c r="BK295" s="236">
        <f t="shared" si="49"/>
        <v>1916.47</v>
      </c>
      <c r="BL295" s="235">
        <f t="shared" si="52"/>
        <v>22997.640000000003</v>
      </c>
      <c r="BM295" s="234"/>
      <c r="BN295" s="234"/>
      <c r="BO295" s="234"/>
      <c r="BP295" s="234"/>
      <c r="BQ295" s="234"/>
      <c r="BR295" s="234"/>
      <c r="BS295" s="234"/>
      <c r="BT295" s="234"/>
      <c r="BU295" s="234"/>
      <c r="BV295" s="234"/>
      <c r="BW295" s="234"/>
      <c r="BX295" s="234"/>
      <c r="BY295" s="234"/>
      <c r="BZ295" s="234"/>
      <c r="CA295" s="234"/>
      <c r="CB295" s="234"/>
      <c r="CC295" s="234"/>
      <c r="CD295" s="234"/>
      <c r="CE295" s="234"/>
      <c r="CF295" s="234"/>
      <c r="CG295" s="234"/>
      <c r="CH295" s="234"/>
      <c r="CI295" s="234"/>
    </row>
    <row r="296" spans="1:87">
      <c r="A296" s="234" t="s">
        <v>509</v>
      </c>
      <c r="B296" s="231">
        <v>0.17749999999999999</v>
      </c>
      <c r="C296" s="231">
        <v>5.2600000000000001E-2</v>
      </c>
      <c r="D296" s="220">
        <v>112095.22</v>
      </c>
      <c r="E296" s="220">
        <v>112095.22</v>
      </c>
      <c r="F296" s="220">
        <v>112095.22</v>
      </c>
      <c r="G296" s="220">
        <v>112095.22</v>
      </c>
      <c r="H296" s="220">
        <v>112095.22</v>
      </c>
      <c r="I296" s="220">
        <v>112095.22</v>
      </c>
      <c r="J296" s="220">
        <v>112095.22</v>
      </c>
      <c r="K296" s="220">
        <v>112095.22</v>
      </c>
      <c r="L296" s="220">
        <v>112095.22</v>
      </c>
      <c r="M296" s="220">
        <v>112095.22</v>
      </c>
      <c r="N296" s="220">
        <v>112095.22</v>
      </c>
      <c r="O296" s="220">
        <v>112095.22</v>
      </c>
      <c r="P296" s="220">
        <f t="shared" si="53"/>
        <v>1345142.64</v>
      </c>
      <c r="Q296" s="220">
        <v>112095.22</v>
      </c>
      <c r="R296" s="220">
        <v>112095.22</v>
      </c>
      <c r="S296" s="220">
        <v>112095.22</v>
      </c>
      <c r="T296" s="220">
        <v>112095.22</v>
      </c>
      <c r="U296" s="220">
        <v>112095.22</v>
      </c>
      <c r="V296" s="220">
        <v>112095.22</v>
      </c>
      <c r="W296" s="220">
        <v>112095.22</v>
      </c>
      <c r="X296" s="220">
        <v>112095.22</v>
      </c>
      <c r="Y296" s="220">
        <v>112095.22</v>
      </c>
      <c r="Z296" s="220">
        <v>112095.22</v>
      </c>
      <c r="AA296" s="220">
        <v>112095.22</v>
      </c>
      <c r="AB296" s="220">
        <v>112095.22</v>
      </c>
      <c r="AC296" s="220">
        <v>112095.22</v>
      </c>
      <c r="AD296" s="220">
        <v>112095.22</v>
      </c>
      <c r="AE296" s="220">
        <v>112095.22</v>
      </c>
      <c r="AF296" s="220">
        <v>112095.22</v>
      </c>
      <c r="AG296" s="220">
        <f t="shared" si="54"/>
        <v>1345142.64</v>
      </c>
      <c r="AH296" s="234"/>
      <c r="AI296" s="235">
        <f t="shared" si="57"/>
        <v>1658.08</v>
      </c>
      <c r="AJ296" s="235">
        <f t="shared" si="57"/>
        <v>1658.08</v>
      </c>
      <c r="AK296" s="235">
        <f t="shared" si="57"/>
        <v>1658.08</v>
      </c>
      <c r="AL296" s="235">
        <f t="shared" si="55"/>
        <v>1658.08</v>
      </c>
      <c r="AM296" s="235">
        <f t="shared" si="55"/>
        <v>1658.08</v>
      </c>
      <c r="AN296" s="235">
        <f t="shared" si="55"/>
        <v>1658.08</v>
      </c>
      <c r="AO296" s="235">
        <f t="shared" si="55"/>
        <v>1658.08</v>
      </c>
      <c r="AP296" s="235">
        <f t="shared" si="55"/>
        <v>1658.08</v>
      </c>
      <c r="AQ296" s="235">
        <f t="shared" si="55"/>
        <v>1658.08</v>
      </c>
      <c r="AR296" s="235">
        <f t="shared" si="48"/>
        <v>1658.08</v>
      </c>
      <c r="AS296" s="235">
        <f t="shared" si="48"/>
        <v>1658.08</v>
      </c>
      <c r="AT296" s="235">
        <f t="shared" si="48"/>
        <v>1658.08</v>
      </c>
      <c r="AU296" s="236">
        <f t="shared" si="50"/>
        <v>19896.96</v>
      </c>
      <c r="AV296" s="236">
        <f t="shared" si="51"/>
        <v>1658.08</v>
      </c>
      <c r="AW296" s="236">
        <f t="shared" si="51"/>
        <v>1658.08</v>
      </c>
      <c r="AX296" s="236">
        <f t="shared" si="51"/>
        <v>1658.08</v>
      </c>
      <c r="AY296" s="236">
        <f t="shared" si="51"/>
        <v>1658.08</v>
      </c>
      <c r="AZ296" s="236">
        <f t="shared" si="58"/>
        <v>491.35</v>
      </c>
      <c r="BA296" s="236">
        <f t="shared" si="58"/>
        <v>491.35</v>
      </c>
      <c r="BB296" s="236">
        <f t="shared" si="58"/>
        <v>491.35</v>
      </c>
      <c r="BC296" s="236">
        <f t="shared" si="56"/>
        <v>491.35</v>
      </c>
      <c r="BD296" s="236">
        <f t="shared" si="56"/>
        <v>491.35</v>
      </c>
      <c r="BE296" s="236">
        <f t="shared" si="56"/>
        <v>491.35</v>
      </c>
      <c r="BF296" s="236">
        <f t="shared" si="56"/>
        <v>491.35</v>
      </c>
      <c r="BG296" s="236">
        <f t="shared" si="56"/>
        <v>491.35</v>
      </c>
      <c r="BH296" s="236">
        <f t="shared" si="56"/>
        <v>491.35</v>
      </c>
      <c r="BI296" s="236">
        <f t="shared" si="49"/>
        <v>491.35</v>
      </c>
      <c r="BJ296" s="236">
        <f t="shared" si="49"/>
        <v>491.35</v>
      </c>
      <c r="BK296" s="236">
        <f t="shared" si="49"/>
        <v>491.35</v>
      </c>
      <c r="BL296" s="235">
        <f t="shared" si="52"/>
        <v>5896.2000000000007</v>
      </c>
      <c r="BM296" s="234"/>
      <c r="BN296" s="234"/>
      <c r="BO296" s="234"/>
      <c r="BP296" s="234"/>
      <c r="BQ296" s="234"/>
      <c r="BR296" s="234"/>
      <c r="BS296" s="234"/>
      <c r="BT296" s="234"/>
      <c r="BU296" s="234"/>
      <c r="BV296" s="234"/>
      <c r="BW296" s="234"/>
      <c r="BX296" s="234"/>
      <c r="BY296" s="234"/>
      <c r="BZ296" s="234"/>
      <c r="CA296" s="234"/>
      <c r="CB296" s="234"/>
      <c r="CC296" s="234"/>
      <c r="CD296" s="234"/>
      <c r="CE296" s="234"/>
      <c r="CF296" s="234"/>
      <c r="CG296" s="234"/>
      <c r="CH296" s="234"/>
      <c r="CI296" s="234"/>
    </row>
    <row r="297" spans="1:87">
      <c r="A297" s="234" t="s">
        <v>510</v>
      </c>
      <c r="B297" s="231">
        <v>3.9300000000000002E-2</v>
      </c>
      <c r="C297" s="231">
        <v>2.1000000000000001E-2</v>
      </c>
      <c r="D297" s="220">
        <v>1097040.45</v>
      </c>
      <c r="E297" s="220">
        <v>1097040.45</v>
      </c>
      <c r="F297" s="220">
        <v>1097040.45</v>
      </c>
      <c r="G297" s="220">
        <v>1097040.45</v>
      </c>
      <c r="H297" s="220">
        <v>1097040.45</v>
      </c>
      <c r="I297" s="220">
        <v>1097040.45</v>
      </c>
      <c r="J297" s="220">
        <v>1097040.45</v>
      </c>
      <c r="K297" s="220">
        <v>1097040.45</v>
      </c>
      <c r="L297" s="220">
        <v>1097040.45</v>
      </c>
      <c r="M297" s="220">
        <v>1097040.45</v>
      </c>
      <c r="N297" s="220">
        <v>1097040.45</v>
      </c>
      <c r="O297" s="220">
        <v>1097040.45</v>
      </c>
      <c r="P297" s="220">
        <f t="shared" si="53"/>
        <v>13164485.399999997</v>
      </c>
      <c r="Q297" s="220">
        <v>1097040.45</v>
      </c>
      <c r="R297" s="220">
        <v>1097040.45</v>
      </c>
      <c r="S297" s="220">
        <v>1097040.45</v>
      </c>
      <c r="T297" s="220">
        <v>1108209.3599999999</v>
      </c>
      <c r="U297" s="220">
        <v>1119378.27</v>
      </c>
      <c r="V297" s="220">
        <v>1119378.27</v>
      </c>
      <c r="W297" s="220">
        <v>1119378.27</v>
      </c>
      <c r="X297" s="220">
        <v>1119378.27</v>
      </c>
      <c r="Y297" s="220">
        <v>1119378.27</v>
      </c>
      <c r="Z297" s="220">
        <v>1119378.27</v>
      </c>
      <c r="AA297" s="220">
        <v>1119378.27</v>
      </c>
      <c r="AB297" s="220">
        <v>1119378.27</v>
      </c>
      <c r="AC297" s="220">
        <v>1119378.27</v>
      </c>
      <c r="AD297" s="220">
        <v>1119378.27</v>
      </c>
      <c r="AE297" s="220">
        <v>1119378.27</v>
      </c>
      <c r="AF297" s="220">
        <v>1130547.18</v>
      </c>
      <c r="AG297" s="220">
        <f t="shared" si="54"/>
        <v>13443708.149999997</v>
      </c>
      <c r="AH297" s="234"/>
      <c r="AI297" s="235">
        <f t="shared" si="57"/>
        <v>3592.81</v>
      </c>
      <c r="AJ297" s="235">
        <f t="shared" si="57"/>
        <v>3592.81</v>
      </c>
      <c r="AK297" s="235">
        <f t="shared" si="57"/>
        <v>3592.81</v>
      </c>
      <c r="AL297" s="235">
        <f t="shared" si="55"/>
        <v>3592.81</v>
      </c>
      <c r="AM297" s="235">
        <f t="shared" si="55"/>
        <v>3592.81</v>
      </c>
      <c r="AN297" s="235">
        <f t="shared" si="55"/>
        <v>3592.81</v>
      </c>
      <c r="AO297" s="235">
        <f t="shared" si="55"/>
        <v>3592.81</v>
      </c>
      <c r="AP297" s="235">
        <f t="shared" si="55"/>
        <v>3592.81</v>
      </c>
      <c r="AQ297" s="235">
        <f t="shared" si="55"/>
        <v>3592.81</v>
      </c>
      <c r="AR297" s="235">
        <f t="shared" si="48"/>
        <v>3592.81</v>
      </c>
      <c r="AS297" s="235">
        <f t="shared" si="48"/>
        <v>3592.81</v>
      </c>
      <c r="AT297" s="235">
        <f t="shared" si="48"/>
        <v>3592.81</v>
      </c>
      <c r="AU297" s="236">
        <f t="shared" si="50"/>
        <v>43113.72</v>
      </c>
      <c r="AV297" s="236">
        <f t="shared" si="51"/>
        <v>3592.81</v>
      </c>
      <c r="AW297" s="236">
        <f t="shared" si="51"/>
        <v>3592.81</v>
      </c>
      <c r="AX297" s="236">
        <f t="shared" si="51"/>
        <v>3592.81</v>
      </c>
      <c r="AY297" s="236">
        <f t="shared" si="51"/>
        <v>3629.39</v>
      </c>
      <c r="AZ297" s="236">
        <f t="shared" si="58"/>
        <v>1958.91</v>
      </c>
      <c r="BA297" s="236">
        <f t="shared" si="58"/>
        <v>1958.91</v>
      </c>
      <c r="BB297" s="236">
        <f t="shared" si="58"/>
        <v>1958.91</v>
      </c>
      <c r="BC297" s="236">
        <f t="shared" si="56"/>
        <v>1958.91</v>
      </c>
      <c r="BD297" s="236">
        <f t="shared" si="56"/>
        <v>1958.91</v>
      </c>
      <c r="BE297" s="236">
        <f t="shared" si="56"/>
        <v>1958.91</v>
      </c>
      <c r="BF297" s="236">
        <f t="shared" si="56"/>
        <v>1958.91</v>
      </c>
      <c r="BG297" s="236">
        <f t="shared" si="56"/>
        <v>1958.91</v>
      </c>
      <c r="BH297" s="236">
        <f t="shared" si="56"/>
        <v>1958.91</v>
      </c>
      <c r="BI297" s="236">
        <f t="shared" si="49"/>
        <v>1958.91</v>
      </c>
      <c r="BJ297" s="236">
        <f t="shared" si="49"/>
        <v>1958.91</v>
      </c>
      <c r="BK297" s="236">
        <f t="shared" si="49"/>
        <v>1978.46</v>
      </c>
      <c r="BL297" s="235">
        <f t="shared" si="52"/>
        <v>23526.47</v>
      </c>
      <c r="BM297" s="234"/>
      <c r="BN297" s="234"/>
      <c r="BO297" s="234"/>
      <c r="BP297" s="234"/>
      <c r="BQ297" s="234"/>
      <c r="BR297" s="234"/>
      <c r="BS297" s="234"/>
      <c r="BT297" s="234"/>
      <c r="BU297" s="234"/>
      <c r="BV297" s="234"/>
      <c r="BW297" s="234"/>
      <c r="BX297" s="234"/>
      <c r="BY297" s="234"/>
      <c r="BZ297" s="234"/>
      <c r="CA297" s="234"/>
      <c r="CB297" s="234"/>
      <c r="CC297" s="234"/>
      <c r="CD297" s="234"/>
      <c r="CE297" s="234"/>
      <c r="CF297" s="234"/>
      <c r="CG297" s="234"/>
      <c r="CH297" s="234"/>
      <c r="CI297" s="234"/>
    </row>
    <row r="298" spans="1:87">
      <c r="A298" s="234" t="s">
        <v>511</v>
      </c>
      <c r="B298" s="231">
        <v>4.6100000000000002E-2</v>
      </c>
      <c r="C298" s="231">
        <v>2.7400000000000001E-2</v>
      </c>
      <c r="D298" s="220">
        <v>41868.51</v>
      </c>
      <c r="E298" s="220">
        <v>41868.51</v>
      </c>
      <c r="F298" s="220">
        <v>41868.51</v>
      </c>
      <c r="G298" s="220">
        <v>41868.51</v>
      </c>
      <c r="H298" s="220">
        <v>41868.51</v>
      </c>
      <c r="I298" s="220">
        <v>41868.51</v>
      </c>
      <c r="J298" s="220">
        <v>41868.51</v>
      </c>
      <c r="K298" s="220">
        <v>41868.51</v>
      </c>
      <c r="L298" s="220">
        <v>41868.51</v>
      </c>
      <c r="M298" s="220">
        <v>41868.51</v>
      </c>
      <c r="N298" s="220">
        <v>41868.51</v>
      </c>
      <c r="O298" s="220">
        <v>41868.51</v>
      </c>
      <c r="P298" s="220">
        <f t="shared" si="53"/>
        <v>502422.12000000005</v>
      </c>
      <c r="Q298" s="220">
        <v>41868.51</v>
      </c>
      <c r="R298" s="220">
        <v>41868.51</v>
      </c>
      <c r="S298" s="220">
        <v>41868.51</v>
      </c>
      <c r="T298" s="220">
        <v>41868.51</v>
      </c>
      <c r="U298" s="220">
        <v>41868.51</v>
      </c>
      <c r="V298" s="220">
        <v>41868.51</v>
      </c>
      <c r="W298" s="220">
        <v>41868.51</v>
      </c>
      <c r="X298" s="220">
        <v>41868.51</v>
      </c>
      <c r="Y298" s="220">
        <v>41868.51</v>
      </c>
      <c r="Z298" s="220">
        <v>43947.51</v>
      </c>
      <c r="AA298" s="220">
        <v>46026.51</v>
      </c>
      <c r="AB298" s="220">
        <v>46026.51</v>
      </c>
      <c r="AC298" s="220">
        <v>46026.51</v>
      </c>
      <c r="AD298" s="220">
        <v>46026.51</v>
      </c>
      <c r="AE298" s="220">
        <v>46026.51</v>
      </c>
      <c r="AF298" s="220">
        <v>46026.51</v>
      </c>
      <c r="AG298" s="220">
        <f t="shared" si="54"/>
        <v>529449.12</v>
      </c>
      <c r="AH298" s="234"/>
      <c r="AI298" s="235">
        <f t="shared" si="57"/>
        <v>160.84</v>
      </c>
      <c r="AJ298" s="235">
        <f t="shared" si="57"/>
        <v>160.84</v>
      </c>
      <c r="AK298" s="235">
        <f t="shared" si="57"/>
        <v>160.84</v>
      </c>
      <c r="AL298" s="235">
        <f t="shared" si="55"/>
        <v>160.84</v>
      </c>
      <c r="AM298" s="235">
        <f t="shared" si="55"/>
        <v>160.84</v>
      </c>
      <c r="AN298" s="235">
        <f t="shared" si="55"/>
        <v>160.84</v>
      </c>
      <c r="AO298" s="235">
        <f t="shared" si="55"/>
        <v>160.84</v>
      </c>
      <c r="AP298" s="235">
        <f t="shared" si="55"/>
        <v>160.84</v>
      </c>
      <c r="AQ298" s="235">
        <f t="shared" si="55"/>
        <v>160.84</v>
      </c>
      <c r="AR298" s="235">
        <f t="shared" si="48"/>
        <v>160.84</v>
      </c>
      <c r="AS298" s="235">
        <f t="shared" si="48"/>
        <v>160.84</v>
      </c>
      <c r="AT298" s="235">
        <f t="shared" si="48"/>
        <v>160.84</v>
      </c>
      <c r="AU298" s="236">
        <f t="shared" si="50"/>
        <v>1930.0799999999997</v>
      </c>
      <c r="AV298" s="236">
        <f t="shared" si="51"/>
        <v>160.84</v>
      </c>
      <c r="AW298" s="236">
        <f t="shared" si="51"/>
        <v>160.84</v>
      </c>
      <c r="AX298" s="236">
        <f t="shared" si="51"/>
        <v>160.84</v>
      </c>
      <c r="AY298" s="236">
        <f t="shared" si="51"/>
        <v>160.84</v>
      </c>
      <c r="AZ298" s="236">
        <f t="shared" si="58"/>
        <v>95.6</v>
      </c>
      <c r="BA298" s="236">
        <f t="shared" si="58"/>
        <v>95.6</v>
      </c>
      <c r="BB298" s="236">
        <f t="shared" si="58"/>
        <v>95.6</v>
      </c>
      <c r="BC298" s="236">
        <f t="shared" si="56"/>
        <v>95.6</v>
      </c>
      <c r="BD298" s="236">
        <f t="shared" si="56"/>
        <v>95.6</v>
      </c>
      <c r="BE298" s="236">
        <f t="shared" si="56"/>
        <v>100.35</v>
      </c>
      <c r="BF298" s="236">
        <f t="shared" si="56"/>
        <v>105.09</v>
      </c>
      <c r="BG298" s="236">
        <f t="shared" si="56"/>
        <v>105.09</v>
      </c>
      <c r="BH298" s="236">
        <f t="shared" si="56"/>
        <v>105.09</v>
      </c>
      <c r="BI298" s="236">
        <f t="shared" si="49"/>
        <v>105.09</v>
      </c>
      <c r="BJ298" s="236">
        <f t="shared" si="49"/>
        <v>105.09</v>
      </c>
      <c r="BK298" s="236">
        <f t="shared" si="49"/>
        <v>105.09</v>
      </c>
      <c r="BL298" s="235">
        <f t="shared" si="52"/>
        <v>1208.8900000000001</v>
      </c>
      <c r="BM298" s="234"/>
      <c r="BN298" s="234"/>
      <c r="BO298" s="234"/>
      <c r="BP298" s="234"/>
      <c r="BQ298" s="234"/>
      <c r="BR298" s="234"/>
      <c r="BS298" s="234"/>
      <c r="BT298" s="234"/>
      <c r="BU298" s="234"/>
      <c r="BV298" s="234"/>
      <c r="BW298" s="234"/>
      <c r="BX298" s="234"/>
      <c r="BY298" s="234"/>
      <c r="BZ298" s="234"/>
      <c r="CA298" s="234"/>
      <c r="CB298" s="234"/>
      <c r="CC298" s="234"/>
      <c r="CD298" s="234"/>
      <c r="CE298" s="234"/>
      <c r="CF298" s="234"/>
      <c r="CG298" s="234"/>
      <c r="CH298" s="234"/>
      <c r="CI298" s="234"/>
    </row>
    <row r="299" spans="1:87">
      <c r="A299" s="234" t="s">
        <v>512</v>
      </c>
      <c r="B299" s="231">
        <v>4.0399999999999998E-2</v>
      </c>
      <c r="C299" s="231">
        <v>2.2499999999999999E-2</v>
      </c>
      <c r="D299" s="220">
        <v>28963.63</v>
      </c>
      <c r="E299" s="220">
        <v>28963.63</v>
      </c>
      <c r="F299" s="220">
        <v>28963.63</v>
      </c>
      <c r="G299" s="220">
        <v>28963.63</v>
      </c>
      <c r="H299" s="220">
        <v>28963.63</v>
      </c>
      <c r="I299" s="220">
        <v>28963.63</v>
      </c>
      <c r="J299" s="220">
        <v>28963.63</v>
      </c>
      <c r="K299" s="220">
        <v>28963.63</v>
      </c>
      <c r="L299" s="220">
        <v>28963.63</v>
      </c>
      <c r="M299" s="220">
        <v>28963.63</v>
      </c>
      <c r="N299" s="220">
        <v>28963.63</v>
      </c>
      <c r="O299" s="220">
        <v>28963.63</v>
      </c>
      <c r="P299" s="220">
        <f t="shared" si="53"/>
        <v>347563.56</v>
      </c>
      <c r="Q299" s="220">
        <v>28963.63</v>
      </c>
      <c r="R299" s="220">
        <v>28963.63</v>
      </c>
      <c r="S299" s="220">
        <v>28963.63</v>
      </c>
      <c r="T299" s="220">
        <v>28963.63</v>
      </c>
      <c r="U299" s="220">
        <v>28963.63</v>
      </c>
      <c r="V299" s="220">
        <v>28963.63</v>
      </c>
      <c r="W299" s="220">
        <v>182362.53</v>
      </c>
      <c r="X299" s="220">
        <v>335761.43</v>
      </c>
      <c r="Y299" s="220">
        <v>335761.43</v>
      </c>
      <c r="Z299" s="220">
        <v>335761.43</v>
      </c>
      <c r="AA299" s="220">
        <v>335761.43</v>
      </c>
      <c r="AB299" s="220">
        <v>335761.43</v>
      </c>
      <c r="AC299" s="220">
        <v>335761.43</v>
      </c>
      <c r="AD299" s="220">
        <v>335761.43</v>
      </c>
      <c r="AE299" s="220">
        <v>335761.43</v>
      </c>
      <c r="AF299" s="220">
        <v>335761.43</v>
      </c>
      <c r="AG299" s="220">
        <f t="shared" si="54"/>
        <v>3262142.66</v>
      </c>
      <c r="AH299" s="234"/>
      <c r="AI299" s="235">
        <f t="shared" si="57"/>
        <v>97.51</v>
      </c>
      <c r="AJ299" s="235">
        <f t="shared" si="57"/>
        <v>97.51</v>
      </c>
      <c r="AK299" s="235">
        <f t="shared" si="57"/>
        <v>97.51</v>
      </c>
      <c r="AL299" s="235">
        <f t="shared" si="55"/>
        <v>97.51</v>
      </c>
      <c r="AM299" s="235">
        <f t="shared" si="55"/>
        <v>97.51</v>
      </c>
      <c r="AN299" s="235">
        <f t="shared" si="55"/>
        <v>97.51</v>
      </c>
      <c r="AO299" s="235">
        <f t="shared" si="55"/>
        <v>97.51</v>
      </c>
      <c r="AP299" s="235">
        <f t="shared" si="55"/>
        <v>97.51</v>
      </c>
      <c r="AQ299" s="235">
        <f t="shared" si="55"/>
        <v>97.51</v>
      </c>
      <c r="AR299" s="235">
        <f t="shared" si="48"/>
        <v>97.51</v>
      </c>
      <c r="AS299" s="235">
        <f t="shared" si="48"/>
        <v>97.51</v>
      </c>
      <c r="AT299" s="235">
        <f t="shared" si="48"/>
        <v>97.51</v>
      </c>
      <c r="AU299" s="236">
        <f t="shared" si="50"/>
        <v>1170.1200000000001</v>
      </c>
      <c r="AV299" s="236">
        <f t="shared" si="51"/>
        <v>97.51</v>
      </c>
      <c r="AW299" s="236">
        <f t="shared" si="51"/>
        <v>97.51</v>
      </c>
      <c r="AX299" s="236">
        <f t="shared" si="51"/>
        <v>97.51</v>
      </c>
      <c r="AY299" s="236">
        <f t="shared" si="51"/>
        <v>97.51</v>
      </c>
      <c r="AZ299" s="236">
        <f t="shared" si="58"/>
        <v>54.31</v>
      </c>
      <c r="BA299" s="236">
        <f t="shared" si="58"/>
        <v>54.31</v>
      </c>
      <c r="BB299" s="236">
        <f t="shared" si="58"/>
        <v>341.93</v>
      </c>
      <c r="BC299" s="236">
        <f t="shared" si="56"/>
        <v>629.54999999999995</v>
      </c>
      <c r="BD299" s="236">
        <f t="shared" si="56"/>
        <v>629.54999999999995</v>
      </c>
      <c r="BE299" s="236">
        <f t="shared" si="56"/>
        <v>629.54999999999995</v>
      </c>
      <c r="BF299" s="236">
        <f t="shared" si="56"/>
        <v>629.54999999999995</v>
      </c>
      <c r="BG299" s="236">
        <f t="shared" si="56"/>
        <v>629.54999999999995</v>
      </c>
      <c r="BH299" s="236">
        <f t="shared" si="56"/>
        <v>629.54999999999995</v>
      </c>
      <c r="BI299" s="236">
        <f t="shared" si="49"/>
        <v>629.54999999999995</v>
      </c>
      <c r="BJ299" s="236">
        <f t="shared" si="49"/>
        <v>629.54999999999995</v>
      </c>
      <c r="BK299" s="236">
        <f t="shared" si="49"/>
        <v>629.54999999999995</v>
      </c>
      <c r="BL299" s="235">
        <f t="shared" si="52"/>
        <v>6116.5000000000009</v>
      </c>
      <c r="BM299" s="234"/>
      <c r="BN299" s="234"/>
      <c r="BO299" s="234"/>
      <c r="BP299" s="234"/>
      <c r="BQ299" s="234"/>
      <c r="BR299" s="234"/>
      <c r="BS299" s="234"/>
      <c r="BT299" s="234"/>
      <c r="BU299" s="234"/>
      <c r="BV299" s="234"/>
      <c r="BW299" s="234"/>
      <c r="BX299" s="234"/>
      <c r="BY299" s="234"/>
      <c r="BZ299" s="234"/>
      <c r="CA299" s="234"/>
      <c r="CB299" s="234"/>
      <c r="CC299" s="234"/>
      <c r="CD299" s="234"/>
      <c r="CE299" s="234"/>
      <c r="CF299" s="234"/>
      <c r="CG299" s="234"/>
      <c r="CH299" s="234"/>
      <c r="CI299" s="234"/>
    </row>
    <row r="300" spans="1:87">
      <c r="A300" s="234" t="s">
        <v>513</v>
      </c>
      <c r="B300" s="231">
        <v>0</v>
      </c>
      <c r="C300" s="231">
        <v>0</v>
      </c>
      <c r="D300" s="220">
        <v>0</v>
      </c>
      <c r="E300" s="220">
        <v>0</v>
      </c>
      <c r="F300" s="220">
        <v>0</v>
      </c>
      <c r="G300" s="220">
        <v>0</v>
      </c>
      <c r="H300" s="220">
        <v>0</v>
      </c>
      <c r="I300" s="220">
        <v>0</v>
      </c>
      <c r="J300" s="220">
        <v>0</v>
      </c>
      <c r="K300" s="220">
        <v>0</v>
      </c>
      <c r="L300" s="220">
        <v>0</v>
      </c>
      <c r="M300" s="220">
        <v>0</v>
      </c>
      <c r="N300" s="220">
        <v>0</v>
      </c>
      <c r="O300" s="220">
        <v>0</v>
      </c>
      <c r="P300" s="220">
        <f t="shared" si="53"/>
        <v>0</v>
      </c>
      <c r="Q300" s="220">
        <v>0</v>
      </c>
      <c r="R300" s="220">
        <v>0</v>
      </c>
      <c r="S300" s="220">
        <v>0</v>
      </c>
      <c r="T300" s="220">
        <v>0</v>
      </c>
      <c r="U300" s="220">
        <v>0</v>
      </c>
      <c r="V300" s="220">
        <v>0</v>
      </c>
      <c r="W300" s="220">
        <v>0</v>
      </c>
      <c r="X300" s="220">
        <v>0</v>
      </c>
      <c r="Y300" s="220">
        <v>0</v>
      </c>
      <c r="Z300" s="220">
        <v>0</v>
      </c>
      <c r="AA300" s="220">
        <v>0</v>
      </c>
      <c r="AB300" s="220">
        <v>0</v>
      </c>
      <c r="AC300" s="220">
        <v>0</v>
      </c>
      <c r="AD300" s="220">
        <v>0</v>
      </c>
      <c r="AE300" s="220">
        <v>0</v>
      </c>
      <c r="AF300" s="220">
        <v>0</v>
      </c>
      <c r="AG300" s="220">
        <f t="shared" si="54"/>
        <v>0</v>
      </c>
      <c r="AH300" s="234"/>
      <c r="AI300" s="235">
        <f t="shared" si="57"/>
        <v>0</v>
      </c>
      <c r="AJ300" s="235">
        <f t="shared" si="57"/>
        <v>0</v>
      </c>
      <c r="AK300" s="235">
        <f t="shared" si="57"/>
        <v>0</v>
      </c>
      <c r="AL300" s="235">
        <f t="shared" si="55"/>
        <v>0</v>
      </c>
      <c r="AM300" s="235">
        <f t="shared" si="55"/>
        <v>0</v>
      </c>
      <c r="AN300" s="235">
        <f t="shared" si="55"/>
        <v>0</v>
      </c>
      <c r="AO300" s="235">
        <f t="shared" si="55"/>
        <v>0</v>
      </c>
      <c r="AP300" s="235">
        <f t="shared" si="55"/>
        <v>0</v>
      </c>
      <c r="AQ300" s="235">
        <f t="shared" si="55"/>
        <v>0</v>
      </c>
      <c r="AR300" s="235">
        <f t="shared" si="48"/>
        <v>0</v>
      </c>
      <c r="AS300" s="235">
        <f t="shared" si="48"/>
        <v>0</v>
      </c>
      <c r="AT300" s="235">
        <f t="shared" si="48"/>
        <v>0</v>
      </c>
      <c r="AU300" s="236">
        <f t="shared" si="50"/>
        <v>0</v>
      </c>
      <c r="AV300" s="236">
        <f t="shared" si="51"/>
        <v>0</v>
      </c>
      <c r="AW300" s="236">
        <f t="shared" si="51"/>
        <v>0</v>
      </c>
      <c r="AX300" s="236">
        <f t="shared" si="51"/>
        <v>0</v>
      </c>
      <c r="AY300" s="236">
        <f t="shared" si="51"/>
        <v>0</v>
      </c>
      <c r="AZ300" s="236">
        <f t="shared" si="58"/>
        <v>0</v>
      </c>
      <c r="BA300" s="236">
        <f t="shared" si="58"/>
        <v>0</v>
      </c>
      <c r="BB300" s="236">
        <f t="shared" si="58"/>
        <v>0</v>
      </c>
      <c r="BC300" s="236">
        <f t="shared" si="56"/>
        <v>0</v>
      </c>
      <c r="BD300" s="236">
        <f t="shared" si="56"/>
        <v>0</v>
      </c>
      <c r="BE300" s="236">
        <f t="shared" si="56"/>
        <v>0</v>
      </c>
      <c r="BF300" s="236">
        <f t="shared" si="56"/>
        <v>0</v>
      </c>
      <c r="BG300" s="236">
        <f t="shared" si="56"/>
        <v>0</v>
      </c>
      <c r="BH300" s="236">
        <f t="shared" si="56"/>
        <v>0</v>
      </c>
      <c r="BI300" s="236">
        <f t="shared" si="49"/>
        <v>0</v>
      </c>
      <c r="BJ300" s="236">
        <f t="shared" si="49"/>
        <v>0</v>
      </c>
      <c r="BK300" s="236">
        <f t="shared" si="49"/>
        <v>0</v>
      </c>
      <c r="BL300" s="235">
        <f t="shared" si="52"/>
        <v>0</v>
      </c>
      <c r="BM300" s="234"/>
      <c r="BN300" s="234"/>
      <c r="BO300" s="234"/>
      <c r="BP300" s="234"/>
      <c r="BQ300" s="234"/>
      <c r="BR300" s="234"/>
      <c r="BS300" s="234"/>
      <c r="BT300" s="234"/>
      <c r="BU300" s="234"/>
      <c r="BV300" s="234"/>
      <c r="BW300" s="234"/>
      <c r="BX300" s="234"/>
      <c r="BY300" s="234"/>
      <c r="BZ300" s="234"/>
      <c r="CA300" s="234"/>
      <c r="CB300" s="234"/>
      <c r="CC300" s="234"/>
      <c r="CD300" s="234"/>
      <c r="CE300" s="234"/>
      <c r="CF300" s="234"/>
      <c r="CG300" s="234"/>
      <c r="CH300" s="234"/>
      <c r="CI300" s="234"/>
    </row>
    <row r="301" spans="1:87">
      <c r="A301" s="234" t="s">
        <v>514</v>
      </c>
      <c r="B301" s="231">
        <v>3.8900000000000004E-2</v>
      </c>
      <c r="C301" s="231">
        <v>2.3199999999999998E-2</v>
      </c>
      <c r="D301" s="220">
        <v>8888.93</v>
      </c>
      <c r="E301" s="220">
        <v>8888.93</v>
      </c>
      <c r="F301" s="220">
        <v>8888.93</v>
      </c>
      <c r="G301" s="220">
        <v>8888.93</v>
      </c>
      <c r="H301" s="220">
        <v>8888.93</v>
      </c>
      <c r="I301" s="220">
        <v>8888.93</v>
      </c>
      <c r="J301" s="220">
        <v>8888.93</v>
      </c>
      <c r="K301" s="220">
        <v>8888.93</v>
      </c>
      <c r="L301" s="220">
        <v>8888.93</v>
      </c>
      <c r="M301" s="220">
        <v>8888.93</v>
      </c>
      <c r="N301" s="220">
        <v>8888.93</v>
      </c>
      <c r="O301" s="220">
        <v>8888.93</v>
      </c>
      <c r="P301" s="220">
        <f t="shared" si="53"/>
        <v>106667.15999999997</v>
      </c>
      <c r="Q301" s="220">
        <v>8888.93</v>
      </c>
      <c r="R301" s="220">
        <v>8888.93</v>
      </c>
      <c r="S301" s="220">
        <v>8888.93</v>
      </c>
      <c r="T301" s="220">
        <v>8888.93</v>
      </c>
      <c r="U301" s="220">
        <v>8888.93</v>
      </c>
      <c r="V301" s="220">
        <v>8888.93</v>
      </c>
      <c r="W301" s="220">
        <v>8888.93</v>
      </c>
      <c r="X301" s="220">
        <v>8888.93</v>
      </c>
      <c r="Y301" s="220">
        <v>8888.93</v>
      </c>
      <c r="Z301" s="220">
        <v>8888.93</v>
      </c>
      <c r="AA301" s="220">
        <v>8888.93</v>
      </c>
      <c r="AB301" s="220">
        <v>8888.93</v>
      </c>
      <c r="AC301" s="220">
        <v>8888.93</v>
      </c>
      <c r="AD301" s="220">
        <v>8888.93</v>
      </c>
      <c r="AE301" s="220">
        <v>8888.93</v>
      </c>
      <c r="AF301" s="220">
        <v>8888.93</v>
      </c>
      <c r="AG301" s="220">
        <f t="shared" si="54"/>
        <v>106667.15999999997</v>
      </c>
      <c r="AH301" s="234"/>
      <c r="AI301" s="235">
        <f t="shared" si="57"/>
        <v>28.81</v>
      </c>
      <c r="AJ301" s="235">
        <f t="shared" si="57"/>
        <v>28.81</v>
      </c>
      <c r="AK301" s="235">
        <f t="shared" si="57"/>
        <v>28.81</v>
      </c>
      <c r="AL301" s="235">
        <f t="shared" si="55"/>
        <v>28.81</v>
      </c>
      <c r="AM301" s="235">
        <f t="shared" si="55"/>
        <v>28.81</v>
      </c>
      <c r="AN301" s="235">
        <f t="shared" si="55"/>
        <v>28.81</v>
      </c>
      <c r="AO301" s="235">
        <f t="shared" si="55"/>
        <v>28.81</v>
      </c>
      <c r="AP301" s="235">
        <f t="shared" si="55"/>
        <v>28.81</v>
      </c>
      <c r="AQ301" s="235">
        <f t="shared" si="55"/>
        <v>28.81</v>
      </c>
      <c r="AR301" s="235">
        <f t="shared" si="48"/>
        <v>28.81</v>
      </c>
      <c r="AS301" s="235">
        <f t="shared" si="48"/>
        <v>28.81</v>
      </c>
      <c r="AT301" s="235">
        <f t="shared" si="48"/>
        <v>28.81</v>
      </c>
      <c r="AU301" s="236">
        <f t="shared" si="50"/>
        <v>345.71999999999997</v>
      </c>
      <c r="AV301" s="236">
        <f t="shared" si="51"/>
        <v>28.81</v>
      </c>
      <c r="AW301" s="236">
        <f t="shared" si="51"/>
        <v>28.81</v>
      </c>
      <c r="AX301" s="236">
        <f t="shared" si="51"/>
        <v>28.81</v>
      </c>
      <c r="AY301" s="236">
        <f t="shared" si="51"/>
        <v>28.81</v>
      </c>
      <c r="AZ301" s="236">
        <f t="shared" si="58"/>
        <v>17.190000000000001</v>
      </c>
      <c r="BA301" s="236">
        <f t="shared" si="58"/>
        <v>17.190000000000001</v>
      </c>
      <c r="BB301" s="236">
        <f t="shared" si="58"/>
        <v>17.190000000000001</v>
      </c>
      <c r="BC301" s="236">
        <f t="shared" si="56"/>
        <v>17.190000000000001</v>
      </c>
      <c r="BD301" s="236">
        <f t="shared" si="56"/>
        <v>17.190000000000001</v>
      </c>
      <c r="BE301" s="236">
        <f t="shared" si="56"/>
        <v>17.190000000000001</v>
      </c>
      <c r="BF301" s="236">
        <f t="shared" si="56"/>
        <v>17.190000000000001</v>
      </c>
      <c r="BG301" s="236">
        <f t="shared" si="56"/>
        <v>17.190000000000001</v>
      </c>
      <c r="BH301" s="236">
        <f t="shared" si="56"/>
        <v>17.190000000000001</v>
      </c>
      <c r="BI301" s="236">
        <f t="shared" si="49"/>
        <v>17.190000000000001</v>
      </c>
      <c r="BJ301" s="236">
        <f t="shared" si="49"/>
        <v>17.190000000000001</v>
      </c>
      <c r="BK301" s="236">
        <f t="shared" si="49"/>
        <v>17.190000000000001</v>
      </c>
      <c r="BL301" s="235">
        <f t="shared" si="52"/>
        <v>206.28</v>
      </c>
      <c r="BM301" s="234"/>
      <c r="BN301" s="234"/>
      <c r="BO301" s="234"/>
      <c r="BP301" s="234"/>
      <c r="BQ301" s="234"/>
      <c r="BR301" s="234"/>
      <c r="BS301" s="234"/>
      <c r="BT301" s="234"/>
      <c r="BU301" s="234"/>
      <c r="BV301" s="234"/>
      <c r="BW301" s="234"/>
      <c r="BX301" s="234"/>
      <c r="BY301" s="234"/>
      <c r="BZ301" s="234"/>
      <c r="CA301" s="234"/>
      <c r="CB301" s="234"/>
      <c r="CC301" s="234"/>
      <c r="CD301" s="234"/>
      <c r="CE301" s="234"/>
      <c r="CF301" s="234"/>
      <c r="CG301" s="234"/>
      <c r="CH301" s="234"/>
      <c r="CI301" s="234"/>
    </row>
    <row r="302" spans="1:87">
      <c r="A302" s="234" t="s">
        <v>515</v>
      </c>
      <c r="B302" s="231">
        <v>3.8900000000000004E-2</v>
      </c>
      <c r="C302" s="231">
        <v>2.3199999999999998E-2</v>
      </c>
      <c r="D302" s="220">
        <v>8861.01</v>
      </c>
      <c r="E302" s="220">
        <v>8861.01</v>
      </c>
      <c r="F302" s="220">
        <v>8861.01</v>
      </c>
      <c r="G302" s="220">
        <v>8861.01</v>
      </c>
      <c r="H302" s="220">
        <v>8861.01</v>
      </c>
      <c r="I302" s="220">
        <v>8861.01</v>
      </c>
      <c r="J302" s="220">
        <v>8861.01</v>
      </c>
      <c r="K302" s="220">
        <v>8861.01</v>
      </c>
      <c r="L302" s="220">
        <v>8861.01</v>
      </c>
      <c r="M302" s="220">
        <v>8861.01</v>
      </c>
      <c r="N302" s="220">
        <v>8861.01</v>
      </c>
      <c r="O302" s="220">
        <v>8861.01</v>
      </c>
      <c r="P302" s="220">
        <f t="shared" si="53"/>
        <v>106332.11999999998</v>
      </c>
      <c r="Q302" s="220">
        <v>8861.01</v>
      </c>
      <c r="R302" s="220">
        <v>8861.01</v>
      </c>
      <c r="S302" s="220">
        <v>8861.01</v>
      </c>
      <c r="T302" s="220">
        <v>8861.01</v>
      </c>
      <c r="U302" s="220">
        <v>8861.01</v>
      </c>
      <c r="V302" s="220">
        <v>8861.01</v>
      </c>
      <c r="W302" s="220">
        <v>8861.01</v>
      </c>
      <c r="X302" s="220">
        <v>8861.01</v>
      </c>
      <c r="Y302" s="220">
        <v>8861.01</v>
      </c>
      <c r="Z302" s="220">
        <v>1037462.01</v>
      </c>
      <c r="AA302" s="220">
        <v>2066063.01</v>
      </c>
      <c r="AB302" s="220">
        <v>2066063.01</v>
      </c>
      <c r="AC302" s="220">
        <v>2491691.0099999998</v>
      </c>
      <c r="AD302" s="220">
        <v>2917319.01</v>
      </c>
      <c r="AE302" s="220">
        <v>2917319.01</v>
      </c>
      <c r="AF302" s="220">
        <v>2917319.01</v>
      </c>
      <c r="AG302" s="220">
        <f t="shared" si="54"/>
        <v>16457541.119999999</v>
      </c>
      <c r="AH302" s="234"/>
      <c r="AI302" s="235">
        <f t="shared" si="57"/>
        <v>28.72</v>
      </c>
      <c r="AJ302" s="235">
        <f t="shared" si="57"/>
        <v>28.72</v>
      </c>
      <c r="AK302" s="235">
        <f t="shared" si="57"/>
        <v>28.72</v>
      </c>
      <c r="AL302" s="235">
        <f t="shared" si="55"/>
        <v>28.72</v>
      </c>
      <c r="AM302" s="235">
        <f t="shared" si="55"/>
        <v>28.72</v>
      </c>
      <c r="AN302" s="235">
        <f t="shared" si="55"/>
        <v>28.72</v>
      </c>
      <c r="AO302" s="235">
        <f t="shared" si="55"/>
        <v>28.72</v>
      </c>
      <c r="AP302" s="235">
        <f t="shared" si="55"/>
        <v>28.72</v>
      </c>
      <c r="AQ302" s="235">
        <f t="shared" si="55"/>
        <v>28.72</v>
      </c>
      <c r="AR302" s="235">
        <f t="shared" si="48"/>
        <v>28.72</v>
      </c>
      <c r="AS302" s="235">
        <f t="shared" si="48"/>
        <v>28.72</v>
      </c>
      <c r="AT302" s="235">
        <f t="shared" si="48"/>
        <v>28.72</v>
      </c>
      <c r="AU302" s="236">
        <f t="shared" si="50"/>
        <v>344.6400000000001</v>
      </c>
      <c r="AV302" s="236">
        <f t="shared" si="51"/>
        <v>28.72</v>
      </c>
      <c r="AW302" s="236">
        <f t="shared" si="51"/>
        <v>28.72</v>
      </c>
      <c r="AX302" s="236">
        <f t="shared" si="51"/>
        <v>28.72</v>
      </c>
      <c r="AY302" s="236">
        <f t="shared" si="51"/>
        <v>28.72</v>
      </c>
      <c r="AZ302" s="236">
        <f t="shared" si="58"/>
        <v>17.13</v>
      </c>
      <c r="BA302" s="236">
        <f t="shared" si="58"/>
        <v>17.13</v>
      </c>
      <c r="BB302" s="236">
        <f t="shared" si="58"/>
        <v>17.13</v>
      </c>
      <c r="BC302" s="236">
        <f t="shared" si="56"/>
        <v>17.13</v>
      </c>
      <c r="BD302" s="236">
        <f t="shared" si="56"/>
        <v>17.13</v>
      </c>
      <c r="BE302" s="236">
        <f t="shared" si="56"/>
        <v>2005.76</v>
      </c>
      <c r="BF302" s="236">
        <f t="shared" si="56"/>
        <v>3994.39</v>
      </c>
      <c r="BG302" s="236">
        <f t="shared" si="56"/>
        <v>3994.39</v>
      </c>
      <c r="BH302" s="236">
        <f t="shared" si="56"/>
        <v>4817.2700000000004</v>
      </c>
      <c r="BI302" s="236">
        <f t="shared" si="49"/>
        <v>5640.15</v>
      </c>
      <c r="BJ302" s="236">
        <f t="shared" si="49"/>
        <v>5640.15</v>
      </c>
      <c r="BK302" s="236">
        <f t="shared" si="49"/>
        <v>5640.15</v>
      </c>
      <c r="BL302" s="235">
        <f t="shared" si="52"/>
        <v>31817.910000000003</v>
      </c>
      <c r="BM302" s="234"/>
      <c r="BN302" s="234"/>
      <c r="BO302" s="234"/>
      <c r="BP302" s="234"/>
      <c r="BQ302" s="234"/>
      <c r="BR302" s="234"/>
      <c r="BS302" s="234"/>
      <c r="BT302" s="234"/>
      <c r="BU302" s="234"/>
      <c r="BV302" s="234"/>
      <c r="BW302" s="234"/>
      <c r="BX302" s="234"/>
      <c r="BY302" s="234"/>
      <c r="BZ302" s="234"/>
      <c r="CA302" s="234"/>
      <c r="CB302" s="234"/>
      <c r="CC302" s="234"/>
      <c r="CD302" s="234"/>
      <c r="CE302" s="234"/>
      <c r="CF302" s="234"/>
      <c r="CG302" s="234"/>
      <c r="CH302" s="234"/>
      <c r="CI302" s="234"/>
    </row>
    <row r="303" spans="1:87">
      <c r="A303" s="234" t="s">
        <v>516</v>
      </c>
      <c r="B303" s="231">
        <v>3.9099999999999996E-2</v>
      </c>
      <c r="C303" s="231">
        <v>2.3300000000000001E-2</v>
      </c>
      <c r="D303" s="220">
        <v>9113.52</v>
      </c>
      <c r="E303" s="220">
        <v>9113.52</v>
      </c>
      <c r="F303" s="220">
        <v>9113.52</v>
      </c>
      <c r="G303" s="220">
        <v>9113.52</v>
      </c>
      <c r="H303" s="220">
        <v>9113.52</v>
      </c>
      <c r="I303" s="220">
        <v>9113.52</v>
      </c>
      <c r="J303" s="220">
        <v>9113.52</v>
      </c>
      <c r="K303" s="220">
        <v>9113.52</v>
      </c>
      <c r="L303" s="220">
        <v>9113.52</v>
      </c>
      <c r="M303" s="220">
        <v>9113.52</v>
      </c>
      <c r="N303" s="220">
        <v>9113.52</v>
      </c>
      <c r="O303" s="220">
        <v>9113.52</v>
      </c>
      <c r="P303" s="220">
        <f t="shared" si="53"/>
        <v>109362.24000000003</v>
      </c>
      <c r="Q303" s="220">
        <v>9113.52</v>
      </c>
      <c r="R303" s="220">
        <v>9113.52</v>
      </c>
      <c r="S303" s="220">
        <v>9113.52</v>
      </c>
      <c r="T303" s="220">
        <v>9113.52</v>
      </c>
      <c r="U303" s="220">
        <v>9113.52</v>
      </c>
      <c r="V303" s="220">
        <v>9113.52</v>
      </c>
      <c r="W303" s="220">
        <v>9113.52</v>
      </c>
      <c r="X303" s="220">
        <v>9113.52</v>
      </c>
      <c r="Y303" s="220">
        <v>9113.52</v>
      </c>
      <c r="Z303" s="220">
        <v>9113.52</v>
      </c>
      <c r="AA303" s="220">
        <v>9113.52</v>
      </c>
      <c r="AB303" s="220">
        <v>9113.52</v>
      </c>
      <c r="AC303" s="220">
        <v>9113.52</v>
      </c>
      <c r="AD303" s="220">
        <v>9113.52</v>
      </c>
      <c r="AE303" s="220">
        <v>9113.52</v>
      </c>
      <c r="AF303" s="220">
        <v>9113.52</v>
      </c>
      <c r="AG303" s="220">
        <f t="shared" si="54"/>
        <v>109362.24000000003</v>
      </c>
      <c r="AH303" s="234"/>
      <c r="AI303" s="235">
        <f t="shared" si="57"/>
        <v>29.69</v>
      </c>
      <c r="AJ303" s="235">
        <f t="shared" si="57"/>
        <v>29.69</v>
      </c>
      <c r="AK303" s="235">
        <f t="shared" si="57"/>
        <v>29.69</v>
      </c>
      <c r="AL303" s="235">
        <f t="shared" si="55"/>
        <v>29.69</v>
      </c>
      <c r="AM303" s="235">
        <f t="shared" si="55"/>
        <v>29.69</v>
      </c>
      <c r="AN303" s="235">
        <f t="shared" si="55"/>
        <v>29.69</v>
      </c>
      <c r="AO303" s="235">
        <f t="shared" si="55"/>
        <v>29.69</v>
      </c>
      <c r="AP303" s="235">
        <f t="shared" si="55"/>
        <v>29.69</v>
      </c>
      <c r="AQ303" s="235">
        <f t="shared" si="55"/>
        <v>29.69</v>
      </c>
      <c r="AR303" s="235">
        <f t="shared" si="48"/>
        <v>29.69</v>
      </c>
      <c r="AS303" s="235">
        <f t="shared" si="48"/>
        <v>29.69</v>
      </c>
      <c r="AT303" s="235">
        <f t="shared" si="48"/>
        <v>29.69</v>
      </c>
      <c r="AU303" s="236">
        <f t="shared" si="50"/>
        <v>356.28000000000003</v>
      </c>
      <c r="AV303" s="236">
        <f t="shared" si="51"/>
        <v>29.69</v>
      </c>
      <c r="AW303" s="236">
        <f t="shared" si="51"/>
        <v>29.69</v>
      </c>
      <c r="AX303" s="236">
        <f t="shared" si="51"/>
        <v>29.69</v>
      </c>
      <c r="AY303" s="236">
        <f t="shared" si="51"/>
        <v>29.69</v>
      </c>
      <c r="AZ303" s="236">
        <f t="shared" si="58"/>
        <v>17.7</v>
      </c>
      <c r="BA303" s="236">
        <f t="shared" si="58"/>
        <v>17.7</v>
      </c>
      <c r="BB303" s="236">
        <f t="shared" si="58"/>
        <v>17.7</v>
      </c>
      <c r="BC303" s="236">
        <f t="shared" si="56"/>
        <v>17.7</v>
      </c>
      <c r="BD303" s="236">
        <f t="shared" si="56"/>
        <v>17.7</v>
      </c>
      <c r="BE303" s="236">
        <f t="shared" si="56"/>
        <v>17.7</v>
      </c>
      <c r="BF303" s="236">
        <f t="shared" si="56"/>
        <v>17.7</v>
      </c>
      <c r="BG303" s="236">
        <f t="shared" si="56"/>
        <v>17.7</v>
      </c>
      <c r="BH303" s="236">
        <f t="shared" si="56"/>
        <v>17.7</v>
      </c>
      <c r="BI303" s="236">
        <f t="shared" si="49"/>
        <v>17.7</v>
      </c>
      <c r="BJ303" s="236">
        <f t="shared" si="49"/>
        <v>17.7</v>
      </c>
      <c r="BK303" s="236">
        <f t="shared" si="49"/>
        <v>17.7</v>
      </c>
      <c r="BL303" s="235">
        <f t="shared" si="52"/>
        <v>212.39999999999995</v>
      </c>
      <c r="BM303" s="234"/>
      <c r="BN303" s="234"/>
      <c r="BO303" s="234"/>
      <c r="BP303" s="234"/>
      <c r="BQ303" s="234"/>
      <c r="BR303" s="234"/>
      <c r="BS303" s="234"/>
      <c r="BT303" s="234"/>
      <c r="BU303" s="234"/>
      <c r="BV303" s="234"/>
      <c r="BW303" s="234"/>
      <c r="BX303" s="234"/>
      <c r="BY303" s="234"/>
      <c r="BZ303" s="234"/>
      <c r="CA303" s="234"/>
      <c r="CB303" s="234"/>
      <c r="CC303" s="234"/>
      <c r="CD303" s="234"/>
      <c r="CE303" s="234"/>
      <c r="CF303" s="234"/>
      <c r="CG303" s="234"/>
      <c r="CH303" s="234"/>
      <c r="CI303" s="234"/>
    </row>
    <row r="304" spans="1:87">
      <c r="A304" s="234" t="s">
        <v>517</v>
      </c>
      <c r="B304" s="231">
        <v>8.6E-3</v>
      </c>
      <c r="C304" s="231">
        <v>8.6E-3</v>
      </c>
      <c r="D304" s="220">
        <v>27309924.550000001</v>
      </c>
      <c r="E304" s="220">
        <v>27309924.550000001</v>
      </c>
      <c r="F304" s="220">
        <v>27309924.550000001</v>
      </c>
      <c r="G304" s="220">
        <v>27309924.550000001</v>
      </c>
      <c r="H304" s="220">
        <v>27309924.550000001</v>
      </c>
      <c r="I304" s="220">
        <v>27309924.550000001</v>
      </c>
      <c r="J304" s="220">
        <v>27520177.515000001</v>
      </c>
      <c r="K304" s="220">
        <v>27971508.245000001</v>
      </c>
      <c r="L304" s="220">
        <v>28212586.010000002</v>
      </c>
      <c r="M304" s="220">
        <v>28212586.010000002</v>
      </c>
      <c r="N304" s="220">
        <v>28212586.010000002</v>
      </c>
      <c r="O304" s="220">
        <v>28212586.010000002</v>
      </c>
      <c r="P304" s="220">
        <f t="shared" si="53"/>
        <v>332201577.09999996</v>
      </c>
      <c r="Q304" s="220">
        <v>28212586.010000002</v>
      </c>
      <c r="R304" s="220">
        <v>28212586.010000002</v>
      </c>
      <c r="S304" s="220">
        <v>28212586.010000002</v>
      </c>
      <c r="T304" s="220">
        <v>28212586.010000002</v>
      </c>
      <c r="U304" s="220">
        <v>28212586.010000002</v>
      </c>
      <c r="V304" s="220">
        <v>28212586.010000002</v>
      </c>
      <c r="W304" s="220">
        <v>28212586.010000002</v>
      </c>
      <c r="X304" s="220">
        <v>28212586.010000002</v>
      </c>
      <c r="Y304" s="220">
        <v>29718295.600000001</v>
      </c>
      <c r="Z304" s="220">
        <v>31224005.190000001</v>
      </c>
      <c r="AA304" s="220">
        <v>31224005.190000001</v>
      </c>
      <c r="AB304" s="220">
        <v>31224005.190000001</v>
      </c>
      <c r="AC304" s="220">
        <v>31224005.190000001</v>
      </c>
      <c r="AD304" s="220">
        <v>32010367.650000002</v>
      </c>
      <c r="AE304" s="220">
        <v>32796730.109999999</v>
      </c>
      <c r="AF304" s="220">
        <v>33751125.409999996</v>
      </c>
      <c r="AG304" s="220">
        <f t="shared" si="54"/>
        <v>366022883.57000005</v>
      </c>
      <c r="AH304" s="234"/>
      <c r="AI304" s="235">
        <f t="shared" si="57"/>
        <v>19572.11</v>
      </c>
      <c r="AJ304" s="235">
        <f t="shared" si="57"/>
        <v>19572.11</v>
      </c>
      <c r="AK304" s="235">
        <f t="shared" si="57"/>
        <v>19572.11</v>
      </c>
      <c r="AL304" s="235">
        <f t="shared" si="55"/>
        <v>19572.11</v>
      </c>
      <c r="AM304" s="235">
        <f t="shared" si="55"/>
        <v>19572.11</v>
      </c>
      <c r="AN304" s="235">
        <f t="shared" si="55"/>
        <v>19572.11</v>
      </c>
      <c r="AO304" s="235">
        <f t="shared" si="55"/>
        <v>19722.79</v>
      </c>
      <c r="AP304" s="235">
        <f t="shared" si="55"/>
        <v>20046.25</v>
      </c>
      <c r="AQ304" s="235">
        <f t="shared" si="55"/>
        <v>20219.02</v>
      </c>
      <c r="AR304" s="235">
        <f t="shared" si="48"/>
        <v>20219.02</v>
      </c>
      <c r="AS304" s="235">
        <f t="shared" si="48"/>
        <v>20219.02</v>
      </c>
      <c r="AT304" s="235">
        <f t="shared" si="48"/>
        <v>20219.02</v>
      </c>
      <c r="AU304" s="236">
        <f t="shared" si="50"/>
        <v>238077.77999999997</v>
      </c>
      <c r="AV304" s="236">
        <f t="shared" si="51"/>
        <v>20219.02</v>
      </c>
      <c r="AW304" s="236">
        <f t="shared" si="51"/>
        <v>20219.02</v>
      </c>
      <c r="AX304" s="236">
        <f t="shared" si="51"/>
        <v>20219.02</v>
      </c>
      <c r="AY304" s="236">
        <f t="shared" si="51"/>
        <v>20219.02</v>
      </c>
      <c r="AZ304" s="236">
        <f t="shared" si="58"/>
        <v>20219.02</v>
      </c>
      <c r="BA304" s="236">
        <f t="shared" si="58"/>
        <v>20219.02</v>
      </c>
      <c r="BB304" s="236">
        <f t="shared" si="58"/>
        <v>20219.02</v>
      </c>
      <c r="BC304" s="236">
        <f t="shared" si="56"/>
        <v>20219.02</v>
      </c>
      <c r="BD304" s="236">
        <f t="shared" si="56"/>
        <v>21298.11</v>
      </c>
      <c r="BE304" s="236">
        <f t="shared" si="56"/>
        <v>22377.200000000001</v>
      </c>
      <c r="BF304" s="236">
        <f t="shared" si="56"/>
        <v>22377.200000000001</v>
      </c>
      <c r="BG304" s="236">
        <f t="shared" si="56"/>
        <v>22377.200000000001</v>
      </c>
      <c r="BH304" s="236">
        <f t="shared" si="56"/>
        <v>22377.200000000001</v>
      </c>
      <c r="BI304" s="236">
        <f t="shared" si="49"/>
        <v>22940.76</v>
      </c>
      <c r="BJ304" s="236">
        <f t="shared" si="49"/>
        <v>23504.32</v>
      </c>
      <c r="BK304" s="236">
        <f t="shared" si="49"/>
        <v>24188.31</v>
      </c>
      <c r="BL304" s="235">
        <f t="shared" si="52"/>
        <v>262316.38000000006</v>
      </c>
      <c r="BM304" s="234"/>
      <c r="BN304" s="234"/>
      <c r="BO304" s="234"/>
      <c r="BP304" s="234"/>
      <c r="BQ304" s="234"/>
      <c r="BR304" s="234"/>
      <c r="BS304" s="235"/>
      <c r="BT304" s="235"/>
      <c r="BU304" s="234"/>
      <c r="BV304" s="234"/>
      <c r="BW304" s="234"/>
      <c r="BX304" s="234"/>
      <c r="BY304" s="234"/>
      <c r="BZ304" s="234"/>
      <c r="CA304" s="234"/>
      <c r="CB304" s="234"/>
      <c r="CC304" s="234"/>
      <c r="CD304" s="234"/>
      <c r="CE304" s="234"/>
      <c r="CF304" s="234"/>
      <c r="CG304" s="234"/>
      <c r="CH304" s="234"/>
      <c r="CI304" s="234"/>
    </row>
    <row r="305" spans="1:87">
      <c r="A305" s="234" t="s">
        <v>518</v>
      </c>
      <c r="B305" s="231">
        <v>8.6E-3</v>
      </c>
      <c r="C305" s="231">
        <v>8.6E-3</v>
      </c>
      <c r="D305" s="220">
        <v>439.53000000000003</v>
      </c>
      <c r="E305" s="220">
        <v>439.53000000000003</v>
      </c>
      <c r="F305" s="220">
        <v>439.53000000000003</v>
      </c>
      <c r="G305" s="220">
        <v>439.53000000000003</v>
      </c>
      <c r="H305" s="220">
        <v>439.53000000000003</v>
      </c>
      <c r="I305" s="220">
        <v>439.53000000000003</v>
      </c>
      <c r="J305" s="220">
        <v>439.53000000000003</v>
      </c>
      <c r="K305" s="220">
        <v>439.53000000000003</v>
      </c>
      <c r="L305" s="220">
        <v>439.53000000000003</v>
      </c>
      <c r="M305" s="220">
        <v>439.53000000000003</v>
      </c>
      <c r="N305" s="220">
        <v>439.53000000000003</v>
      </c>
      <c r="O305" s="220">
        <v>439.53000000000003</v>
      </c>
      <c r="P305" s="220">
        <f t="shared" si="53"/>
        <v>5274.3600000000006</v>
      </c>
      <c r="Q305" s="220">
        <v>439.53000000000003</v>
      </c>
      <c r="R305" s="220">
        <v>439.53000000000003</v>
      </c>
      <c r="S305" s="220">
        <v>439.53000000000003</v>
      </c>
      <c r="T305" s="220">
        <v>439.53000000000003</v>
      </c>
      <c r="U305" s="220">
        <v>439.53000000000003</v>
      </c>
      <c r="V305" s="220">
        <v>439.53000000000003</v>
      </c>
      <c r="W305" s="220">
        <v>439.53000000000003</v>
      </c>
      <c r="X305" s="220">
        <v>439.53000000000003</v>
      </c>
      <c r="Y305" s="220">
        <v>439.53000000000003</v>
      </c>
      <c r="Z305" s="220">
        <v>439.53000000000003</v>
      </c>
      <c r="AA305" s="220">
        <v>439.53000000000003</v>
      </c>
      <c r="AB305" s="220">
        <v>439.53000000000003</v>
      </c>
      <c r="AC305" s="220">
        <v>439.53000000000003</v>
      </c>
      <c r="AD305" s="220">
        <v>439.53000000000003</v>
      </c>
      <c r="AE305" s="220">
        <v>439.53000000000003</v>
      </c>
      <c r="AF305" s="220">
        <v>439.53000000000003</v>
      </c>
      <c r="AG305" s="220">
        <f t="shared" si="54"/>
        <v>5274.3600000000006</v>
      </c>
      <c r="AH305" s="234"/>
      <c r="AI305" s="235">
        <f t="shared" si="57"/>
        <v>0.31</v>
      </c>
      <c r="AJ305" s="235">
        <f t="shared" si="57"/>
        <v>0.31</v>
      </c>
      <c r="AK305" s="235">
        <f t="shared" si="57"/>
        <v>0.31</v>
      </c>
      <c r="AL305" s="235">
        <f t="shared" si="55"/>
        <v>0.31</v>
      </c>
      <c r="AM305" s="235">
        <f t="shared" si="55"/>
        <v>0.31</v>
      </c>
      <c r="AN305" s="235">
        <f t="shared" si="55"/>
        <v>0.31</v>
      </c>
      <c r="AO305" s="235">
        <f t="shared" si="55"/>
        <v>0.31</v>
      </c>
      <c r="AP305" s="235">
        <f t="shared" si="55"/>
        <v>0.31</v>
      </c>
      <c r="AQ305" s="235">
        <f t="shared" si="55"/>
        <v>0.31</v>
      </c>
      <c r="AR305" s="235">
        <f t="shared" si="48"/>
        <v>0.31</v>
      </c>
      <c r="AS305" s="235">
        <f t="shared" si="48"/>
        <v>0.31</v>
      </c>
      <c r="AT305" s="235">
        <f t="shared" si="48"/>
        <v>0.31</v>
      </c>
      <c r="AU305" s="236">
        <f t="shared" si="50"/>
        <v>3.72</v>
      </c>
      <c r="AV305" s="236">
        <f t="shared" si="51"/>
        <v>0.31</v>
      </c>
      <c r="AW305" s="236">
        <f t="shared" si="51"/>
        <v>0.31</v>
      </c>
      <c r="AX305" s="236">
        <f t="shared" si="51"/>
        <v>0.31</v>
      </c>
      <c r="AY305" s="236">
        <f t="shared" si="51"/>
        <v>0.31</v>
      </c>
      <c r="AZ305" s="236">
        <f t="shared" si="58"/>
        <v>0.31</v>
      </c>
      <c r="BA305" s="236">
        <f t="shared" si="58"/>
        <v>0.31</v>
      </c>
      <c r="BB305" s="236">
        <f t="shared" si="58"/>
        <v>0.31</v>
      </c>
      <c r="BC305" s="236">
        <f t="shared" si="56"/>
        <v>0.31</v>
      </c>
      <c r="BD305" s="236">
        <f t="shared" si="56"/>
        <v>0.31</v>
      </c>
      <c r="BE305" s="236">
        <f t="shared" si="56"/>
        <v>0.31</v>
      </c>
      <c r="BF305" s="236">
        <f t="shared" si="56"/>
        <v>0.31</v>
      </c>
      <c r="BG305" s="236">
        <f t="shared" si="56"/>
        <v>0.31</v>
      </c>
      <c r="BH305" s="236">
        <f t="shared" si="56"/>
        <v>0.31</v>
      </c>
      <c r="BI305" s="236">
        <f t="shared" si="49"/>
        <v>0.31</v>
      </c>
      <c r="BJ305" s="236">
        <f t="shared" si="49"/>
        <v>0.31</v>
      </c>
      <c r="BK305" s="236">
        <f t="shared" si="49"/>
        <v>0.31</v>
      </c>
      <c r="BL305" s="235">
        <f t="shared" si="52"/>
        <v>3.72</v>
      </c>
      <c r="BM305" s="234"/>
      <c r="BN305" s="234"/>
      <c r="BO305" s="234"/>
      <c r="BP305" s="234"/>
      <c r="BQ305" s="234"/>
      <c r="BR305" s="234"/>
      <c r="BS305" s="235"/>
      <c r="BT305" s="235"/>
      <c r="BU305" s="234"/>
      <c r="BV305" s="234"/>
      <c r="BW305" s="234"/>
      <c r="BX305" s="234"/>
      <c r="BY305" s="234"/>
      <c r="BZ305" s="234"/>
      <c r="CA305" s="234"/>
      <c r="CB305" s="234"/>
      <c r="CC305" s="234"/>
      <c r="CD305" s="234"/>
      <c r="CE305" s="234"/>
      <c r="CF305" s="234"/>
      <c r="CG305" s="234"/>
      <c r="CH305" s="234"/>
      <c r="CI305" s="234"/>
    </row>
    <row r="306" spans="1:87">
      <c r="A306" s="234" t="s">
        <v>519</v>
      </c>
      <c r="B306" s="231">
        <v>8.6E-3</v>
      </c>
      <c r="C306" s="231">
        <v>8.6E-3</v>
      </c>
      <c r="D306" s="220">
        <v>2241681.4</v>
      </c>
      <c r="E306" s="220">
        <v>2241681.4</v>
      </c>
      <c r="F306" s="220">
        <v>2241681.4</v>
      </c>
      <c r="G306" s="220">
        <v>2241681.4</v>
      </c>
      <c r="H306" s="220">
        <v>2241681.4</v>
      </c>
      <c r="I306" s="220">
        <v>2241681.4</v>
      </c>
      <c r="J306" s="220">
        <v>2241681.4</v>
      </c>
      <c r="K306" s="220">
        <v>2241681.4</v>
      </c>
      <c r="L306" s="220">
        <v>2241681.4</v>
      </c>
      <c r="M306" s="220">
        <v>2241681.4</v>
      </c>
      <c r="N306" s="220">
        <v>2241681.4</v>
      </c>
      <c r="O306" s="220">
        <v>2241681.4</v>
      </c>
      <c r="P306" s="220">
        <f t="shared" si="53"/>
        <v>26900176.799999993</v>
      </c>
      <c r="Q306" s="220">
        <v>2536481.645</v>
      </c>
      <c r="R306" s="220">
        <v>2831281.8899999997</v>
      </c>
      <c r="S306" s="220">
        <v>2831281.8899999997</v>
      </c>
      <c r="T306" s="220">
        <v>2831281.8899999997</v>
      </c>
      <c r="U306" s="220">
        <v>2831281.8899999997</v>
      </c>
      <c r="V306" s="220">
        <v>2831281.8899999997</v>
      </c>
      <c r="W306" s="220">
        <v>2831281.8899999997</v>
      </c>
      <c r="X306" s="220">
        <v>2831281.8899999997</v>
      </c>
      <c r="Y306" s="220">
        <v>2831281.8899999997</v>
      </c>
      <c r="Z306" s="220">
        <v>2831281.8899999997</v>
      </c>
      <c r="AA306" s="220">
        <v>2831281.8899999997</v>
      </c>
      <c r="AB306" s="220">
        <v>2831281.8899999997</v>
      </c>
      <c r="AC306" s="220">
        <v>2831281.8899999997</v>
      </c>
      <c r="AD306" s="220">
        <v>2831281.8899999997</v>
      </c>
      <c r="AE306" s="220">
        <v>2831281.8899999997</v>
      </c>
      <c r="AF306" s="220">
        <v>2831281.8899999997</v>
      </c>
      <c r="AG306" s="220">
        <f t="shared" si="54"/>
        <v>33975382.68</v>
      </c>
      <c r="AH306" s="234"/>
      <c r="AI306" s="235">
        <f t="shared" si="57"/>
        <v>1606.54</v>
      </c>
      <c r="AJ306" s="235">
        <f t="shared" si="57"/>
        <v>1606.54</v>
      </c>
      <c r="AK306" s="235">
        <f t="shared" si="57"/>
        <v>1606.54</v>
      </c>
      <c r="AL306" s="235">
        <f t="shared" si="55"/>
        <v>1606.54</v>
      </c>
      <c r="AM306" s="235">
        <f t="shared" si="55"/>
        <v>1606.54</v>
      </c>
      <c r="AN306" s="235">
        <f t="shared" si="55"/>
        <v>1606.54</v>
      </c>
      <c r="AO306" s="235">
        <f t="shared" si="55"/>
        <v>1606.54</v>
      </c>
      <c r="AP306" s="235">
        <f t="shared" si="55"/>
        <v>1606.54</v>
      </c>
      <c r="AQ306" s="235">
        <f t="shared" si="55"/>
        <v>1606.54</v>
      </c>
      <c r="AR306" s="235">
        <f t="shared" si="48"/>
        <v>1606.54</v>
      </c>
      <c r="AS306" s="235">
        <f t="shared" si="48"/>
        <v>1606.54</v>
      </c>
      <c r="AT306" s="235">
        <f t="shared" si="48"/>
        <v>1606.54</v>
      </c>
      <c r="AU306" s="236">
        <f t="shared" si="50"/>
        <v>19278.480000000003</v>
      </c>
      <c r="AV306" s="236">
        <f t="shared" si="51"/>
        <v>1817.81</v>
      </c>
      <c r="AW306" s="236">
        <f t="shared" si="51"/>
        <v>2029.09</v>
      </c>
      <c r="AX306" s="236">
        <f t="shared" si="51"/>
        <v>2029.09</v>
      </c>
      <c r="AY306" s="236">
        <f t="shared" si="51"/>
        <v>2029.09</v>
      </c>
      <c r="AZ306" s="236">
        <f t="shared" si="58"/>
        <v>2029.09</v>
      </c>
      <c r="BA306" s="236">
        <f t="shared" si="58"/>
        <v>2029.09</v>
      </c>
      <c r="BB306" s="236">
        <f t="shared" si="58"/>
        <v>2029.09</v>
      </c>
      <c r="BC306" s="236">
        <f t="shared" si="56"/>
        <v>2029.09</v>
      </c>
      <c r="BD306" s="236">
        <f t="shared" si="56"/>
        <v>2029.09</v>
      </c>
      <c r="BE306" s="236">
        <f t="shared" si="56"/>
        <v>2029.09</v>
      </c>
      <c r="BF306" s="236">
        <f t="shared" si="56"/>
        <v>2029.09</v>
      </c>
      <c r="BG306" s="236">
        <f t="shared" si="56"/>
        <v>2029.09</v>
      </c>
      <c r="BH306" s="236">
        <f t="shared" si="56"/>
        <v>2029.09</v>
      </c>
      <c r="BI306" s="236">
        <f t="shared" si="49"/>
        <v>2029.09</v>
      </c>
      <c r="BJ306" s="236">
        <f t="shared" si="49"/>
        <v>2029.09</v>
      </c>
      <c r="BK306" s="236">
        <f t="shared" si="49"/>
        <v>2029.09</v>
      </c>
      <c r="BL306" s="235">
        <f t="shared" si="52"/>
        <v>24349.079999999998</v>
      </c>
      <c r="BM306" s="234"/>
      <c r="BN306" s="234"/>
      <c r="BO306" s="234"/>
      <c r="BP306" s="234"/>
      <c r="BQ306" s="234"/>
      <c r="BR306" s="234"/>
      <c r="BS306" s="235"/>
      <c r="BT306" s="235"/>
      <c r="BU306" s="234"/>
      <c r="BV306" s="234"/>
      <c r="BW306" s="234"/>
      <c r="BX306" s="234"/>
      <c r="BY306" s="234"/>
      <c r="BZ306" s="234"/>
      <c r="CA306" s="234"/>
      <c r="CB306" s="234"/>
      <c r="CC306" s="234"/>
      <c r="CD306" s="234"/>
      <c r="CE306" s="234"/>
      <c r="CF306" s="234"/>
      <c r="CG306" s="234"/>
      <c r="CH306" s="234"/>
      <c r="CI306" s="234"/>
    </row>
    <row r="307" spans="1:87">
      <c r="A307" s="234" t="s">
        <v>520</v>
      </c>
      <c r="B307" s="231">
        <v>0</v>
      </c>
      <c r="C307" s="231">
        <v>0</v>
      </c>
      <c r="D307" s="220">
        <v>2316808.87</v>
      </c>
      <c r="E307" s="220">
        <v>2316808.87</v>
      </c>
      <c r="F307" s="220">
        <v>2316808.87</v>
      </c>
      <c r="G307" s="220">
        <v>2316808.87</v>
      </c>
      <c r="H307" s="220">
        <v>2316808.87</v>
      </c>
      <c r="I307" s="220">
        <v>2316808.87</v>
      </c>
      <c r="J307" s="220">
        <v>2321387.5700000003</v>
      </c>
      <c r="K307" s="220">
        <v>2325966.27</v>
      </c>
      <c r="L307" s="220">
        <v>2325966.27</v>
      </c>
      <c r="M307" s="220">
        <v>2325966.27</v>
      </c>
      <c r="N307" s="220">
        <v>2325966.27</v>
      </c>
      <c r="O307" s="220">
        <v>2325966.27</v>
      </c>
      <c r="P307" s="220">
        <f t="shared" si="53"/>
        <v>27852072.140000001</v>
      </c>
      <c r="Q307" s="220">
        <v>2417825.5950000002</v>
      </c>
      <c r="R307" s="220">
        <v>2509684.92</v>
      </c>
      <c r="S307" s="220">
        <v>2509684.92</v>
      </c>
      <c r="T307" s="220">
        <v>2509684.92</v>
      </c>
      <c r="U307" s="220">
        <v>2509684.92</v>
      </c>
      <c r="V307" s="220">
        <v>2509684.92</v>
      </c>
      <c r="W307" s="220">
        <v>2509684.92</v>
      </c>
      <c r="X307" s="220">
        <v>2509684.92</v>
      </c>
      <c r="Y307" s="220">
        <v>2509684.92</v>
      </c>
      <c r="Z307" s="220">
        <v>2509684.92</v>
      </c>
      <c r="AA307" s="220">
        <v>2509684.92</v>
      </c>
      <c r="AB307" s="220">
        <v>2509684.92</v>
      </c>
      <c r="AC307" s="220">
        <v>2509684.92</v>
      </c>
      <c r="AD307" s="220">
        <v>2509684.92</v>
      </c>
      <c r="AE307" s="220">
        <v>2509684.92</v>
      </c>
      <c r="AF307" s="220">
        <v>2509684.92</v>
      </c>
      <c r="AG307" s="220">
        <f t="shared" si="54"/>
        <v>30116219.040000007</v>
      </c>
      <c r="AH307" s="234"/>
      <c r="AI307" s="235">
        <f t="shared" si="57"/>
        <v>0</v>
      </c>
      <c r="AJ307" s="235">
        <f t="shared" si="57"/>
        <v>0</v>
      </c>
      <c r="AK307" s="235">
        <f t="shared" si="57"/>
        <v>0</v>
      </c>
      <c r="AL307" s="235">
        <f t="shared" si="55"/>
        <v>0</v>
      </c>
      <c r="AM307" s="235">
        <f t="shared" si="55"/>
        <v>0</v>
      </c>
      <c r="AN307" s="235">
        <f t="shared" si="55"/>
        <v>0</v>
      </c>
      <c r="AO307" s="235">
        <f t="shared" si="55"/>
        <v>0</v>
      </c>
      <c r="AP307" s="235">
        <f t="shared" si="55"/>
        <v>0</v>
      </c>
      <c r="AQ307" s="235">
        <f t="shared" si="55"/>
        <v>0</v>
      </c>
      <c r="AR307" s="235">
        <f t="shared" si="48"/>
        <v>0</v>
      </c>
      <c r="AS307" s="235">
        <f t="shared" si="48"/>
        <v>0</v>
      </c>
      <c r="AT307" s="235">
        <f t="shared" si="48"/>
        <v>0</v>
      </c>
      <c r="AU307" s="236">
        <f t="shared" si="50"/>
        <v>0</v>
      </c>
      <c r="AV307" s="236">
        <f t="shared" si="51"/>
        <v>0</v>
      </c>
      <c r="AW307" s="236">
        <f t="shared" si="51"/>
        <v>0</v>
      </c>
      <c r="AX307" s="236">
        <f t="shared" si="51"/>
        <v>0</v>
      </c>
      <c r="AY307" s="236">
        <f t="shared" si="51"/>
        <v>0</v>
      </c>
      <c r="AZ307" s="236">
        <f t="shared" si="58"/>
        <v>0</v>
      </c>
      <c r="BA307" s="236">
        <f t="shared" si="58"/>
        <v>0</v>
      </c>
      <c r="BB307" s="236">
        <f t="shared" si="58"/>
        <v>0</v>
      </c>
      <c r="BC307" s="236">
        <f t="shared" si="56"/>
        <v>0</v>
      </c>
      <c r="BD307" s="236">
        <f t="shared" si="56"/>
        <v>0</v>
      </c>
      <c r="BE307" s="236">
        <f t="shared" si="56"/>
        <v>0</v>
      </c>
      <c r="BF307" s="236">
        <f t="shared" si="56"/>
        <v>0</v>
      </c>
      <c r="BG307" s="236">
        <f t="shared" si="56"/>
        <v>0</v>
      </c>
      <c r="BH307" s="236">
        <f t="shared" si="56"/>
        <v>0</v>
      </c>
      <c r="BI307" s="236">
        <f t="shared" si="49"/>
        <v>0</v>
      </c>
      <c r="BJ307" s="236">
        <f t="shared" si="49"/>
        <v>0</v>
      </c>
      <c r="BK307" s="236">
        <f t="shared" si="49"/>
        <v>0</v>
      </c>
      <c r="BL307" s="235">
        <f t="shared" si="52"/>
        <v>0</v>
      </c>
      <c r="BM307" s="234"/>
      <c r="BN307" s="234"/>
      <c r="BO307" s="234"/>
      <c r="BP307" s="234"/>
      <c r="BQ307" s="234"/>
      <c r="BR307" s="234"/>
      <c r="BS307" s="235"/>
      <c r="BT307" s="235"/>
      <c r="BU307" s="234"/>
      <c r="BV307" s="234"/>
      <c r="BW307" s="234"/>
      <c r="BX307" s="234"/>
      <c r="BY307" s="234"/>
      <c r="BZ307" s="234"/>
      <c r="CA307" s="234"/>
      <c r="CB307" s="234"/>
      <c r="CC307" s="234"/>
      <c r="CD307" s="234"/>
      <c r="CE307" s="234"/>
      <c r="CF307" s="234"/>
      <c r="CG307" s="234"/>
      <c r="CH307" s="234"/>
      <c r="CI307" s="234"/>
    </row>
    <row r="308" spans="1:87">
      <c r="A308" s="234" t="s">
        <v>521</v>
      </c>
      <c r="B308" s="231">
        <v>0</v>
      </c>
      <c r="C308" s="231">
        <v>0</v>
      </c>
      <c r="D308" s="220">
        <v>45687.83</v>
      </c>
      <c r="E308" s="220">
        <v>45687.83</v>
      </c>
      <c r="F308" s="220">
        <v>45687.83</v>
      </c>
      <c r="G308" s="220">
        <v>45687.83</v>
      </c>
      <c r="H308" s="220">
        <v>45687.83</v>
      </c>
      <c r="I308" s="220">
        <v>45687.83</v>
      </c>
      <c r="J308" s="220">
        <v>49590.395000000004</v>
      </c>
      <c r="K308" s="220">
        <v>53492.959999999999</v>
      </c>
      <c r="L308" s="220">
        <v>53492.959999999999</v>
      </c>
      <c r="M308" s="220">
        <v>173994.68</v>
      </c>
      <c r="N308" s="220">
        <v>294496.40000000002</v>
      </c>
      <c r="O308" s="220">
        <v>294496.40000000002</v>
      </c>
      <c r="P308" s="220">
        <f t="shared" si="53"/>
        <v>1193690.7750000001</v>
      </c>
      <c r="Q308" s="220">
        <v>294496.40000000002</v>
      </c>
      <c r="R308" s="220">
        <v>294496.40000000002</v>
      </c>
      <c r="S308" s="220">
        <v>294496.40000000002</v>
      </c>
      <c r="T308" s="220">
        <v>294496.40000000002</v>
      </c>
      <c r="U308" s="220">
        <v>294496.40000000002</v>
      </c>
      <c r="V308" s="220">
        <v>294496.40000000002</v>
      </c>
      <c r="W308" s="220">
        <v>294496.40000000002</v>
      </c>
      <c r="X308" s="220">
        <v>294496.40000000002</v>
      </c>
      <c r="Y308" s="220">
        <v>294496.40000000002</v>
      </c>
      <c r="Z308" s="220">
        <v>294496.40000000002</v>
      </c>
      <c r="AA308" s="220">
        <v>294496.40000000002</v>
      </c>
      <c r="AB308" s="220">
        <v>294496.40000000002</v>
      </c>
      <c r="AC308" s="220">
        <v>294496.40000000002</v>
      </c>
      <c r="AD308" s="220">
        <v>294496.40000000002</v>
      </c>
      <c r="AE308" s="220">
        <v>294496.40000000002</v>
      </c>
      <c r="AF308" s="220">
        <v>294496.40000000002</v>
      </c>
      <c r="AG308" s="220">
        <f t="shared" si="54"/>
        <v>3533956.7999999993</v>
      </c>
      <c r="AH308" s="234"/>
      <c r="AI308" s="235">
        <f t="shared" si="57"/>
        <v>0</v>
      </c>
      <c r="AJ308" s="235">
        <f t="shared" si="57"/>
        <v>0</v>
      </c>
      <c r="AK308" s="235">
        <f t="shared" si="57"/>
        <v>0</v>
      </c>
      <c r="AL308" s="235">
        <f t="shared" si="55"/>
        <v>0</v>
      </c>
      <c r="AM308" s="235">
        <f t="shared" si="55"/>
        <v>0</v>
      </c>
      <c r="AN308" s="235">
        <f t="shared" si="55"/>
        <v>0</v>
      </c>
      <c r="AO308" s="235">
        <f t="shared" si="55"/>
        <v>0</v>
      </c>
      <c r="AP308" s="235">
        <f t="shared" si="55"/>
        <v>0</v>
      </c>
      <c r="AQ308" s="235">
        <f t="shared" si="55"/>
        <v>0</v>
      </c>
      <c r="AR308" s="235">
        <f t="shared" si="48"/>
        <v>0</v>
      </c>
      <c r="AS308" s="235">
        <f t="shared" si="48"/>
        <v>0</v>
      </c>
      <c r="AT308" s="235">
        <f t="shared" si="48"/>
        <v>0</v>
      </c>
      <c r="AU308" s="236">
        <f t="shared" si="50"/>
        <v>0</v>
      </c>
      <c r="AV308" s="236">
        <f t="shared" si="51"/>
        <v>0</v>
      </c>
      <c r="AW308" s="236">
        <f t="shared" si="51"/>
        <v>0</v>
      </c>
      <c r="AX308" s="236">
        <f t="shared" si="51"/>
        <v>0</v>
      </c>
      <c r="AY308" s="236">
        <f t="shared" si="51"/>
        <v>0</v>
      </c>
      <c r="AZ308" s="236">
        <f t="shared" si="58"/>
        <v>0</v>
      </c>
      <c r="BA308" s="236">
        <f t="shared" si="58"/>
        <v>0</v>
      </c>
      <c r="BB308" s="236">
        <f t="shared" si="58"/>
        <v>0</v>
      </c>
      <c r="BC308" s="236">
        <f t="shared" si="56"/>
        <v>0</v>
      </c>
      <c r="BD308" s="236">
        <f t="shared" si="56"/>
        <v>0</v>
      </c>
      <c r="BE308" s="236">
        <f t="shared" si="56"/>
        <v>0</v>
      </c>
      <c r="BF308" s="236">
        <f t="shared" si="56"/>
        <v>0</v>
      </c>
      <c r="BG308" s="236">
        <f t="shared" si="56"/>
        <v>0</v>
      </c>
      <c r="BH308" s="236">
        <f t="shared" si="56"/>
        <v>0</v>
      </c>
      <c r="BI308" s="236">
        <f t="shared" si="49"/>
        <v>0</v>
      </c>
      <c r="BJ308" s="236">
        <f t="shared" si="49"/>
        <v>0</v>
      </c>
      <c r="BK308" s="236">
        <f t="shared" si="49"/>
        <v>0</v>
      </c>
      <c r="BL308" s="235">
        <f t="shared" si="52"/>
        <v>0</v>
      </c>
      <c r="BM308" s="234"/>
      <c r="BN308" s="234"/>
      <c r="BO308" s="234"/>
      <c r="BP308" s="234"/>
      <c r="BQ308" s="234"/>
      <c r="BR308" s="234"/>
      <c r="BS308" s="235"/>
      <c r="BT308" s="235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</row>
    <row r="309" spans="1:87">
      <c r="A309" s="234" t="s">
        <v>522</v>
      </c>
      <c r="B309" s="231">
        <v>1.66E-2</v>
      </c>
      <c r="C309" s="231">
        <v>1.66E-2</v>
      </c>
      <c r="D309" s="220">
        <v>30930520.120000001</v>
      </c>
      <c r="E309" s="220">
        <v>30780534.16</v>
      </c>
      <c r="F309" s="220">
        <v>30709333.059999999</v>
      </c>
      <c r="G309" s="220">
        <v>30701963.59</v>
      </c>
      <c r="H309" s="220">
        <v>30694594.120000001</v>
      </c>
      <c r="I309" s="220">
        <v>30694594.120000001</v>
      </c>
      <c r="J309" s="220">
        <v>30702542.84</v>
      </c>
      <c r="K309" s="220">
        <v>30710491.560000002</v>
      </c>
      <c r="L309" s="220">
        <v>30710491.560000002</v>
      </c>
      <c r="M309" s="220">
        <v>30710491.560000002</v>
      </c>
      <c r="N309" s="220">
        <v>30710491.560000002</v>
      </c>
      <c r="O309" s="220">
        <v>30710491.560000002</v>
      </c>
      <c r="P309" s="220">
        <f t="shared" si="53"/>
        <v>368766539.81</v>
      </c>
      <c r="Q309" s="220">
        <v>30710491.560000002</v>
      </c>
      <c r="R309" s="220">
        <v>30710491.560000002</v>
      </c>
      <c r="S309" s="220">
        <v>30710491.560000002</v>
      </c>
      <c r="T309" s="220">
        <v>30710491.560000002</v>
      </c>
      <c r="U309" s="220">
        <v>30710491.560000002</v>
      </c>
      <c r="V309" s="220">
        <v>30710491.560000002</v>
      </c>
      <c r="W309" s="220">
        <v>30710491.560000002</v>
      </c>
      <c r="X309" s="220">
        <v>30710491.560000002</v>
      </c>
      <c r="Y309" s="220">
        <v>30710491.560000002</v>
      </c>
      <c r="Z309" s="220">
        <v>30710491.560000002</v>
      </c>
      <c r="AA309" s="220">
        <v>30710491.560000002</v>
      </c>
      <c r="AB309" s="220">
        <v>30710491.560000002</v>
      </c>
      <c r="AC309" s="220">
        <v>30710491.560000002</v>
      </c>
      <c r="AD309" s="220">
        <v>30710491.560000002</v>
      </c>
      <c r="AE309" s="220">
        <v>30710491.560000002</v>
      </c>
      <c r="AF309" s="220">
        <v>30710491.560000002</v>
      </c>
      <c r="AG309" s="220">
        <f t="shared" si="54"/>
        <v>368525898.72000003</v>
      </c>
      <c r="AH309" s="234"/>
      <c r="AI309" s="235">
        <f t="shared" si="57"/>
        <v>42787.22</v>
      </c>
      <c r="AJ309" s="235">
        <f t="shared" si="57"/>
        <v>42579.74</v>
      </c>
      <c r="AK309" s="235">
        <f t="shared" si="57"/>
        <v>42481.24</v>
      </c>
      <c r="AL309" s="235">
        <f t="shared" si="55"/>
        <v>42471.05</v>
      </c>
      <c r="AM309" s="235">
        <f t="shared" si="55"/>
        <v>42460.86</v>
      </c>
      <c r="AN309" s="235">
        <f t="shared" si="55"/>
        <v>42460.86</v>
      </c>
      <c r="AO309" s="235">
        <f t="shared" si="55"/>
        <v>42471.85</v>
      </c>
      <c r="AP309" s="235">
        <f t="shared" si="55"/>
        <v>42482.85</v>
      </c>
      <c r="AQ309" s="235">
        <f t="shared" si="55"/>
        <v>42482.85</v>
      </c>
      <c r="AR309" s="235">
        <f t="shared" si="48"/>
        <v>42482.85</v>
      </c>
      <c r="AS309" s="235">
        <f t="shared" si="48"/>
        <v>42482.85</v>
      </c>
      <c r="AT309" s="235">
        <f t="shared" si="48"/>
        <v>42482.85</v>
      </c>
      <c r="AU309" s="236">
        <f t="shared" si="50"/>
        <v>510127.06999999983</v>
      </c>
      <c r="AV309" s="236">
        <f t="shared" si="51"/>
        <v>42482.85</v>
      </c>
      <c r="AW309" s="236">
        <f t="shared" si="51"/>
        <v>42482.85</v>
      </c>
      <c r="AX309" s="236">
        <f t="shared" si="51"/>
        <v>42482.85</v>
      </c>
      <c r="AY309" s="236">
        <f t="shared" si="51"/>
        <v>42482.85</v>
      </c>
      <c r="AZ309" s="236">
        <f t="shared" si="58"/>
        <v>42482.85</v>
      </c>
      <c r="BA309" s="236">
        <f t="shared" si="58"/>
        <v>42482.85</v>
      </c>
      <c r="BB309" s="236">
        <f t="shared" si="58"/>
        <v>42482.85</v>
      </c>
      <c r="BC309" s="236">
        <f t="shared" si="56"/>
        <v>42482.85</v>
      </c>
      <c r="BD309" s="236">
        <f t="shared" si="56"/>
        <v>42482.85</v>
      </c>
      <c r="BE309" s="236">
        <f t="shared" si="56"/>
        <v>42482.85</v>
      </c>
      <c r="BF309" s="236">
        <f t="shared" si="56"/>
        <v>42482.85</v>
      </c>
      <c r="BG309" s="236">
        <f t="shared" si="56"/>
        <v>42482.85</v>
      </c>
      <c r="BH309" s="236">
        <f t="shared" si="56"/>
        <v>42482.85</v>
      </c>
      <c r="BI309" s="236">
        <f t="shared" si="49"/>
        <v>42482.85</v>
      </c>
      <c r="BJ309" s="236">
        <f t="shared" si="49"/>
        <v>42482.85</v>
      </c>
      <c r="BK309" s="236">
        <f t="shared" si="49"/>
        <v>42482.85</v>
      </c>
      <c r="BL309" s="235">
        <f t="shared" si="52"/>
        <v>509794.1999999999</v>
      </c>
      <c r="BM309" s="234"/>
      <c r="BN309" s="234"/>
      <c r="BO309" s="234"/>
      <c r="BP309" s="234"/>
      <c r="BQ309" s="234"/>
      <c r="BR309" s="234"/>
      <c r="BS309" s="235"/>
      <c r="BT309" s="235"/>
      <c r="BU309" s="234"/>
      <c r="BV309" s="234"/>
      <c r="BW309" s="234"/>
      <c r="BX309" s="234"/>
      <c r="BY309" s="234"/>
      <c r="BZ309" s="234"/>
      <c r="CA309" s="234"/>
      <c r="CB309" s="234"/>
      <c r="CC309" s="234"/>
      <c r="CD309" s="234"/>
      <c r="CE309" s="234"/>
      <c r="CF309" s="234"/>
      <c r="CG309" s="234"/>
      <c r="CH309" s="234"/>
      <c r="CI309" s="234"/>
    </row>
    <row r="310" spans="1:87">
      <c r="A310" s="234" t="s">
        <v>523</v>
      </c>
      <c r="B310" s="231">
        <v>1.66E-2</v>
      </c>
      <c r="C310" s="231">
        <v>1.66E-2</v>
      </c>
      <c r="D310" s="220">
        <v>1249506.95</v>
      </c>
      <c r="E310" s="220">
        <v>1249506.95</v>
      </c>
      <c r="F310" s="220">
        <v>1249506.95</v>
      </c>
      <c r="G310" s="220">
        <v>1249506.95</v>
      </c>
      <c r="H310" s="220">
        <v>1249506.95</v>
      </c>
      <c r="I310" s="220">
        <v>1249506.95</v>
      </c>
      <c r="J310" s="220">
        <v>1249506.95</v>
      </c>
      <c r="K310" s="220">
        <v>1249506.95</v>
      </c>
      <c r="L310" s="220">
        <v>1249506.95</v>
      </c>
      <c r="M310" s="220">
        <v>1249506.95</v>
      </c>
      <c r="N310" s="220">
        <v>1249506.95</v>
      </c>
      <c r="O310" s="220">
        <v>1249506.95</v>
      </c>
      <c r="P310" s="220">
        <f t="shared" si="53"/>
        <v>14994083.399999997</v>
      </c>
      <c r="Q310" s="220">
        <v>1249506.95</v>
      </c>
      <c r="R310" s="220">
        <v>1249506.95</v>
      </c>
      <c r="S310" s="220">
        <v>1249506.95</v>
      </c>
      <c r="T310" s="220">
        <v>1249506.95</v>
      </c>
      <c r="U310" s="220">
        <v>1249506.95</v>
      </c>
      <c r="V310" s="220">
        <v>1249506.95</v>
      </c>
      <c r="W310" s="220">
        <v>1249506.95</v>
      </c>
      <c r="X310" s="220">
        <v>1249506.95</v>
      </c>
      <c r="Y310" s="220">
        <v>1249506.95</v>
      </c>
      <c r="Z310" s="220">
        <v>1249506.95</v>
      </c>
      <c r="AA310" s="220">
        <v>1249506.95</v>
      </c>
      <c r="AB310" s="220">
        <v>1249506.95</v>
      </c>
      <c r="AC310" s="220">
        <v>1249506.95</v>
      </c>
      <c r="AD310" s="220">
        <v>1249506.95</v>
      </c>
      <c r="AE310" s="220">
        <v>1249506.95</v>
      </c>
      <c r="AF310" s="220">
        <v>1249506.95</v>
      </c>
      <c r="AG310" s="220">
        <f t="shared" si="54"/>
        <v>14994083.399999997</v>
      </c>
      <c r="AH310" s="234"/>
      <c r="AI310" s="235">
        <f t="shared" si="57"/>
        <v>1728.48</v>
      </c>
      <c r="AJ310" s="235">
        <f t="shared" si="57"/>
        <v>1728.48</v>
      </c>
      <c r="AK310" s="235">
        <f t="shared" si="57"/>
        <v>1728.48</v>
      </c>
      <c r="AL310" s="235">
        <f t="shared" si="55"/>
        <v>1728.48</v>
      </c>
      <c r="AM310" s="235">
        <f t="shared" si="55"/>
        <v>1728.48</v>
      </c>
      <c r="AN310" s="235">
        <f t="shared" si="55"/>
        <v>1728.48</v>
      </c>
      <c r="AO310" s="235">
        <f t="shared" si="55"/>
        <v>1728.48</v>
      </c>
      <c r="AP310" s="235">
        <f t="shared" si="55"/>
        <v>1728.48</v>
      </c>
      <c r="AQ310" s="235">
        <f t="shared" si="55"/>
        <v>1728.48</v>
      </c>
      <c r="AR310" s="235">
        <f t="shared" si="48"/>
        <v>1728.48</v>
      </c>
      <c r="AS310" s="235">
        <f t="shared" si="48"/>
        <v>1728.48</v>
      </c>
      <c r="AT310" s="235">
        <f t="shared" si="48"/>
        <v>1728.48</v>
      </c>
      <c r="AU310" s="236">
        <f t="shared" si="50"/>
        <v>20741.759999999998</v>
      </c>
      <c r="AV310" s="236">
        <f t="shared" si="51"/>
        <v>1728.48</v>
      </c>
      <c r="AW310" s="236">
        <f t="shared" si="51"/>
        <v>1728.48</v>
      </c>
      <c r="AX310" s="236">
        <f t="shared" si="51"/>
        <v>1728.48</v>
      </c>
      <c r="AY310" s="236">
        <f t="shared" si="51"/>
        <v>1728.48</v>
      </c>
      <c r="AZ310" s="236">
        <f t="shared" si="58"/>
        <v>1728.48</v>
      </c>
      <c r="BA310" s="236">
        <f t="shared" si="58"/>
        <v>1728.48</v>
      </c>
      <c r="BB310" s="236">
        <f t="shared" si="58"/>
        <v>1728.48</v>
      </c>
      <c r="BC310" s="236">
        <f t="shared" si="56"/>
        <v>1728.48</v>
      </c>
      <c r="BD310" s="236">
        <f t="shared" si="56"/>
        <v>1728.48</v>
      </c>
      <c r="BE310" s="236">
        <f t="shared" si="56"/>
        <v>1728.48</v>
      </c>
      <c r="BF310" s="236">
        <f t="shared" si="56"/>
        <v>1728.48</v>
      </c>
      <c r="BG310" s="236">
        <f t="shared" si="56"/>
        <v>1728.48</v>
      </c>
      <c r="BH310" s="236">
        <f t="shared" si="56"/>
        <v>1728.48</v>
      </c>
      <c r="BI310" s="236">
        <f t="shared" si="49"/>
        <v>1728.48</v>
      </c>
      <c r="BJ310" s="236">
        <f t="shared" si="49"/>
        <v>1728.48</v>
      </c>
      <c r="BK310" s="236">
        <f t="shared" si="49"/>
        <v>1728.48</v>
      </c>
      <c r="BL310" s="235">
        <f t="shared" si="52"/>
        <v>20741.759999999998</v>
      </c>
      <c r="BM310" s="234"/>
      <c r="BN310" s="234"/>
      <c r="BO310" s="234"/>
      <c r="BP310" s="234"/>
      <c r="BQ310" s="234"/>
      <c r="BR310" s="234"/>
      <c r="BS310" s="235"/>
      <c r="BT310" s="235"/>
      <c r="BU310" s="234"/>
      <c r="BV310" s="234"/>
      <c r="BW310" s="234"/>
      <c r="BX310" s="234"/>
      <c r="BY310" s="234"/>
      <c r="BZ310" s="234"/>
      <c r="CA310" s="234"/>
      <c r="CB310" s="234"/>
      <c r="CC310" s="234"/>
      <c r="CD310" s="234"/>
      <c r="CE310" s="234"/>
      <c r="CF310" s="234"/>
      <c r="CG310" s="234"/>
      <c r="CH310" s="234"/>
      <c r="CI310" s="234"/>
    </row>
    <row r="311" spans="1:87">
      <c r="A311" s="234" t="s">
        <v>524</v>
      </c>
      <c r="B311" s="231">
        <v>1.66E-2</v>
      </c>
      <c r="C311" s="231">
        <v>1.66E-2</v>
      </c>
      <c r="D311" s="220">
        <v>1746483.13</v>
      </c>
      <c r="E311" s="220">
        <v>1746483.13</v>
      </c>
      <c r="F311" s="220">
        <v>1774192.42</v>
      </c>
      <c r="G311" s="220">
        <v>1801901.7000000002</v>
      </c>
      <c r="H311" s="220">
        <v>1801901.7000000002</v>
      </c>
      <c r="I311" s="220">
        <v>1801901.7000000002</v>
      </c>
      <c r="J311" s="220">
        <v>1801901.7000000002</v>
      </c>
      <c r="K311" s="220">
        <v>1801901.7000000002</v>
      </c>
      <c r="L311" s="220">
        <v>1801901.7000000002</v>
      </c>
      <c r="M311" s="220">
        <v>1801901.7000000002</v>
      </c>
      <c r="N311" s="220">
        <v>1801901.7000000002</v>
      </c>
      <c r="O311" s="220">
        <v>1801901.7000000002</v>
      </c>
      <c r="P311" s="220">
        <f t="shared" si="53"/>
        <v>21484273.979999997</v>
      </c>
      <c r="Q311" s="220">
        <v>1801901.7000000002</v>
      </c>
      <c r="R311" s="220">
        <v>1801901.7000000002</v>
      </c>
      <c r="S311" s="220">
        <v>1801901.7000000002</v>
      </c>
      <c r="T311" s="220">
        <v>1801901.7000000002</v>
      </c>
      <c r="U311" s="220">
        <v>1801901.7000000002</v>
      </c>
      <c r="V311" s="220">
        <v>1801901.7000000002</v>
      </c>
      <c r="W311" s="220">
        <v>1801901.7000000002</v>
      </c>
      <c r="X311" s="220">
        <v>1801901.7000000002</v>
      </c>
      <c r="Y311" s="220">
        <v>1801901.7000000002</v>
      </c>
      <c r="Z311" s="220">
        <v>1801901.7000000002</v>
      </c>
      <c r="AA311" s="220">
        <v>1801901.7000000002</v>
      </c>
      <c r="AB311" s="220">
        <v>1801901.7000000002</v>
      </c>
      <c r="AC311" s="220">
        <v>1801901.7000000002</v>
      </c>
      <c r="AD311" s="220">
        <v>1801901.7000000002</v>
      </c>
      <c r="AE311" s="220">
        <v>1801901.7000000002</v>
      </c>
      <c r="AF311" s="220">
        <v>1801901.7000000002</v>
      </c>
      <c r="AG311" s="220">
        <f t="shared" si="54"/>
        <v>21622820.399999995</v>
      </c>
      <c r="AH311" s="234"/>
      <c r="AI311" s="235">
        <f t="shared" si="57"/>
        <v>2415.9699999999998</v>
      </c>
      <c r="AJ311" s="235">
        <f t="shared" si="57"/>
        <v>2415.9699999999998</v>
      </c>
      <c r="AK311" s="235">
        <f t="shared" si="57"/>
        <v>2454.3000000000002</v>
      </c>
      <c r="AL311" s="235">
        <f t="shared" si="55"/>
        <v>2492.63</v>
      </c>
      <c r="AM311" s="235">
        <f t="shared" si="55"/>
        <v>2492.63</v>
      </c>
      <c r="AN311" s="235">
        <f t="shared" si="55"/>
        <v>2492.63</v>
      </c>
      <c r="AO311" s="235">
        <f t="shared" si="55"/>
        <v>2492.63</v>
      </c>
      <c r="AP311" s="235">
        <f t="shared" si="55"/>
        <v>2492.63</v>
      </c>
      <c r="AQ311" s="235">
        <f t="shared" si="55"/>
        <v>2492.63</v>
      </c>
      <c r="AR311" s="235">
        <f t="shared" si="48"/>
        <v>2492.63</v>
      </c>
      <c r="AS311" s="235">
        <f t="shared" si="48"/>
        <v>2492.63</v>
      </c>
      <c r="AT311" s="235">
        <f t="shared" si="48"/>
        <v>2492.63</v>
      </c>
      <c r="AU311" s="236">
        <f t="shared" si="50"/>
        <v>29719.910000000007</v>
      </c>
      <c r="AV311" s="236">
        <f t="shared" si="51"/>
        <v>2492.63</v>
      </c>
      <c r="AW311" s="236">
        <f t="shared" si="51"/>
        <v>2492.63</v>
      </c>
      <c r="AX311" s="236">
        <f t="shared" si="51"/>
        <v>2492.63</v>
      </c>
      <c r="AY311" s="236">
        <f t="shared" si="51"/>
        <v>2492.63</v>
      </c>
      <c r="AZ311" s="236">
        <f t="shared" si="58"/>
        <v>2492.63</v>
      </c>
      <c r="BA311" s="236">
        <f t="shared" si="58"/>
        <v>2492.63</v>
      </c>
      <c r="BB311" s="236">
        <f t="shared" si="58"/>
        <v>2492.63</v>
      </c>
      <c r="BC311" s="236">
        <f t="shared" si="56"/>
        <v>2492.63</v>
      </c>
      <c r="BD311" s="236">
        <f t="shared" si="56"/>
        <v>2492.63</v>
      </c>
      <c r="BE311" s="236">
        <f t="shared" si="56"/>
        <v>2492.63</v>
      </c>
      <c r="BF311" s="236">
        <f t="shared" si="56"/>
        <v>2492.63</v>
      </c>
      <c r="BG311" s="236">
        <f t="shared" si="56"/>
        <v>2492.63</v>
      </c>
      <c r="BH311" s="236">
        <f t="shared" si="56"/>
        <v>2492.63</v>
      </c>
      <c r="BI311" s="236">
        <f t="shared" si="49"/>
        <v>2492.63</v>
      </c>
      <c r="BJ311" s="236">
        <f t="shared" si="49"/>
        <v>2492.63</v>
      </c>
      <c r="BK311" s="236">
        <f t="shared" si="49"/>
        <v>2492.63</v>
      </c>
      <c r="BL311" s="235">
        <f t="shared" si="52"/>
        <v>29911.560000000009</v>
      </c>
      <c r="BM311" s="234"/>
      <c r="BN311" s="234"/>
      <c r="BO311" s="234"/>
      <c r="BP311" s="234"/>
      <c r="BQ311" s="234"/>
      <c r="BR311" s="234"/>
      <c r="BS311" s="235"/>
      <c r="BT311" s="235"/>
      <c r="BU311" s="234"/>
      <c r="BV311" s="234"/>
      <c r="BW311" s="234"/>
      <c r="BX311" s="234"/>
      <c r="BY311" s="234"/>
      <c r="BZ311" s="234"/>
      <c r="CA311" s="234"/>
      <c r="CB311" s="234"/>
      <c r="CC311" s="234"/>
      <c r="CD311" s="234"/>
      <c r="CE311" s="234"/>
      <c r="CF311" s="234"/>
      <c r="CG311" s="234"/>
      <c r="CH311" s="234"/>
      <c r="CI311" s="234"/>
    </row>
    <row r="312" spans="1:87">
      <c r="A312" s="234" t="s">
        <v>525</v>
      </c>
      <c r="B312" s="231">
        <v>1.83E-2</v>
      </c>
      <c r="C312" s="231">
        <v>1.83E-2</v>
      </c>
      <c r="D312" s="220">
        <v>0</v>
      </c>
      <c r="E312" s="220">
        <v>0</v>
      </c>
      <c r="F312" s="220">
        <v>0</v>
      </c>
      <c r="G312" s="220">
        <v>0</v>
      </c>
      <c r="H312" s="220">
        <v>0</v>
      </c>
      <c r="I312" s="220">
        <v>0</v>
      </c>
      <c r="J312" s="220">
        <v>3738.5050000000001</v>
      </c>
      <c r="K312" s="220">
        <v>7477.01</v>
      </c>
      <c r="L312" s="220">
        <v>7477.01</v>
      </c>
      <c r="M312" s="220">
        <v>7477.01</v>
      </c>
      <c r="N312" s="220">
        <v>7477.01</v>
      </c>
      <c r="O312" s="220">
        <v>7477.01</v>
      </c>
      <c r="P312" s="220">
        <f t="shared" si="53"/>
        <v>41123.555000000008</v>
      </c>
      <c r="Q312" s="220">
        <v>7477.01</v>
      </c>
      <c r="R312" s="220">
        <v>7477.01</v>
      </c>
      <c r="S312" s="220">
        <v>7477.01</v>
      </c>
      <c r="T312" s="220">
        <v>7477.01</v>
      </c>
      <c r="U312" s="220">
        <v>7477.01</v>
      </c>
      <c r="V312" s="220">
        <v>7477.01</v>
      </c>
      <c r="W312" s="220">
        <v>7477.01</v>
      </c>
      <c r="X312" s="220">
        <v>57484.630000000005</v>
      </c>
      <c r="Y312" s="220">
        <v>107492.25</v>
      </c>
      <c r="Z312" s="220">
        <v>107492.25</v>
      </c>
      <c r="AA312" s="220">
        <v>107492.25</v>
      </c>
      <c r="AB312" s="220">
        <v>107492.25</v>
      </c>
      <c r="AC312" s="220">
        <v>107492.25</v>
      </c>
      <c r="AD312" s="220">
        <v>107492.25</v>
      </c>
      <c r="AE312" s="220">
        <v>107492.25</v>
      </c>
      <c r="AF312" s="220">
        <v>107492.25</v>
      </c>
      <c r="AG312" s="220">
        <f t="shared" si="54"/>
        <v>939853.66</v>
      </c>
      <c r="AH312" s="234"/>
      <c r="AI312" s="235">
        <f t="shared" si="57"/>
        <v>0</v>
      </c>
      <c r="AJ312" s="235">
        <f t="shared" si="57"/>
        <v>0</v>
      </c>
      <c r="AK312" s="235">
        <f t="shared" si="57"/>
        <v>0</v>
      </c>
      <c r="AL312" s="235">
        <f t="shared" si="55"/>
        <v>0</v>
      </c>
      <c r="AM312" s="235">
        <f t="shared" si="55"/>
        <v>0</v>
      </c>
      <c r="AN312" s="235">
        <f t="shared" si="55"/>
        <v>0</v>
      </c>
      <c r="AO312" s="235">
        <f t="shared" si="55"/>
        <v>5.7</v>
      </c>
      <c r="AP312" s="235">
        <f t="shared" si="55"/>
        <v>11.4</v>
      </c>
      <c r="AQ312" s="235">
        <f t="shared" si="55"/>
        <v>11.4</v>
      </c>
      <c r="AR312" s="235">
        <f t="shared" si="48"/>
        <v>11.4</v>
      </c>
      <c r="AS312" s="235">
        <f t="shared" si="48"/>
        <v>11.4</v>
      </c>
      <c r="AT312" s="235">
        <f t="shared" si="48"/>
        <v>11.4</v>
      </c>
      <c r="AU312" s="236">
        <f t="shared" si="50"/>
        <v>62.699999999999996</v>
      </c>
      <c r="AV312" s="236">
        <f t="shared" si="51"/>
        <v>11.4</v>
      </c>
      <c r="AW312" s="236">
        <f t="shared" si="51"/>
        <v>11.4</v>
      </c>
      <c r="AX312" s="236">
        <f t="shared" si="51"/>
        <v>11.4</v>
      </c>
      <c r="AY312" s="236">
        <f t="shared" si="51"/>
        <v>11.4</v>
      </c>
      <c r="AZ312" s="236">
        <f t="shared" si="58"/>
        <v>11.4</v>
      </c>
      <c r="BA312" s="236">
        <f t="shared" si="58"/>
        <v>11.4</v>
      </c>
      <c r="BB312" s="236">
        <f t="shared" si="58"/>
        <v>11.4</v>
      </c>
      <c r="BC312" s="236">
        <f t="shared" si="56"/>
        <v>87.66</v>
      </c>
      <c r="BD312" s="236">
        <f t="shared" si="56"/>
        <v>163.93</v>
      </c>
      <c r="BE312" s="236">
        <f t="shared" si="56"/>
        <v>163.93</v>
      </c>
      <c r="BF312" s="236">
        <f t="shared" si="56"/>
        <v>163.93</v>
      </c>
      <c r="BG312" s="236">
        <f t="shared" si="56"/>
        <v>163.93</v>
      </c>
      <c r="BH312" s="236">
        <f t="shared" si="56"/>
        <v>163.93</v>
      </c>
      <c r="BI312" s="236">
        <f t="shared" si="49"/>
        <v>163.93</v>
      </c>
      <c r="BJ312" s="236">
        <f t="shared" si="49"/>
        <v>163.93</v>
      </c>
      <c r="BK312" s="236">
        <f t="shared" si="49"/>
        <v>163.93</v>
      </c>
      <c r="BL312" s="235">
        <f t="shared" si="52"/>
        <v>1433.3000000000004</v>
      </c>
      <c r="BM312" s="234"/>
      <c r="BN312" s="234"/>
      <c r="BO312" s="234"/>
      <c r="BP312" s="234"/>
      <c r="BQ312" s="234"/>
      <c r="BR312" s="234"/>
      <c r="BS312" s="235"/>
      <c r="BT312" s="235"/>
      <c r="BU312" s="234"/>
      <c r="BV312" s="234"/>
      <c r="BW312" s="234"/>
      <c r="BX312" s="234"/>
      <c r="BY312" s="234"/>
      <c r="BZ312" s="234"/>
      <c r="CA312" s="234"/>
      <c r="CB312" s="234"/>
      <c r="CC312" s="234"/>
      <c r="CD312" s="234"/>
      <c r="CE312" s="234"/>
      <c r="CF312" s="234"/>
      <c r="CG312" s="234"/>
      <c r="CH312" s="234"/>
      <c r="CI312" s="234"/>
    </row>
    <row r="313" spans="1:87">
      <c r="A313" s="234" t="s">
        <v>526</v>
      </c>
      <c r="B313" s="231">
        <v>1.9E-2</v>
      </c>
      <c r="C313" s="231">
        <v>1.9E-2</v>
      </c>
      <c r="D313" s="220">
        <v>336204910.31</v>
      </c>
      <c r="E313" s="220">
        <v>336401646.38</v>
      </c>
      <c r="F313" s="220">
        <v>336436509.95999998</v>
      </c>
      <c r="G313" s="220">
        <v>337237311.50999999</v>
      </c>
      <c r="H313" s="220">
        <v>338725812.87</v>
      </c>
      <c r="I313" s="220">
        <v>342343340.61000001</v>
      </c>
      <c r="J313" s="220">
        <v>345295977.995</v>
      </c>
      <c r="K313" s="220">
        <v>345926639.50000006</v>
      </c>
      <c r="L313" s="220">
        <v>347986070.66500002</v>
      </c>
      <c r="M313" s="220">
        <v>351959266.02499998</v>
      </c>
      <c r="N313" s="220">
        <v>354530404.15999997</v>
      </c>
      <c r="O313" s="220">
        <v>356056656.81</v>
      </c>
      <c r="P313" s="220">
        <f t="shared" si="53"/>
        <v>4129104546.7950001</v>
      </c>
      <c r="Q313" s="220">
        <v>358182341.09499997</v>
      </c>
      <c r="R313" s="220">
        <v>360003647.13</v>
      </c>
      <c r="S313" s="220">
        <v>362181604.53499997</v>
      </c>
      <c r="T313" s="220">
        <v>363084187.62499994</v>
      </c>
      <c r="U313" s="220">
        <v>363479236.14999998</v>
      </c>
      <c r="V313" s="220">
        <v>366999251.84499997</v>
      </c>
      <c r="W313" s="220">
        <v>370443647.99000001</v>
      </c>
      <c r="X313" s="220">
        <v>371037969.42000008</v>
      </c>
      <c r="Y313" s="220">
        <v>371072314.33500004</v>
      </c>
      <c r="Z313" s="220">
        <v>384391663.30499995</v>
      </c>
      <c r="AA313" s="220">
        <v>397985993.23499995</v>
      </c>
      <c r="AB313" s="220">
        <v>398070738.22000003</v>
      </c>
      <c r="AC313" s="220">
        <v>399910254.875</v>
      </c>
      <c r="AD313" s="220">
        <v>402236677.26500005</v>
      </c>
      <c r="AE313" s="220">
        <v>402571324.70000005</v>
      </c>
      <c r="AF313" s="220">
        <v>402432197.76999998</v>
      </c>
      <c r="AG313" s="220">
        <f t="shared" si="54"/>
        <v>4630631269.1100006</v>
      </c>
      <c r="AH313" s="234"/>
      <c r="AI313" s="235">
        <f t="shared" si="57"/>
        <v>532324.43999999994</v>
      </c>
      <c r="AJ313" s="235">
        <f t="shared" si="57"/>
        <v>532635.93999999994</v>
      </c>
      <c r="AK313" s="235">
        <f t="shared" si="57"/>
        <v>532691.14</v>
      </c>
      <c r="AL313" s="235">
        <f t="shared" si="55"/>
        <v>533959.07999999996</v>
      </c>
      <c r="AM313" s="235">
        <f t="shared" si="55"/>
        <v>536315.87</v>
      </c>
      <c r="AN313" s="235">
        <f t="shared" si="55"/>
        <v>542043.62</v>
      </c>
      <c r="AO313" s="235">
        <f t="shared" si="55"/>
        <v>546718.63</v>
      </c>
      <c r="AP313" s="235">
        <f t="shared" si="55"/>
        <v>547717.18000000005</v>
      </c>
      <c r="AQ313" s="235">
        <f t="shared" si="55"/>
        <v>550977.94999999995</v>
      </c>
      <c r="AR313" s="235">
        <f t="shared" si="48"/>
        <v>557268.84</v>
      </c>
      <c r="AS313" s="235">
        <f t="shared" si="48"/>
        <v>561339.81000000006</v>
      </c>
      <c r="AT313" s="235">
        <f t="shared" si="48"/>
        <v>563756.37</v>
      </c>
      <c r="AU313" s="236">
        <f t="shared" si="50"/>
        <v>6537748.8700000001</v>
      </c>
      <c r="AV313" s="236">
        <f t="shared" si="51"/>
        <v>567122.04</v>
      </c>
      <c r="AW313" s="236">
        <f t="shared" si="51"/>
        <v>570005.77</v>
      </c>
      <c r="AX313" s="236">
        <f t="shared" si="51"/>
        <v>573454.21</v>
      </c>
      <c r="AY313" s="236">
        <f t="shared" si="51"/>
        <v>574883.30000000005</v>
      </c>
      <c r="AZ313" s="236">
        <f t="shared" si="58"/>
        <v>575508.79</v>
      </c>
      <c r="BA313" s="236">
        <f t="shared" si="58"/>
        <v>581082.15</v>
      </c>
      <c r="BB313" s="236">
        <f t="shared" si="58"/>
        <v>586535.78</v>
      </c>
      <c r="BC313" s="236">
        <f t="shared" si="56"/>
        <v>587476.78</v>
      </c>
      <c r="BD313" s="236">
        <f t="shared" si="56"/>
        <v>587531.16</v>
      </c>
      <c r="BE313" s="236">
        <f t="shared" si="56"/>
        <v>608620.13</v>
      </c>
      <c r="BF313" s="236">
        <f t="shared" si="56"/>
        <v>630144.49</v>
      </c>
      <c r="BG313" s="236">
        <f t="shared" si="56"/>
        <v>630278.67000000004</v>
      </c>
      <c r="BH313" s="236">
        <f t="shared" si="56"/>
        <v>633191.24</v>
      </c>
      <c r="BI313" s="236">
        <f t="shared" si="49"/>
        <v>636874.74</v>
      </c>
      <c r="BJ313" s="236">
        <f t="shared" si="49"/>
        <v>637404.6</v>
      </c>
      <c r="BK313" s="236">
        <f t="shared" si="49"/>
        <v>637184.31000000006</v>
      </c>
      <c r="BL313" s="235">
        <f t="shared" si="52"/>
        <v>7331832.8399999999</v>
      </c>
      <c r="BM313" s="234"/>
      <c r="BN313" s="234"/>
      <c r="BO313" s="234"/>
      <c r="BP313" s="234"/>
      <c r="BQ313" s="234"/>
      <c r="BR313" s="234"/>
      <c r="BS313" s="235"/>
      <c r="BT313" s="235"/>
      <c r="BU313" s="234"/>
      <c r="BV313" s="234"/>
      <c r="BW313" s="234"/>
      <c r="BX313" s="234"/>
      <c r="BY313" s="234"/>
      <c r="BZ313" s="234"/>
      <c r="CA313" s="234"/>
      <c r="CB313" s="234"/>
      <c r="CC313" s="234"/>
      <c r="CD313" s="234"/>
      <c r="CE313" s="234"/>
      <c r="CF313" s="234"/>
      <c r="CG313" s="234"/>
      <c r="CH313" s="234"/>
      <c r="CI313" s="234"/>
    </row>
    <row r="314" spans="1:87">
      <c r="A314" s="234" t="s">
        <v>527</v>
      </c>
      <c r="B314" s="231">
        <v>1.9E-2</v>
      </c>
      <c r="C314" s="231">
        <v>1.9E-2</v>
      </c>
      <c r="D314" s="220">
        <v>24149434.98</v>
      </c>
      <c r="E314" s="220">
        <v>24144824.940000001</v>
      </c>
      <c r="F314" s="220">
        <v>24174621.09</v>
      </c>
      <c r="G314" s="220">
        <v>24204980.399999999</v>
      </c>
      <c r="H314" s="220">
        <v>24204980.399999999</v>
      </c>
      <c r="I314" s="220">
        <v>24204980.399999999</v>
      </c>
      <c r="J314" s="220">
        <v>24204980.399999999</v>
      </c>
      <c r="K314" s="220">
        <v>24204980.399999999</v>
      </c>
      <c r="L314" s="220">
        <v>24204980.399999999</v>
      </c>
      <c r="M314" s="220">
        <v>26715231.364999998</v>
      </c>
      <c r="N314" s="220">
        <v>29225482.329999998</v>
      </c>
      <c r="O314" s="220">
        <v>29991062.629999999</v>
      </c>
      <c r="P314" s="220">
        <f t="shared" si="53"/>
        <v>303630539.73500001</v>
      </c>
      <c r="Q314" s="220">
        <v>31853896.190000001</v>
      </c>
      <c r="R314" s="220">
        <v>32951149.449999999</v>
      </c>
      <c r="S314" s="220">
        <v>32951149.449999999</v>
      </c>
      <c r="T314" s="220">
        <v>32951149.449999999</v>
      </c>
      <c r="U314" s="220">
        <v>32951149.449999999</v>
      </c>
      <c r="V314" s="220">
        <v>32951149.449999999</v>
      </c>
      <c r="W314" s="220">
        <v>32951149.449999999</v>
      </c>
      <c r="X314" s="220">
        <v>32951149.449999999</v>
      </c>
      <c r="Y314" s="220">
        <v>32951149.449999999</v>
      </c>
      <c r="Z314" s="220">
        <v>32951149.449999999</v>
      </c>
      <c r="AA314" s="220">
        <v>32951149.449999999</v>
      </c>
      <c r="AB314" s="220">
        <v>32951149.449999999</v>
      </c>
      <c r="AC314" s="220">
        <v>32951149.449999999</v>
      </c>
      <c r="AD314" s="220">
        <v>32951149.449999999</v>
      </c>
      <c r="AE314" s="220">
        <v>34504906.969999999</v>
      </c>
      <c r="AF314" s="220">
        <v>36058664.490000002</v>
      </c>
      <c r="AG314" s="220">
        <f t="shared" si="54"/>
        <v>400075065.95999992</v>
      </c>
      <c r="AH314" s="234"/>
      <c r="AI314" s="235">
        <f t="shared" si="57"/>
        <v>38236.61</v>
      </c>
      <c r="AJ314" s="235">
        <f t="shared" si="57"/>
        <v>38229.31</v>
      </c>
      <c r="AK314" s="235">
        <f t="shared" si="57"/>
        <v>38276.480000000003</v>
      </c>
      <c r="AL314" s="235">
        <f t="shared" si="55"/>
        <v>38324.550000000003</v>
      </c>
      <c r="AM314" s="235">
        <f t="shared" si="55"/>
        <v>38324.550000000003</v>
      </c>
      <c r="AN314" s="235">
        <f t="shared" si="55"/>
        <v>38324.550000000003</v>
      </c>
      <c r="AO314" s="235">
        <f t="shared" si="55"/>
        <v>38324.550000000003</v>
      </c>
      <c r="AP314" s="235">
        <f t="shared" si="55"/>
        <v>38324.550000000003</v>
      </c>
      <c r="AQ314" s="235">
        <f t="shared" si="55"/>
        <v>38324.550000000003</v>
      </c>
      <c r="AR314" s="235">
        <f t="shared" si="48"/>
        <v>42299.12</v>
      </c>
      <c r="AS314" s="235">
        <f t="shared" si="48"/>
        <v>46273.68</v>
      </c>
      <c r="AT314" s="235">
        <f t="shared" si="48"/>
        <v>47485.85</v>
      </c>
      <c r="AU314" s="236">
        <f t="shared" si="50"/>
        <v>480748.34999999992</v>
      </c>
      <c r="AV314" s="236">
        <f t="shared" si="51"/>
        <v>50435.34</v>
      </c>
      <c r="AW314" s="236">
        <f t="shared" si="51"/>
        <v>52172.65</v>
      </c>
      <c r="AX314" s="236">
        <f t="shared" si="51"/>
        <v>52172.65</v>
      </c>
      <c r="AY314" s="236">
        <f t="shared" si="51"/>
        <v>52172.65</v>
      </c>
      <c r="AZ314" s="236">
        <f t="shared" si="58"/>
        <v>52172.65</v>
      </c>
      <c r="BA314" s="236">
        <f t="shared" si="58"/>
        <v>52172.65</v>
      </c>
      <c r="BB314" s="236">
        <f t="shared" si="58"/>
        <v>52172.65</v>
      </c>
      <c r="BC314" s="236">
        <f t="shared" si="56"/>
        <v>52172.65</v>
      </c>
      <c r="BD314" s="236">
        <f t="shared" si="56"/>
        <v>52172.65</v>
      </c>
      <c r="BE314" s="236">
        <f t="shared" si="56"/>
        <v>52172.65</v>
      </c>
      <c r="BF314" s="236">
        <f t="shared" si="56"/>
        <v>52172.65</v>
      </c>
      <c r="BG314" s="236">
        <f t="shared" si="56"/>
        <v>52172.65</v>
      </c>
      <c r="BH314" s="236">
        <f t="shared" si="56"/>
        <v>52172.65</v>
      </c>
      <c r="BI314" s="236">
        <f t="shared" si="49"/>
        <v>52172.65</v>
      </c>
      <c r="BJ314" s="236">
        <f t="shared" si="49"/>
        <v>54632.77</v>
      </c>
      <c r="BK314" s="236">
        <f t="shared" si="49"/>
        <v>57092.89</v>
      </c>
      <c r="BL314" s="235">
        <f t="shared" si="52"/>
        <v>633452.16000000015</v>
      </c>
      <c r="BM314" s="234"/>
      <c r="BN314" s="234"/>
      <c r="BO314" s="234"/>
      <c r="BP314" s="234"/>
      <c r="BQ314" s="234"/>
      <c r="BR314" s="234"/>
      <c r="BS314" s="235"/>
      <c r="BT314" s="235"/>
      <c r="BU314" s="234"/>
      <c r="BV314" s="234"/>
      <c r="BW314" s="234"/>
      <c r="BX314" s="234"/>
      <c r="BY314" s="234"/>
      <c r="BZ314" s="234"/>
      <c r="CA314" s="234"/>
      <c r="CB314" s="234"/>
      <c r="CC314" s="234"/>
      <c r="CD314" s="234"/>
      <c r="CE314" s="234"/>
      <c r="CF314" s="234"/>
      <c r="CG314" s="234"/>
      <c r="CH314" s="234"/>
      <c r="CI314" s="234"/>
    </row>
    <row r="315" spans="1:87">
      <c r="A315" s="234" t="s">
        <v>528</v>
      </c>
      <c r="B315" s="231">
        <v>0</v>
      </c>
      <c r="C315" s="231">
        <v>0</v>
      </c>
      <c r="D315" s="220">
        <v>1138590.55</v>
      </c>
      <c r="E315" s="220">
        <v>1138590.55</v>
      </c>
      <c r="F315" s="220">
        <v>1138590.55</v>
      </c>
      <c r="G315" s="220">
        <v>1138590.55</v>
      </c>
      <c r="H315" s="220">
        <v>1138590.55</v>
      </c>
      <c r="I315" s="220">
        <v>1138590.55</v>
      </c>
      <c r="J315" s="220">
        <v>1138590.55</v>
      </c>
      <c r="K315" s="220">
        <v>1138911.99</v>
      </c>
      <c r="L315" s="220">
        <v>1141999.93</v>
      </c>
      <c r="M315" s="220">
        <v>1179197.43</v>
      </c>
      <c r="N315" s="220">
        <v>1213628.43</v>
      </c>
      <c r="O315" s="220">
        <v>1213628.43</v>
      </c>
      <c r="P315" s="220">
        <f t="shared" si="53"/>
        <v>13857500.059999999</v>
      </c>
      <c r="Q315" s="220">
        <v>1213628.43</v>
      </c>
      <c r="R315" s="220">
        <v>1213628.43</v>
      </c>
      <c r="S315" s="220">
        <v>1213628.43</v>
      </c>
      <c r="T315" s="220">
        <v>1213628.43</v>
      </c>
      <c r="U315" s="220">
        <v>1213628.43</v>
      </c>
      <c r="V315" s="220">
        <v>1213628.43</v>
      </c>
      <c r="W315" s="220">
        <v>1213628.43</v>
      </c>
      <c r="X315" s="220">
        <v>1213628.43</v>
      </c>
      <c r="Y315" s="220">
        <v>1213628.43</v>
      </c>
      <c r="Z315" s="220">
        <v>1213628.43</v>
      </c>
      <c r="AA315" s="220">
        <v>1213628.43</v>
      </c>
      <c r="AB315" s="220">
        <v>1213628.43</v>
      </c>
      <c r="AC315" s="220">
        <v>1213628.43</v>
      </c>
      <c r="AD315" s="220">
        <v>1213628.43</v>
      </c>
      <c r="AE315" s="220">
        <v>1213628.43</v>
      </c>
      <c r="AF315" s="220">
        <v>1213628.43</v>
      </c>
      <c r="AG315" s="220">
        <f t="shared" si="54"/>
        <v>14563541.159999998</v>
      </c>
      <c r="AH315" s="234"/>
      <c r="AI315" s="235">
        <f t="shared" si="57"/>
        <v>0</v>
      </c>
      <c r="AJ315" s="235">
        <f t="shared" si="57"/>
        <v>0</v>
      </c>
      <c r="AK315" s="235">
        <f t="shared" si="57"/>
        <v>0</v>
      </c>
      <c r="AL315" s="235">
        <f t="shared" si="55"/>
        <v>0</v>
      </c>
      <c r="AM315" s="235">
        <f t="shared" si="55"/>
        <v>0</v>
      </c>
      <c r="AN315" s="235">
        <f t="shared" si="55"/>
        <v>0</v>
      </c>
      <c r="AO315" s="235">
        <f t="shared" ref="AO315:AT360" si="59">ROUND(J315*$B315/12,2)</f>
        <v>0</v>
      </c>
      <c r="AP315" s="235">
        <f t="shared" si="59"/>
        <v>0</v>
      </c>
      <c r="AQ315" s="235">
        <f t="shared" si="59"/>
        <v>0</v>
      </c>
      <c r="AR315" s="235">
        <f t="shared" si="48"/>
        <v>0</v>
      </c>
      <c r="AS315" s="235">
        <f t="shared" si="48"/>
        <v>0</v>
      </c>
      <c r="AT315" s="235">
        <f t="shared" si="48"/>
        <v>0</v>
      </c>
      <c r="AU315" s="236">
        <f t="shared" si="50"/>
        <v>0</v>
      </c>
      <c r="AV315" s="236">
        <f t="shared" si="51"/>
        <v>0</v>
      </c>
      <c r="AW315" s="236">
        <f t="shared" si="51"/>
        <v>0</v>
      </c>
      <c r="AX315" s="236">
        <f t="shared" si="51"/>
        <v>0</v>
      </c>
      <c r="AY315" s="236">
        <f t="shared" si="51"/>
        <v>0</v>
      </c>
      <c r="AZ315" s="236">
        <f t="shared" si="58"/>
        <v>0</v>
      </c>
      <c r="BA315" s="236">
        <f t="shared" si="58"/>
        <v>0</v>
      </c>
      <c r="BB315" s="236">
        <f t="shared" si="58"/>
        <v>0</v>
      </c>
      <c r="BC315" s="236">
        <f t="shared" si="56"/>
        <v>0</v>
      </c>
      <c r="BD315" s="236">
        <f t="shared" si="56"/>
        <v>0</v>
      </c>
      <c r="BE315" s="236">
        <f t="shared" si="56"/>
        <v>0</v>
      </c>
      <c r="BF315" s="236">
        <f t="shared" ref="BF315:BK360" si="60">ROUND(AA315*$C315/12,2)</f>
        <v>0</v>
      </c>
      <c r="BG315" s="236">
        <f t="shared" si="60"/>
        <v>0</v>
      </c>
      <c r="BH315" s="236">
        <f t="shared" si="60"/>
        <v>0</v>
      </c>
      <c r="BI315" s="236">
        <f t="shared" si="49"/>
        <v>0</v>
      </c>
      <c r="BJ315" s="236">
        <f t="shared" si="49"/>
        <v>0</v>
      </c>
      <c r="BK315" s="236">
        <f t="shared" si="49"/>
        <v>0</v>
      </c>
      <c r="BL315" s="235">
        <f t="shared" si="52"/>
        <v>0</v>
      </c>
      <c r="BM315" s="234"/>
      <c r="BN315" s="234"/>
      <c r="BO315" s="234"/>
      <c r="BP315" s="234"/>
      <c r="BQ315" s="234"/>
      <c r="BR315" s="234"/>
      <c r="BS315" s="235"/>
      <c r="BT315" s="235"/>
      <c r="BU315" s="234"/>
      <c r="BV315" s="234"/>
      <c r="BW315" s="234"/>
      <c r="BX315" s="234"/>
      <c r="BY315" s="234"/>
      <c r="BZ315" s="234"/>
      <c r="CA315" s="234"/>
      <c r="CB315" s="234"/>
      <c r="CC315" s="234"/>
      <c r="CD315" s="234"/>
      <c r="CE315" s="234"/>
      <c r="CF315" s="234"/>
      <c r="CG315" s="234"/>
      <c r="CH315" s="234"/>
      <c r="CI315" s="234"/>
    </row>
    <row r="316" spans="1:87">
      <c r="A316" s="234" t="s">
        <v>529</v>
      </c>
      <c r="B316" s="231">
        <v>1.6900000000000002E-2</v>
      </c>
      <c r="C316" s="231">
        <v>1.6900000000000002E-2</v>
      </c>
      <c r="D316" s="220">
        <v>70786894.579999998</v>
      </c>
      <c r="E316" s="220">
        <v>70786894.579999998</v>
      </c>
      <c r="F316" s="220">
        <v>70786894.579999998</v>
      </c>
      <c r="G316" s="220">
        <v>70786894.579999998</v>
      </c>
      <c r="H316" s="220">
        <v>70786894.579999998</v>
      </c>
      <c r="I316" s="220">
        <v>70786894.579999998</v>
      </c>
      <c r="J316" s="220">
        <v>70786894.579999998</v>
      </c>
      <c r="K316" s="220">
        <v>70786894.579999998</v>
      </c>
      <c r="L316" s="220">
        <v>70786894.579999998</v>
      </c>
      <c r="M316" s="220">
        <v>70786894.579999998</v>
      </c>
      <c r="N316" s="220">
        <v>70786894.579999998</v>
      </c>
      <c r="O316" s="220">
        <v>70786894.579999998</v>
      </c>
      <c r="P316" s="220">
        <f t="shared" si="53"/>
        <v>849442734.96000016</v>
      </c>
      <c r="Q316" s="220">
        <v>70786894.579999998</v>
      </c>
      <c r="R316" s="220">
        <v>70786894.579999998</v>
      </c>
      <c r="S316" s="220">
        <v>70786894.579999998</v>
      </c>
      <c r="T316" s="220">
        <v>70786894.579999998</v>
      </c>
      <c r="U316" s="220">
        <v>70786894.579999998</v>
      </c>
      <c r="V316" s="220">
        <v>70786894.579999998</v>
      </c>
      <c r="W316" s="220">
        <v>70786894.579999998</v>
      </c>
      <c r="X316" s="220">
        <v>70786894.579999998</v>
      </c>
      <c r="Y316" s="220">
        <v>70786894.579999998</v>
      </c>
      <c r="Z316" s="220">
        <v>70786894.579999998</v>
      </c>
      <c r="AA316" s="220">
        <v>70786894.579999998</v>
      </c>
      <c r="AB316" s="220">
        <v>70786894.579999998</v>
      </c>
      <c r="AC316" s="220">
        <v>70786894.579999998</v>
      </c>
      <c r="AD316" s="220">
        <v>70786894.579999998</v>
      </c>
      <c r="AE316" s="220">
        <v>70786894.579999998</v>
      </c>
      <c r="AF316" s="220">
        <v>70786894.579999998</v>
      </c>
      <c r="AG316" s="220">
        <f t="shared" si="54"/>
        <v>849442734.96000016</v>
      </c>
      <c r="AH316" s="234"/>
      <c r="AI316" s="235">
        <f t="shared" si="57"/>
        <v>99691.54</v>
      </c>
      <c r="AJ316" s="235">
        <f t="shared" si="57"/>
        <v>99691.54</v>
      </c>
      <c r="AK316" s="235">
        <f t="shared" si="57"/>
        <v>99691.54</v>
      </c>
      <c r="AL316" s="235">
        <f t="shared" si="57"/>
        <v>99691.54</v>
      </c>
      <c r="AM316" s="235">
        <f t="shared" si="57"/>
        <v>99691.54</v>
      </c>
      <c r="AN316" s="235">
        <f t="shared" si="57"/>
        <v>99691.54</v>
      </c>
      <c r="AO316" s="235">
        <f t="shared" si="59"/>
        <v>99691.54</v>
      </c>
      <c r="AP316" s="235">
        <f t="shared" si="59"/>
        <v>99691.54</v>
      </c>
      <c r="AQ316" s="235">
        <f t="shared" si="59"/>
        <v>99691.54</v>
      </c>
      <c r="AR316" s="235">
        <f t="shared" si="48"/>
        <v>99691.54</v>
      </c>
      <c r="AS316" s="235">
        <f t="shared" si="48"/>
        <v>99691.54</v>
      </c>
      <c r="AT316" s="235">
        <f t="shared" si="48"/>
        <v>99691.54</v>
      </c>
      <c r="AU316" s="236">
        <f t="shared" si="50"/>
        <v>1196298.4800000002</v>
      </c>
      <c r="AV316" s="236">
        <f t="shared" si="51"/>
        <v>99691.54</v>
      </c>
      <c r="AW316" s="236">
        <f t="shared" si="51"/>
        <v>99691.54</v>
      </c>
      <c r="AX316" s="236">
        <f t="shared" si="51"/>
        <v>99691.54</v>
      </c>
      <c r="AY316" s="236">
        <f t="shared" si="51"/>
        <v>99691.54</v>
      </c>
      <c r="AZ316" s="236">
        <f t="shared" si="58"/>
        <v>99691.54</v>
      </c>
      <c r="BA316" s="236">
        <f t="shared" si="58"/>
        <v>99691.54</v>
      </c>
      <c r="BB316" s="236">
        <f t="shared" si="58"/>
        <v>99691.54</v>
      </c>
      <c r="BC316" s="236">
        <f t="shared" si="58"/>
        <v>99691.54</v>
      </c>
      <c r="BD316" s="236">
        <f t="shared" si="58"/>
        <v>99691.54</v>
      </c>
      <c r="BE316" s="236">
        <f t="shared" si="58"/>
        <v>99691.54</v>
      </c>
      <c r="BF316" s="236">
        <f t="shared" si="60"/>
        <v>99691.54</v>
      </c>
      <c r="BG316" s="236">
        <f t="shared" si="60"/>
        <v>99691.54</v>
      </c>
      <c r="BH316" s="236">
        <f t="shared" si="60"/>
        <v>99691.54</v>
      </c>
      <c r="BI316" s="236">
        <f t="shared" si="49"/>
        <v>99691.54</v>
      </c>
      <c r="BJ316" s="236">
        <f t="shared" si="49"/>
        <v>99691.54</v>
      </c>
      <c r="BK316" s="236">
        <f t="shared" si="49"/>
        <v>99691.54</v>
      </c>
      <c r="BL316" s="235">
        <f t="shared" si="52"/>
        <v>1196298.4800000002</v>
      </c>
      <c r="BM316" s="234"/>
      <c r="BN316" s="234"/>
      <c r="BO316" s="234"/>
      <c r="BP316" s="234"/>
      <c r="BQ316" s="234"/>
      <c r="BR316" s="234"/>
      <c r="BS316" s="235"/>
      <c r="BT316" s="235"/>
      <c r="BU316" s="234"/>
      <c r="BV316" s="234"/>
      <c r="BW316" s="234"/>
      <c r="BX316" s="234"/>
      <c r="BY316" s="234"/>
      <c r="BZ316" s="234"/>
      <c r="CA316" s="234"/>
      <c r="CB316" s="234"/>
      <c r="CC316" s="234"/>
      <c r="CD316" s="234"/>
      <c r="CE316" s="234"/>
      <c r="CF316" s="234"/>
      <c r="CG316" s="234"/>
      <c r="CH316" s="234"/>
      <c r="CI316" s="234"/>
    </row>
    <row r="317" spans="1:87">
      <c r="A317" s="234" t="s">
        <v>530</v>
      </c>
      <c r="B317" s="231">
        <v>1.6900000000000002E-2</v>
      </c>
      <c r="C317" s="231">
        <v>1.6900000000000002E-2</v>
      </c>
      <c r="D317" s="220">
        <v>0</v>
      </c>
      <c r="E317" s="220">
        <v>0</v>
      </c>
      <c r="F317" s="220">
        <v>0</v>
      </c>
      <c r="G317" s="220">
        <v>0</v>
      </c>
      <c r="H317" s="220">
        <v>0</v>
      </c>
      <c r="I317" s="220">
        <v>0</v>
      </c>
      <c r="J317" s="220">
        <v>0</v>
      </c>
      <c r="K317" s="220">
        <v>0</v>
      </c>
      <c r="L317" s="220">
        <v>0</v>
      </c>
      <c r="M317" s="220">
        <v>0</v>
      </c>
      <c r="N317" s="220">
        <v>0</v>
      </c>
      <c r="O317" s="220">
        <v>0</v>
      </c>
      <c r="P317" s="220">
        <f t="shared" si="53"/>
        <v>0</v>
      </c>
      <c r="Q317" s="220">
        <v>0</v>
      </c>
      <c r="R317" s="220">
        <v>0</v>
      </c>
      <c r="S317" s="220">
        <v>0</v>
      </c>
      <c r="T317" s="220">
        <v>0</v>
      </c>
      <c r="U317" s="220">
        <v>0</v>
      </c>
      <c r="V317" s="220">
        <v>0</v>
      </c>
      <c r="W317" s="220">
        <v>0</v>
      </c>
      <c r="X317" s="220">
        <v>0</v>
      </c>
      <c r="Y317" s="220">
        <v>0</v>
      </c>
      <c r="Z317" s="220">
        <v>0</v>
      </c>
      <c r="AA317" s="220">
        <v>0</v>
      </c>
      <c r="AB317" s="220">
        <v>0</v>
      </c>
      <c r="AC317" s="220">
        <v>0</v>
      </c>
      <c r="AD317" s="220">
        <v>0</v>
      </c>
      <c r="AE317" s="220">
        <v>0</v>
      </c>
      <c r="AF317" s="220">
        <v>0</v>
      </c>
      <c r="AG317" s="220">
        <f t="shared" si="54"/>
        <v>0</v>
      </c>
      <c r="AH317" s="234"/>
      <c r="AI317" s="235">
        <f t="shared" si="57"/>
        <v>0</v>
      </c>
      <c r="AJ317" s="235">
        <f t="shared" si="57"/>
        <v>0</v>
      </c>
      <c r="AK317" s="235">
        <f t="shared" si="57"/>
        <v>0</v>
      </c>
      <c r="AL317" s="235">
        <f t="shared" si="57"/>
        <v>0</v>
      </c>
      <c r="AM317" s="235">
        <f t="shared" si="57"/>
        <v>0</v>
      </c>
      <c r="AN317" s="235">
        <f t="shared" si="57"/>
        <v>0</v>
      </c>
      <c r="AO317" s="235">
        <f t="shared" si="59"/>
        <v>0</v>
      </c>
      <c r="AP317" s="235">
        <f t="shared" si="59"/>
        <v>0</v>
      </c>
      <c r="AQ317" s="235">
        <f t="shared" si="59"/>
        <v>0</v>
      </c>
      <c r="AR317" s="235">
        <f t="shared" si="48"/>
        <v>0</v>
      </c>
      <c r="AS317" s="235">
        <f t="shared" si="48"/>
        <v>0</v>
      </c>
      <c r="AT317" s="235">
        <f t="shared" si="48"/>
        <v>0</v>
      </c>
      <c r="AU317" s="236">
        <f t="shared" si="50"/>
        <v>0</v>
      </c>
      <c r="AV317" s="236">
        <f t="shared" si="51"/>
        <v>0</v>
      </c>
      <c r="AW317" s="236">
        <f t="shared" si="51"/>
        <v>0</v>
      </c>
      <c r="AX317" s="236">
        <f t="shared" si="51"/>
        <v>0</v>
      </c>
      <c r="AY317" s="236">
        <f t="shared" si="51"/>
        <v>0</v>
      </c>
      <c r="AZ317" s="236">
        <f t="shared" si="58"/>
        <v>0</v>
      </c>
      <c r="BA317" s="236">
        <f t="shared" si="58"/>
        <v>0</v>
      </c>
      <c r="BB317" s="236">
        <f t="shared" si="58"/>
        <v>0</v>
      </c>
      <c r="BC317" s="236">
        <f t="shared" si="58"/>
        <v>0</v>
      </c>
      <c r="BD317" s="236">
        <f t="shared" si="58"/>
        <v>0</v>
      </c>
      <c r="BE317" s="236">
        <f t="shared" si="58"/>
        <v>0</v>
      </c>
      <c r="BF317" s="236">
        <f t="shared" si="60"/>
        <v>0</v>
      </c>
      <c r="BG317" s="236">
        <f t="shared" si="60"/>
        <v>0</v>
      </c>
      <c r="BH317" s="236">
        <f t="shared" si="60"/>
        <v>0</v>
      </c>
      <c r="BI317" s="236">
        <f t="shared" si="49"/>
        <v>0</v>
      </c>
      <c r="BJ317" s="236">
        <f t="shared" si="49"/>
        <v>0</v>
      </c>
      <c r="BK317" s="236">
        <f t="shared" si="49"/>
        <v>0</v>
      </c>
      <c r="BL317" s="235">
        <f t="shared" si="52"/>
        <v>0</v>
      </c>
      <c r="BM317" s="234"/>
      <c r="BN317" s="234"/>
      <c r="BO317" s="234"/>
      <c r="BP317" s="234"/>
      <c r="BQ317" s="234"/>
      <c r="BR317" s="234"/>
      <c r="BS317" s="235"/>
      <c r="BT317" s="235"/>
      <c r="BU317" s="234"/>
      <c r="BV317" s="234"/>
      <c r="BW317" s="234"/>
      <c r="BX317" s="234"/>
      <c r="BY317" s="234"/>
      <c r="BZ317" s="234"/>
      <c r="CA317" s="234"/>
      <c r="CB317" s="234"/>
      <c r="CC317" s="234"/>
      <c r="CD317" s="234"/>
      <c r="CE317" s="234"/>
      <c r="CF317" s="234"/>
      <c r="CG317" s="234"/>
      <c r="CH317" s="234"/>
      <c r="CI317" s="234"/>
    </row>
    <row r="318" spans="1:87">
      <c r="A318" s="234" t="s">
        <v>531</v>
      </c>
      <c r="B318" s="231">
        <v>1.6900000000000002E-2</v>
      </c>
      <c r="C318" s="231">
        <v>1.6900000000000002E-2</v>
      </c>
      <c r="D318" s="220">
        <v>7181081.2999999998</v>
      </c>
      <c r="E318" s="220">
        <v>7181081.2999999998</v>
      </c>
      <c r="F318" s="220">
        <v>7181081.2999999998</v>
      </c>
      <c r="G318" s="220">
        <v>7181081.2999999998</v>
      </c>
      <c r="H318" s="220">
        <v>7181081.2999999998</v>
      </c>
      <c r="I318" s="220">
        <v>7181081.2999999998</v>
      </c>
      <c r="J318" s="220">
        <v>7181081.2999999998</v>
      </c>
      <c r="K318" s="220">
        <v>7181081.2999999998</v>
      </c>
      <c r="L318" s="220">
        <v>7181081.2999999998</v>
      </c>
      <c r="M318" s="220">
        <v>7181081.2999999998</v>
      </c>
      <c r="N318" s="220">
        <v>7181081.2999999998</v>
      </c>
      <c r="O318" s="220">
        <v>7181081.2999999998</v>
      </c>
      <c r="P318" s="220">
        <f t="shared" si="53"/>
        <v>86172975.599999979</v>
      </c>
      <c r="Q318" s="220">
        <v>7181081.2999999998</v>
      </c>
      <c r="R318" s="220">
        <v>7181081.2999999998</v>
      </c>
      <c r="S318" s="220">
        <v>7181081.2999999998</v>
      </c>
      <c r="T318" s="220">
        <v>7181081.2999999998</v>
      </c>
      <c r="U318" s="220">
        <v>7181081.2999999998</v>
      </c>
      <c r="V318" s="220">
        <v>7181081.2999999998</v>
      </c>
      <c r="W318" s="220">
        <v>7181081.2999999998</v>
      </c>
      <c r="X318" s="220">
        <v>7181081.2999999998</v>
      </c>
      <c r="Y318" s="220">
        <v>7181081.2999999998</v>
      </c>
      <c r="Z318" s="220">
        <v>7181081.2999999998</v>
      </c>
      <c r="AA318" s="220">
        <v>7181081.2999999998</v>
      </c>
      <c r="AB318" s="220">
        <v>7181081.2999999998</v>
      </c>
      <c r="AC318" s="220">
        <v>7181081.2999999998</v>
      </c>
      <c r="AD318" s="220">
        <v>7181081.2999999998</v>
      </c>
      <c r="AE318" s="220">
        <v>7181081.2999999998</v>
      </c>
      <c r="AF318" s="220">
        <v>7181081.2999999998</v>
      </c>
      <c r="AG318" s="220">
        <f t="shared" si="54"/>
        <v>86172975.599999979</v>
      </c>
      <c r="AH318" s="234"/>
      <c r="AI318" s="235">
        <f t="shared" si="57"/>
        <v>10113.36</v>
      </c>
      <c r="AJ318" s="235">
        <f t="shared" si="57"/>
        <v>10113.36</v>
      </c>
      <c r="AK318" s="235">
        <f t="shared" si="57"/>
        <v>10113.36</v>
      </c>
      <c r="AL318" s="235">
        <f t="shared" si="57"/>
        <v>10113.36</v>
      </c>
      <c r="AM318" s="235">
        <f t="shared" si="57"/>
        <v>10113.36</v>
      </c>
      <c r="AN318" s="235">
        <f t="shared" si="57"/>
        <v>10113.36</v>
      </c>
      <c r="AO318" s="235">
        <f t="shared" si="59"/>
        <v>10113.36</v>
      </c>
      <c r="AP318" s="235">
        <f t="shared" si="59"/>
        <v>10113.36</v>
      </c>
      <c r="AQ318" s="235">
        <f t="shared" si="59"/>
        <v>10113.36</v>
      </c>
      <c r="AR318" s="235">
        <f t="shared" si="48"/>
        <v>10113.36</v>
      </c>
      <c r="AS318" s="235">
        <f t="shared" si="48"/>
        <v>10113.36</v>
      </c>
      <c r="AT318" s="235">
        <f t="shared" si="48"/>
        <v>10113.36</v>
      </c>
      <c r="AU318" s="236">
        <f t="shared" si="50"/>
        <v>121360.32000000001</v>
      </c>
      <c r="AV318" s="236">
        <f t="shared" si="51"/>
        <v>10113.36</v>
      </c>
      <c r="AW318" s="236">
        <f t="shared" si="51"/>
        <v>10113.36</v>
      </c>
      <c r="AX318" s="236">
        <f t="shared" si="51"/>
        <v>10113.36</v>
      </c>
      <c r="AY318" s="236">
        <f t="shared" si="51"/>
        <v>10113.36</v>
      </c>
      <c r="AZ318" s="236">
        <f t="shared" si="58"/>
        <v>10113.36</v>
      </c>
      <c r="BA318" s="236">
        <f t="shared" si="58"/>
        <v>10113.36</v>
      </c>
      <c r="BB318" s="236">
        <f t="shared" si="58"/>
        <v>10113.36</v>
      </c>
      <c r="BC318" s="236">
        <f t="shared" si="58"/>
        <v>10113.36</v>
      </c>
      <c r="BD318" s="236">
        <f t="shared" si="58"/>
        <v>10113.36</v>
      </c>
      <c r="BE318" s="236">
        <f t="shared" si="58"/>
        <v>10113.36</v>
      </c>
      <c r="BF318" s="236">
        <f t="shared" si="60"/>
        <v>10113.36</v>
      </c>
      <c r="BG318" s="236">
        <f t="shared" si="60"/>
        <v>10113.36</v>
      </c>
      <c r="BH318" s="236">
        <f t="shared" si="60"/>
        <v>10113.36</v>
      </c>
      <c r="BI318" s="236">
        <f t="shared" si="49"/>
        <v>10113.36</v>
      </c>
      <c r="BJ318" s="236">
        <f t="shared" si="49"/>
        <v>10113.36</v>
      </c>
      <c r="BK318" s="236">
        <f t="shared" si="49"/>
        <v>10113.36</v>
      </c>
      <c r="BL318" s="235">
        <f t="shared" si="52"/>
        <v>121360.32000000001</v>
      </c>
      <c r="BM318" s="234"/>
      <c r="BN318" s="234"/>
      <c r="BO318" s="234"/>
      <c r="BP318" s="234"/>
      <c r="BQ318" s="234"/>
      <c r="BR318" s="234"/>
      <c r="BS318" s="235"/>
      <c r="BT318" s="235"/>
      <c r="BU318" s="234"/>
      <c r="BV318" s="234"/>
      <c r="BW318" s="234"/>
      <c r="BX318" s="234"/>
      <c r="BY318" s="234"/>
      <c r="BZ318" s="234"/>
      <c r="CA318" s="234"/>
      <c r="CB318" s="234"/>
      <c r="CC318" s="234"/>
      <c r="CD318" s="234"/>
      <c r="CE318" s="234"/>
      <c r="CF318" s="234"/>
      <c r="CG318" s="234"/>
      <c r="CH318" s="234"/>
      <c r="CI318" s="234"/>
    </row>
    <row r="319" spans="1:87">
      <c r="A319" s="234" t="s">
        <v>532</v>
      </c>
      <c r="B319" s="231">
        <v>2.93E-2</v>
      </c>
      <c r="C319" s="231">
        <v>2.93E-2</v>
      </c>
      <c r="D319" s="220">
        <v>417447324.11000001</v>
      </c>
      <c r="E319" s="220">
        <v>422553400.87</v>
      </c>
      <c r="F319" s="220">
        <v>429761168.19999999</v>
      </c>
      <c r="G319" s="220">
        <v>433150344.01999998</v>
      </c>
      <c r="H319" s="220">
        <v>439401970.41000003</v>
      </c>
      <c r="I319" s="220">
        <v>449358311.38999999</v>
      </c>
      <c r="J319" s="220">
        <v>458650474.13999999</v>
      </c>
      <c r="K319" s="220">
        <v>476240945.38499999</v>
      </c>
      <c r="L319" s="220">
        <v>490480300.07499999</v>
      </c>
      <c r="M319" s="220">
        <v>499792077.96500003</v>
      </c>
      <c r="N319" s="220">
        <v>507445848.815</v>
      </c>
      <c r="O319" s="220">
        <v>508323681.75</v>
      </c>
      <c r="P319" s="220">
        <f t="shared" si="53"/>
        <v>5532605847.1299992</v>
      </c>
      <c r="Q319" s="220">
        <v>509539881.82999998</v>
      </c>
      <c r="R319" s="220">
        <v>510584458.82499999</v>
      </c>
      <c r="S319" s="220">
        <v>511447361.70499998</v>
      </c>
      <c r="T319" s="220">
        <v>521311898.35499996</v>
      </c>
      <c r="U319" s="220">
        <v>531215564.13999993</v>
      </c>
      <c r="V319" s="220">
        <v>531502669.9749999</v>
      </c>
      <c r="W319" s="220">
        <v>533572229.19999987</v>
      </c>
      <c r="X319" s="220">
        <v>536963679.06499994</v>
      </c>
      <c r="Y319" s="220">
        <v>538193385.80499995</v>
      </c>
      <c r="Z319" s="220">
        <v>548391408.16999996</v>
      </c>
      <c r="AA319" s="220">
        <v>559087833.53999996</v>
      </c>
      <c r="AB319" s="220">
        <v>559910630.33000004</v>
      </c>
      <c r="AC319" s="220">
        <v>561105040.6500001</v>
      </c>
      <c r="AD319" s="220">
        <v>564435198.64499986</v>
      </c>
      <c r="AE319" s="220">
        <v>569909489.85500002</v>
      </c>
      <c r="AF319" s="220">
        <v>578404996.10500002</v>
      </c>
      <c r="AG319" s="220">
        <f t="shared" si="54"/>
        <v>6612692125.4799995</v>
      </c>
      <c r="AH319" s="234"/>
      <c r="AI319" s="235">
        <f t="shared" si="57"/>
        <v>1019267.22</v>
      </c>
      <c r="AJ319" s="235">
        <f t="shared" si="57"/>
        <v>1031734.55</v>
      </c>
      <c r="AK319" s="235">
        <f t="shared" si="57"/>
        <v>1049333.52</v>
      </c>
      <c r="AL319" s="235">
        <f t="shared" si="57"/>
        <v>1057608.76</v>
      </c>
      <c r="AM319" s="235">
        <f t="shared" si="57"/>
        <v>1072873.1399999999</v>
      </c>
      <c r="AN319" s="235">
        <f t="shared" si="57"/>
        <v>1097183.21</v>
      </c>
      <c r="AO319" s="235">
        <f t="shared" si="59"/>
        <v>1119871.57</v>
      </c>
      <c r="AP319" s="235">
        <f t="shared" si="59"/>
        <v>1162821.6399999999</v>
      </c>
      <c r="AQ319" s="235">
        <f t="shared" si="59"/>
        <v>1197589.3999999999</v>
      </c>
      <c r="AR319" s="235">
        <f t="shared" si="48"/>
        <v>1220325.6599999999</v>
      </c>
      <c r="AS319" s="235">
        <f t="shared" si="48"/>
        <v>1239013.6100000001</v>
      </c>
      <c r="AT319" s="235">
        <f t="shared" si="48"/>
        <v>1241156.99</v>
      </c>
      <c r="AU319" s="236">
        <f t="shared" si="50"/>
        <v>13508779.27</v>
      </c>
      <c r="AV319" s="236">
        <f t="shared" si="51"/>
        <v>1244126.54</v>
      </c>
      <c r="AW319" s="236">
        <f t="shared" si="51"/>
        <v>1246677.05</v>
      </c>
      <c r="AX319" s="236">
        <f t="shared" si="51"/>
        <v>1248783.97</v>
      </c>
      <c r="AY319" s="236">
        <f t="shared" si="51"/>
        <v>1272869.8899999999</v>
      </c>
      <c r="AZ319" s="236">
        <f t="shared" si="58"/>
        <v>1297051.3400000001</v>
      </c>
      <c r="BA319" s="236">
        <f t="shared" si="58"/>
        <v>1297752.3500000001</v>
      </c>
      <c r="BB319" s="236">
        <f t="shared" si="58"/>
        <v>1302805.53</v>
      </c>
      <c r="BC319" s="236">
        <f t="shared" si="58"/>
        <v>1311086.32</v>
      </c>
      <c r="BD319" s="236">
        <f t="shared" si="58"/>
        <v>1314088.8500000001</v>
      </c>
      <c r="BE319" s="236">
        <f t="shared" si="58"/>
        <v>1338989.02</v>
      </c>
      <c r="BF319" s="236">
        <f t="shared" si="60"/>
        <v>1365106.13</v>
      </c>
      <c r="BG319" s="236">
        <f t="shared" si="60"/>
        <v>1367115.12</v>
      </c>
      <c r="BH319" s="236">
        <f t="shared" si="60"/>
        <v>1370031.47</v>
      </c>
      <c r="BI319" s="236">
        <f t="shared" si="49"/>
        <v>1378162.61</v>
      </c>
      <c r="BJ319" s="236">
        <f t="shared" si="49"/>
        <v>1391529</v>
      </c>
      <c r="BK319" s="236">
        <f t="shared" si="49"/>
        <v>1412272.2</v>
      </c>
      <c r="BL319" s="235">
        <f t="shared" si="52"/>
        <v>16145989.939999999</v>
      </c>
      <c r="BM319" s="234"/>
      <c r="BN319" s="234"/>
      <c r="BO319" s="234"/>
      <c r="BP319" s="234"/>
      <c r="BQ319" s="234"/>
      <c r="BR319" s="234"/>
      <c r="BS319" s="235"/>
      <c r="BT319" s="235"/>
      <c r="BU319" s="234"/>
      <c r="BV319" s="234"/>
      <c r="BW319" s="234"/>
      <c r="BX319" s="234"/>
      <c r="BY319" s="234"/>
      <c r="BZ319" s="234"/>
      <c r="CA319" s="234"/>
      <c r="CB319" s="234"/>
      <c r="CC319" s="234"/>
      <c r="CD319" s="234"/>
      <c r="CE319" s="234"/>
      <c r="CF319" s="234"/>
      <c r="CG319" s="234"/>
      <c r="CH319" s="234"/>
      <c r="CI319" s="234"/>
    </row>
    <row r="320" spans="1:87">
      <c r="A320" s="234" t="s">
        <v>533</v>
      </c>
      <c r="B320" s="231">
        <v>2.93E-2</v>
      </c>
      <c r="C320" s="231">
        <v>2.93E-2</v>
      </c>
      <c r="D320" s="220">
        <v>0</v>
      </c>
      <c r="E320" s="220">
        <v>0</v>
      </c>
      <c r="F320" s="220">
        <v>0</v>
      </c>
      <c r="G320" s="220">
        <v>0</v>
      </c>
      <c r="H320" s="220">
        <v>0</v>
      </c>
      <c r="I320" s="220">
        <v>0</v>
      </c>
      <c r="J320" s="220">
        <v>0</v>
      </c>
      <c r="K320" s="220">
        <v>0</v>
      </c>
      <c r="L320" s="220">
        <v>0</v>
      </c>
      <c r="M320" s="220">
        <v>0</v>
      </c>
      <c r="N320" s="220">
        <v>0</v>
      </c>
      <c r="O320" s="220">
        <v>0</v>
      </c>
      <c r="P320" s="220">
        <f t="shared" si="53"/>
        <v>0</v>
      </c>
      <c r="Q320" s="220">
        <v>0</v>
      </c>
      <c r="R320" s="220">
        <v>0</v>
      </c>
      <c r="S320" s="220">
        <v>0</v>
      </c>
      <c r="T320" s="220">
        <v>0</v>
      </c>
      <c r="U320" s="220">
        <v>0</v>
      </c>
      <c r="V320" s="220">
        <v>0</v>
      </c>
      <c r="W320" s="220">
        <v>0</v>
      </c>
      <c r="X320" s="220">
        <v>0</v>
      </c>
      <c r="Y320" s="220">
        <v>0</v>
      </c>
      <c r="Z320" s="220">
        <v>0</v>
      </c>
      <c r="AA320" s="220">
        <v>0</v>
      </c>
      <c r="AB320" s="220">
        <v>0</v>
      </c>
      <c r="AC320" s="220">
        <v>0</v>
      </c>
      <c r="AD320" s="220">
        <v>0</v>
      </c>
      <c r="AE320" s="220">
        <v>0</v>
      </c>
      <c r="AF320" s="220">
        <v>0</v>
      </c>
      <c r="AG320" s="220">
        <f t="shared" si="54"/>
        <v>0</v>
      </c>
      <c r="AH320" s="234"/>
      <c r="AI320" s="235">
        <f t="shared" si="57"/>
        <v>0</v>
      </c>
      <c r="AJ320" s="235">
        <f t="shared" si="57"/>
        <v>0</v>
      </c>
      <c r="AK320" s="235">
        <f t="shared" si="57"/>
        <v>0</v>
      </c>
      <c r="AL320" s="235">
        <f t="shared" si="57"/>
        <v>0</v>
      </c>
      <c r="AM320" s="235">
        <f t="shared" si="57"/>
        <v>0</v>
      </c>
      <c r="AN320" s="235">
        <f t="shared" si="57"/>
        <v>0</v>
      </c>
      <c r="AO320" s="235">
        <f t="shared" si="59"/>
        <v>0</v>
      </c>
      <c r="AP320" s="235">
        <f t="shared" si="59"/>
        <v>0</v>
      </c>
      <c r="AQ320" s="235">
        <f t="shared" si="59"/>
        <v>0</v>
      </c>
      <c r="AR320" s="235">
        <f t="shared" si="48"/>
        <v>0</v>
      </c>
      <c r="AS320" s="235">
        <f t="shared" si="48"/>
        <v>0</v>
      </c>
      <c r="AT320" s="235">
        <f t="shared" si="48"/>
        <v>0</v>
      </c>
      <c r="AU320" s="236">
        <f t="shared" si="50"/>
        <v>0</v>
      </c>
      <c r="AV320" s="236">
        <f t="shared" si="51"/>
        <v>0</v>
      </c>
      <c r="AW320" s="236">
        <f t="shared" si="51"/>
        <v>0</v>
      </c>
      <c r="AX320" s="236">
        <f t="shared" si="51"/>
        <v>0</v>
      </c>
      <c r="AY320" s="236">
        <f t="shared" si="51"/>
        <v>0</v>
      </c>
      <c r="AZ320" s="236">
        <f t="shared" si="58"/>
        <v>0</v>
      </c>
      <c r="BA320" s="236">
        <f t="shared" si="58"/>
        <v>0</v>
      </c>
      <c r="BB320" s="236">
        <f t="shared" si="58"/>
        <v>0</v>
      </c>
      <c r="BC320" s="236">
        <f t="shared" si="58"/>
        <v>0</v>
      </c>
      <c r="BD320" s="236">
        <f t="shared" si="58"/>
        <v>0</v>
      </c>
      <c r="BE320" s="236">
        <f t="shared" si="58"/>
        <v>0</v>
      </c>
      <c r="BF320" s="236">
        <f t="shared" si="60"/>
        <v>0</v>
      </c>
      <c r="BG320" s="236">
        <f t="shared" si="60"/>
        <v>0</v>
      </c>
      <c r="BH320" s="236">
        <f t="shared" si="60"/>
        <v>0</v>
      </c>
      <c r="BI320" s="236">
        <f t="shared" si="49"/>
        <v>0</v>
      </c>
      <c r="BJ320" s="236">
        <f t="shared" si="49"/>
        <v>0</v>
      </c>
      <c r="BK320" s="236">
        <f t="shared" si="49"/>
        <v>0</v>
      </c>
      <c r="BL320" s="235">
        <f t="shared" si="52"/>
        <v>0</v>
      </c>
      <c r="BM320" s="234"/>
      <c r="BN320" s="234"/>
      <c r="BO320" s="234"/>
      <c r="BP320" s="234"/>
      <c r="BQ320" s="234"/>
      <c r="BR320" s="234"/>
      <c r="BS320" s="235"/>
      <c r="BT320" s="235"/>
      <c r="BU320" s="234"/>
      <c r="BV320" s="234"/>
      <c r="BW320" s="234"/>
      <c r="BX320" s="234"/>
      <c r="BY320" s="234"/>
      <c r="BZ320" s="234"/>
      <c r="CA320" s="234"/>
      <c r="CB320" s="234"/>
      <c r="CC320" s="234"/>
      <c r="CD320" s="234"/>
      <c r="CE320" s="234"/>
      <c r="CF320" s="234"/>
      <c r="CG320" s="234"/>
      <c r="CH320" s="234"/>
      <c r="CI320" s="234"/>
    </row>
    <row r="321" spans="1:87">
      <c r="A321" s="234" t="s">
        <v>534</v>
      </c>
      <c r="B321" s="231">
        <v>2.93E-2</v>
      </c>
      <c r="C321" s="231">
        <v>2.93E-2</v>
      </c>
      <c r="D321" s="220">
        <v>128751.53</v>
      </c>
      <c r="E321" s="220">
        <v>128751.53</v>
      </c>
      <c r="F321" s="220">
        <v>128751.53</v>
      </c>
      <c r="G321" s="220">
        <v>128751.53</v>
      </c>
      <c r="H321" s="220">
        <v>128751.53</v>
      </c>
      <c r="I321" s="220">
        <v>128751.53</v>
      </c>
      <c r="J321" s="220">
        <v>128751.53</v>
      </c>
      <c r="K321" s="220">
        <v>128751.53</v>
      </c>
      <c r="L321" s="220">
        <v>128751.53</v>
      </c>
      <c r="M321" s="220">
        <v>128751.53</v>
      </c>
      <c r="N321" s="220">
        <v>128751.53</v>
      </c>
      <c r="O321" s="220">
        <v>128751.53</v>
      </c>
      <c r="P321" s="220">
        <f t="shared" si="53"/>
        <v>1545018.36</v>
      </c>
      <c r="Q321" s="220">
        <v>128751.53</v>
      </c>
      <c r="R321" s="220">
        <v>128751.53</v>
      </c>
      <c r="S321" s="220">
        <v>128751.53</v>
      </c>
      <c r="T321" s="220">
        <v>128751.53</v>
      </c>
      <c r="U321" s="220">
        <v>128751.53</v>
      </c>
      <c r="V321" s="220">
        <v>128751.53</v>
      </c>
      <c r="W321" s="220">
        <v>128751.53</v>
      </c>
      <c r="X321" s="220">
        <v>128751.53</v>
      </c>
      <c r="Y321" s="220">
        <v>128751.53</v>
      </c>
      <c r="Z321" s="220">
        <v>128751.53</v>
      </c>
      <c r="AA321" s="220">
        <v>128751.53</v>
      </c>
      <c r="AB321" s="220">
        <v>128751.53</v>
      </c>
      <c r="AC321" s="220">
        <v>128751.53</v>
      </c>
      <c r="AD321" s="220">
        <v>128751.53</v>
      </c>
      <c r="AE321" s="220">
        <v>128751.53</v>
      </c>
      <c r="AF321" s="220">
        <v>128751.53</v>
      </c>
      <c r="AG321" s="220">
        <f t="shared" si="54"/>
        <v>1545018.36</v>
      </c>
      <c r="AH321" s="234"/>
      <c r="AI321" s="235">
        <f t="shared" si="57"/>
        <v>314.37</v>
      </c>
      <c r="AJ321" s="235">
        <f t="shared" si="57"/>
        <v>314.37</v>
      </c>
      <c r="AK321" s="235">
        <f t="shared" si="57"/>
        <v>314.37</v>
      </c>
      <c r="AL321" s="235">
        <f t="shared" si="57"/>
        <v>314.37</v>
      </c>
      <c r="AM321" s="235">
        <f t="shared" si="57"/>
        <v>314.37</v>
      </c>
      <c r="AN321" s="235">
        <f t="shared" si="57"/>
        <v>314.37</v>
      </c>
      <c r="AO321" s="235">
        <f t="shared" si="59"/>
        <v>314.37</v>
      </c>
      <c r="AP321" s="235">
        <f t="shared" si="59"/>
        <v>314.37</v>
      </c>
      <c r="AQ321" s="235">
        <f t="shared" si="59"/>
        <v>314.37</v>
      </c>
      <c r="AR321" s="235">
        <f t="shared" si="59"/>
        <v>314.37</v>
      </c>
      <c r="AS321" s="235">
        <f t="shared" si="59"/>
        <v>314.37</v>
      </c>
      <c r="AT321" s="235">
        <f t="shared" si="59"/>
        <v>314.37</v>
      </c>
      <c r="AU321" s="236">
        <f t="shared" si="50"/>
        <v>3772.4399999999991</v>
      </c>
      <c r="AV321" s="236">
        <f t="shared" si="51"/>
        <v>314.37</v>
      </c>
      <c r="AW321" s="236">
        <f t="shared" si="51"/>
        <v>314.37</v>
      </c>
      <c r="AX321" s="236">
        <f t="shared" si="51"/>
        <v>314.37</v>
      </c>
      <c r="AY321" s="236">
        <f t="shared" si="51"/>
        <v>314.37</v>
      </c>
      <c r="AZ321" s="236">
        <f t="shared" si="58"/>
        <v>314.37</v>
      </c>
      <c r="BA321" s="236">
        <f t="shared" si="58"/>
        <v>314.37</v>
      </c>
      <c r="BB321" s="236">
        <f t="shared" si="58"/>
        <v>314.37</v>
      </c>
      <c r="BC321" s="236">
        <f t="shared" si="58"/>
        <v>314.37</v>
      </c>
      <c r="BD321" s="236">
        <f t="shared" si="58"/>
        <v>314.37</v>
      </c>
      <c r="BE321" s="236">
        <f t="shared" si="58"/>
        <v>314.37</v>
      </c>
      <c r="BF321" s="236">
        <f t="shared" si="60"/>
        <v>314.37</v>
      </c>
      <c r="BG321" s="236">
        <f t="shared" si="60"/>
        <v>314.37</v>
      </c>
      <c r="BH321" s="236">
        <f t="shared" si="60"/>
        <v>314.37</v>
      </c>
      <c r="BI321" s="236">
        <f t="shared" si="60"/>
        <v>314.37</v>
      </c>
      <c r="BJ321" s="236">
        <f t="shared" si="60"/>
        <v>314.37</v>
      </c>
      <c r="BK321" s="236">
        <f t="shared" si="60"/>
        <v>314.37</v>
      </c>
      <c r="BL321" s="235">
        <f t="shared" si="52"/>
        <v>3772.4399999999991</v>
      </c>
      <c r="BM321" s="234"/>
      <c r="BN321" s="234"/>
      <c r="BO321" s="234"/>
      <c r="BP321" s="234"/>
      <c r="BQ321" s="234"/>
      <c r="BR321" s="234"/>
      <c r="BS321" s="235"/>
      <c r="BT321" s="235"/>
      <c r="BU321" s="234"/>
      <c r="BV321" s="234"/>
      <c r="BW321" s="234"/>
      <c r="BX321" s="234"/>
      <c r="BY321" s="234"/>
      <c r="BZ321" s="234"/>
      <c r="CA321" s="234"/>
      <c r="CB321" s="234"/>
      <c r="CC321" s="234"/>
      <c r="CD321" s="234"/>
      <c r="CE321" s="234"/>
      <c r="CF321" s="234"/>
      <c r="CG321" s="234"/>
      <c r="CH321" s="234"/>
      <c r="CI321" s="234"/>
    </row>
    <row r="322" spans="1:87">
      <c r="A322" s="234" t="s">
        <v>535</v>
      </c>
      <c r="B322" s="231">
        <v>2.93E-2</v>
      </c>
      <c r="C322" s="231">
        <v>2.93E-2</v>
      </c>
      <c r="D322" s="220">
        <v>15315709.539999999</v>
      </c>
      <c r="E322" s="220">
        <v>15866710.18</v>
      </c>
      <c r="F322" s="220">
        <v>16248987.4</v>
      </c>
      <c r="G322" s="220">
        <v>16587527.33</v>
      </c>
      <c r="H322" s="220">
        <v>17083402.899999999</v>
      </c>
      <c r="I322" s="220">
        <v>18102552.140000001</v>
      </c>
      <c r="J322" s="220">
        <v>18415392.965</v>
      </c>
      <c r="K322" s="220">
        <v>18202097.859999999</v>
      </c>
      <c r="L322" s="220">
        <v>18635934.439999998</v>
      </c>
      <c r="M322" s="220">
        <v>19642254.469999999</v>
      </c>
      <c r="N322" s="220">
        <v>20349105.369999997</v>
      </c>
      <c r="O322" s="220">
        <v>20483472.819999997</v>
      </c>
      <c r="P322" s="220">
        <f t="shared" si="53"/>
        <v>214933147.41499999</v>
      </c>
      <c r="Q322" s="220">
        <v>20483472.819999997</v>
      </c>
      <c r="R322" s="220">
        <v>22246439.829999998</v>
      </c>
      <c r="S322" s="220">
        <v>24009406.839999996</v>
      </c>
      <c r="T322" s="220">
        <v>25559637.759999998</v>
      </c>
      <c r="U322" s="220">
        <v>27109868.679999996</v>
      </c>
      <c r="V322" s="220">
        <v>27109868.679999996</v>
      </c>
      <c r="W322" s="220">
        <v>27109868.679999996</v>
      </c>
      <c r="X322" s="220">
        <v>31225402.814999998</v>
      </c>
      <c r="Y322" s="220">
        <v>35340936.949999996</v>
      </c>
      <c r="Z322" s="220">
        <v>38650249.399999999</v>
      </c>
      <c r="AA322" s="220">
        <v>41959561.849999994</v>
      </c>
      <c r="AB322" s="220">
        <v>41959561.849999994</v>
      </c>
      <c r="AC322" s="220">
        <v>41959561.849999994</v>
      </c>
      <c r="AD322" s="220">
        <v>42202956.88499999</v>
      </c>
      <c r="AE322" s="220">
        <v>42446351.919999994</v>
      </c>
      <c r="AF322" s="220">
        <v>49681411.554999992</v>
      </c>
      <c r="AG322" s="220">
        <f t="shared" si="54"/>
        <v>446755601.11500001</v>
      </c>
      <c r="AH322" s="234"/>
      <c r="AI322" s="235">
        <f t="shared" si="57"/>
        <v>37395.86</v>
      </c>
      <c r="AJ322" s="235">
        <f t="shared" si="57"/>
        <v>38741.22</v>
      </c>
      <c r="AK322" s="235">
        <f t="shared" si="57"/>
        <v>39674.61</v>
      </c>
      <c r="AL322" s="235">
        <f t="shared" si="57"/>
        <v>40501.21</v>
      </c>
      <c r="AM322" s="235">
        <f t="shared" si="57"/>
        <v>41711.980000000003</v>
      </c>
      <c r="AN322" s="235">
        <f t="shared" si="57"/>
        <v>44200.4</v>
      </c>
      <c r="AO322" s="235">
        <f t="shared" si="59"/>
        <v>44964.25</v>
      </c>
      <c r="AP322" s="235">
        <f t="shared" si="59"/>
        <v>44443.46</v>
      </c>
      <c r="AQ322" s="235">
        <f t="shared" si="59"/>
        <v>45502.74</v>
      </c>
      <c r="AR322" s="235">
        <f t="shared" si="59"/>
        <v>47959.839999999997</v>
      </c>
      <c r="AS322" s="235">
        <f t="shared" si="59"/>
        <v>49685.73</v>
      </c>
      <c r="AT322" s="235">
        <f t="shared" si="59"/>
        <v>50013.81</v>
      </c>
      <c r="AU322" s="236">
        <f t="shared" si="50"/>
        <v>524795.1100000001</v>
      </c>
      <c r="AV322" s="236">
        <f t="shared" si="51"/>
        <v>50013.81</v>
      </c>
      <c r="AW322" s="236">
        <f t="shared" si="51"/>
        <v>54318.39</v>
      </c>
      <c r="AX322" s="236">
        <f t="shared" si="51"/>
        <v>58622.97</v>
      </c>
      <c r="AY322" s="236">
        <f t="shared" si="51"/>
        <v>62408.12</v>
      </c>
      <c r="AZ322" s="236">
        <f t="shared" si="58"/>
        <v>66193.259999999995</v>
      </c>
      <c r="BA322" s="236">
        <f t="shared" si="58"/>
        <v>66193.259999999995</v>
      </c>
      <c r="BB322" s="236">
        <f t="shared" si="58"/>
        <v>66193.259999999995</v>
      </c>
      <c r="BC322" s="236">
        <f t="shared" si="58"/>
        <v>76242.03</v>
      </c>
      <c r="BD322" s="236">
        <f t="shared" si="58"/>
        <v>86290.79</v>
      </c>
      <c r="BE322" s="236">
        <f t="shared" si="58"/>
        <v>94371.03</v>
      </c>
      <c r="BF322" s="236">
        <f t="shared" si="60"/>
        <v>102451.26</v>
      </c>
      <c r="BG322" s="236">
        <f t="shared" si="60"/>
        <v>102451.26</v>
      </c>
      <c r="BH322" s="236">
        <f t="shared" si="60"/>
        <v>102451.26</v>
      </c>
      <c r="BI322" s="236">
        <f t="shared" si="60"/>
        <v>103045.55</v>
      </c>
      <c r="BJ322" s="236">
        <f t="shared" si="60"/>
        <v>103639.84</v>
      </c>
      <c r="BK322" s="236">
        <f t="shared" si="60"/>
        <v>121305.45</v>
      </c>
      <c r="BL322" s="235">
        <f t="shared" si="52"/>
        <v>1090828.25</v>
      </c>
      <c r="BM322" s="234"/>
      <c r="BN322" s="234"/>
      <c r="BO322" s="234"/>
      <c r="BP322" s="234"/>
      <c r="BQ322" s="234"/>
      <c r="BR322" s="234"/>
      <c r="BS322" s="235"/>
      <c r="BT322" s="235"/>
      <c r="BU322" s="234"/>
      <c r="BV322" s="234"/>
      <c r="BW322" s="234"/>
      <c r="BX322" s="234"/>
      <c r="BY322" s="234"/>
      <c r="BZ322" s="234"/>
      <c r="CA322" s="234"/>
      <c r="CB322" s="234"/>
      <c r="CC322" s="234"/>
      <c r="CD322" s="234"/>
      <c r="CE322" s="234"/>
      <c r="CF322" s="234"/>
      <c r="CG322" s="234"/>
      <c r="CH322" s="234"/>
      <c r="CI322" s="234"/>
    </row>
    <row r="323" spans="1:87">
      <c r="A323" s="234" t="s">
        <v>536</v>
      </c>
      <c r="B323" s="231">
        <v>2.5399999999999999E-2</v>
      </c>
      <c r="C323" s="231">
        <v>2.5399999999999999E-2</v>
      </c>
      <c r="D323" s="220">
        <v>80691.33</v>
      </c>
      <c r="E323" s="220">
        <v>80691.33</v>
      </c>
      <c r="F323" s="220">
        <v>80691.33</v>
      </c>
      <c r="G323" s="220">
        <v>80691.33</v>
      </c>
      <c r="H323" s="220">
        <v>80691.33</v>
      </c>
      <c r="I323" s="220">
        <v>80691.33</v>
      </c>
      <c r="J323" s="220">
        <v>80691.33</v>
      </c>
      <c r="K323" s="220">
        <v>80691.33</v>
      </c>
      <c r="L323" s="220">
        <v>80691.33</v>
      </c>
      <c r="M323" s="220">
        <v>80691.33</v>
      </c>
      <c r="N323" s="220">
        <v>80691.33</v>
      </c>
      <c r="O323" s="220">
        <v>80691.33</v>
      </c>
      <c r="P323" s="220">
        <f t="shared" si="53"/>
        <v>968295.95999999985</v>
      </c>
      <c r="Q323" s="220">
        <v>80691.33</v>
      </c>
      <c r="R323" s="220">
        <v>80691.33</v>
      </c>
      <c r="S323" s="220">
        <v>80691.33</v>
      </c>
      <c r="T323" s="220">
        <v>80691.33</v>
      </c>
      <c r="U323" s="220">
        <v>80691.33</v>
      </c>
      <c r="V323" s="220">
        <v>80691.33</v>
      </c>
      <c r="W323" s="220">
        <v>80691.33</v>
      </c>
      <c r="X323" s="220">
        <v>80691.33</v>
      </c>
      <c r="Y323" s="220">
        <v>80691.33</v>
      </c>
      <c r="Z323" s="220">
        <v>80691.33</v>
      </c>
      <c r="AA323" s="220">
        <v>80691.33</v>
      </c>
      <c r="AB323" s="220">
        <v>80691.33</v>
      </c>
      <c r="AC323" s="220">
        <v>80691.33</v>
      </c>
      <c r="AD323" s="220">
        <v>80691.33</v>
      </c>
      <c r="AE323" s="220">
        <v>80691.33</v>
      </c>
      <c r="AF323" s="220">
        <v>80691.33</v>
      </c>
      <c r="AG323" s="220">
        <f t="shared" si="54"/>
        <v>968295.95999999985</v>
      </c>
      <c r="AH323" s="234"/>
      <c r="AI323" s="235">
        <f t="shared" si="57"/>
        <v>170.8</v>
      </c>
      <c r="AJ323" s="235">
        <f t="shared" si="57"/>
        <v>170.8</v>
      </c>
      <c r="AK323" s="235">
        <f t="shared" si="57"/>
        <v>170.8</v>
      </c>
      <c r="AL323" s="235">
        <f t="shared" si="57"/>
        <v>170.8</v>
      </c>
      <c r="AM323" s="235">
        <f t="shared" si="57"/>
        <v>170.8</v>
      </c>
      <c r="AN323" s="235">
        <f t="shared" si="57"/>
        <v>170.8</v>
      </c>
      <c r="AO323" s="235">
        <f t="shared" si="59"/>
        <v>170.8</v>
      </c>
      <c r="AP323" s="235">
        <f t="shared" si="59"/>
        <v>170.8</v>
      </c>
      <c r="AQ323" s="235">
        <f t="shared" si="59"/>
        <v>170.8</v>
      </c>
      <c r="AR323" s="235">
        <f t="shared" si="59"/>
        <v>170.8</v>
      </c>
      <c r="AS323" s="235">
        <f t="shared" si="59"/>
        <v>170.8</v>
      </c>
      <c r="AT323" s="235">
        <f t="shared" si="59"/>
        <v>170.8</v>
      </c>
      <c r="AU323" s="236">
        <f t="shared" si="50"/>
        <v>2049.6</v>
      </c>
      <c r="AV323" s="236">
        <f t="shared" si="51"/>
        <v>170.8</v>
      </c>
      <c r="AW323" s="236">
        <f t="shared" si="51"/>
        <v>170.8</v>
      </c>
      <c r="AX323" s="236">
        <f t="shared" si="51"/>
        <v>170.8</v>
      </c>
      <c r="AY323" s="236">
        <f t="shared" si="51"/>
        <v>170.8</v>
      </c>
      <c r="AZ323" s="236">
        <f t="shared" si="58"/>
        <v>170.8</v>
      </c>
      <c r="BA323" s="236">
        <f t="shared" si="58"/>
        <v>170.8</v>
      </c>
      <c r="BB323" s="236">
        <f t="shared" si="58"/>
        <v>170.8</v>
      </c>
      <c r="BC323" s="236">
        <f t="shared" si="58"/>
        <v>170.8</v>
      </c>
      <c r="BD323" s="236">
        <f t="shared" si="58"/>
        <v>170.8</v>
      </c>
      <c r="BE323" s="236">
        <f t="shared" si="58"/>
        <v>170.8</v>
      </c>
      <c r="BF323" s="236">
        <f t="shared" si="60"/>
        <v>170.8</v>
      </c>
      <c r="BG323" s="236">
        <f t="shared" si="60"/>
        <v>170.8</v>
      </c>
      <c r="BH323" s="236">
        <f t="shared" si="60"/>
        <v>170.8</v>
      </c>
      <c r="BI323" s="236">
        <f t="shared" si="60"/>
        <v>170.8</v>
      </c>
      <c r="BJ323" s="236">
        <f t="shared" si="60"/>
        <v>170.8</v>
      </c>
      <c r="BK323" s="236">
        <f t="shared" si="60"/>
        <v>170.8</v>
      </c>
      <c r="BL323" s="235">
        <f t="shared" si="52"/>
        <v>2049.6</v>
      </c>
      <c r="BM323" s="234"/>
      <c r="BN323" s="234"/>
      <c r="BO323" s="234"/>
      <c r="BP323" s="234"/>
      <c r="BQ323" s="234"/>
      <c r="BR323" s="234"/>
      <c r="BS323" s="235"/>
      <c r="BT323" s="235"/>
      <c r="BU323" s="234"/>
      <c r="BV323" s="234"/>
      <c r="BW323" s="234"/>
      <c r="BX323" s="234"/>
      <c r="BY323" s="234"/>
      <c r="BZ323" s="234"/>
      <c r="CA323" s="234"/>
      <c r="CB323" s="234"/>
      <c r="CC323" s="234"/>
      <c r="CD323" s="234"/>
      <c r="CE323" s="234"/>
      <c r="CF323" s="234"/>
      <c r="CG323" s="234"/>
      <c r="CH323" s="234"/>
      <c r="CI323" s="234"/>
    </row>
    <row r="324" spans="1:87">
      <c r="A324" s="234" t="s">
        <v>537</v>
      </c>
      <c r="B324" s="231">
        <v>2.5399999999999999E-2</v>
      </c>
      <c r="C324" s="231">
        <v>2.5399999999999999E-2</v>
      </c>
      <c r="D324" s="220">
        <v>19337325.649999999</v>
      </c>
      <c r="E324" s="220">
        <v>19394439.149999999</v>
      </c>
      <c r="F324" s="220">
        <v>19445959.050000001</v>
      </c>
      <c r="G324" s="220">
        <v>19492945.890000001</v>
      </c>
      <c r="H324" s="220">
        <v>19550338.579999998</v>
      </c>
      <c r="I324" s="220">
        <v>19624863.370000001</v>
      </c>
      <c r="J324" s="220">
        <v>19642292.120000001</v>
      </c>
      <c r="K324" s="220">
        <v>19642292.120000001</v>
      </c>
      <c r="L324" s="220">
        <v>19642292.120000001</v>
      </c>
      <c r="M324" s="220">
        <v>19642292.120000001</v>
      </c>
      <c r="N324" s="220">
        <v>19642292.120000001</v>
      </c>
      <c r="O324" s="220">
        <v>19642292.120000001</v>
      </c>
      <c r="P324" s="220">
        <f t="shared" si="53"/>
        <v>234699624.41000003</v>
      </c>
      <c r="Q324" s="220">
        <v>19642292.120000001</v>
      </c>
      <c r="R324" s="220">
        <v>19642292.120000001</v>
      </c>
      <c r="S324" s="220">
        <v>19642292.120000001</v>
      </c>
      <c r="T324" s="220">
        <v>19642292.120000001</v>
      </c>
      <c r="U324" s="220">
        <v>19642292.120000001</v>
      </c>
      <c r="V324" s="220">
        <v>19642292.120000001</v>
      </c>
      <c r="W324" s="220">
        <v>19642292.120000001</v>
      </c>
      <c r="X324" s="220">
        <v>19642292.120000001</v>
      </c>
      <c r="Y324" s="220">
        <v>19642292.120000001</v>
      </c>
      <c r="Z324" s="220">
        <v>19642292.120000001</v>
      </c>
      <c r="AA324" s="220">
        <v>19642292.120000001</v>
      </c>
      <c r="AB324" s="220">
        <v>19642292.120000001</v>
      </c>
      <c r="AC324" s="220">
        <v>19642292.120000001</v>
      </c>
      <c r="AD324" s="220">
        <v>19642292.120000001</v>
      </c>
      <c r="AE324" s="220">
        <v>19642292.120000001</v>
      </c>
      <c r="AF324" s="220">
        <v>19642292.120000001</v>
      </c>
      <c r="AG324" s="220">
        <f t="shared" si="54"/>
        <v>235707505.44000003</v>
      </c>
      <c r="AH324" s="234"/>
      <c r="AI324" s="235">
        <f t="shared" si="57"/>
        <v>40930.67</v>
      </c>
      <c r="AJ324" s="235">
        <f t="shared" si="57"/>
        <v>41051.56</v>
      </c>
      <c r="AK324" s="235">
        <f t="shared" si="57"/>
        <v>41160.61</v>
      </c>
      <c r="AL324" s="235">
        <f t="shared" si="57"/>
        <v>41260.07</v>
      </c>
      <c r="AM324" s="235">
        <f t="shared" si="57"/>
        <v>41381.550000000003</v>
      </c>
      <c r="AN324" s="235">
        <f t="shared" si="57"/>
        <v>41539.29</v>
      </c>
      <c r="AO324" s="235">
        <f t="shared" si="59"/>
        <v>41576.18</v>
      </c>
      <c r="AP324" s="235">
        <f t="shared" si="59"/>
        <v>41576.18</v>
      </c>
      <c r="AQ324" s="235">
        <f t="shared" si="59"/>
        <v>41576.18</v>
      </c>
      <c r="AR324" s="235">
        <f t="shared" si="59"/>
        <v>41576.18</v>
      </c>
      <c r="AS324" s="235">
        <f t="shared" si="59"/>
        <v>41576.18</v>
      </c>
      <c r="AT324" s="235">
        <f t="shared" si="59"/>
        <v>41576.18</v>
      </c>
      <c r="AU324" s="236">
        <f t="shared" si="50"/>
        <v>496780.83</v>
      </c>
      <c r="AV324" s="236">
        <f t="shared" si="51"/>
        <v>41576.18</v>
      </c>
      <c r="AW324" s="236">
        <f t="shared" si="51"/>
        <v>41576.18</v>
      </c>
      <c r="AX324" s="236">
        <f t="shared" si="51"/>
        <v>41576.18</v>
      </c>
      <c r="AY324" s="236">
        <f t="shared" ref="AY324:AY387" si="61">ROUND(T324*$B324/12,2)</f>
        <v>41576.18</v>
      </c>
      <c r="AZ324" s="236">
        <f t="shared" si="58"/>
        <v>41576.18</v>
      </c>
      <c r="BA324" s="236">
        <f t="shared" si="58"/>
        <v>41576.18</v>
      </c>
      <c r="BB324" s="236">
        <f t="shared" si="58"/>
        <v>41576.18</v>
      </c>
      <c r="BC324" s="236">
        <f t="shared" si="58"/>
        <v>41576.18</v>
      </c>
      <c r="BD324" s="236">
        <f t="shared" si="58"/>
        <v>41576.18</v>
      </c>
      <c r="BE324" s="236">
        <f t="shared" si="58"/>
        <v>41576.18</v>
      </c>
      <c r="BF324" s="236">
        <f t="shared" si="60"/>
        <v>41576.18</v>
      </c>
      <c r="BG324" s="236">
        <f t="shared" si="60"/>
        <v>41576.18</v>
      </c>
      <c r="BH324" s="236">
        <f t="shared" si="60"/>
        <v>41576.18</v>
      </c>
      <c r="BI324" s="236">
        <f t="shared" si="60"/>
        <v>41576.18</v>
      </c>
      <c r="BJ324" s="236">
        <f t="shared" si="60"/>
        <v>41576.18</v>
      </c>
      <c r="BK324" s="236">
        <f t="shared" si="60"/>
        <v>41576.18</v>
      </c>
      <c r="BL324" s="235">
        <f t="shared" si="52"/>
        <v>498914.16</v>
      </c>
      <c r="BM324" s="234"/>
      <c r="BN324" s="234"/>
      <c r="BO324" s="234"/>
      <c r="BP324" s="234"/>
      <c r="BQ324" s="234"/>
      <c r="BR324" s="234"/>
      <c r="BS324" s="235"/>
      <c r="BT324" s="235"/>
      <c r="BU324" s="234"/>
      <c r="BV324" s="234"/>
      <c r="BW324" s="234"/>
      <c r="BX324" s="234"/>
      <c r="BY324" s="234"/>
      <c r="BZ324" s="234"/>
      <c r="CA324" s="234"/>
      <c r="CB324" s="234"/>
      <c r="CC324" s="234"/>
      <c r="CD324" s="234"/>
      <c r="CE324" s="234"/>
      <c r="CF324" s="234"/>
      <c r="CG324" s="234"/>
      <c r="CH324" s="234"/>
      <c r="CI324" s="234"/>
    </row>
    <row r="325" spans="1:87">
      <c r="A325" s="234" t="s">
        <v>538</v>
      </c>
      <c r="B325" s="231">
        <v>2.5399999999999999E-2</v>
      </c>
      <c r="C325" s="231">
        <v>2.5399999999999999E-2</v>
      </c>
      <c r="D325" s="220">
        <v>196896175.31999999</v>
      </c>
      <c r="E325" s="220">
        <v>202859359.91999999</v>
      </c>
      <c r="F325" s="220">
        <v>208772597.65000001</v>
      </c>
      <c r="G325" s="220">
        <v>209266401.91</v>
      </c>
      <c r="H325" s="220">
        <v>212532215.81999999</v>
      </c>
      <c r="I325" s="220">
        <v>218118126.36000001</v>
      </c>
      <c r="J325" s="220">
        <v>220766850.42500001</v>
      </c>
      <c r="K325" s="220">
        <v>221647862.36499998</v>
      </c>
      <c r="L325" s="220">
        <v>222191286.81</v>
      </c>
      <c r="M325" s="220">
        <v>222010313.91499999</v>
      </c>
      <c r="N325" s="220">
        <v>221920512.53999999</v>
      </c>
      <c r="O325" s="220">
        <v>221874287.315</v>
      </c>
      <c r="P325" s="220">
        <f t="shared" si="53"/>
        <v>2578855990.3499999</v>
      </c>
      <c r="Q325" s="220">
        <v>221824220.14500001</v>
      </c>
      <c r="R325" s="220">
        <v>221784929.41500002</v>
      </c>
      <c r="S325" s="220">
        <v>221700850.35500005</v>
      </c>
      <c r="T325" s="220">
        <v>230097597.23500004</v>
      </c>
      <c r="U325" s="220">
        <v>238522039.69500005</v>
      </c>
      <c r="V325" s="220">
        <v>238462594.89500007</v>
      </c>
      <c r="W325" s="220">
        <v>238417840.49500006</v>
      </c>
      <c r="X325" s="220">
        <v>238363878.94500005</v>
      </c>
      <c r="Y325" s="220">
        <v>238254553.48000008</v>
      </c>
      <c r="Z325" s="220">
        <v>239610697.27000007</v>
      </c>
      <c r="AA325" s="220">
        <v>241029188.54000008</v>
      </c>
      <c r="AB325" s="220">
        <v>240984441.81000006</v>
      </c>
      <c r="AC325" s="220">
        <v>240935853.09000006</v>
      </c>
      <c r="AD325" s="220">
        <v>242388427.48000008</v>
      </c>
      <c r="AE325" s="220">
        <v>244117614.9600001</v>
      </c>
      <c r="AF325" s="220">
        <v>246186181.24500009</v>
      </c>
      <c r="AG325" s="220">
        <f t="shared" si="54"/>
        <v>2887273311.9050007</v>
      </c>
      <c r="AH325" s="234"/>
      <c r="AI325" s="235">
        <f t="shared" si="57"/>
        <v>416763.57</v>
      </c>
      <c r="AJ325" s="235">
        <f t="shared" si="57"/>
        <v>429385.65</v>
      </c>
      <c r="AK325" s="235">
        <f t="shared" si="57"/>
        <v>441902</v>
      </c>
      <c r="AL325" s="235">
        <f t="shared" si="57"/>
        <v>442947.22</v>
      </c>
      <c r="AM325" s="235">
        <f t="shared" si="57"/>
        <v>449859.86</v>
      </c>
      <c r="AN325" s="235">
        <f t="shared" si="57"/>
        <v>461683.37</v>
      </c>
      <c r="AO325" s="235">
        <f t="shared" si="59"/>
        <v>467289.83</v>
      </c>
      <c r="AP325" s="235">
        <f t="shared" si="59"/>
        <v>469154.64</v>
      </c>
      <c r="AQ325" s="235">
        <f t="shared" si="59"/>
        <v>470304.89</v>
      </c>
      <c r="AR325" s="235">
        <f t="shared" si="59"/>
        <v>469921.83</v>
      </c>
      <c r="AS325" s="235">
        <f t="shared" si="59"/>
        <v>469731.75</v>
      </c>
      <c r="AT325" s="235">
        <f t="shared" si="59"/>
        <v>469633.91</v>
      </c>
      <c r="AU325" s="236">
        <f t="shared" ref="AU325:AU388" si="62">SUM(AI325:AT325)</f>
        <v>5458578.5200000005</v>
      </c>
      <c r="AV325" s="236">
        <f t="shared" ref="AV325:AY388" si="63">ROUND(Q325*$B325/12,2)</f>
        <v>469527.93</v>
      </c>
      <c r="AW325" s="236">
        <f t="shared" si="63"/>
        <v>469444.77</v>
      </c>
      <c r="AX325" s="236">
        <f t="shared" si="63"/>
        <v>469266.8</v>
      </c>
      <c r="AY325" s="236">
        <f t="shared" si="61"/>
        <v>487039.91</v>
      </c>
      <c r="AZ325" s="236">
        <f t="shared" si="58"/>
        <v>504871.65</v>
      </c>
      <c r="BA325" s="236">
        <f t="shared" si="58"/>
        <v>504745.83</v>
      </c>
      <c r="BB325" s="236">
        <f t="shared" si="58"/>
        <v>504651.1</v>
      </c>
      <c r="BC325" s="236">
        <f t="shared" si="58"/>
        <v>504536.88</v>
      </c>
      <c r="BD325" s="236">
        <f t="shared" si="58"/>
        <v>504305.47</v>
      </c>
      <c r="BE325" s="236">
        <f t="shared" si="58"/>
        <v>507175.98</v>
      </c>
      <c r="BF325" s="236">
        <f t="shared" si="60"/>
        <v>510178.45</v>
      </c>
      <c r="BG325" s="236">
        <f t="shared" si="60"/>
        <v>510083.74</v>
      </c>
      <c r="BH325" s="236">
        <f t="shared" si="60"/>
        <v>509980.89</v>
      </c>
      <c r="BI325" s="236">
        <f t="shared" si="60"/>
        <v>513055.5</v>
      </c>
      <c r="BJ325" s="236">
        <f t="shared" si="60"/>
        <v>516715.62</v>
      </c>
      <c r="BK325" s="236">
        <f t="shared" si="60"/>
        <v>521094.08</v>
      </c>
      <c r="BL325" s="235">
        <f t="shared" ref="BL325:BL388" si="64">SUM(AZ325:BK325)</f>
        <v>6111395.1899999995</v>
      </c>
      <c r="BM325" s="234"/>
      <c r="BN325" s="234"/>
      <c r="BO325" s="234"/>
      <c r="BP325" s="234"/>
      <c r="BQ325" s="234"/>
      <c r="BR325" s="234"/>
      <c r="BS325" s="235"/>
      <c r="BT325" s="235"/>
      <c r="BU325" s="234"/>
      <c r="BV325" s="234"/>
      <c r="BW325" s="234"/>
      <c r="BX325" s="234"/>
      <c r="BY325" s="234"/>
      <c r="BZ325" s="234"/>
      <c r="CA325" s="234"/>
      <c r="CB325" s="234"/>
      <c r="CC325" s="234"/>
      <c r="CD325" s="234"/>
      <c r="CE325" s="234"/>
      <c r="CF325" s="234"/>
      <c r="CG325" s="234"/>
      <c r="CH325" s="234"/>
      <c r="CI325" s="234"/>
    </row>
    <row r="326" spans="1:87">
      <c r="A326" s="234" t="s">
        <v>539</v>
      </c>
      <c r="B326" s="231">
        <v>2.5399999999999999E-2</v>
      </c>
      <c r="C326" s="231">
        <v>2.5399999999999999E-2</v>
      </c>
      <c r="D326" s="220">
        <v>0</v>
      </c>
      <c r="E326" s="220">
        <v>0</v>
      </c>
      <c r="F326" s="220">
        <v>0</v>
      </c>
      <c r="G326" s="220">
        <v>0</v>
      </c>
      <c r="H326" s="220">
        <v>0</v>
      </c>
      <c r="I326" s="220">
        <v>0</v>
      </c>
      <c r="J326" s="220">
        <v>0</v>
      </c>
      <c r="K326" s="220">
        <v>0</v>
      </c>
      <c r="L326" s="220">
        <v>0</v>
      </c>
      <c r="M326" s="220">
        <v>0</v>
      </c>
      <c r="N326" s="220">
        <v>0</v>
      </c>
      <c r="O326" s="220">
        <v>0</v>
      </c>
      <c r="P326" s="220">
        <f t="shared" ref="P326:P389" si="65">SUM(D326:O326)</f>
        <v>0</v>
      </c>
      <c r="Q326" s="220">
        <v>0</v>
      </c>
      <c r="R326" s="220">
        <v>0</v>
      </c>
      <c r="S326" s="220">
        <v>0</v>
      </c>
      <c r="T326" s="220">
        <v>0</v>
      </c>
      <c r="U326" s="220">
        <v>0</v>
      </c>
      <c r="V326" s="220">
        <v>0</v>
      </c>
      <c r="W326" s="220">
        <v>0</v>
      </c>
      <c r="X326" s="220">
        <v>0</v>
      </c>
      <c r="Y326" s="220">
        <v>0</v>
      </c>
      <c r="Z326" s="220">
        <v>0</v>
      </c>
      <c r="AA326" s="220">
        <v>0</v>
      </c>
      <c r="AB326" s="220">
        <v>0</v>
      </c>
      <c r="AC326" s="220">
        <v>0</v>
      </c>
      <c r="AD326" s="220">
        <v>0</v>
      </c>
      <c r="AE326" s="220">
        <v>0</v>
      </c>
      <c r="AF326" s="220">
        <v>0</v>
      </c>
      <c r="AG326" s="220">
        <f t="shared" ref="AG326:AG389" si="66">SUM(U326:AF326)</f>
        <v>0</v>
      </c>
      <c r="AH326" s="234"/>
      <c r="AI326" s="235">
        <f t="shared" si="57"/>
        <v>0</v>
      </c>
      <c r="AJ326" s="235">
        <f t="shared" si="57"/>
        <v>0</v>
      </c>
      <c r="AK326" s="235">
        <f t="shared" si="57"/>
        <v>0</v>
      </c>
      <c r="AL326" s="235">
        <f t="shared" si="57"/>
        <v>0</v>
      </c>
      <c r="AM326" s="235">
        <f t="shared" si="57"/>
        <v>0</v>
      </c>
      <c r="AN326" s="235">
        <f t="shared" si="57"/>
        <v>0</v>
      </c>
      <c r="AO326" s="235">
        <f t="shared" si="59"/>
        <v>0</v>
      </c>
      <c r="AP326" s="235">
        <f t="shared" si="59"/>
        <v>0</v>
      </c>
      <c r="AQ326" s="235">
        <f t="shared" si="59"/>
        <v>0</v>
      </c>
      <c r="AR326" s="235">
        <f t="shared" si="59"/>
        <v>0</v>
      </c>
      <c r="AS326" s="235">
        <f t="shared" si="59"/>
        <v>0</v>
      </c>
      <c r="AT326" s="235">
        <f t="shared" si="59"/>
        <v>0</v>
      </c>
      <c r="AU326" s="236">
        <f t="shared" si="62"/>
        <v>0</v>
      </c>
      <c r="AV326" s="236">
        <f t="shared" si="63"/>
        <v>0</v>
      </c>
      <c r="AW326" s="236">
        <f t="shared" si="63"/>
        <v>0</v>
      </c>
      <c r="AX326" s="236">
        <f t="shared" si="63"/>
        <v>0</v>
      </c>
      <c r="AY326" s="236">
        <f t="shared" si="61"/>
        <v>0</v>
      </c>
      <c r="AZ326" s="236">
        <f t="shared" si="58"/>
        <v>0</v>
      </c>
      <c r="BA326" s="236">
        <f t="shared" si="58"/>
        <v>0</v>
      </c>
      <c r="BB326" s="236">
        <f t="shared" si="58"/>
        <v>0</v>
      </c>
      <c r="BC326" s="236">
        <f t="shared" si="58"/>
        <v>0</v>
      </c>
      <c r="BD326" s="236">
        <f t="shared" si="58"/>
        <v>0</v>
      </c>
      <c r="BE326" s="236">
        <f t="shared" si="58"/>
        <v>0</v>
      </c>
      <c r="BF326" s="236">
        <f t="shared" si="60"/>
        <v>0</v>
      </c>
      <c r="BG326" s="236">
        <f t="shared" si="60"/>
        <v>0</v>
      </c>
      <c r="BH326" s="236">
        <f t="shared" si="60"/>
        <v>0</v>
      </c>
      <c r="BI326" s="236">
        <f t="shared" si="60"/>
        <v>0</v>
      </c>
      <c r="BJ326" s="236">
        <f t="shared" si="60"/>
        <v>0</v>
      </c>
      <c r="BK326" s="236">
        <f t="shared" si="60"/>
        <v>0</v>
      </c>
      <c r="BL326" s="235">
        <f t="shared" si="64"/>
        <v>0</v>
      </c>
      <c r="BM326" s="234"/>
      <c r="BN326" s="234"/>
      <c r="BO326" s="234"/>
      <c r="BP326" s="234"/>
      <c r="BQ326" s="234"/>
      <c r="BR326" s="234"/>
      <c r="BS326" s="235"/>
      <c r="BT326" s="235"/>
      <c r="BU326" s="234"/>
      <c r="BV326" s="234"/>
      <c r="BW326" s="234"/>
      <c r="BX326" s="234"/>
      <c r="BY326" s="234"/>
      <c r="BZ326" s="234"/>
      <c r="CA326" s="234"/>
      <c r="CB326" s="234"/>
      <c r="CC326" s="234"/>
      <c r="CD326" s="234"/>
      <c r="CE326" s="234"/>
      <c r="CF326" s="234"/>
      <c r="CG326" s="234"/>
      <c r="CH326" s="234"/>
      <c r="CI326" s="234"/>
    </row>
    <row r="327" spans="1:87">
      <c r="A327" s="234" t="s">
        <v>540</v>
      </c>
      <c r="B327" s="231">
        <v>1.7000000000000001E-2</v>
      </c>
      <c r="C327" s="231">
        <v>1.7000000000000001E-2</v>
      </c>
      <c r="D327" s="220">
        <v>681833.62</v>
      </c>
      <c r="E327" s="220">
        <v>681878.84</v>
      </c>
      <c r="F327" s="220">
        <v>650186.32999999996</v>
      </c>
      <c r="G327" s="220">
        <v>618493.81000000006</v>
      </c>
      <c r="H327" s="220">
        <v>618493.81000000006</v>
      </c>
      <c r="I327" s="220">
        <v>618493.81000000006</v>
      </c>
      <c r="J327" s="220">
        <v>618493.81000000006</v>
      </c>
      <c r="K327" s="220">
        <v>618493.81000000006</v>
      </c>
      <c r="L327" s="220">
        <v>618493.81000000006</v>
      </c>
      <c r="M327" s="220">
        <v>618493.81000000006</v>
      </c>
      <c r="N327" s="220">
        <v>618493.81000000006</v>
      </c>
      <c r="O327" s="220">
        <v>618493.81000000006</v>
      </c>
      <c r="P327" s="220">
        <f t="shared" si="65"/>
        <v>7580343.0800000019</v>
      </c>
      <c r="Q327" s="220">
        <v>618493.81000000006</v>
      </c>
      <c r="R327" s="220">
        <v>618493.81000000006</v>
      </c>
      <c r="S327" s="220">
        <v>618493.81000000006</v>
      </c>
      <c r="T327" s="220">
        <v>618493.81000000006</v>
      </c>
      <c r="U327" s="220">
        <v>618493.81000000006</v>
      </c>
      <c r="V327" s="220">
        <v>618493.81000000006</v>
      </c>
      <c r="W327" s="220">
        <v>618493.81000000006</v>
      </c>
      <c r="X327" s="220">
        <v>618493.81000000006</v>
      </c>
      <c r="Y327" s="220">
        <v>618493.81000000006</v>
      </c>
      <c r="Z327" s="220">
        <v>618493.81000000006</v>
      </c>
      <c r="AA327" s="220">
        <v>618493.81000000006</v>
      </c>
      <c r="AB327" s="220">
        <v>618493.81000000006</v>
      </c>
      <c r="AC327" s="220">
        <v>618493.81000000006</v>
      </c>
      <c r="AD327" s="220">
        <v>618493.81000000006</v>
      </c>
      <c r="AE327" s="220">
        <v>618493.81000000006</v>
      </c>
      <c r="AF327" s="220">
        <v>618493.81000000006</v>
      </c>
      <c r="AG327" s="220">
        <f t="shared" si="66"/>
        <v>7421925.7200000025</v>
      </c>
      <c r="AH327" s="234"/>
      <c r="AI327" s="235">
        <f t="shared" si="57"/>
        <v>965.93</v>
      </c>
      <c r="AJ327" s="235">
        <f t="shared" si="57"/>
        <v>966</v>
      </c>
      <c r="AK327" s="235">
        <f t="shared" si="57"/>
        <v>921.1</v>
      </c>
      <c r="AL327" s="235">
        <f t="shared" si="57"/>
        <v>876.2</v>
      </c>
      <c r="AM327" s="235">
        <f t="shared" si="57"/>
        <v>876.2</v>
      </c>
      <c r="AN327" s="235">
        <f t="shared" si="57"/>
        <v>876.2</v>
      </c>
      <c r="AO327" s="235">
        <f t="shared" si="59"/>
        <v>876.2</v>
      </c>
      <c r="AP327" s="235">
        <f t="shared" si="59"/>
        <v>876.2</v>
      </c>
      <c r="AQ327" s="235">
        <f t="shared" si="59"/>
        <v>876.2</v>
      </c>
      <c r="AR327" s="235">
        <f t="shared" si="59"/>
        <v>876.2</v>
      </c>
      <c r="AS327" s="235">
        <f t="shared" si="59"/>
        <v>876.2</v>
      </c>
      <c r="AT327" s="235">
        <f t="shared" si="59"/>
        <v>876.2</v>
      </c>
      <c r="AU327" s="236">
        <f t="shared" si="62"/>
        <v>10738.83</v>
      </c>
      <c r="AV327" s="236">
        <f t="shared" si="63"/>
        <v>876.2</v>
      </c>
      <c r="AW327" s="236">
        <f t="shared" si="63"/>
        <v>876.2</v>
      </c>
      <c r="AX327" s="236">
        <f t="shared" si="63"/>
        <v>876.2</v>
      </c>
      <c r="AY327" s="236">
        <f t="shared" si="61"/>
        <v>876.2</v>
      </c>
      <c r="AZ327" s="236">
        <f t="shared" si="58"/>
        <v>876.2</v>
      </c>
      <c r="BA327" s="236">
        <f t="shared" si="58"/>
        <v>876.2</v>
      </c>
      <c r="BB327" s="236">
        <f t="shared" si="58"/>
        <v>876.2</v>
      </c>
      <c r="BC327" s="236">
        <f t="shared" si="58"/>
        <v>876.2</v>
      </c>
      <c r="BD327" s="236">
        <f t="shared" si="58"/>
        <v>876.2</v>
      </c>
      <c r="BE327" s="236">
        <f t="shared" si="58"/>
        <v>876.2</v>
      </c>
      <c r="BF327" s="236">
        <f t="shared" si="60"/>
        <v>876.2</v>
      </c>
      <c r="BG327" s="236">
        <f t="shared" si="60"/>
        <v>876.2</v>
      </c>
      <c r="BH327" s="236">
        <f t="shared" si="60"/>
        <v>876.2</v>
      </c>
      <c r="BI327" s="236">
        <f t="shared" si="60"/>
        <v>876.2</v>
      </c>
      <c r="BJ327" s="236">
        <f t="shared" si="60"/>
        <v>876.2</v>
      </c>
      <c r="BK327" s="236">
        <f t="shared" si="60"/>
        <v>876.2</v>
      </c>
      <c r="BL327" s="235">
        <f t="shared" si="64"/>
        <v>10514.400000000001</v>
      </c>
      <c r="BM327" s="234"/>
      <c r="BN327" s="234"/>
      <c r="BO327" s="234"/>
      <c r="BP327" s="234"/>
      <c r="BQ327" s="234"/>
      <c r="BR327" s="234"/>
      <c r="BS327" s="235"/>
      <c r="BT327" s="235"/>
      <c r="BU327" s="234"/>
      <c r="BV327" s="234"/>
      <c r="BW327" s="234"/>
      <c r="BX327" s="234"/>
      <c r="BY327" s="234"/>
      <c r="BZ327" s="234"/>
      <c r="CA327" s="234"/>
      <c r="CB327" s="234"/>
      <c r="CC327" s="234"/>
      <c r="CD327" s="234"/>
      <c r="CE327" s="234"/>
      <c r="CF327" s="234"/>
      <c r="CG327" s="234"/>
      <c r="CH327" s="234"/>
      <c r="CI327" s="234"/>
    </row>
    <row r="328" spans="1:87">
      <c r="A328" s="234" t="s">
        <v>541</v>
      </c>
      <c r="B328" s="231">
        <v>7.4000000000000003E-3</v>
      </c>
      <c r="C328" s="231">
        <v>7.4000000000000003E-3</v>
      </c>
      <c r="D328" s="220">
        <v>1365326.56</v>
      </c>
      <c r="E328" s="220">
        <v>1365374.31</v>
      </c>
      <c r="F328" s="220">
        <v>1321568.5900000001</v>
      </c>
      <c r="G328" s="220">
        <v>1256359.82</v>
      </c>
      <c r="H328" s="220">
        <v>1234991.72</v>
      </c>
      <c r="I328" s="220">
        <v>1235015.17</v>
      </c>
      <c r="J328" s="220">
        <v>1235015.17</v>
      </c>
      <c r="K328" s="220">
        <v>1235015.17</v>
      </c>
      <c r="L328" s="220">
        <v>1235015.17</v>
      </c>
      <c r="M328" s="220">
        <v>1235015.17</v>
      </c>
      <c r="N328" s="220">
        <v>1235015.17</v>
      </c>
      <c r="O328" s="220">
        <v>1235015.17</v>
      </c>
      <c r="P328" s="220">
        <f t="shared" si="65"/>
        <v>15188727.189999999</v>
      </c>
      <c r="Q328" s="220">
        <v>1235015.17</v>
      </c>
      <c r="R328" s="220">
        <v>1235015.17</v>
      </c>
      <c r="S328" s="220">
        <v>1235015.17</v>
      </c>
      <c r="T328" s="220">
        <v>1235015.17</v>
      </c>
      <c r="U328" s="220">
        <v>1235015.17</v>
      </c>
      <c r="V328" s="220">
        <v>1235015.17</v>
      </c>
      <c r="W328" s="220">
        <v>1235015.17</v>
      </c>
      <c r="X328" s="220">
        <v>1235015.17</v>
      </c>
      <c r="Y328" s="220">
        <v>1235015.17</v>
      </c>
      <c r="Z328" s="220">
        <v>1235015.17</v>
      </c>
      <c r="AA328" s="220">
        <v>1235015.17</v>
      </c>
      <c r="AB328" s="220">
        <v>1235015.17</v>
      </c>
      <c r="AC328" s="220">
        <v>1235015.17</v>
      </c>
      <c r="AD328" s="220">
        <v>1235015.17</v>
      </c>
      <c r="AE328" s="220">
        <v>1235015.17</v>
      </c>
      <c r="AF328" s="220">
        <v>1235015.17</v>
      </c>
      <c r="AG328" s="220">
        <f t="shared" si="66"/>
        <v>14820182.039999999</v>
      </c>
      <c r="AH328" s="234"/>
      <c r="AI328" s="235">
        <f t="shared" si="57"/>
        <v>841.95</v>
      </c>
      <c r="AJ328" s="235">
        <f t="shared" si="57"/>
        <v>841.98</v>
      </c>
      <c r="AK328" s="235">
        <f t="shared" si="57"/>
        <v>814.97</v>
      </c>
      <c r="AL328" s="235">
        <f t="shared" si="57"/>
        <v>774.76</v>
      </c>
      <c r="AM328" s="235">
        <f t="shared" si="57"/>
        <v>761.58</v>
      </c>
      <c r="AN328" s="235">
        <f t="shared" si="57"/>
        <v>761.59</v>
      </c>
      <c r="AO328" s="235">
        <f t="shared" si="59"/>
        <v>761.59</v>
      </c>
      <c r="AP328" s="235">
        <f t="shared" si="59"/>
        <v>761.59</v>
      </c>
      <c r="AQ328" s="235">
        <f t="shared" si="59"/>
        <v>761.59</v>
      </c>
      <c r="AR328" s="235">
        <f t="shared" si="59"/>
        <v>761.59</v>
      </c>
      <c r="AS328" s="235">
        <f t="shared" si="59"/>
        <v>761.59</v>
      </c>
      <c r="AT328" s="235">
        <f t="shared" si="59"/>
        <v>761.59</v>
      </c>
      <c r="AU328" s="236">
        <f t="shared" si="62"/>
        <v>9366.3700000000008</v>
      </c>
      <c r="AV328" s="236">
        <f t="shared" si="63"/>
        <v>761.59</v>
      </c>
      <c r="AW328" s="236">
        <f t="shared" si="63"/>
        <v>761.59</v>
      </c>
      <c r="AX328" s="236">
        <f t="shared" si="63"/>
        <v>761.59</v>
      </c>
      <c r="AY328" s="236">
        <f t="shared" si="61"/>
        <v>761.59</v>
      </c>
      <c r="AZ328" s="236">
        <f t="shared" si="58"/>
        <v>761.59</v>
      </c>
      <c r="BA328" s="236">
        <f t="shared" si="58"/>
        <v>761.59</v>
      </c>
      <c r="BB328" s="236">
        <f t="shared" si="58"/>
        <v>761.59</v>
      </c>
      <c r="BC328" s="236">
        <f t="shared" si="58"/>
        <v>761.59</v>
      </c>
      <c r="BD328" s="236">
        <f t="shared" si="58"/>
        <v>761.59</v>
      </c>
      <c r="BE328" s="236">
        <f t="shared" si="58"/>
        <v>761.59</v>
      </c>
      <c r="BF328" s="236">
        <f t="shared" si="60"/>
        <v>761.59</v>
      </c>
      <c r="BG328" s="236">
        <f t="shared" si="60"/>
        <v>761.59</v>
      </c>
      <c r="BH328" s="236">
        <f t="shared" si="60"/>
        <v>761.59</v>
      </c>
      <c r="BI328" s="236">
        <f t="shared" si="60"/>
        <v>761.59</v>
      </c>
      <c r="BJ328" s="236">
        <f t="shared" si="60"/>
        <v>761.59</v>
      </c>
      <c r="BK328" s="236">
        <f t="shared" si="60"/>
        <v>761.59</v>
      </c>
      <c r="BL328" s="235">
        <f t="shared" si="64"/>
        <v>9139.08</v>
      </c>
      <c r="BM328" s="234"/>
      <c r="BN328" s="234"/>
      <c r="BO328" s="234"/>
      <c r="BP328" s="234"/>
      <c r="BQ328" s="234"/>
      <c r="BR328" s="234"/>
      <c r="BS328" s="235"/>
      <c r="BT328" s="235"/>
      <c r="BU328" s="234"/>
      <c r="BV328" s="234"/>
      <c r="BW328" s="234"/>
      <c r="BX328" s="234"/>
      <c r="BY328" s="234"/>
      <c r="BZ328" s="234"/>
      <c r="CA328" s="234"/>
      <c r="CB328" s="234"/>
      <c r="CC328" s="234"/>
      <c r="CD328" s="234"/>
      <c r="CE328" s="234"/>
      <c r="CF328" s="234"/>
      <c r="CG328" s="234"/>
      <c r="CH328" s="234"/>
      <c r="CI328" s="234"/>
    </row>
    <row r="329" spans="1:87">
      <c r="A329" s="234" t="s">
        <v>542</v>
      </c>
      <c r="B329" s="231">
        <v>6.4000000000000003E-3</v>
      </c>
      <c r="C329" s="231">
        <v>6.4000000000000003E-3</v>
      </c>
      <c r="D329" s="220">
        <v>2407878.41</v>
      </c>
      <c r="E329" s="220">
        <v>2407878.41</v>
      </c>
      <c r="F329" s="220">
        <v>2407878.41</v>
      </c>
      <c r="G329" s="220">
        <v>2407878.41</v>
      </c>
      <c r="H329" s="220">
        <v>2407878.41</v>
      </c>
      <c r="I329" s="220">
        <v>2407878.41</v>
      </c>
      <c r="J329" s="220">
        <v>2407878.41</v>
      </c>
      <c r="K329" s="220">
        <v>2407878.41</v>
      </c>
      <c r="L329" s="220">
        <v>2407878.41</v>
      </c>
      <c r="M329" s="220">
        <v>2407878.41</v>
      </c>
      <c r="N329" s="220">
        <v>2407878.41</v>
      </c>
      <c r="O329" s="220">
        <v>2407878.41</v>
      </c>
      <c r="P329" s="220">
        <f t="shared" si="65"/>
        <v>28894540.920000002</v>
      </c>
      <c r="Q329" s="220">
        <v>2407878.41</v>
      </c>
      <c r="R329" s="220">
        <v>2407878.41</v>
      </c>
      <c r="S329" s="220">
        <v>2407878.41</v>
      </c>
      <c r="T329" s="220">
        <v>2407878.41</v>
      </c>
      <c r="U329" s="220">
        <v>2407878.41</v>
      </c>
      <c r="V329" s="220">
        <v>2407878.41</v>
      </c>
      <c r="W329" s="220">
        <v>2407878.41</v>
      </c>
      <c r="X329" s="220">
        <v>2407878.41</v>
      </c>
      <c r="Y329" s="220">
        <v>2407878.41</v>
      </c>
      <c r="Z329" s="220">
        <v>2407878.41</v>
      </c>
      <c r="AA329" s="220">
        <v>2407878.41</v>
      </c>
      <c r="AB329" s="220">
        <v>2407878.41</v>
      </c>
      <c r="AC329" s="220">
        <v>2407878.41</v>
      </c>
      <c r="AD329" s="220">
        <v>2407878.41</v>
      </c>
      <c r="AE329" s="220">
        <v>2407878.41</v>
      </c>
      <c r="AF329" s="220">
        <v>2407878.41</v>
      </c>
      <c r="AG329" s="220">
        <f t="shared" si="66"/>
        <v>28894540.920000002</v>
      </c>
      <c r="AH329" s="234"/>
      <c r="AI329" s="235">
        <f t="shared" si="57"/>
        <v>1284.2</v>
      </c>
      <c r="AJ329" s="235">
        <f t="shared" si="57"/>
        <v>1284.2</v>
      </c>
      <c r="AK329" s="235">
        <f t="shared" si="57"/>
        <v>1284.2</v>
      </c>
      <c r="AL329" s="235">
        <f t="shared" si="57"/>
        <v>1284.2</v>
      </c>
      <c r="AM329" s="235">
        <f t="shared" si="57"/>
        <v>1284.2</v>
      </c>
      <c r="AN329" s="235">
        <f t="shared" si="57"/>
        <v>1284.2</v>
      </c>
      <c r="AO329" s="235">
        <f t="shared" si="59"/>
        <v>1284.2</v>
      </c>
      <c r="AP329" s="235">
        <f t="shared" si="59"/>
        <v>1284.2</v>
      </c>
      <c r="AQ329" s="235">
        <f t="shared" si="59"/>
        <v>1284.2</v>
      </c>
      <c r="AR329" s="235">
        <f t="shared" si="59"/>
        <v>1284.2</v>
      </c>
      <c r="AS329" s="235">
        <f t="shared" si="59"/>
        <v>1284.2</v>
      </c>
      <c r="AT329" s="235">
        <f t="shared" si="59"/>
        <v>1284.2</v>
      </c>
      <c r="AU329" s="236">
        <f t="shared" si="62"/>
        <v>15410.400000000003</v>
      </c>
      <c r="AV329" s="236">
        <f t="shared" si="63"/>
        <v>1284.2</v>
      </c>
      <c r="AW329" s="236">
        <f t="shared" si="63"/>
        <v>1284.2</v>
      </c>
      <c r="AX329" s="236">
        <f t="shared" si="63"/>
        <v>1284.2</v>
      </c>
      <c r="AY329" s="236">
        <f t="shared" si="61"/>
        <v>1284.2</v>
      </c>
      <c r="AZ329" s="236">
        <f t="shared" si="58"/>
        <v>1284.2</v>
      </c>
      <c r="BA329" s="236">
        <f t="shared" si="58"/>
        <v>1284.2</v>
      </c>
      <c r="BB329" s="236">
        <f t="shared" si="58"/>
        <v>1284.2</v>
      </c>
      <c r="BC329" s="236">
        <f t="shared" si="58"/>
        <v>1284.2</v>
      </c>
      <c r="BD329" s="236">
        <f t="shared" si="58"/>
        <v>1284.2</v>
      </c>
      <c r="BE329" s="236">
        <f t="shared" si="58"/>
        <v>1284.2</v>
      </c>
      <c r="BF329" s="236">
        <f t="shared" si="60"/>
        <v>1284.2</v>
      </c>
      <c r="BG329" s="236">
        <f t="shared" si="60"/>
        <v>1284.2</v>
      </c>
      <c r="BH329" s="236">
        <f t="shared" si="60"/>
        <v>1284.2</v>
      </c>
      <c r="BI329" s="236">
        <f t="shared" si="60"/>
        <v>1284.2</v>
      </c>
      <c r="BJ329" s="236">
        <f t="shared" si="60"/>
        <v>1284.2</v>
      </c>
      <c r="BK329" s="236">
        <f t="shared" si="60"/>
        <v>1284.2</v>
      </c>
      <c r="BL329" s="235">
        <f t="shared" si="64"/>
        <v>15410.400000000003</v>
      </c>
      <c r="BM329" s="234"/>
      <c r="BN329" s="234"/>
      <c r="BO329" s="234"/>
      <c r="BP329" s="234"/>
      <c r="BQ329" s="234"/>
      <c r="BR329" s="234"/>
      <c r="BS329" s="235"/>
      <c r="BT329" s="235"/>
      <c r="BU329" s="234"/>
      <c r="BV329" s="234"/>
      <c r="BW329" s="234"/>
      <c r="BX329" s="234"/>
      <c r="BY329" s="234"/>
      <c r="BZ329" s="234"/>
      <c r="CA329" s="234"/>
      <c r="CB329" s="234"/>
      <c r="CC329" s="234"/>
      <c r="CD329" s="234"/>
      <c r="CE329" s="234"/>
      <c r="CF329" s="234"/>
      <c r="CG329" s="234"/>
      <c r="CH329" s="234"/>
      <c r="CI329" s="234"/>
    </row>
    <row r="330" spans="1:87">
      <c r="A330" s="234" t="s">
        <v>543</v>
      </c>
      <c r="B330" s="231">
        <v>6.4000000000000003E-3</v>
      </c>
      <c r="C330" s="231">
        <v>6.4000000000000003E-3</v>
      </c>
      <c r="D330" s="220">
        <v>2627.41</v>
      </c>
      <c r="E330" s="220">
        <v>2627.41</v>
      </c>
      <c r="F330" s="220">
        <v>2627.41</v>
      </c>
      <c r="G330" s="220">
        <v>2627.41</v>
      </c>
      <c r="H330" s="220">
        <v>2627.41</v>
      </c>
      <c r="I330" s="220">
        <v>2627.41</v>
      </c>
      <c r="J330" s="220">
        <v>2627.41</v>
      </c>
      <c r="K330" s="220">
        <v>2627.41</v>
      </c>
      <c r="L330" s="220">
        <v>2627.41</v>
      </c>
      <c r="M330" s="220">
        <v>2627.41</v>
      </c>
      <c r="N330" s="220">
        <v>2627.41</v>
      </c>
      <c r="O330" s="220">
        <v>2627.41</v>
      </c>
      <c r="P330" s="220">
        <f t="shared" si="65"/>
        <v>31528.92</v>
      </c>
      <c r="Q330" s="220">
        <v>2627.41</v>
      </c>
      <c r="R330" s="220">
        <v>2627.41</v>
      </c>
      <c r="S330" s="220">
        <v>2627.41</v>
      </c>
      <c r="T330" s="220">
        <v>2627.41</v>
      </c>
      <c r="U330" s="220">
        <v>2627.41</v>
      </c>
      <c r="V330" s="220">
        <v>2627.41</v>
      </c>
      <c r="W330" s="220">
        <v>2627.41</v>
      </c>
      <c r="X330" s="220">
        <v>2627.41</v>
      </c>
      <c r="Y330" s="220">
        <v>2627.41</v>
      </c>
      <c r="Z330" s="220">
        <v>2627.41</v>
      </c>
      <c r="AA330" s="220">
        <v>2627.41</v>
      </c>
      <c r="AB330" s="220">
        <v>2627.41</v>
      </c>
      <c r="AC330" s="220">
        <v>2627.41</v>
      </c>
      <c r="AD330" s="220">
        <v>2627.41</v>
      </c>
      <c r="AE330" s="220">
        <v>2627.41</v>
      </c>
      <c r="AF330" s="220">
        <v>2627.41</v>
      </c>
      <c r="AG330" s="220">
        <f t="shared" si="66"/>
        <v>31528.92</v>
      </c>
      <c r="AH330" s="234"/>
      <c r="AI330" s="235">
        <f t="shared" si="57"/>
        <v>1.4</v>
      </c>
      <c r="AJ330" s="235">
        <f t="shared" si="57"/>
        <v>1.4</v>
      </c>
      <c r="AK330" s="235">
        <f t="shared" si="57"/>
        <v>1.4</v>
      </c>
      <c r="AL330" s="235">
        <f t="shared" si="57"/>
        <v>1.4</v>
      </c>
      <c r="AM330" s="235">
        <f t="shared" si="57"/>
        <v>1.4</v>
      </c>
      <c r="AN330" s="235">
        <f t="shared" si="57"/>
        <v>1.4</v>
      </c>
      <c r="AO330" s="235">
        <f t="shared" si="59"/>
        <v>1.4</v>
      </c>
      <c r="AP330" s="235">
        <f t="shared" si="59"/>
        <v>1.4</v>
      </c>
      <c r="AQ330" s="235">
        <f t="shared" si="59"/>
        <v>1.4</v>
      </c>
      <c r="AR330" s="235">
        <f t="shared" si="59"/>
        <v>1.4</v>
      </c>
      <c r="AS330" s="235">
        <f t="shared" si="59"/>
        <v>1.4</v>
      </c>
      <c r="AT330" s="235">
        <f t="shared" si="59"/>
        <v>1.4</v>
      </c>
      <c r="AU330" s="236">
        <f t="shared" si="62"/>
        <v>16.8</v>
      </c>
      <c r="AV330" s="236">
        <f t="shared" si="63"/>
        <v>1.4</v>
      </c>
      <c r="AW330" s="236">
        <f t="shared" si="63"/>
        <v>1.4</v>
      </c>
      <c r="AX330" s="236">
        <f t="shared" si="63"/>
        <v>1.4</v>
      </c>
      <c r="AY330" s="236">
        <f t="shared" si="61"/>
        <v>1.4</v>
      </c>
      <c r="AZ330" s="236">
        <f t="shared" si="58"/>
        <v>1.4</v>
      </c>
      <c r="BA330" s="236">
        <f t="shared" si="58"/>
        <v>1.4</v>
      </c>
      <c r="BB330" s="236">
        <f t="shared" si="58"/>
        <v>1.4</v>
      </c>
      <c r="BC330" s="236">
        <f t="shared" si="58"/>
        <v>1.4</v>
      </c>
      <c r="BD330" s="236">
        <f t="shared" si="58"/>
        <v>1.4</v>
      </c>
      <c r="BE330" s="236">
        <f t="shared" si="58"/>
        <v>1.4</v>
      </c>
      <c r="BF330" s="236">
        <f t="shared" si="60"/>
        <v>1.4</v>
      </c>
      <c r="BG330" s="236">
        <f t="shared" si="60"/>
        <v>1.4</v>
      </c>
      <c r="BH330" s="236">
        <f t="shared" si="60"/>
        <v>1.4</v>
      </c>
      <c r="BI330" s="236">
        <f t="shared" si="60"/>
        <v>1.4</v>
      </c>
      <c r="BJ330" s="236">
        <f t="shared" si="60"/>
        <v>1.4</v>
      </c>
      <c r="BK330" s="236">
        <f t="shared" si="60"/>
        <v>1.4</v>
      </c>
      <c r="BL330" s="235">
        <f t="shared" si="64"/>
        <v>16.8</v>
      </c>
      <c r="BM330" s="234"/>
      <c r="BN330" s="234"/>
      <c r="BO330" s="234"/>
      <c r="BP330" s="234"/>
      <c r="BQ330" s="234"/>
      <c r="BR330" s="234"/>
      <c r="BS330" s="235"/>
      <c r="BT330" s="235"/>
      <c r="BU330" s="234"/>
      <c r="BV330" s="234"/>
      <c r="BW330" s="234"/>
      <c r="BX330" s="234"/>
      <c r="BY330" s="234"/>
      <c r="BZ330" s="234"/>
      <c r="CA330" s="234"/>
      <c r="CB330" s="234"/>
      <c r="CC330" s="234"/>
      <c r="CD330" s="234"/>
      <c r="CE330" s="234"/>
      <c r="CF330" s="234"/>
      <c r="CG330" s="234"/>
      <c r="CH330" s="234"/>
      <c r="CI330" s="234"/>
    </row>
    <row r="331" spans="1:87">
      <c r="A331" s="234" t="s">
        <v>544</v>
      </c>
      <c r="B331" s="231">
        <v>6.4000000000000003E-3</v>
      </c>
      <c r="C331" s="231">
        <v>6.4000000000000003E-3</v>
      </c>
      <c r="D331" s="220">
        <v>203239.29</v>
      </c>
      <c r="E331" s="220">
        <v>203239.29</v>
      </c>
      <c r="F331" s="220">
        <v>203239.29</v>
      </c>
      <c r="G331" s="220">
        <v>203239.29</v>
      </c>
      <c r="H331" s="220">
        <v>203239.29</v>
      </c>
      <c r="I331" s="220">
        <v>203239.29</v>
      </c>
      <c r="J331" s="220">
        <v>203239.29</v>
      </c>
      <c r="K331" s="220">
        <v>203239.29</v>
      </c>
      <c r="L331" s="220">
        <v>203239.29</v>
      </c>
      <c r="M331" s="220">
        <v>203239.29</v>
      </c>
      <c r="N331" s="220">
        <v>203239.29</v>
      </c>
      <c r="O331" s="220">
        <v>203239.29</v>
      </c>
      <c r="P331" s="220">
        <f t="shared" si="65"/>
        <v>2438871.48</v>
      </c>
      <c r="Q331" s="220">
        <v>203239.29</v>
      </c>
      <c r="R331" s="220">
        <v>203239.29</v>
      </c>
      <c r="S331" s="220">
        <v>203239.29</v>
      </c>
      <c r="T331" s="220">
        <v>203239.29</v>
      </c>
      <c r="U331" s="220">
        <v>203239.29</v>
      </c>
      <c r="V331" s="220">
        <v>203239.29</v>
      </c>
      <c r="W331" s="220">
        <v>203239.29</v>
      </c>
      <c r="X331" s="220">
        <v>203239.29</v>
      </c>
      <c r="Y331" s="220">
        <v>203239.29</v>
      </c>
      <c r="Z331" s="220">
        <v>203239.29</v>
      </c>
      <c r="AA331" s="220">
        <v>203239.29</v>
      </c>
      <c r="AB331" s="220">
        <v>203239.29</v>
      </c>
      <c r="AC331" s="220">
        <v>203239.29</v>
      </c>
      <c r="AD331" s="220">
        <v>203239.29</v>
      </c>
      <c r="AE331" s="220">
        <v>203239.29</v>
      </c>
      <c r="AF331" s="220">
        <v>203239.29</v>
      </c>
      <c r="AG331" s="220">
        <f t="shared" si="66"/>
        <v>2438871.48</v>
      </c>
      <c r="AH331" s="234"/>
      <c r="AI331" s="235">
        <f t="shared" si="57"/>
        <v>108.39</v>
      </c>
      <c r="AJ331" s="235">
        <f t="shared" si="57"/>
        <v>108.39</v>
      </c>
      <c r="AK331" s="235">
        <f t="shared" si="57"/>
        <v>108.39</v>
      </c>
      <c r="AL331" s="235">
        <f t="shared" si="57"/>
        <v>108.39</v>
      </c>
      <c r="AM331" s="235">
        <f t="shared" si="57"/>
        <v>108.39</v>
      </c>
      <c r="AN331" s="235">
        <f t="shared" si="57"/>
        <v>108.39</v>
      </c>
      <c r="AO331" s="235">
        <f t="shared" si="59"/>
        <v>108.39</v>
      </c>
      <c r="AP331" s="235">
        <f t="shared" si="59"/>
        <v>108.39</v>
      </c>
      <c r="AQ331" s="235">
        <f t="shared" si="59"/>
        <v>108.39</v>
      </c>
      <c r="AR331" s="235">
        <f t="shared" si="59"/>
        <v>108.39</v>
      </c>
      <c r="AS331" s="235">
        <f t="shared" si="59"/>
        <v>108.39</v>
      </c>
      <c r="AT331" s="235">
        <f t="shared" si="59"/>
        <v>108.39</v>
      </c>
      <c r="AU331" s="236">
        <f t="shared" si="62"/>
        <v>1300.6800000000003</v>
      </c>
      <c r="AV331" s="236">
        <f t="shared" si="63"/>
        <v>108.39</v>
      </c>
      <c r="AW331" s="236">
        <f t="shared" si="63"/>
        <v>108.39</v>
      </c>
      <c r="AX331" s="236">
        <f t="shared" si="63"/>
        <v>108.39</v>
      </c>
      <c r="AY331" s="236">
        <f t="shared" si="61"/>
        <v>108.39</v>
      </c>
      <c r="AZ331" s="236">
        <f t="shared" si="58"/>
        <v>108.39</v>
      </c>
      <c r="BA331" s="236">
        <f t="shared" si="58"/>
        <v>108.39</v>
      </c>
      <c r="BB331" s="236">
        <f t="shared" si="58"/>
        <v>108.39</v>
      </c>
      <c r="BC331" s="236">
        <f t="shared" si="58"/>
        <v>108.39</v>
      </c>
      <c r="BD331" s="236">
        <f t="shared" si="58"/>
        <v>108.39</v>
      </c>
      <c r="BE331" s="236">
        <f t="shared" si="58"/>
        <v>108.39</v>
      </c>
      <c r="BF331" s="236">
        <f t="shared" si="60"/>
        <v>108.39</v>
      </c>
      <c r="BG331" s="236">
        <f t="shared" si="60"/>
        <v>108.39</v>
      </c>
      <c r="BH331" s="236">
        <f t="shared" si="60"/>
        <v>108.39</v>
      </c>
      <c r="BI331" s="236">
        <f t="shared" si="60"/>
        <v>108.39</v>
      </c>
      <c r="BJ331" s="236">
        <f t="shared" si="60"/>
        <v>108.39</v>
      </c>
      <c r="BK331" s="236">
        <f t="shared" si="60"/>
        <v>108.39</v>
      </c>
      <c r="BL331" s="235">
        <f t="shared" si="64"/>
        <v>1300.6800000000003</v>
      </c>
      <c r="BM331" s="234"/>
      <c r="BN331" s="234"/>
      <c r="BO331" s="234"/>
      <c r="BP331" s="234"/>
      <c r="BQ331" s="234"/>
      <c r="BR331" s="234"/>
      <c r="BS331" s="235"/>
      <c r="BT331" s="235"/>
      <c r="BU331" s="234"/>
      <c r="BV331" s="234"/>
      <c r="BW331" s="234"/>
      <c r="BX331" s="234"/>
      <c r="BY331" s="234"/>
      <c r="BZ331" s="234"/>
      <c r="CA331" s="234"/>
      <c r="CB331" s="234"/>
      <c r="CC331" s="234"/>
      <c r="CD331" s="234"/>
      <c r="CE331" s="234"/>
      <c r="CF331" s="234"/>
      <c r="CG331" s="234"/>
      <c r="CH331" s="234"/>
      <c r="CI331" s="234"/>
    </row>
    <row r="332" spans="1:87">
      <c r="A332" s="234" t="s">
        <v>545</v>
      </c>
      <c r="B332" s="231">
        <v>0</v>
      </c>
      <c r="C332" s="231">
        <v>0</v>
      </c>
      <c r="D332" s="220">
        <v>7112237.2999999998</v>
      </c>
      <c r="E332" s="220">
        <v>7112237.2999999998</v>
      </c>
      <c r="F332" s="220">
        <v>7112237.2999999998</v>
      </c>
      <c r="G332" s="220">
        <v>7154852.1600000001</v>
      </c>
      <c r="H332" s="220">
        <v>7185626.1299999999</v>
      </c>
      <c r="I332" s="220">
        <v>7173785.2400000002</v>
      </c>
      <c r="J332" s="220">
        <v>7296506.9249999998</v>
      </c>
      <c r="K332" s="220">
        <v>7419228.6100000003</v>
      </c>
      <c r="L332" s="220">
        <v>7419228.6100000003</v>
      </c>
      <c r="M332" s="220">
        <v>7421581.1100000003</v>
      </c>
      <c r="N332" s="220">
        <v>7423933.6100000003</v>
      </c>
      <c r="O332" s="220">
        <v>7423933.6100000003</v>
      </c>
      <c r="P332" s="220">
        <f t="shared" si="65"/>
        <v>87255387.905000001</v>
      </c>
      <c r="Q332" s="220">
        <v>7423933.6100000003</v>
      </c>
      <c r="R332" s="220">
        <v>7423933.6100000003</v>
      </c>
      <c r="S332" s="220">
        <v>7423933.6100000003</v>
      </c>
      <c r="T332" s="220">
        <v>7423933.6100000003</v>
      </c>
      <c r="U332" s="220">
        <v>7423933.6100000003</v>
      </c>
      <c r="V332" s="220">
        <v>7423933.6100000003</v>
      </c>
      <c r="W332" s="220">
        <v>7423933.6100000003</v>
      </c>
      <c r="X332" s="220">
        <v>7423933.6100000003</v>
      </c>
      <c r="Y332" s="220">
        <v>7423933.6100000003</v>
      </c>
      <c r="Z332" s="220">
        <v>7673933.6100000003</v>
      </c>
      <c r="AA332" s="220">
        <v>7923933.6100000003</v>
      </c>
      <c r="AB332" s="220">
        <v>7923933.6100000003</v>
      </c>
      <c r="AC332" s="220">
        <v>7923933.6100000003</v>
      </c>
      <c r="AD332" s="220">
        <v>7923933.6100000003</v>
      </c>
      <c r="AE332" s="220">
        <v>7923933.6100000003</v>
      </c>
      <c r="AF332" s="220">
        <v>7923933.6100000003</v>
      </c>
      <c r="AG332" s="220">
        <f t="shared" si="66"/>
        <v>92337203.320000008</v>
      </c>
      <c r="AH332" s="234"/>
      <c r="AI332" s="235">
        <f t="shared" si="57"/>
        <v>0</v>
      </c>
      <c r="AJ332" s="235">
        <f t="shared" si="57"/>
        <v>0</v>
      </c>
      <c r="AK332" s="235">
        <f t="shared" si="57"/>
        <v>0</v>
      </c>
      <c r="AL332" s="235">
        <f t="shared" si="57"/>
        <v>0</v>
      </c>
      <c r="AM332" s="235">
        <f t="shared" si="57"/>
        <v>0</v>
      </c>
      <c r="AN332" s="235">
        <f t="shared" si="57"/>
        <v>0</v>
      </c>
      <c r="AO332" s="235">
        <f t="shared" si="59"/>
        <v>0</v>
      </c>
      <c r="AP332" s="235">
        <f t="shared" si="59"/>
        <v>0</v>
      </c>
      <c r="AQ332" s="235">
        <f t="shared" si="59"/>
        <v>0</v>
      </c>
      <c r="AR332" s="235">
        <f t="shared" si="59"/>
        <v>0</v>
      </c>
      <c r="AS332" s="235">
        <f t="shared" si="59"/>
        <v>0</v>
      </c>
      <c r="AT332" s="235">
        <f t="shared" si="59"/>
        <v>0</v>
      </c>
      <c r="AU332" s="236">
        <f t="shared" si="62"/>
        <v>0</v>
      </c>
      <c r="AV332" s="236">
        <f t="shared" si="63"/>
        <v>0</v>
      </c>
      <c r="AW332" s="236">
        <f t="shared" si="63"/>
        <v>0</v>
      </c>
      <c r="AX332" s="236">
        <f t="shared" si="63"/>
        <v>0</v>
      </c>
      <c r="AY332" s="236">
        <f t="shared" si="61"/>
        <v>0</v>
      </c>
      <c r="AZ332" s="236">
        <f t="shared" si="58"/>
        <v>0</v>
      </c>
      <c r="BA332" s="236">
        <f t="shared" si="58"/>
        <v>0</v>
      </c>
      <c r="BB332" s="236">
        <f t="shared" si="58"/>
        <v>0</v>
      </c>
      <c r="BC332" s="236">
        <f t="shared" si="58"/>
        <v>0</v>
      </c>
      <c r="BD332" s="236">
        <f t="shared" si="58"/>
        <v>0</v>
      </c>
      <c r="BE332" s="236">
        <f t="shared" si="58"/>
        <v>0</v>
      </c>
      <c r="BF332" s="236">
        <f t="shared" si="60"/>
        <v>0</v>
      </c>
      <c r="BG332" s="236">
        <f t="shared" si="60"/>
        <v>0</v>
      </c>
      <c r="BH332" s="236">
        <f t="shared" si="60"/>
        <v>0</v>
      </c>
      <c r="BI332" s="236">
        <f t="shared" si="60"/>
        <v>0</v>
      </c>
      <c r="BJ332" s="236">
        <f t="shared" si="60"/>
        <v>0</v>
      </c>
      <c r="BK332" s="236">
        <f t="shared" si="60"/>
        <v>0</v>
      </c>
      <c r="BL332" s="235">
        <f t="shared" si="64"/>
        <v>0</v>
      </c>
      <c r="BM332" s="234"/>
      <c r="BN332" s="234"/>
      <c r="BO332" s="234"/>
      <c r="BP332" s="234"/>
      <c r="BQ332" s="234"/>
      <c r="BR332" s="234"/>
      <c r="BS332" s="235"/>
      <c r="BT332" s="235"/>
      <c r="BU332" s="234"/>
      <c r="BV332" s="234"/>
      <c r="BW332" s="234"/>
      <c r="BX332" s="234"/>
      <c r="BY332" s="234"/>
      <c r="BZ332" s="234"/>
      <c r="CA332" s="234"/>
      <c r="CB332" s="234"/>
      <c r="CC332" s="234"/>
      <c r="CD332" s="234"/>
      <c r="CE332" s="234"/>
      <c r="CF332" s="234"/>
      <c r="CG332" s="234"/>
      <c r="CH332" s="234"/>
      <c r="CI332" s="234"/>
    </row>
    <row r="333" spans="1:87">
      <c r="A333" s="234" t="s">
        <v>546</v>
      </c>
      <c r="B333" s="231">
        <v>0</v>
      </c>
      <c r="C333" s="231">
        <v>0</v>
      </c>
      <c r="D333" s="220">
        <v>2412.8200000000002</v>
      </c>
      <c r="E333" s="220">
        <v>2412.8200000000002</v>
      </c>
      <c r="F333" s="220">
        <v>2412.8200000000002</v>
      </c>
      <c r="G333" s="220">
        <v>2412.8200000000002</v>
      </c>
      <c r="H333" s="220">
        <v>2412.8200000000002</v>
      </c>
      <c r="I333" s="220">
        <v>2412.8200000000002</v>
      </c>
      <c r="J333" s="220">
        <v>2412.8200000000002</v>
      </c>
      <c r="K333" s="220">
        <v>2412.8200000000002</v>
      </c>
      <c r="L333" s="220">
        <v>2412.8200000000002</v>
      </c>
      <c r="M333" s="220">
        <v>2412.8200000000002</v>
      </c>
      <c r="N333" s="220">
        <v>2412.8200000000002</v>
      </c>
      <c r="O333" s="220">
        <v>2412.8200000000002</v>
      </c>
      <c r="P333" s="220">
        <f t="shared" si="65"/>
        <v>28953.84</v>
      </c>
      <c r="Q333" s="220">
        <v>2412.8200000000002</v>
      </c>
      <c r="R333" s="220">
        <v>2412.8200000000002</v>
      </c>
      <c r="S333" s="220">
        <v>2412.8200000000002</v>
      </c>
      <c r="T333" s="220">
        <v>2412.8200000000002</v>
      </c>
      <c r="U333" s="220">
        <v>2412.8200000000002</v>
      </c>
      <c r="V333" s="220">
        <v>2412.8200000000002</v>
      </c>
      <c r="W333" s="220">
        <v>2412.8200000000002</v>
      </c>
      <c r="X333" s="220">
        <v>2412.8200000000002</v>
      </c>
      <c r="Y333" s="220">
        <v>2412.8200000000002</v>
      </c>
      <c r="Z333" s="220">
        <v>2412.8200000000002</v>
      </c>
      <c r="AA333" s="220">
        <v>2412.8200000000002</v>
      </c>
      <c r="AB333" s="220">
        <v>2412.8200000000002</v>
      </c>
      <c r="AC333" s="220">
        <v>2412.8200000000002</v>
      </c>
      <c r="AD333" s="220">
        <v>2412.8200000000002</v>
      </c>
      <c r="AE333" s="220">
        <v>2412.8200000000002</v>
      </c>
      <c r="AF333" s="220">
        <v>2412.8200000000002</v>
      </c>
      <c r="AG333" s="220">
        <f t="shared" si="66"/>
        <v>28953.84</v>
      </c>
      <c r="AH333" s="234"/>
      <c r="AI333" s="235">
        <f t="shared" si="57"/>
        <v>0</v>
      </c>
      <c r="AJ333" s="235">
        <f t="shared" si="57"/>
        <v>0</v>
      </c>
      <c r="AK333" s="235">
        <f t="shared" si="57"/>
        <v>0</v>
      </c>
      <c r="AL333" s="235">
        <f t="shared" si="57"/>
        <v>0</v>
      </c>
      <c r="AM333" s="235">
        <f t="shared" si="57"/>
        <v>0</v>
      </c>
      <c r="AN333" s="235">
        <f t="shared" si="57"/>
        <v>0</v>
      </c>
      <c r="AO333" s="235">
        <f t="shared" si="59"/>
        <v>0</v>
      </c>
      <c r="AP333" s="235">
        <f t="shared" si="59"/>
        <v>0</v>
      </c>
      <c r="AQ333" s="235">
        <f t="shared" si="59"/>
        <v>0</v>
      </c>
      <c r="AR333" s="235">
        <f t="shared" si="59"/>
        <v>0</v>
      </c>
      <c r="AS333" s="235">
        <f t="shared" si="59"/>
        <v>0</v>
      </c>
      <c r="AT333" s="235">
        <f t="shared" si="59"/>
        <v>0</v>
      </c>
      <c r="AU333" s="236">
        <f t="shared" si="62"/>
        <v>0</v>
      </c>
      <c r="AV333" s="236">
        <f t="shared" si="63"/>
        <v>0</v>
      </c>
      <c r="AW333" s="236">
        <f t="shared" si="63"/>
        <v>0</v>
      </c>
      <c r="AX333" s="236">
        <f t="shared" si="63"/>
        <v>0</v>
      </c>
      <c r="AY333" s="236">
        <f t="shared" si="61"/>
        <v>0</v>
      </c>
      <c r="AZ333" s="236">
        <f t="shared" si="58"/>
        <v>0</v>
      </c>
      <c r="BA333" s="236">
        <f t="shared" si="58"/>
        <v>0</v>
      </c>
      <c r="BB333" s="236">
        <f t="shared" si="58"/>
        <v>0</v>
      </c>
      <c r="BC333" s="236">
        <f t="shared" si="58"/>
        <v>0</v>
      </c>
      <c r="BD333" s="236">
        <f t="shared" si="58"/>
        <v>0</v>
      </c>
      <c r="BE333" s="236">
        <f t="shared" si="58"/>
        <v>0</v>
      </c>
      <c r="BF333" s="236">
        <f t="shared" si="60"/>
        <v>0</v>
      </c>
      <c r="BG333" s="236">
        <f t="shared" si="60"/>
        <v>0</v>
      </c>
      <c r="BH333" s="236">
        <f t="shared" si="60"/>
        <v>0</v>
      </c>
      <c r="BI333" s="236">
        <f t="shared" si="60"/>
        <v>0</v>
      </c>
      <c r="BJ333" s="236">
        <f t="shared" si="60"/>
        <v>0</v>
      </c>
      <c r="BK333" s="236">
        <f t="shared" si="60"/>
        <v>0</v>
      </c>
      <c r="BL333" s="235">
        <f t="shared" si="64"/>
        <v>0</v>
      </c>
      <c r="BM333" s="234"/>
      <c r="BN333" s="234"/>
      <c r="BO333" s="234"/>
      <c r="BP333" s="234"/>
      <c r="BQ333" s="234"/>
      <c r="BR333" s="234"/>
      <c r="BS333" s="235"/>
      <c r="BT333" s="235"/>
      <c r="BU333" s="234"/>
      <c r="BV333" s="234"/>
      <c r="BW333" s="234"/>
      <c r="BX333" s="234"/>
      <c r="BY333" s="234"/>
      <c r="BZ333" s="234"/>
      <c r="CA333" s="234"/>
      <c r="CB333" s="234"/>
      <c r="CC333" s="234"/>
      <c r="CD333" s="234"/>
      <c r="CE333" s="234"/>
      <c r="CF333" s="234"/>
      <c r="CG333" s="234"/>
      <c r="CH333" s="234"/>
      <c r="CI333" s="234"/>
    </row>
    <row r="334" spans="1:87">
      <c r="A334" s="234" t="s">
        <v>547</v>
      </c>
      <c r="B334" s="231">
        <v>0</v>
      </c>
      <c r="C334" s="231">
        <v>0</v>
      </c>
      <c r="D334" s="220">
        <v>102248.61</v>
      </c>
      <c r="E334" s="220">
        <v>102248.61</v>
      </c>
      <c r="F334" s="220">
        <v>102248.61</v>
      </c>
      <c r="G334" s="220">
        <v>102248.61</v>
      </c>
      <c r="H334" s="220">
        <v>102248.61</v>
      </c>
      <c r="I334" s="220">
        <v>102248.61</v>
      </c>
      <c r="J334" s="220">
        <v>102248.61</v>
      </c>
      <c r="K334" s="220">
        <v>102248.61</v>
      </c>
      <c r="L334" s="220">
        <v>102248.61</v>
      </c>
      <c r="M334" s="220">
        <v>102248.61</v>
      </c>
      <c r="N334" s="220">
        <v>102248.61</v>
      </c>
      <c r="O334" s="220">
        <v>102248.61</v>
      </c>
      <c r="P334" s="220">
        <f t="shared" si="65"/>
        <v>1226983.32</v>
      </c>
      <c r="Q334" s="220">
        <v>102248.61</v>
      </c>
      <c r="R334" s="220">
        <v>102248.61</v>
      </c>
      <c r="S334" s="220">
        <v>102248.61</v>
      </c>
      <c r="T334" s="220">
        <v>102248.61</v>
      </c>
      <c r="U334" s="220">
        <v>102248.61</v>
      </c>
      <c r="V334" s="220">
        <v>102248.61</v>
      </c>
      <c r="W334" s="220">
        <v>102248.61</v>
      </c>
      <c r="X334" s="220">
        <v>102248.61</v>
      </c>
      <c r="Y334" s="220">
        <v>102248.61</v>
      </c>
      <c r="Z334" s="220">
        <v>102248.61</v>
      </c>
      <c r="AA334" s="220">
        <v>102248.61</v>
      </c>
      <c r="AB334" s="220">
        <v>102248.61</v>
      </c>
      <c r="AC334" s="220">
        <v>102248.61</v>
      </c>
      <c r="AD334" s="220">
        <v>102248.61</v>
      </c>
      <c r="AE334" s="220">
        <v>102248.61</v>
      </c>
      <c r="AF334" s="220">
        <v>102248.61</v>
      </c>
      <c r="AG334" s="220">
        <f t="shared" si="66"/>
        <v>1226983.32</v>
      </c>
      <c r="AH334" s="234"/>
      <c r="AI334" s="235">
        <f t="shared" si="57"/>
        <v>0</v>
      </c>
      <c r="AJ334" s="235">
        <f t="shared" si="57"/>
        <v>0</v>
      </c>
      <c r="AK334" s="235">
        <f t="shared" si="57"/>
        <v>0</v>
      </c>
      <c r="AL334" s="235">
        <f t="shared" si="57"/>
        <v>0</v>
      </c>
      <c r="AM334" s="235">
        <f t="shared" si="57"/>
        <v>0</v>
      </c>
      <c r="AN334" s="235">
        <f t="shared" si="57"/>
        <v>0</v>
      </c>
      <c r="AO334" s="235">
        <f t="shared" si="59"/>
        <v>0</v>
      </c>
      <c r="AP334" s="235">
        <f t="shared" si="59"/>
        <v>0</v>
      </c>
      <c r="AQ334" s="235">
        <f t="shared" si="59"/>
        <v>0</v>
      </c>
      <c r="AR334" s="235">
        <f t="shared" si="59"/>
        <v>0</v>
      </c>
      <c r="AS334" s="235">
        <f t="shared" si="59"/>
        <v>0</v>
      </c>
      <c r="AT334" s="235">
        <f t="shared" si="59"/>
        <v>0</v>
      </c>
      <c r="AU334" s="236">
        <f t="shared" si="62"/>
        <v>0</v>
      </c>
      <c r="AV334" s="236">
        <f t="shared" si="63"/>
        <v>0</v>
      </c>
      <c r="AW334" s="236">
        <f t="shared" si="63"/>
        <v>0</v>
      </c>
      <c r="AX334" s="236">
        <f t="shared" si="63"/>
        <v>0</v>
      </c>
      <c r="AY334" s="236">
        <f t="shared" si="61"/>
        <v>0</v>
      </c>
      <c r="AZ334" s="236">
        <f t="shared" si="58"/>
        <v>0</v>
      </c>
      <c r="BA334" s="236">
        <f t="shared" si="58"/>
        <v>0</v>
      </c>
      <c r="BB334" s="236">
        <f t="shared" si="58"/>
        <v>0</v>
      </c>
      <c r="BC334" s="236">
        <f t="shared" si="58"/>
        <v>0</v>
      </c>
      <c r="BD334" s="236">
        <f t="shared" si="58"/>
        <v>0</v>
      </c>
      <c r="BE334" s="236">
        <f t="shared" si="58"/>
        <v>0</v>
      </c>
      <c r="BF334" s="236">
        <f t="shared" si="60"/>
        <v>0</v>
      </c>
      <c r="BG334" s="236">
        <f t="shared" si="60"/>
        <v>0</v>
      </c>
      <c r="BH334" s="236">
        <f t="shared" si="60"/>
        <v>0</v>
      </c>
      <c r="BI334" s="236">
        <f t="shared" si="60"/>
        <v>0</v>
      </c>
      <c r="BJ334" s="236">
        <f t="shared" si="60"/>
        <v>0</v>
      </c>
      <c r="BK334" s="236">
        <f t="shared" si="60"/>
        <v>0</v>
      </c>
      <c r="BL334" s="235">
        <f t="shared" si="64"/>
        <v>0</v>
      </c>
      <c r="BM334" s="234"/>
      <c r="BN334" s="234"/>
      <c r="BO334" s="234"/>
      <c r="BP334" s="234"/>
      <c r="BQ334" s="234"/>
      <c r="BR334" s="234"/>
      <c r="BS334" s="235"/>
      <c r="BT334" s="235"/>
      <c r="BU334" s="234"/>
      <c r="BV334" s="234"/>
      <c r="BW334" s="234"/>
      <c r="BX334" s="234"/>
      <c r="BY334" s="234"/>
      <c r="BZ334" s="234"/>
      <c r="CA334" s="234"/>
      <c r="CB334" s="234"/>
      <c r="CC334" s="234"/>
      <c r="CD334" s="234"/>
      <c r="CE334" s="234"/>
      <c r="CF334" s="234"/>
      <c r="CG334" s="234"/>
      <c r="CH334" s="234"/>
      <c r="CI334" s="234"/>
    </row>
    <row r="335" spans="1:87">
      <c r="A335" s="234" t="s">
        <v>548</v>
      </c>
      <c r="B335" s="231">
        <v>0</v>
      </c>
      <c r="C335" s="231">
        <v>0</v>
      </c>
      <c r="D335" s="220">
        <v>564941.13</v>
      </c>
      <c r="E335" s="220">
        <v>564941.13</v>
      </c>
      <c r="F335" s="220">
        <v>564941.13</v>
      </c>
      <c r="G335" s="220">
        <v>564941.13</v>
      </c>
      <c r="H335" s="220">
        <v>564941.13</v>
      </c>
      <c r="I335" s="220">
        <v>564941.13</v>
      </c>
      <c r="J335" s="220">
        <v>564941.13</v>
      </c>
      <c r="K335" s="220">
        <v>564941.13</v>
      </c>
      <c r="L335" s="220">
        <v>564941.13</v>
      </c>
      <c r="M335" s="220">
        <v>564941.13</v>
      </c>
      <c r="N335" s="220">
        <v>564941.13</v>
      </c>
      <c r="O335" s="220">
        <v>564941.13</v>
      </c>
      <c r="P335" s="220">
        <f t="shared" si="65"/>
        <v>6779293.5599999996</v>
      </c>
      <c r="Q335" s="220">
        <v>564941.13</v>
      </c>
      <c r="R335" s="220">
        <v>564941.13</v>
      </c>
      <c r="S335" s="220">
        <v>564941.13</v>
      </c>
      <c r="T335" s="220">
        <v>564941.13</v>
      </c>
      <c r="U335" s="220">
        <v>564941.13</v>
      </c>
      <c r="V335" s="220">
        <v>564941.13</v>
      </c>
      <c r="W335" s="220">
        <v>564941.13</v>
      </c>
      <c r="X335" s="220">
        <v>564941.13</v>
      </c>
      <c r="Y335" s="220">
        <v>564941.13</v>
      </c>
      <c r="Z335" s="220">
        <v>564941.13</v>
      </c>
      <c r="AA335" s="220">
        <v>564941.13</v>
      </c>
      <c r="AB335" s="220">
        <v>564941.13</v>
      </c>
      <c r="AC335" s="220">
        <v>564941.13</v>
      </c>
      <c r="AD335" s="220">
        <v>564941.13</v>
      </c>
      <c r="AE335" s="220">
        <v>564941.13</v>
      </c>
      <c r="AF335" s="220">
        <v>564941.13</v>
      </c>
      <c r="AG335" s="220">
        <f t="shared" si="66"/>
        <v>6779293.5599999996</v>
      </c>
      <c r="AH335" s="234"/>
      <c r="AI335" s="235">
        <f t="shared" si="57"/>
        <v>0</v>
      </c>
      <c r="AJ335" s="235">
        <f t="shared" si="57"/>
        <v>0</v>
      </c>
      <c r="AK335" s="235">
        <f t="shared" si="57"/>
        <v>0</v>
      </c>
      <c r="AL335" s="235">
        <f t="shared" si="57"/>
        <v>0</v>
      </c>
      <c r="AM335" s="235">
        <f t="shared" si="57"/>
        <v>0</v>
      </c>
      <c r="AN335" s="235">
        <f t="shared" si="57"/>
        <v>0</v>
      </c>
      <c r="AO335" s="235">
        <f t="shared" si="59"/>
        <v>0</v>
      </c>
      <c r="AP335" s="235">
        <f t="shared" si="59"/>
        <v>0</v>
      </c>
      <c r="AQ335" s="235">
        <f t="shared" si="59"/>
        <v>0</v>
      </c>
      <c r="AR335" s="235">
        <f t="shared" si="59"/>
        <v>0</v>
      </c>
      <c r="AS335" s="235">
        <f t="shared" si="59"/>
        <v>0</v>
      </c>
      <c r="AT335" s="235">
        <f t="shared" si="59"/>
        <v>0</v>
      </c>
      <c r="AU335" s="236">
        <f t="shared" si="62"/>
        <v>0</v>
      </c>
      <c r="AV335" s="236">
        <f t="shared" si="63"/>
        <v>0</v>
      </c>
      <c r="AW335" s="236">
        <f t="shared" si="63"/>
        <v>0</v>
      </c>
      <c r="AX335" s="236">
        <f t="shared" si="63"/>
        <v>0</v>
      </c>
      <c r="AY335" s="236">
        <f t="shared" si="61"/>
        <v>0</v>
      </c>
      <c r="AZ335" s="236">
        <f t="shared" si="58"/>
        <v>0</v>
      </c>
      <c r="BA335" s="236">
        <f t="shared" si="58"/>
        <v>0</v>
      </c>
      <c r="BB335" s="236">
        <f t="shared" si="58"/>
        <v>0</v>
      </c>
      <c r="BC335" s="236">
        <f t="shared" si="58"/>
        <v>0</v>
      </c>
      <c r="BD335" s="236">
        <f t="shared" si="58"/>
        <v>0</v>
      </c>
      <c r="BE335" s="236">
        <f t="shared" si="58"/>
        <v>0</v>
      </c>
      <c r="BF335" s="236">
        <f t="shared" si="60"/>
        <v>0</v>
      </c>
      <c r="BG335" s="236">
        <f t="shared" si="60"/>
        <v>0</v>
      </c>
      <c r="BH335" s="236">
        <f t="shared" si="60"/>
        <v>0</v>
      </c>
      <c r="BI335" s="236">
        <f t="shared" si="60"/>
        <v>0</v>
      </c>
      <c r="BJ335" s="236">
        <f t="shared" si="60"/>
        <v>0</v>
      </c>
      <c r="BK335" s="236">
        <f t="shared" si="60"/>
        <v>0</v>
      </c>
      <c r="BL335" s="235">
        <f t="shared" si="64"/>
        <v>0</v>
      </c>
      <c r="BM335" s="234"/>
      <c r="BN335" s="234"/>
      <c r="BO335" s="234"/>
      <c r="BP335" s="234"/>
      <c r="BQ335" s="234"/>
      <c r="BR335" s="234"/>
      <c r="BS335" s="235"/>
      <c r="BT335" s="235"/>
      <c r="BU335" s="234"/>
      <c r="BV335" s="234"/>
      <c r="BW335" s="234"/>
      <c r="BX335" s="234"/>
      <c r="BY335" s="234"/>
      <c r="BZ335" s="234"/>
      <c r="CA335" s="234"/>
      <c r="CB335" s="234"/>
      <c r="CC335" s="234"/>
      <c r="CD335" s="234"/>
      <c r="CE335" s="234"/>
      <c r="CF335" s="234"/>
      <c r="CG335" s="234"/>
      <c r="CH335" s="234"/>
      <c r="CI335" s="234"/>
    </row>
    <row r="336" spans="1:87">
      <c r="A336" s="234" t="s">
        <v>549</v>
      </c>
      <c r="B336" s="231">
        <v>2.1499999999999998E-2</v>
      </c>
      <c r="C336" s="231">
        <v>2.1499999999999998E-2</v>
      </c>
      <c r="D336" s="220">
        <v>23318270.649999999</v>
      </c>
      <c r="E336" s="220">
        <v>23318270.649999999</v>
      </c>
      <c r="F336" s="220">
        <v>23581068.440000001</v>
      </c>
      <c r="G336" s="220">
        <v>23816715.620000001</v>
      </c>
      <c r="H336" s="220">
        <v>23789565</v>
      </c>
      <c r="I336" s="220">
        <v>23789134.109999999</v>
      </c>
      <c r="J336" s="220">
        <v>24439556.215</v>
      </c>
      <c r="K336" s="220">
        <v>25744658.619999997</v>
      </c>
      <c r="L336" s="220">
        <v>26767844.524999999</v>
      </c>
      <c r="M336" s="220">
        <v>27123873.899999995</v>
      </c>
      <c r="N336" s="220">
        <v>27338990.959999997</v>
      </c>
      <c r="O336" s="220">
        <v>27789408.319999997</v>
      </c>
      <c r="P336" s="220">
        <f t="shared" si="65"/>
        <v>300817357.00999999</v>
      </c>
      <c r="Q336" s="220">
        <v>28223132.579999994</v>
      </c>
      <c r="R336" s="220">
        <v>28645594.839999996</v>
      </c>
      <c r="S336" s="220">
        <v>29067857.199999996</v>
      </c>
      <c r="T336" s="220">
        <v>29831619.559999995</v>
      </c>
      <c r="U336" s="220">
        <v>30595382.014999993</v>
      </c>
      <c r="V336" s="220">
        <v>30789843.659999996</v>
      </c>
      <c r="W336" s="220">
        <v>30756504.399999995</v>
      </c>
      <c r="X336" s="220">
        <v>30723165.139999993</v>
      </c>
      <c r="Y336" s="220">
        <v>30689825.879999992</v>
      </c>
      <c r="Z336" s="220">
        <v>30707486.61999999</v>
      </c>
      <c r="AA336" s="220">
        <v>30741816.989999987</v>
      </c>
      <c r="AB336" s="220">
        <v>30741816.989999987</v>
      </c>
      <c r="AC336" s="220">
        <v>30741816.989999987</v>
      </c>
      <c r="AD336" s="220">
        <v>30741816.989999987</v>
      </c>
      <c r="AE336" s="220">
        <v>31091816.989999987</v>
      </c>
      <c r="AF336" s="220">
        <v>31441816.989999987</v>
      </c>
      <c r="AG336" s="220">
        <f t="shared" si="66"/>
        <v>369763109.65499997</v>
      </c>
      <c r="AH336" s="234"/>
      <c r="AI336" s="235">
        <f t="shared" si="57"/>
        <v>41778.57</v>
      </c>
      <c r="AJ336" s="235">
        <f t="shared" si="57"/>
        <v>41778.57</v>
      </c>
      <c r="AK336" s="235">
        <f t="shared" si="57"/>
        <v>42249.41</v>
      </c>
      <c r="AL336" s="235">
        <f t="shared" si="57"/>
        <v>42671.62</v>
      </c>
      <c r="AM336" s="235">
        <f t="shared" si="57"/>
        <v>42622.97</v>
      </c>
      <c r="AN336" s="235">
        <f t="shared" si="57"/>
        <v>42622.2</v>
      </c>
      <c r="AO336" s="235">
        <f t="shared" si="59"/>
        <v>43787.54</v>
      </c>
      <c r="AP336" s="235">
        <f t="shared" si="59"/>
        <v>46125.85</v>
      </c>
      <c r="AQ336" s="235">
        <f t="shared" si="59"/>
        <v>47959.05</v>
      </c>
      <c r="AR336" s="235">
        <f t="shared" si="59"/>
        <v>48596.94</v>
      </c>
      <c r="AS336" s="235">
        <f t="shared" si="59"/>
        <v>48982.36</v>
      </c>
      <c r="AT336" s="235">
        <f t="shared" si="59"/>
        <v>49789.36</v>
      </c>
      <c r="AU336" s="236">
        <f t="shared" si="62"/>
        <v>538964.43999999994</v>
      </c>
      <c r="AV336" s="236">
        <f t="shared" si="63"/>
        <v>50566.45</v>
      </c>
      <c r="AW336" s="236">
        <f t="shared" si="63"/>
        <v>51323.360000000001</v>
      </c>
      <c r="AX336" s="236">
        <f t="shared" si="63"/>
        <v>52079.91</v>
      </c>
      <c r="AY336" s="236">
        <f t="shared" si="61"/>
        <v>53448.32</v>
      </c>
      <c r="AZ336" s="236">
        <f t="shared" si="58"/>
        <v>54816.73</v>
      </c>
      <c r="BA336" s="236">
        <f t="shared" si="58"/>
        <v>55165.14</v>
      </c>
      <c r="BB336" s="236">
        <f t="shared" si="58"/>
        <v>55105.4</v>
      </c>
      <c r="BC336" s="236">
        <f t="shared" si="58"/>
        <v>55045.67</v>
      </c>
      <c r="BD336" s="236">
        <f t="shared" si="58"/>
        <v>54985.94</v>
      </c>
      <c r="BE336" s="236">
        <f t="shared" si="58"/>
        <v>55017.58</v>
      </c>
      <c r="BF336" s="236">
        <f t="shared" si="60"/>
        <v>55079.09</v>
      </c>
      <c r="BG336" s="236">
        <f t="shared" si="60"/>
        <v>55079.09</v>
      </c>
      <c r="BH336" s="236">
        <f t="shared" si="60"/>
        <v>55079.09</v>
      </c>
      <c r="BI336" s="236">
        <f t="shared" si="60"/>
        <v>55079.09</v>
      </c>
      <c r="BJ336" s="236">
        <f t="shared" si="60"/>
        <v>55706.17</v>
      </c>
      <c r="BK336" s="236">
        <f t="shared" si="60"/>
        <v>56333.26</v>
      </c>
      <c r="BL336" s="235">
        <f t="shared" si="64"/>
        <v>662492.25</v>
      </c>
      <c r="BM336" s="234"/>
      <c r="BN336" s="234"/>
      <c r="BO336" s="234"/>
      <c r="BP336" s="234"/>
      <c r="BQ336" s="234"/>
      <c r="BR336" s="234"/>
      <c r="BS336" s="235"/>
      <c r="BT336" s="235"/>
      <c r="BU336" s="234"/>
      <c r="BV336" s="234"/>
      <c r="BW336" s="234"/>
      <c r="BX336" s="234"/>
      <c r="BY336" s="234"/>
      <c r="BZ336" s="234"/>
      <c r="CA336" s="234"/>
      <c r="CB336" s="234"/>
      <c r="CC336" s="234"/>
      <c r="CD336" s="234"/>
      <c r="CE336" s="234"/>
      <c r="CF336" s="234"/>
      <c r="CG336" s="234"/>
      <c r="CH336" s="234"/>
      <c r="CI336" s="234"/>
    </row>
    <row r="337" spans="1:87">
      <c r="A337" s="234" t="s">
        <v>550</v>
      </c>
      <c r="B337" s="231">
        <v>2.1499999999999998E-2</v>
      </c>
      <c r="C337" s="231">
        <v>2.1499999999999998E-2</v>
      </c>
      <c r="D337" s="220">
        <v>2545.13</v>
      </c>
      <c r="E337" s="220">
        <v>2545.13</v>
      </c>
      <c r="F337" s="220">
        <v>2545.13</v>
      </c>
      <c r="G337" s="220">
        <v>2545.13</v>
      </c>
      <c r="H337" s="220">
        <v>2545.13</v>
      </c>
      <c r="I337" s="220">
        <v>2545.13</v>
      </c>
      <c r="J337" s="220">
        <v>2545.13</v>
      </c>
      <c r="K337" s="220">
        <v>2545.13</v>
      </c>
      <c r="L337" s="220">
        <v>2545.13</v>
      </c>
      <c r="M337" s="220">
        <v>2545.13</v>
      </c>
      <c r="N337" s="220">
        <v>2545.13</v>
      </c>
      <c r="O337" s="220">
        <v>2545.13</v>
      </c>
      <c r="P337" s="220">
        <f t="shared" si="65"/>
        <v>30541.560000000009</v>
      </c>
      <c r="Q337" s="220">
        <v>2545.13</v>
      </c>
      <c r="R337" s="220">
        <v>2545.13</v>
      </c>
      <c r="S337" s="220">
        <v>2545.13</v>
      </c>
      <c r="T337" s="220">
        <v>2545.13</v>
      </c>
      <c r="U337" s="220">
        <v>2545.13</v>
      </c>
      <c r="V337" s="220">
        <v>2545.13</v>
      </c>
      <c r="W337" s="220">
        <v>2545.13</v>
      </c>
      <c r="X337" s="220">
        <v>2545.13</v>
      </c>
      <c r="Y337" s="220">
        <v>2545.13</v>
      </c>
      <c r="Z337" s="220">
        <v>2545.13</v>
      </c>
      <c r="AA337" s="220">
        <v>2545.13</v>
      </c>
      <c r="AB337" s="220">
        <v>2545.13</v>
      </c>
      <c r="AC337" s="220">
        <v>2545.13</v>
      </c>
      <c r="AD337" s="220">
        <v>2545.13</v>
      </c>
      <c r="AE337" s="220">
        <v>2545.13</v>
      </c>
      <c r="AF337" s="220">
        <v>2545.13</v>
      </c>
      <c r="AG337" s="220">
        <f t="shared" si="66"/>
        <v>30541.560000000009</v>
      </c>
      <c r="AH337" s="234"/>
      <c r="AI337" s="235">
        <f t="shared" si="57"/>
        <v>4.5599999999999996</v>
      </c>
      <c r="AJ337" s="235">
        <f t="shared" si="57"/>
        <v>4.5599999999999996</v>
      </c>
      <c r="AK337" s="235">
        <f t="shared" si="57"/>
        <v>4.5599999999999996</v>
      </c>
      <c r="AL337" s="235">
        <f t="shared" ref="AL337:AQ391" si="67">ROUND(G337*$B337/12,2)</f>
        <v>4.5599999999999996</v>
      </c>
      <c r="AM337" s="235">
        <f t="shared" si="67"/>
        <v>4.5599999999999996</v>
      </c>
      <c r="AN337" s="235">
        <f t="shared" si="67"/>
        <v>4.5599999999999996</v>
      </c>
      <c r="AO337" s="235">
        <f t="shared" si="59"/>
        <v>4.5599999999999996</v>
      </c>
      <c r="AP337" s="235">
        <f t="shared" si="59"/>
        <v>4.5599999999999996</v>
      </c>
      <c r="AQ337" s="235">
        <f t="shared" si="59"/>
        <v>4.5599999999999996</v>
      </c>
      <c r="AR337" s="235">
        <f t="shared" si="59"/>
        <v>4.5599999999999996</v>
      </c>
      <c r="AS337" s="235">
        <f t="shared" si="59"/>
        <v>4.5599999999999996</v>
      </c>
      <c r="AT337" s="235">
        <f t="shared" si="59"/>
        <v>4.5599999999999996</v>
      </c>
      <c r="AU337" s="236">
        <f t="shared" si="62"/>
        <v>54.720000000000006</v>
      </c>
      <c r="AV337" s="236">
        <f t="shared" si="63"/>
        <v>4.5599999999999996</v>
      </c>
      <c r="AW337" s="236">
        <f t="shared" si="63"/>
        <v>4.5599999999999996</v>
      </c>
      <c r="AX337" s="236">
        <f t="shared" si="63"/>
        <v>4.5599999999999996</v>
      </c>
      <c r="AY337" s="236">
        <f t="shared" si="61"/>
        <v>4.5599999999999996</v>
      </c>
      <c r="AZ337" s="236">
        <f t="shared" si="58"/>
        <v>4.5599999999999996</v>
      </c>
      <c r="BA337" s="236">
        <f t="shared" si="58"/>
        <v>4.5599999999999996</v>
      </c>
      <c r="BB337" s="236">
        <f t="shared" si="58"/>
        <v>4.5599999999999996</v>
      </c>
      <c r="BC337" s="236">
        <f t="shared" ref="BC337:BH391" si="68">ROUND(X337*$C337/12,2)</f>
        <v>4.5599999999999996</v>
      </c>
      <c r="BD337" s="236">
        <f t="shared" si="68"/>
        <v>4.5599999999999996</v>
      </c>
      <c r="BE337" s="236">
        <f t="shared" si="68"/>
        <v>4.5599999999999996</v>
      </c>
      <c r="BF337" s="236">
        <f t="shared" si="60"/>
        <v>4.5599999999999996</v>
      </c>
      <c r="BG337" s="236">
        <f t="shared" si="60"/>
        <v>4.5599999999999996</v>
      </c>
      <c r="BH337" s="236">
        <f t="shared" si="60"/>
        <v>4.5599999999999996</v>
      </c>
      <c r="BI337" s="236">
        <f t="shared" si="60"/>
        <v>4.5599999999999996</v>
      </c>
      <c r="BJ337" s="236">
        <f t="shared" si="60"/>
        <v>4.5599999999999996</v>
      </c>
      <c r="BK337" s="236">
        <f t="shared" si="60"/>
        <v>4.5599999999999996</v>
      </c>
      <c r="BL337" s="235">
        <f t="shared" si="64"/>
        <v>54.720000000000006</v>
      </c>
      <c r="BM337" s="234"/>
      <c r="BN337" s="234"/>
      <c r="BO337" s="234"/>
      <c r="BP337" s="234"/>
      <c r="BQ337" s="234"/>
      <c r="BR337" s="234"/>
      <c r="BS337" s="235"/>
      <c r="BT337" s="235"/>
      <c r="BU337" s="234"/>
      <c r="BV337" s="234"/>
      <c r="BW337" s="234"/>
      <c r="BX337" s="234"/>
      <c r="BY337" s="234"/>
      <c r="BZ337" s="234"/>
      <c r="CA337" s="234"/>
      <c r="CB337" s="234"/>
      <c r="CC337" s="234"/>
      <c r="CD337" s="234"/>
      <c r="CE337" s="234"/>
      <c r="CF337" s="234"/>
      <c r="CG337" s="234"/>
      <c r="CH337" s="234"/>
      <c r="CI337" s="234"/>
    </row>
    <row r="338" spans="1:87">
      <c r="A338" s="234" t="s">
        <v>551</v>
      </c>
      <c r="B338" s="231">
        <v>2.1499999999999998E-2</v>
      </c>
      <c r="C338" s="231">
        <v>2.1499999999999998E-2</v>
      </c>
      <c r="D338" s="220">
        <v>661354.46</v>
      </c>
      <c r="E338" s="220">
        <v>661354.46</v>
      </c>
      <c r="F338" s="220">
        <v>661354.46</v>
      </c>
      <c r="G338" s="220">
        <v>661354.46</v>
      </c>
      <c r="H338" s="220">
        <v>661354.46</v>
      </c>
      <c r="I338" s="220">
        <v>661354.46</v>
      </c>
      <c r="J338" s="220">
        <v>661354.46</v>
      </c>
      <c r="K338" s="220">
        <v>661354.46</v>
      </c>
      <c r="L338" s="220">
        <v>661354.46</v>
      </c>
      <c r="M338" s="220">
        <v>656809.96</v>
      </c>
      <c r="N338" s="220">
        <v>652265.46</v>
      </c>
      <c r="O338" s="220">
        <v>652265.46</v>
      </c>
      <c r="P338" s="220">
        <f t="shared" si="65"/>
        <v>7913531.0199999996</v>
      </c>
      <c r="Q338" s="220">
        <v>652265.46</v>
      </c>
      <c r="R338" s="220">
        <v>652265.46</v>
      </c>
      <c r="S338" s="220">
        <v>652265.46</v>
      </c>
      <c r="T338" s="220">
        <v>652265.46</v>
      </c>
      <c r="U338" s="220">
        <v>652265.46</v>
      </c>
      <c r="V338" s="220">
        <v>652265.46</v>
      </c>
      <c r="W338" s="220">
        <v>652265.46</v>
      </c>
      <c r="X338" s="220">
        <v>652265.46</v>
      </c>
      <c r="Y338" s="220">
        <v>652265.46</v>
      </c>
      <c r="Z338" s="220">
        <v>652265.46</v>
      </c>
      <c r="AA338" s="220">
        <v>652265.46</v>
      </c>
      <c r="AB338" s="220">
        <v>652265.46</v>
      </c>
      <c r="AC338" s="220">
        <v>652265.46</v>
      </c>
      <c r="AD338" s="220">
        <v>652265.46</v>
      </c>
      <c r="AE338" s="220">
        <v>652265.46</v>
      </c>
      <c r="AF338" s="220">
        <v>652265.46</v>
      </c>
      <c r="AG338" s="220">
        <f t="shared" si="66"/>
        <v>7827185.5199999996</v>
      </c>
      <c r="AH338" s="234"/>
      <c r="AI338" s="235">
        <f t="shared" ref="AI338:AN401" si="69">ROUND(D338*$B338/12,2)</f>
        <v>1184.93</v>
      </c>
      <c r="AJ338" s="235">
        <f t="shared" si="69"/>
        <v>1184.93</v>
      </c>
      <c r="AK338" s="235">
        <f t="shared" si="69"/>
        <v>1184.93</v>
      </c>
      <c r="AL338" s="235">
        <f t="shared" si="67"/>
        <v>1184.93</v>
      </c>
      <c r="AM338" s="235">
        <f t="shared" si="67"/>
        <v>1184.93</v>
      </c>
      <c r="AN338" s="235">
        <f t="shared" si="67"/>
        <v>1184.93</v>
      </c>
      <c r="AO338" s="235">
        <f t="shared" si="59"/>
        <v>1184.93</v>
      </c>
      <c r="AP338" s="235">
        <f t="shared" si="59"/>
        <v>1184.93</v>
      </c>
      <c r="AQ338" s="235">
        <f t="shared" si="59"/>
        <v>1184.93</v>
      </c>
      <c r="AR338" s="235">
        <f t="shared" si="59"/>
        <v>1176.78</v>
      </c>
      <c r="AS338" s="235">
        <f t="shared" si="59"/>
        <v>1168.6400000000001</v>
      </c>
      <c r="AT338" s="235">
        <f t="shared" si="59"/>
        <v>1168.6400000000001</v>
      </c>
      <c r="AU338" s="236">
        <f t="shared" si="62"/>
        <v>14178.43</v>
      </c>
      <c r="AV338" s="236">
        <f t="shared" si="63"/>
        <v>1168.6400000000001</v>
      </c>
      <c r="AW338" s="236">
        <f t="shared" si="63"/>
        <v>1168.6400000000001</v>
      </c>
      <c r="AX338" s="236">
        <f t="shared" si="63"/>
        <v>1168.6400000000001</v>
      </c>
      <c r="AY338" s="236">
        <f t="shared" si="61"/>
        <v>1168.6400000000001</v>
      </c>
      <c r="AZ338" s="236">
        <f t="shared" ref="AZ338:BE401" si="70">ROUND(U338*$C338/12,2)</f>
        <v>1168.6400000000001</v>
      </c>
      <c r="BA338" s="236">
        <f t="shared" si="70"/>
        <v>1168.6400000000001</v>
      </c>
      <c r="BB338" s="236">
        <f t="shared" si="70"/>
        <v>1168.6400000000001</v>
      </c>
      <c r="BC338" s="236">
        <f t="shared" si="68"/>
        <v>1168.6400000000001</v>
      </c>
      <c r="BD338" s="236">
        <f t="shared" si="68"/>
        <v>1168.6400000000001</v>
      </c>
      <c r="BE338" s="236">
        <f t="shared" si="68"/>
        <v>1168.6400000000001</v>
      </c>
      <c r="BF338" s="236">
        <f t="shared" si="60"/>
        <v>1168.6400000000001</v>
      </c>
      <c r="BG338" s="236">
        <f t="shared" si="60"/>
        <v>1168.6400000000001</v>
      </c>
      <c r="BH338" s="236">
        <f t="shared" si="60"/>
        <v>1168.6400000000001</v>
      </c>
      <c r="BI338" s="236">
        <f t="shared" si="60"/>
        <v>1168.6400000000001</v>
      </c>
      <c r="BJ338" s="236">
        <f t="shared" si="60"/>
        <v>1168.6400000000001</v>
      </c>
      <c r="BK338" s="236">
        <f t="shared" si="60"/>
        <v>1168.6400000000001</v>
      </c>
      <c r="BL338" s="235">
        <f t="shared" si="64"/>
        <v>14023.679999999998</v>
      </c>
      <c r="BM338" s="234"/>
      <c r="BN338" s="234"/>
      <c r="BO338" s="234"/>
      <c r="BP338" s="234"/>
      <c r="BQ338" s="234"/>
      <c r="BR338" s="234"/>
      <c r="BS338" s="235"/>
      <c r="BT338" s="235"/>
      <c r="BU338" s="234"/>
      <c r="BV338" s="234"/>
      <c r="BW338" s="234"/>
      <c r="BX338" s="234"/>
      <c r="BY338" s="234"/>
      <c r="BZ338" s="234"/>
      <c r="CA338" s="234"/>
      <c r="CB338" s="234"/>
      <c r="CC338" s="234"/>
      <c r="CD338" s="234"/>
      <c r="CE338" s="234"/>
      <c r="CF338" s="234"/>
      <c r="CG338" s="234"/>
      <c r="CH338" s="234"/>
      <c r="CI338" s="234"/>
    </row>
    <row r="339" spans="1:87">
      <c r="A339" s="234" t="s">
        <v>552</v>
      </c>
      <c r="B339" s="231">
        <v>1.5599999999999998E-2</v>
      </c>
      <c r="C339" s="231">
        <v>1.5599999999999998E-2</v>
      </c>
      <c r="D339" s="220">
        <v>244300032.13999999</v>
      </c>
      <c r="E339" s="220">
        <v>247320861.13</v>
      </c>
      <c r="F339" s="220">
        <v>249306134.71000001</v>
      </c>
      <c r="G339" s="220">
        <v>250074307.28</v>
      </c>
      <c r="H339" s="220">
        <v>250756876.25</v>
      </c>
      <c r="I339" s="220">
        <v>252662346.84</v>
      </c>
      <c r="J339" s="220">
        <v>254188855.02499998</v>
      </c>
      <c r="K339" s="220">
        <v>254951554.95999995</v>
      </c>
      <c r="L339" s="220">
        <v>258702564.41499996</v>
      </c>
      <c r="M339" s="220">
        <v>269731916.25</v>
      </c>
      <c r="N339" s="220">
        <v>277704691.20499998</v>
      </c>
      <c r="O339" s="220">
        <v>278013733.23499995</v>
      </c>
      <c r="P339" s="220">
        <f t="shared" si="65"/>
        <v>3087713873.4400001</v>
      </c>
      <c r="Q339" s="220">
        <v>278663108.28999996</v>
      </c>
      <c r="R339" s="220">
        <v>279429488.20499986</v>
      </c>
      <c r="S339" s="220">
        <v>280084947.27499992</v>
      </c>
      <c r="T339" s="220">
        <v>283922703.33499998</v>
      </c>
      <c r="U339" s="220">
        <v>287669715.33000004</v>
      </c>
      <c r="V339" s="220">
        <v>290024802.64000005</v>
      </c>
      <c r="W339" s="220">
        <v>294171622.94999999</v>
      </c>
      <c r="X339" s="220">
        <v>296921094.57499999</v>
      </c>
      <c r="Y339" s="220">
        <v>297837684.05999994</v>
      </c>
      <c r="Z339" s="220">
        <v>305984791.95499998</v>
      </c>
      <c r="AA339" s="220">
        <v>313924129.21999991</v>
      </c>
      <c r="AB339" s="220">
        <v>313995337.93499988</v>
      </c>
      <c r="AC339" s="220">
        <v>314242043.28499991</v>
      </c>
      <c r="AD339" s="220">
        <v>314649646.68499988</v>
      </c>
      <c r="AE339" s="220">
        <v>314917760.3499999</v>
      </c>
      <c r="AF339" s="220">
        <v>318032337.11499995</v>
      </c>
      <c r="AG339" s="220">
        <f t="shared" si="66"/>
        <v>3662370966.0999994</v>
      </c>
      <c r="AH339" s="234"/>
      <c r="AI339" s="235">
        <f t="shared" si="69"/>
        <v>317590.03999999998</v>
      </c>
      <c r="AJ339" s="235">
        <f t="shared" si="69"/>
        <v>321517.12</v>
      </c>
      <c r="AK339" s="235">
        <f t="shared" si="69"/>
        <v>324097.98</v>
      </c>
      <c r="AL339" s="235">
        <f t="shared" si="67"/>
        <v>325096.59999999998</v>
      </c>
      <c r="AM339" s="235">
        <f t="shared" si="67"/>
        <v>325983.94</v>
      </c>
      <c r="AN339" s="235">
        <f t="shared" si="67"/>
        <v>328461.05</v>
      </c>
      <c r="AO339" s="235">
        <f t="shared" si="59"/>
        <v>330445.51</v>
      </c>
      <c r="AP339" s="235">
        <f t="shared" si="59"/>
        <v>331437.02</v>
      </c>
      <c r="AQ339" s="235">
        <f t="shared" si="59"/>
        <v>336313.33</v>
      </c>
      <c r="AR339" s="235">
        <f t="shared" si="59"/>
        <v>350651.49</v>
      </c>
      <c r="AS339" s="235">
        <f t="shared" si="59"/>
        <v>361016.1</v>
      </c>
      <c r="AT339" s="235">
        <f t="shared" si="59"/>
        <v>361417.85</v>
      </c>
      <c r="AU339" s="236">
        <f t="shared" si="62"/>
        <v>4014028.0300000003</v>
      </c>
      <c r="AV339" s="236">
        <f t="shared" si="63"/>
        <v>362262.04</v>
      </c>
      <c r="AW339" s="236">
        <f t="shared" si="63"/>
        <v>363258.33</v>
      </c>
      <c r="AX339" s="236">
        <f t="shared" si="63"/>
        <v>364110.43</v>
      </c>
      <c r="AY339" s="236">
        <f t="shared" si="61"/>
        <v>369099.51</v>
      </c>
      <c r="AZ339" s="236">
        <f t="shared" si="70"/>
        <v>373970.63</v>
      </c>
      <c r="BA339" s="236">
        <f t="shared" si="70"/>
        <v>377032.24</v>
      </c>
      <c r="BB339" s="236">
        <f t="shared" si="70"/>
        <v>382423.11</v>
      </c>
      <c r="BC339" s="236">
        <f t="shared" si="68"/>
        <v>385997.42</v>
      </c>
      <c r="BD339" s="236">
        <f t="shared" si="68"/>
        <v>387188.99</v>
      </c>
      <c r="BE339" s="236">
        <f t="shared" si="68"/>
        <v>397780.23</v>
      </c>
      <c r="BF339" s="236">
        <f t="shared" si="60"/>
        <v>408101.37</v>
      </c>
      <c r="BG339" s="236">
        <f t="shared" si="60"/>
        <v>408193.94</v>
      </c>
      <c r="BH339" s="236">
        <f t="shared" si="60"/>
        <v>408514.66</v>
      </c>
      <c r="BI339" s="236">
        <f t="shared" si="60"/>
        <v>409044.54</v>
      </c>
      <c r="BJ339" s="236">
        <f t="shared" si="60"/>
        <v>409393.09</v>
      </c>
      <c r="BK339" s="236">
        <f t="shared" si="60"/>
        <v>413442.04</v>
      </c>
      <c r="BL339" s="235">
        <f t="shared" si="64"/>
        <v>4761082.2600000007</v>
      </c>
      <c r="BM339" s="234"/>
      <c r="BN339" s="234"/>
      <c r="BO339" s="234"/>
      <c r="BP339" s="234"/>
      <c r="BQ339" s="234"/>
      <c r="BR339" s="234"/>
      <c r="BS339" s="235"/>
      <c r="BT339" s="235"/>
      <c r="BU339" s="234"/>
      <c r="BV339" s="234"/>
      <c r="BW339" s="234"/>
      <c r="BX339" s="234"/>
      <c r="BY339" s="234"/>
      <c r="BZ339" s="234"/>
      <c r="CA339" s="234"/>
      <c r="CB339" s="234"/>
      <c r="CC339" s="234"/>
      <c r="CD339" s="234"/>
      <c r="CE339" s="234"/>
      <c r="CF339" s="234"/>
      <c r="CG339" s="234"/>
      <c r="CH339" s="234"/>
      <c r="CI339" s="234"/>
    </row>
    <row r="340" spans="1:87">
      <c r="A340" s="234" t="s">
        <v>553</v>
      </c>
      <c r="B340" s="231">
        <v>1.5599999999999998E-2</v>
      </c>
      <c r="C340" s="231">
        <v>1.5599999999999998E-2</v>
      </c>
      <c r="D340" s="220">
        <v>66853.42</v>
      </c>
      <c r="E340" s="220">
        <v>66853.42</v>
      </c>
      <c r="F340" s="220">
        <v>66853.42</v>
      </c>
      <c r="G340" s="220">
        <v>66853.42</v>
      </c>
      <c r="H340" s="220">
        <v>66853.42</v>
      </c>
      <c r="I340" s="220">
        <v>66853.42</v>
      </c>
      <c r="J340" s="220">
        <v>66853.42</v>
      </c>
      <c r="K340" s="220">
        <v>66853.42</v>
      </c>
      <c r="L340" s="220">
        <v>66853.42</v>
      </c>
      <c r="M340" s="220">
        <v>66853.42</v>
      </c>
      <c r="N340" s="220">
        <v>66853.42</v>
      </c>
      <c r="O340" s="220">
        <v>66853.42</v>
      </c>
      <c r="P340" s="220">
        <f t="shared" si="65"/>
        <v>802241.04000000015</v>
      </c>
      <c r="Q340" s="220">
        <v>66853.42</v>
      </c>
      <c r="R340" s="220">
        <v>66853.42</v>
      </c>
      <c r="S340" s="220">
        <v>66853.42</v>
      </c>
      <c r="T340" s="220">
        <v>66853.42</v>
      </c>
      <c r="U340" s="220">
        <v>66853.42</v>
      </c>
      <c r="V340" s="220">
        <v>66853.42</v>
      </c>
      <c r="W340" s="220">
        <v>66853.42</v>
      </c>
      <c r="X340" s="220">
        <v>66853.42</v>
      </c>
      <c r="Y340" s="220">
        <v>66853.42</v>
      </c>
      <c r="Z340" s="220">
        <v>66853.42</v>
      </c>
      <c r="AA340" s="220">
        <v>66853.42</v>
      </c>
      <c r="AB340" s="220">
        <v>66853.42</v>
      </c>
      <c r="AC340" s="220">
        <v>66853.42</v>
      </c>
      <c r="AD340" s="220">
        <v>66853.42</v>
      </c>
      <c r="AE340" s="220">
        <v>66853.42</v>
      </c>
      <c r="AF340" s="220">
        <v>66853.42</v>
      </c>
      <c r="AG340" s="220">
        <f t="shared" si="66"/>
        <v>802241.04000000015</v>
      </c>
      <c r="AH340" s="234"/>
      <c r="AI340" s="235">
        <f t="shared" si="69"/>
        <v>86.91</v>
      </c>
      <c r="AJ340" s="235">
        <f t="shared" si="69"/>
        <v>86.91</v>
      </c>
      <c r="AK340" s="235">
        <f t="shared" si="69"/>
        <v>86.91</v>
      </c>
      <c r="AL340" s="235">
        <f t="shared" si="67"/>
        <v>86.91</v>
      </c>
      <c r="AM340" s="235">
        <f t="shared" si="67"/>
        <v>86.91</v>
      </c>
      <c r="AN340" s="235">
        <f t="shared" si="67"/>
        <v>86.91</v>
      </c>
      <c r="AO340" s="235">
        <f t="shared" si="59"/>
        <v>86.91</v>
      </c>
      <c r="AP340" s="235">
        <f t="shared" si="59"/>
        <v>86.91</v>
      </c>
      <c r="AQ340" s="235">
        <f t="shared" si="59"/>
        <v>86.91</v>
      </c>
      <c r="AR340" s="235">
        <f t="shared" si="59"/>
        <v>86.91</v>
      </c>
      <c r="AS340" s="235">
        <f t="shared" si="59"/>
        <v>86.91</v>
      </c>
      <c r="AT340" s="235">
        <f t="shared" si="59"/>
        <v>86.91</v>
      </c>
      <c r="AU340" s="236">
        <f t="shared" si="62"/>
        <v>1042.9199999999998</v>
      </c>
      <c r="AV340" s="236">
        <f t="shared" si="63"/>
        <v>86.91</v>
      </c>
      <c r="AW340" s="236">
        <f t="shared" si="63"/>
        <v>86.91</v>
      </c>
      <c r="AX340" s="236">
        <f t="shared" si="63"/>
        <v>86.91</v>
      </c>
      <c r="AY340" s="236">
        <f t="shared" si="61"/>
        <v>86.91</v>
      </c>
      <c r="AZ340" s="236">
        <f t="shared" si="70"/>
        <v>86.91</v>
      </c>
      <c r="BA340" s="236">
        <f t="shared" si="70"/>
        <v>86.91</v>
      </c>
      <c r="BB340" s="236">
        <f t="shared" si="70"/>
        <v>86.91</v>
      </c>
      <c r="BC340" s="236">
        <f t="shared" si="68"/>
        <v>86.91</v>
      </c>
      <c r="BD340" s="236">
        <f t="shared" si="68"/>
        <v>86.91</v>
      </c>
      <c r="BE340" s="236">
        <f t="shared" si="68"/>
        <v>86.91</v>
      </c>
      <c r="BF340" s="236">
        <f t="shared" si="60"/>
        <v>86.91</v>
      </c>
      <c r="BG340" s="236">
        <f t="shared" si="60"/>
        <v>86.91</v>
      </c>
      <c r="BH340" s="236">
        <f t="shared" si="60"/>
        <v>86.91</v>
      </c>
      <c r="BI340" s="236">
        <f t="shared" si="60"/>
        <v>86.91</v>
      </c>
      <c r="BJ340" s="236">
        <f t="shared" si="60"/>
        <v>86.91</v>
      </c>
      <c r="BK340" s="236">
        <f t="shared" si="60"/>
        <v>86.91</v>
      </c>
      <c r="BL340" s="235">
        <f t="shared" si="64"/>
        <v>1042.9199999999998</v>
      </c>
      <c r="BM340" s="234"/>
      <c r="BN340" s="234"/>
      <c r="BO340" s="234"/>
      <c r="BP340" s="234"/>
      <c r="BQ340" s="234"/>
      <c r="BR340" s="234"/>
      <c r="BS340" s="235"/>
      <c r="BT340" s="235"/>
      <c r="BU340" s="234"/>
      <c r="BV340" s="234"/>
      <c r="BW340" s="234"/>
      <c r="BX340" s="234"/>
      <c r="BY340" s="234"/>
      <c r="BZ340" s="234"/>
      <c r="CA340" s="234"/>
      <c r="CB340" s="234"/>
      <c r="CC340" s="234"/>
      <c r="CD340" s="234"/>
      <c r="CE340" s="234"/>
      <c r="CF340" s="234"/>
      <c r="CG340" s="234"/>
      <c r="CH340" s="234"/>
      <c r="CI340" s="234"/>
    </row>
    <row r="341" spans="1:87">
      <c r="A341" s="234" t="s">
        <v>554</v>
      </c>
      <c r="B341" s="231">
        <v>1.5599999999999998E-2</v>
      </c>
      <c r="C341" s="231">
        <v>1.5599999999999998E-2</v>
      </c>
      <c r="D341" s="220">
        <v>8780326.1099999994</v>
      </c>
      <c r="E341" s="220">
        <v>8780326.1099999994</v>
      </c>
      <c r="F341" s="220">
        <v>8962460.8699999992</v>
      </c>
      <c r="G341" s="220">
        <v>9158084.2300000004</v>
      </c>
      <c r="H341" s="220">
        <v>9174120.0399999991</v>
      </c>
      <c r="I341" s="220">
        <v>9181077.5899999999</v>
      </c>
      <c r="J341" s="220">
        <v>9182880.5800000001</v>
      </c>
      <c r="K341" s="220">
        <v>9180273.2300000004</v>
      </c>
      <c r="L341" s="220">
        <v>9180273.2300000004</v>
      </c>
      <c r="M341" s="220">
        <v>9199478.9299999997</v>
      </c>
      <c r="N341" s="220">
        <v>9218684.6300000008</v>
      </c>
      <c r="O341" s="220">
        <v>9218684.6300000008</v>
      </c>
      <c r="P341" s="220">
        <f t="shared" si="65"/>
        <v>109216670.17999998</v>
      </c>
      <c r="Q341" s="220">
        <v>9218684.6300000008</v>
      </c>
      <c r="R341" s="220">
        <v>9218684.6300000008</v>
      </c>
      <c r="S341" s="220">
        <v>9218684.6300000008</v>
      </c>
      <c r="T341" s="220">
        <v>9218684.6300000008</v>
      </c>
      <c r="U341" s="220">
        <v>9218684.6300000008</v>
      </c>
      <c r="V341" s="220">
        <v>9218684.6300000008</v>
      </c>
      <c r="W341" s="220">
        <v>9218684.6300000008</v>
      </c>
      <c r="X341" s="220">
        <v>9218684.6300000008</v>
      </c>
      <c r="Y341" s="220">
        <v>9218684.6300000008</v>
      </c>
      <c r="Z341" s="220">
        <v>9218684.6300000008</v>
      </c>
      <c r="AA341" s="220">
        <v>9218684.6300000008</v>
      </c>
      <c r="AB341" s="220">
        <v>9218684.6300000008</v>
      </c>
      <c r="AC341" s="220">
        <v>9218684.6300000008</v>
      </c>
      <c r="AD341" s="220">
        <v>9218684.6300000008</v>
      </c>
      <c r="AE341" s="220">
        <v>9218684.6300000008</v>
      </c>
      <c r="AF341" s="220">
        <v>9218684.6300000008</v>
      </c>
      <c r="AG341" s="220">
        <f t="shared" si="66"/>
        <v>110624215.55999999</v>
      </c>
      <c r="AH341" s="234"/>
      <c r="AI341" s="235">
        <f t="shared" si="69"/>
        <v>11414.42</v>
      </c>
      <c r="AJ341" s="235">
        <f t="shared" si="69"/>
        <v>11414.42</v>
      </c>
      <c r="AK341" s="235">
        <f t="shared" si="69"/>
        <v>11651.2</v>
      </c>
      <c r="AL341" s="235">
        <f t="shared" si="67"/>
        <v>11905.51</v>
      </c>
      <c r="AM341" s="235">
        <f t="shared" si="67"/>
        <v>11926.36</v>
      </c>
      <c r="AN341" s="235">
        <f t="shared" si="67"/>
        <v>11935.4</v>
      </c>
      <c r="AO341" s="235">
        <f t="shared" si="59"/>
        <v>11937.74</v>
      </c>
      <c r="AP341" s="235">
        <f t="shared" si="59"/>
        <v>11934.36</v>
      </c>
      <c r="AQ341" s="235">
        <f t="shared" si="59"/>
        <v>11934.36</v>
      </c>
      <c r="AR341" s="235">
        <f t="shared" si="59"/>
        <v>11959.32</v>
      </c>
      <c r="AS341" s="235">
        <f t="shared" si="59"/>
        <v>11984.29</v>
      </c>
      <c r="AT341" s="235">
        <f t="shared" si="59"/>
        <v>11984.29</v>
      </c>
      <c r="AU341" s="236">
        <f t="shared" si="62"/>
        <v>141981.67000000001</v>
      </c>
      <c r="AV341" s="236">
        <f t="shared" si="63"/>
        <v>11984.29</v>
      </c>
      <c r="AW341" s="236">
        <f t="shared" si="63"/>
        <v>11984.29</v>
      </c>
      <c r="AX341" s="236">
        <f t="shared" si="63"/>
        <v>11984.29</v>
      </c>
      <c r="AY341" s="236">
        <f t="shared" si="61"/>
        <v>11984.29</v>
      </c>
      <c r="AZ341" s="236">
        <f t="shared" si="70"/>
        <v>11984.29</v>
      </c>
      <c r="BA341" s="236">
        <f t="shared" si="70"/>
        <v>11984.29</v>
      </c>
      <c r="BB341" s="236">
        <f t="shared" si="70"/>
        <v>11984.29</v>
      </c>
      <c r="BC341" s="236">
        <f t="shared" si="68"/>
        <v>11984.29</v>
      </c>
      <c r="BD341" s="236">
        <f t="shared" si="68"/>
        <v>11984.29</v>
      </c>
      <c r="BE341" s="236">
        <f t="shared" si="68"/>
        <v>11984.29</v>
      </c>
      <c r="BF341" s="236">
        <f t="shared" si="60"/>
        <v>11984.29</v>
      </c>
      <c r="BG341" s="236">
        <f t="shared" si="60"/>
        <v>11984.29</v>
      </c>
      <c r="BH341" s="236">
        <f t="shared" si="60"/>
        <v>11984.29</v>
      </c>
      <c r="BI341" s="236">
        <f t="shared" si="60"/>
        <v>11984.29</v>
      </c>
      <c r="BJ341" s="236">
        <f t="shared" si="60"/>
        <v>11984.29</v>
      </c>
      <c r="BK341" s="236">
        <f t="shared" si="60"/>
        <v>11984.29</v>
      </c>
      <c r="BL341" s="235">
        <f t="shared" si="64"/>
        <v>143811.48000000004</v>
      </c>
      <c r="BM341" s="234"/>
      <c r="BN341" s="234"/>
      <c r="BO341" s="234"/>
      <c r="BP341" s="234"/>
      <c r="BQ341" s="234"/>
      <c r="BR341" s="234"/>
      <c r="BS341" s="235"/>
      <c r="BT341" s="235"/>
      <c r="BU341" s="234"/>
      <c r="BV341" s="234"/>
      <c r="BW341" s="234"/>
      <c r="BX341" s="234"/>
      <c r="BY341" s="234"/>
      <c r="BZ341" s="234"/>
      <c r="CA341" s="234"/>
      <c r="CB341" s="234"/>
      <c r="CC341" s="234"/>
      <c r="CD341" s="234"/>
      <c r="CE341" s="234"/>
      <c r="CF341" s="234"/>
      <c r="CG341" s="234"/>
      <c r="CH341" s="234"/>
      <c r="CI341" s="234"/>
    </row>
    <row r="342" spans="1:87">
      <c r="A342" s="234" t="s">
        <v>555</v>
      </c>
      <c r="B342" s="231">
        <v>1.5599999999999999E-2</v>
      </c>
      <c r="C342" s="231">
        <v>1.5599999999999999E-2</v>
      </c>
      <c r="D342" s="220">
        <v>103641.14</v>
      </c>
      <c r="E342" s="220">
        <v>103641.14</v>
      </c>
      <c r="F342" s="220">
        <v>103641.14</v>
      </c>
      <c r="G342" s="220">
        <v>103641.14</v>
      </c>
      <c r="H342" s="220">
        <v>103641.14</v>
      </c>
      <c r="I342" s="220">
        <v>103641.14</v>
      </c>
      <c r="J342" s="220">
        <v>103641.14</v>
      </c>
      <c r="K342" s="220">
        <v>103641.14</v>
      </c>
      <c r="L342" s="220">
        <v>103641.14</v>
      </c>
      <c r="M342" s="220">
        <v>103641.14</v>
      </c>
      <c r="N342" s="220">
        <v>103641.14</v>
      </c>
      <c r="O342" s="220">
        <v>103641.14</v>
      </c>
      <c r="P342" s="220">
        <f t="shared" si="65"/>
        <v>1243693.68</v>
      </c>
      <c r="Q342" s="220">
        <v>103641.14</v>
      </c>
      <c r="R342" s="220">
        <v>103641.14</v>
      </c>
      <c r="S342" s="220">
        <v>103641.14</v>
      </c>
      <c r="T342" s="220">
        <v>103641.14</v>
      </c>
      <c r="U342" s="220">
        <v>0</v>
      </c>
      <c r="V342" s="220">
        <v>0</v>
      </c>
      <c r="W342" s="220">
        <v>0</v>
      </c>
      <c r="X342" s="220">
        <v>0</v>
      </c>
      <c r="Y342" s="220">
        <v>0</v>
      </c>
      <c r="Z342" s="220">
        <v>0</v>
      </c>
      <c r="AA342" s="220">
        <v>0</v>
      </c>
      <c r="AB342" s="220">
        <v>0</v>
      </c>
      <c r="AC342" s="220">
        <v>0</v>
      </c>
      <c r="AD342" s="220">
        <v>0</v>
      </c>
      <c r="AE342" s="220">
        <v>0</v>
      </c>
      <c r="AF342" s="220">
        <v>0</v>
      </c>
      <c r="AG342" s="220">
        <f t="shared" si="66"/>
        <v>0</v>
      </c>
      <c r="AH342" s="234"/>
      <c r="AI342" s="235">
        <f t="shared" si="69"/>
        <v>134.72999999999999</v>
      </c>
      <c r="AJ342" s="235">
        <f t="shared" si="69"/>
        <v>134.72999999999999</v>
      </c>
      <c r="AK342" s="235">
        <f t="shared" si="69"/>
        <v>134.72999999999999</v>
      </c>
      <c r="AL342" s="235">
        <f t="shared" si="67"/>
        <v>134.72999999999999</v>
      </c>
      <c r="AM342" s="235">
        <f t="shared" si="67"/>
        <v>134.72999999999999</v>
      </c>
      <c r="AN342" s="235">
        <f t="shared" si="67"/>
        <v>134.72999999999999</v>
      </c>
      <c r="AO342" s="235">
        <f t="shared" si="59"/>
        <v>134.72999999999999</v>
      </c>
      <c r="AP342" s="235">
        <f t="shared" si="59"/>
        <v>134.72999999999999</v>
      </c>
      <c r="AQ342" s="235">
        <f t="shared" si="59"/>
        <v>134.72999999999999</v>
      </c>
      <c r="AR342" s="235">
        <f t="shared" si="59"/>
        <v>134.72999999999999</v>
      </c>
      <c r="AS342" s="235">
        <f t="shared" si="59"/>
        <v>134.72999999999999</v>
      </c>
      <c r="AT342" s="235">
        <f t="shared" si="59"/>
        <v>134.72999999999999</v>
      </c>
      <c r="AU342" s="236">
        <f t="shared" si="62"/>
        <v>1616.76</v>
      </c>
      <c r="AV342" s="236">
        <f t="shared" si="63"/>
        <v>134.72999999999999</v>
      </c>
      <c r="AW342" s="236">
        <f t="shared" si="63"/>
        <v>134.72999999999999</v>
      </c>
      <c r="AX342" s="236">
        <f t="shared" si="63"/>
        <v>134.72999999999999</v>
      </c>
      <c r="AY342" s="236">
        <f t="shared" si="61"/>
        <v>134.72999999999999</v>
      </c>
      <c r="AZ342" s="236">
        <f t="shared" si="70"/>
        <v>0</v>
      </c>
      <c r="BA342" s="236">
        <f t="shared" si="70"/>
        <v>0</v>
      </c>
      <c r="BB342" s="236">
        <f t="shared" si="70"/>
        <v>0</v>
      </c>
      <c r="BC342" s="236">
        <f t="shared" si="68"/>
        <v>0</v>
      </c>
      <c r="BD342" s="236">
        <f t="shared" si="68"/>
        <v>0</v>
      </c>
      <c r="BE342" s="236">
        <f t="shared" si="68"/>
        <v>0</v>
      </c>
      <c r="BF342" s="236">
        <f t="shared" si="60"/>
        <v>0</v>
      </c>
      <c r="BG342" s="236">
        <f t="shared" si="60"/>
        <v>0</v>
      </c>
      <c r="BH342" s="236">
        <f t="shared" si="60"/>
        <v>0</v>
      </c>
      <c r="BI342" s="236">
        <f t="shared" si="60"/>
        <v>0</v>
      </c>
      <c r="BJ342" s="236">
        <f t="shared" si="60"/>
        <v>0</v>
      </c>
      <c r="BK342" s="236">
        <f t="shared" si="60"/>
        <v>0</v>
      </c>
      <c r="BL342" s="235">
        <f t="shared" si="64"/>
        <v>0</v>
      </c>
      <c r="BM342" s="234"/>
      <c r="BN342" s="234"/>
      <c r="BO342" s="234"/>
      <c r="BP342" s="234"/>
      <c r="BQ342" s="234"/>
      <c r="BR342" s="234"/>
      <c r="BS342" s="235"/>
      <c r="BT342" s="235"/>
      <c r="BU342" s="234"/>
      <c r="BV342" s="234"/>
      <c r="BW342" s="234"/>
      <c r="BX342" s="234"/>
      <c r="BY342" s="234"/>
      <c r="BZ342" s="234"/>
      <c r="CA342" s="234"/>
      <c r="CB342" s="234"/>
      <c r="CC342" s="234"/>
      <c r="CD342" s="234"/>
      <c r="CE342" s="234"/>
      <c r="CF342" s="234"/>
      <c r="CG342" s="234"/>
      <c r="CH342" s="234"/>
      <c r="CI342" s="234"/>
    </row>
    <row r="343" spans="1:87">
      <c r="A343" s="234" t="s">
        <v>556</v>
      </c>
      <c r="B343" s="231">
        <v>2.6699999999999998E-2</v>
      </c>
      <c r="C343" s="231">
        <v>2.6699999999999998E-2</v>
      </c>
      <c r="D343" s="220">
        <v>0</v>
      </c>
      <c r="E343" s="220">
        <v>0</v>
      </c>
      <c r="F343" s="220">
        <v>0</v>
      </c>
      <c r="G343" s="220">
        <v>0</v>
      </c>
      <c r="H343" s="220">
        <v>0</v>
      </c>
      <c r="I343" s="220">
        <v>0</v>
      </c>
      <c r="J343" s="220">
        <v>0</v>
      </c>
      <c r="K343" s="220">
        <v>0</v>
      </c>
      <c r="L343" s="220">
        <v>0</v>
      </c>
      <c r="M343" s="220">
        <v>0</v>
      </c>
      <c r="N343" s="220">
        <v>0</v>
      </c>
      <c r="O343" s="220">
        <v>0</v>
      </c>
      <c r="P343" s="220">
        <f t="shared" si="65"/>
        <v>0</v>
      </c>
      <c r="Q343" s="220">
        <v>0</v>
      </c>
      <c r="R343" s="220">
        <v>0</v>
      </c>
      <c r="S343" s="220">
        <v>0</v>
      </c>
      <c r="T343" s="220">
        <v>0</v>
      </c>
      <c r="U343" s="220">
        <v>0</v>
      </c>
      <c r="V343" s="220">
        <v>0</v>
      </c>
      <c r="W343" s="220">
        <v>0</v>
      </c>
      <c r="X343" s="220">
        <v>0</v>
      </c>
      <c r="Y343" s="220">
        <v>0</v>
      </c>
      <c r="Z343" s="220">
        <v>0</v>
      </c>
      <c r="AA343" s="220">
        <v>0</v>
      </c>
      <c r="AB343" s="220">
        <v>0</v>
      </c>
      <c r="AC343" s="220">
        <v>0</v>
      </c>
      <c r="AD343" s="220">
        <v>0</v>
      </c>
      <c r="AE343" s="220">
        <v>0</v>
      </c>
      <c r="AF343" s="220">
        <v>0</v>
      </c>
      <c r="AG343" s="220">
        <f t="shared" si="66"/>
        <v>0</v>
      </c>
      <c r="AH343" s="234"/>
      <c r="AI343" s="235">
        <f t="shared" si="69"/>
        <v>0</v>
      </c>
      <c r="AJ343" s="235">
        <f t="shared" si="69"/>
        <v>0</v>
      </c>
      <c r="AK343" s="235">
        <f t="shared" si="69"/>
        <v>0</v>
      </c>
      <c r="AL343" s="235">
        <f t="shared" si="67"/>
        <v>0</v>
      </c>
      <c r="AM343" s="235">
        <f t="shared" si="67"/>
        <v>0</v>
      </c>
      <c r="AN343" s="235">
        <f t="shared" si="67"/>
        <v>0</v>
      </c>
      <c r="AO343" s="235">
        <f t="shared" si="59"/>
        <v>0</v>
      </c>
      <c r="AP343" s="235">
        <f t="shared" si="59"/>
        <v>0</v>
      </c>
      <c r="AQ343" s="235">
        <f t="shared" si="59"/>
        <v>0</v>
      </c>
      <c r="AR343" s="235">
        <f t="shared" si="59"/>
        <v>0</v>
      </c>
      <c r="AS343" s="235">
        <f t="shared" si="59"/>
        <v>0</v>
      </c>
      <c r="AT343" s="235">
        <f t="shared" si="59"/>
        <v>0</v>
      </c>
      <c r="AU343" s="236">
        <f t="shared" si="62"/>
        <v>0</v>
      </c>
      <c r="AV343" s="236">
        <f t="shared" si="63"/>
        <v>0</v>
      </c>
      <c r="AW343" s="236">
        <f t="shared" si="63"/>
        <v>0</v>
      </c>
      <c r="AX343" s="236">
        <f t="shared" si="63"/>
        <v>0</v>
      </c>
      <c r="AY343" s="236">
        <f t="shared" si="61"/>
        <v>0</v>
      </c>
      <c r="AZ343" s="236">
        <f t="shared" si="70"/>
        <v>0</v>
      </c>
      <c r="BA343" s="236">
        <f t="shared" si="70"/>
        <v>0</v>
      </c>
      <c r="BB343" s="236">
        <f t="shared" si="70"/>
        <v>0</v>
      </c>
      <c r="BC343" s="236">
        <f t="shared" si="68"/>
        <v>0</v>
      </c>
      <c r="BD343" s="236">
        <f t="shared" si="68"/>
        <v>0</v>
      </c>
      <c r="BE343" s="236">
        <f t="shared" si="68"/>
        <v>0</v>
      </c>
      <c r="BF343" s="236">
        <f t="shared" si="60"/>
        <v>0</v>
      </c>
      <c r="BG343" s="236">
        <f t="shared" si="60"/>
        <v>0</v>
      </c>
      <c r="BH343" s="236">
        <f t="shared" si="60"/>
        <v>0</v>
      </c>
      <c r="BI343" s="236">
        <f t="shared" si="60"/>
        <v>0</v>
      </c>
      <c r="BJ343" s="236">
        <f t="shared" si="60"/>
        <v>0</v>
      </c>
      <c r="BK343" s="236">
        <f t="shared" si="60"/>
        <v>0</v>
      </c>
      <c r="BL343" s="235">
        <f t="shared" si="64"/>
        <v>0</v>
      </c>
      <c r="BM343" s="234"/>
      <c r="BN343" s="234"/>
      <c r="BO343" s="234"/>
      <c r="BP343" s="234"/>
      <c r="BQ343" s="234"/>
      <c r="BR343" s="234"/>
      <c r="BS343" s="235"/>
      <c r="BT343" s="235"/>
      <c r="BU343" s="234"/>
      <c r="BV343" s="234"/>
      <c r="BW343" s="234"/>
      <c r="BX343" s="234"/>
      <c r="BY343" s="234"/>
      <c r="BZ343" s="234"/>
      <c r="CA343" s="234"/>
      <c r="CB343" s="234"/>
      <c r="CC343" s="234"/>
      <c r="CD343" s="234"/>
      <c r="CE343" s="234"/>
      <c r="CF343" s="234"/>
      <c r="CG343" s="234"/>
      <c r="CH343" s="234"/>
      <c r="CI343" s="234"/>
    </row>
    <row r="344" spans="1:87">
      <c r="A344" s="234" t="s">
        <v>557</v>
      </c>
      <c r="B344" s="231">
        <v>1.5599999999999999E-2</v>
      </c>
      <c r="C344" s="231">
        <v>1.5599999999999999E-2</v>
      </c>
      <c r="D344" s="220">
        <v>412472641.06</v>
      </c>
      <c r="E344" s="220">
        <v>414607371.67000002</v>
      </c>
      <c r="F344" s="220">
        <v>418098509.52999997</v>
      </c>
      <c r="G344" s="220">
        <v>419210946.67000002</v>
      </c>
      <c r="H344" s="220">
        <v>421080623.29000002</v>
      </c>
      <c r="I344" s="220">
        <v>423575791.19</v>
      </c>
      <c r="J344" s="220">
        <v>425205616.21999997</v>
      </c>
      <c r="K344" s="220">
        <v>426482712.09500003</v>
      </c>
      <c r="L344" s="220">
        <v>427121182.28000003</v>
      </c>
      <c r="M344" s="220">
        <v>430402690.60500002</v>
      </c>
      <c r="N344" s="220">
        <v>434299462.04000002</v>
      </c>
      <c r="O344" s="220">
        <v>435697001.24000001</v>
      </c>
      <c r="P344" s="220">
        <f t="shared" si="65"/>
        <v>5088254547.8899994</v>
      </c>
      <c r="Q344" s="220">
        <v>437072480.86500001</v>
      </c>
      <c r="R344" s="220">
        <v>438425943.63499999</v>
      </c>
      <c r="S344" s="220">
        <v>439707160.19500005</v>
      </c>
      <c r="T344" s="220">
        <v>441003932.01500005</v>
      </c>
      <c r="U344" s="220">
        <v>442378081.36000001</v>
      </c>
      <c r="V344" s="220">
        <v>443541003.97499996</v>
      </c>
      <c r="W344" s="220">
        <v>444779975.12999994</v>
      </c>
      <c r="X344" s="220">
        <v>446083900.19</v>
      </c>
      <c r="Y344" s="220">
        <v>447338654.66999996</v>
      </c>
      <c r="Z344" s="220">
        <v>448563660.77499998</v>
      </c>
      <c r="AA344" s="220">
        <v>449963703.91999996</v>
      </c>
      <c r="AB344" s="220">
        <v>451522929.97999996</v>
      </c>
      <c r="AC344" s="220">
        <v>453070236.8549999</v>
      </c>
      <c r="AD344" s="220">
        <v>454589990.03499985</v>
      </c>
      <c r="AE344" s="220">
        <v>456041215.52499986</v>
      </c>
      <c r="AF344" s="220">
        <v>457506792.46999991</v>
      </c>
      <c r="AG344" s="220">
        <f t="shared" si="66"/>
        <v>5395380144.8849993</v>
      </c>
      <c r="AH344" s="234"/>
      <c r="AI344" s="235">
        <f t="shared" si="69"/>
        <v>536214.43000000005</v>
      </c>
      <c r="AJ344" s="235">
        <f t="shared" si="69"/>
        <v>538989.57999999996</v>
      </c>
      <c r="AK344" s="235">
        <f t="shared" si="69"/>
        <v>543528.06000000006</v>
      </c>
      <c r="AL344" s="235">
        <f t="shared" si="67"/>
        <v>544974.23</v>
      </c>
      <c r="AM344" s="235">
        <f t="shared" si="67"/>
        <v>547404.81000000006</v>
      </c>
      <c r="AN344" s="235">
        <f t="shared" si="67"/>
        <v>550648.53</v>
      </c>
      <c r="AO344" s="235">
        <f t="shared" si="59"/>
        <v>552767.30000000005</v>
      </c>
      <c r="AP344" s="235">
        <f t="shared" si="59"/>
        <v>554427.53</v>
      </c>
      <c r="AQ344" s="235">
        <f t="shared" si="59"/>
        <v>555257.54</v>
      </c>
      <c r="AR344" s="235">
        <f t="shared" si="59"/>
        <v>559523.5</v>
      </c>
      <c r="AS344" s="235">
        <f t="shared" si="59"/>
        <v>564589.30000000005</v>
      </c>
      <c r="AT344" s="235">
        <f t="shared" si="59"/>
        <v>566406.1</v>
      </c>
      <c r="AU344" s="236">
        <f t="shared" si="62"/>
        <v>6614730.9099999992</v>
      </c>
      <c r="AV344" s="236">
        <f t="shared" si="63"/>
        <v>568194.23</v>
      </c>
      <c r="AW344" s="236">
        <f t="shared" si="63"/>
        <v>569953.73</v>
      </c>
      <c r="AX344" s="236">
        <f t="shared" si="63"/>
        <v>571619.31000000006</v>
      </c>
      <c r="AY344" s="236">
        <f t="shared" si="61"/>
        <v>573305.11</v>
      </c>
      <c r="AZ344" s="236">
        <f t="shared" si="70"/>
        <v>575091.51</v>
      </c>
      <c r="BA344" s="236">
        <f t="shared" si="70"/>
        <v>576603.31000000006</v>
      </c>
      <c r="BB344" s="236">
        <f t="shared" si="70"/>
        <v>578213.97</v>
      </c>
      <c r="BC344" s="236">
        <f t="shared" si="68"/>
        <v>579909.06999999995</v>
      </c>
      <c r="BD344" s="236">
        <f t="shared" si="68"/>
        <v>581540.25</v>
      </c>
      <c r="BE344" s="236">
        <f t="shared" si="68"/>
        <v>583132.76</v>
      </c>
      <c r="BF344" s="236">
        <f t="shared" si="60"/>
        <v>584952.81999999995</v>
      </c>
      <c r="BG344" s="236">
        <f t="shared" si="60"/>
        <v>586979.81000000006</v>
      </c>
      <c r="BH344" s="236">
        <f t="shared" si="60"/>
        <v>588991.31000000006</v>
      </c>
      <c r="BI344" s="236">
        <f t="shared" si="60"/>
        <v>590966.99</v>
      </c>
      <c r="BJ344" s="236">
        <f t="shared" si="60"/>
        <v>592853.57999999996</v>
      </c>
      <c r="BK344" s="236">
        <f t="shared" si="60"/>
        <v>594758.82999999996</v>
      </c>
      <c r="BL344" s="235">
        <f t="shared" si="64"/>
        <v>7013994.2100000009</v>
      </c>
      <c r="BM344" s="234"/>
      <c r="BN344" s="234"/>
      <c r="BO344" s="234"/>
      <c r="BP344" s="234"/>
      <c r="BQ344" s="234"/>
      <c r="BR344" s="234"/>
      <c r="BS344" s="235"/>
      <c r="BT344" s="235"/>
      <c r="BU344" s="234"/>
      <c r="BV344" s="234"/>
      <c r="BW344" s="234"/>
      <c r="BX344" s="234"/>
      <c r="BY344" s="234"/>
      <c r="BZ344" s="234"/>
      <c r="CA344" s="234"/>
      <c r="CB344" s="234"/>
      <c r="CC344" s="234"/>
      <c r="CD344" s="234"/>
      <c r="CE344" s="234"/>
      <c r="CF344" s="234"/>
      <c r="CG344" s="234"/>
      <c r="CH344" s="234"/>
      <c r="CI344" s="234"/>
    </row>
    <row r="345" spans="1:87">
      <c r="A345" s="234" t="s">
        <v>558</v>
      </c>
      <c r="B345" s="231">
        <v>1.5599999999999999E-2</v>
      </c>
      <c r="C345" s="231">
        <v>1.5599999999999999E-2</v>
      </c>
      <c r="D345" s="220">
        <v>15954.52</v>
      </c>
      <c r="E345" s="220">
        <v>15954.52</v>
      </c>
      <c r="F345" s="220">
        <v>15954.52</v>
      </c>
      <c r="G345" s="220">
        <v>15954.52</v>
      </c>
      <c r="H345" s="220">
        <v>15954.52</v>
      </c>
      <c r="I345" s="220">
        <v>15954.52</v>
      </c>
      <c r="J345" s="220">
        <v>15954.52</v>
      </c>
      <c r="K345" s="220">
        <v>15954.52</v>
      </c>
      <c r="L345" s="220">
        <v>15954.52</v>
      </c>
      <c r="M345" s="220">
        <v>15954.52</v>
      </c>
      <c r="N345" s="220">
        <v>15954.52</v>
      </c>
      <c r="O345" s="220">
        <v>15954.52</v>
      </c>
      <c r="P345" s="220">
        <f t="shared" si="65"/>
        <v>191454.24</v>
      </c>
      <c r="Q345" s="220">
        <v>15954.52</v>
      </c>
      <c r="R345" s="220">
        <v>15954.52</v>
      </c>
      <c r="S345" s="220">
        <v>15954.52</v>
      </c>
      <c r="T345" s="220">
        <v>15954.52</v>
      </c>
      <c r="U345" s="220">
        <v>15954.52</v>
      </c>
      <c r="V345" s="220">
        <v>15954.52</v>
      </c>
      <c r="W345" s="220">
        <v>15954.52</v>
      </c>
      <c r="X345" s="220">
        <v>15954.52</v>
      </c>
      <c r="Y345" s="220">
        <v>15954.52</v>
      </c>
      <c r="Z345" s="220">
        <v>15954.52</v>
      </c>
      <c r="AA345" s="220">
        <v>15954.52</v>
      </c>
      <c r="AB345" s="220">
        <v>15954.52</v>
      </c>
      <c r="AC345" s="220">
        <v>15954.52</v>
      </c>
      <c r="AD345" s="220">
        <v>15954.52</v>
      </c>
      <c r="AE345" s="220">
        <v>15954.52</v>
      </c>
      <c r="AF345" s="220">
        <v>15954.52</v>
      </c>
      <c r="AG345" s="220">
        <f t="shared" si="66"/>
        <v>191454.24</v>
      </c>
      <c r="AH345" s="234"/>
      <c r="AI345" s="235">
        <f t="shared" si="69"/>
        <v>20.74</v>
      </c>
      <c r="AJ345" s="235">
        <f t="shared" si="69"/>
        <v>20.74</v>
      </c>
      <c r="AK345" s="235">
        <f t="shared" si="69"/>
        <v>20.74</v>
      </c>
      <c r="AL345" s="235">
        <f t="shared" si="67"/>
        <v>20.74</v>
      </c>
      <c r="AM345" s="235">
        <f t="shared" si="67"/>
        <v>20.74</v>
      </c>
      <c r="AN345" s="235">
        <f t="shared" si="67"/>
        <v>20.74</v>
      </c>
      <c r="AO345" s="235">
        <f t="shared" si="59"/>
        <v>20.74</v>
      </c>
      <c r="AP345" s="235">
        <f t="shared" si="59"/>
        <v>20.74</v>
      </c>
      <c r="AQ345" s="235">
        <f t="shared" si="59"/>
        <v>20.74</v>
      </c>
      <c r="AR345" s="235">
        <f t="shared" si="59"/>
        <v>20.74</v>
      </c>
      <c r="AS345" s="235">
        <f t="shared" si="59"/>
        <v>20.74</v>
      </c>
      <c r="AT345" s="235">
        <f t="shared" si="59"/>
        <v>20.74</v>
      </c>
      <c r="AU345" s="236">
        <f t="shared" si="62"/>
        <v>248.88000000000002</v>
      </c>
      <c r="AV345" s="236">
        <f t="shared" si="63"/>
        <v>20.74</v>
      </c>
      <c r="AW345" s="236">
        <f t="shared" si="63"/>
        <v>20.74</v>
      </c>
      <c r="AX345" s="236">
        <f t="shared" si="63"/>
        <v>20.74</v>
      </c>
      <c r="AY345" s="236">
        <f t="shared" si="61"/>
        <v>20.74</v>
      </c>
      <c r="AZ345" s="236">
        <f t="shared" si="70"/>
        <v>20.74</v>
      </c>
      <c r="BA345" s="236">
        <f t="shared" si="70"/>
        <v>20.74</v>
      </c>
      <c r="BB345" s="236">
        <f t="shared" si="70"/>
        <v>20.74</v>
      </c>
      <c r="BC345" s="236">
        <f t="shared" si="68"/>
        <v>20.74</v>
      </c>
      <c r="BD345" s="236">
        <f t="shared" si="68"/>
        <v>20.74</v>
      </c>
      <c r="BE345" s="236">
        <f t="shared" si="68"/>
        <v>20.74</v>
      </c>
      <c r="BF345" s="236">
        <f t="shared" si="60"/>
        <v>20.74</v>
      </c>
      <c r="BG345" s="236">
        <f t="shared" si="60"/>
        <v>20.74</v>
      </c>
      <c r="BH345" s="236">
        <f t="shared" si="60"/>
        <v>20.74</v>
      </c>
      <c r="BI345" s="236">
        <f t="shared" si="60"/>
        <v>20.74</v>
      </c>
      <c r="BJ345" s="236">
        <f t="shared" si="60"/>
        <v>20.74</v>
      </c>
      <c r="BK345" s="236">
        <f t="shared" si="60"/>
        <v>20.74</v>
      </c>
      <c r="BL345" s="235">
        <f t="shared" si="64"/>
        <v>248.88000000000002</v>
      </c>
      <c r="BM345" s="234"/>
      <c r="BN345" s="234"/>
      <c r="BO345" s="234"/>
      <c r="BP345" s="234"/>
      <c r="BQ345" s="234"/>
      <c r="BR345" s="234"/>
      <c r="BS345" s="235"/>
      <c r="BT345" s="235"/>
      <c r="BU345" s="234"/>
      <c r="BV345" s="234"/>
      <c r="BW345" s="234"/>
      <c r="BX345" s="234"/>
      <c r="BY345" s="234"/>
      <c r="BZ345" s="234"/>
      <c r="CA345" s="234"/>
      <c r="CB345" s="234"/>
      <c r="CC345" s="234"/>
      <c r="CD345" s="234"/>
      <c r="CE345" s="234"/>
      <c r="CF345" s="234"/>
      <c r="CG345" s="234"/>
      <c r="CH345" s="234"/>
      <c r="CI345" s="234"/>
    </row>
    <row r="346" spans="1:87">
      <c r="A346" s="234" t="s">
        <v>559</v>
      </c>
      <c r="B346" s="231">
        <v>1.5599999999999999E-2</v>
      </c>
      <c r="C346" s="231">
        <v>1.5599999999999999E-2</v>
      </c>
      <c r="D346" s="220">
        <v>32501555.48</v>
      </c>
      <c r="E346" s="220">
        <v>32189429.050000001</v>
      </c>
      <c r="F346" s="220">
        <v>31929034.050000001</v>
      </c>
      <c r="G346" s="220">
        <v>31980021.18</v>
      </c>
      <c r="H346" s="220">
        <v>32013623.07</v>
      </c>
      <c r="I346" s="220">
        <v>32061694.5</v>
      </c>
      <c r="J346" s="220">
        <v>32112311.240000002</v>
      </c>
      <c r="K346" s="220">
        <v>32205701.565000001</v>
      </c>
      <c r="L346" s="220">
        <v>32299241.02</v>
      </c>
      <c r="M346" s="220">
        <v>32710745.785</v>
      </c>
      <c r="N346" s="220">
        <v>33099508.004999999</v>
      </c>
      <c r="O346" s="220">
        <v>33125408.060000002</v>
      </c>
      <c r="P346" s="220">
        <f t="shared" si="65"/>
        <v>388228273.005</v>
      </c>
      <c r="Q346" s="220">
        <v>33149310.170000002</v>
      </c>
      <c r="R346" s="220">
        <v>33176756.270000003</v>
      </c>
      <c r="S346" s="220">
        <v>33201658.380000003</v>
      </c>
      <c r="T346" s="220">
        <v>33222273.085000005</v>
      </c>
      <c r="U346" s="220">
        <v>33246628.030000001</v>
      </c>
      <c r="V346" s="220">
        <v>33274603.925000004</v>
      </c>
      <c r="W346" s="220">
        <v>33303462.965000004</v>
      </c>
      <c r="X346" s="220">
        <v>33331523.305000003</v>
      </c>
      <c r="Y346" s="220">
        <v>33359045.800000001</v>
      </c>
      <c r="Z346" s="220">
        <v>33388793.739999998</v>
      </c>
      <c r="AA346" s="220">
        <v>33417844.34</v>
      </c>
      <c r="AB346" s="220">
        <v>33442711.634999998</v>
      </c>
      <c r="AC346" s="220">
        <v>33471352.460000001</v>
      </c>
      <c r="AD346" s="220">
        <v>33499110.245000001</v>
      </c>
      <c r="AE346" s="220">
        <v>33526084.045000002</v>
      </c>
      <c r="AF346" s="220">
        <v>33556685.880000003</v>
      </c>
      <c r="AG346" s="220">
        <f t="shared" si="66"/>
        <v>400817846.37000006</v>
      </c>
      <c r="AH346" s="234"/>
      <c r="AI346" s="235">
        <f t="shared" si="69"/>
        <v>42252.02</v>
      </c>
      <c r="AJ346" s="235">
        <f t="shared" si="69"/>
        <v>41846.26</v>
      </c>
      <c r="AK346" s="235">
        <f t="shared" si="69"/>
        <v>41507.74</v>
      </c>
      <c r="AL346" s="235">
        <f t="shared" si="67"/>
        <v>41574.03</v>
      </c>
      <c r="AM346" s="235">
        <f t="shared" si="67"/>
        <v>41617.71</v>
      </c>
      <c r="AN346" s="235">
        <f t="shared" si="67"/>
        <v>41680.199999999997</v>
      </c>
      <c r="AO346" s="235">
        <f t="shared" si="59"/>
        <v>41746</v>
      </c>
      <c r="AP346" s="235">
        <f t="shared" si="59"/>
        <v>41867.410000000003</v>
      </c>
      <c r="AQ346" s="235">
        <f t="shared" si="59"/>
        <v>41989.01</v>
      </c>
      <c r="AR346" s="235">
        <f t="shared" si="59"/>
        <v>42523.97</v>
      </c>
      <c r="AS346" s="235">
        <f t="shared" si="59"/>
        <v>43029.36</v>
      </c>
      <c r="AT346" s="235">
        <f t="shared" si="59"/>
        <v>43063.03</v>
      </c>
      <c r="AU346" s="236">
        <f t="shared" si="62"/>
        <v>504696.74</v>
      </c>
      <c r="AV346" s="236">
        <f t="shared" si="63"/>
        <v>43094.1</v>
      </c>
      <c r="AW346" s="236">
        <f t="shared" si="63"/>
        <v>43129.78</v>
      </c>
      <c r="AX346" s="236">
        <f t="shared" si="63"/>
        <v>43162.16</v>
      </c>
      <c r="AY346" s="236">
        <f t="shared" si="61"/>
        <v>43188.959999999999</v>
      </c>
      <c r="AZ346" s="236">
        <f t="shared" si="70"/>
        <v>43220.62</v>
      </c>
      <c r="BA346" s="236">
        <f t="shared" si="70"/>
        <v>43256.99</v>
      </c>
      <c r="BB346" s="236">
        <f t="shared" si="70"/>
        <v>43294.5</v>
      </c>
      <c r="BC346" s="236">
        <f t="shared" si="68"/>
        <v>43330.98</v>
      </c>
      <c r="BD346" s="236">
        <f t="shared" si="68"/>
        <v>43366.76</v>
      </c>
      <c r="BE346" s="236">
        <f t="shared" si="68"/>
        <v>43405.43</v>
      </c>
      <c r="BF346" s="236">
        <f t="shared" si="60"/>
        <v>43443.199999999997</v>
      </c>
      <c r="BG346" s="236">
        <f t="shared" si="60"/>
        <v>43475.53</v>
      </c>
      <c r="BH346" s="236">
        <f t="shared" si="60"/>
        <v>43512.76</v>
      </c>
      <c r="BI346" s="236">
        <f t="shared" si="60"/>
        <v>43548.84</v>
      </c>
      <c r="BJ346" s="236">
        <f t="shared" si="60"/>
        <v>43583.91</v>
      </c>
      <c r="BK346" s="236">
        <f t="shared" si="60"/>
        <v>43623.69</v>
      </c>
      <c r="BL346" s="235">
        <f t="shared" si="64"/>
        <v>521063.21</v>
      </c>
      <c r="BM346" s="234"/>
      <c r="BN346" s="234"/>
      <c r="BO346" s="234"/>
      <c r="BP346" s="234"/>
      <c r="BQ346" s="234"/>
      <c r="BR346" s="234"/>
      <c r="BS346" s="235"/>
      <c r="BT346" s="235"/>
      <c r="BU346" s="234"/>
      <c r="BV346" s="234"/>
      <c r="BW346" s="234"/>
      <c r="BX346" s="234"/>
      <c r="BY346" s="234"/>
      <c r="BZ346" s="234"/>
      <c r="CA346" s="234"/>
      <c r="CB346" s="234"/>
      <c r="CC346" s="234"/>
      <c r="CD346" s="234"/>
      <c r="CE346" s="234"/>
      <c r="CF346" s="234"/>
      <c r="CG346" s="234"/>
      <c r="CH346" s="234"/>
      <c r="CI346" s="234"/>
    </row>
    <row r="347" spans="1:87">
      <c r="A347" s="234" t="s">
        <v>560</v>
      </c>
      <c r="B347" s="231">
        <v>1.5599999999999999E-2</v>
      </c>
      <c r="C347" s="231">
        <v>1.5599999999999999E-2</v>
      </c>
      <c r="D347" s="220">
        <v>416958013.88</v>
      </c>
      <c r="E347" s="220">
        <v>419045172.43000001</v>
      </c>
      <c r="F347" s="220">
        <v>423164104.81</v>
      </c>
      <c r="G347" s="220">
        <v>422603855.66000003</v>
      </c>
      <c r="H347" s="220">
        <v>422189559.31</v>
      </c>
      <c r="I347" s="220">
        <v>424969966.36000001</v>
      </c>
      <c r="J347" s="220">
        <v>431254353.51000005</v>
      </c>
      <c r="K347" s="220">
        <v>437220492</v>
      </c>
      <c r="L347" s="220">
        <v>439333958.71000004</v>
      </c>
      <c r="M347" s="220">
        <v>443939936.05500001</v>
      </c>
      <c r="N347" s="220">
        <v>448182905.82999998</v>
      </c>
      <c r="O347" s="220">
        <v>450107851.13000005</v>
      </c>
      <c r="P347" s="220">
        <f t="shared" si="65"/>
        <v>5178970169.6850004</v>
      </c>
      <c r="Q347" s="220">
        <v>452029292.505</v>
      </c>
      <c r="R347" s="220">
        <v>454001053.67000002</v>
      </c>
      <c r="S347" s="220">
        <v>456262834.16999996</v>
      </c>
      <c r="T347" s="220">
        <v>458693829.51499993</v>
      </c>
      <c r="U347" s="220">
        <v>460365911.50499988</v>
      </c>
      <c r="V347" s="220">
        <v>461878610.31999987</v>
      </c>
      <c r="W347" s="220">
        <v>463699016.37999994</v>
      </c>
      <c r="X347" s="220">
        <v>465159785.73999989</v>
      </c>
      <c r="Y347" s="220">
        <v>466419399.13999993</v>
      </c>
      <c r="Z347" s="220">
        <v>470331375.92999989</v>
      </c>
      <c r="AA347" s="220">
        <v>474564268.18499988</v>
      </c>
      <c r="AB347" s="220">
        <v>476338715.23999995</v>
      </c>
      <c r="AC347" s="220">
        <v>478364624.42499989</v>
      </c>
      <c r="AD347" s="220">
        <v>480548865.15499985</v>
      </c>
      <c r="AE347" s="220">
        <v>482450108.10499984</v>
      </c>
      <c r="AF347" s="220">
        <v>484558381.08999985</v>
      </c>
      <c r="AG347" s="220">
        <f t="shared" si="66"/>
        <v>5664679061.2149982</v>
      </c>
      <c r="AH347" s="234"/>
      <c r="AI347" s="235">
        <f t="shared" si="69"/>
        <v>542045.42000000004</v>
      </c>
      <c r="AJ347" s="235">
        <f t="shared" si="69"/>
        <v>544758.72</v>
      </c>
      <c r="AK347" s="235">
        <f t="shared" si="69"/>
        <v>550113.34</v>
      </c>
      <c r="AL347" s="235">
        <f t="shared" si="67"/>
        <v>549385.01</v>
      </c>
      <c r="AM347" s="235">
        <f t="shared" si="67"/>
        <v>548846.43000000005</v>
      </c>
      <c r="AN347" s="235">
        <f t="shared" si="67"/>
        <v>552460.96</v>
      </c>
      <c r="AO347" s="235">
        <f t="shared" si="59"/>
        <v>560630.66</v>
      </c>
      <c r="AP347" s="235">
        <f t="shared" si="59"/>
        <v>568386.64</v>
      </c>
      <c r="AQ347" s="235">
        <f t="shared" si="59"/>
        <v>571134.15</v>
      </c>
      <c r="AR347" s="235">
        <f t="shared" si="59"/>
        <v>577121.92000000004</v>
      </c>
      <c r="AS347" s="235">
        <f t="shared" si="59"/>
        <v>582637.78</v>
      </c>
      <c r="AT347" s="235">
        <f t="shared" si="59"/>
        <v>585140.21</v>
      </c>
      <c r="AU347" s="236">
        <f t="shared" si="62"/>
        <v>6732661.2400000012</v>
      </c>
      <c r="AV347" s="236">
        <f t="shared" si="63"/>
        <v>587638.07999999996</v>
      </c>
      <c r="AW347" s="236">
        <f t="shared" si="63"/>
        <v>590201.37</v>
      </c>
      <c r="AX347" s="236">
        <f t="shared" si="63"/>
        <v>593141.68000000005</v>
      </c>
      <c r="AY347" s="236">
        <f t="shared" si="61"/>
        <v>596301.98</v>
      </c>
      <c r="AZ347" s="236">
        <f t="shared" si="70"/>
        <v>598475.68000000005</v>
      </c>
      <c r="BA347" s="236">
        <f t="shared" si="70"/>
        <v>600442.18999999994</v>
      </c>
      <c r="BB347" s="236">
        <f t="shared" si="70"/>
        <v>602808.72</v>
      </c>
      <c r="BC347" s="236">
        <f t="shared" si="68"/>
        <v>604707.72</v>
      </c>
      <c r="BD347" s="236">
        <f t="shared" si="68"/>
        <v>606345.22</v>
      </c>
      <c r="BE347" s="236">
        <f t="shared" si="68"/>
        <v>611430.79</v>
      </c>
      <c r="BF347" s="236">
        <f t="shared" si="60"/>
        <v>616933.55000000005</v>
      </c>
      <c r="BG347" s="236">
        <f t="shared" si="60"/>
        <v>619240.32999999996</v>
      </c>
      <c r="BH347" s="236">
        <f t="shared" si="60"/>
        <v>621874.01</v>
      </c>
      <c r="BI347" s="236">
        <f t="shared" si="60"/>
        <v>624713.52</v>
      </c>
      <c r="BJ347" s="236">
        <f t="shared" si="60"/>
        <v>627185.14</v>
      </c>
      <c r="BK347" s="236">
        <f t="shared" si="60"/>
        <v>629925.9</v>
      </c>
      <c r="BL347" s="235">
        <f t="shared" si="64"/>
        <v>7364082.7700000005</v>
      </c>
      <c r="BM347" s="234"/>
      <c r="BN347" s="234"/>
      <c r="BO347" s="234"/>
      <c r="BP347" s="234"/>
      <c r="BQ347" s="234"/>
      <c r="BR347" s="234"/>
      <c r="BS347" s="235"/>
      <c r="BT347" s="235"/>
      <c r="BU347" s="234"/>
      <c r="BV347" s="234"/>
      <c r="BW347" s="234"/>
      <c r="BX347" s="234"/>
      <c r="BY347" s="234"/>
      <c r="BZ347" s="234"/>
      <c r="CA347" s="234"/>
      <c r="CB347" s="234"/>
      <c r="CC347" s="234"/>
      <c r="CD347" s="234"/>
      <c r="CE347" s="234"/>
      <c r="CF347" s="234"/>
      <c r="CG347" s="234"/>
      <c r="CH347" s="234"/>
      <c r="CI347" s="234"/>
    </row>
    <row r="348" spans="1:87">
      <c r="A348" s="234" t="s">
        <v>561</v>
      </c>
      <c r="B348" s="231">
        <v>1.5599999999999999E-2</v>
      </c>
      <c r="C348" s="231">
        <v>1.5599999999999999E-2</v>
      </c>
      <c r="D348" s="220">
        <v>17140.310000000001</v>
      </c>
      <c r="E348" s="220">
        <v>17140.310000000001</v>
      </c>
      <c r="F348" s="220">
        <v>17140.310000000001</v>
      </c>
      <c r="G348" s="220">
        <v>17140.310000000001</v>
      </c>
      <c r="H348" s="220">
        <v>17140.310000000001</v>
      </c>
      <c r="I348" s="220">
        <v>17140.310000000001</v>
      </c>
      <c r="J348" s="220">
        <v>17140.310000000001</v>
      </c>
      <c r="K348" s="220">
        <v>17140.310000000001</v>
      </c>
      <c r="L348" s="220">
        <v>17140.310000000001</v>
      </c>
      <c r="M348" s="220">
        <v>17140.310000000001</v>
      </c>
      <c r="N348" s="220">
        <v>17140.310000000001</v>
      </c>
      <c r="O348" s="220">
        <v>17140.310000000001</v>
      </c>
      <c r="P348" s="220">
        <f t="shared" si="65"/>
        <v>205683.72</v>
      </c>
      <c r="Q348" s="220">
        <v>17140.310000000001</v>
      </c>
      <c r="R348" s="220">
        <v>17140.310000000001</v>
      </c>
      <c r="S348" s="220">
        <v>17140.310000000001</v>
      </c>
      <c r="T348" s="220">
        <v>17140.310000000001</v>
      </c>
      <c r="U348" s="220">
        <v>17140.310000000001</v>
      </c>
      <c r="V348" s="220">
        <v>17140.310000000001</v>
      </c>
      <c r="W348" s="220">
        <v>17140.310000000001</v>
      </c>
      <c r="X348" s="220">
        <v>17140.310000000001</v>
      </c>
      <c r="Y348" s="220">
        <v>17140.310000000001</v>
      </c>
      <c r="Z348" s="220">
        <v>17140.310000000001</v>
      </c>
      <c r="AA348" s="220">
        <v>17140.310000000001</v>
      </c>
      <c r="AB348" s="220">
        <v>17140.310000000001</v>
      </c>
      <c r="AC348" s="220">
        <v>17140.310000000001</v>
      </c>
      <c r="AD348" s="220">
        <v>17140.310000000001</v>
      </c>
      <c r="AE348" s="220">
        <v>17140.310000000001</v>
      </c>
      <c r="AF348" s="220">
        <v>17140.310000000001</v>
      </c>
      <c r="AG348" s="220">
        <f t="shared" si="66"/>
        <v>205683.72</v>
      </c>
      <c r="AH348" s="234"/>
      <c r="AI348" s="235">
        <f t="shared" si="69"/>
        <v>22.28</v>
      </c>
      <c r="AJ348" s="235">
        <f t="shared" si="69"/>
        <v>22.28</v>
      </c>
      <c r="AK348" s="235">
        <f t="shared" si="69"/>
        <v>22.28</v>
      </c>
      <c r="AL348" s="235">
        <f t="shared" si="67"/>
        <v>22.28</v>
      </c>
      <c r="AM348" s="235">
        <f t="shared" si="67"/>
        <v>22.28</v>
      </c>
      <c r="AN348" s="235">
        <f t="shared" si="67"/>
        <v>22.28</v>
      </c>
      <c r="AO348" s="235">
        <f t="shared" si="59"/>
        <v>22.28</v>
      </c>
      <c r="AP348" s="235">
        <f t="shared" si="59"/>
        <v>22.28</v>
      </c>
      <c r="AQ348" s="235">
        <f t="shared" si="59"/>
        <v>22.28</v>
      </c>
      <c r="AR348" s="235">
        <f t="shared" si="59"/>
        <v>22.28</v>
      </c>
      <c r="AS348" s="235">
        <f t="shared" si="59"/>
        <v>22.28</v>
      </c>
      <c r="AT348" s="235">
        <f t="shared" si="59"/>
        <v>22.28</v>
      </c>
      <c r="AU348" s="236">
        <f t="shared" si="62"/>
        <v>267.36</v>
      </c>
      <c r="AV348" s="236">
        <f t="shared" si="63"/>
        <v>22.28</v>
      </c>
      <c r="AW348" s="236">
        <f t="shared" si="63"/>
        <v>22.28</v>
      </c>
      <c r="AX348" s="236">
        <f t="shared" si="63"/>
        <v>22.28</v>
      </c>
      <c r="AY348" s="236">
        <f t="shared" si="61"/>
        <v>22.28</v>
      </c>
      <c r="AZ348" s="236">
        <f t="shared" si="70"/>
        <v>22.28</v>
      </c>
      <c r="BA348" s="236">
        <f t="shared" si="70"/>
        <v>22.28</v>
      </c>
      <c r="BB348" s="236">
        <f t="shared" si="70"/>
        <v>22.28</v>
      </c>
      <c r="BC348" s="236">
        <f t="shared" si="68"/>
        <v>22.28</v>
      </c>
      <c r="BD348" s="236">
        <f t="shared" si="68"/>
        <v>22.28</v>
      </c>
      <c r="BE348" s="236">
        <f t="shared" si="68"/>
        <v>22.28</v>
      </c>
      <c r="BF348" s="236">
        <f t="shared" si="60"/>
        <v>22.28</v>
      </c>
      <c r="BG348" s="236">
        <f t="shared" si="60"/>
        <v>22.28</v>
      </c>
      <c r="BH348" s="236">
        <f t="shared" si="60"/>
        <v>22.28</v>
      </c>
      <c r="BI348" s="236">
        <f t="shared" si="60"/>
        <v>22.28</v>
      </c>
      <c r="BJ348" s="236">
        <f t="shared" si="60"/>
        <v>22.28</v>
      </c>
      <c r="BK348" s="236">
        <f t="shared" si="60"/>
        <v>22.28</v>
      </c>
      <c r="BL348" s="235">
        <f t="shared" si="64"/>
        <v>267.36</v>
      </c>
      <c r="BM348" s="234"/>
      <c r="BN348" s="234"/>
      <c r="BO348" s="234"/>
      <c r="BP348" s="234"/>
      <c r="BQ348" s="234"/>
      <c r="BR348" s="234"/>
      <c r="BS348" s="235"/>
      <c r="BT348" s="235"/>
      <c r="BU348" s="234"/>
      <c r="BV348" s="234"/>
      <c r="BW348" s="234"/>
      <c r="BX348" s="234"/>
      <c r="BY348" s="234"/>
      <c r="BZ348" s="234"/>
      <c r="CA348" s="234"/>
      <c r="CB348" s="234"/>
      <c r="CC348" s="234"/>
      <c r="CD348" s="234"/>
      <c r="CE348" s="234"/>
      <c r="CF348" s="234"/>
      <c r="CG348" s="234"/>
      <c r="CH348" s="234"/>
      <c r="CI348" s="234"/>
    </row>
    <row r="349" spans="1:87">
      <c r="A349" s="234" t="s">
        <v>562</v>
      </c>
      <c r="B349" s="231">
        <v>1.5599999999999999E-2</v>
      </c>
      <c r="C349" s="231">
        <v>1.5599999999999999E-2</v>
      </c>
      <c r="D349" s="220">
        <v>28710605.82</v>
      </c>
      <c r="E349" s="220">
        <v>28620549.129999999</v>
      </c>
      <c r="F349" s="220">
        <v>28570996.940000001</v>
      </c>
      <c r="G349" s="220">
        <v>28599682.079999998</v>
      </c>
      <c r="H349" s="220">
        <v>28633826.449999999</v>
      </c>
      <c r="I349" s="220">
        <v>28707191.57</v>
      </c>
      <c r="J349" s="220">
        <v>28966690.43</v>
      </c>
      <c r="K349" s="220">
        <v>29266131.719999999</v>
      </c>
      <c r="L349" s="220">
        <v>29435801.419999998</v>
      </c>
      <c r="M349" s="220">
        <v>29705986.989999995</v>
      </c>
      <c r="N349" s="220">
        <v>29934276.534999993</v>
      </c>
      <c r="O349" s="220">
        <v>30037392.904999994</v>
      </c>
      <c r="P349" s="220">
        <f t="shared" si="65"/>
        <v>349189131.98999989</v>
      </c>
      <c r="Q349" s="220">
        <v>30148518.709999997</v>
      </c>
      <c r="R349" s="220">
        <v>30264804.624999996</v>
      </c>
      <c r="S349" s="220">
        <v>30373999.799999993</v>
      </c>
      <c r="T349" s="220">
        <v>30482116.099999994</v>
      </c>
      <c r="U349" s="220">
        <v>30596582.299999993</v>
      </c>
      <c r="V349" s="220">
        <v>30711446.659999993</v>
      </c>
      <c r="W349" s="220">
        <v>30829145.179999992</v>
      </c>
      <c r="X349" s="220">
        <v>30941947.014999989</v>
      </c>
      <c r="Y349" s="220">
        <v>31045476.544999987</v>
      </c>
      <c r="Z349" s="220">
        <v>31825610.514999989</v>
      </c>
      <c r="AA349" s="220">
        <v>32607472.504999992</v>
      </c>
      <c r="AB349" s="220">
        <v>32712061.339999989</v>
      </c>
      <c r="AC349" s="220">
        <v>32827718.614999987</v>
      </c>
      <c r="AD349" s="220">
        <v>32945392.009999987</v>
      </c>
      <c r="AE349" s="220">
        <v>33059817.414999988</v>
      </c>
      <c r="AF349" s="220">
        <v>33179595.694999989</v>
      </c>
      <c r="AG349" s="220">
        <f t="shared" si="66"/>
        <v>383282265.7949999</v>
      </c>
      <c r="AH349" s="234"/>
      <c r="AI349" s="235">
        <f t="shared" si="69"/>
        <v>37323.79</v>
      </c>
      <c r="AJ349" s="235">
        <f t="shared" si="69"/>
        <v>37206.71</v>
      </c>
      <c r="AK349" s="235">
        <f t="shared" si="69"/>
        <v>37142.300000000003</v>
      </c>
      <c r="AL349" s="235">
        <f t="shared" si="67"/>
        <v>37179.589999999997</v>
      </c>
      <c r="AM349" s="235">
        <f t="shared" si="67"/>
        <v>37223.97</v>
      </c>
      <c r="AN349" s="235">
        <f t="shared" si="67"/>
        <v>37319.35</v>
      </c>
      <c r="AO349" s="235">
        <f t="shared" si="59"/>
        <v>37656.699999999997</v>
      </c>
      <c r="AP349" s="235">
        <f t="shared" si="59"/>
        <v>38045.97</v>
      </c>
      <c r="AQ349" s="235">
        <f t="shared" si="59"/>
        <v>38266.54</v>
      </c>
      <c r="AR349" s="235">
        <f t="shared" si="59"/>
        <v>38617.78</v>
      </c>
      <c r="AS349" s="235">
        <f t="shared" si="59"/>
        <v>38914.559999999998</v>
      </c>
      <c r="AT349" s="235">
        <f t="shared" si="59"/>
        <v>39048.61</v>
      </c>
      <c r="AU349" s="236">
        <f t="shared" si="62"/>
        <v>453945.86999999994</v>
      </c>
      <c r="AV349" s="236">
        <f t="shared" si="63"/>
        <v>39193.07</v>
      </c>
      <c r="AW349" s="236">
        <f t="shared" si="63"/>
        <v>39344.25</v>
      </c>
      <c r="AX349" s="236">
        <f t="shared" si="63"/>
        <v>39486.199999999997</v>
      </c>
      <c r="AY349" s="236">
        <f t="shared" si="61"/>
        <v>39626.75</v>
      </c>
      <c r="AZ349" s="236">
        <f t="shared" si="70"/>
        <v>39775.56</v>
      </c>
      <c r="BA349" s="236">
        <f t="shared" si="70"/>
        <v>39924.879999999997</v>
      </c>
      <c r="BB349" s="236">
        <f t="shared" si="70"/>
        <v>40077.89</v>
      </c>
      <c r="BC349" s="236">
        <f t="shared" si="68"/>
        <v>40224.53</v>
      </c>
      <c r="BD349" s="236">
        <f t="shared" si="68"/>
        <v>40359.120000000003</v>
      </c>
      <c r="BE349" s="236">
        <f t="shared" si="68"/>
        <v>41373.29</v>
      </c>
      <c r="BF349" s="236">
        <f t="shared" si="60"/>
        <v>42389.71</v>
      </c>
      <c r="BG349" s="236">
        <f t="shared" si="60"/>
        <v>42525.68</v>
      </c>
      <c r="BH349" s="236">
        <f t="shared" si="60"/>
        <v>42676.03</v>
      </c>
      <c r="BI349" s="236">
        <f t="shared" si="60"/>
        <v>42829.01</v>
      </c>
      <c r="BJ349" s="236">
        <f t="shared" si="60"/>
        <v>42977.760000000002</v>
      </c>
      <c r="BK349" s="236">
        <f t="shared" si="60"/>
        <v>43133.47</v>
      </c>
      <c r="BL349" s="235">
        <f t="shared" si="64"/>
        <v>498266.92999999993</v>
      </c>
      <c r="BM349" s="234"/>
      <c r="BN349" s="234"/>
      <c r="BO349" s="234"/>
      <c r="BP349" s="234"/>
      <c r="BQ349" s="234"/>
      <c r="BR349" s="234"/>
      <c r="BS349" s="235"/>
      <c r="BT349" s="235"/>
      <c r="BU349" s="234"/>
      <c r="BV349" s="234"/>
      <c r="BW349" s="234"/>
      <c r="BX349" s="234"/>
      <c r="BY349" s="234"/>
      <c r="BZ349" s="234"/>
      <c r="CA349" s="234"/>
      <c r="CB349" s="234"/>
      <c r="CC349" s="234"/>
      <c r="CD349" s="234"/>
      <c r="CE349" s="234"/>
      <c r="CF349" s="234"/>
      <c r="CG349" s="234"/>
      <c r="CH349" s="234"/>
      <c r="CI349" s="234"/>
    </row>
    <row r="350" spans="1:87">
      <c r="A350" s="234" t="s">
        <v>563</v>
      </c>
      <c r="B350" s="231">
        <v>1.5599999999999999E-2</v>
      </c>
      <c r="C350" s="231">
        <v>1.5599999999999999E-2</v>
      </c>
      <c r="D350" s="220">
        <v>89787.7</v>
      </c>
      <c r="E350" s="220">
        <v>89787.7</v>
      </c>
      <c r="F350" s="220">
        <v>89787.7</v>
      </c>
      <c r="G350" s="220">
        <v>89787.7</v>
      </c>
      <c r="H350" s="220">
        <v>89787.7</v>
      </c>
      <c r="I350" s="220">
        <v>89787.7</v>
      </c>
      <c r="J350" s="220">
        <v>89787.7</v>
      </c>
      <c r="K350" s="220">
        <v>89787.7</v>
      </c>
      <c r="L350" s="220">
        <v>89787.7</v>
      </c>
      <c r="M350" s="220">
        <v>89787.7</v>
      </c>
      <c r="N350" s="220">
        <v>89787.7</v>
      </c>
      <c r="O350" s="220">
        <v>89787.7</v>
      </c>
      <c r="P350" s="220">
        <f t="shared" si="65"/>
        <v>1077452.3999999997</v>
      </c>
      <c r="Q350" s="220">
        <v>89787.7</v>
      </c>
      <c r="R350" s="220">
        <v>89787.7</v>
      </c>
      <c r="S350" s="220">
        <v>89787.7</v>
      </c>
      <c r="T350" s="220">
        <v>89787.7</v>
      </c>
      <c r="U350" s="220">
        <v>0</v>
      </c>
      <c r="V350" s="220">
        <v>0</v>
      </c>
      <c r="W350" s="220">
        <v>0</v>
      </c>
      <c r="X350" s="220">
        <v>0</v>
      </c>
      <c r="Y350" s="220">
        <v>0</v>
      </c>
      <c r="Z350" s="220">
        <v>0</v>
      </c>
      <c r="AA350" s="220">
        <v>0</v>
      </c>
      <c r="AB350" s="220">
        <v>0</v>
      </c>
      <c r="AC350" s="220">
        <v>0</v>
      </c>
      <c r="AD350" s="220">
        <v>0</v>
      </c>
      <c r="AE350" s="220">
        <v>0</v>
      </c>
      <c r="AF350" s="220">
        <v>0</v>
      </c>
      <c r="AG350" s="220">
        <f t="shared" si="66"/>
        <v>0</v>
      </c>
      <c r="AH350" s="234"/>
      <c r="AI350" s="235">
        <f t="shared" si="69"/>
        <v>116.72</v>
      </c>
      <c r="AJ350" s="235">
        <f t="shared" si="69"/>
        <v>116.72</v>
      </c>
      <c r="AK350" s="235">
        <f t="shared" si="69"/>
        <v>116.72</v>
      </c>
      <c r="AL350" s="235">
        <f t="shared" si="67"/>
        <v>116.72</v>
      </c>
      <c r="AM350" s="235">
        <f t="shared" si="67"/>
        <v>116.72</v>
      </c>
      <c r="AN350" s="235">
        <f t="shared" si="67"/>
        <v>116.72</v>
      </c>
      <c r="AO350" s="235">
        <f t="shared" si="59"/>
        <v>116.72</v>
      </c>
      <c r="AP350" s="235">
        <f t="shared" si="59"/>
        <v>116.72</v>
      </c>
      <c r="AQ350" s="235">
        <f t="shared" si="59"/>
        <v>116.72</v>
      </c>
      <c r="AR350" s="235">
        <f t="shared" si="59"/>
        <v>116.72</v>
      </c>
      <c r="AS350" s="235">
        <f t="shared" si="59"/>
        <v>116.72</v>
      </c>
      <c r="AT350" s="235">
        <f t="shared" si="59"/>
        <v>116.72</v>
      </c>
      <c r="AU350" s="236">
        <f t="shared" si="62"/>
        <v>1400.64</v>
      </c>
      <c r="AV350" s="236">
        <f t="shared" si="63"/>
        <v>116.72</v>
      </c>
      <c r="AW350" s="236">
        <f t="shared" si="63"/>
        <v>116.72</v>
      </c>
      <c r="AX350" s="236">
        <f t="shared" si="63"/>
        <v>116.72</v>
      </c>
      <c r="AY350" s="236">
        <f t="shared" si="61"/>
        <v>116.72</v>
      </c>
      <c r="AZ350" s="236">
        <f t="shared" si="70"/>
        <v>0</v>
      </c>
      <c r="BA350" s="236">
        <f t="shared" si="70"/>
        <v>0</v>
      </c>
      <c r="BB350" s="236">
        <f t="shared" si="70"/>
        <v>0</v>
      </c>
      <c r="BC350" s="236">
        <f t="shared" si="68"/>
        <v>0</v>
      </c>
      <c r="BD350" s="236">
        <f t="shared" si="68"/>
        <v>0</v>
      </c>
      <c r="BE350" s="236">
        <f t="shared" si="68"/>
        <v>0</v>
      </c>
      <c r="BF350" s="236">
        <f t="shared" si="60"/>
        <v>0</v>
      </c>
      <c r="BG350" s="236">
        <f t="shared" si="60"/>
        <v>0</v>
      </c>
      <c r="BH350" s="236">
        <f t="shared" si="60"/>
        <v>0</v>
      </c>
      <c r="BI350" s="236">
        <f t="shared" si="60"/>
        <v>0</v>
      </c>
      <c r="BJ350" s="236">
        <f t="shared" si="60"/>
        <v>0</v>
      </c>
      <c r="BK350" s="236">
        <f t="shared" si="60"/>
        <v>0</v>
      </c>
      <c r="BL350" s="235">
        <f t="shared" si="64"/>
        <v>0</v>
      </c>
      <c r="BM350" s="234"/>
      <c r="BN350" s="234"/>
      <c r="BO350" s="234"/>
      <c r="BP350" s="234"/>
      <c r="BQ350" s="234"/>
      <c r="BR350" s="234"/>
      <c r="BS350" s="235"/>
      <c r="BT350" s="235"/>
      <c r="BU350" s="234"/>
      <c r="BV350" s="234"/>
      <c r="BW350" s="234"/>
      <c r="BX350" s="234"/>
      <c r="BY350" s="234"/>
      <c r="BZ350" s="234"/>
      <c r="CA350" s="234"/>
      <c r="CB350" s="234"/>
      <c r="CC350" s="234"/>
      <c r="CD350" s="234"/>
      <c r="CE350" s="234"/>
      <c r="CF350" s="234"/>
      <c r="CG350" s="234"/>
      <c r="CH350" s="234"/>
      <c r="CI350" s="234"/>
    </row>
    <row r="351" spans="1:87">
      <c r="A351" s="234" t="s">
        <v>564</v>
      </c>
      <c r="B351" s="231">
        <v>2.3199999999999998E-2</v>
      </c>
      <c r="C351" s="231">
        <v>2.3199999999999998E-2</v>
      </c>
      <c r="D351" s="220">
        <v>2307041.48</v>
      </c>
      <c r="E351" s="220">
        <v>2307060.91</v>
      </c>
      <c r="F351" s="220">
        <v>2307133.0300000003</v>
      </c>
      <c r="G351" s="220">
        <v>2307185.73</v>
      </c>
      <c r="H351" s="220">
        <v>2307212.84</v>
      </c>
      <c r="I351" s="220">
        <v>2307257.1800000002</v>
      </c>
      <c r="J351" s="220">
        <v>2307274.41</v>
      </c>
      <c r="K351" s="220">
        <v>2307274.41</v>
      </c>
      <c r="L351" s="220">
        <v>2307274.41</v>
      </c>
      <c r="M351" s="220">
        <v>2307274.41</v>
      </c>
      <c r="N351" s="220">
        <v>2307274.41</v>
      </c>
      <c r="O351" s="220">
        <v>2307274.41</v>
      </c>
      <c r="P351" s="220">
        <f t="shared" si="65"/>
        <v>27686537.630000003</v>
      </c>
      <c r="Q351" s="220">
        <v>2307274.41</v>
      </c>
      <c r="R351" s="220">
        <v>2307274.41</v>
      </c>
      <c r="S351" s="220">
        <v>2307274.41</v>
      </c>
      <c r="T351" s="220">
        <v>2307274.41</v>
      </c>
      <c r="U351" s="220">
        <v>2524144.52</v>
      </c>
      <c r="V351" s="220">
        <v>2524144.52</v>
      </c>
      <c r="W351" s="220">
        <v>2524144.52</v>
      </c>
      <c r="X351" s="220">
        <v>2524144.52</v>
      </c>
      <c r="Y351" s="220">
        <v>2524144.52</v>
      </c>
      <c r="Z351" s="220">
        <v>2524144.52</v>
      </c>
      <c r="AA351" s="220">
        <v>2524144.52</v>
      </c>
      <c r="AB351" s="220">
        <v>2524144.52</v>
      </c>
      <c r="AC351" s="220">
        <v>2524144.52</v>
      </c>
      <c r="AD351" s="220">
        <v>2524144.52</v>
      </c>
      <c r="AE351" s="220">
        <v>2524144.52</v>
      </c>
      <c r="AF351" s="220">
        <v>2524144.52</v>
      </c>
      <c r="AG351" s="220">
        <f t="shared" si="66"/>
        <v>30289734.239999998</v>
      </c>
      <c r="AH351" s="234"/>
      <c r="AI351" s="235">
        <f t="shared" si="69"/>
        <v>4460.28</v>
      </c>
      <c r="AJ351" s="235">
        <f t="shared" si="69"/>
        <v>4460.32</v>
      </c>
      <c r="AK351" s="235">
        <f t="shared" si="69"/>
        <v>4460.46</v>
      </c>
      <c r="AL351" s="235">
        <f t="shared" si="67"/>
        <v>4460.5600000000004</v>
      </c>
      <c r="AM351" s="235">
        <f t="shared" si="67"/>
        <v>4460.6099999999997</v>
      </c>
      <c r="AN351" s="235">
        <f t="shared" si="67"/>
        <v>4460.7</v>
      </c>
      <c r="AO351" s="235">
        <f t="shared" si="59"/>
        <v>4460.7299999999996</v>
      </c>
      <c r="AP351" s="235">
        <f t="shared" si="59"/>
        <v>4460.7299999999996</v>
      </c>
      <c r="AQ351" s="235">
        <f t="shared" si="59"/>
        <v>4460.7299999999996</v>
      </c>
      <c r="AR351" s="235">
        <f t="shared" si="59"/>
        <v>4460.7299999999996</v>
      </c>
      <c r="AS351" s="235">
        <f t="shared" si="59"/>
        <v>4460.7299999999996</v>
      </c>
      <c r="AT351" s="235">
        <f t="shared" si="59"/>
        <v>4460.7299999999996</v>
      </c>
      <c r="AU351" s="236">
        <f t="shared" si="62"/>
        <v>53527.309999999983</v>
      </c>
      <c r="AV351" s="236">
        <f t="shared" si="63"/>
        <v>4460.7299999999996</v>
      </c>
      <c r="AW351" s="236">
        <f t="shared" si="63"/>
        <v>4460.7299999999996</v>
      </c>
      <c r="AX351" s="236">
        <f t="shared" si="63"/>
        <v>4460.7299999999996</v>
      </c>
      <c r="AY351" s="236">
        <f t="shared" si="61"/>
        <v>4460.7299999999996</v>
      </c>
      <c r="AZ351" s="236">
        <f t="shared" si="70"/>
        <v>4880.01</v>
      </c>
      <c r="BA351" s="236">
        <f t="shared" si="70"/>
        <v>4880.01</v>
      </c>
      <c r="BB351" s="236">
        <f t="shared" si="70"/>
        <v>4880.01</v>
      </c>
      <c r="BC351" s="236">
        <f t="shared" si="68"/>
        <v>4880.01</v>
      </c>
      <c r="BD351" s="236">
        <f t="shared" si="68"/>
        <v>4880.01</v>
      </c>
      <c r="BE351" s="236">
        <f t="shared" si="68"/>
        <v>4880.01</v>
      </c>
      <c r="BF351" s="236">
        <f t="shared" si="60"/>
        <v>4880.01</v>
      </c>
      <c r="BG351" s="236">
        <f t="shared" si="60"/>
        <v>4880.01</v>
      </c>
      <c r="BH351" s="236">
        <f t="shared" si="60"/>
        <v>4880.01</v>
      </c>
      <c r="BI351" s="236">
        <f t="shared" si="60"/>
        <v>4880.01</v>
      </c>
      <c r="BJ351" s="236">
        <f t="shared" si="60"/>
        <v>4880.01</v>
      </c>
      <c r="BK351" s="236">
        <f t="shared" si="60"/>
        <v>4880.01</v>
      </c>
      <c r="BL351" s="235">
        <f t="shared" si="64"/>
        <v>58560.120000000017</v>
      </c>
      <c r="BM351" s="234"/>
      <c r="BN351" s="234"/>
      <c r="BO351" s="234"/>
      <c r="BP351" s="234"/>
      <c r="BQ351" s="234"/>
      <c r="BR351" s="234"/>
      <c r="BS351" s="235"/>
      <c r="BT351" s="235"/>
      <c r="BU351" s="234"/>
      <c r="BV351" s="234"/>
      <c r="BW351" s="234"/>
      <c r="BX351" s="234"/>
      <c r="BY351" s="234"/>
      <c r="BZ351" s="234"/>
      <c r="CA351" s="234"/>
      <c r="CB351" s="234"/>
      <c r="CC351" s="234"/>
      <c r="CD351" s="234"/>
      <c r="CE351" s="234"/>
      <c r="CF351" s="234"/>
      <c r="CG351" s="234"/>
      <c r="CH351" s="234"/>
      <c r="CI351" s="234"/>
    </row>
    <row r="352" spans="1:87">
      <c r="A352" s="234" t="s">
        <v>565</v>
      </c>
      <c r="B352" s="231">
        <v>2.3199999999999998E-2</v>
      </c>
      <c r="C352" s="231">
        <v>2.3199999999999998E-2</v>
      </c>
      <c r="D352" s="220">
        <v>0</v>
      </c>
      <c r="E352" s="220">
        <v>0</v>
      </c>
      <c r="F352" s="220">
        <v>0</v>
      </c>
      <c r="G352" s="220">
        <v>0</v>
      </c>
      <c r="H352" s="220">
        <v>0</v>
      </c>
      <c r="I352" s="220">
        <v>0</v>
      </c>
      <c r="J352" s="220">
        <v>0</v>
      </c>
      <c r="K352" s="220">
        <v>0</v>
      </c>
      <c r="L352" s="220">
        <v>0</v>
      </c>
      <c r="M352" s="220">
        <v>0</v>
      </c>
      <c r="N352" s="220">
        <v>0</v>
      </c>
      <c r="O352" s="220">
        <v>0</v>
      </c>
      <c r="P352" s="220">
        <f t="shared" si="65"/>
        <v>0</v>
      </c>
      <c r="Q352" s="220">
        <v>0</v>
      </c>
      <c r="R352" s="220">
        <v>0</v>
      </c>
      <c r="S352" s="220">
        <v>0</v>
      </c>
      <c r="T352" s="220">
        <v>0</v>
      </c>
      <c r="U352" s="220">
        <v>0</v>
      </c>
      <c r="V352" s="220">
        <v>0</v>
      </c>
      <c r="W352" s="220">
        <v>0</v>
      </c>
      <c r="X352" s="220">
        <v>0</v>
      </c>
      <c r="Y352" s="220">
        <v>0</v>
      </c>
      <c r="Z352" s="220">
        <v>0</v>
      </c>
      <c r="AA352" s="220">
        <v>0</v>
      </c>
      <c r="AB352" s="220">
        <v>0</v>
      </c>
      <c r="AC352" s="220">
        <v>0</v>
      </c>
      <c r="AD352" s="220">
        <v>0</v>
      </c>
      <c r="AE352" s="220">
        <v>0</v>
      </c>
      <c r="AF352" s="220">
        <v>0</v>
      </c>
      <c r="AG352" s="220">
        <f t="shared" si="66"/>
        <v>0</v>
      </c>
      <c r="AH352" s="234"/>
      <c r="AI352" s="235">
        <f t="shared" si="69"/>
        <v>0</v>
      </c>
      <c r="AJ352" s="235">
        <f t="shared" si="69"/>
        <v>0</v>
      </c>
      <c r="AK352" s="235">
        <f t="shared" si="69"/>
        <v>0</v>
      </c>
      <c r="AL352" s="235">
        <f t="shared" si="67"/>
        <v>0</v>
      </c>
      <c r="AM352" s="235">
        <f t="shared" si="67"/>
        <v>0</v>
      </c>
      <c r="AN352" s="235">
        <f t="shared" si="67"/>
        <v>0</v>
      </c>
      <c r="AO352" s="235">
        <f t="shared" si="59"/>
        <v>0</v>
      </c>
      <c r="AP352" s="235">
        <f t="shared" si="59"/>
        <v>0</v>
      </c>
      <c r="AQ352" s="235">
        <f t="shared" si="59"/>
        <v>0</v>
      </c>
      <c r="AR352" s="235">
        <f t="shared" si="59"/>
        <v>0</v>
      </c>
      <c r="AS352" s="235">
        <f t="shared" si="59"/>
        <v>0</v>
      </c>
      <c r="AT352" s="235">
        <f t="shared" si="59"/>
        <v>0</v>
      </c>
      <c r="AU352" s="236">
        <f t="shared" si="62"/>
        <v>0</v>
      </c>
      <c r="AV352" s="236">
        <f t="shared" si="63"/>
        <v>0</v>
      </c>
      <c r="AW352" s="236">
        <f t="shared" si="63"/>
        <v>0</v>
      </c>
      <c r="AX352" s="236">
        <f t="shared" si="63"/>
        <v>0</v>
      </c>
      <c r="AY352" s="236">
        <f t="shared" si="61"/>
        <v>0</v>
      </c>
      <c r="AZ352" s="236">
        <f t="shared" si="70"/>
        <v>0</v>
      </c>
      <c r="BA352" s="236">
        <f t="shared" si="70"/>
        <v>0</v>
      </c>
      <c r="BB352" s="236">
        <f t="shared" si="70"/>
        <v>0</v>
      </c>
      <c r="BC352" s="236">
        <f t="shared" si="68"/>
        <v>0</v>
      </c>
      <c r="BD352" s="236">
        <f t="shared" si="68"/>
        <v>0</v>
      </c>
      <c r="BE352" s="236">
        <f t="shared" si="68"/>
        <v>0</v>
      </c>
      <c r="BF352" s="236">
        <f t="shared" si="60"/>
        <v>0</v>
      </c>
      <c r="BG352" s="236">
        <f t="shared" si="60"/>
        <v>0</v>
      </c>
      <c r="BH352" s="236">
        <f t="shared" si="60"/>
        <v>0</v>
      </c>
      <c r="BI352" s="236">
        <f t="shared" si="60"/>
        <v>0</v>
      </c>
      <c r="BJ352" s="236">
        <f t="shared" si="60"/>
        <v>0</v>
      </c>
      <c r="BK352" s="236">
        <f t="shared" si="60"/>
        <v>0</v>
      </c>
      <c r="BL352" s="235">
        <f t="shared" si="64"/>
        <v>0</v>
      </c>
      <c r="BM352" s="234"/>
      <c r="BN352" s="234"/>
      <c r="BO352" s="234"/>
      <c r="BP352" s="234"/>
      <c r="BQ352" s="234"/>
      <c r="BR352" s="234"/>
      <c r="BS352" s="235"/>
      <c r="BT352" s="235"/>
      <c r="BU352" s="234"/>
      <c r="BV352" s="234"/>
      <c r="BW352" s="234"/>
      <c r="BX352" s="234"/>
      <c r="BY352" s="234"/>
      <c r="BZ352" s="234"/>
      <c r="CA352" s="234"/>
      <c r="CB352" s="234"/>
      <c r="CC352" s="234"/>
      <c r="CD352" s="234"/>
      <c r="CE352" s="234"/>
      <c r="CF352" s="234"/>
      <c r="CG352" s="234"/>
      <c r="CH352" s="234"/>
      <c r="CI352" s="234"/>
    </row>
    <row r="353" spans="1:87">
      <c r="A353" s="234" t="s">
        <v>566</v>
      </c>
      <c r="B353" s="231">
        <v>2.3199999999999998E-2</v>
      </c>
      <c r="C353" s="231">
        <v>2.3199999999999998E-2</v>
      </c>
      <c r="D353" s="220">
        <v>0</v>
      </c>
      <c r="E353" s="220">
        <v>0</v>
      </c>
      <c r="F353" s="220">
        <v>0</v>
      </c>
      <c r="G353" s="220">
        <v>0</v>
      </c>
      <c r="H353" s="220">
        <v>0</v>
      </c>
      <c r="I353" s="220">
        <v>0</v>
      </c>
      <c r="J353" s="220">
        <v>0</v>
      </c>
      <c r="K353" s="220">
        <v>0</v>
      </c>
      <c r="L353" s="220">
        <v>0</v>
      </c>
      <c r="M353" s="220">
        <v>0</v>
      </c>
      <c r="N353" s="220">
        <v>0</v>
      </c>
      <c r="O353" s="220">
        <v>0</v>
      </c>
      <c r="P353" s="220">
        <f t="shared" si="65"/>
        <v>0</v>
      </c>
      <c r="Q353" s="220">
        <v>0</v>
      </c>
      <c r="R353" s="220">
        <v>0</v>
      </c>
      <c r="S353" s="220">
        <v>0</v>
      </c>
      <c r="T353" s="220">
        <v>0</v>
      </c>
      <c r="U353" s="220">
        <v>0</v>
      </c>
      <c r="V353" s="220">
        <v>0</v>
      </c>
      <c r="W353" s="220">
        <v>0</v>
      </c>
      <c r="X353" s="220">
        <v>0</v>
      </c>
      <c r="Y353" s="220">
        <v>0</v>
      </c>
      <c r="Z353" s="220">
        <v>0</v>
      </c>
      <c r="AA353" s="220">
        <v>0</v>
      </c>
      <c r="AB353" s="220">
        <v>0</v>
      </c>
      <c r="AC353" s="220">
        <v>0</v>
      </c>
      <c r="AD353" s="220">
        <v>0</v>
      </c>
      <c r="AE353" s="220">
        <v>0</v>
      </c>
      <c r="AF353" s="220">
        <v>0</v>
      </c>
      <c r="AG353" s="220">
        <f t="shared" si="66"/>
        <v>0</v>
      </c>
      <c r="AH353" s="234"/>
      <c r="AI353" s="235">
        <f t="shared" si="69"/>
        <v>0</v>
      </c>
      <c r="AJ353" s="235">
        <f t="shared" si="69"/>
        <v>0</v>
      </c>
      <c r="AK353" s="235">
        <f t="shared" si="69"/>
        <v>0</v>
      </c>
      <c r="AL353" s="235">
        <f t="shared" si="67"/>
        <v>0</v>
      </c>
      <c r="AM353" s="235">
        <f t="shared" si="67"/>
        <v>0</v>
      </c>
      <c r="AN353" s="235">
        <f t="shared" si="67"/>
        <v>0</v>
      </c>
      <c r="AO353" s="235">
        <f t="shared" si="59"/>
        <v>0</v>
      </c>
      <c r="AP353" s="235">
        <f t="shared" si="59"/>
        <v>0</v>
      </c>
      <c r="AQ353" s="235">
        <f t="shared" si="59"/>
        <v>0</v>
      </c>
      <c r="AR353" s="235">
        <f t="shared" si="59"/>
        <v>0</v>
      </c>
      <c r="AS353" s="235">
        <f t="shared" si="59"/>
        <v>0</v>
      </c>
      <c r="AT353" s="235">
        <f t="shared" si="59"/>
        <v>0</v>
      </c>
      <c r="AU353" s="236">
        <f t="shared" si="62"/>
        <v>0</v>
      </c>
      <c r="AV353" s="236">
        <f t="shared" si="63"/>
        <v>0</v>
      </c>
      <c r="AW353" s="236">
        <f t="shared" si="63"/>
        <v>0</v>
      </c>
      <c r="AX353" s="236">
        <f t="shared" si="63"/>
        <v>0</v>
      </c>
      <c r="AY353" s="236">
        <f t="shared" si="61"/>
        <v>0</v>
      </c>
      <c r="AZ353" s="236">
        <f t="shared" si="70"/>
        <v>0</v>
      </c>
      <c r="BA353" s="236">
        <f t="shared" si="70"/>
        <v>0</v>
      </c>
      <c r="BB353" s="236">
        <f t="shared" si="70"/>
        <v>0</v>
      </c>
      <c r="BC353" s="236">
        <f t="shared" si="68"/>
        <v>0</v>
      </c>
      <c r="BD353" s="236">
        <f t="shared" si="68"/>
        <v>0</v>
      </c>
      <c r="BE353" s="236">
        <f t="shared" si="68"/>
        <v>0</v>
      </c>
      <c r="BF353" s="236">
        <f t="shared" si="60"/>
        <v>0</v>
      </c>
      <c r="BG353" s="236">
        <f t="shared" si="60"/>
        <v>0</v>
      </c>
      <c r="BH353" s="236">
        <f t="shared" si="60"/>
        <v>0</v>
      </c>
      <c r="BI353" s="236">
        <f t="shared" si="60"/>
        <v>0</v>
      </c>
      <c r="BJ353" s="236">
        <f t="shared" si="60"/>
        <v>0</v>
      </c>
      <c r="BK353" s="236">
        <f t="shared" si="60"/>
        <v>0</v>
      </c>
      <c r="BL353" s="235">
        <f t="shared" si="64"/>
        <v>0</v>
      </c>
      <c r="BM353" s="234"/>
      <c r="BN353" s="234"/>
      <c r="BO353" s="234"/>
      <c r="BP353" s="234"/>
      <c r="BQ353" s="234"/>
      <c r="BR353" s="234"/>
      <c r="BS353" s="235"/>
      <c r="BT353" s="235"/>
      <c r="BU353" s="234"/>
      <c r="BV353" s="234"/>
      <c r="BW353" s="234"/>
      <c r="BX353" s="234"/>
      <c r="BY353" s="234"/>
      <c r="BZ353" s="234"/>
      <c r="CA353" s="234"/>
      <c r="CB353" s="234"/>
      <c r="CC353" s="234"/>
      <c r="CD353" s="234"/>
      <c r="CE353" s="234"/>
      <c r="CF353" s="234"/>
      <c r="CG353" s="234"/>
      <c r="CH353" s="234"/>
      <c r="CI353" s="234"/>
    </row>
    <row r="354" spans="1:87">
      <c r="A354" s="234" t="s">
        <v>567</v>
      </c>
      <c r="B354" s="231">
        <v>2.3199999999999998E-2</v>
      </c>
      <c r="C354" s="231">
        <v>2.3199999999999998E-2</v>
      </c>
      <c r="D354" s="220">
        <v>216870.11000000002</v>
      </c>
      <c r="E354" s="220">
        <v>216870.11000000002</v>
      </c>
      <c r="F354" s="220">
        <v>216870.11000000002</v>
      </c>
      <c r="G354" s="220">
        <v>216870.11000000002</v>
      </c>
      <c r="H354" s="220">
        <v>216870.11000000002</v>
      </c>
      <c r="I354" s="220">
        <v>216870.11000000002</v>
      </c>
      <c r="J354" s="220">
        <v>216870.11000000002</v>
      </c>
      <c r="K354" s="220">
        <v>216870.11000000002</v>
      </c>
      <c r="L354" s="220">
        <v>216870.11000000002</v>
      </c>
      <c r="M354" s="220">
        <v>216870.11000000002</v>
      </c>
      <c r="N354" s="220">
        <v>216870.11000000002</v>
      </c>
      <c r="O354" s="220">
        <v>216870.11000000002</v>
      </c>
      <c r="P354" s="220">
        <f t="shared" si="65"/>
        <v>2602441.3200000003</v>
      </c>
      <c r="Q354" s="220">
        <v>216870.11000000002</v>
      </c>
      <c r="R354" s="220">
        <v>216870.11000000002</v>
      </c>
      <c r="S354" s="220">
        <v>216870.11000000002</v>
      </c>
      <c r="T354" s="220">
        <v>216870.11000000002</v>
      </c>
      <c r="U354" s="220">
        <v>0</v>
      </c>
      <c r="V354" s="220">
        <v>0</v>
      </c>
      <c r="W354" s="220">
        <v>0</v>
      </c>
      <c r="X354" s="220">
        <v>0</v>
      </c>
      <c r="Y354" s="220">
        <v>0</v>
      </c>
      <c r="Z354" s="220">
        <v>0</v>
      </c>
      <c r="AA354" s="220">
        <v>0</v>
      </c>
      <c r="AB354" s="220">
        <v>0</v>
      </c>
      <c r="AC354" s="220">
        <v>0</v>
      </c>
      <c r="AD354" s="220">
        <v>0</v>
      </c>
      <c r="AE354" s="220">
        <v>0</v>
      </c>
      <c r="AF354" s="220">
        <v>0</v>
      </c>
      <c r="AG354" s="220">
        <f t="shared" si="66"/>
        <v>0</v>
      </c>
      <c r="AH354" s="234"/>
      <c r="AI354" s="235">
        <f t="shared" si="69"/>
        <v>419.28</v>
      </c>
      <c r="AJ354" s="235">
        <f t="shared" si="69"/>
        <v>419.28</v>
      </c>
      <c r="AK354" s="235">
        <f t="shared" si="69"/>
        <v>419.28</v>
      </c>
      <c r="AL354" s="235">
        <f t="shared" si="67"/>
        <v>419.28</v>
      </c>
      <c r="AM354" s="235">
        <f t="shared" si="67"/>
        <v>419.28</v>
      </c>
      <c r="AN354" s="235">
        <f t="shared" si="67"/>
        <v>419.28</v>
      </c>
      <c r="AO354" s="235">
        <f t="shared" si="59"/>
        <v>419.28</v>
      </c>
      <c r="AP354" s="235">
        <f t="shared" si="59"/>
        <v>419.28</v>
      </c>
      <c r="AQ354" s="235">
        <f t="shared" si="59"/>
        <v>419.28</v>
      </c>
      <c r="AR354" s="235">
        <f t="shared" si="59"/>
        <v>419.28</v>
      </c>
      <c r="AS354" s="235">
        <f t="shared" si="59"/>
        <v>419.28</v>
      </c>
      <c r="AT354" s="235">
        <f t="shared" si="59"/>
        <v>419.28</v>
      </c>
      <c r="AU354" s="236">
        <f t="shared" si="62"/>
        <v>5031.3599999999979</v>
      </c>
      <c r="AV354" s="236">
        <f t="shared" si="63"/>
        <v>419.28</v>
      </c>
      <c r="AW354" s="236">
        <f t="shared" si="63"/>
        <v>419.28</v>
      </c>
      <c r="AX354" s="236">
        <f t="shared" si="63"/>
        <v>419.28</v>
      </c>
      <c r="AY354" s="236">
        <f t="shared" si="61"/>
        <v>419.28</v>
      </c>
      <c r="AZ354" s="236">
        <f t="shared" si="70"/>
        <v>0</v>
      </c>
      <c r="BA354" s="236">
        <f t="shared" si="70"/>
        <v>0</v>
      </c>
      <c r="BB354" s="236">
        <f t="shared" si="70"/>
        <v>0</v>
      </c>
      <c r="BC354" s="236">
        <f t="shared" si="68"/>
        <v>0</v>
      </c>
      <c r="BD354" s="236">
        <f t="shared" si="68"/>
        <v>0</v>
      </c>
      <c r="BE354" s="236">
        <f t="shared" si="68"/>
        <v>0</v>
      </c>
      <c r="BF354" s="236">
        <f t="shared" si="60"/>
        <v>0</v>
      </c>
      <c r="BG354" s="236">
        <f t="shared" si="60"/>
        <v>0</v>
      </c>
      <c r="BH354" s="236">
        <f t="shared" si="60"/>
        <v>0</v>
      </c>
      <c r="BI354" s="236">
        <f t="shared" si="60"/>
        <v>0</v>
      </c>
      <c r="BJ354" s="236">
        <f t="shared" si="60"/>
        <v>0</v>
      </c>
      <c r="BK354" s="236">
        <f t="shared" si="60"/>
        <v>0</v>
      </c>
      <c r="BL354" s="235">
        <f t="shared" si="64"/>
        <v>0</v>
      </c>
      <c r="BM354" s="234"/>
      <c r="BN354" s="234"/>
      <c r="BO354" s="234"/>
      <c r="BP354" s="234"/>
      <c r="BQ354" s="234"/>
      <c r="BR354" s="234"/>
      <c r="BS354" s="235"/>
      <c r="BT354" s="235"/>
      <c r="BU354" s="234"/>
      <c r="BV354" s="234"/>
      <c r="BW354" s="234"/>
      <c r="BX354" s="234"/>
      <c r="BY354" s="234"/>
      <c r="BZ354" s="234"/>
      <c r="CA354" s="234"/>
      <c r="CB354" s="234"/>
      <c r="CC354" s="234"/>
      <c r="CD354" s="234"/>
      <c r="CE354" s="234"/>
      <c r="CF354" s="234"/>
      <c r="CG354" s="234"/>
      <c r="CH354" s="234"/>
      <c r="CI354" s="234"/>
    </row>
    <row r="355" spans="1:87">
      <c r="A355" s="234" t="s">
        <v>568</v>
      </c>
      <c r="B355" s="231">
        <v>1.5599999999999999E-2</v>
      </c>
      <c r="C355" s="231">
        <v>1.5599999999999999E-2</v>
      </c>
      <c r="D355" s="220">
        <v>209994316.06</v>
      </c>
      <c r="E355" s="220">
        <v>210627481.36000001</v>
      </c>
      <c r="F355" s="220">
        <v>212374738.40000001</v>
      </c>
      <c r="G355" s="220">
        <v>213094884.16</v>
      </c>
      <c r="H355" s="220">
        <v>214446101.93000001</v>
      </c>
      <c r="I355" s="220">
        <v>216280459.55000001</v>
      </c>
      <c r="J355" s="220">
        <v>218529210.72999999</v>
      </c>
      <c r="K355" s="220">
        <v>221003398.28</v>
      </c>
      <c r="L355" s="220">
        <v>222487224.84999999</v>
      </c>
      <c r="M355" s="220">
        <v>223967078.85499999</v>
      </c>
      <c r="N355" s="220">
        <v>225561478.59999996</v>
      </c>
      <c r="O355" s="220">
        <v>227157442.02499998</v>
      </c>
      <c r="P355" s="220">
        <f t="shared" si="65"/>
        <v>2615523814.7999997</v>
      </c>
      <c r="Q355" s="220">
        <v>228834927.24000001</v>
      </c>
      <c r="R355" s="220">
        <v>230552355.81999999</v>
      </c>
      <c r="S355" s="220">
        <v>232165398.38499999</v>
      </c>
      <c r="T355" s="220">
        <v>233775222.10999998</v>
      </c>
      <c r="U355" s="220">
        <v>236590538.39499998</v>
      </c>
      <c r="V355" s="220">
        <v>238238176.13999999</v>
      </c>
      <c r="W355" s="220">
        <v>239884930.255</v>
      </c>
      <c r="X355" s="220">
        <v>241494961.92500001</v>
      </c>
      <c r="Y355" s="220">
        <v>243069055.13499999</v>
      </c>
      <c r="Z355" s="220">
        <v>244597559.255</v>
      </c>
      <c r="AA355" s="220">
        <v>246057028.83499998</v>
      </c>
      <c r="AB355" s="220">
        <v>247464101.05499998</v>
      </c>
      <c r="AC355" s="220">
        <v>248964293.67499998</v>
      </c>
      <c r="AD355" s="220">
        <v>250481587.22499996</v>
      </c>
      <c r="AE355" s="220">
        <v>251929045.54499996</v>
      </c>
      <c r="AF355" s="220">
        <v>253384924.25499997</v>
      </c>
      <c r="AG355" s="220">
        <f t="shared" si="66"/>
        <v>2942156201.6950002</v>
      </c>
      <c r="AH355" s="234"/>
      <c r="AI355" s="235">
        <f t="shared" si="69"/>
        <v>272992.61</v>
      </c>
      <c r="AJ355" s="235">
        <f t="shared" si="69"/>
        <v>273815.73</v>
      </c>
      <c r="AK355" s="235">
        <f t="shared" si="69"/>
        <v>276087.15999999997</v>
      </c>
      <c r="AL355" s="235">
        <f t="shared" si="67"/>
        <v>277023.34999999998</v>
      </c>
      <c r="AM355" s="235">
        <f t="shared" si="67"/>
        <v>278779.93</v>
      </c>
      <c r="AN355" s="235">
        <f t="shared" si="67"/>
        <v>281164.59999999998</v>
      </c>
      <c r="AO355" s="235">
        <f t="shared" si="59"/>
        <v>284087.96999999997</v>
      </c>
      <c r="AP355" s="235">
        <f t="shared" si="59"/>
        <v>287304.42</v>
      </c>
      <c r="AQ355" s="235">
        <f t="shared" si="59"/>
        <v>289233.39</v>
      </c>
      <c r="AR355" s="235">
        <f t="shared" si="59"/>
        <v>291157.2</v>
      </c>
      <c r="AS355" s="235">
        <f t="shared" si="59"/>
        <v>293229.92</v>
      </c>
      <c r="AT355" s="235">
        <f t="shared" si="59"/>
        <v>295304.67</v>
      </c>
      <c r="AU355" s="236">
        <f t="shared" si="62"/>
        <v>3400180.95</v>
      </c>
      <c r="AV355" s="236">
        <f t="shared" si="63"/>
        <v>297485.40999999997</v>
      </c>
      <c r="AW355" s="236">
        <f t="shared" si="63"/>
        <v>299718.06</v>
      </c>
      <c r="AX355" s="236">
        <f t="shared" si="63"/>
        <v>301815.02</v>
      </c>
      <c r="AY355" s="236">
        <f t="shared" si="61"/>
        <v>303907.78999999998</v>
      </c>
      <c r="AZ355" s="236">
        <f t="shared" si="70"/>
        <v>307567.7</v>
      </c>
      <c r="BA355" s="236">
        <f t="shared" si="70"/>
        <v>309709.63</v>
      </c>
      <c r="BB355" s="236">
        <f t="shared" si="70"/>
        <v>311850.40999999997</v>
      </c>
      <c r="BC355" s="236">
        <f t="shared" si="68"/>
        <v>313943.45</v>
      </c>
      <c r="BD355" s="236">
        <f t="shared" si="68"/>
        <v>315989.77</v>
      </c>
      <c r="BE355" s="236">
        <f t="shared" si="68"/>
        <v>317976.83</v>
      </c>
      <c r="BF355" s="236">
        <f t="shared" si="60"/>
        <v>319874.14</v>
      </c>
      <c r="BG355" s="236">
        <f t="shared" si="60"/>
        <v>321703.33</v>
      </c>
      <c r="BH355" s="236">
        <f t="shared" si="60"/>
        <v>323653.58</v>
      </c>
      <c r="BI355" s="236">
        <f t="shared" si="60"/>
        <v>325626.06</v>
      </c>
      <c r="BJ355" s="236">
        <f t="shared" si="60"/>
        <v>327507.76</v>
      </c>
      <c r="BK355" s="236">
        <f t="shared" si="60"/>
        <v>329400.40000000002</v>
      </c>
      <c r="BL355" s="235">
        <f t="shared" si="64"/>
        <v>3824803.06</v>
      </c>
      <c r="BM355" s="234"/>
      <c r="BN355" s="234"/>
      <c r="BO355" s="234"/>
      <c r="BP355" s="234"/>
      <c r="BQ355" s="234"/>
      <c r="BR355" s="234"/>
      <c r="BS355" s="235"/>
      <c r="BT355" s="235"/>
      <c r="BU355" s="234"/>
      <c r="BV355" s="234"/>
      <c r="BW355" s="234"/>
      <c r="BX355" s="234"/>
      <c r="BY355" s="234"/>
      <c r="BZ355" s="234"/>
      <c r="CA355" s="234"/>
      <c r="CB355" s="234"/>
      <c r="CC355" s="234"/>
      <c r="CD355" s="234"/>
      <c r="CE355" s="234"/>
      <c r="CF355" s="234"/>
      <c r="CG355" s="234"/>
      <c r="CH355" s="234"/>
      <c r="CI355" s="234"/>
    </row>
    <row r="356" spans="1:87">
      <c r="A356" s="234" t="s">
        <v>569</v>
      </c>
      <c r="B356" s="231">
        <v>1.5599999999999999E-2</v>
      </c>
      <c r="C356" s="231">
        <v>1.5599999999999999E-2</v>
      </c>
      <c r="D356" s="220">
        <v>4580661.82</v>
      </c>
      <c r="E356" s="220">
        <v>4591593.9000000004</v>
      </c>
      <c r="F356" s="220">
        <v>4617401.92</v>
      </c>
      <c r="G356" s="220">
        <v>4636041.62</v>
      </c>
      <c r="H356" s="220">
        <v>4644395.16</v>
      </c>
      <c r="I356" s="220">
        <v>4652475.66</v>
      </c>
      <c r="J356" s="220">
        <v>4672713.8849999998</v>
      </c>
      <c r="K356" s="220">
        <v>4717056.32</v>
      </c>
      <c r="L356" s="220">
        <v>4779421.2299999995</v>
      </c>
      <c r="M356" s="220">
        <v>4852170.4849999994</v>
      </c>
      <c r="N356" s="220">
        <v>4907827.7399999993</v>
      </c>
      <c r="O356" s="220">
        <v>4945898.4099999992</v>
      </c>
      <c r="P356" s="220">
        <f t="shared" si="65"/>
        <v>56597658.149999999</v>
      </c>
      <c r="Q356" s="220">
        <v>4993740.1149999993</v>
      </c>
      <c r="R356" s="220">
        <v>5044582.1999999993</v>
      </c>
      <c r="S356" s="220">
        <v>5083450.294999999</v>
      </c>
      <c r="T356" s="220">
        <v>5120721.71</v>
      </c>
      <c r="U356" s="220">
        <v>5156089.9899999993</v>
      </c>
      <c r="V356" s="220">
        <v>5198502.3099999996</v>
      </c>
      <c r="W356" s="220">
        <v>5245339.2699999986</v>
      </c>
      <c r="X356" s="220">
        <v>5286036.4449999994</v>
      </c>
      <c r="Y356" s="220">
        <v>5326087.0599999996</v>
      </c>
      <c r="Z356" s="220">
        <v>5362080.1499999994</v>
      </c>
      <c r="AA356" s="220">
        <v>5401923.794999999</v>
      </c>
      <c r="AB356" s="220">
        <v>5446301.9399999995</v>
      </c>
      <c r="AC356" s="220">
        <v>5493350.1499999994</v>
      </c>
      <c r="AD356" s="220">
        <v>5536384.8699999992</v>
      </c>
      <c r="AE356" s="220">
        <v>5577595.0999999996</v>
      </c>
      <c r="AF356" s="220">
        <v>5623518.8599999994</v>
      </c>
      <c r="AG356" s="220">
        <f t="shared" si="66"/>
        <v>64653209.93999999</v>
      </c>
      <c r="AH356" s="234"/>
      <c r="AI356" s="235">
        <f t="shared" si="69"/>
        <v>5954.86</v>
      </c>
      <c r="AJ356" s="235">
        <f t="shared" si="69"/>
        <v>5969.07</v>
      </c>
      <c r="AK356" s="235">
        <f t="shared" si="69"/>
        <v>6002.62</v>
      </c>
      <c r="AL356" s="235">
        <f t="shared" si="67"/>
        <v>6026.85</v>
      </c>
      <c r="AM356" s="235">
        <f t="shared" si="67"/>
        <v>6037.71</v>
      </c>
      <c r="AN356" s="235">
        <f t="shared" si="67"/>
        <v>6048.22</v>
      </c>
      <c r="AO356" s="235">
        <f t="shared" si="59"/>
        <v>6074.53</v>
      </c>
      <c r="AP356" s="235">
        <f t="shared" si="59"/>
        <v>6132.17</v>
      </c>
      <c r="AQ356" s="235">
        <f t="shared" si="59"/>
        <v>6213.25</v>
      </c>
      <c r="AR356" s="235">
        <f t="shared" si="59"/>
        <v>6307.82</v>
      </c>
      <c r="AS356" s="235">
        <f t="shared" si="59"/>
        <v>6380.18</v>
      </c>
      <c r="AT356" s="235">
        <f t="shared" si="59"/>
        <v>6429.67</v>
      </c>
      <c r="AU356" s="236">
        <f t="shared" si="62"/>
        <v>73576.95</v>
      </c>
      <c r="AV356" s="236">
        <f t="shared" si="63"/>
        <v>6491.86</v>
      </c>
      <c r="AW356" s="236">
        <f t="shared" si="63"/>
        <v>6557.96</v>
      </c>
      <c r="AX356" s="236">
        <f t="shared" si="63"/>
        <v>6608.49</v>
      </c>
      <c r="AY356" s="236">
        <f t="shared" si="61"/>
        <v>6656.94</v>
      </c>
      <c r="AZ356" s="236">
        <f t="shared" si="70"/>
        <v>6702.92</v>
      </c>
      <c r="BA356" s="236">
        <f t="shared" si="70"/>
        <v>6758.05</v>
      </c>
      <c r="BB356" s="236">
        <f t="shared" si="70"/>
        <v>6818.94</v>
      </c>
      <c r="BC356" s="236">
        <f t="shared" si="68"/>
        <v>6871.85</v>
      </c>
      <c r="BD356" s="236">
        <f t="shared" si="68"/>
        <v>6923.91</v>
      </c>
      <c r="BE356" s="236">
        <f t="shared" si="68"/>
        <v>6970.7</v>
      </c>
      <c r="BF356" s="236">
        <f t="shared" si="60"/>
        <v>7022.5</v>
      </c>
      <c r="BG356" s="236">
        <f t="shared" si="60"/>
        <v>7080.19</v>
      </c>
      <c r="BH356" s="236">
        <f t="shared" si="60"/>
        <v>7141.36</v>
      </c>
      <c r="BI356" s="236">
        <f t="shared" si="60"/>
        <v>7197.3</v>
      </c>
      <c r="BJ356" s="236">
        <f t="shared" si="60"/>
        <v>7250.87</v>
      </c>
      <c r="BK356" s="236">
        <f t="shared" si="60"/>
        <v>7310.57</v>
      </c>
      <c r="BL356" s="235">
        <f t="shared" si="64"/>
        <v>84049.16</v>
      </c>
      <c r="BM356" s="234"/>
      <c r="BN356" s="234"/>
      <c r="BO356" s="234"/>
      <c r="BP356" s="234"/>
      <c r="BQ356" s="234"/>
      <c r="BR356" s="234"/>
      <c r="BS356" s="235"/>
      <c r="BT356" s="235"/>
      <c r="BU356" s="234"/>
      <c r="BV356" s="234"/>
      <c r="BW356" s="234"/>
      <c r="BX356" s="234"/>
      <c r="BY356" s="234"/>
      <c r="BZ356" s="234"/>
      <c r="CA356" s="234"/>
      <c r="CB356" s="234"/>
      <c r="CC356" s="234"/>
      <c r="CD356" s="234"/>
      <c r="CE356" s="234"/>
      <c r="CF356" s="234"/>
      <c r="CG356" s="234"/>
      <c r="CH356" s="234"/>
      <c r="CI356" s="234"/>
    </row>
    <row r="357" spans="1:87">
      <c r="A357" s="234" t="s">
        <v>570</v>
      </c>
      <c r="B357" s="231">
        <v>1.5599999999999999E-2</v>
      </c>
      <c r="C357" s="231">
        <v>1.5599999999999999E-2</v>
      </c>
      <c r="D357" s="220">
        <v>1176771.97</v>
      </c>
      <c r="E357" s="220">
        <v>1176771.97</v>
      </c>
      <c r="F357" s="220">
        <v>1176771.97</v>
      </c>
      <c r="G357" s="220">
        <v>1176771.97</v>
      </c>
      <c r="H357" s="220">
        <v>1176771.97</v>
      </c>
      <c r="I357" s="220">
        <v>1176771.97</v>
      </c>
      <c r="J357" s="220">
        <v>1176771.97</v>
      </c>
      <c r="K357" s="220">
        <v>1176771.97</v>
      </c>
      <c r="L357" s="220">
        <v>1176771.97</v>
      </c>
      <c r="M357" s="220">
        <v>1176771.97</v>
      </c>
      <c r="N357" s="220">
        <v>1176771.97</v>
      </c>
      <c r="O357" s="220">
        <v>1176771.97</v>
      </c>
      <c r="P357" s="220">
        <f t="shared" si="65"/>
        <v>14121263.640000002</v>
      </c>
      <c r="Q357" s="220">
        <v>1176771.97</v>
      </c>
      <c r="R357" s="220">
        <v>1176771.97</v>
      </c>
      <c r="S357" s="220">
        <v>1176771.97</v>
      </c>
      <c r="T357" s="220">
        <v>1176771.97</v>
      </c>
      <c r="U357" s="220">
        <v>0</v>
      </c>
      <c r="V357" s="220">
        <v>0</v>
      </c>
      <c r="W357" s="220">
        <v>0</v>
      </c>
      <c r="X357" s="220">
        <v>0</v>
      </c>
      <c r="Y357" s="220">
        <v>0</v>
      </c>
      <c r="Z357" s="220">
        <v>0</v>
      </c>
      <c r="AA357" s="220">
        <v>0</v>
      </c>
      <c r="AB357" s="220">
        <v>0</v>
      </c>
      <c r="AC357" s="220">
        <v>0</v>
      </c>
      <c r="AD357" s="220">
        <v>0</v>
      </c>
      <c r="AE357" s="220">
        <v>0</v>
      </c>
      <c r="AF357" s="220">
        <v>0</v>
      </c>
      <c r="AG357" s="220">
        <f t="shared" si="66"/>
        <v>0</v>
      </c>
      <c r="AH357" s="234"/>
      <c r="AI357" s="235">
        <f t="shared" si="69"/>
        <v>1529.8</v>
      </c>
      <c r="AJ357" s="235">
        <f t="shared" si="69"/>
        <v>1529.8</v>
      </c>
      <c r="AK357" s="235">
        <f t="shared" si="69"/>
        <v>1529.8</v>
      </c>
      <c r="AL357" s="235">
        <f t="shared" si="67"/>
        <v>1529.8</v>
      </c>
      <c r="AM357" s="235">
        <f t="shared" si="67"/>
        <v>1529.8</v>
      </c>
      <c r="AN357" s="235">
        <f t="shared" si="67"/>
        <v>1529.8</v>
      </c>
      <c r="AO357" s="235">
        <f t="shared" si="59"/>
        <v>1529.8</v>
      </c>
      <c r="AP357" s="235">
        <f t="shared" si="59"/>
        <v>1529.8</v>
      </c>
      <c r="AQ357" s="235">
        <f t="shared" si="59"/>
        <v>1529.8</v>
      </c>
      <c r="AR357" s="235">
        <f t="shared" si="59"/>
        <v>1529.8</v>
      </c>
      <c r="AS357" s="235">
        <f t="shared" si="59"/>
        <v>1529.8</v>
      </c>
      <c r="AT357" s="235">
        <f t="shared" si="59"/>
        <v>1529.8</v>
      </c>
      <c r="AU357" s="236">
        <f t="shared" si="62"/>
        <v>18357.599999999995</v>
      </c>
      <c r="AV357" s="236">
        <f t="shared" si="63"/>
        <v>1529.8</v>
      </c>
      <c r="AW357" s="236">
        <f t="shared" si="63"/>
        <v>1529.8</v>
      </c>
      <c r="AX357" s="236">
        <f t="shared" si="63"/>
        <v>1529.8</v>
      </c>
      <c r="AY357" s="236">
        <f t="shared" si="61"/>
        <v>1529.8</v>
      </c>
      <c r="AZ357" s="236">
        <f t="shared" si="70"/>
        <v>0</v>
      </c>
      <c r="BA357" s="236">
        <f t="shared" si="70"/>
        <v>0</v>
      </c>
      <c r="BB357" s="236">
        <f t="shared" si="70"/>
        <v>0</v>
      </c>
      <c r="BC357" s="236">
        <f t="shared" si="68"/>
        <v>0</v>
      </c>
      <c r="BD357" s="236">
        <f t="shared" si="68"/>
        <v>0</v>
      </c>
      <c r="BE357" s="236">
        <f t="shared" si="68"/>
        <v>0</v>
      </c>
      <c r="BF357" s="236">
        <f t="shared" si="60"/>
        <v>0</v>
      </c>
      <c r="BG357" s="236">
        <f t="shared" si="60"/>
        <v>0</v>
      </c>
      <c r="BH357" s="236">
        <f t="shared" si="60"/>
        <v>0</v>
      </c>
      <c r="BI357" s="236">
        <f t="shared" si="60"/>
        <v>0</v>
      </c>
      <c r="BJ357" s="236">
        <f t="shared" si="60"/>
        <v>0</v>
      </c>
      <c r="BK357" s="236">
        <f t="shared" si="60"/>
        <v>0</v>
      </c>
      <c r="BL357" s="235">
        <f t="shared" si="64"/>
        <v>0</v>
      </c>
      <c r="BM357" s="234"/>
      <c r="BN357" s="234"/>
      <c r="BO357" s="234"/>
      <c r="BP357" s="234"/>
      <c r="BQ357" s="234"/>
      <c r="BR357" s="234"/>
      <c r="BS357" s="235"/>
      <c r="BT357" s="235"/>
      <c r="BU357" s="234"/>
      <c r="BV357" s="234"/>
      <c r="BW357" s="234"/>
      <c r="BX357" s="234"/>
      <c r="BY357" s="234"/>
      <c r="BZ357" s="234"/>
      <c r="CA357" s="234"/>
      <c r="CB357" s="234"/>
      <c r="CC357" s="234"/>
      <c r="CD357" s="234"/>
      <c r="CE357" s="234"/>
      <c r="CF357" s="234"/>
      <c r="CG357" s="234"/>
      <c r="CH357" s="234"/>
      <c r="CI357" s="234"/>
    </row>
    <row r="358" spans="1:87">
      <c r="A358" s="234" t="s">
        <v>571</v>
      </c>
      <c r="B358" s="231">
        <v>1.7899999999999999E-2</v>
      </c>
      <c r="C358" s="231">
        <v>1.7899999999999999E-2</v>
      </c>
      <c r="D358" s="220">
        <v>315724671.31999999</v>
      </c>
      <c r="E358" s="220">
        <v>316380783.45999998</v>
      </c>
      <c r="F358" s="220">
        <v>317507769.52999997</v>
      </c>
      <c r="G358" s="220">
        <v>317980456.29000002</v>
      </c>
      <c r="H358" s="220">
        <v>318972619.14999998</v>
      </c>
      <c r="I358" s="220">
        <v>320261758.02999997</v>
      </c>
      <c r="J358" s="220">
        <v>320767014.27499998</v>
      </c>
      <c r="K358" s="220">
        <v>320986693.62</v>
      </c>
      <c r="L358" s="220">
        <v>320967797.23500001</v>
      </c>
      <c r="M358" s="220">
        <v>320895276.86999995</v>
      </c>
      <c r="N358" s="220">
        <v>321043769.77499992</v>
      </c>
      <c r="O358" s="220">
        <v>321456980.28499991</v>
      </c>
      <c r="P358" s="220">
        <f t="shared" si="65"/>
        <v>3832945589.8399997</v>
      </c>
      <c r="Q358" s="220">
        <v>321946667.74999994</v>
      </c>
      <c r="R358" s="220">
        <v>322473324.63999999</v>
      </c>
      <c r="S358" s="220">
        <v>322985582.93000001</v>
      </c>
      <c r="T358" s="220">
        <v>323567682.875</v>
      </c>
      <c r="U358" s="220">
        <v>324088504.20499998</v>
      </c>
      <c r="V358" s="220">
        <v>324417893.69000006</v>
      </c>
      <c r="W358" s="220">
        <v>324920456.13999999</v>
      </c>
      <c r="X358" s="220">
        <v>325535872.31000006</v>
      </c>
      <c r="Y358" s="220">
        <v>325965034.54499996</v>
      </c>
      <c r="Z358" s="220">
        <v>326269673.71499991</v>
      </c>
      <c r="AA358" s="220">
        <v>326589009.2949999</v>
      </c>
      <c r="AB358" s="220">
        <v>327023170.10999984</v>
      </c>
      <c r="AC358" s="220">
        <v>327551114.17499989</v>
      </c>
      <c r="AD358" s="220">
        <v>328127138.24499995</v>
      </c>
      <c r="AE358" s="220">
        <v>328688936.57999986</v>
      </c>
      <c r="AF358" s="220">
        <v>329308165.12999982</v>
      </c>
      <c r="AG358" s="220">
        <f t="shared" si="66"/>
        <v>3918484968.1399984</v>
      </c>
      <c r="AH358" s="234"/>
      <c r="AI358" s="235">
        <f t="shared" si="69"/>
        <v>470955.97</v>
      </c>
      <c r="AJ358" s="235">
        <f t="shared" si="69"/>
        <v>471934.67</v>
      </c>
      <c r="AK358" s="235">
        <f t="shared" si="69"/>
        <v>473615.76</v>
      </c>
      <c r="AL358" s="235">
        <f t="shared" si="67"/>
        <v>474320.85</v>
      </c>
      <c r="AM358" s="235">
        <f t="shared" si="67"/>
        <v>475800.82</v>
      </c>
      <c r="AN358" s="235">
        <f t="shared" si="67"/>
        <v>477723.79</v>
      </c>
      <c r="AO358" s="235">
        <f t="shared" si="59"/>
        <v>478477.46</v>
      </c>
      <c r="AP358" s="235">
        <f t="shared" si="59"/>
        <v>478805.15</v>
      </c>
      <c r="AQ358" s="235">
        <f t="shared" si="59"/>
        <v>478776.96</v>
      </c>
      <c r="AR358" s="235">
        <f t="shared" si="59"/>
        <v>478668.79</v>
      </c>
      <c r="AS358" s="235">
        <f t="shared" si="59"/>
        <v>478890.29</v>
      </c>
      <c r="AT358" s="235">
        <f t="shared" si="59"/>
        <v>479506.66</v>
      </c>
      <c r="AU358" s="236">
        <f t="shared" si="62"/>
        <v>5717477.1699999999</v>
      </c>
      <c r="AV358" s="236">
        <f t="shared" si="63"/>
        <v>480237.11</v>
      </c>
      <c r="AW358" s="236">
        <f t="shared" si="63"/>
        <v>481022.71</v>
      </c>
      <c r="AX358" s="236">
        <f t="shared" si="63"/>
        <v>481786.83</v>
      </c>
      <c r="AY358" s="236">
        <f t="shared" si="61"/>
        <v>482655.13</v>
      </c>
      <c r="AZ358" s="236">
        <f t="shared" si="70"/>
        <v>483432.02</v>
      </c>
      <c r="BA358" s="236">
        <f t="shared" si="70"/>
        <v>483923.36</v>
      </c>
      <c r="BB358" s="236">
        <f t="shared" si="70"/>
        <v>484673.01</v>
      </c>
      <c r="BC358" s="236">
        <f t="shared" si="68"/>
        <v>485591.01</v>
      </c>
      <c r="BD358" s="236">
        <f t="shared" si="68"/>
        <v>486231.18</v>
      </c>
      <c r="BE358" s="236">
        <f t="shared" si="68"/>
        <v>486685.6</v>
      </c>
      <c r="BF358" s="236">
        <f t="shared" si="60"/>
        <v>487161.94</v>
      </c>
      <c r="BG358" s="236">
        <f t="shared" si="60"/>
        <v>487809.56</v>
      </c>
      <c r="BH358" s="236">
        <f t="shared" si="60"/>
        <v>488597.08</v>
      </c>
      <c r="BI358" s="236">
        <f t="shared" si="60"/>
        <v>489456.31</v>
      </c>
      <c r="BJ358" s="236">
        <f t="shared" si="60"/>
        <v>490294.33</v>
      </c>
      <c r="BK358" s="236">
        <f t="shared" si="60"/>
        <v>491218.01</v>
      </c>
      <c r="BL358" s="235">
        <f t="shared" si="64"/>
        <v>5845073.4099999992</v>
      </c>
      <c r="BM358" s="234"/>
      <c r="BN358" s="234"/>
      <c r="BO358" s="234"/>
      <c r="BP358" s="234"/>
      <c r="BQ358" s="234"/>
      <c r="BR358" s="234"/>
      <c r="BS358" s="235"/>
      <c r="BT358" s="235"/>
      <c r="BU358" s="234"/>
      <c r="BV358" s="234"/>
      <c r="BW358" s="234"/>
      <c r="BX358" s="234"/>
      <c r="BY358" s="234"/>
      <c r="BZ358" s="234"/>
      <c r="CA358" s="234"/>
      <c r="CB358" s="234"/>
      <c r="CC358" s="234"/>
      <c r="CD358" s="234"/>
      <c r="CE358" s="234"/>
      <c r="CF358" s="234"/>
      <c r="CG358" s="234"/>
      <c r="CH358" s="234"/>
      <c r="CI358" s="234"/>
    </row>
    <row r="359" spans="1:87">
      <c r="A359" s="234" t="s">
        <v>572</v>
      </c>
      <c r="B359" s="231">
        <v>1.7899999999999999E-2</v>
      </c>
      <c r="C359" s="231">
        <v>1.7899999999999999E-2</v>
      </c>
      <c r="D359" s="220">
        <v>0</v>
      </c>
      <c r="E359" s="220">
        <v>0</v>
      </c>
      <c r="F359" s="220">
        <v>0</v>
      </c>
      <c r="G359" s="220">
        <v>0</v>
      </c>
      <c r="H359" s="220">
        <v>0</v>
      </c>
      <c r="I359" s="220">
        <v>0</v>
      </c>
      <c r="J359" s="220">
        <v>0</v>
      </c>
      <c r="K359" s="220">
        <v>0</v>
      </c>
      <c r="L359" s="220">
        <v>0</v>
      </c>
      <c r="M359" s="220">
        <v>0</v>
      </c>
      <c r="N359" s="220">
        <v>0</v>
      </c>
      <c r="O359" s="220">
        <v>0</v>
      </c>
      <c r="P359" s="220">
        <f t="shared" si="65"/>
        <v>0</v>
      </c>
      <c r="Q359" s="220">
        <v>0</v>
      </c>
      <c r="R359" s="220">
        <v>0</v>
      </c>
      <c r="S359" s="220">
        <v>0</v>
      </c>
      <c r="T359" s="220">
        <v>0</v>
      </c>
      <c r="U359" s="220">
        <v>0</v>
      </c>
      <c r="V359" s="220">
        <v>0</v>
      </c>
      <c r="W359" s="220">
        <v>0</v>
      </c>
      <c r="X359" s="220">
        <v>0</v>
      </c>
      <c r="Y359" s="220">
        <v>0</v>
      </c>
      <c r="Z359" s="220">
        <v>0</v>
      </c>
      <c r="AA359" s="220">
        <v>0</v>
      </c>
      <c r="AB359" s="220">
        <v>0</v>
      </c>
      <c r="AC359" s="220">
        <v>0</v>
      </c>
      <c r="AD359" s="220">
        <v>0</v>
      </c>
      <c r="AE359" s="220">
        <v>0</v>
      </c>
      <c r="AF359" s="220">
        <v>0</v>
      </c>
      <c r="AG359" s="220">
        <f t="shared" si="66"/>
        <v>0</v>
      </c>
      <c r="AH359" s="234"/>
      <c r="AI359" s="235">
        <f t="shared" si="69"/>
        <v>0</v>
      </c>
      <c r="AJ359" s="235">
        <f t="shared" si="69"/>
        <v>0</v>
      </c>
      <c r="AK359" s="235">
        <f t="shared" si="69"/>
        <v>0</v>
      </c>
      <c r="AL359" s="235">
        <f t="shared" si="67"/>
        <v>0</v>
      </c>
      <c r="AM359" s="235">
        <f t="shared" si="67"/>
        <v>0</v>
      </c>
      <c r="AN359" s="235">
        <f t="shared" si="67"/>
        <v>0</v>
      </c>
      <c r="AO359" s="235">
        <f t="shared" si="59"/>
        <v>0</v>
      </c>
      <c r="AP359" s="235">
        <f t="shared" si="59"/>
        <v>0</v>
      </c>
      <c r="AQ359" s="235">
        <f t="shared" si="59"/>
        <v>0</v>
      </c>
      <c r="AR359" s="235">
        <f t="shared" si="59"/>
        <v>0</v>
      </c>
      <c r="AS359" s="235">
        <f t="shared" si="59"/>
        <v>0</v>
      </c>
      <c r="AT359" s="235">
        <f t="shared" si="59"/>
        <v>0</v>
      </c>
      <c r="AU359" s="236">
        <f t="shared" si="62"/>
        <v>0</v>
      </c>
      <c r="AV359" s="236">
        <f t="shared" si="63"/>
        <v>0</v>
      </c>
      <c r="AW359" s="236">
        <f t="shared" si="63"/>
        <v>0</v>
      </c>
      <c r="AX359" s="236">
        <f t="shared" si="63"/>
        <v>0</v>
      </c>
      <c r="AY359" s="236">
        <f t="shared" si="61"/>
        <v>0</v>
      </c>
      <c r="AZ359" s="236">
        <f t="shared" si="70"/>
        <v>0</v>
      </c>
      <c r="BA359" s="236">
        <f t="shared" si="70"/>
        <v>0</v>
      </c>
      <c r="BB359" s="236">
        <f t="shared" si="70"/>
        <v>0</v>
      </c>
      <c r="BC359" s="236">
        <f t="shared" si="68"/>
        <v>0</v>
      </c>
      <c r="BD359" s="236">
        <f t="shared" si="68"/>
        <v>0</v>
      </c>
      <c r="BE359" s="236">
        <f t="shared" si="68"/>
        <v>0</v>
      </c>
      <c r="BF359" s="236">
        <f t="shared" si="60"/>
        <v>0</v>
      </c>
      <c r="BG359" s="236">
        <f t="shared" si="60"/>
        <v>0</v>
      </c>
      <c r="BH359" s="236">
        <f t="shared" si="60"/>
        <v>0</v>
      </c>
      <c r="BI359" s="236">
        <f t="shared" si="60"/>
        <v>0</v>
      </c>
      <c r="BJ359" s="236">
        <f t="shared" si="60"/>
        <v>0</v>
      </c>
      <c r="BK359" s="236">
        <f t="shared" si="60"/>
        <v>0</v>
      </c>
      <c r="BL359" s="235">
        <f t="shared" si="64"/>
        <v>0</v>
      </c>
      <c r="BM359" s="234"/>
      <c r="BN359" s="234"/>
      <c r="BO359" s="234"/>
      <c r="BP359" s="234"/>
      <c r="BQ359" s="234"/>
      <c r="BR359" s="234"/>
      <c r="BS359" s="235"/>
      <c r="BT359" s="235"/>
      <c r="BU359" s="234"/>
      <c r="BV359" s="234"/>
      <c r="BW359" s="234"/>
      <c r="BX359" s="234"/>
      <c r="BY359" s="234"/>
      <c r="BZ359" s="234"/>
      <c r="CA359" s="234"/>
      <c r="CB359" s="234"/>
      <c r="CC359" s="234"/>
      <c r="CD359" s="234"/>
      <c r="CE359" s="234"/>
      <c r="CF359" s="234"/>
      <c r="CG359" s="234"/>
      <c r="CH359" s="234"/>
      <c r="CI359" s="234"/>
    </row>
    <row r="360" spans="1:87">
      <c r="A360" s="234" t="s">
        <v>573</v>
      </c>
      <c r="B360" s="231">
        <v>1.7899999999999999E-2</v>
      </c>
      <c r="C360" s="231">
        <v>1.7899999999999999E-2</v>
      </c>
      <c r="D360" s="220">
        <v>11017690.640000001</v>
      </c>
      <c r="E360" s="220">
        <v>11019085.66</v>
      </c>
      <c r="F360" s="220">
        <v>11020789.359999999</v>
      </c>
      <c r="G360" s="220">
        <v>11021098.050000001</v>
      </c>
      <c r="H360" s="220">
        <v>11021098.050000001</v>
      </c>
      <c r="I360" s="220">
        <v>11021174.9</v>
      </c>
      <c r="J360" s="220">
        <v>11024726.619999999</v>
      </c>
      <c r="K360" s="220">
        <v>11031102.615</v>
      </c>
      <c r="L360" s="220">
        <v>11034003.74</v>
      </c>
      <c r="M360" s="220">
        <v>11032594.74</v>
      </c>
      <c r="N360" s="220">
        <v>11031185.74</v>
      </c>
      <c r="O360" s="220">
        <v>11031185.74</v>
      </c>
      <c r="P360" s="220">
        <f t="shared" si="65"/>
        <v>132305735.85499997</v>
      </c>
      <c r="Q360" s="220">
        <v>11034130.99</v>
      </c>
      <c r="R360" s="220">
        <v>11037076.24</v>
      </c>
      <c r="S360" s="220">
        <v>11038860.645</v>
      </c>
      <c r="T360" s="220">
        <v>11040645.050000001</v>
      </c>
      <c r="U360" s="220">
        <v>11042429.455</v>
      </c>
      <c r="V360" s="220">
        <v>11045998.265000001</v>
      </c>
      <c r="W360" s="220">
        <v>11050727.920000002</v>
      </c>
      <c r="X360" s="220">
        <v>11055457.575000001</v>
      </c>
      <c r="Y360" s="220">
        <v>11060187.230000002</v>
      </c>
      <c r="Z360" s="220">
        <v>11064916.885000002</v>
      </c>
      <c r="AA360" s="220">
        <v>11066701.290000003</v>
      </c>
      <c r="AB360" s="220">
        <v>11066701.290000003</v>
      </c>
      <c r="AC360" s="220">
        <v>11066701.290000003</v>
      </c>
      <c r="AD360" s="220">
        <v>11068487.755000003</v>
      </c>
      <c r="AE360" s="220">
        <v>11073224.710000003</v>
      </c>
      <c r="AF360" s="220">
        <v>11077961.665000003</v>
      </c>
      <c r="AG360" s="220">
        <f t="shared" si="66"/>
        <v>132739495.33000006</v>
      </c>
      <c r="AH360" s="234"/>
      <c r="AI360" s="235">
        <f t="shared" si="69"/>
        <v>16434.72</v>
      </c>
      <c r="AJ360" s="235">
        <f t="shared" si="69"/>
        <v>16436.8</v>
      </c>
      <c r="AK360" s="235">
        <f t="shared" si="69"/>
        <v>16439.34</v>
      </c>
      <c r="AL360" s="235">
        <f t="shared" si="67"/>
        <v>16439.8</v>
      </c>
      <c r="AM360" s="235">
        <f t="shared" si="67"/>
        <v>16439.8</v>
      </c>
      <c r="AN360" s="235">
        <f t="shared" si="67"/>
        <v>16439.919999999998</v>
      </c>
      <c r="AO360" s="235">
        <f t="shared" si="59"/>
        <v>16445.22</v>
      </c>
      <c r="AP360" s="235">
        <f t="shared" si="59"/>
        <v>16454.73</v>
      </c>
      <c r="AQ360" s="235">
        <f t="shared" si="59"/>
        <v>16459.060000000001</v>
      </c>
      <c r="AR360" s="235">
        <f t="shared" ref="AR360:AT423" si="71">ROUND(M360*$B360/12,2)</f>
        <v>16456.95</v>
      </c>
      <c r="AS360" s="235">
        <f t="shared" si="71"/>
        <v>16454.849999999999</v>
      </c>
      <c r="AT360" s="235">
        <f t="shared" si="71"/>
        <v>16454.849999999999</v>
      </c>
      <c r="AU360" s="236">
        <f t="shared" si="62"/>
        <v>197356.04000000004</v>
      </c>
      <c r="AV360" s="236">
        <f t="shared" si="63"/>
        <v>16459.25</v>
      </c>
      <c r="AW360" s="236">
        <f t="shared" si="63"/>
        <v>16463.64</v>
      </c>
      <c r="AX360" s="236">
        <f t="shared" si="63"/>
        <v>16466.3</v>
      </c>
      <c r="AY360" s="236">
        <f t="shared" si="61"/>
        <v>16468.96</v>
      </c>
      <c r="AZ360" s="236">
        <f t="shared" si="70"/>
        <v>16471.62</v>
      </c>
      <c r="BA360" s="236">
        <f t="shared" si="70"/>
        <v>16476.95</v>
      </c>
      <c r="BB360" s="236">
        <f t="shared" si="70"/>
        <v>16484</v>
      </c>
      <c r="BC360" s="236">
        <f t="shared" si="68"/>
        <v>16491.060000000001</v>
      </c>
      <c r="BD360" s="236">
        <f t="shared" si="68"/>
        <v>16498.11</v>
      </c>
      <c r="BE360" s="236">
        <f t="shared" si="68"/>
        <v>16505.169999999998</v>
      </c>
      <c r="BF360" s="236">
        <f t="shared" si="60"/>
        <v>16507.830000000002</v>
      </c>
      <c r="BG360" s="236">
        <f t="shared" si="60"/>
        <v>16507.830000000002</v>
      </c>
      <c r="BH360" s="236">
        <f t="shared" si="60"/>
        <v>16507.830000000002</v>
      </c>
      <c r="BI360" s="236">
        <f t="shared" ref="BI360:BK423" si="72">ROUND(AD360*$C360/12,2)</f>
        <v>16510.490000000002</v>
      </c>
      <c r="BJ360" s="236">
        <f t="shared" si="72"/>
        <v>16517.560000000001</v>
      </c>
      <c r="BK360" s="236">
        <f t="shared" si="72"/>
        <v>16524.63</v>
      </c>
      <c r="BL360" s="235">
        <f t="shared" si="64"/>
        <v>198003.08000000002</v>
      </c>
      <c r="BM360" s="234"/>
      <c r="BN360" s="234"/>
      <c r="BO360" s="234"/>
      <c r="BP360" s="234"/>
      <c r="BQ360" s="234"/>
      <c r="BR360" s="234"/>
      <c r="BS360" s="235"/>
      <c r="BT360" s="235"/>
      <c r="BU360" s="234"/>
      <c r="BV360" s="234"/>
      <c r="BW360" s="234"/>
      <c r="BX360" s="234"/>
      <c r="BY360" s="234"/>
      <c r="BZ360" s="234"/>
      <c r="CA360" s="234"/>
      <c r="CB360" s="234"/>
      <c r="CC360" s="234"/>
      <c r="CD360" s="234"/>
      <c r="CE360" s="234"/>
      <c r="CF360" s="234"/>
      <c r="CG360" s="234"/>
      <c r="CH360" s="234"/>
      <c r="CI360" s="234"/>
    </row>
    <row r="361" spans="1:87">
      <c r="A361" s="234" t="s">
        <v>574</v>
      </c>
      <c r="B361" s="231">
        <v>1.6299999999999999E-2</v>
      </c>
      <c r="C361" s="231">
        <v>1.6299999999999999E-2</v>
      </c>
      <c r="D361" s="220">
        <v>124882293.53</v>
      </c>
      <c r="E361" s="220">
        <v>124884083.73</v>
      </c>
      <c r="F361" s="220">
        <v>124887148.94</v>
      </c>
      <c r="G361" s="220">
        <v>124888423.95</v>
      </c>
      <c r="H361" s="220">
        <v>124889706.09</v>
      </c>
      <c r="I361" s="220">
        <v>124894703.33</v>
      </c>
      <c r="J361" s="220">
        <v>124898418.43000001</v>
      </c>
      <c r="K361" s="220">
        <v>124898418.43000001</v>
      </c>
      <c r="L361" s="220">
        <v>124898418.43000001</v>
      </c>
      <c r="M361" s="220">
        <v>124898418.43000001</v>
      </c>
      <c r="N361" s="220">
        <v>124898418.43000001</v>
      </c>
      <c r="O361" s="220">
        <v>124898418.43000001</v>
      </c>
      <c r="P361" s="220">
        <f t="shared" si="65"/>
        <v>1498716870.1500003</v>
      </c>
      <c r="Q361" s="220">
        <v>124898418.43000001</v>
      </c>
      <c r="R361" s="220">
        <v>124898418.43000001</v>
      </c>
      <c r="S361" s="220">
        <v>124898418.43000001</v>
      </c>
      <c r="T361" s="220">
        <v>124898418.43000001</v>
      </c>
      <c r="U361" s="220">
        <v>124923418.43000001</v>
      </c>
      <c r="V361" s="220">
        <v>124948418.43000001</v>
      </c>
      <c r="W361" s="220">
        <v>124948418.43000001</v>
      </c>
      <c r="X361" s="220">
        <v>124948418.43000001</v>
      </c>
      <c r="Y361" s="220">
        <v>124948418.43000001</v>
      </c>
      <c r="Z361" s="220">
        <v>124948418.43000001</v>
      </c>
      <c r="AA361" s="220">
        <v>124948418.43000001</v>
      </c>
      <c r="AB361" s="220">
        <v>124948418.43000001</v>
      </c>
      <c r="AC361" s="220">
        <v>124948418.43000001</v>
      </c>
      <c r="AD361" s="220">
        <v>124948418.43000001</v>
      </c>
      <c r="AE361" s="220">
        <v>124948418.43000001</v>
      </c>
      <c r="AF361" s="220">
        <v>124948418.43000001</v>
      </c>
      <c r="AG361" s="220">
        <f t="shared" si="66"/>
        <v>1499356021.1600006</v>
      </c>
      <c r="AH361" s="234"/>
      <c r="AI361" s="235">
        <f t="shared" si="69"/>
        <v>169631.78</v>
      </c>
      <c r="AJ361" s="235">
        <f t="shared" si="69"/>
        <v>169634.21</v>
      </c>
      <c r="AK361" s="235">
        <f t="shared" si="69"/>
        <v>169638.38</v>
      </c>
      <c r="AL361" s="235">
        <f t="shared" si="67"/>
        <v>169640.11</v>
      </c>
      <c r="AM361" s="235">
        <f t="shared" si="67"/>
        <v>169641.85</v>
      </c>
      <c r="AN361" s="235">
        <f t="shared" si="67"/>
        <v>169648.64000000001</v>
      </c>
      <c r="AO361" s="235">
        <f t="shared" si="67"/>
        <v>169653.69</v>
      </c>
      <c r="AP361" s="235">
        <f t="shared" si="67"/>
        <v>169653.69</v>
      </c>
      <c r="AQ361" s="235">
        <f t="shared" si="67"/>
        <v>169653.69</v>
      </c>
      <c r="AR361" s="235">
        <f t="shared" si="71"/>
        <v>169653.69</v>
      </c>
      <c r="AS361" s="235">
        <f t="shared" si="71"/>
        <v>169653.69</v>
      </c>
      <c r="AT361" s="235">
        <f t="shared" si="71"/>
        <v>169653.69</v>
      </c>
      <c r="AU361" s="236">
        <f t="shared" si="62"/>
        <v>2035757.1099999996</v>
      </c>
      <c r="AV361" s="236">
        <f t="shared" si="63"/>
        <v>169653.69</v>
      </c>
      <c r="AW361" s="236">
        <f t="shared" si="63"/>
        <v>169653.69</v>
      </c>
      <c r="AX361" s="236">
        <f t="shared" si="63"/>
        <v>169653.69</v>
      </c>
      <c r="AY361" s="236">
        <f t="shared" si="61"/>
        <v>169653.69</v>
      </c>
      <c r="AZ361" s="236">
        <f t="shared" si="70"/>
        <v>169687.64</v>
      </c>
      <c r="BA361" s="236">
        <f t="shared" si="70"/>
        <v>169721.60000000001</v>
      </c>
      <c r="BB361" s="236">
        <f t="shared" si="70"/>
        <v>169721.60000000001</v>
      </c>
      <c r="BC361" s="236">
        <f t="shared" si="68"/>
        <v>169721.60000000001</v>
      </c>
      <c r="BD361" s="236">
        <f t="shared" si="68"/>
        <v>169721.60000000001</v>
      </c>
      <c r="BE361" s="236">
        <f t="shared" si="68"/>
        <v>169721.60000000001</v>
      </c>
      <c r="BF361" s="236">
        <f t="shared" si="68"/>
        <v>169721.60000000001</v>
      </c>
      <c r="BG361" s="236">
        <f t="shared" si="68"/>
        <v>169721.60000000001</v>
      </c>
      <c r="BH361" s="236">
        <f t="shared" si="68"/>
        <v>169721.60000000001</v>
      </c>
      <c r="BI361" s="236">
        <f t="shared" si="72"/>
        <v>169721.60000000001</v>
      </c>
      <c r="BJ361" s="236">
        <f t="shared" si="72"/>
        <v>169721.60000000001</v>
      </c>
      <c r="BK361" s="236">
        <f t="shared" si="72"/>
        <v>169721.60000000001</v>
      </c>
      <c r="BL361" s="235">
        <f t="shared" si="64"/>
        <v>2036625.2400000005</v>
      </c>
      <c r="BM361" s="234"/>
      <c r="BN361" s="234"/>
      <c r="BO361" s="234"/>
      <c r="BP361" s="234"/>
      <c r="BQ361" s="234"/>
      <c r="BR361" s="234"/>
      <c r="BS361" s="235"/>
      <c r="BT361" s="235"/>
      <c r="BU361" s="234"/>
      <c r="BV361" s="234"/>
      <c r="BW361" s="234"/>
      <c r="BX361" s="234"/>
      <c r="BY361" s="234"/>
      <c r="BZ361" s="234"/>
      <c r="CA361" s="234"/>
      <c r="CB361" s="234"/>
      <c r="CC361" s="234"/>
      <c r="CD361" s="234"/>
      <c r="CE361" s="234"/>
      <c r="CF361" s="234"/>
      <c r="CG361" s="234"/>
      <c r="CH361" s="234"/>
      <c r="CI361" s="234"/>
    </row>
    <row r="362" spans="1:87">
      <c r="A362" s="234" t="s">
        <v>575</v>
      </c>
      <c r="B362" s="231">
        <v>1.6299999999999999E-2</v>
      </c>
      <c r="C362" s="231">
        <v>1.6299999999999999E-2</v>
      </c>
      <c r="D362" s="220">
        <v>0</v>
      </c>
      <c r="E362" s="220">
        <v>0</v>
      </c>
      <c r="F362" s="220">
        <v>0</v>
      </c>
      <c r="G362" s="220">
        <v>0</v>
      </c>
      <c r="H362" s="220">
        <v>0</v>
      </c>
      <c r="I362" s="220">
        <v>0</v>
      </c>
      <c r="J362" s="220">
        <v>0</v>
      </c>
      <c r="K362" s="220">
        <v>0</v>
      </c>
      <c r="L362" s="220">
        <v>0</v>
      </c>
      <c r="M362" s="220">
        <v>0</v>
      </c>
      <c r="N362" s="220">
        <v>0</v>
      </c>
      <c r="O362" s="220">
        <v>0</v>
      </c>
      <c r="P362" s="220">
        <f t="shared" si="65"/>
        <v>0</v>
      </c>
      <c r="Q362" s="220">
        <v>0</v>
      </c>
      <c r="R362" s="220">
        <v>0</v>
      </c>
      <c r="S362" s="220">
        <v>0</v>
      </c>
      <c r="T362" s="220">
        <v>0</v>
      </c>
      <c r="U362" s="220">
        <v>0</v>
      </c>
      <c r="V362" s="220">
        <v>0</v>
      </c>
      <c r="W362" s="220">
        <v>0</v>
      </c>
      <c r="X362" s="220">
        <v>0</v>
      </c>
      <c r="Y362" s="220">
        <v>0</v>
      </c>
      <c r="Z362" s="220">
        <v>0</v>
      </c>
      <c r="AA362" s="220">
        <v>0</v>
      </c>
      <c r="AB362" s="220">
        <v>0</v>
      </c>
      <c r="AC362" s="220">
        <v>0</v>
      </c>
      <c r="AD362" s="220">
        <v>0</v>
      </c>
      <c r="AE362" s="220">
        <v>0</v>
      </c>
      <c r="AF362" s="220">
        <v>0</v>
      </c>
      <c r="AG362" s="220">
        <f t="shared" si="66"/>
        <v>0</v>
      </c>
      <c r="AH362" s="234"/>
      <c r="AI362" s="235">
        <f t="shared" si="69"/>
        <v>0</v>
      </c>
      <c r="AJ362" s="235">
        <f t="shared" si="69"/>
        <v>0</v>
      </c>
      <c r="AK362" s="235">
        <f t="shared" si="69"/>
        <v>0</v>
      </c>
      <c r="AL362" s="235">
        <f t="shared" si="67"/>
        <v>0</v>
      </c>
      <c r="AM362" s="235">
        <f t="shared" si="67"/>
        <v>0</v>
      </c>
      <c r="AN362" s="235">
        <f t="shared" si="67"/>
        <v>0</v>
      </c>
      <c r="AO362" s="235">
        <f t="shared" si="67"/>
        <v>0</v>
      </c>
      <c r="AP362" s="235">
        <f t="shared" si="67"/>
        <v>0</v>
      </c>
      <c r="AQ362" s="235">
        <f t="shared" si="67"/>
        <v>0</v>
      </c>
      <c r="AR362" s="235">
        <f t="shared" si="71"/>
        <v>0</v>
      </c>
      <c r="AS362" s="235">
        <f t="shared" si="71"/>
        <v>0</v>
      </c>
      <c r="AT362" s="235">
        <f t="shared" si="71"/>
        <v>0</v>
      </c>
      <c r="AU362" s="236">
        <f t="shared" si="62"/>
        <v>0</v>
      </c>
      <c r="AV362" s="236">
        <f t="shared" si="63"/>
        <v>0</v>
      </c>
      <c r="AW362" s="236">
        <f t="shared" si="63"/>
        <v>0</v>
      </c>
      <c r="AX362" s="236">
        <f t="shared" si="63"/>
        <v>0</v>
      </c>
      <c r="AY362" s="236">
        <f t="shared" si="61"/>
        <v>0</v>
      </c>
      <c r="AZ362" s="236">
        <f t="shared" si="70"/>
        <v>0</v>
      </c>
      <c r="BA362" s="236">
        <f t="shared" si="70"/>
        <v>0</v>
      </c>
      <c r="BB362" s="236">
        <f t="shared" si="70"/>
        <v>0</v>
      </c>
      <c r="BC362" s="236">
        <f t="shared" si="68"/>
        <v>0</v>
      </c>
      <c r="BD362" s="236">
        <f t="shared" si="68"/>
        <v>0</v>
      </c>
      <c r="BE362" s="236">
        <f t="shared" si="68"/>
        <v>0</v>
      </c>
      <c r="BF362" s="236">
        <f t="shared" si="68"/>
        <v>0</v>
      </c>
      <c r="BG362" s="236">
        <f t="shared" si="68"/>
        <v>0</v>
      </c>
      <c r="BH362" s="236">
        <f t="shared" si="68"/>
        <v>0</v>
      </c>
      <c r="BI362" s="236">
        <f t="shared" si="72"/>
        <v>0</v>
      </c>
      <c r="BJ362" s="236">
        <f t="shared" si="72"/>
        <v>0</v>
      </c>
      <c r="BK362" s="236">
        <f t="shared" si="72"/>
        <v>0</v>
      </c>
      <c r="BL362" s="235">
        <f t="shared" si="64"/>
        <v>0</v>
      </c>
      <c r="BM362" s="234"/>
      <c r="BN362" s="234"/>
      <c r="BO362" s="234"/>
      <c r="BP362" s="234"/>
      <c r="BQ362" s="234"/>
      <c r="BR362" s="234"/>
      <c r="BS362" s="235"/>
      <c r="BT362" s="235"/>
      <c r="BU362" s="234"/>
      <c r="BV362" s="234"/>
      <c r="BW362" s="234"/>
      <c r="BX362" s="234"/>
      <c r="BY362" s="234"/>
      <c r="BZ362" s="234"/>
      <c r="CA362" s="234"/>
      <c r="CB362" s="234"/>
      <c r="CC362" s="234"/>
      <c r="CD362" s="234"/>
      <c r="CE362" s="234"/>
      <c r="CF362" s="234"/>
      <c r="CG362" s="234"/>
      <c r="CH362" s="234"/>
      <c r="CI362" s="234"/>
    </row>
    <row r="363" spans="1:87">
      <c r="A363" s="234" t="s">
        <v>576</v>
      </c>
      <c r="B363" s="231">
        <v>1.6299999999999999E-2</v>
      </c>
      <c r="C363" s="231">
        <v>1.6299999999999999E-2</v>
      </c>
      <c r="D363" s="220">
        <v>6306473.2199999997</v>
      </c>
      <c r="E363" s="220">
        <v>6306473.2199999997</v>
      </c>
      <c r="F363" s="220">
        <v>6306473.2199999997</v>
      </c>
      <c r="G363" s="220">
        <v>6306473.2199999997</v>
      </c>
      <c r="H363" s="220">
        <v>6306473.2199999997</v>
      </c>
      <c r="I363" s="220">
        <v>6306473.2199999997</v>
      </c>
      <c r="J363" s="220">
        <v>6306473.2199999997</v>
      </c>
      <c r="K363" s="220">
        <v>6306473.2199999997</v>
      </c>
      <c r="L363" s="220">
        <v>6306473.2199999997</v>
      </c>
      <c r="M363" s="220">
        <v>6306473.2199999997</v>
      </c>
      <c r="N363" s="220">
        <v>6306473.2199999997</v>
      </c>
      <c r="O363" s="220">
        <v>6306473.2199999997</v>
      </c>
      <c r="P363" s="220">
        <f t="shared" si="65"/>
        <v>75677678.640000001</v>
      </c>
      <c r="Q363" s="220">
        <v>6306473.2199999997</v>
      </c>
      <c r="R363" s="220">
        <v>6306473.2199999997</v>
      </c>
      <c r="S363" s="220">
        <v>6306473.2199999997</v>
      </c>
      <c r="T363" s="220">
        <v>6306473.2199999997</v>
      </c>
      <c r="U363" s="220">
        <v>6306473.2199999997</v>
      </c>
      <c r="V363" s="220">
        <v>6306473.2199999997</v>
      </c>
      <c r="W363" s="220">
        <v>6306473.2199999997</v>
      </c>
      <c r="X363" s="220">
        <v>6306473.2199999997</v>
      </c>
      <c r="Y363" s="220">
        <v>6306473.2199999997</v>
      </c>
      <c r="Z363" s="220">
        <v>6306473.2199999997</v>
      </c>
      <c r="AA363" s="220">
        <v>6306473.2199999997</v>
      </c>
      <c r="AB363" s="220">
        <v>6306473.2199999997</v>
      </c>
      <c r="AC363" s="220">
        <v>6306473.2199999997</v>
      </c>
      <c r="AD363" s="220">
        <v>6306473.2199999997</v>
      </c>
      <c r="AE363" s="220">
        <v>6306473.2199999997</v>
      </c>
      <c r="AF363" s="220">
        <v>6306473.2199999997</v>
      </c>
      <c r="AG363" s="220">
        <f t="shared" si="66"/>
        <v>75677678.640000001</v>
      </c>
      <c r="AH363" s="234"/>
      <c r="AI363" s="235">
        <f t="shared" si="69"/>
        <v>8566.2900000000009</v>
      </c>
      <c r="AJ363" s="235">
        <f t="shared" si="69"/>
        <v>8566.2900000000009</v>
      </c>
      <c r="AK363" s="235">
        <f t="shared" si="69"/>
        <v>8566.2900000000009</v>
      </c>
      <c r="AL363" s="235">
        <f t="shared" si="67"/>
        <v>8566.2900000000009</v>
      </c>
      <c r="AM363" s="235">
        <f t="shared" si="67"/>
        <v>8566.2900000000009</v>
      </c>
      <c r="AN363" s="235">
        <f t="shared" si="67"/>
        <v>8566.2900000000009</v>
      </c>
      <c r="AO363" s="235">
        <f t="shared" si="67"/>
        <v>8566.2900000000009</v>
      </c>
      <c r="AP363" s="235">
        <f t="shared" si="67"/>
        <v>8566.2900000000009</v>
      </c>
      <c r="AQ363" s="235">
        <f t="shared" si="67"/>
        <v>8566.2900000000009</v>
      </c>
      <c r="AR363" s="235">
        <f t="shared" si="71"/>
        <v>8566.2900000000009</v>
      </c>
      <c r="AS363" s="235">
        <f t="shared" si="71"/>
        <v>8566.2900000000009</v>
      </c>
      <c r="AT363" s="235">
        <f t="shared" si="71"/>
        <v>8566.2900000000009</v>
      </c>
      <c r="AU363" s="236">
        <f t="shared" si="62"/>
        <v>102795.48000000004</v>
      </c>
      <c r="AV363" s="236">
        <f t="shared" si="63"/>
        <v>8566.2900000000009</v>
      </c>
      <c r="AW363" s="236">
        <f t="shared" si="63"/>
        <v>8566.2900000000009</v>
      </c>
      <c r="AX363" s="236">
        <f t="shared" si="63"/>
        <v>8566.2900000000009</v>
      </c>
      <c r="AY363" s="236">
        <f t="shared" si="61"/>
        <v>8566.2900000000009</v>
      </c>
      <c r="AZ363" s="236">
        <f t="shared" si="70"/>
        <v>8566.2900000000009</v>
      </c>
      <c r="BA363" s="236">
        <f t="shared" si="70"/>
        <v>8566.2900000000009</v>
      </c>
      <c r="BB363" s="236">
        <f t="shared" si="70"/>
        <v>8566.2900000000009</v>
      </c>
      <c r="BC363" s="236">
        <f t="shared" si="68"/>
        <v>8566.2900000000009</v>
      </c>
      <c r="BD363" s="236">
        <f t="shared" si="68"/>
        <v>8566.2900000000009</v>
      </c>
      <c r="BE363" s="236">
        <f t="shared" si="68"/>
        <v>8566.2900000000009</v>
      </c>
      <c r="BF363" s="236">
        <f t="shared" si="68"/>
        <v>8566.2900000000009</v>
      </c>
      <c r="BG363" s="236">
        <f t="shared" si="68"/>
        <v>8566.2900000000009</v>
      </c>
      <c r="BH363" s="236">
        <f t="shared" si="68"/>
        <v>8566.2900000000009</v>
      </c>
      <c r="BI363" s="236">
        <f t="shared" si="72"/>
        <v>8566.2900000000009</v>
      </c>
      <c r="BJ363" s="236">
        <f t="shared" si="72"/>
        <v>8566.2900000000009</v>
      </c>
      <c r="BK363" s="236">
        <f t="shared" si="72"/>
        <v>8566.2900000000009</v>
      </c>
      <c r="BL363" s="235">
        <f t="shared" si="64"/>
        <v>102795.48000000004</v>
      </c>
      <c r="BM363" s="234"/>
      <c r="BN363" s="234"/>
      <c r="BO363" s="234"/>
      <c r="BP363" s="234"/>
      <c r="BQ363" s="234"/>
      <c r="BR363" s="234"/>
      <c r="BS363" s="235"/>
      <c r="BT363" s="235"/>
      <c r="BU363" s="234"/>
      <c r="BV363" s="234"/>
      <c r="BW363" s="234"/>
      <c r="BX363" s="234"/>
      <c r="BY363" s="234"/>
      <c r="BZ363" s="234"/>
      <c r="CA363" s="234"/>
      <c r="CB363" s="234"/>
      <c r="CC363" s="234"/>
      <c r="CD363" s="234"/>
      <c r="CE363" s="234"/>
      <c r="CF363" s="234"/>
      <c r="CG363" s="234"/>
      <c r="CH363" s="234"/>
      <c r="CI363" s="234"/>
    </row>
    <row r="364" spans="1:87">
      <c r="A364" s="234" t="s">
        <v>577</v>
      </c>
      <c r="B364" s="231">
        <v>3.5099999999999999E-2</v>
      </c>
      <c r="C364" s="231">
        <v>3.5099999999999999E-2</v>
      </c>
      <c r="D364" s="220">
        <v>61182429.189999998</v>
      </c>
      <c r="E364" s="220">
        <v>61236266.719999999</v>
      </c>
      <c r="F364" s="220">
        <v>61329052.5</v>
      </c>
      <c r="G364" s="220">
        <v>61368000.759999998</v>
      </c>
      <c r="H364" s="220">
        <v>61534312.710000001</v>
      </c>
      <c r="I364" s="220">
        <v>61746642.369999997</v>
      </c>
      <c r="J364" s="220">
        <v>61747152.984999999</v>
      </c>
      <c r="K364" s="220">
        <v>62138687.17499999</v>
      </c>
      <c r="L364" s="220">
        <v>62512929.749999993</v>
      </c>
      <c r="M364" s="220">
        <v>62344227.649999991</v>
      </c>
      <c r="N364" s="220">
        <v>62267845.144999988</v>
      </c>
      <c r="O364" s="220">
        <v>62402397.419999994</v>
      </c>
      <c r="P364" s="220">
        <f t="shared" si="65"/>
        <v>741809944.37499988</v>
      </c>
      <c r="Q364" s="220">
        <v>62621627.301321194</v>
      </c>
      <c r="R364" s="220">
        <v>62788774.121783353</v>
      </c>
      <c r="S364" s="220">
        <v>62968711.444976337</v>
      </c>
      <c r="T364" s="220">
        <v>63181343.234028377</v>
      </c>
      <c r="U364" s="220">
        <v>63318469.50402838</v>
      </c>
      <c r="V364" s="220">
        <v>63388510.30902838</v>
      </c>
      <c r="W364" s="220">
        <v>63435002.334028378</v>
      </c>
      <c r="X364" s="220">
        <v>63496724.864028379</v>
      </c>
      <c r="Y364" s="220">
        <v>63550747.649028383</v>
      </c>
      <c r="Z364" s="220">
        <v>63491197.575144611</v>
      </c>
      <c r="AA364" s="220">
        <v>63357411.316759624</v>
      </c>
      <c r="AB364" s="220">
        <v>63341780.011828743</v>
      </c>
      <c r="AC364" s="220">
        <v>63453317.89423652</v>
      </c>
      <c r="AD364" s="220">
        <v>63491972.890099578</v>
      </c>
      <c r="AE364" s="220">
        <v>63554386.335787348</v>
      </c>
      <c r="AF364" s="220">
        <v>63678300.809786044</v>
      </c>
      <c r="AG364" s="220">
        <f t="shared" si="66"/>
        <v>761557821.49378431</v>
      </c>
      <c r="AH364" s="234"/>
      <c r="AI364" s="235">
        <f t="shared" si="69"/>
        <v>178958.61</v>
      </c>
      <c r="AJ364" s="235">
        <f t="shared" si="69"/>
        <v>179116.08</v>
      </c>
      <c r="AK364" s="235">
        <f t="shared" si="69"/>
        <v>179387.48</v>
      </c>
      <c r="AL364" s="235">
        <f t="shared" si="67"/>
        <v>179501.4</v>
      </c>
      <c r="AM364" s="235">
        <f t="shared" si="67"/>
        <v>179987.86</v>
      </c>
      <c r="AN364" s="235">
        <f t="shared" si="67"/>
        <v>180608.93</v>
      </c>
      <c r="AO364" s="235">
        <f t="shared" si="67"/>
        <v>180610.42</v>
      </c>
      <c r="AP364" s="235">
        <f t="shared" si="67"/>
        <v>181755.66</v>
      </c>
      <c r="AQ364" s="235">
        <f t="shared" si="67"/>
        <v>182850.32</v>
      </c>
      <c r="AR364" s="235">
        <f t="shared" si="71"/>
        <v>182356.87</v>
      </c>
      <c r="AS364" s="235">
        <f t="shared" si="71"/>
        <v>182133.45</v>
      </c>
      <c r="AT364" s="235">
        <f t="shared" si="71"/>
        <v>182527.01</v>
      </c>
      <c r="AU364" s="236">
        <f t="shared" si="62"/>
        <v>2169794.09</v>
      </c>
      <c r="AV364" s="236">
        <f t="shared" si="63"/>
        <v>183168.26</v>
      </c>
      <c r="AW364" s="236">
        <f t="shared" si="63"/>
        <v>183657.16</v>
      </c>
      <c r="AX364" s="236">
        <f t="shared" si="63"/>
        <v>184183.48</v>
      </c>
      <c r="AY364" s="236">
        <f t="shared" si="61"/>
        <v>184805.43</v>
      </c>
      <c r="AZ364" s="236">
        <f t="shared" si="70"/>
        <v>185206.52</v>
      </c>
      <c r="BA364" s="236">
        <f t="shared" si="70"/>
        <v>185411.39</v>
      </c>
      <c r="BB364" s="236">
        <f t="shared" si="70"/>
        <v>185547.38</v>
      </c>
      <c r="BC364" s="236">
        <f t="shared" si="68"/>
        <v>185727.92</v>
      </c>
      <c r="BD364" s="236">
        <f t="shared" si="68"/>
        <v>185885.94</v>
      </c>
      <c r="BE364" s="236">
        <f t="shared" si="68"/>
        <v>185711.75</v>
      </c>
      <c r="BF364" s="236">
        <f t="shared" si="68"/>
        <v>185320.43</v>
      </c>
      <c r="BG364" s="236">
        <f t="shared" si="68"/>
        <v>185274.71</v>
      </c>
      <c r="BH364" s="236">
        <f t="shared" si="68"/>
        <v>185600.95</v>
      </c>
      <c r="BI364" s="236">
        <f t="shared" si="72"/>
        <v>185714.02</v>
      </c>
      <c r="BJ364" s="236">
        <f t="shared" si="72"/>
        <v>185896.58</v>
      </c>
      <c r="BK364" s="236">
        <f t="shared" si="72"/>
        <v>186259.03</v>
      </c>
      <c r="BL364" s="235">
        <f t="shared" si="64"/>
        <v>2227556.62</v>
      </c>
      <c r="BM364" s="234"/>
      <c r="BN364" s="234"/>
      <c r="BO364" s="234"/>
      <c r="BP364" s="234"/>
      <c r="BQ364" s="234"/>
      <c r="BR364" s="234"/>
      <c r="BS364" s="235"/>
      <c r="BT364" s="235"/>
      <c r="BU364" s="234"/>
      <c r="BV364" s="234"/>
      <c r="BW364" s="234"/>
      <c r="BX364" s="234"/>
      <c r="BY364" s="234"/>
      <c r="BZ364" s="234"/>
      <c r="CA364" s="234"/>
      <c r="CB364" s="234"/>
      <c r="CC364" s="234"/>
      <c r="CD364" s="234"/>
      <c r="CE364" s="234"/>
      <c r="CF364" s="234"/>
      <c r="CG364" s="234"/>
      <c r="CH364" s="234"/>
      <c r="CI364" s="234"/>
    </row>
    <row r="365" spans="1:87">
      <c r="A365" s="234" t="s">
        <v>578</v>
      </c>
      <c r="B365" s="231">
        <v>3.5099999999999999E-2</v>
      </c>
      <c r="C365" s="231">
        <v>3.5099999999999999E-2</v>
      </c>
      <c r="D365" s="220">
        <v>0</v>
      </c>
      <c r="E365" s="220">
        <v>0</v>
      </c>
      <c r="F365" s="220">
        <v>0</v>
      </c>
      <c r="G365" s="220">
        <v>0</v>
      </c>
      <c r="H365" s="220">
        <v>0</v>
      </c>
      <c r="I365" s="220">
        <v>0</v>
      </c>
      <c r="J365" s="220">
        <v>0</v>
      </c>
      <c r="K365" s="220">
        <v>0</v>
      </c>
      <c r="L365" s="220">
        <v>0</v>
      </c>
      <c r="M365" s="220">
        <v>0</v>
      </c>
      <c r="N365" s="220">
        <v>0</v>
      </c>
      <c r="O365" s="220">
        <v>0</v>
      </c>
      <c r="P365" s="220">
        <f t="shared" si="65"/>
        <v>0</v>
      </c>
      <c r="Q365" s="220">
        <v>0</v>
      </c>
      <c r="R365" s="220">
        <v>0</v>
      </c>
      <c r="S365" s="220">
        <v>0</v>
      </c>
      <c r="T365" s="220">
        <v>0</v>
      </c>
      <c r="U365" s="220">
        <v>0</v>
      </c>
      <c r="V365" s="220">
        <v>0</v>
      </c>
      <c r="W365" s="220">
        <v>0</v>
      </c>
      <c r="X365" s="220">
        <v>0</v>
      </c>
      <c r="Y365" s="220">
        <v>0</v>
      </c>
      <c r="Z365" s="220">
        <v>0</v>
      </c>
      <c r="AA365" s="220">
        <v>0</v>
      </c>
      <c r="AB365" s="220">
        <v>0</v>
      </c>
      <c r="AC365" s="220">
        <v>0</v>
      </c>
      <c r="AD365" s="220">
        <v>0</v>
      </c>
      <c r="AE365" s="220">
        <v>0</v>
      </c>
      <c r="AF365" s="220">
        <v>0</v>
      </c>
      <c r="AG365" s="220">
        <f t="shared" si="66"/>
        <v>0</v>
      </c>
      <c r="AH365" s="234"/>
      <c r="AI365" s="235">
        <f t="shared" si="69"/>
        <v>0</v>
      </c>
      <c r="AJ365" s="235">
        <f t="shared" si="69"/>
        <v>0</v>
      </c>
      <c r="AK365" s="235">
        <f t="shared" si="69"/>
        <v>0</v>
      </c>
      <c r="AL365" s="235">
        <f t="shared" si="67"/>
        <v>0</v>
      </c>
      <c r="AM365" s="235">
        <f t="shared" si="67"/>
        <v>0</v>
      </c>
      <c r="AN365" s="235">
        <f t="shared" si="67"/>
        <v>0</v>
      </c>
      <c r="AO365" s="235">
        <f t="shared" si="67"/>
        <v>0</v>
      </c>
      <c r="AP365" s="235">
        <f t="shared" si="67"/>
        <v>0</v>
      </c>
      <c r="AQ365" s="235">
        <f t="shared" si="67"/>
        <v>0</v>
      </c>
      <c r="AR365" s="235">
        <f t="shared" si="71"/>
        <v>0</v>
      </c>
      <c r="AS365" s="235">
        <f t="shared" si="71"/>
        <v>0</v>
      </c>
      <c r="AT365" s="235">
        <f t="shared" si="71"/>
        <v>0</v>
      </c>
      <c r="AU365" s="236">
        <f t="shared" si="62"/>
        <v>0</v>
      </c>
      <c r="AV365" s="236">
        <f t="shared" si="63"/>
        <v>0</v>
      </c>
      <c r="AW365" s="236">
        <f t="shared" si="63"/>
        <v>0</v>
      </c>
      <c r="AX365" s="236">
        <f t="shared" si="63"/>
        <v>0</v>
      </c>
      <c r="AY365" s="236">
        <f t="shared" si="61"/>
        <v>0</v>
      </c>
      <c r="AZ365" s="236">
        <f t="shared" si="70"/>
        <v>0</v>
      </c>
      <c r="BA365" s="236">
        <f t="shared" si="70"/>
        <v>0</v>
      </c>
      <c r="BB365" s="236">
        <f t="shared" si="70"/>
        <v>0</v>
      </c>
      <c r="BC365" s="236">
        <f t="shared" si="68"/>
        <v>0</v>
      </c>
      <c r="BD365" s="236">
        <f t="shared" si="68"/>
        <v>0</v>
      </c>
      <c r="BE365" s="236">
        <f t="shared" si="68"/>
        <v>0</v>
      </c>
      <c r="BF365" s="236">
        <f t="shared" si="68"/>
        <v>0</v>
      </c>
      <c r="BG365" s="236">
        <f t="shared" si="68"/>
        <v>0</v>
      </c>
      <c r="BH365" s="236">
        <f t="shared" si="68"/>
        <v>0</v>
      </c>
      <c r="BI365" s="236">
        <f t="shared" si="72"/>
        <v>0</v>
      </c>
      <c r="BJ365" s="236">
        <f t="shared" si="72"/>
        <v>0</v>
      </c>
      <c r="BK365" s="236">
        <f t="shared" si="72"/>
        <v>0</v>
      </c>
      <c r="BL365" s="235">
        <f t="shared" si="64"/>
        <v>0</v>
      </c>
      <c r="BM365" s="234"/>
      <c r="BN365" s="234"/>
      <c r="BO365" s="234"/>
      <c r="BP365" s="234"/>
      <c r="BQ365" s="234"/>
      <c r="BR365" s="234"/>
      <c r="BS365" s="235"/>
      <c r="BT365" s="235"/>
      <c r="BU365" s="234"/>
      <c r="BV365" s="234"/>
      <c r="BW365" s="234"/>
      <c r="BX365" s="234"/>
      <c r="BY365" s="234"/>
      <c r="BZ365" s="234"/>
      <c r="CA365" s="234"/>
      <c r="CB365" s="234"/>
      <c r="CC365" s="234"/>
      <c r="CD365" s="234"/>
      <c r="CE365" s="234"/>
      <c r="CF365" s="234"/>
      <c r="CG365" s="234"/>
      <c r="CH365" s="234"/>
      <c r="CI365" s="234"/>
    </row>
    <row r="366" spans="1:87">
      <c r="A366" s="234" t="s">
        <v>579</v>
      </c>
      <c r="B366" s="231">
        <v>3.5099999999999999E-2</v>
      </c>
      <c r="C366" s="231">
        <v>3.5099999999999999E-2</v>
      </c>
      <c r="D366" s="220">
        <v>3064560.71</v>
      </c>
      <c r="E366" s="220">
        <v>3091479.46</v>
      </c>
      <c r="F366" s="220">
        <v>3137872.31</v>
      </c>
      <c r="G366" s="220">
        <v>3157346.42</v>
      </c>
      <c r="H366" s="220">
        <v>3240502.34</v>
      </c>
      <c r="I366" s="220">
        <v>3346667.09</v>
      </c>
      <c r="J366" s="220">
        <v>3369675.92</v>
      </c>
      <c r="K366" s="220">
        <v>3369675.92</v>
      </c>
      <c r="L366" s="220">
        <v>3369675.92</v>
      </c>
      <c r="M366" s="220">
        <v>3369675.92</v>
      </c>
      <c r="N366" s="220">
        <v>3369675.92</v>
      </c>
      <c r="O366" s="220">
        <v>3369675.92</v>
      </c>
      <c r="P366" s="220">
        <f t="shared" si="65"/>
        <v>39256483.850000009</v>
      </c>
      <c r="Q366" s="220">
        <v>3369675.92</v>
      </c>
      <c r="R366" s="220">
        <v>3369675.92</v>
      </c>
      <c r="S366" s="220">
        <v>3369675.92</v>
      </c>
      <c r="T366" s="220">
        <v>3369675.92</v>
      </c>
      <c r="U366" s="220">
        <v>3369675.92</v>
      </c>
      <c r="V366" s="220">
        <v>3369675.92</v>
      </c>
      <c r="W366" s="220">
        <v>3369675.92</v>
      </c>
      <c r="X366" s="220">
        <v>3369675.92</v>
      </c>
      <c r="Y366" s="220">
        <v>3369675.92</v>
      </c>
      <c r="Z366" s="220">
        <v>3369675.92</v>
      </c>
      <c r="AA366" s="220">
        <v>3369675.92</v>
      </c>
      <c r="AB366" s="220">
        <v>3369675.92</v>
      </c>
      <c r="AC366" s="220">
        <v>3369675.92</v>
      </c>
      <c r="AD366" s="220">
        <v>3369675.92</v>
      </c>
      <c r="AE366" s="220">
        <v>3369675.92</v>
      </c>
      <c r="AF366" s="220">
        <v>3369675.92</v>
      </c>
      <c r="AG366" s="220">
        <f t="shared" si="66"/>
        <v>40436111.040000014</v>
      </c>
      <c r="AH366" s="234"/>
      <c r="AI366" s="235">
        <f t="shared" si="69"/>
        <v>8963.84</v>
      </c>
      <c r="AJ366" s="235">
        <f t="shared" si="69"/>
        <v>9042.58</v>
      </c>
      <c r="AK366" s="235">
        <f t="shared" si="69"/>
        <v>9178.2800000000007</v>
      </c>
      <c r="AL366" s="235">
        <f t="shared" si="67"/>
        <v>9235.24</v>
      </c>
      <c r="AM366" s="235">
        <f t="shared" si="67"/>
        <v>9478.4699999999993</v>
      </c>
      <c r="AN366" s="235">
        <f t="shared" si="67"/>
        <v>9789</v>
      </c>
      <c r="AO366" s="235">
        <f t="shared" si="67"/>
        <v>9856.2999999999993</v>
      </c>
      <c r="AP366" s="235">
        <f t="shared" si="67"/>
        <v>9856.2999999999993</v>
      </c>
      <c r="AQ366" s="235">
        <f t="shared" si="67"/>
        <v>9856.2999999999993</v>
      </c>
      <c r="AR366" s="235">
        <f t="shared" si="71"/>
        <v>9856.2999999999993</v>
      </c>
      <c r="AS366" s="235">
        <f t="shared" si="71"/>
        <v>9856.2999999999993</v>
      </c>
      <c r="AT366" s="235">
        <f t="shared" si="71"/>
        <v>9856.2999999999993</v>
      </c>
      <c r="AU366" s="236">
        <f t="shared" si="62"/>
        <v>114825.21</v>
      </c>
      <c r="AV366" s="236">
        <f t="shared" si="63"/>
        <v>9856.2999999999993</v>
      </c>
      <c r="AW366" s="236">
        <f t="shared" si="63"/>
        <v>9856.2999999999993</v>
      </c>
      <c r="AX366" s="236">
        <f t="shared" si="63"/>
        <v>9856.2999999999993</v>
      </c>
      <c r="AY366" s="236">
        <f t="shared" si="61"/>
        <v>9856.2999999999993</v>
      </c>
      <c r="AZ366" s="236">
        <f t="shared" si="70"/>
        <v>9856.2999999999993</v>
      </c>
      <c r="BA366" s="236">
        <f t="shared" si="70"/>
        <v>9856.2999999999993</v>
      </c>
      <c r="BB366" s="236">
        <f t="shared" si="70"/>
        <v>9856.2999999999993</v>
      </c>
      <c r="BC366" s="236">
        <f t="shared" si="68"/>
        <v>9856.2999999999993</v>
      </c>
      <c r="BD366" s="236">
        <f t="shared" si="68"/>
        <v>9856.2999999999993</v>
      </c>
      <c r="BE366" s="236">
        <f t="shared" si="68"/>
        <v>9856.2999999999993</v>
      </c>
      <c r="BF366" s="236">
        <f t="shared" si="68"/>
        <v>9856.2999999999993</v>
      </c>
      <c r="BG366" s="236">
        <f t="shared" si="68"/>
        <v>9856.2999999999993</v>
      </c>
      <c r="BH366" s="236">
        <f t="shared" si="68"/>
        <v>9856.2999999999993</v>
      </c>
      <c r="BI366" s="236">
        <f t="shared" si="72"/>
        <v>9856.2999999999993</v>
      </c>
      <c r="BJ366" s="236">
        <f t="shared" si="72"/>
        <v>9856.2999999999993</v>
      </c>
      <c r="BK366" s="236">
        <f t="shared" si="72"/>
        <v>9856.2999999999993</v>
      </c>
      <c r="BL366" s="235">
        <f t="shared" si="64"/>
        <v>118275.60000000002</v>
      </c>
      <c r="BM366" s="234"/>
      <c r="BN366" s="234"/>
      <c r="BO366" s="234"/>
      <c r="BP366" s="234"/>
      <c r="BQ366" s="234"/>
      <c r="BR366" s="234"/>
      <c r="BS366" s="235"/>
      <c r="BT366" s="235"/>
      <c r="BU366" s="234"/>
      <c r="BV366" s="234"/>
      <c r="BW366" s="234"/>
      <c r="BX366" s="234"/>
      <c r="BY366" s="234"/>
      <c r="BZ366" s="234"/>
      <c r="CA366" s="234"/>
      <c r="CB366" s="234"/>
      <c r="CC366" s="234"/>
      <c r="CD366" s="234"/>
      <c r="CE366" s="234"/>
      <c r="CF366" s="234"/>
      <c r="CG366" s="234"/>
      <c r="CH366" s="234"/>
      <c r="CI366" s="234"/>
    </row>
    <row r="367" spans="1:87">
      <c r="A367" s="234" t="s">
        <v>580</v>
      </c>
      <c r="B367" s="231">
        <v>6.8500000000000005E-2</v>
      </c>
      <c r="C367" s="231">
        <v>6.8500000000000005E-2</v>
      </c>
      <c r="D367" s="220">
        <v>2920671.73</v>
      </c>
      <c r="E367" s="220">
        <v>2922173.92</v>
      </c>
      <c r="F367" s="220">
        <v>2923869.43</v>
      </c>
      <c r="G367" s="220">
        <v>2926598.08</v>
      </c>
      <c r="H367" s="220">
        <v>2929096.67</v>
      </c>
      <c r="I367" s="220">
        <v>2966379.52</v>
      </c>
      <c r="J367" s="220">
        <v>3003280.6799999997</v>
      </c>
      <c r="K367" s="220">
        <v>3003280.6799999997</v>
      </c>
      <c r="L367" s="220">
        <v>3003280.6799999997</v>
      </c>
      <c r="M367" s="220">
        <v>3003280.6799999997</v>
      </c>
      <c r="N367" s="220">
        <v>3003280.6799999997</v>
      </c>
      <c r="O367" s="220">
        <v>3003280.6799999997</v>
      </c>
      <c r="P367" s="220">
        <f t="shared" si="65"/>
        <v>35608473.43</v>
      </c>
      <c r="Q367" s="220">
        <v>3003280.6799999997</v>
      </c>
      <c r="R367" s="220">
        <v>3003280.6799999997</v>
      </c>
      <c r="S367" s="220">
        <v>3003280.6799999997</v>
      </c>
      <c r="T367" s="220">
        <v>3003280.6799999997</v>
      </c>
      <c r="U367" s="220">
        <v>3003280.6799999997</v>
      </c>
      <c r="V367" s="220">
        <v>3003280.6799999997</v>
      </c>
      <c r="W367" s="220">
        <v>3003280.6799999997</v>
      </c>
      <c r="X367" s="220">
        <v>3003280.6799999997</v>
      </c>
      <c r="Y367" s="220">
        <v>3003280.6799999997</v>
      </c>
      <c r="Z367" s="220">
        <v>3003280.6799999997</v>
      </c>
      <c r="AA367" s="220">
        <v>3003280.6799999997</v>
      </c>
      <c r="AB367" s="220">
        <v>3003280.6799999997</v>
      </c>
      <c r="AC367" s="220">
        <v>3003280.6799999997</v>
      </c>
      <c r="AD367" s="220">
        <v>3003280.6799999997</v>
      </c>
      <c r="AE367" s="220">
        <v>3003280.6799999997</v>
      </c>
      <c r="AF367" s="220">
        <v>3003280.6799999997</v>
      </c>
      <c r="AG367" s="220">
        <f t="shared" si="66"/>
        <v>36039368.159999996</v>
      </c>
      <c r="AH367" s="234"/>
      <c r="AI367" s="235">
        <f t="shared" si="69"/>
        <v>16672.169999999998</v>
      </c>
      <c r="AJ367" s="235">
        <f t="shared" si="69"/>
        <v>16680.740000000002</v>
      </c>
      <c r="AK367" s="235">
        <f t="shared" si="69"/>
        <v>16690.419999999998</v>
      </c>
      <c r="AL367" s="235">
        <f t="shared" si="67"/>
        <v>16706</v>
      </c>
      <c r="AM367" s="235">
        <f t="shared" si="67"/>
        <v>16720.259999999998</v>
      </c>
      <c r="AN367" s="235">
        <f t="shared" si="67"/>
        <v>16933.080000000002</v>
      </c>
      <c r="AO367" s="235">
        <f t="shared" si="67"/>
        <v>17143.73</v>
      </c>
      <c r="AP367" s="235">
        <f t="shared" si="67"/>
        <v>17143.73</v>
      </c>
      <c r="AQ367" s="235">
        <f t="shared" si="67"/>
        <v>17143.73</v>
      </c>
      <c r="AR367" s="235">
        <f t="shared" si="71"/>
        <v>17143.73</v>
      </c>
      <c r="AS367" s="235">
        <f t="shared" si="71"/>
        <v>17143.73</v>
      </c>
      <c r="AT367" s="235">
        <f t="shared" si="71"/>
        <v>17143.73</v>
      </c>
      <c r="AU367" s="236">
        <f t="shared" si="62"/>
        <v>203265.05000000005</v>
      </c>
      <c r="AV367" s="236">
        <f t="shared" si="63"/>
        <v>17143.73</v>
      </c>
      <c r="AW367" s="236">
        <f t="shared" si="63"/>
        <v>17143.73</v>
      </c>
      <c r="AX367" s="236">
        <f t="shared" si="63"/>
        <v>17143.73</v>
      </c>
      <c r="AY367" s="236">
        <f t="shared" si="61"/>
        <v>17143.73</v>
      </c>
      <c r="AZ367" s="236">
        <f t="shared" si="70"/>
        <v>17143.73</v>
      </c>
      <c r="BA367" s="236">
        <f t="shared" si="70"/>
        <v>17143.73</v>
      </c>
      <c r="BB367" s="236">
        <f t="shared" si="70"/>
        <v>17143.73</v>
      </c>
      <c r="BC367" s="236">
        <f t="shared" si="68"/>
        <v>17143.73</v>
      </c>
      <c r="BD367" s="236">
        <f t="shared" si="68"/>
        <v>17143.73</v>
      </c>
      <c r="BE367" s="236">
        <f t="shared" si="68"/>
        <v>17143.73</v>
      </c>
      <c r="BF367" s="236">
        <f t="shared" si="68"/>
        <v>17143.73</v>
      </c>
      <c r="BG367" s="236">
        <f t="shared" si="68"/>
        <v>17143.73</v>
      </c>
      <c r="BH367" s="236">
        <f t="shared" si="68"/>
        <v>17143.73</v>
      </c>
      <c r="BI367" s="236">
        <f t="shared" si="72"/>
        <v>17143.73</v>
      </c>
      <c r="BJ367" s="236">
        <f t="shared" si="72"/>
        <v>17143.73</v>
      </c>
      <c r="BK367" s="236">
        <f t="shared" si="72"/>
        <v>17143.73</v>
      </c>
      <c r="BL367" s="235">
        <f t="shared" si="64"/>
        <v>205724.76000000004</v>
      </c>
      <c r="BM367" s="234"/>
      <c r="BN367" s="234"/>
      <c r="BO367" s="234"/>
      <c r="BP367" s="235">
        <f>BL367</f>
        <v>205724.76000000004</v>
      </c>
      <c r="BQ367" s="234"/>
      <c r="BR367" s="234"/>
      <c r="BS367" s="235"/>
      <c r="BT367" s="235"/>
      <c r="BU367" s="234"/>
      <c r="BV367" s="234"/>
      <c r="BW367" s="234"/>
      <c r="BX367" s="234"/>
      <c r="BY367" s="234"/>
      <c r="BZ367" s="234"/>
      <c r="CA367" s="234"/>
      <c r="CB367" s="234"/>
      <c r="CC367" s="234"/>
      <c r="CD367" s="234"/>
      <c r="CE367" s="234"/>
      <c r="CF367" s="234"/>
      <c r="CG367" s="234"/>
      <c r="CH367" s="234"/>
      <c r="CI367" s="234"/>
    </row>
    <row r="368" spans="1:87">
      <c r="A368" s="234" t="s">
        <v>581</v>
      </c>
      <c r="B368" s="231">
        <v>4.2900000000000001E-2</v>
      </c>
      <c r="C368" s="231">
        <v>4.2900000000000001E-2</v>
      </c>
      <c r="D368" s="220">
        <v>10731769.470000001</v>
      </c>
      <c r="E368" s="220">
        <v>10731769.470000001</v>
      </c>
      <c r="F368" s="220">
        <v>10731769.470000001</v>
      </c>
      <c r="G368" s="220">
        <v>10731769.470000001</v>
      </c>
      <c r="H368" s="220">
        <v>10731769.470000001</v>
      </c>
      <c r="I368" s="220">
        <v>10731769.470000001</v>
      </c>
      <c r="J368" s="220">
        <v>10731769.470000001</v>
      </c>
      <c r="K368" s="220">
        <v>10731769.470000001</v>
      </c>
      <c r="L368" s="220">
        <v>10731769.470000001</v>
      </c>
      <c r="M368" s="220">
        <v>10731769.470000001</v>
      </c>
      <c r="N368" s="220">
        <v>10731769.470000001</v>
      </c>
      <c r="O368" s="220">
        <v>10731769.470000001</v>
      </c>
      <c r="P368" s="220">
        <f t="shared" si="65"/>
        <v>128781233.64</v>
      </c>
      <c r="Q368" s="220">
        <v>10731769.470000001</v>
      </c>
      <c r="R368" s="220">
        <v>10731769.470000001</v>
      </c>
      <c r="S368" s="220">
        <v>10731769.470000001</v>
      </c>
      <c r="T368" s="220">
        <v>10731769.470000001</v>
      </c>
      <c r="U368" s="220">
        <v>10731769.470000001</v>
      </c>
      <c r="V368" s="220">
        <v>10731769.470000001</v>
      </c>
      <c r="W368" s="220">
        <v>10731769.470000001</v>
      </c>
      <c r="X368" s="220">
        <v>10731769.470000001</v>
      </c>
      <c r="Y368" s="220">
        <v>10731769.470000001</v>
      </c>
      <c r="Z368" s="220">
        <v>10731769.470000001</v>
      </c>
      <c r="AA368" s="220">
        <v>10731769.470000001</v>
      </c>
      <c r="AB368" s="220">
        <v>10731769.470000001</v>
      </c>
      <c r="AC368" s="220">
        <v>10731769.470000001</v>
      </c>
      <c r="AD368" s="220">
        <v>10731769.470000001</v>
      </c>
      <c r="AE368" s="220">
        <v>10731769.470000001</v>
      </c>
      <c r="AF368" s="220">
        <v>10731769.470000001</v>
      </c>
      <c r="AG368" s="220">
        <f t="shared" si="66"/>
        <v>128781233.64</v>
      </c>
      <c r="AH368" s="234"/>
      <c r="AI368" s="235">
        <f t="shared" si="69"/>
        <v>38366.080000000002</v>
      </c>
      <c r="AJ368" s="235">
        <f t="shared" si="69"/>
        <v>38366.080000000002</v>
      </c>
      <c r="AK368" s="235">
        <f t="shared" si="69"/>
        <v>38366.080000000002</v>
      </c>
      <c r="AL368" s="235">
        <f t="shared" si="67"/>
        <v>38366.080000000002</v>
      </c>
      <c r="AM368" s="235">
        <f t="shared" si="67"/>
        <v>38366.080000000002</v>
      </c>
      <c r="AN368" s="235">
        <f t="shared" si="67"/>
        <v>38366.080000000002</v>
      </c>
      <c r="AO368" s="235">
        <f t="shared" si="67"/>
        <v>38366.080000000002</v>
      </c>
      <c r="AP368" s="235">
        <f t="shared" si="67"/>
        <v>38366.080000000002</v>
      </c>
      <c r="AQ368" s="235">
        <f t="shared" si="67"/>
        <v>38366.080000000002</v>
      </c>
      <c r="AR368" s="235">
        <f t="shared" si="71"/>
        <v>38366.080000000002</v>
      </c>
      <c r="AS368" s="235">
        <f t="shared" si="71"/>
        <v>38366.080000000002</v>
      </c>
      <c r="AT368" s="235">
        <f t="shared" si="71"/>
        <v>38366.080000000002</v>
      </c>
      <c r="AU368" s="236">
        <f t="shared" si="62"/>
        <v>460392.96000000014</v>
      </c>
      <c r="AV368" s="236">
        <f t="shared" si="63"/>
        <v>38366.080000000002</v>
      </c>
      <c r="AW368" s="236">
        <f t="shared" si="63"/>
        <v>38366.080000000002</v>
      </c>
      <c r="AX368" s="236">
        <f t="shared" si="63"/>
        <v>38366.080000000002</v>
      </c>
      <c r="AY368" s="236">
        <f t="shared" si="61"/>
        <v>38366.080000000002</v>
      </c>
      <c r="AZ368" s="236">
        <f t="shared" si="70"/>
        <v>38366.080000000002</v>
      </c>
      <c r="BA368" s="236">
        <f t="shared" si="70"/>
        <v>38366.080000000002</v>
      </c>
      <c r="BB368" s="236">
        <f t="shared" si="70"/>
        <v>38366.080000000002</v>
      </c>
      <c r="BC368" s="236">
        <f t="shared" si="68"/>
        <v>38366.080000000002</v>
      </c>
      <c r="BD368" s="236">
        <f t="shared" si="68"/>
        <v>38366.080000000002</v>
      </c>
      <c r="BE368" s="236">
        <f t="shared" si="68"/>
        <v>38366.080000000002</v>
      </c>
      <c r="BF368" s="236">
        <f t="shared" si="68"/>
        <v>38366.080000000002</v>
      </c>
      <c r="BG368" s="236">
        <f t="shared" si="68"/>
        <v>38366.080000000002</v>
      </c>
      <c r="BH368" s="236">
        <f t="shared" si="68"/>
        <v>38366.080000000002</v>
      </c>
      <c r="BI368" s="236">
        <f t="shared" si="72"/>
        <v>38366.080000000002</v>
      </c>
      <c r="BJ368" s="236">
        <f t="shared" si="72"/>
        <v>38366.080000000002</v>
      </c>
      <c r="BK368" s="236">
        <f t="shared" si="72"/>
        <v>38366.080000000002</v>
      </c>
      <c r="BL368" s="235">
        <f t="shared" si="64"/>
        <v>460392.96000000014</v>
      </c>
      <c r="BM368" s="234"/>
      <c r="BN368" s="234"/>
      <c r="BO368" s="234"/>
      <c r="BP368" s="234"/>
      <c r="BQ368" s="234"/>
      <c r="BR368" s="234"/>
      <c r="BS368" s="235"/>
      <c r="BT368" s="235"/>
      <c r="BU368" s="234"/>
      <c r="BV368" s="234"/>
      <c r="BW368" s="234"/>
      <c r="BX368" s="234"/>
      <c r="BY368" s="234"/>
      <c r="BZ368" s="234"/>
      <c r="CA368" s="234"/>
      <c r="CB368" s="234"/>
      <c r="CC368" s="234"/>
      <c r="CD368" s="234"/>
      <c r="CE368" s="234"/>
      <c r="CF368" s="234"/>
      <c r="CG368" s="234"/>
      <c r="CH368" s="234"/>
      <c r="CI368" s="234"/>
    </row>
    <row r="369" spans="1:87">
      <c r="A369" s="234" t="s">
        <v>582</v>
      </c>
      <c r="B369" s="231">
        <v>4.2900000000000001E-2</v>
      </c>
      <c r="C369" s="231">
        <v>4.2900000000000001E-2</v>
      </c>
      <c r="D369" s="220">
        <v>0</v>
      </c>
      <c r="E369" s="220">
        <v>0</v>
      </c>
      <c r="F369" s="220">
        <v>0</v>
      </c>
      <c r="G369" s="220">
        <v>0</v>
      </c>
      <c r="H369" s="220">
        <v>0</v>
      </c>
      <c r="I369" s="220">
        <v>0</v>
      </c>
      <c r="J369" s="220">
        <v>0</v>
      </c>
      <c r="K369" s="220">
        <v>0</v>
      </c>
      <c r="L369" s="220">
        <v>0</v>
      </c>
      <c r="M369" s="220">
        <v>0</v>
      </c>
      <c r="N369" s="220">
        <v>0</v>
      </c>
      <c r="O369" s="220">
        <v>0</v>
      </c>
      <c r="P369" s="220">
        <f t="shared" si="65"/>
        <v>0</v>
      </c>
      <c r="Q369" s="220">
        <v>0</v>
      </c>
      <c r="R369" s="220">
        <v>0</v>
      </c>
      <c r="S369" s="220">
        <v>0</v>
      </c>
      <c r="T369" s="220">
        <v>0</v>
      </c>
      <c r="U369" s="220">
        <v>0</v>
      </c>
      <c r="V369" s="220">
        <v>0</v>
      </c>
      <c r="W369" s="220">
        <v>0</v>
      </c>
      <c r="X369" s="220">
        <v>0</v>
      </c>
      <c r="Y369" s="220">
        <v>0</v>
      </c>
      <c r="Z369" s="220">
        <v>0</v>
      </c>
      <c r="AA369" s="220">
        <v>0</v>
      </c>
      <c r="AB369" s="220">
        <v>0</v>
      </c>
      <c r="AC369" s="220">
        <v>0</v>
      </c>
      <c r="AD369" s="220">
        <v>0</v>
      </c>
      <c r="AE369" s="220">
        <v>0</v>
      </c>
      <c r="AF369" s="220">
        <v>0</v>
      </c>
      <c r="AG369" s="220">
        <f t="shared" si="66"/>
        <v>0</v>
      </c>
      <c r="AH369" s="234"/>
      <c r="AI369" s="235">
        <f t="shared" si="69"/>
        <v>0</v>
      </c>
      <c r="AJ369" s="235">
        <f t="shared" si="69"/>
        <v>0</v>
      </c>
      <c r="AK369" s="235">
        <f t="shared" si="69"/>
        <v>0</v>
      </c>
      <c r="AL369" s="235">
        <f t="shared" si="67"/>
        <v>0</v>
      </c>
      <c r="AM369" s="235">
        <f t="shared" si="67"/>
        <v>0</v>
      </c>
      <c r="AN369" s="235">
        <f t="shared" si="67"/>
        <v>0</v>
      </c>
      <c r="AO369" s="235">
        <f t="shared" si="67"/>
        <v>0</v>
      </c>
      <c r="AP369" s="235">
        <f t="shared" si="67"/>
        <v>0</v>
      </c>
      <c r="AQ369" s="235">
        <f t="shared" si="67"/>
        <v>0</v>
      </c>
      <c r="AR369" s="235">
        <f t="shared" si="71"/>
        <v>0</v>
      </c>
      <c r="AS369" s="235">
        <f t="shared" si="71"/>
        <v>0</v>
      </c>
      <c r="AT369" s="235">
        <f t="shared" si="71"/>
        <v>0</v>
      </c>
      <c r="AU369" s="236">
        <f t="shared" si="62"/>
        <v>0</v>
      </c>
      <c r="AV369" s="236">
        <f t="shared" si="63"/>
        <v>0</v>
      </c>
      <c r="AW369" s="236">
        <f t="shared" si="63"/>
        <v>0</v>
      </c>
      <c r="AX369" s="236">
        <f t="shared" si="63"/>
        <v>0</v>
      </c>
      <c r="AY369" s="236">
        <f t="shared" si="61"/>
        <v>0</v>
      </c>
      <c r="AZ369" s="236">
        <f t="shared" si="70"/>
        <v>0</v>
      </c>
      <c r="BA369" s="236">
        <f t="shared" si="70"/>
        <v>0</v>
      </c>
      <c r="BB369" s="236">
        <f t="shared" si="70"/>
        <v>0</v>
      </c>
      <c r="BC369" s="236">
        <f t="shared" si="68"/>
        <v>0</v>
      </c>
      <c r="BD369" s="236">
        <f t="shared" si="68"/>
        <v>0</v>
      </c>
      <c r="BE369" s="236">
        <f t="shared" si="68"/>
        <v>0</v>
      </c>
      <c r="BF369" s="236">
        <f t="shared" si="68"/>
        <v>0</v>
      </c>
      <c r="BG369" s="236">
        <f t="shared" si="68"/>
        <v>0</v>
      </c>
      <c r="BH369" s="236">
        <f t="shared" si="68"/>
        <v>0</v>
      </c>
      <c r="BI369" s="236">
        <f t="shared" si="72"/>
        <v>0</v>
      </c>
      <c r="BJ369" s="236">
        <f t="shared" si="72"/>
        <v>0</v>
      </c>
      <c r="BK369" s="236">
        <f t="shared" si="72"/>
        <v>0</v>
      </c>
      <c r="BL369" s="235">
        <f t="shared" si="64"/>
        <v>0</v>
      </c>
      <c r="BM369" s="234"/>
      <c r="BN369" s="234"/>
      <c r="BO369" s="234"/>
      <c r="BP369" s="234"/>
      <c r="BQ369" s="234"/>
      <c r="BR369" s="234"/>
      <c r="BS369" s="235"/>
      <c r="BT369" s="235"/>
      <c r="BU369" s="234"/>
      <c r="BV369" s="234"/>
      <c r="BW369" s="234"/>
      <c r="BX369" s="234"/>
      <c r="BY369" s="234"/>
      <c r="BZ369" s="234"/>
      <c r="CA369" s="234"/>
      <c r="CB369" s="234"/>
      <c r="CC369" s="234"/>
      <c r="CD369" s="234"/>
      <c r="CE369" s="234"/>
      <c r="CF369" s="234"/>
      <c r="CG369" s="234"/>
      <c r="CH369" s="234"/>
      <c r="CI369" s="234"/>
    </row>
    <row r="370" spans="1:87">
      <c r="A370" s="234" t="s">
        <v>583</v>
      </c>
      <c r="B370" s="231">
        <v>4.2900000000000001E-2</v>
      </c>
      <c r="C370" s="231">
        <v>4.2900000000000001E-2</v>
      </c>
      <c r="D370" s="220">
        <v>817804.93</v>
      </c>
      <c r="E370" s="220">
        <v>817804.93</v>
      </c>
      <c r="F370" s="220">
        <v>817804.93</v>
      </c>
      <c r="G370" s="220">
        <v>817804.93</v>
      </c>
      <c r="H370" s="220">
        <v>817804.93</v>
      </c>
      <c r="I370" s="220">
        <v>817804.93</v>
      </c>
      <c r="J370" s="220">
        <v>817804.93</v>
      </c>
      <c r="K370" s="220">
        <v>817804.93</v>
      </c>
      <c r="L370" s="220">
        <v>817804.93</v>
      </c>
      <c r="M370" s="220">
        <v>817804.93</v>
      </c>
      <c r="N370" s="220">
        <v>817804.93</v>
      </c>
      <c r="O370" s="220">
        <v>817804.93</v>
      </c>
      <c r="P370" s="220">
        <f t="shared" si="65"/>
        <v>9813659.1599999983</v>
      </c>
      <c r="Q370" s="220">
        <v>817804.93</v>
      </c>
      <c r="R370" s="220">
        <v>817804.93</v>
      </c>
      <c r="S370" s="220">
        <v>817804.93</v>
      </c>
      <c r="T370" s="220">
        <v>817804.93</v>
      </c>
      <c r="U370" s="220">
        <v>817804.93</v>
      </c>
      <c r="V370" s="220">
        <v>817804.93</v>
      </c>
      <c r="W370" s="220">
        <v>817804.93</v>
      </c>
      <c r="X370" s="220">
        <v>817804.93</v>
      </c>
      <c r="Y370" s="220">
        <v>817804.93</v>
      </c>
      <c r="Z370" s="220">
        <v>817804.93</v>
      </c>
      <c r="AA370" s="220">
        <v>817804.93</v>
      </c>
      <c r="AB370" s="220">
        <v>817804.93</v>
      </c>
      <c r="AC370" s="220">
        <v>817804.93</v>
      </c>
      <c r="AD370" s="220">
        <v>817804.93</v>
      </c>
      <c r="AE370" s="220">
        <v>817804.93</v>
      </c>
      <c r="AF370" s="220">
        <v>817804.93</v>
      </c>
      <c r="AG370" s="220">
        <f t="shared" si="66"/>
        <v>9813659.1599999983</v>
      </c>
      <c r="AH370" s="234"/>
      <c r="AI370" s="235">
        <f t="shared" si="69"/>
        <v>2923.65</v>
      </c>
      <c r="AJ370" s="235">
        <f t="shared" si="69"/>
        <v>2923.65</v>
      </c>
      <c r="AK370" s="235">
        <f t="shared" si="69"/>
        <v>2923.65</v>
      </c>
      <c r="AL370" s="235">
        <f t="shared" si="67"/>
        <v>2923.65</v>
      </c>
      <c r="AM370" s="235">
        <f t="shared" si="67"/>
        <v>2923.65</v>
      </c>
      <c r="AN370" s="235">
        <f t="shared" si="67"/>
        <v>2923.65</v>
      </c>
      <c r="AO370" s="235">
        <f t="shared" si="67"/>
        <v>2923.65</v>
      </c>
      <c r="AP370" s="235">
        <f t="shared" si="67"/>
        <v>2923.65</v>
      </c>
      <c r="AQ370" s="235">
        <f t="shared" si="67"/>
        <v>2923.65</v>
      </c>
      <c r="AR370" s="235">
        <f t="shared" si="71"/>
        <v>2923.65</v>
      </c>
      <c r="AS370" s="235">
        <f t="shared" si="71"/>
        <v>2923.65</v>
      </c>
      <c r="AT370" s="235">
        <f t="shared" si="71"/>
        <v>2923.65</v>
      </c>
      <c r="AU370" s="236">
        <f t="shared" si="62"/>
        <v>35083.80000000001</v>
      </c>
      <c r="AV370" s="236">
        <f t="shared" si="63"/>
        <v>2923.65</v>
      </c>
      <c r="AW370" s="236">
        <f t="shared" si="63"/>
        <v>2923.65</v>
      </c>
      <c r="AX370" s="236">
        <f t="shared" si="63"/>
        <v>2923.65</v>
      </c>
      <c r="AY370" s="236">
        <f t="shared" si="61"/>
        <v>2923.65</v>
      </c>
      <c r="AZ370" s="236">
        <f t="shared" si="70"/>
        <v>2923.65</v>
      </c>
      <c r="BA370" s="236">
        <f t="shared" si="70"/>
        <v>2923.65</v>
      </c>
      <c r="BB370" s="236">
        <f t="shared" si="70"/>
        <v>2923.65</v>
      </c>
      <c r="BC370" s="236">
        <f t="shared" si="68"/>
        <v>2923.65</v>
      </c>
      <c r="BD370" s="236">
        <f t="shared" si="68"/>
        <v>2923.65</v>
      </c>
      <c r="BE370" s="236">
        <f t="shared" si="68"/>
        <v>2923.65</v>
      </c>
      <c r="BF370" s="236">
        <f t="shared" si="68"/>
        <v>2923.65</v>
      </c>
      <c r="BG370" s="236">
        <f t="shared" si="68"/>
        <v>2923.65</v>
      </c>
      <c r="BH370" s="236">
        <f t="shared" si="68"/>
        <v>2923.65</v>
      </c>
      <c r="BI370" s="236">
        <f t="shared" si="72"/>
        <v>2923.65</v>
      </c>
      <c r="BJ370" s="236">
        <f t="shared" si="72"/>
        <v>2923.65</v>
      </c>
      <c r="BK370" s="236">
        <f t="shared" si="72"/>
        <v>2923.65</v>
      </c>
      <c r="BL370" s="235">
        <f t="shared" si="64"/>
        <v>35083.80000000001</v>
      </c>
      <c r="BM370" s="234"/>
      <c r="BN370" s="234"/>
      <c r="BO370" s="234"/>
      <c r="BP370" s="234"/>
      <c r="BQ370" s="234"/>
      <c r="BR370" s="234"/>
      <c r="BS370" s="235"/>
      <c r="BT370" s="235"/>
      <c r="BU370" s="234"/>
      <c r="BV370" s="234"/>
      <c r="BW370" s="234"/>
      <c r="BX370" s="234"/>
      <c r="BY370" s="234"/>
      <c r="BZ370" s="234"/>
      <c r="CA370" s="234"/>
      <c r="CB370" s="234"/>
      <c r="CC370" s="234"/>
      <c r="CD370" s="234"/>
      <c r="CE370" s="234"/>
      <c r="CF370" s="234"/>
      <c r="CG370" s="234"/>
      <c r="CH370" s="234"/>
      <c r="CI370" s="234"/>
    </row>
    <row r="371" spans="1:87">
      <c r="A371" s="234" t="s">
        <v>584</v>
      </c>
      <c r="B371" s="231">
        <v>5.2999999999999992E-3</v>
      </c>
      <c r="C371" s="231">
        <v>5.2999999999999992E-3</v>
      </c>
      <c r="D371" s="220">
        <v>0</v>
      </c>
      <c r="E371" s="220">
        <v>0</v>
      </c>
      <c r="F371" s="220">
        <v>0</v>
      </c>
      <c r="G371" s="220">
        <v>0</v>
      </c>
      <c r="H371" s="220">
        <v>0</v>
      </c>
      <c r="I371" s="220">
        <v>0</v>
      </c>
      <c r="J371" s="220">
        <v>0</v>
      </c>
      <c r="K371" s="220">
        <v>0</v>
      </c>
      <c r="L371" s="220">
        <v>0</v>
      </c>
      <c r="M371" s="220">
        <v>0</v>
      </c>
      <c r="N371" s="220">
        <v>0</v>
      </c>
      <c r="O371" s="220">
        <v>0</v>
      </c>
      <c r="P371" s="220">
        <f t="shared" si="65"/>
        <v>0</v>
      </c>
      <c r="Q371" s="220">
        <v>0</v>
      </c>
      <c r="R371" s="220">
        <v>0</v>
      </c>
      <c r="S371" s="220">
        <v>0</v>
      </c>
      <c r="T371" s="220">
        <v>0</v>
      </c>
      <c r="U371" s="220">
        <v>0</v>
      </c>
      <c r="V371" s="220">
        <v>0</v>
      </c>
      <c r="W371" s="220">
        <v>0</v>
      </c>
      <c r="X371" s="220">
        <v>0</v>
      </c>
      <c r="Y371" s="220">
        <v>0</v>
      </c>
      <c r="Z371" s="220">
        <v>0</v>
      </c>
      <c r="AA371" s="220">
        <v>0</v>
      </c>
      <c r="AB371" s="220">
        <v>0</v>
      </c>
      <c r="AC371" s="220">
        <v>0</v>
      </c>
      <c r="AD371" s="220">
        <v>0</v>
      </c>
      <c r="AE371" s="220">
        <v>0</v>
      </c>
      <c r="AF371" s="220">
        <v>0</v>
      </c>
      <c r="AG371" s="220">
        <f t="shared" si="66"/>
        <v>0</v>
      </c>
      <c r="AH371" s="234"/>
      <c r="AI371" s="235">
        <f t="shared" si="69"/>
        <v>0</v>
      </c>
      <c r="AJ371" s="235">
        <f t="shared" si="69"/>
        <v>0</v>
      </c>
      <c r="AK371" s="235">
        <f t="shared" si="69"/>
        <v>0</v>
      </c>
      <c r="AL371" s="235">
        <f t="shared" si="67"/>
        <v>0</v>
      </c>
      <c r="AM371" s="235">
        <f t="shared" si="67"/>
        <v>0</v>
      </c>
      <c r="AN371" s="235">
        <f t="shared" si="67"/>
        <v>0</v>
      </c>
      <c r="AO371" s="235">
        <f t="shared" si="67"/>
        <v>0</v>
      </c>
      <c r="AP371" s="235">
        <f t="shared" si="67"/>
        <v>0</v>
      </c>
      <c r="AQ371" s="235">
        <f t="shared" si="67"/>
        <v>0</v>
      </c>
      <c r="AR371" s="235">
        <f t="shared" si="71"/>
        <v>0</v>
      </c>
      <c r="AS371" s="235">
        <f t="shared" si="71"/>
        <v>0</v>
      </c>
      <c r="AT371" s="235">
        <f t="shared" si="71"/>
        <v>0</v>
      </c>
      <c r="AU371" s="236">
        <f t="shared" si="62"/>
        <v>0</v>
      </c>
      <c r="AV371" s="236">
        <f t="shared" si="63"/>
        <v>0</v>
      </c>
      <c r="AW371" s="236">
        <f t="shared" si="63"/>
        <v>0</v>
      </c>
      <c r="AX371" s="236">
        <f t="shared" si="63"/>
        <v>0</v>
      </c>
      <c r="AY371" s="236">
        <f t="shared" si="61"/>
        <v>0</v>
      </c>
      <c r="AZ371" s="236">
        <f t="shared" si="70"/>
        <v>0</v>
      </c>
      <c r="BA371" s="236">
        <f t="shared" si="70"/>
        <v>0</v>
      </c>
      <c r="BB371" s="236">
        <f t="shared" si="70"/>
        <v>0</v>
      </c>
      <c r="BC371" s="236">
        <f t="shared" si="68"/>
        <v>0</v>
      </c>
      <c r="BD371" s="236">
        <f t="shared" si="68"/>
        <v>0</v>
      </c>
      <c r="BE371" s="236">
        <f t="shared" si="68"/>
        <v>0</v>
      </c>
      <c r="BF371" s="236">
        <f t="shared" si="68"/>
        <v>0</v>
      </c>
      <c r="BG371" s="236">
        <f t="shared" si="68"/>
        <v>0</v>
      </c>
      <c r="BH371" s="236">
        <f t="shared" si="68"/>
        <v>0</v>
      </c>
      <c r="BI371" s="236">
        <f t="shared" si="72"/>
        <v>0</v>
      </c>
      <c r="BJ371" s="236">
        <f t="shared" si="72"/>
        <v>0</v>
      </c>
      <c r="BK371" s="236">
        <f t="shared" si="72"/>
        <v>0</v>
      </c>
      <c r="BL371" s="235">
        <f t="shared" si="64"/>
        <v>0</v>
      </c>
      <c r="BM371" s="234"/>
      <c r="BN371" s="234"/>
      <c r="BO371" s="234"/>
      <c r="BP371" s="234"/>
      <c r="BQ371" s="234"/>
      <c r="BR371" s="234"/>
      <c r="BS371" s="235"/>
      <c r="BT371" s="235"/>
      <c r="BU371" s="234"/>
      <c r="BV371" s="234"/>
      <c r="BW371" s="234"/>
      <c r="BX371" s="234"/>
      <c r="BY371" s="234"/>
      <c r="BZ371" s="234"/>
      <c r="CA371" s="234"/>
      <c r="CB371" s="234"/>
      <c r="CC371" s="234"/>
      <c r="CD371" s="234"/>
      <c r="CE371" s="234"/>
      <c r="CF371" s="234"/>
      <c r="CG371" s="234"/>
      <c r="CH371" s="234"/>
      <c r="CI371" s="234"/>
    </row>
    <row r="372" spans="1:87">
      <c r="A372" s="234" t="s">
        <v>585</v>
      </c>
      <c r="B372" s="231">
        <v>5.2999999999999992E-3</v>
      </c>
      <c r="C372" s="231">
        <v>5.2999999999999992E-3</v>
      </c>
      <c r="D372" s="220">
        <v>0</v>
      </c>
      <c r="E372" s="220">
        <v>0</v>
      </c>
      <c r="F372" s="220">
        <v>0</v>
      </c>
      <c r="G372" s="220">
        <v>0</v>
      </c>
      <c r="H372" s="220">
        <v>0</v>
      </c>
      <c r="I372" s="220">
        <v>0</v>
      </c>
      <c r="J372" s="220">
        <v>0</v>
      </c>
      <c r="K372" s="220">
        <v>0</v>
      </c>
      <c r="L372" s="220">
        <v>0</v>
      </c>
      <c r="M372" s="220">
        <v>0</v>
      </c>
      <c r="N372" s="220">
        <v>0</v>
      </c>
      <c r="O372" s="220">
        <v>0</v>
      </c>
      <c r="P372" s="220">
        <f t="shared" si="65"/>
        <v>0</v>
      </c>
      <c r="Q372" s="220">
        <v>0</v>
      </c>
      <c r="R372" s="220">
        <v>0</v>
      </c>
      <c r="S372" s="220">
        <v>0</v>
      </c>
      <c r="T372" s="220">
        <v>0</v>
      </c>
      <c r="U372" s="220">
        <v>0</v>
      </c>
      <c r="V372" s="220">
        <v>0</v>
      </c>
      <c r="W372" s="220">
        <v>0</v>
      </c>
      <c r="X372" s="220">
        <v>0</v>
      </c>
      <c r="Y372" s="220">
        <v>0</v>
      </c>
      <c r="Z372" s="220">
        <v>0</v>
      </c>
      <c r="AA372" s="220">
        <v>0</v>
      </c>
      <c r="AB372" s="220">
        <v>0</v>
      </c>
      <c r="AC372" s="220">
        <v>0</v>
      </c>
      <c r="AD372" s="220">
        <v>0</v>
      </c>
      <c r="AE372" s="220">
        <v>0</v>
      </c>
      <c r="AF372" s="220">
        <v>0</v>
      </c>
      <c r="AG372" s="220">
        <f t="shared" si="66"/>
        <v>0</v>
      </c>
      <c r="AH372" s="234"/>
      <c r="AI372" s="235">
        <f t="shared" si="69"/>
        <v>0</v>
      </c>
      <c r="AJ372" s="235">
        <f t="shared" si="69"/>
        <v>0</v>
      </c>
      <c r="AK372" s="235">
        <f t="shared" si="69"/>
        <v>0</v>
      </c>
      <c r="AL372" s="235">
        <f t="shared" si="67"/>
        <v>0</v>
      </c>
      <c r="AM372" s="235">
        <f t="shared" si="67"/>
        <v>0</v>
      </c>
      <c r="AN372" s="235">
        <f t="shared" si="67"/>
        <v>0</v>
      </c>
      <c r="AO372" s="235">
        <f t="shared" si="67"/>
        <v>0</v>
      </c>
      <c r="AP372" s="235">
        <f t="shared" si="67"/>
        <v>0</v>
      </c>
      <c r="AQ372" s="235">
        <f t="shared" si="67"/>
        <v>0</v>
      </c>
      <c r="AR372" s="235">
        <f t="shared" si="71"/>
        <v>0</v>
      </c>
      <c r="AS372" s="235">
        <f t="shared" si="71"/>
        <v>0</v>
      </c>
      <c r="AT372" s="235">
        <f t="shared" si="71"/>
        <v>0</v>
      </c>
      <c r="AU372" s="236">
        <f t="shared" si="62"/>
        <v>0</v>
      </c>
      <c r="AV372" s="236">
        <f t="shared" si="63"/>
        <v>0</v>
      </c>
      <c r="AW372" s="236">
        <f t="shared" si="63"/>
        <v>0</v>
      </c>
      <c r="AX372" s="236">
        <f t="shared" si="63"/>
        <v>0</v>
      </c>
      <c r="AY372" s="236">
        <f t="shared" si="61"/>
        <v>0</v>
      </c>
      <c r="AZ372" s="236">
        <f t="shared" si="70"/>
        <v>0</v>
      </c>
      <c r="BA372" s="236">
        <f t="shared" si="70"/>
        <v>0</v>
      </c>
      <c r="BB372" s="236">
        <f t="shared" si="70"/>
        <v>0</v>
      </c>
      <c r="BC372" s="236">
        <f t="shared" si="68"/>
        <v>0</v>
      </c>
      <c r="BD372" s="236">
        <f t="shared" si="68"/>
        <v>0</v>
      </c>
      <c r="BE372" s="236">
        <f t="shared" si="68"/>
        <v>0</v>
      </c>
      <c r="BF372" s="236">
        <f t="shared" si="68"/>
        <v>0</v>
      </c>
      <c r="BG372" s="236">
        <f t="shared" si="68"/>
        <v>0</v>
      </c>
      <c r="BH372" s="236">
        <f t="shared" si="68"/>
        <v>0</v>
      </c>
      <c r="BI372" s="236">
        <f t="shared" si="72"/>
        <v>0</v>
      </c>
      <c r="BJ372" s="236">
        <f t="shared" si="72"/>
        <v>0</v>
      </c>
      <c r="BK372" s="236">
        <f t="shared" si="72"/>
        <v>0</v>
      </c>
      <c r="BL372" s="235">
        <f t="shared" si="64"/>
        <v>0</v>
      </c>
      <c r="BM372" s="234"/>
      <c r="BN372" s="234"/>
      <c r="BO372" s="234"/>
      <c r="BP372" s="234"/>
      <c r="BQ372" s="234"/>
      <c r="BR372" s="234"/>
      <c r="BS372" s="235"/>
      <c r="BT372" s="235"/>
      <c r="BU372" s="234"/>
      <c r="BV372" s="234"/>
      <c r="BW372" s="234"/>
      <c r="BX372" s="234"/>
      <c r="BY372" s="234"/>
      <c r="BZ372" s="234"/>
      <c r="CA372" s="234"/>
      <c r="CB372" s="234"/>
      <c r="CC372" s="234"/>
      <c r="CD372" s="234"/>
      <c r="CE372" s="234"/>
      <c r="CF372" s="234"/>
      <c r="CG372" s="234"/>
      <c r="CH372" s="234"/>
      <c r="CI372" s="234"/>
    </row>
    <row r="373" spans="1:87">
      <c r="A373" s="234" t="s">
        <v>586</v>
      </c>
      <c r="B373" s="231">
        <v>5.2999999999999992E-3</v>
      </c>
      <c r="C373" s="231">
        <v>5.2999999999999992E-3</v>
      </c>
      <c r="D373" s="220">
        <v>0</v>
      </c>
      <c r="E373" s="220">
        <v>0</v>
      </c>
      <c r="F373" s="220">
        <v>0</v>
      </c>
      <c r="G373" s="220">
        <v>0</v>
      </c>
      <c r="H373" s="220">
        <v>0</v>
      </c>
      <c r="I373" s="220">
        <v>0</v>
      </c>
      <c r="J373" s="220">
        <v>0</v>
      </c>
      <c r="K373" s="220">
        <v>0</v>
      </c>
      <c r="L373" s="220">
        <v>0</v>
      </c>
      <c r="M373" s="220">
        <v>0</v>
      </c>
      <c r="N373" s="220">
        <v>0</v>
      </c>
      <c r="O373" s="220">
        <v>0</v>
      </c>
      <c r="P373" s="220">
        <f t="shared" si="65"/>
        <v>0</v>
      </c>
      <c r="Q373" s="220">
        <v>0</v>
      </c>
      <c r="R373" s="220">
        <v>0</v>
      </c>
      <c r="S373" s="220">
        <v>0</v>
      </c>
      <c r="T373" s="220">
        <v>0</v>
      </c>
      <c r="U373" s="220">
        <v>0</v>
      </c>
      <c r="V373" s="220">
        <v>0</v>
      </c>
      <c r="W373" s="220">
        <v>0</v>
      </c>
      <c r="X373" s="220">
        <v>0</v>
      </c>
      <c r="Y373" s="220">
        <v>0</v>
      </c>
      <c r="Z373" s="220">
        <v>0</v>
      </c>
      <c r="AA373" s="220">
        <v>0</v>
      </c>
      <c r="AB373" s="220">
        <v>0</v>
      </c>
      <c r="AC373" s="220">
        <v>0</v>
      </c>
      <c r="AD373" s="220">
        <v>0</v>
      </c>
      <c r="AE373" s="220">
        <v>0</v>
      </c>
      <c r="AF373" s="220">
        <v>0</v>
      </c>
      <c r="AG373" s="220">
        <f t="shared" si="66"/>
        <v>0</v>
      </c>
      <c r="AH373" s="234"/>
      <c r="AI373" s="235">
        <f t="shared" si="69"/>
        <v>0</v>
      </c>
      <c r="AJ373" s="235">
        <f t="shared" si="69"/>
        <v>0</v>
      </c>
      <c r="AK373" s="235">
        <f t="shared" si="69"/>
        <v>0</v>
      </c>
      <c r="AL373" s="235">
        <f t="shared" si="67"/>
        <v>0</v>
      </c>
      <c r="AM373" s="235">
        <f t="shared" si="67"/>
        <v>0</v>
      </c>
      <c r="AN373" s="235">
        <f t="shared" si="67"/>
        <v>0</v>
      </c>
      <c r="AO373" s="235">
        <f t="shared" si="67"/>
        <v>0</v>
      </c>
      <c r="AP373" s="235">
        <f t="shared" si="67"/>
        <v>0</v>
      </c>
      <c r="AQ373" s="235">
        <f t="shared" si="67"/>
        <v>0</v>
      </c>
      <c r="AR373" s="235">
        <f t="shared" si="71"/>
        <v>0</v>
      </c>
      <c r="AS373" s="235">
        <f t="shared" si="71"/>
        <v>0</v>
      </c>
      <c r="AT373" s="235">
        <f t="shared" si="71"/>
        <v>0</v>
      </c>
      <c r="AU373" s="236">
        <f t="shared" si="62"/>
        <v>0</v>
      </c>
      <c r="AV373" s="236">
        <f t="shared" si="63"/>
        <v>0</v>
      </c>
      <c r="AW373" s="236">
        <f t="shared" si="63"/>
        <v>0</v>
      </c>
      <c r="AX373" s="236">
        <f t="shared" si="63"/>
        <v>0</v>
      </c>
      <c r="AY373" s="236">
        <f t="shared" si="61"/>
        <v>0</v>
      </c>
      <c r="AZ373" s="236">
        <f t="shared" si="70"/>
        <v>0</v>
      </c>
      <c r="BA373" s="236">
        <f t="shared" si="70"/>
        <v>0</v>
      </c>
      <c r="BB373" s="236">
        <f t="shared" si="70"/>
        <v>0</v>
      </c>
      <c r="BC373" s="236">
        <f t="shared" si="68"/>
        <v>0</v>
      </c>
      <c r="BD373" s="236">
        <f t="shared" si="68"/>
        <v>0</v>
      </c>
      <c r="BE373" s="236">
        <f t="shared" si="68"/>
        <v>0</v>
      </c>
      <c r="BF373" s="236">
        <f t="shared" si="68"/>
        <v>0</v>
      </c>
      <c r="BG373" s="236">
        <f t="shared" si="68"/>
        <v>0</v>
      </c>
      <c r="BH373" s="236">
        <f t="shared" si="68"/>
        <v>0</v>
      </c>
      <c r="BI373" s="236">
        <f t="shared" si="72"/>
        <v>0</v>
      </c>
      <c r="BJ373" s="236">
        <f t="shared" si="72"/>
        <v>0</v>
      </c>
      <c r="BK373" s="236">
        <f t="shared" si="72"/>
        <v>0</v>
      </c>
      <c r="BL373" s="235">
        <f t="shared" si="64"/>
        <v>0</v>
      </c>
      <c r="BM373" s="234"/>
      <c r="BN373" s="234"/>
      <c r="BO373" s="234"/>
      <c r="BP373" s="234"/>
      <c r="BQ373" s="234"/>
      <c r="BR373" s="234"/>
      <c r="BS373" s="235"/>
      <c r="BT373" s="235"/>
      <c r="BU373" s="234"/>
      <c r="BV373" s="234"/>
      <c r="BW373" s="234"/>
      <c r="BX373" s="234"/>
      <c r="BY373" s="234"/>
      <c r="BZ373" s="234"/>
      <c r="CA373" s="234"/>
      <c r="CB373" s="234"/>
      <c r="CC373" s="234"/>
      <c r="CD373" s="234"/>
      <c r="CE373" s="234"/>
      <c r="CF373" s="234"/>
      <c r="CG373" s="234"/>
      <c r="CH373" s="234"/>
      <c r="CI373" s="234"/>
    </row>
    <row r="374" spans="1:87">
      <c r="A374" s="234" t="s">
        <v>587</v>
      </c>
      <c r="B374" s="231">
        <v>0.1</v>
      </c>
      <c r="C374" s="231">
        <v>0.1</v>
      </c>
      <c r="D374" s="220">
        <v>159233.81</v>
      </c>
      <c r="E374" s="220">
        <v>159233.81</v>
      </c>
      <c r="F374" s="220">
        <v>159233.81</v>
      </c>
      <c r="G374" s="220">
        <v>159233.81</v>
      </c>
      <c r="H374" s="220">
        <v>159233.81</v>
      </c>
      <c r="I374" s="220">
        <v>159233.81</v>
      </c>
      <c r="J374" s="220">
        <v>159233.81</v>
      </c>
      <c r="K374" s="220">
        <v>159233.81</v>
      </c>
      <c r="L374" s="220">
        <v>159233.81</v>
      </c>
      <c r="M374" s="220">
        <v>159233.81</v>
      </c>
      <c r="N374" s="220">
        <v>159233.81</v>
      </c>
      <c r="O374" s="220">
        <v>159233.81</v>
      </c>
      <c r="P374" s="220">
        <f t="shared" si="65"/>
        <v>1910805.7200000004</v>
      </c>
      <c r="Q374" s="220">
        <v>159233.81</v>
      </c>
      <c r="R374" s="220">
        <v>159233.81</v>
      </c>
      <c r="S374" s="220">
        <v>159233.81</v>
      </c>
      <c r="T374" s="220">
        <v>159233.81</v>
      </c>
      <c r="U374" s="220">
        <v>159233.81</v>
      </c>
      <c r="V374" s="220">
        <v>159233.81</v>
      </c>
      <c r="W374" s="220">
        <v>159233.81</v>
      </c>
      <c r="X374" s="220">
        <v>159233.81</v>
      </c>
      <c r="Y374" s="220">
        <v>159233.81</v>
      </c>
      <c r="Z374" s="220">
        <v>159233.81</v>
      </c>
      <c r="AA374" s="220">
        <v>159233.81</v>
      </c>
      <c r="AB374" s="220">
        <v>159233.81</v>
      </c>
      <c r="AC374" s="220">
        <v>159233.81</v>
      </c>
      <c r="AD374" s="220">
        <v>159233.81</v>
      </c>
      <c r="AE374" s="220">
        <v>159233.81</v>
      </c>
      <c r="AF374" s="220">
        <v>159233.81</v>
      </c>
      <c r="AG374" s="220">
        <f t="shared" si="66"/>
        <v>1910805.7200000004</v>
      </c>
      <c r="AH374" s="234"/>
      <c r="AI374" s="235">
        <f t="shared" si="69"/>
        <v>1326.95</v>
      </c>
      <c r="AJ374" s="235">
        <f t="shared" si="69"/>
        <v>1326.95</v>
      </c>
      <c r="AK374" s="235">
        <f t="shared" si="69"/>
        <v>1326.95</v>
      </c>
      <c r="AL374" s="235">
        <f t="shared" si="67"/>
        <v>1326.95</v>
      </c>
      <c r="AM374" s="235">
        <f t="shared" si="67"/>
        <v>1326.95</v>
      </c>
      <c r="AN374" s="235">
        <f t="shared" si="67"/>
        <v>1326.95</v>
      </c>
      <c r="AO374" s="235">
        <f t="shared" si="67"/>
        <v>1326.95</v>
      </c>
      <c r="AP374" s="235">
        <f t="shared" si="67"/>
        <v>1326.95</v>
      </c>
      <c r="AQ374" s="235">
        <f t="shared" si="67"/>
        <v>1326.95</v>
      </c>
      <c r="AR374" s="235">
        <f t="shared" si="71"/>
        <v>1326.95</v>
      </c>
      <c r="AS374" s="235">
        <f t="shared" si="71"/>
        <v>1326.95</v>
      </c>
      <c r="AT374" s="235">
        <f t="shared" si="71"/>
        <v>1326.95</v>
      </c>
      <c r="AU374" s="236">
        <f t="shared" si="62"/>
        <v>15923.400000000003</v>
      </c>
      <c r="AV374" s="236">
        <f t="shared" si="63"/>
        <v>1326.95</v>
      </c>
      <c r="AW374" s="236">
        <f t="shared" si="63"/>
        <v>1326.95</v>
      </c>
      <c r="AX374" s="236">
        <f t="shared" si="63"/>
        <v>1326.95</v>
      </c>
      <c r="AY374" s="236">
        <f t="shared" si="61"/>
        <v>1326.95</v>
      </c>
      <c r="AZ374" s="236">
        <f t="shared" si="70"/>
        <v>1326.95</v>
      </c>
      <c r="BA374" s="236">
        <f t="shared" si="70"/>
        <v>1326.95</v>
      </c>
      <c r="BB374" s="236">
        <f t="shared" si="70"/>
        <v>1326.95</v>
      </c>
      <c r="BC374" s="236">
        <f t="shared" si="68"/>
        <v>1326.95</v>
      </c>
      <c r="BD374" s="236">
        <f t="shared" si="68"/>
        <v>1326.95</v>
      </c>
      <c r="BE374" s="236">
        <f t="shared" si="68"/>
        <v>1326.95</v>
      </c>
      <c r="BF374" s="236">
        <f t="shared" si="68"/>
        <v>1326.95</v>
      </c>
      <c r="BG374" s="236">
        <f t="shared" si="68"/>
        <v>1326.95</v>
      </c>
      <c r="BH374" s="236">
        <f t="shared" si="68"/>
        <v>1326.95</v>
      </c>
      <c r="BI374" s="236">
        <f t="shared" si="72"/>
        <v>1326.95</v>
      </c>
      <c r="BJ374" s="236">
        <f t="shared" si="72"/>
        <v>1326.95</v>
      </c>
      <c r="BK374" s="236">
        <f t="shared" si="72"/>
        <v>1326.95</v>
      </c>
      <c r="BL374" s="235">
        <f t="shared" si="64"/>
        <v>15923.400000000003</v>
      </c>
      <c r="BM374" s="234"/>
      <c r="BN374" s="234"/>
      <c r="BO374" s="234"/>
      <c r="BP374" s="234"/>
      <c r="BQ374" s="234"/>
      <c r="BR374" s="234"/>
      <c r="BS374" s="235"/>
      <c r="BT374" s="235"/>
      <c r="BU374" s="234"/>
      <c r="BV374" s="234"/>
      <c r="BW374" s="234"/>
      <c r="BX374" s="234"/>
      <c r="BY374" s="234"/>
      <c r="BZ374" s="234"/>
      <c r="CA374" s="234"/>
      <c r="CB374" s="234"/>
      <c r="CC374" s="234"/>
      <c r="CD374" s="234"/>
      <c r="CE374" s="234"/>
      <c r="CF374" s="234"/>
      <c r="CG374" s="234"/>
      <c r="CH374" s="234"/>
      <c r="CI374" s="234"/>
    </row>
    <row r="375" spans="1:87">
      <c r="A375" s="234" t="s">
        <v>588</v>
      </c>
      <c r="B375" s="231">
        <v>4.0000000000000008E-2</v>
      </c>
      <c r="C375" s="231">
        <v>4.0000000000000008E-2</v>
      </c>
      <c r="D375" s="220">
        <v>127883756.40000001</v>
      </c>
      <c r="E375" s="220">
        <v>129964227.04000001</v>
      </c>
      <c r="F375" s="220">
        <v>130944651.7</v>
      </c>
      <c r="G375" s="220">
        <v>131273823.48999999</v>
      </c>
      <c r="H375" s="220">
        <v>131977831.18000001</v>
      </c>
      <c r="I375" s="220">
        <v>132861924.76000001</v>
      </c>
      <c r="J375" s="220">
        <v>133329626.68999998</v>
      </c>
      <c r="K375" s="220">
        <v>133880739.79499999</v>
      </c>
      <c r="L375" s="220">
        <v>134444557.595</v>
      </c>
      <c r="M375" s="220">
        <v>135069548.56000003</v>
      </c>
      <c r="N375" s="220">
        <v>135818190.62500003</v>
      </c>
      <c r="O375" s="220">
        <v>136539167.05500001</v>
      </c>
      <c r="P375" s="220">
        <f t="shared" si="65"/>
        <v>1593988044.8899999</v>
      </c>
      <c r="Q375" s="220">
        <v>137231663.87</v>
      </c>
      <c r="R375" s="220">
        <v>137924447.17500001</v>
      </c>
      <c r="S375" s="220">
        <v>138532725.495</v>
      </c>
      <c r="T375" s="220">
        <v>139125376.79000002</v>
      </c>
      <c r="U375" s="220">
        <v>139696916.59500003</v>
      </c>
      <c r="V375" s="220">
        <v>140171610.86000004</v>
      </c>
      <c r="W375" s="220">
        <v>140737012.34000003</v>
      </c>
      <c r="X375" s="220">
        <v>141373149.14500001</v>
      </c>
      <c r="Y375" s="220">
        <v>141949046.70499998</v>
      </c>
      <c r="Z375" s="220">
        <v>142492413.26000002</v>
      </c>
      <c r="AA375" s="220">
        <v>143178371.95000002</v>
      </c>
      <c r="AB375" s="220">
        <v>143976601.98000002</v>
      </c>
      <c r="AC375" s="220">
        <v>144743442.89000005</v>
      </c>
      <c r="AD375" s="220">
        <v>145494713.56999999</v>
      </c>
      <c r="AE375" s="220">
        <v>146167077.69499999</v>
      </c>
      <c r="AF375" s="220">
        <v>146832924.88999999</v>
      </c>
      <c r="AG375" s="220">
        <f t="shared" si="66"/>
        <v>1716813281.8800001</v>
      </c>
      <c r="AH375" s="234"/>
      <c r="AI375" s="235">
        <f t="shared" si="69"/>
        <v>426279.19</v>
      </c>
      <c r="AJ375" s="235">
        <f t="shared" si="69"/>
        <v>433214.09</v>
      </c>
      <c r="AK375" s="235">
        <f t="shared" si="69"/>
        <v>436482.17</v>
      </c>
      <c r="AL375" s="235">
        <f t="shared" si="67"/>
        <v>437579.41</v>
      </c>
      <c r="AM375" s="235">
        <f t="shared" si="67"/>
        <v>439926.1</v>
      </c>
      <c r="AN375" s="235">
        <f t="shared" si="67"/>
        <v>442873.08</v>
      </c>
      <c r="AO375" s="235">
        <f t="shared" si="67"/>
        <v>444432.09</v>
      </c>
      <c r="AP375" s="235">
        <f t="shared" si="67"/>
        <v>446269.13</v>
      </c>
      <c r="AQ375" s="235">
        <f t="shared" si="67"/>
        <v>448148.53</v>
      </c>
      <c r="AR375" s="235">
        <f t="shared" si="71"/>
        <v>450231.83</v>
      </c>
      <c r="AS375" s="235">
        <f t="shared" si="71"/>
        <v>452727.3</v>
      </c>
      <c r="AT375" s="235">
        <f t="shared" si="71"/>
        <v>455130.56</v>
      </c>
      <c r="AU375" s="236">
        <f t="shared" si="62"/>
        <v>5313293.4799999995</v>
      </c>
      <c r="AV375" s="236">
        <f t="shared" si="63"/>
        <v>457438.88</v>
      </c>
      <c r="AW375" s="236">
        <f t="shared" si="63"/>
        <v>459748.16</v>
      </c>
      <c r="AX375" s="236">
        <f t="shared" si="63"/>
        <v>461775.75</v>
      </c>
      <c r="AY375" s="236">
        <f t="shared" si="61"/>
        <v>463751.26</v>
      </c>
      <c r="AZ375" s="236">
        <f t="shared" si="70"/>
        <v>465656.39</v>
      </c>
      <c r="BA375" s="236">
        <f t="shared" si="70"/>
        <v>467238.7</v>
      </c>
      <c r="BB375" s="236">
        <f t="shared" si="70"/>
        <v>469123.37</v>
      </c>
      <c r="BC375" s="236">
        <f t="shared" si="68"/>
        <v>471243.83</v>
      </c>
      <c r="BD375" s="236">
        <f t="shared" si="68"/>
        <v>473163.49</v>
      </c>
      <c r="BE375" s="236">
        <f t="shared" si="68"/>
        <v>474974.71</v>
      </c>
      <c r="BF375" s="236">
        <f t="shared" si="68"/>
        <v>477261.24</v>
      </c>
      <c r="BG375" s="236">
        <f t="shared" si="68"/>
        <v>479922.01</v>
      </c>
      <c r="BH375" s="236">
        <f t="shared" si="68"/>
        <v>482478.14</v>
      </c>
      <c r="BI375" s="236">
        <f t="shared" si="72"/>
        <v>484982.38</v>
      </c>
      <c r="BJ375" s="236">
        <f t="shared" si="72"/>
        <v>487223.59</v>
      </c>
      <c r="BK375" s="236">
        <f t="shared" si="72"/>
        <v>489443.08</v>
      </c>
      <c r="BL375" s="235">
        <f t="shared" si="64"/>
        <v>5722710.9299999997</v>
      </c>
      <c r="BM375" s="234"/>
      <c r="BN375" s="234"/>
      <c r="BO375" s="234"/>
      <c r="BP375" s="234"/>
      <c r="BQ375" s="234"/>
      <c r="BR375" s="234"/>
      <c r="BS375" s="235"/>
      <c r="BT375" s="235"/>
      <c r="BU375" s="234"/>
      <c r="BV375" s="234"/>
      <c r="BW375" s="234"/>
      <c r="BX375" s="234"/>
      <c r="BY375" s="234"/>
      <c r="BZ375" s="234"/>
      <c r="CA375" s="234"/>
      <c r="CB375" s="234"/>
      <c r="CC375" s="234"/>
      <c r="CD375" s="234"/>
      <c r="CE375" s="234"/>
      <c r="CF375" s="234"/>
      <c r="CG375" s="234"/>
      <c r="CH375" s="234"/>
      <c r="CI375" s="234"/>
    </row>
    <row r="376" spans="1:87">
      <c r="A376" s="234" t="s">
        <v>589</v>
      </c>
      <c r="B376" s="231">
        <v>4.0000000000000008E-2</v>
      </c>
      <c r="C376" s="231">
        <v>4.0000000000000008E-2</v>
      </c>
      <c r="D376" s="220">
        <v>3929229.23</v>
      </c>
      <c r="E376" s="220">
        <v>3920528.6</v>
      </c>
      <c r="F376" s="220">
        <v>3918625.84</v>
      </c>
      <c r="G376" s="220">
        <v>3926625.41</v>
      </c>
      <c r="H376" s="220">
        <v>3936676.52</v>
      </c>
      <c r="I376" s="220">
        <v>3955741.0300000003</v>
      </c>
      <c r="J376" s="220">
        <v>3971570.4049999998</v>
      </c>
      <c r="K376" s="220">
        <v>3988548.98</v>
      </c>
      <c r="L376" s="220">
        <v>4011853.7850000001</v>
      </c>
      <c r="M376" s="220">
        <v>4038376.7250000001</v>
      </c>
      <c r="N376" s="220">
        <v>4061216.7800000003</v>
      </c>
      <c r="O376" s="220">
        <v>4077728.0100000007</v>
      </c>
      <c r="P376" s="220">
        <f t="shared" si="65"/>
        <v>47736721.315000005</v>
      </c>
      <c r="Q376" s="220">
        <v>4094238.6700000004</v>
      </c>
      <c r="R376" s="220">
        <v>4113156.1700000004</v>
      </c>
      <c r="S376" s="220">
        <v>4131830.8150000004</v>
      </c>
      <c r="T376" s="220">
        <v>4149883.0300000003</v>
      </c>
      <c r="U376" s="220">
        <v>4164990.5600000005</v>
      </c>
      <c r="V376" s="220">
        <v>4177775.2700000005</v>
      </c>
      <c r="W376" s="220">
        <v>4191425.2700000005</v>
      </c>
      <c r="X376" s="220">
        <v>4205698.2700000005</v>
      </c>
      <c r="Y376" s="220">
        <v>4220266.8250000002</v>
      </c>
      <c r="Z376" s="220">
        <v>4233051.5350000011</v>
      </c>
      <c r="AA376" s="220">
        <v>4247277.6300000008</v>
      </c>
      <c r="AB376" s="220">
        <v>4262615.0500000007</v>
      </c>
      <c r="AC376" s="220">
        <v>4278812.9750000006</v>
      </c>
      <c r="AD376" s="220">
        <v>4296797.3600000003</v>
      </c>
      <c r="AE376" s="220">
        <v>4313861.24</v>
      </c>
      <c r="AF376" s="220">
        <v>4330925.12</v>
      </c>
      <c r="AG376" s="220">
        <f t="shared" si="66"/>
        <v>50923497.104999997</v>
      </c>
      <c r="AH376" s="234"/>
      <c r="AI376" s="235">
        <f t="shared" si="69"/>
        <v>13097.43</v>
      </c>
      <c r="AJ376" s="235">
        <f t="shared" si="69"/>
        <v>13068.43</v>
      </c>
      <c r="AK376" s="235">
        <f t="shared" si="69"/>
        <v>13062.09</v>
      </c>
      <c r="AL376" s="235">
        <f t="shared" si="67"/>
        <v>13088.75</v>
      </c>
      <c r="AM376" s="235">
        <f t="shared" si="67"/>
        <v>13122.26</v>
      </c>
      <c r="AN376" s="235">
        <f t="shared" si="67"/>
        <v>13185.8</v>
      </c>
      <c r="AO376" s="235">
        <f t="shared" si="67"/>
        <v>13238.57</v>
      </c>
      <c r="AP376" s="235">
        <f t="shared" si="67"/>
        <v>13295.16</v>
      </c>
      <c r="AQ376" s="235">
        <f t="shared" si="67"/>
        <v>13372.85</v>
      </c>
      <c r="AR376" s="235">
        <f t="shared" si="71"/>
        <v>13461.26</v>
      </c>
      <c r="AS376" s="235">
        <f t="shared" si="71"/>
        <v>13537.39</v>
      </c>
      <c r="AT376" s="235">
        <f t="shared" si="71"/>
        <v>13592.43</v>
      </c>
      <c r="AU376" s="236">
        <f t="shared" si="62"/>
        <v>159122.41999999998</v>
      </c>
      <c r="AV376" s="236">
        <f t="shared" si="63"/>
        <v>13647.46</v>
      </c>
      <c r="AW376" s="236">
        <f t="shared" si="63"/>
        <v>13710.52</v>
      </c>
      <c r="AX376" s="236">
        <f t="shared" si="63"/>
        <v>13772.77</v>
      </c>
      <c r="AY376" s="236">
        <f t="shared" si="61"/>
        <v>13832.94</v>
      </c>
      <c r="AZ376" s="236">
        <f t="shared" si="70"/>
        <v>13883.3</v>
      </c>
      <c r="BA376" s="236">
        <f t="shared" si="70"/>
        <v>13925.92</v>
      </c>
      <c r="BB376" s="236">
        <f t="shared" si="70"/>
        <v>13971.42</v>
      </c>
      <c r="BC376" s="236">
        <f t="shared" si="68"/>
        <v>14018.99</v>
      </c>
      <c r="BD376" s="236">
        <f t="shared" si="68"/>
        <v>14067.56</v>
      </c>
      <c r="BE376" s="236">
        <f t="shared" si="68"/>
        <v>14110.17</v>
      </c>
      <c r="BF376" s="236">
        <f t="shared" si="68"/>
        <v>14157.59</v>
      </c>
      <c r="BG376" s="236">
        <f t="shared" si="68"/>
        <v>14208.72</v>
      </c>
      <c r="BH376" s="236">
        <f t="shared" si="68"/>
        <v>14262.71</v>
      </c>
      <c r="BI376" s="236">
        <f t="shared" si="72"/>
        <v>14322.66</v>
      </c>
      <c r="BJ376" s="236">
        <f t="shared" si="72"/>
        <v>14379.54</v>
      </c>
      <c r="BK376" s="236">
        <f t="shared" si="72"/>
        <v>14436.42</v>
      </c>
      <c r="BL376" s="235">
        <f t="shared" si="64"/>
        <v>169745.00000000003</v>
      </c>
      <c r="BM376" s="234"/>
      <c r="BN376" s="234"/>
      <c r="BO376" s="234"/>
      <c r="BP376" s="234"/>
      <c r="BQ376" s="234"/>
      <c r="BR376" s="234"/>
      <c r="BS376" s="235"/>
      <c r="BT376" s="235"/>
      <c r="BU376" s="234"/>
      <c r="BV376" s="234"/>
      <c r="BW376" s="234"/>
      <c r="BX376" s="234"/>
      <c r="BY376" s="234"/>
      <c r="BZ376" s="234"/>
      <c r="CA376" s="234"/>
      <c r="CB376" s="234"/>
      <c r="CC376" s="234"/>
      <c r="CD376" s="234"/>
      <c r="CE376" s="234"/>
      <c r="CF376" s="234"/>
      <c r="CG376" s="234"/>
      <c r="CH376" s="234"/>
      <c r="CI376" s="234"/>
    </row>
    <row r="377" spans="1:87">
      <c r="A377" s="234" t="s">
        <v>590</v>
      </c>
      <c r="B377" s="231">
        <v>0</v>
      </c>
      <c r="C377" s="231">
        <v>0</v>
      </c>
      <c r="D377" s="220">
        <v>3048452.29</v>
      </c>
      <c r="E377" s="220">
        <v>3048452.29</v>
      </c>
      <c r="F377" s="220">
        <v>3048251.04</v>
      </c>
      <c r="G377" s="220">
        <v>3048049.79</v>
      </c>
      <c r="H377" s="220">
        <v>3048049.79</v>
      </c>
      <c r="I377" s="220">
        <v>3048049.79</v>
      </c>
      <c r="J377" s="220">
        <v>3049410.8</v>
      </c>
      <c r="K377" s="220">
        <v>3050771.81</v>
      </c>
      <c r="L377" s="220">
        <v>3050771.81</v>
      </c>
      <c r="M377" s="220">
        <v>3050771.81</v>
      </c>
      <c r="N377" s="220">
        <v>3050771.81</v>
      </c>
      <c r="O377" s="220">
        <v>3050771.81</v>
      </c>
      <c r="P377" s="220">
        <f t="shared" si="65"/>
        <v>36592574.839999996</v>
      </c>
      <c r="Q377" s="220">
        <v>3050771.81</v>
      </c>
      <c r="R377" s="220">
        <v>3050771.81</v>
      </c>
      <c r="S377" s="220">
        <v>3050771.81</v>
      </c>
      <c r="T377" s="220">
        <v>3050771.81</v>
      </c>
      <c r="U377" s="220">
        <v>3050771.81</v>
      </c>
      <c r="V377" s="220">
        <v>3050771.81</v>
      </c>
      <c r="W377" s="220">
        <v>3050771.81</v>
      </c>
      <c r="X377" s="220">
        <v>3050771.81</v>
      </c>
      <c r="Y377" s="220">
        <v>3050771.81</v>
      </c>
      <c r="Z377" s="220">
        <v>3588748.9950000001</v>
      </c>
      <c r="AA377" s="220">
        <v>4126726.18</v>
      </c>
      <c r="AB377" s="220">
        <v>4126726.18</v>
      </c>
      <c r="AC377" s="220">
        <v>4126726.18</v>
      </c>
      <c r="AD377" s="220">
        <v>4126726.18</v>
      </c>
      <c r="AE377" s="220">
        <v>4126726.18</v>
      </c>
      <c r="AF377" s="220">
        <v>4126726.18</v>
      </c>
      <c r="AG377" s="220">
        <f t="shared" si="66"/>
        <v>43602965.125</v>
      </c>
      <c r="AH377" s="234"/>
      <c r="AI377" s="235">
        <f t="shared" si="69"/>
        <v>0</v>
      </c>
      <c r="AJ377" s="235">
        <f t="shared" si="69"/>
        <v>0</v>
      </c>
      <c r="AK377" s="235">
        <f t="shared" si="69"/>
        <v>0</v>
      </c>
      <c r="AL377" s="235">
        <f t="shared" si="67"/>
        <v>0</v>
      </c>
      <c r="AM377" s="235">
        <f t="shared" si="67"/>
        <v>0</v>
      </c>
      <c r="AN377" s="235">
        <f t="shared" si="67"/>
        <v>0</v>
      </c>
      <c r="AO377" s="235">
        <f t="shared" si="67"/>
        <v>0</v>
      </c>
      <c r="AP377" s="235">
        <f t="shared" si="67"/>
        <v>0</v>
      </c>
      <c r="AQ377" s="235">
        <f t="shared" si="67"/>
        <v>0</v>
      </c>
      <c r="AR377" s="235">
        <f t="shared" si="71"/>
        <v>0</v>
      </c>
      <c r="AS377" s="235">
        <f t="shared" si="71"/>
        <v>0</v>
      </c>
      <c r="AT377" s="235">
        <f t="shared" si="71"/>
        <v>0</v>
      </c>
      <c r="AU377" s="236">
        <f t="shared" si="62"/>
        <v>0</v>
      </c>
      <c r="AV377" s="236">
        <f t="shared" si="63"/>
        <v>0</v>
      </c>
      <c r="AW377" s="236">
        <f t="shared" si="63"/>
        <v>0</v>
      </c>
      <c r="AX377" s="236">
        <f t="shared" si="63"/>
        <v>0</v>
      </c>
      <c r="AY377" s="236">
        <f t="shared" si="61"/>
        <v>0</v>
      </c>
      <c r="AZ377" s="236">
        <f t="shared" si="70"/>
        <v>0</v>
      </c>
      <c r="BA377" s="236">
        <f t="shared" si="70"/>
        <v>0</v>
      </c>
      <c r="BB377" s="236">
        <f t="shared" si="70"/>
        <v>0</v>
      </c>
      <c r="BC377" s="236">
        <f t="shared" si="68"/>
        <v>0</v>
      </c>
      <c r="BD377" s="236">
        <f t="shared" si="68"/>
        <v>0</v>
      </c>
      <c r="BE377" s="236">
        <f t="shared" si="68"/>
        <v>0</v>
      </c>
      <c r="BF377" s="236">
        <f t="shared" si="68"/>
        <v>0</v>
      </c>
      <c r="BG377" s="236">
        <f t="shared" si="68"/>
        <v>0</v>
      </c>
      <c r="BH377" s="236">
        <f t="shared" si="68"/>
        <v>0</v>
      </c>
      <c r="BI377" s="236">
        <f t="shared" si="72"/>
        <v>0</v>
      </c>
      <c r="BJ377" s="236">
        <f t="shared" si="72"/>
        <v>0</v>
      </c>
      <c r="BK377" s="236">
        <f t="shared" si="72"/>
        <v>0</v>
      </c>
      <c r="BL377" s="235">
        <f t="shared" si="64"/>
        <v>0</v>
      </c>
      <c r="BM377" s="234"/>
      <c r="BN377" s="234"/>
      <c r="BO377" s="234"/>
      <c r="BP377" s="234"/>
      <c r="BQ377" s="234"/>
      <c r="BR377" s="234"/>
      <c r="BS377" s="235"/>
      <c r="BT377" s="235"/>
      <c r="BU377" s="234"/>
      <c r="BV377" s="234"/>
      <c r="BW377" s="234"/>
      <c r="BX377" s="234"/>
      <c r="BY377" s="234"/>
      <c r="BZ377" s="234"/>
      <c r="CA377" s="234"/>
      <c r="CB377" s="234"/>
      <c r="CC377" s="234"/>
      <c r="CD377" s="234"/>
      <c r="CE377" s="234"/>
      <c r="CF377" s="234"/>
      <c r="CG377" s="234"/>
      <c r="CH377" s="234"/>
      <c r="CI377" s="234"/>
    </row>
    <row r="378" spans="1:87">
      <c r="A378" s="234" t="s">
        <v>591</v>
      </c>
      <c r="B378" s="231">
        <v>0</v>
      </c>
      <c r="C378" s="231">
        <v>0</v>
      </c>
      <c r="D378" s="220">
        <v>529735.6</v>
      </c>
      <c r="E378" s="220">
        <v>529735.6</v>
      </c>
      <c r="F378" s="220">
        <v>529735.6</v>
      </c>
      <c r="G378" s="220">
        <v>533050.15</v>
      </c>
      <c r="H378" s="220">
        <v>536364.69000000006</v>
      </c>
      <c r="I378" s="220">
        <v>536364.69000000006</v>
      </c>
      <c r="J378" s="220">
        <v>536364.69000000006</v>
      </c>
      <c r="K378" s="220">
        <v>536364.69000000006</v>
      </c>
      <c r="L378" s="220">
        <v>536364.69000000006</v>
      </c>
      <c r="M378" s="220">
        <v>536364.69000000006</v>
      </c>
      <c r="N378" s="220">
        <v>536364.69000000006</v>
      </c>
      <c r="O378" s="220">
        <v>536364.69000000006</v>
      </c>
      <c r="P378" s="220">
        <f t="shared" si="65"/>
        <v>6413174.4700000016</v>
      </c>
      <c r="Q378" s="220">
        <v>536364.69000000006</v>
      </c>
      <c r="R378" s="220">
        <v>536364.69000000006</v>
      </c>
      <c r="S378" s="220">
        <v>536364.69000000006</v>
      </c>
      <c r="T378" s="220">
        <v>536364.69000000006</v>
      </c>
      <c r="U378" s="220">
        <v>536364.69000000006</v>
      </c>
      <c r="V378" s="220">
        <v>536364.69000000006</v>
      </c>
      <c r="W378" s="220">
        <v>536364.69000000006</v>
      </c>
      <c r="X378" s="220">
        <v>536364.69000000006</v>
      </c>
      <c r="Y378" s="220">
        <v>536364.69000000006</v>
      </c>
      <c r="Z378" s="220">
        <v>536364.69000000006</v>
      </c>
      <c r="AA378" s="220">
        <v>536364.69000000006</v>
      </c>
      <c r="AB378" s="220">
        <v>536364.69000000006</v>
      </c>
      <c r="AC378" s="220">
        <v>536364.69000000006</v>
      </c>
      <c r="AD378" s="220">
        <v>536364.69000000006</v>
      </c>
      <c r="AE378" s="220">
        <v>536364.69000000006</v>
      </c>
      <c r="AF378" s="220">
        <v>536364.69000000006</v>
      </c>
      <c r="AG378" s="220">
        <f t="shared" si="66"/>
        <v>6436376.2800000021</v>
      </c>
      <c r="AH378" s="234"/>
      <c r="AI378" s="235">
        <f t="shared" si="69"/>
        <v>0</v>
      </c>
      <c r="AJ378" s="235">
        <f t="shared" si="69"/>
        <v>0</v>
      </c>
      <c r="AK378" s="235">
        <f t="shared" si="69"/>
        <v>0</v>
      </c>
      <c r="AL378" s="235">
        <f t="shared" si="67"/>
        <v>0</v>
      </c>
      <c r="AM378" s="235">
        <f t="shared" si="67"/>
        <v>0</v>
      </c>
      <c r="AN378" s="235">
        <f t="shared" si="67"/>
        <v>0</v>
      </c>
      <c r="AO378" s="235">
        <f t="shared" si="67"/>
        <v>0</v>
      </c>
      <c r="AP378" s="235">
        <f t="shared" si="67"/>
        <v>0</v>
      </c>
      <c r="AQ378" s="235">
        <f t="shared" si="67"/>
        <v>0</v>
      </c>
      <c r="AR378" s="235">
        <f t="shared" si="71"/>
        <v>0</v>
      </c>
      <c r="AS378" s="235">
        <f t="shared" si="71"/>
        <v>0</v>
      </c>
      <c r="AT378" s="235">
        <f t="shared" si="71"/>
        <v>0</v>
      </c>
      <c r="AU378" s="236">
        <f t="shared" si="62"/>
        <v>0</v>
      </c>
      <c r="AV378" s="236">
        <f t="shared" si="63"/>
        <v>0</v>
      </c>
      <c r="AW378" s="236">
        <f t="shared" si="63"/>
        <v>0</v>
      </c>
      <c r="AX378" s="236">
        <f t="shared" si="63"/>
        <v>0</v>
      </c>
      <c r="AY378" s="236">
        <f t="shared" si="61"/>
        <v>0</v>
      </c>
      <c r="AZ378" s="236">
        <f t="shared" si="70"/>
        <v>0</v>
      </c>
      <c r="BA378" s="236">
        <f t="shared" si="70"/>
        <v>0</v>
      </c>
      <c r="BB378" s="236">
        <f t="shared" si="70"/>
        <v>0</v>
      </c>
      <c r="BC378" s="236">
        <f t="shared" si="68"/>
        <v>0</v>
      </c>
      <c r="BD378" s="236">
        <f t="shared" si="68"/>
        <v>0</v>
      </c>
      <c r="BE378" s="236">
        <f t="shared" si="68"/>
        <v>0</v>
      </c>
      <c r="BF378" s="236">
        <f t="shared" si="68"/>
        <v>0</v>
      </c>
      <c r="BG378" s="236">
        <f t="shared" si="68"/>
        <v>0</v>
      </c>
      <c r="BH378" s="236">
        <f t="shared" si="68"/>
        <v>0</v>
      </c>
      <c r="BI378" s="236">
        <f t="shared" si="72"/>
        <v>0</v>
      </c>
      <c r="BJ378" s="236">
        <f t="shared" si="72"/>
        <v>0</v>
      </c>
      <c r="BK378" s="236">
        <f t="shared" si="72"/>
        <v>0</v>
      </c>
      <c r="BL378" s="235">
        <f t="shared" si="64"/>
        <v>0</v>
      </c>
      <c r="BM378" s="234"/>
      <c r="BN378" s="234"/>
      <c r="BO378" s="234"/>
      <c r="BP378" s="234"/>
      <c r="BQ378" s="234"/>
      <c r="BR378" s="234"/>
      <c r="BS378" s="234"/>
      <c r="BT378" s="234"/>
      <c r="BU378" s="234"/>
      <c r="BV378" s="234"/>
      <c r="BW378" s="234"/>
      <c r="BX378" s="234"/>
      <c r="BY378" s="234"/>
      <c r="BZ378" s="234"/>
      <c r="CA378" s="234"/>
      <c r="CB378" s="234"/>
      <c r="CC378" s="234"/>
      <c r="CD378" s="234"/>
      <c r="CE378" s="234"/>
      <c r="CF378" s="234"/>
      <c r="CG378" s="234"/>
      <c r="CH378" s="234"/>
      <c r="CI378" s="234"/>
    </row>
    <row r="379" spans="1:87">
      <c r="A379" s="234" t="s">
        <v>592</v>
      </c>
      <c r="B379" s="231">
        <v>2.4300000000000002E-2</v>
      </c>
      <c r="C379" s="231">
        <v>2.4300000000000002E-2</v>
      </c>
      <c r="D379" s="220">
        <v>53272199.57</v>
      </c>
      <c r="E379" s="220">
        <v>53598308.670000002</v>
      </c>
      <c r="F379" s="220">
        <v>54528364.840000004</v>
      </c>
      <c r="G379" s="220">
        <v>55304198.359999999</v>
      </c>
      <c r="H379" s="220">
        <v>55498167.810000002</v>
      </c>
      <c r="I379" s="220">
        <v>55517517.140000001</v>
      </c>
      <c r="J379" s="220">
        <v>57045212.995000005</v>
      </c>
      <c r="K379" s="220">
        <v>59519914.185000002</v>
      </c>
      <c r="L379" s="220">
        <v>61734602.589999996</v>
      </c>
      <c r="M379" s="220">
        <v>66178447.520000003</v>
      </c>
      <c r="N379" s="220">
        <v>69522113.179999992</v>
      </c>
      <c r="O379" s="220">
        <v>69848128.605000004</v>
      </c>
      <c r="P379" s="220">
        <f t="shared" si="65"/>
        <v>711567175.46499991</v>
      </c>
      <c r="Q379" s="220">
        <v>70284934.280000001</v>
      </c>
      <c r="R379" s="220">
        <v>70732255.825000018</v>
      </c>
      <c r="S379" s="220">
        <v>71015056.045000017</v>
      </c>
      <c r="T379" s="220">
        <v>71379395.415000007</v>
      </c>
      <c r="U379" s="220">
        <v>71802153.675000012</v>
      </c>
      <c r="V379" s="220">
        <v>72446307.480000004</v>
      </c>
      <c r="W379" s="220">
        <v>73565503.954999998</v>
      </c>
      <c r="X379" s="220">
        <v>74683078.655000001</v>
      </c>
      <c r="Y379" s="220">
        <v>75551895.385000005</v>
      </c>
      <c r="Z379" s="220">
        <v>79264410.680000022</v>
      </c>
      <c r="AA379" s="220">
        <v>82562991.795000017</v>
      </c>
      <c r="AB379" s="220">
        <v>82589060.545000017</v>
      </c>
      <c r="AC379" s="220">
        <v>82657237.445000008</v>
      </c>
      <c r="AD379" s="220">
        <v>82725414.345000014</v>
      </c>
      <c r="AE379" s="220">
        <v>82758569.195000008</v>
      </c>
      <c r="AF379" s="220">
        <v>82845729.25</v>
      </c>
      <c r="AG379" s="220">
        <f t="shared" si="66"/>
        <v>943452352.40500021</v>
      </c>
      <c r="AH379" s="234"/>
      <c r="AI379" s="235">
        <f t="shared" si="69"/>
        <v>107876.2</v>
      </c>
      <c r="AJ379" s="235">
        <f t="shared" si="69"/>
        <v>108536.58</v>
      </c>
      <c r="AK379" s="235">
        <f t="shared" si="69"/>
        <v>110419.94</v>
      </c>
      <c r="AL379" s="235">
        <f t="shared" si="67"/>
        <v>111991</v>
      </c>
      <c r="AM379" s="235">
        <f t="shared" si="67"/>
        <v>112383.79</v>
      </c>
      <c r="AN379" s="235">
        <f t="shared" si="67"/>
        <v>112422.97</v>
      </c>
      <c r="AO379" s="235">
        <f t="shared" si="67"/>
        <v>115516.56</v>
      </c>
      <c r="AP379" s="235">
        <f t="shared" si="67"/>
        <v>120527.83</v>
      </c>
      <c r="AQ379" s="235">
        <f t="shared" si="67"/>
        <v>125012.57</v>
      </c>
      <c r="AR379" s="235">
        <f t="shared" si="71"/>
        <v>134011.35999999999</v>
      </c>
      <c r="AS379" s="235">
        <f t="shared" si="71"/>
        <v>140782.28</v>
      </c>
      <c r="AT379" s="235">
        <f t="shared" si="71"/>
        <v>141442.46</v>
      </c>
      <c r="AU379" s="236">
        <f t="shared" si="62"/>
        <v>1440923.5399999998</v>
      </c>
      <c r="AV379" s="236">
        <f t="shared" si="63"/>
        <v>142326.99</v>
      </c>
      <c r="AW379" s="236">
        <f t="shared" si="63"/>
        <v>143232.82</v>
      </c>
      <c r="AX379" s="236">
        <f t="shared" si="63"/>
        <v>143805.49</v>
      </c>
      <c r="AY379" s="236">
        <f t="shared" si="61"/>
        <v>144543.28</v>
      </c>
      <c r="AZ379" s="236">
        <f t="shared" si="70"/>
        <v>145399.35999999999</v>
      </c>
      <c r="BA379" s="236">
        <f t="shared" si="70"/>
        <v>146703.76999999999</v>
      </c>
      <c r="BB379" s="236">
        <f t="shared" si="70"/>
        <v>148970.15</v>
      </c>
      <c r="BC379" s="236">
        <f t="shared" si="68"/>
        <v>151233.23000000001</v>
      </c>
      <c r="BD379" s="236">
        <f t="shared" si="68"/>
        <v>152992.59</v>
      </c>
      <c r="BE379" s="236">
        <f t="shared" si="68"/>
        <v>160510.43</v>
      </c>
      <c r="BF379" s="236">
        <f t="shared" si="68"/>
        <v>167190.06</v>
      </c>
      <c r="BG379" s="236">
        <f t="shared" si="68"/>
        <v>167242.85</v>
      </c>
      <c r="BH379" s="236">
        <f t="shared" si="68"/>
        <v>167380.91</v>
      </c>
      <c r="BI379" s="236">
        <f t="shared" si="72"/>
        <v>167518.96</v>
      </c>
      <c r="BJ379" s="236">
        <f t="shared" si="72"/>
        <v>167586.1</v>
      </c>
      <c r="BK379" s="236">
        <f t="shared" si="72"/>
        <v>167762.6</v>
      </c>
      <c r="BL379" s="235">
        <f t="shared" si="64"/>
        <v>1910491.0100000002</v>
      </c>
      <c r="BM379" s="234"/>
      <c r="BN379" s="234"/>
      <c r="BO379" s="234"/>
      <c r="BP379" s="234"/>
      <c r="BQ379" s="234"/>
      <c r="BR379" s="234"/>
      <c r="BS379" s="234"/>
      <c r="BT379" s="234"/>
      <c r="BU379" s="234"/>
      <c r="BV379" s="234"/>
      <c r="BW379" s="234"/>
      <c r="BX379" s="234"/>
      <c r="BY379" s="234"/>
      <c r="BZ379" s="234"/>
      <c r="CA379" s="234"/>
      <c r="CB379" s="234"/>
      <c r="CC379" s="234"/>
      <c r="CD379" s="234"/>
      <c r="CE379" s="234"/>
      <c r="CF379" s="234"/>
      <c r="CG379" s="234"/>
      <c r="CH379" s="234"/>
      <c r="CI379" s="234"/>
    </row>
    <row r="380" spans="1:87">
      <c r="A380" s="234" t="s">
        <v>593</v>
      </c>
      <c r="B380" s="231">
        <v>2.4300000000000002E-2</v>
      </c>
      <c r="C380" s="231">
        <v>2.4300000000000002E-2</v>
      </c>
      <c r="D380" s="220">
        <v>6493349.9100000001</v>
      </c>
      <c r="E380" s="220">
        <v>6493349.9100000001</v>
      </c>
      <c r="F380" s="220">
        <v>6493349.9100000001</v>
      </c>
      <c r="G380" s="220">
        <v>6186170.4400000004</v>
      </c>
      <c r="H380" s="220">
        <v>5908728.3300000001</v>
      </c>
      <c r="I380" s="220">
        <v>5938465.7000000002</v>
      </c>
      <c r="J380" s="220">
        <v>6021467.0449999999</v>
      </c>
      <c r="K380" s="220">
        <v>6104468.3900000006</v>
      </c>
      <c r="L380" s="220">
        <v>6104468.3900000006</v>
      </c>
      <c r="M380" s="220">
        <v>6104468.3900000006</v>
      </c>
      <c r="N380" s="220">
        <v>6104468.3900000006</v>
      </c>
      <c r="O380" s="220">
        <v>6104468.3900000006</v>
      </c>
      <c r="P380" s="220">
        <f t="shared" si="65"/>
        <v>74057223.195000008</v>
      </c>
      <c r="Q380" s="220">
        <v>6104468.3900000006</v>
      </c>
      <c r="R380" s="220">
        <v>6104468.3900000006</v>
      </c>
      <c r="S380" s="220">
        <v>6104468.3900000006</v>
      </c>
      <c r="T380" s="220">
        <v>6104468.3900000006</v>
      </c>
      <c r="U380" s="220">
        <v>6104468.3900000006</v>
      </c>
      <c r="V380" s="220">
        <v>6104468.3900000006</v>
      </c>
      <c r="W380" s="220">
        <v>6112060.6400000006</v>
      </c>
      <c r="X380" s="220">
        <v>6180390.8900000006</v>
      </c>
      <c r="Y380" s="220">
        <v>6247711.8250000002</v>
      </c>
      <c r="Z380" s="220">
        <v>6904249.495000001</v>
      </c>
      <c r="AA380" s="220">
        <v>7554204.2300000004</v>
      </c>
      <c r="AB380" s="220">
        <v>7554204.2300000004</v>
      </c>
      <c r="AC380" s="220">
        <v>7554204.2300000004</v>
      </c>
      <c r="AD380" s="220">
        <v>7554204.2300000004</v>
      </c>
      <c r="AE380" s="220">
        <v>7554204.2300000004</v>
      </c>
      <c r="AF380" s="220">
        <v>7554204.2300000004</v>
      </c>
      <c r="AG380" s="220">
        <f t="shared" si="66"/>
        <v>82978575.01000002</v>
      </c>
      <c r="AH380" s="234"/>
      <c r="AI380" s="235">
        <f t="shared" si="69"/>
        <v>13149.03</v>
      </c>
      <c r="AJ380" s="235">
        <f t="shared" si="69"/>
        <v>13149.03</v>
      </c>
      <c r="AK380" s="235">
        <f t="shared" si="69"/>
        <v>13149.03</v>
      </c>
      <c r="AL380" s="235">
        <f t="shared" si="67"/>
        <v>12527</v>
      </c>
      <c r="AM380" s="235">
        <f t="shared" si="67"/>
        <v>11965.17</v>
      </c>
      <c r="AN380" s="235">
        <f t="shared" si="67"/>
        <v>12025.39</v>
      </c>
      <c r="AO380" s="235">
        <f t="shared" si="67"/>
        <v>12193.47</v>
      </c>
      <c r="AP380" s="235">
        <f t="shared" si="67"/>
        <v>12361.55</v>
      </c>
      <c r="AQ380" s="235">
        <f t="shared" si="67"/>
        <v>12361.55</v>
      </c>
      <c r="AR380" s="235">
        <f t="shared" si="71"/>
        <v>12361.55</v>
      </c>
      <c r="AS380" s="235">
        <f t="shared" si="71"/>
        <v>12361.55</v>
      </c>
      <c r="AT380" s="235">
        <f t="shared" si="71"/>
        <v>12361.55</v>
      </c>
      <c r="AU380" s="236">
        <f t="shared" si="62"/>
        <v>149965.87</v>
      </c>
      <c r="AV380" s="236">
        <f t="shared" si="63"/>
        <v>12361.55</v>
      </c>
      <c r="AW380" s="236">
        <f t="shared" si="63"/>
        <v>12361.55</v>
      </c>
      <c r="AX380" s="236">
        <f t="shared" si="63"/>
        <v>12361.55</v>
      </c>
      <c r="AY380" s="236">
        <f t="shared" si="61"/>
        <v>12361.55</v>
      </c>
      <c r="AZ380" s="236">
        <f t="shared" si="70"/>
        <v>12361.55</v>
      </c>
      <c r="BA380" s="236">
        <f t="shared" si="70"/>
        <v>12361.55</v>
      </c>
      <c r="BB380" s="236">
        <f t="shared" si="70"/>
        <v>12376.92</v>
      </c>
      <c r="BC380" s="236">
        <f t="shared" si="68"/>
        <v>12515.29</v>
      </c>
      <c r="BD380" s="236">
        <f t="shared" si="68"/>
        <v>12651.62</v>
      </c>
      <c r="BE380" s="236">
        <f t="shared" si="68"/>
        <v>13981.11</v>
      </c>
      <c r="BF380" s="236">
        <f t="shared" si="68"/>
        <v>15297.26</v>
      </c>
      <c r="BG380" s="236">
        <f t="shared" si="68"/>
        <v>15297.26</v>
      </c>
      <c r="BH380" s="236">
        <f t="shared" si="68"/>
        <v>15297.26</v>
      </c>
      <c r="BI380" s="236">
        <f t="shared" si="72"/>
        <v>15297.26</v>
      </c>
      <c r="BJ380" s="236">
        <f t="shared" si="72"/>
        <v>15297.26</v>
      </c>
      <c r="BK380" s="236">
        <f t="shared" si="72"/>
        <v>15297.26</v>
      </c>
      <c r="BL380" s="235">
        <f t="shared" si="64"/>
        <v>168031.6</v>
      </c>
      <c r="BM380" s="234"/>
      <c r="BN380" s="234"/>
      <c r="BO380" s="234"/>
      <c r="BP380" s="234"/>
      <c r="BQ380" s="234"/>
      <c r="BR380" s="234"/>
      <c r="BS380" s="234"/>
      <c r="BT380" s="234"/>
      <c r="BU380" s="234"/>
      <c r="BV380" s="234"/>
      <c r="BW380" s="234"/>
      <c r="BX380" s="234"/>
      <c r="BY380" s="234"/>
      <c r="BZ380" s="234"/>
      <c r="CA380" s="234"/>
      <c r="CB380" s="234"/>
      <c r="CC380" s="234"/>
      <c r="CD380" s="234"/>
      <c r="CE380" s="234"/>
      <c r="CF380" s="234"/>
      <c r="CG380" s="234"/>
      <c r="CH380" s="234"/>
      <c r="CI380" s="234"/>
    </row>
    <row r="381" spans="1:87">
      <c r="A381" s="234" t="s">
        <v>594</v>
      </c>
      <c r="B381" s="231">
        <v>2.4300000000000002E-2</v>
      </c>
      <c r="C381" s="231">
        <v>2.4300000000000002E-2</v>
      </c>
      <c r="D381" s="220">
        <v>55125.86</v>
      </c>
      <c r="E381" s="220">
        <v>55125.86</v>
      </c>
      <c r="F381" s="220">
        <v>55125.86</v>
      </c>
      <c r="G381" s="220">
        <v>55125.86</v>
      </c>
      <c r="H381" s="220">
        <v>55125.86</v>
      </c>
      <c r="I381" s="220">
        <v>55125.86</v>
      </c>
      <c r="J381" s="220">
        <v>55125.86</v>
      </c>
      <c r="K381" s="220">
        <v>55125.86</v>
      </c>
      <c r="L381" s="220">
        <v>55125.86</v>
      </c>
      <c r="M381" s="220">
        <v>55125.86</v>
      </c>
      <c r="N381" s="220">
        <v>55125.86</v>
      </c>
      <c r="O381" s="220">
        <v>55125.86</v>
      </c>
      <c r="P381" s="220">
        <f t="shared" si="65"/>
        <v>661510.31999999995</v>
      </c>
      <c r="Q381" s="220">
        <v>55125.86</v>
      </c>
      <c r="R381" s="220">
        <v>55125.86</v>
      </c>
      <c r="S381" s="220">
        <v>55125.86</v>
      </c>
      <c r="T381" s="220">
        <v>55125.86</v>
      </c>
      <c r="U381" s="220">
        <v>55125.86</v>
      </c>
      <c r="V381" s="220">
        <v>55125.86</v>
      </c>
      <c r="W381" s="220">
        <v>55125.86</v>
      </c>
      <c r="X381" s="220">
        <v>55125.86</v>
      </c>
      <c r="Y381" s="220">
        <v>55125.86</v>
      </c>
      <c r="Z381" s="220">
        <v>55125.86</v>
      </c>
      <c r="AA381" s="220">
        <v>55125.86</v>
      </c>
      <c r="AB381" s="220">
        <v>55125.86</v>
      </c>
      <c r="AC381" s="220">
        <v>55125.86</v>
      </c>
      <c r="AD381" s="220">
        <v>55125.86</v>
      </c>
      <c r="AE381" s="220">
        <v>55125.86</v>
      </c>
      <c r="AF381" s="220">
        <v>55125.86</v>
      </c>
      <c r="AG381" s="220">
        <f t="shared" si="66"/>
        <v>661510.31999999995</v>
      </c>
      <c r="AH381" s="234"/>
      <c r="AI381" s="235">
        <f t="shared" si="69"/>
        <v>111.63</v>
      </c>
      <c r="AJ381" s="235">
        <f t="shared" si="69"/>
        <v>111.63</v>
      </c>
      <c r="AK381" s="235">
        <f t="shared" si="69"/>
        <v>111.63</v>
      </c>
      <c r="AL381" s="235">
        <f t="shared" si="67"/>
        <v>111.63</v>
      </c>
      <c r="AM381" s="235">
        <f t="shared" si="67"/>
        <v>111.63</v>
      </c>
      <c r="AN381" s="235">
        <f t="shared" si="67"/>
        <v>111.63</v>
      </c>
      <c r="AO381" s="235">
        <f t="shared" si="67"/>
        <v>111.63</v>
      </c>
      <c r="AP381" s="235">
        <f t="shared" si="67"/>
        <v>111.63</v>
      </c>
      <c r="AQ381" s="235">
        <f t="shared" si="67"/>
        <v>111.63</v>
      </c>
      <c r="AR381" s="235">
        <f t="shared" si="71"/>
        <v>111.63</v>
      </c>
      <c r="AS381" s="235">
        <f t="shared" si="71"/>
        <v>111.63</v>
      </c>
      <c r="AT381" s="235">
        <f t="shared" si="71"/>
        <v>111.63</v>
      </c>
      <c r="AU381" s="236">
        <f t="shared" si="62"/>
        <v>1339.56</v>
      </c>
      <c r="AV381" s="236">
        <f t="shared" si="63"/>
        <v>111.63</v>
      </c>
      <c r="AW381" s="236">
        <f t="shared" si="63"/>
        <v>111.63</v>
      </c>
      <c r="AX381" s="236">
        <f t="shared" si="63"/>
        <v>111.63</v>
      </c>
      <c r="AY381" s="236">
        <f t="shared" si="61"/>
        <v>111.63</v>
      </c>
      <c r="AZ381" s="236">
        <f t="shared" si="70"/>
        <v>111.63</v>
      </c>
      <c r="BA381" s="236">
        <f t="shared" si="70"/>
        <v>111.63</v>
      </c>
      <c r="BB381" s="236">
        <f t="shared" si="70"/>
        <v>111.63</v>
      </c>
      <c r="BC381" s="236">
        <f t="shared" si="68"/>
        <v>111.63</v>
      </c>
      <c r="BD381" s="236">
        <f t="shared" si="68"/>
        <v>111.63</v>
      </c>
      <c r="BE381" s="236">
        <f t="shared" si="68"/>
        <v>111.63</v>
      </c>
      <c r="BF381" s="236">
        <f t="shared" si="68"/>
        <v>111.63</v>
      </c>
      <c r="BG381" s="236">
        <f t="shared" si="68"/>
        <v>111.63</v>
      </c>
      <c r="BH381" s="236">
        <f t="shared" si="68"/>
        <v>111.63</v>
      </c>
      <c r="BI381" s="236">
        <f t="shared" si="72"/>
        <v>111.63</v>
      </c>
      <c r="BJ381" s="236">
        <f t="shared" si="72"/>
        <v>111.63</v>
      </c>
      <c r="BK381" s="236">
        <f t="shared" si="72"/>
        <v>111.63</v>
      </c>
      <c r="BL381" s="235">
        <f t="shared" si="64"/>
        <v>1339.56</v>
      </c>
      <c r="BM381" s="234"/>
      <c r="BN381" s="234"/>
      <c r="BO381" s="234"/>
      <c r="BP381" s="234"/>
      <c r="BQ381" s="234"/>
      <c r="BR381" s="234"/>
      <c r="BS381" s="234"/>
      <c r="BT381" s="234"/>
      <c r="BU381" s="234"/>
      <c r="BV381" s="234"/>
      <c r="BW381" s="234"/>
      <c r="BX381" s="234"/>
      <c r="BY381" s="234"/>
      <c r="BZ381" s="234"/>
      <c r="CA381" s="234"/>
      <c r="CB381" s="234"/>
      <c r="CC381" s="234"/>
      <c r="CD381" s="234"/>
      <c r="CE381" s="234"/>
      <c r="CF381" s="234"/>
      <c r="CG381" s="234"/>
      <c r="CH381" s="234"/>
      <c r="CI381" s="234"/>
    </row>
    <row r="382" spans="1:87">
      <c r="A382" s="234" t="s">
        <v>595</v>
      </c>
      <c r="B382" s="231">
        <v>2.4300000000000002E-2</v>
      </c>
      <c r="C382" s="231">
        <v>2.4300000000000002E-2</v>
      </c>
      <c r="D382" s="220">
        <v>4927267.08</v>
      </c>
      <c r="E382" s="220">
        <v>4927267.08</v>
      </c>
      <c r="F382" s="220">
        <v>4927267.08</v>
      </c>
      <c r="G382" s="220">
        <v>4927267.08</v>
      </c>
      <c r="H382" s="220">
        <v>4927267.08</v>
      </c>
      <c r="I382" s="220">
        <v>4927267.08</v>
      </c>
      <c r="J382" s="220">
        <v>4927267.08</v>
      </c>
      <c r="K382" s="220">
        <v>4927267.08</v>
      </c>
      <c r="L382" s="220">
        <v>4927267.08</v>
      </c>
      <c r="M382" s="220">
        <v>4927267.08</v>
      </c>
      <c r="N382" s="220">
        <v>4927267.08</v>
      </c>
      <c r="O382" s="220">
        <v>4927267.08</v>
      </c>
      <c r="P382" s="220">
        <f t="shared" si="65"/>
        <v>59127204.959999986</v>
      </c>
      <c r="Q382" s="220">
        <v>4927267.08</v>
      </c>
      <c r="R382" s="220">
        <v>4927267.08</v>
      </c>
      <c r="S382" s="220">
        <v>4927267.08</v>
      </c>
      <c r="T382" s="220">
        <v>4927267.08</v>
      </c>
      <c r="U382" s="220">
        <v>4927267.08</v>
      </c>
      <c r="V382" s="220">
        <v>4927267.08</v>
      </c>
      <c r="W382" s="220">
        <v>4927267.08</v>
      </c>
      <c r="X382" s="220">
        <v>4927267.08</v>
      </c>
      <c r="Y382" s="220">
        <v>4927267.08</v>
      </c>
      <c r="Z382" s="220">
        <v>4927267.08</v>
      </c>
      <c r="AA382" s="220">
        <v>4927267.08</v>
      </c>
      <c r="AB382" s="220">
        <v>4927267.08</v>
      </c>
      <c r="AC382" s="220">
        <v>4927267.08</v>
      </c>
      <c r="AD382" s="220">
        <v>4927267.08</v>
      </c>
      <c r="AE382" s="220">
        <v>4927267.08</v>
      </c>
      <c r="AF382" s="220">
        <v>4927267.08</v>
      </c>
      <c r="AG382" s="220">
        <f t="shared" si="66"/>
        <v>59127204.959999986</v>
      </c>
      <c r="AH382" s="234"/>
      <c r="AI382" s="235">
        <f t="shared" si="69"/>
        <v>9977.7199999999993</v>
      </c>
      <c r="AJ382" s="235">
        <f t="shared" si="69"/>
        <v>9977.7199999999993</v>
      </c>
      <c r="AK382" s="235">
        <f t="shared" si="69"/>
        <v>9977.7199999999993</v>
      </c>
      <c r="AL382" s="235">
        <f t="shared" si="67"/>
        <v>9977.7199999999993</v>
      </c>
      <c r="AM382" s="235">
        <f t="shared" si="67"/>
        <v>9977.7199999999993</v>
      </c>
      <c r="AN382" s="235">
        <f t="shared" si="67"/>
        <v>9977.7199999999993</v>
      </c>
      <c r="AO382" s="235">
        <f t="shared" si="67"/>
        <v>9977.7199999999993</v>
      </c>
      <c r="AP382" s="235">
        <f t="shared" si="67"/>
        <v>9977.7199999999993</v>
      </c>
      <c r="AQ382" s="235">
        <f t="shared" si="67"/>
        <v>9977.7199999999993</v>
      </c>
      <c r="AR382" s="235">
        <f t="shared" si="71"/>
        <v>9977.7199999999993</v>
      </c>
      <c r="AS382" s="235">
        <f t="shared" si="71"/>
        <v>9977.7199999999993</v>
      </c>
      <c r="AT382" s="235">
        <f t="shared" si="71"/>
        <v>9977.7199999999993</v>
      </c>
      <c r="AU382" s="236">
        <f t="shared" si="62"/>
        <v>119732.64</v>
      </c>
      <c r="AV382" s="236">
        <f t="shared" si="63"/>
        <v>9977.7199999999993</v>
      </c>
      <c r="AW382" s="236">
        <f t="shared" si="63"/>
        <v>9977.7199999999993</v>
      </c>
      <c r="AX382" s="236">
        <f t="shared" si="63"/>
        <v>9977.7199999999993</v>
      </c>
      <c r="AY382" s="236">
        <f t="shared" si="61"/>
        <v>9977.7199999999993</v>
      </c>
      <c r="AZ382" s="236">
        <f t="shared" si="70"/>
        <v>9977.7199999999993</v>
      </c>
      <c r="BA382" s="236">
        <f t="shared" si="70"/>
        <v>9977.7199999999993</v>
      </c>
      <c r="BB382" s="236">
        <f t="shared" si="70"/>
        <v>9977.7199999999993</v>
      </c>
      <c r="BC382" s="236">
        <f t="shared" si="68"/>
        <v>9977.7199999999993</v>
      </c>
      <c r="BD382" s="236">
        <f t="shared" si="68"/>
        <v>9977.7199999999993</v>
      </c>
      <c r="BE382" s="236">
        <f t="shared" si="68"/>
        <v>9977.7199999999993</v>
      </c>
      <c r="BF382" s="236">
        <f t="shared" si="68"/>
        <v>9977.7199999999993</v>
      </c>
      <c r="BG382" s="236">
        <f t="shared" si="68"/>
        <v>9977.7199999999993</v>
      </c>
      <c r="BH382" s="236">
        <f t="shared" si="68"/>
        <v>9977.7199999999993</v>
      </c>
      <c r="BI382" s="236">
        <f t="shared" si="72"/>
        <v>9977.7199999999993</v>
      </c>
      <c r="BJ382" s="236">
        <f t="shared" si="72"/>
        <v>9977.7199999999993</v>
      </c>
      <c r="BK382" s="236">
        <f t="shared" si="72"/>
        <v>9977.7199999999993</v>
      </c>
      <c r="BL382" s="235">
        <f t="shared" si="64"/>
        <v>119732.64</v>
      </c>
      <c r="BM382" s="234"/>
      <c r="BN382" s="234"/>
      <c r="BO382" s="234"/>
      <c r="BP382" s="234"/>
      <c r="BQ382" s="234"/>
      <c r="BR382" s="234"/>
      <c r="BS382" s="234"/>
      <c r="BT382" s="234"/>
      <c r="BU382" s="234"/>
      <c r="BV382" s="234"/>
      <c r="BW382" s="234"/>
      <c r="BX382" s="234"/>
      <c r="BY382" s="234"/>
      <c r="BZ382" s="234"/>
      <c r="CA382" s="234"/>
      <c r="CB382" s="234"/>
      <c r="CC382" s="234"/>
      <c r="CD382" s="234"/>
      <c r="CE382" s="234"/>
      <c r="CF382" s="234"/>
      <c r="CG382" s="234"/>
      <c r="CH382" s="234"/>
      <c r="CI382" s="234"/>
    </row>
    <row r="383" spans="1:87">
      <c r="A383" s="234" t="s">
        <v>596</v>
      </c>
      <c r="B383" s="231">
        <v>2.4300000000000002E-2</v>
      </c>
      <c r="C383" s="231">
        <v>2.4300000000000002E-2</v>
      </c>
      <c r="D383" s="220">
        <v>10865641.02</v>
      </c>
      <c r="E383" s="220">
        <v>10865641.02</v>
      </c>
      <c r="F383" s="220">
        <v>10865641.02</v>
      </c>
      <c r="G383" s="220">
        <v>10865641.02</v>
      </c>
      <c r="H383" s="220">
        <v>10865641.02</v>
      </c>
      <c r="I383" s="220">
        <v>10865641.02</v>
      </c>
      <c r="J383" s="220">
        <v>11706100.189999999</v>
      </c>
      <c r="K383" s="220">
        <v>13477460.664999999</v>
      </c>
      <c r="L383" s="220">
        <v>14408361.969999999</v>
      </c>
      <c r="M383" s="220">
        <v>14408361.969999999</v>
      </c>
      <c r="N383" s="220">
        <v>14408361.969999999</v>
      </c>
      <c r="O383" s="220">
        <v>14408361.969999999</v>
      </c>
      <c r="P383" s="220">
        <f t="shared" si="65"/>
        <v>148010854.85499999</v>
      </c>
      <c r="Q383" s="220">
        <v>14408361.969999999</v>
      </c>
      <c r="R383" s="220">
        <v>14408361.969999999</v>
      </c>
      <c r="S383" s="220">
        <v>14408361.969999999</v>
      </c>
      <c r="T383" s="220">
        <v>14408361.969999999</v>
      </c>
      <c r="U383" s="220">
        <v>14408361.969999999</v>
      </c>
      <c r="V383" s="220">
        <v>14408361.969999999</v>
      </c>
      <c r="W383" s="220">
        <v>14408361.969999999</v>
      </c>
      <c r="X383" s="220">
        <v>14520361.829999998</v>
      </c>
      <c r="Y383" s="220">
        <v>14632361.689999999</v>
      </c>
      <c r="Z383" s="220">
        <v>14632361.689999999</v>
      </c>
      <c r="AA383" s="220">
        <v>14632361.689999999</v>
      </c>
      <c r="AB383" s="220">
        <v>14632361.689999999</v>
      </c>
      <c r="AC383" s="220">
        <v>14632361.689999999</v>
      </c>
      <c r="AD383" s="220">
        <v>14632361.689999999</v>
      </c>
      <c r="AE383" s="220">
        <v>14632361.689999999</v>
      </c>
      <c r="AF383" s="220">
        <v>14632361.689999999</v>
      </c>
      <c r="AG383" s="220">
        <f t="shared" si="66"/>
        <v>174804341.25999999</v>
      </c>
      <c r="AH383" s="234"/>
      <c r="AI383" s="235">
        <f t="shared" si="69"/>
        <v>22002.92</v>
      </c>
      <c r="AJ383" s="235">
        <f t="shared" si="69"/>
        <v>22002.92</v>
      </c>
      <c r="AK383" s="235">
        <f t="shared" si="69"/>
        <v>22002.92</v>
      </c>
      <c r="AL383" s="235">
        <f t="shared" si="67"/>
        <v>22002.92</v>
      </c>
      <c r="AM383" s="235">
        <f t="shared" si="67"/>
        <v>22002.92</v>
      </c>
      <c r="AN383" s="235">
        <f t="shared" si="67"/>
        <v>22002.92</v>
      </c>
      <c r="AO383" s="235">
        <f t="shared" si="67"/>
        <v>23704.85</v>
      </c>
      <c r="AP383" s="235">
        <f t="shared" si="67"/>
        <v>27291.86</v>
      </c>
      <c r="AQ383" s="235">
        <f t="shared" si="67"/>
        <v>29176.93</v>
      </c>
      <c r="AR383" s="235">
        <f t="shared" si="71"/>
        <v>29176.93</v>
      </c>
      <c r="AS383" s="235">
        <f t="shared" si="71"/>
        <v>29176.93</v>
      </c>
      <c r="AT383" s="235">
        <f t="shared" si="71"/>
        <v>29176.93</v>
      </c>
      <c r="AU383" s="236">
        <f t="shared" si="62"/>
        <v>299721.94999999995</v>
      </c>
      <c r="AV383" s="236">
        <f t="shared" si="63"/>
        <v>29176.93</v>
      </c>
      <c r="AW383" s="236">
        <f t="shared" si="63"/>
        <v>29176.93</v>
      </c>
      <c r="AX383" s="236">
        <f t="shared" si="63"/>
        <v>29176.93</v>
      </c>
      <c r="AY383" s="236">
        <f t="shared" si="61"/>
        <v>29176.93</v>
      </c>
      <c r="AZ383" s="236">
        <f t="shared" si="70"/>
        <v>29176.93</v>
      </c>
      <c r="BA383" s="236">
        <f t="shared" si="70"/>
        <v>29176.93</v>
      </c>
      <c r="BB383" s="236">
        <f t="shared" si="70"/>
        <v>29176.93</v>
      </c>
      <c r="BC383" s="236">
        <f t="shared" si="68"/>
        <v>29403.73</v>
      </c>
      <c r="BD383" s="236">
        <f t="shared" si="68"/>
        <v>29630.53</v>
      </c>
      <c r="BE383" s="236">
        <f t="shared" si="68"/>
        <v>29630.53</v>
      </c>
      <c r="BF383" s="236">
        <f t="shared" si="68"/>
        <v>29630.53</v>
      </c>
      <c r="BG383" s="236">
        <f t="shared" si="68"/>
        <v>29630.53</v>
      </c>
      <c r="BH383" s="236">
        <f t="shared" si="68"/>
        <v>29630.53</v>
      </c>
      <c r="BI383" s="236">
        <f t="shared" si="72"/>
        <v>29630.53</v>
      </c>
      <c r="BJ383" s="236">
        <f t="shared" si="72"/>
        <v>29630.53</v>
      </c>
      <c r="BK383" s="236">
        <f t="shared" si="72"/>
        <v>29630.53</v>
      </c>
      <c r="BL383" s="235">
        <f t="shared" si="64"/>
        <v>353978.76</v>
      </c>
      <c r="BM383" s="234"/>
      <c r="BN383" s="234"/>
      <c r="BO383" s="234"/>
      <c r="BP383" s="234"/>
      <c r="BQ383" s="234"/>
      <c r="BR383" s="234"/>
      <c r="BS383" s="234"/>
      <c r="BT383" s="234"/>
      <c r="BU383" s="234"/>
      <c r="BV383" s="234"/>
      <c r="BW383" s="234"/>
      <c r="BX383" s="234"/>
      <c r="BY383" s="234"/>
      <c r="BZ383" s="234"/>
      <c r="CA383" s="234"/>
      <c r="CB383" s="234"/>
      <c r="CC383" s="234"/>
      <c r="CD383" s="234"/>
      <c r="CE383" s="234"/>
      <c r="CF383" s="234"/>
      <c r="CG383" s="234"/>
      <c r="CH383" s="234"/>
      <c r="CI383" s="234"/>
    </row>
    <row r="384" spans="1:87">
      <c r="A384" s="234" t="s">
        <v>597</v>
      </c>
      <c r="B384" s="231">
        <v>2.4300000000000002E-2</v>
      </c>
      <c r="C384" s="231">
        <v>2.4300000000000002E-2</v>
      </c>
      <c r="D384" s="220">
        <v>2772002.85</v>
      </c>
      <c r="E384" s="220">
        <v>2772002.85</v>
      </c>
      <c r="F384" s="220">
        <v>2772002.85</v>
      </c>
      <c r="G384" s="220">
        <v>2772002.85</v>
      </c>
      <c r="H384" s="220">
        <v>2772002.85</v>
      </c>
      <c r="I384" s="220">
        <v>2772002.85</v>
      </c>
      <c r="J384" s="220">
        <v>2772002.85</v>
      </c>
      <c r="K384" s="220">
        <v>2772002.85</v>
      </c>
      <c r="L384" s="220">
        <v>2772002.85</v>
      </c>
      <c r="M384" s="220">
        <v>2772002.85</v>
      </c>
      <c r="N384" s="220">
        <v>2772002.85</v>
      </c>
      <c r="O384" s="220">
        <v>2772002.85</v>
      </c>
      <c r="P384" s="220">
        <f t="shared" si="65"/>
        <v>33264034.200000007</v>
      </c>
      <c r="Q384" s="220">
        <v>2772002.85</v>
      </c>
      <c r="R384" s="220">
        <v>2772002.85</v>
      </c>
      <c r="S384" s="220">
        <v>2772002.85</v>
      </c>
      <c r="T384" s="220">
        <v>2772002.85</v>
      </c>
      <c r="U384" s="220">
        <v>2772002.85</v>
      </c>
      <c r="V384" s="220">
        <v>2772002.85</v>
      </c>
      <c r="W384" s="220">
        <v>2772002.85</v>
      </c>
      <c r="X384" s="220">
        <v>2772002.85</v>
      </c>
      <c r="Y384" s="220">
        <v>2772002.85</v>
      </c>
      <c r="Z384" s="220">
        <v>2772002.85</v>
      </c>
      <c r="AA384" s="220">
        <v>2772002.85</v>
      </c>
      <c r="AB384" s="220">
        <v>2772002.85</v>
      </c>
      <c r="AC384" s="220">
        <v>2772002.85</v>
      </c>
      <c r="AD384" s="220">
        <v>2772002.85</v>
      </c>
      <c r="AE384" s="220">
        <v>2772002.85</v>
      </c>
      <c r="AF384" s="220">
        <v>2772002.85</v>
      </c>
      <c r="AG384" s="220">
        <f t="shared" si="66"/>
        <v>33264034.200000007</v>
      </c>
      <c r="AH384" s="234"/>
      <c r="AI384" s="235">
        <f t="shared" si="69"/>
        <v>5613.31</v>
      </c>
      <c r="AJ384" s="235">
        <f t="shared" si="69"/>
        <v>5613.31</v>
      </c>
      <c r="AK384" s="235">
        <f t="shared" si="69"/>
        <v>5613.31</v>
      </c>
      <c r="AL384" s="235">
        <f t="shared" si="67"/>
        <v>5613.31</v>
      </c>
      <c r="AM384" s="235">
        <f t="shared" si="67"/>
        <v>5613.31</v>
      </c>
      <c r="AN384" s="235">
        <f t="shared" si="67"/>
        <v>5613.31</v>
      </c>
      <c r="AO384" s="235">
        <f t="shared" si="67"/>
        <v>5613.31</v>
      </c>
      <c r="AP384" s="235">
        <f t="shared" si="67"/>
        <v>5613.31</v>
      </c>
      <c r="AQ384" s="235">
        <f t="shared" si="67"/>
        <v>5613.31</v>
      </c>
      <c r="AR384" s="235">
        <f t="shared" si="71"/>
        <v>5613.31</v>
      </c>
      <c r="AS384" s="235">
        <f t="shared" si="71"/>
        <v>5613.31</v>
      </c>
      <c r="AT384" s="235">
        <f t="shared" si="71"/>
        <v>5613.31</v>
      </c>
      <c r="AU384" s="236">
        <f t="shared" si="62"/>
        <v>67359.719999999987</v>
      </c>
      <c r="AV384" s="236">
        <f t="shared" si="63"/>
        <v>5613.31</v>
      </c>
      <c r="AW384" s="236">
        <f t="shared" si="63"/>
        <v>5613.31</v>
      </c>
      <c r="AX384" s="236">
        <f t="shared" si="63"/>
        <v>5613.31</v>
      </c>
      <c r="AY384" s="236">
        <f t="shared" si="61"/>
        <v>5613.31</v>
      </c>
      <c r="AZ384" s="236">
        <f t="shared" si="70"/>
        <v>5613.31</v>
      </c>
      <c r="BA384" s="236">
        <f t="shared" si="70"/>
        <v>5613.31</v>
      </c>
      <c r="BB384" s="236">
        <f t="shared" si="70"/>
        <v>5613.31</v>
      </c>
      <c r="BC384" s="236">
        <f t="shared" si="68"/>
        <v>5613.31</v>
      </c>
      <c r="BD384" s="236">
        <f t="shared" si="68"/>
        <v>5613.31</v>
      </c>
      <c r="BE384" s="236">
        <f t="shared" si="68"/>
        <v>5613.31</v>
      </c>
      <c r="BF384" s="236">
        <f t="shared" si="68"/>
        <v>5613.31</v>
      </c>
      <c r="BG384" s="236">
        <f t="shared" si="68"/>
        <v>5613.31</v>
      </c>
      <c r="BH384" s="236">
        <f t="shared" si="68"/>
        <v>5613.31</v>
      </c>
      <c r="BI384" s="236">
        <f t="shared" si="72"/>
        <v>5613.31</v>
      </c>
      <c r="BJ384" s="236">
        <f t="shared" si="72"/>
        <v>5613.31</v>
      </c>
      <c r="BK384" s="236">
        <f t="shared" si="72"/>
        <v>5613.31</v>
      </c>
      <c r="BL384" s="235">
        <f t="shared" si="64"/>
        <v>67359.719999999987</v>
      </c>
      <c r="BM384" s="234"/>
      <c r="BN384" s="234"/>
      <c r="BO384" s="234"/>
      <c r="BP384" s="234"/>
      <c r="BQ384" s="234"/>
      <c r="BR384" s="234"/>
      <c r="BS384" s="234"/>
      <c r="BT384" s="234"/>
      <c r="BU384" s="234"/>
      <c r="BV384" s="234"/>
      <c r="BW384" s="234"/>
      <c r="BX384" s="234"/>
      <c r="BY384" s="234"/>
      <c r="BZ384" s="234"/>
      <c r="CA384" s="234"/>
      <c r="CB384" s="234"/>
      <c r="CC384" s="234"/>
      <c r="CD384" s="234"/>
      <c r="CE384" s="234"/>
      <c r="CF384" s="234"/>
      <c r="CG384" s="234"/>
      <c r="CH384" s="234"/>
      <c r="CI384" s="234"/>
    </row>
    <row r="385" spans="1:87">
      <c r="A385" s="234" t="s">
        <v>598</v>
      </c>
      <c r="B385" s="231">
        <v>1.43E-2</v>
      </c>
      <c r="C385" s="231">
        <v>1.43E-2</v>
      </c>
      <c r="D385" s="220">
        <v>0</v>
      </c>
      <c r="E385" s="220">
        <v>0</v>
      </c>
      <c r="F385" s="220">
        <v>0</v>
      </c>
      <c r="G385" s="220">
        <v>0</v>
      </c>
      <c r="H385" s="220">
        <v>0</v>
      </c>
      <c r="I385" s="220">
        <v>0</v>
      </c>
      <c r="J385" s="220">
        <v>0</v>
      </c>
      <c r="K385" s="220">
        <v>0</v>
      </c>
      <c r="L385" s="220">
        <v>0</v>
      </c>
      <c r="M385" s="220">
        <v>0</v>
      </c>
      <c r="N385" s="220">
        <v>0</v>
      </c>
      <c r="O385" s="220">
        <v>0</v>
      </c>
      <c r="P385" s="220">
        <f t="shared" si="65"/>
        <v>0</v>
      </c>
      <c r="Q385" s="220">
        <v>0</v>
      </c>
      <c r="R385" s="220">
        <v>0</v>
      </c>
      <c r="S385" s="220">
        <v>0</v>
      </c>
      <c r="T385" s="220">
        <v>0</v>
      </c>
      <c r="U385" s="220">
        <v>0</v>
      </c>
      <c r="V385" s="220">
        <v>0</v>
      </c>
      <c r="W385" s="220">
        <v>0</v>
      </c>
      <c r="X385" s="220">
        <v>0</v>
      </c>
      <c r="Y385" s="220">
        <v>0</v>
      </c>
      <c r="Z385" s="220">
        <v>0</v>
      </c>
      <c r="AA385" s="220">
        <v>0</v>
      </c>
      <c r="AB385" s="220">
        <v>0</v>
      </c>
      <c r="AC385" s="220">
        <v>0</v>
      </c>
      <c r="AD385" s="220">
        <v>0</v>
      </c>
      <c r="AE385" s="220">
        <v>0</v>
      </c>
      <c r="AF385" s="220">
        <v>0</v>
      </c>
      <c r="AG385" s="220">
        <f t="shared" si="66"/>
        <v>0</v>
      </c>
      <c r="AH385" s="234"/>
      <c r="AI385" s="235">
        <f t="shared" si="69"/>
        <v>0</v>
      </c>
      <c r="AJ385" s="235">
        <f t="shared" si="69"/>
        <v>0</v>
      </c>
      <c r="AK385" s="235">
        <f t="shared" si="69"/>
        <v>0</v>
      </c>
      <c r="AL385" s="235">
        <f t="shared" si="67"/>
        <v>0</v>
      </c>
      <c r="AM385" s="235">
        <f t="shared" si="67"/>
        <v>0</v>
      </c>
      <c r="AN385" s="235">
        <f t="shared" si="67"/>
        <v>0</v>
      </c>
      <c r="AO385" s="235">
        <f t="shared" si="67"/>
        <v>0</v>
      </c>
      <c r="AP385" s="235">
        <f t="shared" si="67"/>
        <v>0</v>
      </c>
      <c r="AQ385" s="235">
        <f t="shared" si="67"/>
        <v>0</v>
      </c>
      <c r="AR385" s="235">
        <f t="shared" si="71"/>
        <v>0</v>
      </c>
      <c r="AS385" s="235">
        <f t="shared" si="71"/>
        <v>0</v>
      </c>
      <c r="AT385" s="235">
        <f t="shared" si="71"/>
        <v>0</v>
      </c>
      <c r="AU385" s="236">
        <f t="shared" si="62"/>
        <v>0</v>
      </c>
      <c r="AV385" s="236">
        <f t="shared" si="63"/>
        <v>0</v>
      </c>
      <c r="AW385" s="236">
        <f t="shared" si="63"/>
        <v>0</v>
      </c>
      <c r="AX385" s="236">
        <f t="shared" si="63"/>
        <v>0</v>
      </c>
      <c r="AY385" s="236">
        <f t="shared" si="61"/>
        <v>0</v>
      </c>
      <c r="AZ385" s="236">
        <f t="shared" si="70"/>
        <v>0</v>
      </c>
      <c r="BA385" s="236">
        <f t="shared" si="70"/>
        <v>0</v>
      </c>
      <c r="BB385" s="236">
        <f t="shared" si="70"/>
        <v>0</v>
      </c>
      <c r="BC385" s="236">
        <f t="shared" si="68"/>
        <v>0</v>
      </c>
      <c r="BD385" s="236">
        <f t="shared" si="68"/>
        <v>0</v>
      </c>
      <c r="BE385" s="236">
        <f t="shared" si="68"/>
        <v>0</v>
      </c>
      <c r="BF385" s="236">
        <f t="shared" si="68"/>
        <v>0</v>
      </c>
      <c r="BG385" s="236">
        <f t="shared" si="68"/>
        <v>0</v>
      </c>
      <c r="BH385" s="236">
        <f t="shared" si="68"/>
        <v>0</v>
      </c>
      <c r="BI385" s="236">
        <f t="shared" si="72"/>
        <v>0</v>
      </c>
      <c r="BJ385" s="236">
        <f t="shared" si="72"/>
        <v>0</v>
      </c>
      <c r="BK385" s="236">
        <f t="shared" si="72"/>
        <v>0</v>
      </c>
      <c r="BL385" s="235">
        <f t="shared" si="64"/>
        <v>0</v>
      </c>
      <c r="BM385" s="234"/>
      <c r="BN385" s="234"/>
      <c r="BO385" s="234"/>
      <c r="BP385" s="234"/>
      <c r="BQ385" s="234"/>
      <c r="BR385" s="234"/>
      <c r="BS385" s="234"/>
      <c r="BT385" s="234"/>
      <c r="BU385" s="234"/>
      <c r="BV385" s="234"/>
      <c r="BW385" s="234"/>
      <c r="BX385" s="234"/>
      <c r="BY385" s="234"/>
      <c r="BZ385" s="234"/>
      <c r="CA385" s="234"/>
      <c r="CB385" s="234"/>
      <c r="CC385" s="234"/>
      <c r="CD385" s="234"/>
      <c r="CE385" s="234"/>
      <c r="CF385" s="234"/>
      <c r="CG385" s="234"/>
      <c r="CH385" s="234"/>
      <c r="CI385" s="234"/>
    </row>
    <row r="386" spans="1:87">
      <c r="A386" s="234" t="s">
        <v>599</v>
      </c>
      <c r="B386" s="231">
        <v>1.43E-2</v>
      </c>
      <c r="C386" s="231">
        <v>1.43E-2</v>
      </c>
      <c r="D386" s="220">
        <v>12390.23</v>
      </c>
      <c r="E386" s="220">
        <v>12390.23</v>
      </c>
      <c r="F386" s="220">
        <v>12390.23</v>
      </c>
      <c r="G386" s="220">
        <v>6195.12</v>
      </c>
      <c r="H386" s="220">
        <v>0</v>
      </c>
      <c r="I386" s="220">
        <v>0</v>
      </c>
      <c r="J386" s="220">
        <v>0</v>
      </c>
      <c r="K386" s="220">
        <v>0</v>
      </c>
      <c r="L386" s="220">
        <v>0</v>
      </c>
      <c r="M386" s="220">
        <v>0</v>
      </c>
      <c r="N386" s="220">
        <v>0</v>
      </c>
      <c r="O386" s="220">
        <v>0</v>
      </c>
      <c r="P386" s="220">
        <f t="shared" si="65"/>
        <v>43365.810000000005</v>
      </c>
      <c r="Q386" s="220">
        <v>0</v>
      </c>
      <c r="R386" s="220">
        <v>0</v>
      </c>
      <c r="S386" s="220">
        <v>0</v>
      </c>
      <c r="T386" s="220">
        <v>0</v>
      </c>
      <c r="U386" s="220">
        <v>0</v>
      </c>
      <c r="V386" s="220">
        <v>0</v>
      </c>
      <c r="W386" s="220">
        <v>0</v>
      </c>
      <c r="X386" s="220">
        <v>0</v>
      </c>
      <c r="Y386" s="220">
        <v>0</v>
      </c>
      <c r="Z386" s="220">
        <v>0</v>
      </c>
      <c r="AA386" s="220">
        <v>0</v>
      </c>
      <c r="AB386" s="220">
        <v>0</v>
      </c>
      <c r="AC386" s="220">
        <v>0</v>
      </c>
      <c r="AD386" s="220">
        <v>0</v>
      </c>
      <c r="AE386" s="220">
        <v>0</v>
      </c>
      <c r="AF386" s="220">
        <v>0</v>
      </c>
      <c r="AG386" s="220">
        <f t="shared" si="66"/>
        <v>0</v>
      </c>
      <c r="AH386" s="234"/>
      <c r="AI386" s="235">
        <f t="shared" si="69"/>
        <v>14.77</v>
      </c>
      <c r="AJ386" s="235">
        <f t="shared" si="69"/>
        <v>14.77</v>
      </c>
      <c r="AK386" s="235">
        <f t="shared" si="69"/>
        <v>14.77</v>
      </c>
      <c r="AL386" s="235">
        <f t="shared" si="67"/>
        <v>7.38</v>
      </c>
      <c r="AM386" s="235">
        <f t="shared" si="67"/>
        <v>0</v>
      </c>
      <c r="AN386" s="235">
        <f t="shared" si="67"/>
        <v>0</v>
      </c>
      <c r="AO386" s="235">
        <f t="shared" si="67"/>
        <v>0</v>
      </c>
      <c r="AP386" s="235">
        <f t="shared" si="67"/>
        <v>0</v>
      </c>
      <c r="AQ386" s="235">
        <f t="shared" si="67"/>
        <v>0</v>
      </c>
      <c r="AR386" s="235">
        <f t="shared" si="71"/>
        <v>0</v>
      </c>
      <c r="AS386" s="235">
        <f t="shared" si="71"/>
        <v>0</v>
      </c>
      <c r="AT386" s="235">
        <f t="shared" si="71"/>
        <v>0</v>
      </c>
      <c r="AU386" s="236">
        <f t="shared" si="62"/>
        <v>51.690000000000005</v>
      </c>
      <c r="AV386" s="236">
        <f t="shared" si="63"/>
        <v>0</v>
      </c>
      <c r="AW386" s="236">
        <f t="shared" si="63"/>
        <v>0</v>
      </c>
      <c r="AX386" s="236">
        <f t="shared" si="63"/>
        <v>0</v>
      </c>
      <c r="AY386" s="236">
        <f t="shared" si="61"/>
        <v>0</v>
      </c>
      <c r="AZ386" s="236">
        <f t="shared" si="70"/>
        <v>0</v>
      </c>
      <c r="BA386" s="236">
        <f t="shared" si="70"/>
        <v>0</v>
      </c>
      <c r="BB386" s="236">
        <f t="shared" si="70"/>
        <v>0</v>
      </c>
      <c r="BC386" s="236">
        <f t="shared" si="68"/>
        <v>0</v>
      </c>
      <c r="BD386" s="236">
        <f t="shared" si="68"/>
        <v>0</v>
      </c>
      <c r="BE386" s="236">
        <f t="shared" si="68"/>
        <v>0</v>
      </c>
      <c r="BF386" s="236">
        <f t="shared" si="68"/>
        <v>0</v>
      </c>
      <c r="BG386" s="236">
        <f t="shared" si="68"/>
        <v>0</v>
      </c>
      <c r="BH386" s="236">
        <f t="shared" si="68"/>
        <v>0</v>
      </c>
      <c r="BI386" s="236">
        <f t="shared" si="72"/>
        <v>0</v>
      </c>
      <c r="BJ386" s="236">
        <f t="shared" si="72"/>
        <v>0</v>
      </c>
      <c r="BK386" s="236">
        <f t="shared" si="72"/>
        <v>0</v>
      </c>
      <c r="BL386" s="235">
        <f t="shared" si="64"/>
        <v>0</v>
      </c>
      <c r="BM386" s="234"/>
      <c r="BN386" s="234"/>
      <c r="BO386" s="234"/>
      <c r="BP386" s="234"/>
      <c r="BQ386" s="234"/>
      <c r="BR386" s="234"/>
      <c r="BS386" s="234"/>
      <c r="BT386" s="234"/>
      <c r="BU386" s="234"/>
      <c r="BV386" s="234"/>
      <c r="BW386" s="234"/>
      <c r="BX386" s="234"/>
      <c r="BY386" s="234"/>
      <c r="BZ386" s="234"/>
      <c r="CA386" s="234"/>
      <c r="CB386" s="234"/>
      <c r="CC386" s="234"/>
      <c r="CD386" s="234"/>
      <c r="CE386" s="234"/>
      <c r="CF386" s="234"/>
      <c r="CG386" s="234"/>
      <c r="CH386" s="234"/>
      <c r="CI386" s="234"/>
    </row>
    <row r="387" spans="1:87">
      <c r="A387" s="234" t="s">
        <v>600</v>
      </c>
      <c r="B387" s="231">
        <v>1.43E-2</v>
      </c>
      <c r="C387" s="231">
        <v>1.43E-2</v>
      </c>
      <c r="D387" s="220">
        <v>0</v>
      </c>
      <c r="E387" s="220">
        <v>0</v>
      </c>
      <c r="F387" s="220">
        <v>0</v>
      </c>
      <c r="G387" s="220">
        <v>0</v>
      </c>
      <c r="H387" s="220">
        <v>0</v>
      </c>
      <c r="I387" s="220">
        <v>0</v>
      </c>
      <c r="J387" s="220">
        <v>0</v>
      </c>
      <c r="K387" s="220">
        <v>0</v>
      </c>
      <c r="L387" s="220">
        <v>0</v>
      </c>
      <c r="M387" s="220">
        <v>0</v>
      </c>
      <c r="N387" s="220">
        <v>0</v>
      </c>
      <c r="O387" s="220">
        <v>0</v>
      </c>
      <c r="P387" s="220">
        <f t="shared" si="65"/>
        <v>0</v>
      </c>
      <c r="Q387" s="220">
        <v>0</v>
      </c>
      <c r="R387" s="220">
        <v>0</v>
      </c>
      <c r="S387" s="220">
        <v>0</v>
      </c>
      <c r="T387" s="220">
        <v>0</v>
      </c>
      <c r="U387" s="220">
        <v>0</v>
      </c>
      <c r="V387" s="220">
        <v>0</v>
      </c>
      <c r="W387" s="220">
        <v>0</v>
      </c>
      <c r="X387" s="220">
        <v>0</v>
      </c>
      <c r="Y387" s="220">
        <v>0</v>
      </c>
      <c r="Z387" s="220">
        <v>0</v>
      </c>
      <c r="AA387" s="220">
        <v>0</v>
      </c>
      <c r="AB387" s="220">
        <v>0</v>
      </c>
      <c r="AC387" s="220">
        <v>0</v>
      </c>
      <c r="AD387" s="220">
        <v>0</v>
      </c>
      <c r="AE387" s="220">
        <v>0</v>
      </c>
      <c r="AF387" s="220">
        <v>0</v>
      </c>
      <c r="AG387" s="220">
        <f t="shared" si="66"/>
        <v>0</v>
      </c>
      <c r="AH387" s="234"/>
      <c r="AI387" s="235">
        <f t="shared" si="69"/>
        <v>0</v>
      </c>
      <c r="AJ387" s="235">
        <f t="shared" si="69"/>
        <v>0</v>
      </c>
      <c r="AK387" s="235">
        <f t="shared" si="69"/>
        <v>0</v>
      </c>
      <c r="AL387" s="235">
        <f t="shared" si="67"/>
        <v>0</v>
      </c>
      <c r="AM387" s="235">
        <f t="shared" si="67"/>
        <v>0</v>
      </c>
      <c r="AN387" s="235">
        <f t="shared" si="67"/>
        <v>0</v>
      </c>
      <c r="AO387" s="235">
        <f t="shared" si="67"/>
        <v>0</v>
      </c>
      <c r="AP387" s="235">
        <f t="shared" si="67"/>
        <v>0</v>
      </c>
      <c r="AQ387" s="235">
        <f t="shared" si="67"/>
        <v>0</v>
      </c>
      <c r="AR387" s="235">
        <f t="shared" si="71"/>
        <v>0</v>
      </c>
      <c r="AS387" s="235">
        <f t="shared" si="71"/>
        <v>0</v>
      </c>
      <c r="AT387" s="235">
        <f t="shared" si="71"/>
        <v>0</v>
      </c>
      <c r="AU387" s="236">
        <f t="shared" si="62"/>
        <v>0</v>
      </c>
      <c r="AV387" s="236">
        <f t="shared" si="63"/>
        <v>0</v>
      </c>
      <c r="AW387" s="236">
        <f t="shared" si="63"/>
        <v>0</v>
      </c>
      <c r="AX387" s="236">
        <f t="shared" si="63"/>
        <v>0</v>
      </c>
      <c r="AY387" s="236">
        <f t="shared" si="61"/>
        <v>0</v>
      </c>
      <c r="AZ387" s="236">
        <f t="shared" si="70"/>
        <v>0</v>
      </c>
      <c r="BA387" s="236">
        <f t="shared" si="70"/>
        <v>0</v>
      </c>
      <c r="BB387" s="236">
        <f t="shared" si="70"/>
        <v>0</v>
      </c>
      <c r="BC387" s="236">
        <f t="shared" si="68"/>
        <v>0</v>
      </c>
      <c r="BD387" s="236">
        <f t="shared" si="68"/>
        <v>0</v>
      </c>
      <c r="BE387" s="236">
        <f t="shared" si="68"/>
        <v>0</v>
      </c>
      <c r="BF387" s="236">
        <f t="shared" si="68"/>
        <v>0</v>
      </c>
      <c r="BG387" s="236">
        <f t="shared" si="68"/>
        <v>0</v>
      </c>
      <c r="BH387" s="236">
        <f t="shared" si="68"/>
        <v>0</v>
      </c>
      <c r="BI387" s="236">
        <f t="shared" si="72"/>
        <v>0</v>
      </c>
      <c r="BJ387" s="236">
        <f t="shared" si="72"/>
        <v>0</v>
      </c>
      <c r="BK387" s="236">
        <f t="shared" si="72"/>
        <v>0</v>
      </c>
      <c r="BL387" s="235">
        <f t="shared" si="64"/>
        <v>0</v>
      </c>
      <c r="BM387" s="234"/>
      <c r="BN387" s="234"/>
      <c r="BO387" s="234"/>
      <c r="BP387" s="234"/>
      <c r="BQ387" s="234"/>
      <c r="BR387" s="234"/>
      <c r="BS387" s="234"/>
      <c r="BT387" s="234"/>
      <c r="BU387" s="234"/>
      <c r="BV387" s="234"/>
      <c r="BW387" s="234"/>
      <c r="BX387" s="234"/>
      <c r="BY387" s="234"/>
      <c r="BZ387" s="234"/>
      <c r="CA387" s="234"/>
      <c r="CB387" s="234"/>
      <c r="CC387" s="234"/>
      <c r="CD387" s="234"/>
      <c r="CE387" s="234"/>
      <c r="CF387" s="234"/>
      <c r="CG387" s="234"/>
      <c r="CH387" s="234"/>
      <c r="CI387" s="234"/>
    </row>
    <row r="388" spans="1:87">
      <c r="A388" s="234" t="s">
        <v>601</v>
      </c>
      <c r="B388" s="231">
        <v>1.43E-2</v>
      </c>
      <c r="C388" s="231">
        <v>1.43E-2</v>
      </c>
      <c r="D388" s="220">
        <v>0</v>
      </c>
      <c r="E388" s="220">
        <v>0</v>
      </c>
      <c r="F388" s="220">
        <v>0</v>
      </c>
      <c r="G388" s="220">
        <v>0</v>
      </c>
      <c r="H388" s="220">
        <v>0</v>
      </c>
      <c r="I388" s="220">
        <v>0</v>
      </c>
      <c r="J388" s="220">
        <v>0</v>
      </c>
      <c r="K388" s="220">
        <v>0</v>
      </c>
      <c r="L388" s="220">
        <v>0</v>
      </c>
      <c r="M388" s="220">
        <v>0</v>
      </c>
      <c r="N388" s="220">
        <v>0</v>
      </c>
      <c r="O388" s="220">
        <v>0</v>
      </c>
      <c r="P388" s="220">
        <f t="shared" si="65"/>
        <v>0</v>
      </c>
      <c r="Q388" s="220">
        <v>0</v>
      </c>
      <c r="R388" s="220">
        <v>0</v>
      </c>
      <c r="S388" s="220">
        <v>0</v>
      </c>
      <c r="T388" s="220">
        <v>0</v>
      </c>
      <c r="U388" s="220">
        <v>0</v>
      </c>
      <c r="V388" s="220">
        <v>0</v>
      </c>
      <c r="W388" s="220">
        <v>0</v>
      </c>
      <c r="X388" s="220">
        <v>0</v>
      </c>
      <c r="Y388" s="220">
        <v>0</v>
      </c>
      <c r="Z388" s="220">
        <v>0</v>
      </c>
      <c r="AA388" s="220">
        <v>0</v>
      </c>
      <c r="AB388" s="220">
        <v>0</v>
      </c>
      <c r="AC388" s="220">
        <v>0</v>
      </c>
      <c r="AD388" s="220">
        <v>0</v>
      </c>
      <c r="AE388" s="220">
        <v>0</v>
      </c>
      <c r="AF388" s="220">
        <v>0</v>
      </c>
      <c r="AG388" s="220">
        <f t="shared" si="66"/>
        <v>0</v>
      </c>
      <c r="AH388" s="234"/>
      <c r="AI388" s="235">
        <f t="shared" si="69"/>
        <v>0</v>
      </c>
      <c r="AJ388" s="235">
        <f t="shared" si="69"/>
        <v>0</v>
      </c>
      <c r="AK388" s="235">
        <f t="shared" si="69"/>
        <v>0</v>
      </c>
      <c r="AL388" s="235">
        <f t="shared" si="67"/>
        <v>0</v>
      </c>
      <c r="AM388" s="235">
        <f t="shared" si="67"/>
        <v>0</v>
      </c>
      <c r="AN388" s="235">
        <f t="shared" si="67"/>
        <v>0</v>
      </c>
      <c r="AO388" s="235">
        <f t="shared" si="67"/>
        <v>0</v>
      </c>
      <c r="AP388" s="235">
        <f t="shared" si="67"/>
        <v>0</v>
      </c>
      <c r="AQ388" s="235">
        <f t="shared" si="67"/>
        <v>0</v>
      </c>
      <c r="AR388" s="235">
        <f t="shared" si="71"/>
        <v>0</v>
      </c>
      <c r="AS388" s="235">
        <f t="shared" si="71"/>
        <v>0</v>
      </c>
      <c r="AT388" s="235">
        <f t="shared" si="71"/>
        <v>0</v>
      </c>
      <c r="AU388" s="236">
        <f t="shared" si="62"/>
        <v>0</v>
      </c>
      <c r="AV388" s="236">
        <f t="shared" si="63"/>
        <v>0</v>
      </c>
      <c r="AW388" s="236">
        <f t="shared" si="63"/>
        <v>0</v>
      </c>
      <c r="AX388" s="236">
        <f t="shared" si="63"/>
        <v>0</v>
      </c>
      <c r="AY388" s="236">
        <f t="shared" si="63"/>
        <v>0</v>
      </c>
      <c r="AZ388" s="236">
        <f t="shared" si="70"/>
        <v>0</v>
      </c>
      <c r="BA388" s="236">
        <f t="shared" si="70"/>
        <v>0</v>
      </c>
      <c r="BB388" s="236">
        <f t="shared" si="70"/>
        <v>0</v>
      </c>
      <c r="BC388" s="236">
        <f t="shared" si="68"/>
        <v>0</v>
      </c>
      <c r="BD388" s="236">
        <f t="shared" si="68"/>
        <v>0</v>
      </c>
      <c r="BE388" s="236">
        <f t="shared" si="68"/>
        <v>0</v>
      </c>
      <c r="BF388" s="236">
        <f t="shared" si="68"/>
        <v>0</v>
      </c>
      <c r="BG388" s="236">
        <f t="shared" si="68"/>
        <v>0</v>
      </c>
      <c r="BH388" s="236">
        <f t="shared" si="68"/>
        <v>0</v>
      </c>
      <c r="BI388" s="236">
        <f t="shared" si="72"/>
        <v>0</v>
      </c>
      <c r="BJ388" s="236">
        <f t="shared" si="72"/>
        <v>0</v>
      </c>
      <c r="BK388" s="236">
        <f t="shared" si="72"/>
        <v>0</v>
      </c>
      <c r="BL388" s="235">
        <f t="shared" si="64"/>
        <v>0</v>
      </c>
      <c r="BM388" s="234"/>
      <c r="BN388" s="234"/>
      <c r="BO388" s="234"/>
      <c r="BP388" s="234"/>
      <c r="BQ388" s="234"/>
      <c r="BR388" s="234"/>
      <c r="BS388" s="234"/>
      <c r="BT388" s="234"/>
      <c r="BU388" s="234"/>
      <c r="BV388" s="234"/>
      <c r="BW388" s="234"/>
      <c r="BX388" s="234"/>
      <c r="BY388" s="234"/>
      <c r="BZ388" s="234"/>
      <c r="CA388" s="234"/>
      <c r="CB388" s="234"/>
      <c r="CC388" s="234"/>
      <c r="CD388" s="234"/>
      <c r="CE388" s="234"/>
      <c r="CF388" s="234"/>
      <c r="CG388" s="234"/>
      <c r="CH388" s="234"/>
      <c r="CI388" s="234"/>
    </row>
    <row r="389" spans="1:87">
      <c r="A389" s="234" t="s">
        <v>602</v>
      </c>
      <c r="B389" s="231">
        <v>1.43E-2</v>
      </c>
      <c r="C389" s="231">
        <v>1.43E-2</v>
      </c>
      <c r="D389" s="220">
        <v>0</v>
      </c>
      <c r="E389" s="220">
        <v>0</v>
      </c>
      <c r="F389" s="220">
        <v>0</v>
      </c>
      <c r="G389" s="220">
        <v>0</v>
      </c>
      <c r="H389" s="220">
        <v>0</v>
      </c>
      <c r="I389" s="220">
        <v>0</v>
      </c>
      <c r="J389" s="220">
        <v>0</v>
      </c>
      <c r="K389" s="220">
        <v>0</v>
      </c>
      <c r="L389" s="220">
        <v>0</v>
      </c>
      <c r="M389" s="220">
        <v>0</v>
      </c>
      <c r="N389" s="220">
        <v>0</v>
      </c>
      <c r="O389" s="220">
        <v>0</v>
      </c>
      <c r="P389" s="220">
        <f t="shared" si="65"/>
        <v>0</v>
      </c>
      <c r="Q389" s="220">
        <v>0</v>
      </c>
      <c r="R389" s="220">
        <v>0</v>
      </c>
      <c r="S389" s="220">
        <v>0</v>
      </c>
      <c r="T389" s="220">
        <v>0</v>
      </c>
      <c r="U389" s="220">
        <v>0</v>
      </c>
      <c r="V389" s="220">
        <v>0</v>
      </c>
      <c r="W389" s="220">
        <v>0</v>
      </c>
      <c r="X389" s="220">
        <v>0</v>
      </c>
      <c r="Y389" s="220">
        <v>0</v>
      </c>
      <c r="Z389" s="220">
        <v>0</v>
      </c>
      <c r="AA389" s="220">
        <v>0</v>
      </c>
      <c r="AB389" s="220">
        <v>0</v>
      </c>
      <c r="AC389" s="220">
        <v>0</v>
      </c>
      <c r="AD389" s="220">
        <v>0</v>
      </c>
      <c r="AE389" s="220">
        <v>0</v>
      </c>
      <c r="AF389" s="220">
        <v>0</v>
      </c>
      <c r="AG389" s="220">
        <f t="shared" si="66"/>
        <v>0</v>
      </c>
      <c r="AH389" s="234"/>
      <c r="AI389" s="235">
        <f t="shared" si="69"/>
        <v>0</v>
      </c>
      <c r="AJ389" s="235">
        <f t="shared" si="69"/>
        <v>0</v>
      </c>
      <c r="AK389" s="235">
        <f t="shared" si="69"/>
        <v>0</v>
      </c>
      <c r="AL389" s="235">
        <f t="shared" si="67"/>
        <v>0</v>
      </c>
      <c r="AM389" s="235">
        <f t="shared" si="67"/>
        <v>0</v>
      </c>
      <c r="AN389" s="235">
        <f t="shared" si="67"/>
        <v>0</v>
      </c>
      <c r="AO389" s="235">
        <f t="shared" si="67"/>
        <v>0</v>
      </c>
      <c r="AP389" s="235">
        <f t="shared" si="67"/>
        <v>0</v>
      </c>
      <c r="AQ389" s="235">
        <f t="shared" si="67"/>
        <v>0</v>
      </c>
      <c r="AR389" s="235">
        <f t="shared" si="71"/>
        <v>0</v>
      </c>
      <c r="AS389" s="235">
        <f t="shared" si="71"/>
        <v>0</v>
      </c>
      <c r="AT389" s="235">
        <f t="shared" si="71"/>
        <v>0</v>
      </c>
      <c r="AU389" s="236">
        <f t="shared" ref="AU389:AU452" si="73">SUM(AI389:AT389)</f>
        <v>0</v>
      </c>
      <c r="AV389" s="236">
        <f t="shared" ref="AV389:AY452" si="74">ROUND(Q389*$B389/12,2)</f>
        <v>0</v>
      </c>
      <c r="AW389" s="236">
        <f t="shared" si="74"/>
        <v>0</v>
      </c>
      <c r="AX389" s="236">
        <f t="shared" si="74"/>
        <v>0</v>
      </c>
      <c r="AY389" s="236">
        <f t="shared" si="74"/>
        <v>0</v>
      </c>
      <c r="AZ389" s="236">
        <f t="shared" si="70"/>
        <v>0</v>
      </c>
      <c r="BA389" s="236">
        <f t="shared" si="70"/>
        <v>0</v>
      </c>
      <c r="BB389" s="236">
        <f t="shared" si="70"/>
        <v>0</v>
      </c>
      <c r="BC389" s="236">
        <f t="shared" si="68"/>
        <v>0</v>
      </c>
      <c r="BD389" s="236">
        <f t="shared" si="68"/>
        <v>0</v>
      </c>
      <c r="BE389" s="236">
        <f t="shared" si="68"/>
        <v>0</v>
      </c>
      <c r="BF389" s="236">
        <f t="shared" si="68"/>
        <v>0</v>
      </c>
      <c r="BG389" s="236">
        <f t="shared" si="68"/>
        <v>0</v>
      </c>
      <c r="BH389" s="236">
        <f t="shared" si="68"/>
        <v>0</v>
      </c>
      <c r="BI389" s="236">
        <f t="shared" si="72"/>
        <v>0</v>
      </c>
      <c r="BJ389" s="236">
        <f t="shared" si="72"/>
        <v>0</v>
      </c>
      <c r="BK389" s="236">
        <f t="shared" si="72"/>
        <v>0</v>
      </c>
      <c r="BL389" s="235">
        <f t="shared" ref="BL389:BL452" si="75">SUM(AZ389:BK389)</f>
        <v>0</v>
      </c>
      <c r="BM389" s="234"/>
      <c r="BN389" s="234"/>
      <c r="BO389" s="234"/>
      <c r="BP389" s="234"/>
      <c r="BQ389" s="234"/>
      <c r="BR389" s="234"/>
      <c r="BS389" s="234"/>
      <c r="BT389" s="234"/>
      <c r="BU389" s="234"/>
      <c r="BV389" s="234"/>
      <c r="BW389" s="234"/>
      <c r="BX389" s="234"/>
      <c r="BY389" s="234"/>
      <c r="BZ389" s="234"/>
      <c r="CA389" s="234"/>
      <c r="CB389" s="234"/>
      <c r="CC389" s="234"/>
      <c r="CD389" s="234"/>
      <c r="CE389" s="234"/>
      <c r="CF389" s="234"/>
      <c r="CG389" s="234"/>
      <c r="CH389" s="234"/>
      <c r="CI389" s="234"/>
    </row>
    <row r="390" spans="1:87">
      <c r="A390" s="234" t="s">
        <v>603</v>
      </c>
      <c r="B390" s="231">
        <v>1.43E-2</v>
      </c>
      <c r="C390" s="231">
        <v>1.43E-2</v>
      </c>
      <c r="D390" s="220">
        <v>0</v>
      </c>
      <c r="E390" s="220">
        <v>0</v>
      </c>
      <c r="F390" s="220">
        <v>0</v>
      </c>
      <c r="G390" s="220">
        <v>0</v>
      </c>
      <c r="H390" s="220">
        <v>0</v>
      </c>
      <c r="I390" s="220">
        <v>0</v>
      </c>
      <c r="J390" s="220">
        <v>0</v>
      </c>
      <c r="K390" s="220">
        <v>0</v>
      </c>
      <c r="L390" s="220">
        <v>0</v>
      </c>
      <c r="M390" s="220">
        <v>0</v>
      </c>
      <c r="N390" s="220">
        <v>0</v>
      </c>
      <c r="O390" s="220">
        <v>0</v>
      </c>
      <c r="P390" s="220">
        <f t="shared" ref="P390:P453" si="76">SUM(D390:O390)</f>
        <v>0</v>
      </c>
      <c r="Q390" s="220">
        <v>0</v>
      </c>
      <c r="R390" s="220">
        <v>0</v>
      </c>
      <c r="S390" s="220">
        <v>0</v>
      </c>
      <c r="T390" s="220">
        <v>0</v>
      </c>
      <c r="U390" s="220">
        <v>0</v>
      </c>
      <c r="V390" s="220">
        <v>0</v>
      </c>
      <c r="W390" s="220">
        <v>0</v>
      </c>
      <c r="X390" s="220">
        <v>0</v>
      </c>
      <c r="Y390" s="220">
        <v>0</v>
      </c>
      <c r="Z390" s="220">
        <v>0</v>
      </c>
      <c r="AA390" s="220">
        <v>0</v>
      </c>
      <c r="AB390" s="220">
        <v>0</v>
      </c>
      <c r="AC390" s="220">
        <v>0</v>
      </c>
      <c r="AD390" s="220">
        <v>0</v>
      </c>
      <c r="AE390" s="220">
        <v>0</v>
      </c>
      <c r="AF390" s="220">
        <v>0</v>
      </c>
      <c r="AG390" s="220">
        <f t="shared" ref="AG390:AG453" si="77">SUM(U390:AF390)</f>
        <v>0</v>
      </c>
      <c r="AH390" s="234"/>
      <c r="AI390" s="235">
        <f t="shared" si="69"/>
        <v>0</v>
      </c>
      <c r="AJ390" s="235">
        <f t="shared" si="69"/>
        <v>0</v>
      </c>
      <c r="AK390" s="235">
        <f t="shared" si="69"/>
        <v>0</v>
      </c>
      <c r="AL390" s="235">
        <f t="shared" si="67"/>
        <v>0</v>
      </c>
      <c r="AM390" s="235">
        <f t="shared" si="67"/>
        <v>0</v>
      </c>
      <c r="AN390" s="235">
        <f t="shared" si="67"/>
        <v>0</v>
      </c>
      <c r="AO390" s="235">
        <f t="shared" si="67"/>
        <v>0</v>
      </c>
      <c r="AP390" s="235">
        <f t="shared" si="67"/>
        <v>0</v>
      </c>
      <c r="AQ390" s="235">
        <f t="shared" si="67"/>
        <v>0</v>
      </c>
      <c r="AR390" s="235">
        <f t="shared" si="71"/>
        <v>0</v>
      </c>
      <c r="AS390" s="235">
        <f t="shared" si="71"/>
        <v>0</v>
      </c>
      <c r="AT390" s="235">
        <f t="shared" si="71"/>
        <v>0</v>
      </c>
      <c r="AU390" s="236">
        <f t="shared" si="73"/>
        <v>0</v>
      </c>
      <c r="AV390" s="236">
        <f t="shared" si="74"/>
        <v>0</v>
      </c>
      <c r="AW390" s="236">
        <f t="shared" si="74"/>
        <v>0</v>
      </c>
      <c r="AX390" s="236">
        <f t="shared" si="74"/>
        <v>0</v>
      </c>
      <c r="AY390" s="236">
        <f t="shared" si="74"/>
        <v>0</v>
      </c>
      <c r="AZ390" s="236">
        <f t="shared" si="70"/>
        <v>0</v>
      </c>
      <c r="BA390" s="236">
        <f t="shared" si="70"/>
        <v>0</v>
      </c>
      <c r="BB390" s="236">
        <f t="shared" si="70"/>
        <v>0</v>
      </c>
      <c r="BC390" s="236">
        <f t="shared" si="68"/>
        <v>0</v>
      </c>
      <c r="BD390" s="236">
        <f t="shared" si="68"/>
        <v>0</v>
      </c>
      <c r="BE390" s="236">
        <f t="shared" si="68"/>
        <v>0</v>
      </c>
      <c r="BF390" s="236">
        <f t="shared" si="68"/>
        <v>0</v>
      </c>
      <c r="BG390" s="236">
        <f t="shared" si="68"/>
        <v>0</v>
      </c>
      <c r="BH390" s="236">
        <f t="shared" si="68"/>
        <v>0</v>
      </c>
      <c r="BI390" s="236">
        <f t="shared" si="72"/>
        <v>0</v>
      </c>
      <c r="BJ390" s="236">
        <f t="shared" si="72"/>
        <v>0</v>
      </c>
      <c r="BK390" s="236">
        <f t="shared" si="72"/>
        <v>0</v>
      </c>
      <c r="BL390" s="235">
        <f t="shared" si="75"/>
        <v>0</v>
      </c>
      <c r="BM390" s="234"/>
      <c r="BN390" s="234"/>
      <c r="BO390" s="234"/>
      <c r="BP390" s="234"/>
      <c r="BQ390" s="234"/>
      <c r="BR390" s="234"/>
      <c r="BS390" s="234"/>
      <c r="BT390" s="234"/>
      <c r="BU390" s="234"/>
      <c r="BV390" s="234"/>
      <c r="BW390" s="234"/>
      <c r="BX390" s="234"/>
      <c r="BY390" s="234"/>
      <c r="BZ390" s="234"/>
      <c r="CA390" s="234"/>
      <c r="CB390" s="234"/>
      <c r="CC390" s="234"/>
      <c r="CD390" s="234"/>
      <c r="CE390" s="234"/>
      <c r="CF390" s="234"/>
      <c r="CG390" s="234"/>
      <c r="CH390" s="234"/>
      <c r="CI390" s="234"/>
    </row>
    <row r="391" spans="1:87">
      <c r="A391" s="234" t="s">
        <v>604</v>
      </c>
      <c r="B391" s="231">
        <v>1.43E-2</v>
      </c>
      <c r="C391" s="231">
        <v>1.43E-2</v>
      </c>
      <c r="D391" s="220">
        <v>0</v>
      </c>
      <c r="E391" s="220">
        <v>0</v>
      </c>
      <c r="F391" s="220">
        <v>0</v>
      </c>
      <c r="G391" s="220">
        <v>0</v>
      </c>
      <c r="H391" s="220">
        <v>0</v>
      </c>
      <c r="I391" s="220">
        <v>0</v>
      </c>
      <c r="J391" s="220">
        <v>0</v>
      </c>
      <c r="K391" s="220">
        <v>0</v>
      </c>
      <c r="L391" s="220">
        <v>0</v>
      </c>
      <c r="M391" s="220">
        <v>0</v>
      </c>
      <c r="N391" s="220">
        <v>0</v>
      </c>
      <c r="O391" s="220">
        <v>0</v>
      </c>
      <c r="P391" s="220">
        <f t="shared" si="76"/>
        <v>0</v>
      </c>
      <c r="Q391" s="220">
        <v>0</v>
      </c>
      <c r="R391" s="220">
        <v>0</v>
      </c>
      <c r="S391" s="220">
        <v>0</v>
      </c>
      <c r="T391" s="220">
        <v>0</v>
      </c>
      <c r="U391" s="220">
        <v>0</v>
      </c>
      <c r="V391" s="220">
        <v>0</v>
      </c>
      <c r="W391" s="220">
        <v>0</v>
      </c>
      <c r="X391" s="220">
        <v>0</v>
      </c>
      <c r="Y391" s="220">
        <v>0</v>
      </c>
      <c r="Z391" s="220">
        <v>0</v>
      </c>
      <c r="AA391" s="220">
        <v>0</v>
      </c>
      <c r="AB391" s="220">
        <v>0</v>
      </c>
      <c r="AC391" s="220">
        <v>0</v>
      </c>
      <c r="AD391" s="220">
        <v>0</v>
      </c>
      <c r="AE391" s="220">
        <v>0</v>
      </c>
      <c r="AF391" s="220">
        <v>0</v>
      </c>
      <c r="AG391" s="220">
        <f t="shared" si="77"/>
        <v>0</v>
      </c>
      <c r="AH391" s="234"/>
      <c r="AI391" s="235">
        <f t="shared" si="69"/>
        <v>0</v>
      </c>
      <c r="AJ391" s="235">
        <f t="shared" si="69"/>
        <v>0</v>
      </c>
      <c r="AK391" s="235">
        <f t="shared" si="69"/>
        <v>0</v>
      </c>
      <c r="AL391" s="235">
        <f t="shared" si="67"/>
        <v>0</v>
      </c>
      <c r="AM391" s="235">
        <f t="shared" si="67"/>
        <v>0</v>
      </c>
      <c r="AN391" s="235">
        <f t="shared" si="67"/>
        <v>0</v>
      </c>
      <c r="AO391" s="235">
        <f t="shared" ref="AO391:AT449" si="78">ROUND(J391*$B391/12,2)</f>
        <v>0</v>
      </c>
      <c r="AP391" s="235">
        <f t="shared" si="78"/>
        <v>0</v>
      </c>
      <c r="AQ391" s="235">
        <f t="shared" si="78"/>
        <v>0</v>
      </c>
      <c r="AR391" s="235">
        <f t="shared" si="71"/>
        <v>0</v>
      </c>
      <c r="AS391" s="235">
        <f t="shared" si="71"/>
        <v>0</v>
      </c>
      <c r="AT391" s="235">
        <f t="shared" si="71"/>
        <v>0</v>
      </c>
      <c r="AU391" s="236">
        <f t="shared" si="73"/>
        <v>0</v>
      </c>
      <c r="AV391" s="236">
        <f t="shared" si="74"/>
        <v>0</v>
      </c>
      <c r="AW391" s="236">
        <f t="shared" si="74"/>
        <v>0</v>
      </c>
      <c r="AX391" s="236">
        <f t="shared" si="74"/>
        <v>0</v>
      </c>
      <c r="AY391" s="236">
        <f t="shared" si="74"/>
        <v>0</v>
      </c>
      <c r="AZ391" s="236">
        <f t="shared" si="70"/>
        <v>0</v>
      </c>
      <c r="BA391" s="236">
        <f t="shared" si="70"/>
        <v>0</v>
      </c>
      <c r="BB391" s="236">
        <f t="shared" si="70"/>
        <v>0</v>
      </c>
      <c r="BC391" s="236">
        <f t="shared" si="68"/>
        <v>0</v>
      </c>
      <c r="BD391" s="236">
        <f t="shared" si="68"/>
        <v>0</v>
      </c>
      <c r="BE391" s="236">
        <f t="shared" si="68"/>
        <v>0</v>
      </c>
      <c r="BF391" s="236">
        <f t="shared" ref="BF391:BK449" si="79">ROUND(AA391*$C391/12,2)</f>
        <v>0</v>
      </c>
      <c r="BG391" s="236">
        <f t="shared" si="79"/>
        <v>0</v>
      </c>
      <c r="BH391" s="236">
        <f t="shared" si="79"/>
        <v>0</v>
      </c>
      <c r="BI391" s="236">
        <f t="shared" si="72"/>
        <v>0</v>
      </c>
      <c r="BJ391" s="236">
        <f t="shared" si="72"/>
        <v>0</v>
      </c>
      <c r="BK391" s="236">
        <f t="shared" si="72"/>
        <v>0</v>
      </c>
      <c r="BL391" s="235">
        <f t="shared" si="75"/>
        <v>0</v>
      </c>
      <c r="BM391" s="234"/>
      <c r="BN391" s="234"/>
      <c r="BO391" s="234"/>
      <c r="BP391" s="234"/>
      <c r="BQ391" s="234"/>
      <c r="BR391" s="234"/>
      <c r="BS391" s="234"/>
      <c r="BT391" s="234"/>
      <c r="BU391" s="234"/>
      <c r="BV391" s="234"/>
      <c r="BW391" s="234"/>
      <c r="BX391" s="234"/>
      <c r="BY391" s="234"/>
      <c r="BZ391" s="234"/>
      <c r="CA391" s="234"/>
      <c r="CB391" s="234"/>
      <c r="CC391" s="234"/>
      <c r="CD391" s="234"/>
      <c r="CE391" s="234"/>
      <c r="CF391" s="234"/>
      <c r="CG391" s="234"/>
      <c r="CH391" s="234"/>
      <c r="CI391" s="234"/>
    </row>
    <row r="392" spans="1:87">
      <c r="A392" s="234" t="s">
        <v>605</v>
      </c>
      <c r="B392" s="231">
        <v>1.43E-2</v>
      </c>
      <c r="C392" s="231">
        <v>1.43E-2</v>
      </c>
      <c r="D392" s="220">
        <v>16671.73</v>
      </c>
      <c r="E392" s="220">
        <v>16671.73</v>
      </c>
      <c r="F392" s="220">
        <v>16671.73</v>
      </c>
      <c r="G392" s="220">
        <v>16671.73</v>
      </c>
      <c r="H392" s="220">
        <v>16671.73</v>
      </c>
      <c r="I392" s="220">
        <v>16671.73</v>
      </c>
      <c r="J392" s="220">
        <v>16671.73</v>
      </c>
      <c r="K392" s="220">
        <v>16671.73</v>
      </c>
      <c r="L392" s="220">
        <v>16671.73</v>
      </c>
      <c r="M392" s="220">
        <v>16671.73</v>
      </c>
      <c r="N392" s="220">
        <v>16671.73</v>
      </c>
      <c r="O392" s="220">
        <v>16671.73</v>
      </c>
      <c r="P392" s="220">
        <f t="shared" si="76"/>
        <v>200060.76000000004</v>
      </c>
      <c r="Q392" s="220">
        <v>16671.73</v>
      </c>
      <c r="R392" s="220">
        <v>16671.73</v>
      </c>
      <c r="S392" s="220">
        <v>16671.73</v>
      </c>
      <c r="T392" s="220">
        <v>16671.73</v>
      </c>
      <c r="U392" s="220">
        <v>16671.73</v>
      </c>
      <c r="V392" s="220">
        <v>16671.73</v>
      </c>
      <c r="W392" s="220">
        <v>16671.73</v>
      </c>
      <c r="X392" s="220">
        <v>16671.73</v>
      </c>
      <c r="Y392" s="220">
        <v>16671.73</v>
      </c>
      <c r="Z392" s="220">
        <v>16671.73</v>
      </c>
      <c r="AA392" s="220">
        <v>16671.73</v>
      </c>
      <c r="AB392" s="220">
        <v>16671.73</v>
      </c>
      <c r="AC392" s="220">
        <v>16671.73</v>
      </c>
      <c r="AD392" s="220">
        <v>16671.73</v>
      </c>
      <c r="AE392" s="220">
        <v>16671.73</v>
      </c>
      <c r="AF392" s="220">
        <v>16671.73</v>
      </c>
      <c r="AG392" s="220">
        <f t="shared" si="77"/>
        <v>200060.76000000004</v>
      </c>
      <c r="AH392" s="234"/>
      <c r="AI392" s="235">
        <f t="shared" si="69"/>
        <v>19.87</v>
      </c>
      <c r="AJ392" s="235">
        <f t="shared" si="69"/>
        <v>19.87</v>
      </c>
      <c r="AK392" s="235">
        <f t="shared" si="69"/>
        <v>19.87</v>
      </c>
      <c r="AL392" s="235">
        <f t="shared" si="69"/>
        <v>19.87</v>
      </c>
      <c r="AM392" s="235">
        <f t="shared" si="69"/>
        <v>19.87</v>
      </c>
      <c r="AN392" s="235">
        <f t="shared" si="69"/>
        <v>19.87</v>
      </c>
      <c r="AO392" s="235">
        <f t="shared" si="78"/>
        <v>19.87</v>
      </c>
      <c r="AP392" s="235">
        <f t="shared" si="78"/>
        <v>19.87</v>
      </c>
      <c r="AQ392" s="235">
        <f t="shared" si="78"/>
        <v>19.87</v>
      </c>
      <c r="AR392" s="235">
        <f t="shared" si="71"/>
        <v>19.87</v>
      </c>
      <c r="AS392" s="235">
        <f t="shared" si="71"/>
        <v>19.87</v>
      </c>
      <c r="AT392" s="235">
        <f t="shared" si="71"/>
        <v>19.87</v>
      </c>
      <c r="AU392" s="236">
        <f t="shared" si="73"/>
        <v>238.44000000000003</v>
      </c>
      <c r="AV392" s="236">
        <f t="shared" si="74"/>
        <v>19.87</v>
      </c>
      <c r="AW392" s="236">
        <f t="shared" si="74"/>
        <v>19.87</v>
      </c>
      <c r="AX392" s="236">
        <f t="shared" si="74"/>
        <v>19.87</v>
      </c>
      <c r="AY392" s="236">
        <f t="shared" si="74"/>
        <v>19.87</v>
      </c>
      <c r="AZ392" s="236">
        <f t="shared" si="70"/>
        <v>19.87</v>
      </c>
      <c r="BA392" s="236">
        <f t="shared" si="70"/>
        <v>19.87</v>
      </c>
      <c r="BB392" s="236">
        <f t="shared" si="70"/>
        <v>19.87</v>
      </c>
      <c r="BC392" s="236">
        <f t="shared" si="70"/>
        <v>19.87</v>
      </c>
      <c r="BD392" s="236">
        <f t="shared" si="70"/>
        <v>19.87</v>
      </c>
      <c r="BE392" s="236">
        <f t="shared" si="70"/>
        <v>19.87</v>
      </c>
      <c r="BF392" s="236">
        <f t="shared" si="79"/>
        <v>19.87</v>
      </c>
      <c r="BG392" s="236">
        <f t="shared" si="79"/>
        <v>19.87</v>
      </c>
      <c r="BH392" s="236">
        <f t="shared" si="79"/>
        <v>19.87</v>
      </c>
      <c r="BI392" s="236">
        <f t="shared" si="72"/>
        <v>19.87</v>
      </c>
      <c r="BJ392" s="236">
        <f t="shared" si="72"/>
        <v>19.87</v>
      </c>
      <c r="BK392" s="236">
        <f t="shared" si="72"/>
        <v>19.87</v>
      </c>
      <c r="BL392" s="235">
        <f t="shared" si="75"/>
        <v>238.44000000000003</v>
      </c>
      <c r="BM392" s="234"/>
      <c r="BN392" s="234"/>
      <c r="BO392" s="234"/>
      <c r="BP392" s="234"/>
      <c r="BQ392" s="234"/>
      <c r="BR392" s="234"/>
      <c r="BS392" s="234"/>
      <c r="BT392" s="234"/>
      <c r="BU392" s="234"/>
      <c r="BV392" s="234"/>
      <c r="BW392" s="234"/>
      <c r="BX392" s="234"/>
      <c r="BY392" s="234"/>
      <c r="BZ392" s="234"/>
      <c r="CA392" s="234"/>
      <c r="CB392" s="234"/>
      <c r="CC392" s="234"/>
      <c r="CD392" s="234"/>
      <c r="CE392" s="234"/>
      <c r="CF392" s="234"/>
      <c r="CG392" s="234"/>
      <c r="CH392" s="234"/>
      <c r="CI392" s="234"/>
    </row>
    <row r="393" spans="1:87">
      <c r="A393" s="234" t="s">
        <v>606</v>
      </c>
      <c r="B393" s="231">
        <v>1.43E-2</v>
      </c>
      <c r="C393" s="231">
        <v>1.43E-2</v>
      </c>
      <c r="D393" s="220">
        <v>0</v>
      </c>
      <c r="E393" s="220">
        <v>0</v>
      </c>
      <c r="F393" s="220">
        <v>0</v>
      </c>
      <c r="G393" s="220">
        <v>0</v>
      </c>
      <c r="H393" s="220">
        <v>0</v>
      </c>
      <c r="I393" s="220">
        <v>0</v>
      </c>
      <c r="J393" s="220">
        <v>0</v>
      </c>
      <c r="K393" s="220">
        <v>0</v>
      </c>
      <c r="L393" s="220">
        <v>0</v>
      </c>
      <c r="M393" s="220">
        <v>0</v>
      </c>
      <c r="N393" s="220">
        <v>0</v>
      </c>
      <c r="O393" s="220">
        <v>0</v>
      </c>
      <c r="P393" s="220">
        <f t="shared" si="76"/>
        <v>0</v>
      </c>
      <c r="Q393" s="220">
        <v>0</v>
      </c>
      <c r="R393" s="220">
        <v>0</v>
      </c>
      <c r="S393" s="220">
        <v>0</v>
      </c>
      <c r="T393" s="220">
        <v>0</v>
      </c>
      <c r="U393" s="220">
        <v>0</v>
      </c>
      <c r="V393" s="220">
        <v>0</v>
      </c>
      <c r="W393" s="220">
        <v>0</v>
      </c>
      <c r="X393" s="220">
        <v>0</v>
      </c>
      <c r="Y393" s="220">
        <v>0</v>
      </c>
      <c r="Z393" s="220">
        <v>0</v>
      </c>
      <c r="AA393" s="220">
        <v>0</v>
      </c>
      <c r="AB393" s="220">
        <v>0</v>
      </c>
      <c r="AC393" s="220">
        <v>0</v>
      </c>
      <c r="AD393" s="220">
        <v>0</v>
      </c>
      <c r="AE393" s="220">
        <v>0</v>
      </c>
      <c r="AF393" s="220">
        <v>0</v>
      </c>
      <c r="AG393" s="220">
        <f t="shared" si="77"/>
        <v>0</v>
      </c>
      <c r="AH393" s="234"/>
      <c r="AI393" s="235">
        <f t="shared" si="69"/>
        <v>0</v>
      </c>
      <c r="AJ393" s="235">
        <f t="shared" si="69"/>
        <v>0</v>
      </c>
      <c r="AK393" s="235">
        <f t="shared" si="69"/>
        <v>0</v>
      </c>
      <c r="AL393" s="235">
        <f t="shared" si="69"/>
        <v>0</v>
      </c>
      <c r="AM393" s="235">
        <f t="shared" si="69"/>
        <v>0</v>
      </c>
      <c r="AN393" s="235">
        <f t="shared" si="69"/>
        <v>0</v>
      </c>
      <c r="AO393" s="235">
        <f t="shared" si="78"/>
        <v>0</v>
      </c>
      <c r="AP393" s="235">
        <f t="shared" si="78"/>
        <v>0</v>
      </c>
      <c r="AQ393" s="235">
        <f t="shared" si="78"/>
        <v>0</v>
      </c>
      <c r="AR393" s="235">
        <f t="shared" si="71"/>
        <v>0</v>
      </c>
      <c r="AS393" s="235">
        <f t="shared" si="71"/>
        <v>0</v>
      </c>
      <c r="AT393" s="235">
        <f t="shared" si="71"/>
        <v>0</v>
      </c>
      <c r="AU393" s="236">
        <f t="shared" si="73"/>
        <v>0</v>
      </c>
      <c r="AV393" s="236">
        <f t="shared" si="74"/>
        <v>0</v>
      </c>
      <c r="AW393" s="236">
        <f t="shared" si="74"/>
        <v>0</v>
      </c>
      <c r="AX393" s="236">
        <f t="shared" si="74"/>
        <v>0</v>
      </c>
      <c r="AY393" s="236">
        <f t="shared" si="74"/>
        <v>0</v>
      </c>
      <c r="AZ393" s="236">
        <f t="shared" si="70"/>
        <v>0</v>
      </c>
      <c r="BA393" s="236">
        <f t="shared" si="70"/>
        <v>0</v>
      </c>
      <c r="BB393" s="236">
        <f t="shared" si="70"/>
        <v>0</v>
      </c>
      <c r="BC393" s="236">
        <f t="shared" si="70"/>
        <v>0</v>
      </c>
      <c r="BD393" s="236">
        <f t="shared" si="70"/>
        <v>0</v>
      </c>
      <c r="BE393" s="236">
        <f t="shared" si="70"/>
        <v>0</v>
      </c>
      <c r="BF393" s="236">
        <f t="shared" si="79"/>
        <v>0</v>
      </c>
      <c r="BG393" s="236">
        <f t="shared" si="79"/>
        <v>0</v>
      </c>
      <c r="BH393" s="236">
        <f t="shared" si="79"/>
        <v>0</v>
      </c>
      <c r="BI393" s="236">
        <f t="shared" si="72"/>
        <v>0</v>
      </c>
      <c r="BJ393" s="236">
        <f t="shared" si="72"/>
        <v>0</v>
      </c>
      <c r="BK393" s="236">
        <f t="shared" si="72"/>
        <v>0</v>
      </c>
      <c r="BL393" s="235">
        <f t="shared" si="75"/>
        <v>0</v>
      </c>
      <c r="BM393" s="234"/>
      <c r="BN393" s="234"/>
      <c r="BO393" s="234"/>
      <c r="BP393" s="234"/>
      <c r="BQ393" s="234"/>
      <c r="BR393" s="234"/>
      <c r="BS393" s="234"/>
      <c r="BT393" s="234"/>
      <c r="BU393" s="234"/>
      <c r="BV393" s="234"/>
      <c r="BW393" s="234"/>
      <c r="BX393" s="234"/>
      <c r="BY393" s="234"/>
      <c r="BZ393" s="234"/>
      <c r="CA393" s="234"/>
      <c r="CB393" s="234"/>
      <c r="CC393" s="234"/>
      <c r="CD393" s="234"/>
      <c r="CE393" s="234"/>
      <c r="CF393" s="234"/>
      <c r="CG393" s="234"/>
      <c r="CH393" s="234"/>
      <c r="CI393" s="234"/>
    </row>
    <row r="394" spans="1:87">
      <c r="A394" s="234" t="s">
        <v>607</v>
      </c>
      <c r="B394" s="231">
        <v>1.43E-2</v>
      </c>
      <c r="C394" s="231">
        <v>1.43E-2</v>
      </c>
      <c r="D394" s="220">
        <v>1038.6100000000001</v>
      </c>
      <c r="E394" s="220">
        <v>1038.6100000000001</v>
      </c>
      <c r="F394" s="220">
        <v>1038.6100000000001</v>
      </c>
      <c r="G394" s="220">
        <v>519.31000000000006</v>
      </c>
      <c r="H394" s="220">
        <v>0</v>
      </c>
      <c r="I394" s="220">
        <v>0</v>
      </c>
      <c r="J394" s="220">
        <v>0</v>
      </c>
      <c r="K394" s="220">
        <v>0</v>
      </c>
      <c r="L394" s="220">
        <v>0</v>
      </c>
      <c r="M394" s="220">
        <v>0</v>
      </c>
      <c r="N394" s="220">
        <v>0</v>
      </c>
      <c r="O394" s="220">
        <v>0</v>
      </c>
      <c r="P394" s="220">
        <f t="shared" si="76"/>
        <v>3635.1400000000003</v>
      </c>
      <c r="Q394" s="220">
        <v>0</v>
      </c>
      <c r="R394" s="220">
        <v>0</v>
      </c>
      <c r="S394" s="220">
        <v>0</v>
      </c>
      <c r="T394" s="220">
        <v>0</v>
      </c>
      <c r="U394" s="220">
        <v>0</v>
      </c>
      <c r="V394" s="220">
        <v>0</v>
      </c>
      <c r="W394" s="220">
        <v>0</v>
      </c>
      <c r="X394" s="220">
        <v>0</v>
      </c>
      <c r="Y394" s="220">
        <v>0</v>
      </c>
      <c r="Z394" s="220">
        <v>0</v>
      </c>
      <c r="AA394" s="220">
        <v>0</v>
      </c>
      <c r="AB394" s="220">
        <v>0</v>
      </c>
      <c r="AC394" s="220">
        <v>0</v>
      </c>
      <c r="AD394" s="220">
        <v>0</v>
      </c>
      <c r="AE394" s="220">
        <v>0</v>
      </c>
      <c r="AF394" s="220">
        <v>0</v>
      </c>
      <c r="AG394" s="220">
        <f t="shared" si="77"/>
        <v>0</v>
      </c>
      <c r="AH394" s="234"/>
      <c r="AI394" s="235">
        <f t="shared" si="69"/>
        <v>1.24</v>
      </c>
      <c r="AJ394" s="235">
        <f t="shared" si="69"/>
        <v>1.24</v>
      </c>
      <c r="AK394" s="235">
        <f t="shared" si="69"/>
        <v>1.24</v>
      </c>
      <c r="AL394" s="235">
        <f t="shared" si="69"/>
        <v>0.62</v>
      </c>
      <c r="AM394" s="235">
        <f t="shared" si="69"/>
        <v>0</v>
      </c>
      <c r="AN394" s="235">
        <f t="shared" si="69"/>
        <v>0</v>
      </c>
      <c r="AO394" s="235">
        <f t="shared" si="78"/>
        <v>0</v>
      </c>
      <c r="AP394" s="235">
        <f t="shared" si="78"/>
        <v>0</v>
      </c>
      <c r="AQ394" s="235">
        <f t="shared" si="78"/>
        <v>0</v>
      </c>
      <c r="AR394" s="235">
        <f t="shared" si="71"/>
        <v>0</v>
      </c>
      <c r="AS394" s="235">
        <f t="shared" si="71"/>
        <v>0</v>
      </c>
      <c r="AT394" s="235">
        <f t="shared" si="71"/>
        <v>0</v>
      </c>
      <c r="AU394" s="236">
        <f t="shared" si="73"/>
        <v>4.34</v>
      </c>
      <c r="AV394" s="236">
        <f t="shared" si="74"/>
        <v>0</v>
      </c>
      <c r="AW394" s="236">
        <f t="shared" si="74"/>
        <v>0</v>
      </c>
      <c r="AX394" s="236">
        <f t="shared" si="74"/>
        <v>0</v>
      </c>
      <c r="AY394" s="236">
        <f t="shared" si="74"/>
        <v>0</v>
      </c>
      <c r="AZ394" s="236">
        <f t="shared" si="70"/>
        <v>0</v>
      </c>
      <c r="BA394" s="236">
        <f t="shared" si="70"/>
        <v>0</v>
      </c>
      <c r="BB394" s="236">
        <f t="shared" si="70"/>
        <v>0</v>
      </c>
      <c r="BC394" s="236">
        <f t="shared" si="70"/>
        <v>0</v>
      </c>
      <c r="BD394" s="236">
        <f t="shared" si="70"/>
        <v>0</v>
      </c>
      <c r="BE394" s="236">
        <f t="shared" si="70"/>
        <v>0</v>
      </c>
      <c r="BF394" s="236">
        <f t="shared" si="79"/>
        <v>0</v>
      </c>
      <c r="BG394" s="236">
        <f t="shared" si="79"/>
        <v>0</v>
      </c>
      <c r="BH394" s="236">
        <f t="shared" si="79"/>
        <v>0</v>
      </c>
      <c r="BI394" s="236">
        <f t="shared" si="72"/>
        <v>0</v>
      </c>
      <c r="BJ394" s="236">
        <f t="shared" si="72"/>
        <v>0</v>
      </c>
      <c r="BK394" s="236">
        <f t="shared" si="72"/>
        <v>0</v>
      </c>
      <c r="BL394" s="235">
        <f t="shared" si="75"/>
        <v>0</v>
      </c>
      <c r="BM394" s="234"/>
      <c r="BN394" s="234"/>
      <c r="BO394" s="234"/>
      <c r="BP394" s="234"/>
      <c r="BQ394" s="234"/>
      <c r="BR394" s="234"/>
      <c r="BS394" s="234"/>
      <c r="BT394" s="234"/>
      <c r="BU394" s="234"/>
      <c r="BV394" s="234"/>
      <c r="BW394" s="234"/>
      <c r="BX394" s="234"/>
      <c r="BY394" s="234"/>
      <c r="BZ394" s="234"/>
      <c r="CA394" s="234"/>
      <c r="CB394" s="234"/>
      <c r="CC394" s="234"/>
      <c r="CD394" s="234"/>
      <c r="CE394" s="234"/>
      <c r="CF394" s="234"/>
      <c r="CG394" s="234"/>
      <c r="CH394" s="234"/>
      <c r="CI394" s="234"/>
    </row>
    <row r="395" spans="1:87">
      <c r="A395" s="234" t="s">
        <v>608</v>
      </c>
      <c r="B395" s="231">
        <v>1.43E-2</v>
      </c>
      <c r="C395" s="231">
        <v>1.43E-2</v>
      </c>
      <c r="D395" s="220">
        <v>0</v>
      </c>
      <c r="E395" s="220">
        <v>0</v>
      </c>
      <c r="F395" s="220">
        <v>0</v>
      </c>
      <c r="G395" s="220">
        <v>0</v>
      </c>
      <c r="H395" s="220">
        <v>0</v>
      </c>
      <c r="I395" s="220">
        <v>0</v>
      </c>
      <c r="J395" s="220">
        <v>0</v>
      </c>
      <c r="K395" s="220">
        <v>0</v>
      </c>
      <c r="L395" s="220">
        <v>0</v>
      </c>
      <c r="M395" s="220">
        <v>0</v>
      </c>
      <c r="N395" s="220">
        <v>0</v>
      </c>
      <c r="O395" s="220">
        <v>0</v>
      </c>
      <c r="P395" s="220">
        <f t="shared" si="76"/>
        <v>0</v>
      </c>
      <c r="Q395" s="220">
        <v>0</v>
      </c>
      <c r="R395" s="220">
        <v>0</v>
      </c>
      <c r="S395" s="220">
        <v>0</v>
      </c>
      <c r="T395" s="220">
        <v>0</v>
      </c>
      <c r="U395" s="220">
        <v>0</v>
      </c>
      <c r="V395" s="220">
        <v>0</v>
      </c>
      <c r="W395" s="220">
        <v>0</v>
      </c>
      <c r="X395" s="220">
        <v>0</v>
      </c>
      <c r="Y395" s="220">
        <v>0</v>
      </c>
      <c r="Z395" s="220">
        <v>0</v>
      </c>
      <c r="AA395" s="220">
        <v>0</v>
      </c>
      <c r="AB395" s="220">
        <v>0</v>
      </c>
      <c r="AC395" s="220">
        <v>0</v>
      </c>
      <c r="AD395" s="220">
        <v>0</v>
      </c>
      <c r="AE395" s="220">
        <v>0</v>
      </c>
      <c r="AF395" s="220">
        <v>0</v>
      </c>
      <c r="AG395" s="220">
        <f t="shared" si="77"/>
        <v>0</v>
      </c>
      <c r="AH395" s="234"/>
      <c r="AI395" s="235">
        <f t="shared" si="69"/>
        <v>0</v>
      </c>
      <c r="AJ395" s="235">
        <f t="shared" si="69"/>
        <v>0</v>
      </c>
      <c r="AK395" s="235">
        <f t="shared" si="69"/>
        <v>0</v>
      </c>
      <c r="AL395" s="235">
        <f t="shared" si="69"/>
        <v>0</v>
      </c>
      <c r="AM395" s="235">
        <f t="shared" si="69"/>
        <v>0</v>
      </c>
      <c r="AN395" s="235">
        <f t="shared" si="69"/>
        <v>0</v>
      </c>
      <c r="AO395" s="235">
        <f t="shared" si="78"/>
        <v>0</v>
      </c>
      <c r="AP395" s="235">
        <f t="shared" si="78"/>
        <v>0</v>
      </c>
      <c r="AQ395" s="235">
        <f t="shared" si="78"/>
        <v>0</v>
      </c>
      <c r="AR395" s="235">
        <f t="shared" si="71"/>
        <v>0</v>
      </c>
      <c r="AS395" s="235">
        <f t="shared" si="71"/>
        <v>0</v>
      </c>
      <c r="AT395" s="235">
        <f t="shared" si="71"/>
        <v>0</v>
      </c>
      <c r="AU395" s="236">
        <f t="shared" si="73"/>
        <v>0</v>
      </c>
      <c r="AV395" s="236">
        <f t="shared" si="74"/>
        <v>0</v>
      </c>
      <c r="AW395" s="236">
        <f t="shared" si="74"/>
        <v>0</v>
      </c>
      <c r="AX395" s="236">
        <f t="shared" si="74"/>
        <v>0</v>
      </c>
      <c r="AY395" s="236">
        <f t="shared" si="74"/>
        <v>0</v>
      </c>
      <c r="AZ395" s="236">
        <f t="shared" si="70"/>
        <v>0</v>
      </c>
      <c r="BA395" s="236">
        <f t="shared" si="70"/>
        <v>0</v>
      </c>
      <c r="BB395" s="236">
        <f t="shared" si="70"/>
        <v>0</v>
      </c>
      <c r="BC395" s="236">
        <f t="shared" si="70"/>
        <v>0</v>
      </c>
      <c r="BD395" s="236">
        <f t="shared" si="70"/>
        <v>0</v>
      </c>
      <c r="BE395" s="236">
        <f t="shared" si="70"/>
        <v>0</v>
      </c>
      <c r="BF395" s="236">
        <f t="shared" si="79"/>
        <v>0</v>
      </c>
      <c r="BG395" s="236">
        <f t="shared" si="79"/>
        <v>0</v>
      </c>
      <c r="BH395" s="236">
        <f t="shared" si="79"/>
        <v>0</v>
      </c>
      <c r="BI395" s="236">
        <f t="shared" si="72"/>
        <v>0</v>
      </c>
      <c r="BJ395" s="236">
        <f t="shared" si="72"/>
        <v>0</v>
      </c>
      <c r="BK395" s="236">
        <f t="shared" si="72"/>
        <v>0</v>
      </c>
      <c r="BL395" s="235">
        <f t="shared" si="75"/>
        <v>0</v>
      </c>
      <c r="BM395" s="234"/>
      <c r="BN395" s="234"/>
      <c r="BO395" s="234"/>
      <c r="BP395" s="234"/>
      <c r="BQ395" s="234"/>
      <c r="BR395" s="234"/>
      <c r="BS395" s="234"/>
      <c r="BT395" s="234"/>
      <c r="BU395" s="234"/>
      <c r="BV395" s="234"/>
      <c r="BW395" s="234"/>
      <c r="BX395" s="234"/>
      <c r="BY395" s="234"/>
      <c r="BZ395" s="234"/>
      <c r="CA395" s="234"/>
      <c r="CB395" s="234"/>
      <c r="CC395" s="234"/>
      <c r="CD395" s="234"/>
      <c r="CE395" s="234"/>
      <c r="CF395" s="234"/>
      <c r="CG395" s="234"/>
      <c r="CH395" s="234"/>
      <c r="CI395" s="234"/>
    </row>
    <row r="396" spans="1:87">
      <c r="A396" s="234" t="s">
        <v>609</v>
      </c>
      <c r="B396" s="231">
        <v>1.43E-2</v>
      </c>
      <c r="C396" s="231">
        <v>1.43E-2</v>
      </c>
      <c r="D396" s="220">
        <v>0</v>
      </c>
      <c r="E396" s="220">
        <v>0</v>
      </c>
      <c r="F396" s="220">
        <v>0</v>
      </c>
      <c r="G396" s="220">
        <v>0</v>
      </c>
      <c r="H396" s="220">
        <v>0</v>
      </c>
      <c r="I396" s="220">
        <v>0</v>
      </c>
      <c r="J396" s="220">
        <v>0</v>
      </c>
      <c r="K396" s="220">
        <v>0</v>
      </c>
      <c r="L396" s="220">
        <v>0</v>
      </c>
      <c r="M396" s="220">
        <v>0</v>
      </c>
      <c r="N396" s="220">
        <v>0</v>
      </c>
      <c r="O396" s="220">
        <v>0</v>
      </c>
      <c r="P396" s="220">
        <f t="shared" si="76"/>
        <v>0</v>
      </c>
      <c r="Q396" s="220">
        <v>0</v>
      </c>
      <c r="R396" s="220">
        <v>0</v>
      </c>
      <c r="S396" s="220">
        <v>0</v>
      </c>
      <c r="T396" s="220">
        <v>0</v>
      </c>
      <c r="U396" s="220">
        <v>0</v>
      </c>
      <c r="V396" s="220">
        <v>0</v>
      </c>
      <c r="W396" s="220">
        <v>0</v>
      </c>
      <c r="X396" s="220">
        <v>0</v>
      </c>
      <c r="Y396" s="220">
        <v>0</v>
      </c>
      <c r="Z396" s="220">
        <v>0</v>
      </c>
      <c r="AA396" s="220">
        <v>0</v>
      </c>
      <c r="AB396" s="220">
        <v>0</v>
      </c>
      <c r="AC396" s="220">
        <v>0</v>
      </c>
      <c r="AD396" s="220">
        <v>0</v>
      </c>
      <c r="AE396" s="220">
        <v>0</v>
      </c>
      <c r="AF396" s="220">
        <v>0</v>
      </c>
      <c r="AG396" s="220">
        <f t="shared" si="77"/>
        <v>0</v>
      </c>
      <c r="AH396" s="234"/>
      <c r="AI396" s="235">
        <f t="shared" si="69"/>
        <v>0</v>
      </c>
      <c r="AJ396" s="235">
        <f t="shared" si="69"/>
        <v>0</v>
      </c>
      <c r="AK396" s="235">
        <f t="shared" si="69"/>
        <v>0</v>
      </c>
      <c r="AL396" s="235">
        <f t="shared" si="69"/>
        <v>0</v>
      </c>
      <c r="AM396" s="235">
        <f t="shared" si="69"/>
        <v>0</v>
      </c>
      <c r="AN396" s="235">
        <f t="shared" si="69"/>
        <v>0</v>
      </c>
      <c r="AO396" s="235">
        <f t="shared" si="78"/>
        <v>0</v>
      </c>
      <c r="AP396" s="235">
        <f t="shared" si="78"/>
        <v>0</v>
      </c>
      <c r="AQ396" s="235">
        <f t="shared" si="78"/>
        <v>0</v>
      </c>
      <c r="AR396" s="235">
        <f t="shared" si="71"/>
        <v>0</v>
      </c>
      <c r="AS396" s="235">
        <f t="shared" si="71"/>
        <v>0</v>
      </c>
      <c r="AT396" s="235">
        <f t="shared" si="71"/>
        <v>0</v>
      </c>
      <c r="AU396" s="236">
        <f t="shared" si="73"/>
        <v>0</v>
      </c>
      <c r="AV396" s="236">
        <f t="shared" si="74"/>
        <v>0</v>
      </c>
      <c r="AW396" s="236">
        <f t="shared" si="74"/>
        <v>0</v>
      </c>
      <c r="AX396" s="236">
        <f t="shared" si="74"/>
        <v>0</v>
      </c>
      <c r="AY396" s="236">
        <f t="shared" si="74"/>
        <v>0</v>
      </c>
      <c r="AZ396" s="236">
        <f t="shared" si="70"/>
        <v>0</v>
      </c>
      <c r="BA396" s="236">
        <f t="shared" si="70"/>
        <v>0</v>
      </c>
      <c r="BB396" s="236">
        <f t="shared" si="70"/>
        <v>0</v>
      </c>
      <c r="BC396" s="236">
        <f t="shared" si="70"/>
        <v>0</v>
      </c>
      <c r="BD396" s="236">
        <f t="shared" si="70"/>
        <v>0</v>
      </c>
      <c r="BE396" s="236">
        <f t="shared" si="70"/>
        <v>0</v>
      </c>
      <c r="BF396" s="236">
        <f t="shared" si="79"/>
        <v>0</v>
      </c>
      <c r="BG396" s="236">
        <f t="shared" si="79"/>
        <v>0</v>
      </c>
      <c r="BH396" s="236">
        <f t="shared" si="79"/>
        <v>0</v>
      </c>
      <c r="BI396" s="236">
        <f t="shared" si="72"/>
        <v>0</v>
      </c>
      <c r="BJ396" s="236">
        <f t="shared" si="72"/>
        <v>0</v>
      </c>
      <c r="BK396" s="236">
        <f t="shared" si="72"/>
        <v>0</v>
      </c>
      <c r="BL396" s="235">
        <f t="shared" si="75"/>
        <v>0</v>
      </c>
      <c r="BM396" s="234"/>
      <c r="BN396" s="234"/>
      <c r="BO396" s="234"/>
      <c r="BP396" s="234"/>
      <c r="BQ396" s="234"/>
      <c r="BR396" s="234"/>
      <c r="BS396" s="234"/>
      <c r="BT396" s="234"/>
      <c r="BU396" s="234"/>
      <c r="BV396" s="234"/>
      <c r="BW396" s="234"/>
      <c r="BX396" s="234"/>
      <c r="BY396" s="234"/>
      <c r="BZ396" s="234"/>
      <c r="CA396" s="234"/>
      <c r="CB396" s="234"/>
      <c r="CC396" s="234"/>
      <c r="CD396" s="234"/>
      <c r="CE396" s="234"/>
      <c r="CF396" s="234"/>
      <c r="CG396" s="234"/>
      <c r="CH396" s="234"/>
      <c r="CI396" s="234"/>
    </row>
    <row r="397" spans="1:87">
      <c r="A397" s="234" t="s">
        <v>610</v>
      </c>
      <c r="B397" s="231">
        <v>1.43E-2</v>
      </c>
      <c r="C397" s="231">
        <v>1.43E-2</v>
      </c>
      <c r="D397" s="220">
        <v>0</v>
      </c>
      <c r="E397" s="220">
        <v>0</v>
      </c>
      <c r="F397" s="220">
        <v>0</v>
      </c>
      <c r="G397" s="220">
        <v>0</v>
      </c>
      <c r="H397" s="220">
        <v>0</v>
      </c>
      <c r="I397" s="220">
        <v>0</v>
      </c>
      <c r="J397" s="220">
        <v>0</v>
      </c>
      <c r="K397" s="220">
        <v>0</v>
      </c>
      <c r="L397" s="220">
        <v>0</v>
      </c>
      <c r="M397" s="220">
        <v>0</v>
      </c>
      <c r="N397" s="220">
        <v>0</v>
      </c>
      <c r="O397" s="220">
        <v>0</v>
      </c>
      <c r="P397" s="220">
        <f t="shared" si="76"/>
        <v>0</v>
      </c>
      <c r="Q397" s="220">
        <v>0</v>
      </c>
      <c r="R397" s="220">
        <v>0</v>
      </c>
      <c r="S397" s="220">
        <v>0</v>
      </c>
      <c r="T397" s="220">
        <v>0</v>
      </c>
      <c r="U397" s="220">
        <v>0</v>
      </c>
      <c r="V397" s="220">
        <v>0</v>
      </c>
      <c r="W397" s="220">
        <v>0</v>
      </c>
      <c r="X397" s="220">
        <v>0</v>
      </c>
      <c r="Y397" s="220">
        <v>0</v>
      </c>
      <c r="Z397" s="220">
        <v>0</v>
      </c>
      <c r="AA397" s="220">
        <v>0</v>
      </c>
      <c r="AB397" s="220">
        <v>0</v>
      </c>
      <c r="AC397" s="220">
        <v>0</v>
      </c>
      <c r="AD397" s="220">
        <v>0</v>
      </c>
      <c r="AE397" s="220">
        <v>0</v>
      </c>
      <c r="AF397" s="220">
        <v>0</v>
      </c>
      <c r="AG397" s="220">
        <f t="shared" si="77"/>
        <v>0</v>
      </c>
      <c r="AH397" s="234"/>
      <c r="AI397" s="235">
        <f t="shared" si="69"/>
        <v>0</v>
      </c>
      <c r="AJ397" s="235">
        <f t="shared" si="69"/>
        <v>0</v>
      </c>
      <c r="AK397" s="235">
        <f t="shared" si="69"/>
        <v>0</v>
      </c>
      <c r="AL397" s="235">
        <f t="shared" si="69"/>
        <v>0</v>
      </c>
      <c r="AM397" s="235">
        <f t="shared" si="69"/>
        <v>0</v>
      </c>
      <c r="AN397" s="235">
        <f t="shared" si="69"/>
        <v>0</v>
      </c>
      <c r="AO397" s="235">
        <f t="shared" si="78"/>
        <v>0</v>
      </c>
      <c r="AP397" s="235">
        <f t="shared" si="78"/>
        <v>0</v>
      </c>
      <c r="AQ397" s="235">
        <f t="shared" si="78"/>
        <v>0</v>
      </c>
      <c r="AR397" s="235">
        <f t="shared" si="71"/>
        <v>0</v>
      </c>
      <c r="AS397" s="235">
        <f t="shared" si="71"/>
        <v>0</v>
      </c>
      <c r="AT397" s="235">
        <f t="shared" si="71"/>
        <v>0</v>
      </c>
      <c r="AU397" s="236">
        <f t="shared" si="73"/>
        <v>0</v>
      </c>
      <c r="AV397" s="236">
        <f t="shared" si="74"/>
        <v>0</v>
      </c>
      <c r="AW397" s="236">
        <f t="shared" si="74"/>
        <v>0</v>
      </c>
      <c r="AX397" s="236">
        <f t="shared" si="74"/>
        <v>0</v>
      </c>
      <c r="AY397" s="236">
        <f t="shared" si="74"/>
        <v>0</v>
      </c>
      <c r="AZ397" s="236">
        <f t="shared" si="70"/>
        <v>0</v>
      </c>
      <c r="BA397" s="236">
        <f t="shared" si="70"/>
        <v>0</v>
      </c>
      <c r="BB397" s="236">
        <f t="shared" si="70"/>
        <v>0</v>
      </c>
      <c r="BC397" s="236">
        <f t="shared" si="70"/>
        <v>0</v>
      </c>
      <c r="BD397" s="236">
        <f t="shared" si="70"/>
        <v>0</v>
      </c>
      <c r="BE397" s="236">
        <f t="shared" si="70"/>
        <v>0</v>
      </c>
      <c r="BF397" s="236">
        <f t="shared" si="79"/>
        <v>0</v>
      </c>
      <c r="BG397" s="236">
        <f t="shared" si="79"/>
        <v>0</v>
      </c>
      <c r="BH397" s="236">
        <f t="shared" si="79"/>
        <v>0</v>
      </c>
      <c r="BI397" s="236">
        <f t="shared" si="72"/>
        <v>0</v>
      </c>
      <c r="BJ397" s="236">
        <f t="shared" si="72"/>
        <v>0</v>
      </c>
      <c r="BK397" s="236">
        <f t="shared" si="72"/>
        <v>0</v>
      </c>
      <c r="BL397" s="235">
        <f t="shared" si="75"/>
        <v>0</v>
      </c>
      <c r="BM397" s="234"/>
      <c r="BN397" s="234"/>
      <c r="BO397" s="234"/>
      <c r="BP397" s="234"/>
      <c r="BQ397" s="234"/>
      <c r="BR397" s="234"/>
      <c r="BS397" s="234"/>
      <c r="BT397" s="234"/>
      <c r="BU397" s="234"/>
      <c r="BV397" s="234"/>
      <c r="BW397" s="234"/>
      <c r="BX397" s="234"/>
      <c r="BY397" s="234"/>
      <c r="BZ397" s="234"/>
      <c r="CA397" s="234"/>
      <c r="CB397" s="234"/>
      <c r="CC397" s="234"/>
      <c r="CD397" s="234"/>
      <c r="CE397" s="234"/>
      <c r="CF397" s="234"/>
      <c r="CG397" s="234"/>
      <c r="CH397" s="234"/>
      <c r="CI397" s="234"/>
    </row>
    <row r="398" spans="1:87">
      <c r="A398" s="234" t="s">
        <v>611</v>
      </c>
      <c r="B398" s="231">
        <v>1.43E-2</v>
      </c>
      <c r="C398" s="231">
        <v>1.43E-2</v>
      </c>
      <c r="D398" s="220">
        <v>5420.61</v>
      </c>
      <c r="E398" s="220">
        <v>5420.61</v>
      </c>
      <c r="F398" s="220">
        <v>5420.61</v>
      </c>
      <c r="G398" s="220">
        <v>5420.61</v>
      </c>
      <c r="H398" s="220">
        <v>5420.61</v>
      </c>
      <c r="I398" s="220">
        <v>5420.61</v>
      </c>
      <c r="J398" s="220">
        <v>5420.61</v>
      </c>
      <c r="K398" s="220">
        <v>5420.61</v>
      </c>
      <c r="L398" s="220">
        <v>5420.61</v>
      </c>
      <c r="M398" s="220">
        <v>5420.61</v>
      </c>
      <c r="N398" s="220">
        <v>5420.61</v>
      </c>
      <c r="O398" s="220">
        <v>5420.61</v>
      </c>
      <c r="P398" s="220">
        <f t="shared" si="76"/>
        <v>65047.32</v>
      </c>
      <c r="Q398" s="220">
        <v>5420.61</v>
      </c>
      <c r="R398" s="220">
        <v>5420.61</v>
      </c>
      <c r="S398" s="220">
        <v>5420.61</v>
      </c>
      <c r="T398" s="220">
        <v>5420.61</v>
      </c>
      <c r="U398" s="220">
        <v>5420.61</v>
      </c>
      <c r="V398" s="220">
        <v>5420.61</v>
      </c>
      <c r="W398" s="220">
        <v>5420.61</v>
      </c>
      <c r="X398" s="220">
        <v>5420.61</v>
      </c>
      <c r="Y398" s="220">
        <v>5420.61</v>
      </c>
      <c r="Z398" s="220">
        <v>5420.61</v>
      </c>
      <c r="AA398" s="220">
        <v>5420.61</v>
      </c>
      <c r="AB398" s="220">
        <v>5420.61</v>
      </c>
      <c r="AC398" s="220">
        <v>5420.61</v>
      </c>
      <c r="AD398" s="220">
        <v>5420.61</v>
      </c>
      <c r="AE398" s="220">
        <v>5420.61</v>
      </c>
      <c r="AF398" s="220">
        <v>5420.61</v>
      </c>
      <c r="AG398" s="220">
        <f t="shared" si="77"/>
        <v>65047.32</v>
      </c>
      <c r="AH398" s="234"/>
      <c r="AI398" s="235">
        <f t="shared" si="69"/>
        <v>6.46</v>
      </c>
      <c r="AJ398" s="235">
        <f t="shared" si="69"/>
        <v>6.46</v>
      </c>
      <c r="AK398" s="235">
        <f t="shared" si="69"/>
        <v>6.46</v>
      </c>
      <c r="AL398" s="235">
        <f t="shared" si="69"/>
        <v>6.46</v>
      </c>
      <c r="AM398" s="235">
        <f t="shared" si="69"/>
        <v>6.46</v>
      </c>
      <c r="AN398" s="235">
        <f t="shared" si="69"/>
        <v>6.46</v>
      </c>
      <c r="AO398" s="235">
        <f t="shared" si="78"/>
        <v>6.46</v>
      </c>
      <c r="AP398" s="235">
        <f t="shared" si="78"/>
        <v>6.46</v>
      </c>
      <c r="AQ398" s="235">
        <f t="shared" si="78"/>
        <v>6.46</v>
      </c>
      <c r="AR398" s="235">
        <f t="shared" si="71"/>
        <v>6.46</v>
      </c>
      <c r="AS398" s="235">
        <f t="shared" si="71"/>
        <v>6.46</v>
      </c>
      <c r="AT398" s="235">
        <f t="shared" si="71"/>
        <v>6.46</v>
      </c>
      <c r="AU398" s="236">
        <f t="shared" si="73"/>
        <v>77.519999999999982</v>
      </c>
      <c r="AV398" s="236">
        <f t="shared" si="74"/>
        <v>6.46</v>
      </c>
      <c r="AW398" s="236">
        <f t="shared" si="74"/>
        <v>6.46</v>
      </c>
      <c r="AX398" s="236">
        <f t="shared" si="74"/>
        <v>6.46</v>
      </c>
      <c r="AY398" s="236">
        <f t="shared" si="74"/>
        <v>6.46</v>
      </c>
      <c r="AZ398" s="236">
        <f t="shared" si="70"/>
        <v>6.46</v>
      </c>
      <c r="BA398" s="236">
        <f t="shared" si="70"/>
        <v>6.46</v>
      </c>
      <c r="BB398" s="236">
        <f t="shared" si="70"/>
        <v>6.46</v>
      </c>
      <c r="BC398" s="236">
        <f t="shared" si="70"/>
        <v>6.46</v>
      </c>
      <c r="BD398" s="236">
        <f t="shared" si="70"/>
        <v>6.46</v>
      </c>
      <c r="BE398" s="236">
        <f t="shared" si="70"/>
        <v>6.46</v>
      </c>
      <c r="BF398" s="236">
        <f t="shared" si="79"/>
        <v>6.46</v>
      </c>
      <c r="BG398" s="236">
        <f t="shared" si="79"/>
        <v>6.46</v>
      </c>
      <c r="BH398" s="236">
        <f t="shared" si="79"/>
        <v>6.46</v>
      </c>
      <c r="BI398" s="236">
        <f t="shared" si="72"/>
        <v>6.46</v>
      </c>
      <c r="BJ398" s="236">
        <f t="shared" si="72"/>
        <v>6.46</v>
      </c>
      <c r="BK398" s="236">
        <f t="shared" si="72"/>
        <v>6.46</v>
      </c>
      <c r="BL398" s="235">
        <f t="shared" si="75"/>
        <v>77.519999999999982</v>
      </c>
      <c r="BM398" s="234"/>
      <c r="BN398" s="234"/>
      <c r="BO398" s="234"/>
      <c r="BP398" s="234"/>
      <c r="BQ398" s="234"/>
      <c r="BR398" s="234"/>
      <c r="BS398" s="234"/>
      <c r="BT398" s="234"/>
      <c r="BU398" s="234"/>
      <c r="BV398" s="234"/>
      <c r="BW398" s="234"/>
      <c r="BX398" s="234"/>
      <c r="BY398" s="234"/>
      <c r="BZ398" s="234"/>
      <c r="CA398" s="234"/>
      <c r="CB398" s="234"/>
      <c r="CC398" s="234"/>
      <c r="CD398" s="234"/>
      <c r="CE398" s="234"/>
      <c r="CF398" s="234"/>
      <c r="CG398" s="234"/>
      <c r="CH398" s="234"/>
      <c r="CI398" s="234"/>
    </row>
    <row r="399" spans="1:87">
      <c r="A399" s="234" t="s">
        <v>612</v>
      </c>
      <c r="B399" s="231">
        <v>1.43E-2</v>
      </c>
      <c r="C399" s="231">
        <v>1.43E-2</v>
      </c>
      <c r="D399" s="220">
        <v>32616.02</v>
      </c>
      <c r="E399" s="220">
        <v>32616.02</v>
      </c>
      <c r="F399" s="220">
        <v>32616.02</v>
      </c>
      <c r="G399" s="220">
        <v>16308.01</v>
      </c>
      <c r="H399" s="220">
        <v>0</v>
      </c>
      <c r="I399" s="220">
        <v>0</v>
      </c>
      <c r="J399" s="220">
        <v>0</v>
      </c>
      <c r="K399" s="220">
        <v>0</v>
      </c>
      <c r="L399" s="220">
        <v>0</v>
      </c>
      <c r="M399" s="220">
        <v>0</v>
      </c>
      <c r="N399" s="220">
        <v>0</v>
      </c>
      <c r="O399" s="220">
        <v>0</v>
      </c>
      <c r="P399" s="220">
        <f t="shared" si="76"/>
        <v>114156.06999999999</v>
      </c>
      <c r="Q399" s="220">
        <v>0</v>
      </c>
      <c r="R399" s="220">
        <v>0</v>
      </c>
      <c r="S399" s="220">
        <v>0</v>
      </c>
      <c r="T399" s="220">
        <v>0</v>
      </c>
      <c r="U399" s="220">
        <v>0</v>
      </c>
      <c r="V399" s="220">
        <v>0</v>
      </c>
      <c r="W399" s="220">
        <v>0</v>
      </c>
      <c r="X399" s="220">
        <v>0</v>
      </c>
      <c r="Y399" s="220">
        <v>0</v>
      </c>
      <c r="Z399" s="220">
        <v>0</v>
      </c>
      <c r="AA399" s="220">
        <v>0</v>
      </c>
      <c r="AB399" s="220">
        <v>0</v>
      </c>
      <c r="AC399" s="220">
        <v>0</v>
      </c>
      <c r="AD399" s="220">
        <v>0</v>
      </c>
      <c r="AE399" s="220">
        <v>0</v>
      </c>
      <c r="AF399" s="220">
        <v>0</v>
      </c>
      <c r="AG399" s="220">
        <f t="shared" si="77"/>
        <v>0</v>
      </c>
      <c r="AH399" s="234"/>
      <c r="AI399" s="235">
        <f t="shared" si="69"/>
        <v>38.869999999999997</v>
      </c>
      <c r="AJ399" s="235">
        <f t="shared" si="69"/>
        <v>38.869999999999997</v>
      </c>
      <c r="AK399" s="235">
        <f t="shared" si="69"/>
        <v>38.869999999999997</v>
      </c>
      <c r="AL399" s="235">
        <f t="shared" si="69"/>
        <v>19.43</v>
      </c>
      <c r="AM399" s="235">
        <f t="shared" si="69"/>
        <v>0</v>
      </c>
      <c r="AN399" s="235">
        <f t="shared" si="69"/>
        <v>0</v>
      </c>
      <c r="AO399" s="235">
        <f t="shared" si="78"/>
        <v>0</v>
      </c>
      <c r="AP399" s="235">
        <f t="shared" si="78"/>
        <v>0</v>
      </c>
      <c r="AQ399" s="235">
        <f t="shared" si="78"/>
        <v>0</v>
      </c>
      <c r="AR399" s="235">
        <f t="shared" si="71"/>
        <v>0</v>
      </c>
      <c r="AS399" s="235">
        <f t="shared" si="71"/>
        <v>0</v>
      </c>
      <c r="AT399" s="235">
        <f t="shared" si="71"/>
        <v>0</v>
      </c>
      <c r="AU399" s="236">
        <f t="shared" si="73"/>
        <v>136.04</v>
      </c>
      <c r="AV399" s="236">
        <f t="shared" si="74"/>
        <v>0</v>
      </c>
      <c r="AW399" s="236">
        <f t="shared" si="74"/>
        <v>0</v>
      </c>
      <c r="AX399" s="236">
        <f t="shared" si="74"/>
        <v>0</v>
      </c>
      <c r="AY399" s="236">
        <f t="shared" si="74"/>
        <v>0</v>
      </c>
      <c r="AZ399" s="236">
        <f t="shared" si="70"/>
        <v>0</v>
      </c>
      <c r="BA399" s="236">
        <f t="shared" si="70"/>
        <v>0</v>
      </c>
      <c r="BB399" s="236">
        <f t="shared" si="70"/>
        <v>0</v>
      </c>
      <c r="BC399" s="236">
        <f t="shared" si="70"/>
        <v>0</v>
      </c>
      <c r="BD399" s="236">
        <f t="shared" si="70"/>
        <v>0</v>
      </c>
      <c r="BE399" s="236">
        <f t="shared" si="70"/>
        <v>0</v>
      </c>
      <c r="BF399" s="236">
        <f t="shared" si="79"/>
        <v>0</v>
      </c>
      <c r="BG399" s="236">
        <f t="shared" si="79"/>
        <v>0</v>
      </c>
      <c r="BH399" s="236">
        <f t="shared" si="79"/>
        <v>0</v>
      </c>
      <c r="BI399" s="236">
        <f t="shared" si="72"/>
        <v>0</v>
      </c>
      <c r="BJ399" s="236">
        <f t="shared" si="72"/>
        <v>0</v>
      </c>
      <c r="BK399" s="236">
        <f t="shared" si="72"/>
        <v>0</v>
      </c>
      <c r="BL399" s="235">
        <f t="shared" si="75"/>
        <v>0</v>
      </c>
      <c r="BM399" s="234"/>
      <c r="BN399" s="234"/>
      <c r="BO399" s="234"/>
      <c r="BP399" s="234"/>
      <c r="BQ399" s="234"/>
      <c r="BR399" s="234"/>
      <c r="BS399" s="234"/>
      <c r="BT399" s="234"/>
      <c r="BU399" s="234"/>
      <c r="BV399" s="234"/>
      <c r="BW399" s="234"/>
      <c r="BX399" s="234"/>
      <c r="BY399" s="234"/>
      <c r="BZ399" s="234"/>
      <c r="CA399" s="234"/>
      <c r="CB399" s="234"/>
      <c r="CC399" s="234"/>
      <c r="CD399" s="234"/>
      <c r="CE399" s="234"/>
      <c r="CF399" s="234"/>
      <c r="CG399" s="234"/>
      <c r="CH399" s="234"/>
      <c r="CI399" s="234"/>
    </row>
    <row r="400" spans="1:87">
      <c r="A400" s="234" t="s">
        <v>613</v>
      </c>
      <c r="B400" s="231">
        <v>1.43E-2</v>
      </c>
      <c r="C400" s="231">
        <v>1.43E-2</v>
      </c>
      <c r="D400" s="220">
        <v>0</v>
      </c>
      <c r="E400" s="220">
        <v>0</v>
      </c>
      <c r="F400" s="220">
        <v>0</v>
      </c>
      <c r="G400" s="220">
        <v>0</v>
      </c>
      <c r="H400" s="220">
        <v>0</v>
      </c>
      <c r="I400" s="220">
        <v>0</v>
      </c>
      <c r="J400" s="220">
        <v>0</v>
      </c>
      <c r="K400" s="220">
        <v>0</v>
      </c>
      <c r="L400" s="220">
        <v>0</v>
      </c>
      <c r="M400" s="220">
        <v>0</v>
      </c>
      <c r="N400" s="220">
        <v>0</v>
      </c>
      <c r="O400" s="220">
        <v>0</v>
      </c>
      <c r="P400" s="220">
        <f t="shared" si="76"/>
        <v>0</v>
      </c>
      <c r="Q400" s="220">
        <v>0</v>
      </c>
      <c r="R400" s="220">
        <v>0</v>
      </c>
      <c r="S400" s="220">
        <v>0</v>
      </c>
      <c r="T400" s="220">
        <v>0</v>
      </c>
      <c r="U400" s="220">
        <v>0</v>
      </c>
      <c r="V400" s="220">
        <v>0</v>
      </c>
      <c r="W400" s="220">
        <v>0</v>
      </c>
      <c r="X400" s="220">
        <v>0</v>
      </c>
      <c r="Y400" s="220">
        <v>0</v>
      </c>
      <c r="Z400" s="220">
        <v>0</v>
      </c>
      <c r="AA400" s="220">
        <v>0</v>
      </c>
      <c r="AB400" s="220">
        <v>0</v>
      </c>
      <c r="AC400" s="220">
        <v>0</v>
      </c>
      <c r="AD400" s="220">
        <v>0</v>
      </c>
      <c r="AE400" s="220">
        <v>0</v>
      </c>
      <c r="AF400" s="220">
        <v>0</v>
      </c>
      <c r="AG400" s="220">
        <f t="shared" si="77"/>
        <v>0</v>
      </c>
      <c r="AH400" s="234"/>
      <c r="AI400" s="235">
        <f t="shared" si="69"/>
        <v>0</v>
      </c>
      <c r="AJ400" s="235">
        <f t="shared" si="69"/>
        <v>0</v>
      </c>
      <c r="AK400" s="235">
        <f t="shared" si="69"/>
        <v>0</v>
      </c>
      <c r="AL400" s="235">
        <f t="shared" si="69"/>
        <v>0</v>
      </c>
      <c r="AM400" s="235">
        <f t="shared" si="69"/>
        <v>0</v>
      </c>
      <c r="AN400" s="235">
        <f t="shared" si="69"/>
        <v>0</v>
      </c>
      <c r="AO400" s="235">
        <f t="shared" si="78"/>
        <v>0</v>
      </c>
      <c r="AP400" s="235">
        <f t="shared" si="78"/>
        <v>0</v>
      </c>
      <c r="AQ400" s="235">
        <f t="shared" si="78"/>
        <v>0</v>
      </c>
      <c r="AR400" s="235">
        <f t="shared" si="71"/>
        <v>0</v>
      </c>
      <c r="AS400" s="235">
        <f t="shared" si="71"/>
        <v>0</v>
      </c>
      <c r="AT400" s="235">
        <f t="shared" si="71"/>
        <v>0</v>
      </c>
      <c r="AU400" s="236">
        <f t="shared" si="73"/>
        <v>0</v>
      </c>
      <c r="AV400" s="236">
        <f t="shared" si="74"/>
        <v>0</v>
      </c>
      <c r="AW400" s="236">
        <f t="shared" si="74"/>
        <v>0</v>
      </c>
      <c r="AX400" s="236">
        <f t="shared" si="74"/>
        <v>0</v>
      </c>
      <c r="AY400" s="236">
        <f t="shared" si="74"/>
        <v>0</v>
      </c>
      <c r="AZ400" s="236">
        <f t="shared" si="70"/>
        <v>0</v>
      </c>
      <c r="BA400" s="236">
        <f t="shared" si="70"/>
        <v>0</v>
      </c>
      <c r="BB400" s="236">
        <f t="shared" si="70"/>
        <v>0</v>
      </c>
      <c r="BC400" s="236">
        <f t="shared" si="70"/>
        <v>0</v>
      </c>
      <c r="BD400" s="236">
        <f t="shared" si="70"/>
        <v>0</v>
      </c>
      <c r="BE400" s="236">
        <f t="shared" si="70"/>
        <v>0</v>
      </c>
      <c r="BF400" s="236">
        <f t="shared" si="79"/>
        <v>0</v>
      </c>
      <c r="BG400" s="236">
        <f t="shared" si="79"/>
        <v>0</v>
      </c>
      <c r="BH400" s="236">
        <f t="shared" si="79"/>
        <v>0</v>
      </c>
      <c r="BI400" s="236">
        <f t="shared" si="72"/>
        <v>0</v>
      </c>
      <c r="BJ400" s="236">
        <f t="shared" si="72"/>
        <v>0</v>
      </c>
      <c r="BK400" s="236">
        <f t="shared" si="72"/>
        <v>0</v>
      </c>
      <c r="BL400" s="235">
        <f t="shared" si="75"/>
        <v>0</v>
      </c>
      <c r="BM400" s="234"/>
      <c r="BN400" s="234"/>
      <c r="BO400" s="234"/>
      <c r="BP400" s="234"/>
      <c r="BQ400" s="234"/>
      <c r="BR400" s="234"/>
      <c r="BS400" s="234"/>
      <c r="BT400" s="234"/>
      <c r="BU400" s="234"/>
      <c r="BV400" s="234"/>
      <c r="BW400" s="234"/>
      <c r="BX400" s="234"/>
      <c r="BY400" s="234"/>
      <c r="BZ400" s="234"/>
      <c r="CA400" s="234"/>
      <c r="CB400" s="234"/>
      <c r="CC400" s="234"/>
      <c r="CD400" s="234"/>
      <c r="CE400" s="234"/>
      <c r="CF400" s="234"/>
      <c r="CG400" s="234"/>
      <c r="CH400" s="234"/>
      <c r="CI400" s="234"/>
    </row>
    <row r="401" spans="1:87">
      <c r="A401" s="234" t="s">
        <v>614</v>
      </c>
      <c r="B401" s="231">
        <v>1.43E-2</v>
      </c>
      <c r="C401" s="231">
        <v>1.43E-2</v>
      </c>
      <c r="D401" s="220">
        <v>2953.75</v>
      </c>
      <c r="E401" s="220">
        <v>2953.75</v>
      </c>
      <c r="F401" s="220">
        <v>2953.75</v>
      </c>
      <c r="G401" s="220">
        <v>2953.75</v>
      </c>
      <c r="H401" s="220">
        <v>2953.75</v>
      </c>
      <c r="I401" s="220">
        <v>2953.75</v>
      </c>
      <c r="J401" s="220">
        <v>2953.75</v>
      </c>
      <c r="K401" s="220">
        <v>2953.75</v>
      </c>
      <c r="L401" s="220">
        <v>2953.75</v>
      </c>
      <c r="M401" s="220">
        <v>2953.75</v>
      </c>
      <c r="N401" s="220">
        <v>2953.75</v>
      </c>
      <c r="O401" s="220">
        <v>2953.75</v>
      </c>
      <c r="P401" s="220">
        <f t="shared" si="76"/>
        <v>35445</v>
      </c>
      <c r="Q401" s="220">
        <v>2953.75</v>
      </c>
      <c r="R401" s="220">
        <v>2953.75</v>
      </c>
      <c r="S401" s="220">
        <v>2953.75</v>
      </c>
      <c r="T401" s="220">
        <v>2953.75</v>
      </c>
      <c r="U401" s="220">
        <v>2953.75</v>
      </c>
      <c r="V401" s="220">
        <v>2953.75</v>
      </c>
      <c r="W401" s="220">
        <v>2953.75</v>
      </c>
      <c r="X401" s="220">
        <v>2953.75</v>
      </c>
      <c r="Y401" s="220">
        <v>2953.75</v>
      </c>
      <c r="Z401" s="220">
        <v>2953.75</v>
      </c>
      <c r="AA401" s="220">
        <v>2953.75</v>
      </c>
      <c r="AB401" s="220">
        <v>2953.75</v>
      </c>
      <c r="AC401" s="220">
        <v>2953.75</v>
      </c>
      <c r="AD401" s="220">
        <v>2953.75</v>
      </c>
      <c r="AE401" s="220">
        <v>2953.75</v>
      </c>
      <c r="AF401" s="220">
        <v>2953.75</v>
      </c>
      <c r="AG401" s="220">
        <f t="shared" si="77"/>
        <v>35445</v>
      </c>
      <c r="AH401" s="234"/>
      <c r="AI401" s="235">
        <f t="shared" si="69"/>
        <v>3.52</v>
      </c>
      <c r="AJ401" s="235">
        <f t="shared" si="69"/>
        <v>3.52</v>
      </c>
      <c r="AK401" s="235">
        <f t="shared" si="69"/>
        <v>3.52</v>
      </c>
      <c r="AL401" s="235">
        <f t="shared" si="69"/>
        <v>3.52</v>
      </c>
      <c r="AM401" s="235">
        <f t="shared" si="69"/>
        <v>3.52</v>
      </c>
      <c r="AN401" s="235">
        <f t="shared" si="69"/>
        <v>3.52</v>
      </c>
      <c r="AO401" s="235">
        <f t="shared" si="78"/>
        <v>3.52</v>
      </c>
      <c r="AP401" s="235">
        <f t="shared" si="78"/>
        <v>3.52</v>
      </c>
      <c r="AQ401" s="235">
        <f t="shared" si="78"/>
        <v>3.52</v>
      </c>
      <c r="AR401" s="235">
        <f t="shared" si="71"/>
        <v>3.52</v>
      </c>
      <c r="AS401" s="235">
        <f t="shared" si="71"/>
        <v>3.52</v>
      </c>
      <c r="AT401" s="235">
        <f t="shared" si="71"/>
        <v>3.52</v>
      </c>
      <c r="AU401" s="236">
        <f t="shared" si="73"/>
        <v>42.240000000000009</v>
      </c>
      <c r="AV401" s="236">
        <f t="shared" si="74"/>
        <v>3.52</v>
      </c>
      <c r="AW401" s="236">
        <f t="shared" si="74"/>
        <v>3.52</v>
      </c>
      <c r="AX401" s="236">
        <f t="shared" si="74"/>
        <v>3.52</v>
      </c>
      <c r="AY401" s="236">
        <f t="shared" si="74"/>
        <v>3.52</v>
      </c>
      <c r="AZ401" s="236">
        <f t="shared" si="70"/>
        <v>3.52</v>
      </c>
      <c r="BA401" s="236">
        <f t="shared" si="70"/>
        <v>3.52</v>
      </c>
      <c r="BB401" s="236">
        <f t="shared" si="70"/>
        <v>3.52</v>
      </c>
      <c r="BC401" s="236">
        <f t="shared" si="70"/>
        <v>3.52</v>
      </c>
      <c r="BD401" s="236">
        <f t="shared" si="70"/>
        <v>3.52</v>
      </c>
      <c r="BE401" s="236">
        <f t="shared" si="70"/>
        <v>3.52</v>
      </c>
      <c r="BF401" s="236">
        <f t="shared" si="79"/>
        <v>3.52</v>
      </c>
      <c r="BG401" s="236">
        <f t="shared" si="79"/>
        <v>3.52</v>
      </c>
      <c r="BH401" s="236">
        <f t="shared" si="79"/>
        <v>3.52</v>
      </c>
      <c r="BI401" s="236">
        <f t="shared" si="72"/>
        <v>3.52</v>
      </c>
      <c r="BJ401" s="236">
        <f t="shared" si="72"/>
        <v>3.52</v>
      </c>
      <c r="BK401" s="236">
        <f t="shared" si="72"/>
        <v>3.52</v>
      </c>
      <c r="BL401" s="235">
        <f t="shared" si="75"/>
        <v>42.240000000000009</v>
      </c>
      <c r="BM401" s="234"/>
      <c r="BN401" s="234"/>
      <c r="BO401" s="234"/>
      <c r="BP401" s="234"/>
      <c r="BQ401" s="234"/>
      <c r="BR401" s="234"/>
      <c r="BS401" s="234"/>
      <c r="BT401" s="234"/>
      <c r="BU401" s="234"/>
      <c r="BV401" s="234"/>
      <c r="BW401" s="234"/>
      <c r="BX401" s="234"/>
      <c r="BY401" s="234"/>
      <c r="BZ401" s="234"/>
      <c r="CA401" s="234"/>
      <c r="CB401" s="234"/>
      <c r="CC401" s="234"/>
      <c r="CD401" s="234"/>
      <c r="CE401" s="234"/>
      <c r="CF401" s="234"/>
      <c r="CG401" s="234"/>
      <c r="CH401" s="234"/>
      <c r="CI401" s="234"/>
    </row>
    <row r="402" spans="1:87">
      <c r="A402" s="234" t="s">
        <v>615</v>
      </c>
      <c r="B402" s="231">
        <v>1.43E-2</v>
      </c>
      <c r="C402" s="231">
        <v>1.43E-2</v>
      </c>
      <c r="D402" s="220">
        <v>268400.36</v>
      </c>
      <c r="E402" s="220">
        <v>268400.36</v>
      </c>
      <c r="F402" s="220">
        <v>268400.36</v>
      </c>
      <c r="G402" s="220">
        <v>134200.18</v>
      </c>
      <c r="H402" s="220">
        <v>0</v>
      </c>
      <c r="I402" s="220">
        <v>0</v>
      </c>
      <c r="J402" s="220">
        <v>0</v>
      </c>
      <c r="K402" s="220">
        <v>0</v>
      </c>
      <c r="L402" s="220">
        <v>0</v>
      </c>
      <c r="M402" s="220">
        <v>0</v>
      </c>
      <c r="N402" s="220">
        <v>0</v>
      </c>
      <c r="O402" s="220">
        <v>0</v>
      </c>
      <c r="P402" s="220">
        <f t="shared" si="76"/>
        <v>939401.26</v>
      </c>
      <c r="Q402" s="220">
        <v>0</v>
      </c>
      <c r="R402" s="220">
        <v>0</v>
      </c>
      <c r="S402" s="220">
        <v>0</v>
      </c>
      <c r="T402" s="220">
        <v>0</v>
      </c>
      <c r="U402" s="220">
        <v>0</v>
      </c>
      <c r="V402" s="220">
        <v>0</v>
      </c>
      <c r="W402" s="220">
        <v>0</v>
      </c>
      <c r="X402" s="220">
        <v>0</v>
      </c>
      <c r="Y402" s="220">
        <v>0</v>
      </c>
      <c r="Z402" s="220">
        <v>0</v>
      </c>
      <c r="AA402" s="220">
        <v>0</v>
      </c>
      <c r="AB402" s="220">
        <v>0</v>
      </c>
      <c r="AC402" s="220">
        <v>0</v>
      </c>
      <c r="AD402" s="220">
        <v>0</v>
      </c>
      <c r="AE402" s="220">
        <v>0</v>
      </c>
      <c r="AF402" s="220">
        <v>0</v>
      </c>
      <c r="AG402" s="220">
        <f t="shared" si="77"/>
        <v>0</v>
      </c>
      <c r="AH402" s="234"/>
      <c r="AI402" s="235">
        <f t="shared" ref="AI402:AN444" si="80">ROUND(D402*$B402/12,2)</f>
        <v>319.83999999999997</v>
      </c>
      <c r="AJ402" s="235">
        <f t="shared" si="80"/>
        <v>319.83999999999997</v>
      </c>
      <c r="AK402" s="235">
        <f t="shared" si="80"/>
        <v>319.83999999999997</v>
      </c>
      <c r="AL402" s="235">
        <f t="shared" si="80"/>
        <v>159.91999999999999</v>
      </c>
      <c r="AM402" s="235">
        <f t="shared" si="80"/>
        <v>0</v>
      </c>
      <c r="AN402" s="235">
        <f t="shared" si="80"/>
        <v>0</v>
      </c>
      <c r="AO402" s="235">
        <f t="shared" si="78"/>
        <v>0</v>
      </c>
      <c r="AP402" s="235">
        <f t="shared" si="78"/>
        <v>0</v>
      </c>
      <c r="AQ402" s="235">
        <f t="shared" si="78"/>
        <v>0</v>
      </c>
      <c r="AR402" s="235">
        <f t="shared" si="71"/>
        <v>0</v>
      </c>
      <c r="AS402" s="235">
        <f t="shared" si="71"/>
        <v>0</v>
      </c>
      <c r="AT402" s="235">
        <f t="shared" si="71"/>
        <v>0</v>
      </c>
      <c r="AU402" s="236">
        <f t="shared" si="73"/>
        <v>1119.44</v>
      </c>
      <c r="AV402" s="236">
        <f t="shared" si="74"/>
        <v>0</v>
      </c>
      <c r="AW402" s="236">
        <f t="shared" si="74"/>
        <v>0</v>
      </c>
      <c r="AX402" s="236">
        <f t="shared" si="74"/>
        <v>0</v>
      </c>
      <c r="AY402" s="236">
        <f t="shared" si="74"/>
        <v>0</v>
      </c>
      <c r="AZ402" s="236">
        <f t="shared" ref="AZ402:BE444" si="81">ROUND(U402*$C402/12,2)</f>
        <v>0</v>
      </c>
      <c r="BA402" s="236">
        <f t="shared" si="81"/>
        <v>0</v>
      </c>
      <c r="BB402" s="236">
        <f t="shared" si="81"/>
        <v>0</v>
      </c>
      <c r="BC402" s="236">
        <f t="shared" si="81"/>
        <v>0</v>
      </c>
      <c r="BD402" s="236">
        <f t="shared" si="81"/>
        <v>0</v>
      </c>
      <c r="BE402" s="236">
        <f t="shared" si="81"/>
        <v>0</v>
      </c>
      <c r="BF402" s="236">
        <f t="shared" si="79"/>
        <v>0</v>
      </c>
      <c r="BG402" s="236">
        <f t="shared" si="79"/>
        <v>0</v>
      </c>
      <c r="BH402" s="236">
        <f t="shared" si="79"/>
        <v>0</v>
      </c>
      <c r="BI402" s="236">
        <f t="shared" si="72"/>
        <v>0</v>
      </c>
      <c r="BJ402" s="236">
        <f t="shared" si="72"/>
        <v>0</v>
      </c>
      <c r="BK402" s="236">
        <f t="shared" si="72"/>
        <v>0</v>
      </c>
      <c r="BL402" s="235">
        <f t="shared" si="75"/>
        <v>0</v>
      </c>
      <c r="BM402" s="234"/>
      <c r="BN402" s="234"/>
      <c r="BO402" s="234"/>
      <c r="BP402" s="234"/>
      <c r="BQ402" s="234"/>
      <c r="BR402" s="234"/>
      <c r="BS402" s="234"/>
      <c r="BT402" s="234"/>
      <c r="BU402" s="234"/>
      <c r="BV402" s="234"/>
      <c r="BW402" s="234"/>
      <c r="BX402" s="234"/>
      <c r="BY402" s="234"/>
      <c r="BZ402" s="234"/>
      <c r="CA402" s="234"/>
      <c r="CB402" s="234"/>
      <c r="CC402" s="234"/>
      <c r="CD402" s="234"/>
      <c r="CE402" s="234"/>
      <c r="CF402" s="234"/>
      <c r="CG402" s="234"/>
      <c r="CH402" s="234"/>
      <c r="CI402" s="234"/>
    </row>
    <row r="403" spans="1:87">
      <c r="A403" s="234" t="s">
        <v>616</v>
      </c>
      <c r="B403" s="231">
        <v>1.43E-2</v>
      </c>
      <c r="C403" s="231">
        <v>1.43E-2</v>
      </c>
      <c r="D403" s="220">
        <v>0</v>
      </c>
      <c r="E403" s="220">
        <v>0</v>
      </c>
      <c r="F403" s="220">
        <v>0</v>
      </c>
      <c r="G403" s="220">
        <v>0</v>
      </c>
      <c r="H403" s="220">
        <v>0</v>
      </c>
      <c r="I403" s="220">
        <v>0</v>
      </c>
      <c r="J403" s="220">
        <v>0</v>
      </c>
      <c r="K403" s="220">
        <v>0</v>
      </c>
      <c r="L403" s="220">
        <v>0</v>
      </c>
      <c r="M403" s="220">
        <v>0</v>
      </c>
      <c r="N403" s="220">
        <v>0</v>
      </c>
      <c r="O403" s="220">
        <v>0</v>
      </c>
      <c r="P403" s="220">
        <f t="shared" si="76"/>
        <v>0</v>
      </c>
      <c r="Q403" s="220">
        <v>0</v>
      </c>
      <c r="R403" s="220">
        <v>0</v>
      </c>
      <c r="S403" s="220">
        <v>0</v>
      </c>
      <c r="T403" s="220">
        <v>0</v>
      </c>
      <c r="U403" s="220">
        <v>0</v>
      </c>
      <c r="V403" s="220">
        <v>0</v>
      </c>
      <c r="W403" s="220">
        <v>0</v>
      </c>
      <c r="X403" s="220">
        <v>0</v>
      </c>
      <c r="Y403" s="220">
        <v>0</v>
      </c>
      <c r="Z403" s="220">
        <v>0</v>
      </c>
      <c r="AA403" s="220">
        <v>0</v>
      </c>
      <c r="AB403" s="220">
        <v>0</v>
      </c>
      <c r="AC403" s="220">
        <v>0</v>
      </c>
      <c r="AD403" s="220">
        <v>0</v>
      </c>
      <c r="AE403" s="220">
        <v>0</v>
      </c>
      <c r="AF403" s="220">
        <v>0</v>
      </c>
      <c r="AG403" s="220">
        <f t="shared" si="77"/>
        <v>0</v>
      </c>
      <c r="AH403" s="234"/>
      <c r="AI403" s="235">
        <f t="shared" si="80"/>
        <v>0</v>
      </c>
      <c r="AJ403" s="235">
        <f t="shared" si="80"/>
        <v>0</v>
      </c>
      <c r="AK403" s="235">
        <f t="shared" si="80"/>
        <v>0</v>
      </c>
      <c r="AL403" s="235">
        <f t="shared" si="80"/>
        <v>0</v>
      </c>
      <c r="AM403" s="235">
        <f t="shared" si="80"/>
        <v>0</v>
      </c>
      <c r="AN403" s="235">
        <f t="shared" si="80"/>
        <v>0</v>
      </c>
      <c r="AO403" s="235">
        <f t="shared" si="78"/>
        <v>0</v>
      </c>
      <c r="AP403" s="235">
        <f t="shared" si="78"/>
        <v>0</v>
      </c>
      <c r="AQ403" s="235">
        <f t="shared" si="78"/>
        <v>0</v>
      </c>
      <c r="AR403" s="235">
        <f t="shared" si="71"/>
        <v>0</v>
      </c>
      <c r="AS403" s="235">
        <f t="shared" si="71"/>
        <v>0</v>
      </c>
      <c r="AT403" s="235">
        <f t="shared" si="71"/>
        <v>0</v>
      </c>
      <c r="AU403" s="236">
        <f t="shared" si="73"/>
        <v>0</v>
      </c>
      <c r="AV403" s="236">
        <f t="shared" si="74"/>
        <v>0</v>
      </c>
      <c r="AW403" s="236">
        <f t="shared" si="74"/>
        <v>0</v>
      </c>
      <c r="AX403" s="236">
        <f t="shared" si="74"/>
        <v>0</v>
      </c>
      <c r="AY403" s="236">
        <f t="shared" si="74"/>
        <v>0</v>
      </c>
      <c r="AZ403" s="236">
        <f t="shared" si="81"/>
        <v>0</v>
      </c>
      <c r="BA403" s="236">
        <f t="shared" si="81"/>
        <v>0</v>
      </c>
      <c r="BB403" s="236">
        <f t="shared" si="81"/>
        <v>0</v>
      </c>
      <c r="BC403" s="236">
        <f t="shared" si="81"/>
        <v>0</v>
      </c>
      <c r="BD403" s="236">
        <f t="shared" si="81"/>
        <v>0</v>
      </c>
      <c r="BE403" s="236">
        <f t="shared" si="81"/>
        <v>0</v>
      </c>
      <c r="BF403" s="236">
        <f t="shared" si="79"/>
        <v>0</v>
      </c>
      <c r="BG403" s="236">
        <f t="shared" si="79"/>
        <v>0</v>
      </c>
      <c r="BH403" s="236">
        <f t="shared" si="79"/>
        <v>0</v>
      </c>
      <c r="BI403" s="236">
        <f t="shared" si="72"/>
        <v>0</v>
      </c>
      <c r="BJ403" s="236">
        <f t="shared" si="72"/>
        <v>0</v>
      </c>
      <c r="BK403" s="236">
        <f t="shared" si="72"/>
        <v>0</v>
      </c>
      <c r="BL403" s="235">
        <f t="shared" si="75"/>
        <v>0</v>
      </c>
      <c r="BM403" s="234"/>
      <c r="BN403" s="234"/>
      <c r="BO403" s="234"/>
      <c r="BP403" s="234"/>
      <c r="BQ403" s="234"/>
      <c r="BR403" s="234"/>
      <c r="BS403" s="234"/>
      <c r="BT403" s="234"/>
      <c r="BU403" s="234"/>
      <c r="BV403" s="234"/>
      <c r="BW403" s="234"/>
      <c r="BX403" s="234"/>
      <c r="BY403" s="234"/>
      <c r="BZ403" s="234"/>
      <c r="CA403" s="234"/>
      <c r="CB403" s="234"/>
      <c r="CC403" s="234"/>
      <c r="CD403" s="234"/>
      <c r="CE403" s="234"/>
      <c r="CF403" s="234"/>
      <c r="CG403" s="234"/>
      <c r="CH403" s="234"/>
      <c r="CI403" s="234"/>
    </row>
    <row r="404" spans="1:87">
      <c r="A404" s="234" t="s">
        <v>617</v>
      </c>
      <c r="B404" s="231">
        <v>1.43E-2</v>
      </c>
      <c r="C404" s="231">
        <v>1.43E-2</v>
      </c>
      <c r="D404" s="220">
        <v>0</v>
      </c>
      <c r="E404" s="220">
        <v>0</v>
      </c>
      <c r="F404" s="220">
        <v>0</v>
      </c>
      <c r="G404" s="220">
        <v>0</v>
      </c>
      <c r="H404" s="220">
        <v>0</v>
      </c>
      <c r="I404" s="220">
        <v>0</v>
      </c>
      <c r="J404" s="220">
        <v>0</v>
      </c>
      <c r="K404" s="220">
        <v>0</v>
      </c>
      <c r="L404" s="220">
        <v>0</v>
      </c>
      <c r="M404" s="220">
        <v>0</v>
      </c>
      <c r="N404" s="220">
        <v>0</v>
      </c>
      <c r="O404" s="220">
        <v>0</v>
      </c>
      <c r="P404" s="220">
        <f t="shared" si="76"/>
        <v>0</v>
      </c>
      <c r="Q404" s="220">
        <v>0</v>
      </c>
      <c r="R404" s="220">
        <v>0</v>
      </c>
      <c r="S404" s="220">
        <v>0</v>
      </c>
      <c r="T404" s="220">
        <v>0</v>
      </c>
      <c r="U404" s="220">
        <v>0</v>
      </c>
      <c r="V404" s="220">
        <v>0</v>
      </c>
      <c r="W404" s="220">
        <v>0</v>
      </c>
      <c r="X404" s="220">
        <v>0</v>
      </c>
      <c r="Y404" s="220">
        <v>0</v>
      </c>
      <c r="Z404" s="220">
        <v>0</v>
      </c>
      <c r="AA404" s="220">
        <v>0</v>
      </c>
      <c r="AB404" s="220">
        <v>0</v>
      </c>
      <c r="AC404" s="220">
        <v>0</v>
      </c>
      <c r="AD404" s="220">
        <v>0</v>
      </c>
      <c r="AE404" s="220">
        <v>0</v>
      </c>
      <c r="AF404" s="220">
        <v>0</v>
      </c>
      <c r="AG404" s="220">
        <f t="shared" si="77"/>
        <v>0</v>
      </c>
      <c r="AH404" s="234"/>
      <c r="AI404" s="235">
        <f t="shared" si="80"/>
        <v>0</v>
      </c>
      <c r="AJ404" s="235">
        <f t="shared" si="80"/>
        <v>0</v>
      </c>
      <c r="AK404" s="235">
        <f t="shared" si="80"/>
        <v>0</v>
      </c>
      <c r="AL404" s="235">
        <f t="shared" si="80"/>
        <v>0</v>
      </c>
      <c r="AM404" s="235">
        <f t="shared" si="80"/>
        <v>0</v>
      </c>
      <c r="AN404" s="235">
        <f t="shared" si="80"/>
        <v>0</v>
      </c>
      <c r="AO404" s="235">
        <f t="shared" si="78"/>
        <v>0</v>
      </c>
      <c r="AP404" s="235">
        <f t="shared" si="78"/>
        <v>0</v>
      </c>
      <c r="AQ404" s="235">
        <f t="shared" si="78"/>
        <v>0</v>
      </c>
      <c r="AR404" s="235">
        <f t="shared" si="71"/>
        <v>0</v>
      </c>
      <c r="AS404" s="235">
        <f t="shared" si="71"/>
        <v>0</v>
      </c>
      <c r="AT404" s="235">
        <f t="shared" si="71"/>
        <v>0</v>
      </c>
      <c r="AU404" s="236">
        <f t="shared" si="73"/>
        <v>0</v>
      </c>
      <c r="AV404" s="236">
        <f t="shared" si="74"/>
        <v>0</v>
      </c>
      <c r="AW404" s="236">
        <f t="shared" si="74"/>
        <v>0</v>
      </c>
      <c r="AX404" s="236">
        <f t="shared" si="74"/>
        <v>0</v>
      </c>
      <c r="AY404" s="236">
        <f t="shared" si="74"/>
        <v>0</v>
      </c>
      <c r="AZ404" s="236">
        <f t="shared" si="81"/>
        <v>0</v>
      </c>
      <c r="BA404" s="236">
        <f t="shared" si="81"/>
        <v>0</v>
      </c>
      <c r="BB404" s="236">
        <f t="shared" si="81"/>
        <v>0</v>
      </c>
      <c r="BC404" s="236">
        <f t="shared" si="81"/>
        <v>0</v>
      </c>
      <c r="BD404" s="236">
        <f t="shared" si="81"/>
        <v>0</v>
      </c>
      <c r="BE404" s="236">
        <f t="shared" si="81"/>
        <v>0</v>
      </c>
      <c r="BF404" s="236">
        <f t="shared" si="79"/>
        <v>0</v>
      </c>
      <c r="BG404" s="236">
        <f t="shared" si="79"/>
        <v>0</v>
      </c>
      <c r="BH404" s="236">
        <f t="shared" si="79"/>
        <v>0</v>
      </c>
      <c r="BI404" s="236">
        <f t="shared" si="72"/>
        <v>0</v>
      </c>
      <c r="BJ404" s="236">
        <f t="shared" si="72"/>
        <v>0</v>
      </c>
      <c r="BK404" s="236">
        <f t="shared" si="72"/>
        <v>0</v>
      </c>
      <c r="BL404" s="235">
        <f t="shared" si="75"/>
        <v>0</v>
      </c>
      <c r="BM404" s="234"/>
      <c r="BN404" s="234"/>
      <c r="BO404" s="234"/>
      <c r="BP404" s="234"/>
      <c r="BQ404" s="234"/>
      <c r="BR404" s="234"/>
      <c r="BS404" s="234"/>
      <c r="BT404" s="234"/>
      <c r="BU404" s="234"/>
      <c r="BV404" s="234"/>
      <c r="BW404" s="234"/>
      <c r="BX404" s="234"/>
      <c r="BY404" s="234"/>
      <c r="BZ404" s="234"/>
      <c r="CA404" s="234"/>
      <c r="CB404" s="234"/>
      <c r="CC404" s="234"/>
      <c r="CD404" s="234"/>
      <c r="CE404" s="234"/>
      <c r="CF404" s="234"/>
      <c r="CG404" s="234"/>
      <c r="CH404" s="234"/>
      <c r="CI404" s="234"/>
    </row>
    <row r="405" spans="1:87">
      <c r="A405" s="234" t="s">
        <v>618</v>
      </c>
      <c r="B405" s="231">
        <v>1.43E-2</v>
      </c>
      <c r="C405" s="231">
        <v>1.43E-2</v>
      </c>
      <c r="D405" s="220">
        <v>0</v>
      </c>
      <c r="E405" s="220">
        <v>0</v>
      </c>
      <c r="F405" s="220">
        <v>0</v>
      </c>
      <c r="G405" s="220">
        <v>0</v>
      </c>
      <c r="H405" s="220">
        <v>0</v>
      </c>
      <c r="I405" s="220">
        <v>0</v>
      </c>
      <c r="J405" s="220">
        <v>0</v>
      </c>
      <c r="K405" s="220">
        <v>0</v>
      </c>
      <c r="L405" s="220">
        <v>0</v>
      </c>
      <c r="M405" s="220">
        <v>0</v>
      </c>
      <c r="N405" s="220">
        <v>0</v>
      </c>
      <c r="O405" s="220">
        <v>0</v>
      </c>
      <c r="P405" s="220">
        <f t="shared" si="76"/>
        <v>0</v>
      </c>
      <c r="Q405" s="220">
        <v>0</v>
      </c>
      <c r="R405" s="220">
        <v>0</v>
      </c>
      <c r="S405" s="220">
        <v>0</v>
      </c>
      <c r="T405" s="220">
        <v>0</v>
      </c>
      <c r="U405" s="220">
        <v>0</v>
      </c>
      <c r="V405" s="220">
        <v>0</v>
      </c>
      <c r="W405" s="220">
        <v>0</v>
      </c>
      <c r="X405" s="220">
        <v>0</v>
      </c>
      <c r="Y405" s="220">
        <v>0</v>
      </c>
      <c r="Z405" s="220">
        <v>0</v>
      </c>
      <c r="AA405" s="220">
        <v>0</v>
      </c>
      <c r="AB405" s="220">
        <v>0</v>
      </c>
      <c r="AC405" s="220">
        <v>0</v>
      </c>
      <c r="AD405" s="220">
        <v>0</v>
      </c>
      <c r="AE405" s="220">
        <v>0</v>
      </c>
      <c r="AF405" s="220">
        <v>0</v>
      </c>
      <c r="AG405" s="220">
        <f t="shared" si="77"/>
        <v>0</v>
      </c>
      <c r="AH405" s="234"/>
      <c r="AI405" s="235">
        <f t="shared" si="80"/>
        <v>0</v>
      </c>
      <c r="AJ405" s="235">
        <f t="shared" si="80"/>
        <v>0</v>
      </c>
      <c r="AK405" s="235">
        <f t="shared" si="80"/>
        <v>0</v>
      </c>
      <c r="AL405" s="235">
        <f t="shared" si="80"/>
        <v>0</v>
      </c>
      <c r="AM405" s="235">
        <f t="shared" si="80"/>
        <v>0</v>
      </c>
      <c r="AN405" s="235">
        <f t="shared" si="80"/>
        <v>0</v>
      </c>
      <c r="AO405" s="235">
        <f t="shared" si="78"/>
        <v>0</v>
      </c>
      <c r="AP405" s="235">
        <f t="shared" si="78"/>
        <v>0</v>
      </c>
      <c r="AQ405" s="235">
        <f t="shared" si="78"/>
        <v>0</v>
      </c>
      <c r="AR405" s="235">
        <f t="shared" si="71"/>
        <v>0</v>
      </c>
      <c r="AS405" s="235">
        <f t="shared" si="71"/>
        <v>0</v>
      </c>
      <c r="AT405" s="235">
        <f t="shared" si="71"/>
        <v>0</v>
      </c>
      <c r="AU405" s="236">
        <f t="shared" si="73"/>
        <v>0</v>
      </c>
      <c r="AV405" s="236">
        <f t="shared" si="74"/>
        <v>0</v>
      </c>
      <c r="AW405" s="236">
        <f t="shared" si="74"/>
        <v>0</v>
      </c>
      <c r="AX405" s="236">
        <f t="shared" si="74"/>
        <v>0</v>
      </c>
      <c r="AY405" s="236">
        <f t="shared" si="74"/>
        <v>0</v>
      </c>
      <c r="AZ405" s="236">
        <f t="shared" si="81"/>
        <v>0</v>
      </c>
      <c r="BA405" s="236">
        <f t="shared" si="81"/>
        <v>0</v>
      </c>
      <c r="BB405" s="236">
        <f t="shared" si="81"/>
        <v>0</v>
      </c>
      <c r="BC405" s="236">
        <f t="shared" si="81"/>
        <v>0</v>
      </c>
      <c r="BD405" s="236">
        <f t="shared" si="81"/>
        <v>0</v>
      </c>
      <c r="BE405" s="236">
        <f t="shared" si="81"/>
        <v>0</v>
      </c>
      <c r="BF405" s="236">
        <f t="shared" si="79"/>
        <v>0</v>
      </c>
      <c r="BG405" s="236">
        <f t="shared" si="79"/>
        <v>0</v>
      </c>
      <c r="BH405" s="236">
        <f t="shared" si="79"/>
        <v>0</v>
      </c>
      <c r="BI405" s="236">
        <f t="shared" si="72"/>
        <v>0</v>
      </c>
      <c r="BJ405" s="236">
        <f t="shared" si="72"/>
        <v>0</v>
      </c>
      <c r="BK405" s="236">
        <f t="shared" si="72"/>
        <v>0</v>
      </c>
      <c r="BL405" s="235">
        <f t="shared" si="75"/>
        <v>0</v>
      </c>
      <c r="BM405" s="234"/>
      <c r="BN405" s="234"/>
      <c r="BO405" s="234"/>
      <c r="BP405" s="234"/>
      <c r="BQ405" s="234"/>
      <c r="BR405" s="234"/>
      <c r="BS405" s="234"/>
      <c r="BT405" s="234"/>
      <c r="BU405" s="234"/>
      <c r="BV405" s="234"/>
      <c r="BW405" s="234"/>
      <c r="BX405" s="234"/>
      <c r="BY405" s="234"/>
      <c r="BZ405" s="234"/>
      <c r="CA405" s="234"/>
      <c r="CB405" s="234"/>
      <c r="CC405" s="234"/>
      <c r="CD405" s="234"/>
      <c r="CE405" s="234"/>
      <c r="CF405" s="234"/>
      <c r="CG405" s="234"/>
      <c r="CH405" s="234"/>
      <c r="CI405" s="234"/>
    </row>
    <row r="406" spans="1:87">
      <c r="A406" s="234" t="s">
        <v>619</v>
      </c>
      <c r="B406" s="231">
        <v>1.43E-2</v>
      </c>
      <c r="C406" s="231">
        <v>1.43E-2</v>
      </c>
      <c r="D406" s="220">
        <v>8072.06</v>
      </c>
      <c r="E406" s="220">
        <v>8072.06</v>
      </c>
      <c r="F406" s="220">
        <v>8072.06</v>
      </c>
      <c r="G406" s="220">
        <v>4036.03</v>
      </c>
      <c r="H406" s="220">
        <v>0</v>
      </c>
      <c r="I406" s="220">
        <v>0</v>
      </c>
      <c r="J406" s="220">
        <v>0</v>
      </c>
      <c r="K406" s="220">
        <v>0</v>
      </c>
      <c r="L406" s="220">
        <v>0</v>
      </c>
      <c r="M406" s="220">
        <v>0</v>
      </c>
      <c r="N406" s="220">
        <v>0</v>
      </c>
      <c r="O406" s="220">
        <v>0</v>
      </c>
      <c r="P406" s="220">
        <f t="shared" si="76"/>
        <v>28252.21</v>
      </c>
      <c r="Q406" s="220">
        <v>0</v>
      </c>
      <c r="R406" s="220">
        <v>0</v>
      </c>
      <c r="S406" s="220">
        <v>0</v>
      </c>
      <c r="T406" s="220">
        <v>0</v>
      </c>
      <c r="U406" s="220">
        <v>0</v>
      </c>
      <c r="V406" s="220">
        <v>0</v>
      </c>
      <c r="W406" s="220">
        <v>0</v>
      </c>
      <c r="X406" s="220">
        <v>0</v>
      </c>
      <c r="Y406" s="220">
        <v>0</v>
      </c>
      <c r="Z406" s="220">
        <v>0</v>
      </c>
      <c r="AA406" s="220">
        <v>0</v>
      </c>
      <c r="AB406" s="220">
        <v>0</v>
      </c>
      <c r="AC406" s="220">
        <v>0</v>
      </c>
      <c r="AD406" s="220">
        <v>0</v>
      </c>
      <c r="AE406" s="220">
        <v>0</v>
      </c>
      <c r="AF406" s="220">
        <v>0</v>
      </c>
      <c r="AG406" s="220">
        <f t="shared" si="77"/>
        <v>0</v>
      </c>
      <c r="AH406" s="234"/>
      <c r="AI406" s="235">
        <f t="shared" si="80"/>
        <v>9.6199999999999992</v>
      </c>
      <c r="AJ406" s="235">
        <f t="shared" si="80"/>
        <v>9.6199999999999992</v>
      </c>
      <c r="AK406" s="235">
        <f t="shared" si="80"/>
        <v>9.6199999999999992</v>
      </c>
      <c r="AL406" s="235">
        <f t="shared" si="80"/>
        <v>4.8099999999999996</v>
      </c>
      <c r="AM406" s="235">
        <f t="shared" si="80"/>
        <v>0</v>
      </c>
      <c r="AN406" s="235">
        <f t="shared" si="80"/>
        <v>0</v>
      </c>
      <c r="AO406" s="235">
        <f t="shared" si="78"/>
        <v>0</v>
      </c>
      <c r="AP406" s="235">
        <f t="shared" si="78"/>
        <v>0</v>
      </c>
      <c r="AQ406" s="235">
        <f t="shared" si="78"/>
        <v>0</v>
      </c>
      <c r="AR406" s="235">
        <f t="shared" si="71"/>
        <v>0</v>
      </c>
      <c r="AS406" s="235">
        <f t="shared" si="71"/>
        <v>0</v>
      </c>
      <c r="AT406" s="235">
        <f t="shared" si="71"/>
        <v>0</v>
      </c>
      <c r="AU406" s="236">
        <f t="shared" si="73"/>
        <v>33.67</v>
      </c>
      <c r="AV406" s="236">
        <f t="shared" si="74"/>
        <v>0</v>
      </c>
      <c r="AW406" s="236">
        <f t="shared" si="74"/>
        <v>0</v>
      </c>
      <c r="AX406" s="236">
        <f t="shared" si="74"/>
        <v>0</v>
      </c>
      <c r="AY406" s="236">
        <f t="shared" si="74"/>
        <v>0</v>
      </c>
      <c r="AZ406" s="236">
        <f t="shared" si="81"/>
        <v>0</v>
      </c>
      <c r="BA406" s="236">
        <f t="shared" si="81"/>
        <v>0</v>
      </c>
      <c r="BB406" s="236">
        <f t="shared" si="81"/>
        <v>0</v>
      </c>
      <c r="BC406" s="236">
        <f t="shared" si="81"/>
        <v>0</v>
      </c>
      <c r="BD406" s="236">
        <f t="shared" si="81"/>
        <v>0</v>
      </c>
      <c r="BE406" s="236">
        <f t="shared" si="81"/>
        <v>0</v>
      </c>
      <c r="BF406" s="236">
        <f t="shared" si="79"/>
        <v>0</v>
      </c>
      <c r="BG406" s="236">
        <f t="shared" si="79"/>
        <v>0</v>
      </c>
      <c r="BH406" s="236">
        <f t="shared" si="79"/>
        <v>0</v>
      </c>
      <c r="BI406" s="236">
        <f t="shared" si="72"/>
        <v>0</v>
      </c>
      <c r="BJ406" s="236">
        <f t="shared" si="72"/>
        <v>0</v>
      </c>
      <c r="BK406" s="236">
        <f t="shared" si="72"/>
        <v>0</v>
      </c>
      <c r="BL406" s="235">
        <f t="shared" si="75"/>
        <v>0</v>
      </c>
      <c r="BM406" s="234"/>
      <c r="BN406" s="234"/>
      <c r="BO406" s="234"/>
      <c r="BP406" s="234"/>
      <c r="BQ406" s="234"/>
      <c r="BR406" s="234"/>
      <c r="BS406" s="234"/>
      <c r="BT406" s="234"/>
      <c r="BU406" s="234"/>
      <c r="BV406" s="234"/>
      <c r="BW406" s="234"/>
      <c r="BX406" s="234"/>
      <c r="BY406" s="234"/>
      <c r="BZ406" s="234"/>
      <c r="CA406" s="234"/>
      <c r="CB406" s="234"/>
      <c r="CC406" s="234"/>
      <c r="CD406" s="234"/>
      <c r="CE406" s="234"/>
      <c r="CF406" s="234"/>
      <c r="CG406" s="234"/>
      <c r="CH406" s="234"/>
      <c r="CI406" s="234"/>
    </row>
    <row r="407" spans="1:87">
      <c r="A407" s="234" t="s">
        <v>620</v>
      </c>
      <c r="B407" s="231">
        <v>1.43E-2</v>
      </c>
      <c r="C407" s="231">
        <v>1.43E-2</v>
      </c>
      <c r="D407" s="220">
        <v>58257.06</v>
      </c>
      <c r="E407" s="220">
        <v>58257.06</v>
      </c>
      <c r="F407" s="220">
        <v>58257.06</v>
      </c>
      <c r="G407" s="220">
        <v>29128.53</v>
      </c>
      <c r="H407" s="220">
        <v>0</v>
      </c>
      <c r="I407" s="220">
        <v>0</v>
      </c>
      <c r="J407" s="220">
        <v>0</v>
      </c>
      <c r="K407" s="220">
        <v>0</v>
      </c>
      <c r="L407" s="220">
        <v>0</v>
      </c>
      <c r="M407" s="220">
        <v>0</v>
      </c>
      <c r="N407" s="220">
        <v>0</v>
      </c>
      <c r="O407" s="220">
        <v>0</v>
      </c>
      <c r="P407" s="220">
        <f t="shared" si="76"/>
        <v>203899.71</v>
      </c>
      <c r="Q407" s="220">
        <v>0</v>
      </c>
      <c r="R407" s="220">
        <v>0</v>
      </c>
      <c r="S407" s="220">
        <v>0</v>
      </c>
      <c r="T407" s="220">
        <v>0</v>
      </c>
      <c r="U407" s="220">
        <v>0</v>
      </c>
      <c r="V407" s="220">
        <v>0</v>
      </c>
      <c r="W407" s="220">
        <v>0</v>
      </c>
      <c r="X407" s="220">
        <v>0</v>
      </c>
      <c r="Y407" s="220">
        <v>0</v>
      </c>
      <c r="Z407" s="220">
        <v>0</v>
      </c>
      <c r="AA407" s="220">
        <v>0</v>
      </c>
      <c r="AB407" s="220">
        <v>0</v>
      </c>
      <c r="AC407" s="220">
        <v>0</v>
      </c>
      <c r="AD407" s="220">
        <v>0</v>
      </c>
      <c r="AE407" s="220">
        <v>0</v>
      </c>
      <c r="AF407" s="220">
        <v>0</v>
      </c>
      <c r="AG407" s="220">
        <f t="shared" si="77"/>
        <v>0</v>
      </c>
      <c r="AH407" s="234"/>
      <c r="AI407" s="235">
        <f t="shared" si="80"/>
        <v>69.42</v>
      </c>
      <c r="AJ407" s="235">
        <f t="shared" si="80"/>
        <v>69.42</v>
      </c>
      <c r="AK407" s="235">
        <f t="shared" si="80"/>
        <v>69.42</v>
      </c>
      <c r="AL407" s="235">
        <f t="shared" si="80"/>
        <v>34.71</v>
      </c>
      <c r="AM407" s="235">
        <f t="shared" si="80"/>
        <v>0</v>
      </c>
      <c r="AN407" s="235">
        <f t="shared" si="80"/>
        <v>0</v>
      </c>
      <c r="AO407" s="235">
        <f t="shared" si="78"/>
        <v>0</v>
      </c>
      <c r="AP407" s="235">
        <f t="shared" si="78"/>
        <v>0</v>
      </c>
      <c r="AQ407" s="235">
        <f t="shared" si="78"/>
        <v>0</v>
      </c>
      <c r="AR407" s="235">
        <f t="shared" si="71"/>
        <v>0</v>
      </c>
      <c r="AS407" s="235">
        <f t="shared" si="71"/>
        <v>0</v>
      </c>
      <c r="AT407" s="235">
        <f t="shared" si="71"/>
        <v>0</v>
      </c>
      <c r="AU407" s="236">
        <f t="shared" si="73"/>
        <v>242.97</v>
      </c>
      <c r="AV407" s="236">
        <f t="shared" si="74"/>
        <v>0</v>
      </c>
      <c r="AW407" s="236">
        <f t="shared" si="74"/>
        <v>0</v>
      </c>
      <c r="AX407" s="236">
        <f t="shared" si="74"/>
        <v>0</v>
      </c>
      <c r="AY407" s="236">
        <f t="shared" si="74"/>
        <v>0</v>
      </c>
      <c r="AZ407" s="236">
        <f t="shared" si="81"/>
        <v>0</v>
      </c>
      <c r="BA407" s="236">
        <f t="shared" si="81"/>
        <v>0</v>
      </c>
      <c r="BB407" s="236">
        <f t="shared" si="81"/>
        <v>0</v>
      </c>
      <c r="BC407" s="236">
        <f t="shared" si="81"/>
        <v>0</v>
      </c>
      <c r="BD407" s="236">
        <f t="shared" si="81"/>
        <v>0</v>
      </c>
      <c r="BE407" s="236">
        <f t="shared" si="81"/>
        <v>0</v>
      </c>
      <c r="BF407" s="236">
        <f t="shared" si="79"/>
        <v>0</v>
      </c>
      <c r="BG407" s="236">
        <f t="shared" si="79"/>
        <v>0</v>
      </c>
      <c r="BH407" s="236">
        <f t="shared" si="79"/>
        <v>0</v>
      </c>
      <c r="BI407" s="236">
        <f t="shared" si="72"/>
        <v>0</v>
      </c>
      <c r="BJ407" s="236">
        <f t="shared" si="72"/>
        <v>0</v>
      </c>
      <c r="BK407" s="236">
        <f t="shared" si="72"/>
        <v>0</v>
      </c>
      <c r="BL407" s="235">
        <f t="shared" si="75"/>
        <v>0</v>
      </c>
      <c r="BM407" s="234"/>
      <c r="BN407" s="234"/>
      <c r="BO407" s="234"/>
      <c r="BP407" s="234"/>
      <c r="BQ407" s="234"/>
      <c r="BR407" s="234"/>
      <c r="BS407" s="234"/>
      <c r="BT407" s="234"/>
      <c r="BU407" s="234"/>
      <c r="BV407" s="234"/>
      <c r="BW407" s="234"/>
      <c r="BX407" s="234"/>
      <c r="BY407" s="234"/>
      <c r="BZ407" s="234"/>
      <c r="CA407" s="234"/>
      <c r="CB407" s="234"/>
      <c r="CC407" s="234"/>
      <c r="CD407" s="234"/>
      <c r="CE407" s="234"/>
      <c r="CF407" s="234"/>
      <c r="CG407" s="234"/>
      <c r="CH407" s="234"/>
      <c r="CI407" s="234"/>
    </row>
    <row r="408" spans="1:87">
      <c r="A408" s="234" t="s">
        <v>621</v>
      </c>
      <c r="B408" s="231">
        <v>1.43E-2</v>
      </c>
      <c r="C408" s="231">
        <v>1.43E-2</v>
      </c>
      <c r="D408" s="220">
        <v>0</v>
      </c>
      <c r="E408" s="220">
        <v>0</v>
      </c>
      <c r="F408" s="220">
        <v>0</v>
      </c>
      <c r="G408" s="220">
        <v>0</v>
      </c>
      <c r="H408" s="220">
        <v>0</v>
      </c>
      <c r="I408" s="220">
        <v>0</v>
      </c>
      <c r="J408" s="220">
        <v>0</v>
      </c>
      <c r="K408" s="220">
        <v>0</v>
      </c>
      <c r="L408" s="220">
        <v>0</v>
      </c>
      <c r="M408" s="220">
        <v>0</v>
      </c>
      <c r="N408" s="220">
        <v>0</v>
      </c>
      <c r="O408" s="220">
        <v>0</v>
      </c>
      <c r="P408" s="220">
        <f t="shared" si="76"/>
        <v>0</v>
      </c>
      <c r="Q408" s="220">
        <v>0</v>
      </c>
      <c r="R408" s="220">
        <v>0</v>
      </c>
      <c r="S408" s="220">
        <v>0</v>
      </c>
      <c r="T408" s="220">
        <v>0</v>
      </c>
      <c r="U408" s="220">
        <v>0</v>
      </c>
      <c r="V408" s="220">
        <v>0</v>
      </c>
      <c r="W408" s="220">
        <v>0</v>
      </c>
      <c r="X408" s="220">
        <v>0</v>
      </c>
      <c r="Y408" s="220">
        <v>0</v>
      </c>
      <c r="Z408" s="220">
        <v>0</v>
      </c>
      <c r="AA408" s="220">
        <v>0</v>
      </c>
      <c r="AB408" s="220">
        <v>0</v>
      </c>
      <c r="AC408" s="220">
        <v>0</v>
      </c>
      <c r="AD408" s="220">
        <v>0</v>
      </c>
      <c r="AE408" s="220">
        <v>0</v>
      </c>
      <c r="AF408" s="220">
        <v>0</v>
      </c>
      <c r="AG408" s="220">
        <f t="shared" si="77"/>
        <v>0</v>
      </c>
      <c r="AH408" s="234"/>
      <c r="AI408" s="235">
        <f t="shared" si="80"/>
        <v>0</v>
      </c>
      <c r="AJ408" s="235">
        <f t="shared" si="80"/>
        <v>0</v>
      </c>
      <c r="AK408" s="235">
        <f t="shared" si="80"/>
        <v>0</v>
      </c>
      <c r="AL408" s="235">
        <f t="shared" si="80"/>
        <v>0</v>
      </c>
      <c r="AM408" s="235">
        <f t="shared" si="80"/>
        <v>0</v>
      </c>
      <c r="AN408" s="235">
        <f t="shared" si="80"/>
        <v>0</v>
      </c>
      <c r="AO408" s="235">
        <f t="shared" si="78"/>
        <v>0</v>
      </c>
      <c r="AP408" s="235">
        <f t="shared" si="78"/>
        <v>0</v>
      </c>
      <c r="AQ408" s="235">
        <f t="shared" si="78"/>
        <v>0</v>
      </c>
      <c r="AR408" s="235">
        <f t="shared" si="71"/>
        <v>0</v>
      </c>
      <c r="AS408" s="235">
        <f t="shared" si="71"/>
        <v>0</v>
      </c>
      <c r="AT408" s="235">
        <f t="shared" si="71"/>
        <v>0</v>
      </c>
      <c r="AU408" s="236">
        <f t="shared" si="73"/>
        <v>0</v>
      </c>
      <c r="AV408" s="236">
        <f t="shared" si="74"/>
        <v>0</v>
      </c>
      <c r="AW408" s="236">
        <f t="shared" si="74"/>
        <v>0</v>
      </c>
      <c r="AX408" s="236">
        <f t="shared" si="74"/>
        <v>0</v>
      </c>
      <c r="AY408" s="236">
        <f t="shared" si="74"/>
        <v>0</v>
      </c>
      <c r="AZ408" s="236">
        <f t="shared" si="81"/>
        <v>0</v>
      </c>
      <c r="BA408" s="236">
        <f t="shared" si="81"/>
        <v>0</v>
      </c>
      <c r="BB408" s="236">
        <f t="shared" si="81"/>
        <v>0</v>
      </c>
      <c r="BC408" s="236">
        <f t="shared" si="81"/>
        <v>0</v>
      </c>
      <c r="BD408" s="236">
        <f t="shared" si="81"/>
        <v>0</v>
      </c>
      <c r="BE408" s="236">
        <f t="shared" si="81"/>
        <v>0</v>
      </c>
      <c r="BF408" s="236">
        <f t="shared" si="79"/>
        <v>0</v>
      </c>
      <c r="BG408" s="236">
        <f t="shared" si="79"/>
        <v>0</v>
      </c>
      <c r="BH408" s="236">
        <f t="shared" si="79"/>
        <v>0</v>
      </c>
      <c r="BI408" s="236">
        <f t="shared" si="72"/>
        <v>0</v>
      </c>
      <c r="BJ408" s="236">
        <f t="shared" si="72"/>
        <v>0</v>
      </c>
      <c r="BK408" s="236">
        <f t="shared" si="72"/>
        <v>0</v>
      </c>
      <c r="BL408" s="235">
        <f t="shared" si="75"/>
        <v>0</v>
      </c>
      <c r="BM408" s="234"/>
      <c r="BN408" s="234"/>
      <c r="BO408" s="234"/>
      <c r="BP408" s="234"/>
      <c r="BQ408" s="234"/>
      <c r="BR408" s="234"/>
      <c r="BS408" s="234"/>
      <c r="BT408" s="234"/>
      <c r="BU408" s="234"/>
      <c r="BV408" s="234"/>
      <c r="BW408" s="234"/>
      <c r="BX408" s="234"/>
      <c r="BY408" s="234"/>
      <c r="BZ408" s="234"/>
      <c r="CA408" s="234"/>
      <c r="CB408" s="234"/>
      <c r="CC408" s="234"/>
      <c r="CD408" s="234"/>
      <c r="CE408" s="234"/>
      <c r="CF408" s="234"/>
      <c r="CG408" s="234"/>
      <c r="CH408" s="234"/>
      <c r="CI408" s="234"/>
    </row>
    <row r="409" spans="1:87">
      <c r="A409" s="234" t="s">
        <v>622</v>
      </c>
      <c r="B409" s="231">
        <v>4.36E-2</v>
      </c>
      <c r="C409" s="231">
        <v>4.36E-2</v>
      </c>
      <c r="D409" s="220">
        <v>12499800.15</v>
      </c>
      <c r="E409" s="220">
        <v>12505303.869999999</v>
      </c>
      <c r="F409" s="220">
        <v>12541044.65</v>
      </c>
      <c r="G409" s="220">
        <v>12632614.17</v>
      </c>
      <c r="H409" s="220">
        <v>12711367.66</v>
      </c>
      <c r="I409" s="220">
        <v>12789817.699999999</v>
      </c>
      <c r="J409" s="220">
        <v>13212027.984999999</v>
      </c>
      <c r="K409" s="220">
        <v>13587715.299999999</v>
      </c>
      <c r="L409" s="220">
        <v>13639887.93</v>
      </c>
      <c r="M409" s="220">
        <v>12015534.929999998</v>
      </c>
      <c r="N409" s="220">
        <v>10379165.374999998</v>
      </c>
      <c r="O409" s="220">
        <v>10441472.864999998</v>
      </c>
      <c r="P409" s="220">
        <f t="shared" si="76"/>
        <v>148955752.58499998</v>
      </c>
      <c r="Q409" s="220">
        <v>10490968.819999998</v>
      </c>
      <c r="R409" s="220">
        <v>10540464.774999999</v>
      </c>
      <c r="S409" s="220">
        <v>10521406.789999999</v>
      </c>
      <c r="T409" s="220">
        <v>10475566.965</v>
      </c>
      <c r="U409" s="220">
        <v>10511092.615</v>
      </c>
      <c r="V409" s="220">
        <v>10573400.105</v>
      </c>
      <c r="W409" s="220">
        <v>10635707.595000001</v>
      </c>
      <c r="X409" s="220">
        <v>10688760.615</v>
      </c>
      <c r="Y409" s="220">
        <v>10660861.180000002</v>
      </c>
      <c r="Z409" s="220">
        <v>10642216.215000002</v>
      </c>
      <c r="AA409" s="220">
        <v>10720787.240000002</v>
      </c>
      <c r="AB409" s="220">
        <v>10815621.800000003</v>
      </c>
      <c r="AC409" s="220">
        <v>10897327.675000003</v>
      </c>
      <c r="AD409" s="220">
        <v>10979033.550000004</v>
      </c>
      <c r="AE409" s="220">
        <v>11073009.955000006</v>
      </c>
      <c r="AF409" s="220">
        <v>11166986.360000005</v>
      </c>
      <c r="AG409" s="220">
        <f t="shared" si="77"/>
        <v>129364804.90500002</v>
      </c>
      <c r="AH409" s="234"/>
      <c r="AI409" s="235">
        <f t="shared" si="80"/>
        <v>45415.94</v>
      </c>
      <c r="AJ409" s="235">
        <f t="shared" si="80"/>
        <v>45435.94</v>
      </c>
      <c r="AK409" s="235">
        <f t="shared" si="80"/>
        <v>45565.8</v>
      </c>
      <c r="AL409" s="235">
        <f t="shared" si="80"/>
        <v>45898.5</v>
      </c>
      <c r="AM409" s="235">
        <f t="shared" si="80"/>
        <v>46184.639999999999</v>
      </c>
      <c r="AN409" s="235">
        <f t="shared" si="80"/>
        <v>46469.67</v>
      </c>
      <c r="AO409" s="235">
        <f t="shared" si="78"/>
        <v>48003.7</v>
      </c>
      <c r="AP409" s="235">
        <f t="shared" si="78"/>
        <v>49368.7</v>
      </c>
      <c r="AQ409" s="235">
        <f t="shared" si="78"/>
        <v>49558.26</v>
      </c>
      <c r="AR409" s="235">
        <f t="shared" si="71"/>
        <v>43656.44</v>
      </c>
      <c r="AS409" s="235">
        <f t="shared" si="71"/>
        <v>37710.97</v>
      </c>
      <c r="AT409" s="235">
        <f t="shared" si="71"/>
        <v>37937.35</v>
      </c>
      <c r="AU409" s="236">
        <f t="shared" si="73"/>
        <v>541205.91</v>
      </c>
      <c r="AV409" s="236">
        <f t="shared" si="74"/>
        <v>38117.19</v>
      </c>
      <c r="AW409" s="236">
        <f t="shared" si="74"/>
        <v>38297.019999999997</v>
      </c>
      <c r="AX409" s="236">
        <f t="shared" si="74"/>
        <v>38227.78</v>
      </c>
      <c r="AY409" s="236">
        <f t="shared" si="74"/>
        <v>38061.230000000003</v>
      </c>
      <c r="AZ409" s="236">
        <f t="shared" si="81"/>
        <v>38190.300000000003</v>
      </c>
      <c r="BA409" s="236">
        <f t="shared" si="81"/>
        <v>38416.69</v>
      </c>
      <c r="BB409" s="236">
        <f t="shared" si="81"/>
        <v>38643.07</v>
      </c>
      <c r="BC409" s="236">
        <f t="shared" si="81"/>
        <v>38835.83</v>
      </c>
      <c r="BD409" s="236">
        <f t="shared" si="81"/>
        <v>38734.46</v>
      </c>
      <c r="BE409" s="236">
        <f t="shared" si="81"/>
        <v>38666.720000000001</v>
      </c>
      <c r="BF409" s="236">
        <f t="shared" si="79"/>
        <v>38952.19</v>
      </c>
      <c r="BG409" s="236">
        <f t="shared" si="79"/>
        <v>39296.76</v>
      </c>
      <c r="BH409" s="236">
        <f t="shared" si="79"/>
        <v>39593.620000000003</v>
      </c>
      <c r="BI409" s="236">
        <f t="shared" si="72"/>
        <v>39890.49</v>
      </c>
      <c r="BJ409" s="236">
        <f t="shared" si="72"/>
        <v>40231.94</v>
      </c>
      <c r="BK409" s="236">
        <f t="shared" si="72"/>
        <v>40573.379999999997</v>
      </c>
      <c r="BL409" s="235">
        <f t="shared" si="75"/>
        <v>470025.45</v>
      </c>
      <c r="BM409" s="234"/>
      <c r="BN409" s="234"/>
      <c r="BO409" s="234"/>
      <c r="BP409" s="234"/>
      <c r="BQ409" s="234"/>
      <c r="BR409" s="234"/>
      <c r="BS409" s="234"/>
      <c r="BT409" s="234"/>
      <c r="BU409" s="234"/>
      <c r="BV409" s="234"/>
      <c r="BW409" s="234"/>
      <c r="BX409" s="234"/>
      <c r="BY409" s="234"/>
      <c r="BZ409" s="234"/>
      <c r="CA409" s="234"/>
      <c r="CB409" s="234"/>
      <c r="CC409" s="234"/>
      <c r="CD409" s="234"/>
      <c r="CE409" s="234"/>
      <c r="CF409" s="234"/>
      <c r="CG409" s="234"/>
      <c r="CH409" s="234"/>
      <c r="CI409" s="234"/>
    </row>
    <row r="410" spans="1:87">
      <c r="A410" s="234" t="s">
        <v>623</v>
      </c>
      <c r="B410" s="231">
        <v>4.36E-2</v>
      </c>
      <c r="C410" s="231">
        <v>4.36E-2</v>
      </c>
      <c r="D410" s="220">
        <v>1074.0999999999999</v>
      </c>
      <c r="E410" s="220">
        <v>1074.0999999999999</v>
      </c>
      <c r="F410" s="220">
        <v>4571.9800000000005</v>
      </c>
      <c r="G410" s="220">
        <v>162499.55000000002</v>
      </c>
      <c r="H410" s="220">
        <v>316929.23</v>
      </c>
      <c r="I410" s="220">
        <v>316929.23</v>
      </c>
      <c r="J410" s="220">
        <v>316929.23</v>
      </c>
      <c r="K410" s="220">
        <v>316929.23</v>
      </c>
      <c r="L410" s="220">
        <v>316929.23</v>
      </c>
      <c r="M410" s="220">
        <v>316929.23</v>
      </c>
      <c r="N410" s="220">
        <v>316929.23</v>
      </c>
      <c r="O410" s="220">
        <v>316929.23</v>
      </c>
      <c r="P410" s="220">
        <f t="shared" si="76"/>
        <v>2704653.57</v>
      </c>
      <c r="Q410" s="220">
        <v>316929.23</v>
      </c>
      <c r="R410" s="220">
        <v>316929.23</v>
      </c>
      <c r="S410" s="220">
        <v>316929.23</v>
      </c>
      <c r="T410" s="220">
        <v>316929.23</v>
      </c>
      <c r="U410" s="220">
        <v>316929.23</v>
      </c>
      <c r="V410" s="220">
        <v>316929.23</v>
      </c>
      <c r="W410" s="220">
        <v>316929.23</v>
      </c>
      <c r="X410" s="220">
        <v>316929.23</v>
      </c>
      <c r="Y410" s="220">
        <v>316929.23</v>
      </c>
      <c r="Z410" s="220">
        <v>316929.23</v>
      </c>
      <c r="AA410" s="220">
        <v>316929.23</v>
      </c>
      <c r="AB410" s="220">
        <v>316929.23</v>
      </c>
      <c r="AC410" s="220">
        <v>316929.23</v>
      </c>
      <c r="AD410" s="220">
        <v>316929.23</v>
      </c>
      <c r="AE410" s="220">
        <v>316929.23</v>
      </c>
      <c r="AF410" s="220">
        <v>316929.23</v>
      </c>
      <c r="AG410" s="220">
        <f t="shared" si="77"/>
        <v>3803150.76</v>
      </c>
      <c r="AH410" s="234"/>
      <c r="AI410" s="235">
        <f t="shared" si="80"/>
        <v>3.9</v>
      </c>
      <c r="AJ410" s="235">
        <f t="shared" si="80"/>
        <v>3.9</v>
      </c>
      <c r="AK410" s="235">
        <f t="shared" si="80"/>
        <v>16.61</v>
      </c>
      <c r="AL410" s="235">
        <f t="shared" si="80"/>
        <v>590.41999999999996</v>
      </c>
      <c r="AM410" s="235">
        <f t="shared" si="80"/>
        <v>1151.51</v>
      </c>
      <c r="AN410" s="235">
        <f t="shared" si="80"/>
        <v>1151.51</v>
      </c>
      <c r="AO410" s="235">
        <f t="shared" si="78"/>
        <v>1151.51</v>
      </c>
      <c r="AP410" s="235">
        <f t="shared" si="78"/>
        <v>1151.51</v>
      </c>
      <c r="AQ410" s="235">
        <f t="shared" si="78"/>
        <v>1151.51</v>
      </c>
      <c r="AR410" s="235">
        <f t="shared" si="71"/>
        <v>1151.51</v>
      </c>
      <c r="AS410" s="235">
        <f t="shared" si="71"/>
        <v>1151.51</v>
      </c>
      <c r="AT410" s="235">
        <f t="shared" si="71"/>
        <v>1151.51</v>
      </c>
      <c r="AU410" s="236">
        <f t="shared" si="73"/>
        <v>9826.91</v>
      </c>
      <c r="AV410" s="236">
        <f t="shared" si="74"/>
        <v>1151.51</v>
      </c>
      <c r="AW410" s="236">
        <f t="shared" si="74"/>
        <v>1151.51</v>
      </c>
      <c r="AX410" s="236">
        <f t="shared" si="74"/>
        <v>1151.51</v>
      </c>
      <c r="AY410" s="236">
        <f t="shared" si="74"/>
        <v>1151.51</v>
      </c>
      <c r="AZ410" s="236">
        <f t="shared" si="81"/>
        <v>1151.51</v>
      </c>
      <c r="BA410" s="236">
        <f t="shared" si="81"/>
        <v>1151.51</v>
      </c>
      <c r="BB410" s="236">
        <f t="shared" si="81"/>
        <v>1151.51</v>
      </c>
      <c r="BC410" s="236">
        <f t="shared" si="81"/>
        <v>1151.51</v>
      </c>
      <c r="BD410" s="236">
        <f t="shared" si="81"/>
        <v>1151.51</v>
      </c>
      <c r="BE410" s="236">
        <f t="shared" si="81"/>
        <v>1151.51</v>
      </c>
      <c r="BF410" s="236">
        <f t="shared" si="79"/>
        <v>1151.51</v>
      </c>
      <c r="BG410" s="236">
        <f t="shared" si="79"/>
        <v>1151.51</v>
      </c>
      <c r="BH410" s="236">
        <f t="shared" si="79"/>
        <v>1151.51</v>
      </c>
      <c r="BI410" s="236">
        <f t="shared" si="72"/>
        <v>1151.51</v>
      </c>
      <c r="BJ410" s="236">
        <f t="shared" si="72"/>
        <v>1151.51</v>
      </c>
      <c r="BK410" s="236">
        <f t="shared" si="72"/>
        <v>1151.51</v>
      </c>
      <c r="BL410" s="235">
        <f t="shared" si="75"/>
        <v>13818.12</v>
      </c>
      <c r="BM410" s="234"/>
      <c r="BN410" s="234"/>
      <c r="BO410" s="234"/>
      <c r="BP410" s="234"/>
      <c r="BQ410" s="234"/>
      <c r="BR410" s="234"/>
      <c r="BS410" s="234"/>
      <c r="BT410" s="234"/>
      <c r="BU410" s="234"/>
      <c r="BV410" s="234"/>
      <c r="BW410" s="234"/>
      <c r="BX410" s="234"/>
      <c r="BY410" s="234"/>
      <c r="BZ410" s="234"/>
      <c r="CA410" s="234"/>
      <c r="CB410" s="234"/>
      <c r="CC410" s="234"/>
      <c r="CD410" s="234"/>
      <c r="CE410" s="234"/>
      <c r="CF410" s="234"/>
      <c r="CG410" s="234"/>
      <c r="CH410" s="234"/>
      <c r="CI410" s="234"/>
    </row>
    <row r="411" spans="1:87">
      <c r="A411" s="234" t="s">
        <v>624</v>
      </c>
      <c r="B411" s="231">
        <v>0.1169</v>
      </c>
      <c r="C411" s="231">
        <v>0.1169</v>
      </c>
      <c r="D411" s="220">
        <v>27894967.43</v>
      </c>
      <c r="E411" s="220">
        <v>28180015.93</v>
      </c>
      <c r="F411" s="220">
        <v>28259450.420000002</v>
      </c>
      <c r="G411" s="220">
        <v>27608901.260000002</v>
      </c>
      <c r="H411" s="220">
        <v>26861311.350000001</v>
      </c>
      <c r="I411" s="220">
        <v>26712259.899999999</v>
      </c>
      <c r="J411" s="220">
        <v>26164477.380000003</v>
      </c>
      <c r="K411" s="220">
        <v>25960999.720000003</v>
      </c>
      <c r="L411" s="220">
        <v>26333534.390000004</v>
      </c>
      <c r="M411" s="220">
        <v>26681029.510000002</v>
      </c>
      <c r="N411" s="220">
        <v>26896608.865000002</v>
      </c>
      <c r="O411" s="220">
        <v>26851299.93</v>
      </c>
      <c r="P411" s="220">
        <f t="shared" si="76"/>
        <v>324404856.08500004</v>
      </c>
      <c r="Q411" s="220">
        <v>26993713.149999999</v>
      </c>
      <c r="R411" s="220">
        <v>27099825.545000002</v>
      </c>
      <c r="S411" s="220">
        <v>26677392.745000001</v>
      </c>
      <c r="T411" s="220">
        <v>26389047.195000004</v>
      </c>
      <c r="U411" s="220">
        <v>26452180.935000006</v>
      </c>
      <c r="V411" s="220">
        <v>26274726.230000004</v>
      </c>
      <c r="W411" s="220">
        <v>26080327.920000006</v>
      </c>
      <c r="X411" s="220">
        <v>25727752.425000001</v>
      </c>
      <c r="Y411" s="220">
        <v>25911238.705000002</v>
      </c>
      <c r="Z411" s="220">
        <v>27656898.57</v>
      </c>
      <c r="AA411" s="220">
        <v>28895869.590000004</v>
      </c>
      <c r="AB411" s="220">
        <v>28543040.240000006</v>
      </c>
      <c r="AC411" s="220">
        <v>27997893.780000005</v>
      </c>
      <c r="AD411" s="220">
        <v>27620925.380000003</v>
      </c>
      <c r="AE411" s="220">
        <v>27368807.945000004</v>
      </c>
      <c r="AF411" s="220">
        <v>27123243.085000001</v>
      </c>
      <c r="AG411" s="220">
        <f t="shared" si="77"/>
        <v>325652904.80500001</v>
      </c>
      <c r="AH411" s="234"/>
      <c r="AI411" s="235">
        <f t="shared" si="80"/>
        <v>271743.46999999997</v>
      </c>
      <c r="AJ411" s="235">
        <f t="shared" si="80"/>
        <v>274520.32000000001</v>
      </c>
      <c r="AK411" s="235">
        <f t="shared" si="80"/>
        <v>275294.15000000002</v>
      </c>
      <c r="AL411" s="235">
        <f t="shared" si="80"/>
        <v>268956.71000000002</v>
      </c>
      <c r="AM411" s="235">
        <f t="shared" si="80"/>
        <v>261673.94</v>
      </c>
      <c r="AN411" s="235">
        <f t="shared" si="80"/>
        <v>260221.93</v>
      </c>
      <c r="AO411" s="235">
        <f t="shared" si="78"/>
        <v>254885.62</v>
      </c>
      <c r="AP411" s="235">
        <f t="shared" si="78"/>
        <v>252903.41</v>
      </c>
      <c r="AQ411" s="235">
        <f t="shared" si="78"/>
        <v>256532.51</v>
      </c>
      <c r="AR411" s="235">
        <f t="shared" si="71"/>
        <v>259917.7</v>
      </c>
      <c r="AS411" s="235">
        <f t="shared" si="71"/>
        <v>262017.8</v>
      </c>
      <c r="AT411" s="235">
        <f t="shared" si="71"/>
        <v>261576.41</v>
      </c>
      <c r="AU411" s="236">
        <f t="shared" si="73"/>
        <v>3160243.9700000007</v>
      </c>
      <c r="AV411" s="236">
        <f t="shared" si="74"/>
        <v>262963.76</v>
      </c>
      <c r="AW411" s="236">
        <f t="shared" si="74"/>
        <v>263997.46999999997</v>
      </c>
      <c r="AX411" s="236">
        <f t="shared" si="74"/>
        <v>259882.27</v>
      </c>
      <c r="AY411" s="236">
        <f t="shared" si="74"/>
        <v>257073.3</v>
      </c>
      <c r="AZ411" s="236">
        <f t="shared" si="81"/>
        <v>257688.33</v>
      </c>
      <c r="BA411" s="236">
        <f t="shared" si="81"/>
        <v>255959.62</v>
      </c>
      <c r="BB411" s="236">
        <f t="shared" si="81"/>
        <v>254065.86</v>
      </c>
      <c r="BC411" s="236">
        <f t="shared" si="81"/>
        <v>250631.19</v>
      </c>
      <c r="BD411" s="236">
        <f t="shared" si="81"/>
        <v>252418.65</v>
      </c>
      <c r="BE411" s="236">
        <f t="shared" si="81"/>
        <v>269424.28999999998</v>
      </c>
      <c r="BF411" s="236">
        <f t="shared" si="79"/>
        <v>281493.93</v>
      </c>
      <c r="BG411" s="236">
        <f t="shared" si="79"/>
        <v>278056.78000000003</v>
      </c>
      <c r="BH411" s="236">
        <f t="shared" si="79"/>
        <v>272746.15000000002</v>
      </c>
      <c r="BI411" s="236">
        <f t="shared" si="72"/>
        <v>269073.84999999998</v>
      </c>
      <c r="BJ411" s="236">
        <f t="shared" si="72"/>
        <v>266617.8</v>
      </c>
      <c r="BK411" s="236">
        <f t="shared" si="72"/>
        <v>264225.59000000003</v>
      </c>
      <c r="BL411" s="235">
        <f t="shared" si="75"/>
        <v>3172402.0399999996</v>
      </c>
      <c r="BM411" s="234"/>
      <c r="BN411" s="234"/>
      <c r="BO411" s="234"/>
      <c r="BP411" s="234"/>
      <c r="BQ411" s="234"/>
      <c r="BR411" s="234"/>
      <c r="BS411" s="234"/>
      <c r="BT411" s="234"/>
      <c r="BU411" s="234"/>
      <c r="BV411" s="234"/>
      <c r="BW411" s="234"/>
      <c r="BX411" s="234"/>
      <c r="BY411" s="234"/>
      <c r="BZ411" s="234"/>
      <c r="CA411" s="234"/>
      <c r="CB411" s="234"/>
      <c r="CC411" s="234"/>
      <c r="CD411" s="234"/>
      <c r="CE411" s="234"/>
      <c r="CF411" s="234"/>
      <c r="CG411" s="234"/>
      <c r="CH411" s="234"/>
      <c r="CI411" s="234"/>
    </row>
    <row r="412" spans="1:87">
      <c r="A412" s="234" t="s">
        <v>625</v>
      </c>
      <c r="B412" s="231">
        <v>0.1169</v>
      </c>
      <c r="C412" s="231">
        <v>0.1169</v>
      </c>
      <c r="D412" s="220">
        <v>0</v>
      </c>
      <c r="E412" s="220">
        <v>0</v>
      </c>
      <c r="F412" s="220">
        <v>0</v>
      </c>
      <c r="G412" s="220">
        <v>0</v>
      </c>
      <c r="H412" s="220">
        <v>0</v>
      </c>
      <c r="I412" s="220">
        <v>0</v>
      </c>
      <c r="J412" s="220">
        <v>0</v>
      </c>
      <c r="K412" s="220">
        <v>0</v>
      </c>
      <c r="L412" s="220">
        <v>0</v>
      </c>
      <c r="M412" s="220">
        <v>0</v>
      </c>
      <c r="N412" s="220">
        <v>0</v>
      </c>
      <c r="O412" s="220">
        <v>0</v>
      </c>
      <c r="P412" s="220">
        <f t="shared" si="76"/>
        <v>0</v>
      </c>
      <c r="Q412" s="220">
        <v>0</v>
      </c>
      <c r="R412" s="220">
        <v>0</v>
      </c>
      <c r="S412" s="220">
        <v>0</v>
      </c>
      <c r="T412" s="220">
        <v>0</v>
      </c>
      <c r="U412" s="220">
        <v>0</v>
      </c>
      <c r="V412" s="220">
        <v>0</v>
      </c>
      <c r="W412" s="220">
        <v>0</v>
      </c>
      <c r="X412" s="220">
        <v>0</v>
      </c>
      <c r="Y412" s="220">
        <v>0</v>
      </c>
      <c r="Z412" s="220">
        <v>0</v>
      </c>
      <c r="AA412" s="220">
        <v>0</v>
      </c>
      <c r="AB412" s="220">
        <v>0</v>
      </c>
      <c r="AC412" s="220">
        <v>0</v>
      </c>
      <c r="AD412" s="220">
        <v>0</v>
      </c>
      <c r="AE412" s="220">
        <v>0</v>
      </c>
      <c r="AF412" s="220">
        <v>0</v>
      </c>
      <c r="AG412" s="220">
        <f t="shared" si="77"/>
        <v>0</v>
      </c>
      <c r="AH412" s="234"/>
      <c r="AI412" s="235">
        <f t="shared" si="80"/>
        <v>0</v>
      </c>
      <c r="AJ412" s="235">
        <f t="shared" si="80"/>
        <v>0</v>
      </c>
      <c r="AK412" s="235">
        <f t="shared" si="80"/>
        <v>0</v>
      </c>
      <c r="AL412" s="235">
        <f t="shared" si="80"/>
        <v>0</v>
      </c>
      <c r="AM412" s="235">
        <f t="shared" si="80"/>
        <v>0</v>
      </c>
      <c r="AN412" s="235">
        <f t="shared" si="80"/>
        <v>0</v>
      </c>
      <c r="AO412" s="235">
        <f t="shared" si="78"/>
        <v>0</v>
      </c>
      <c r="AP412" s="235">
        <f t="shared" si="78"/>
        <v>0</v>
      </c>
      <c r="AQ412" s="235">
        <f t="shared" si="78"/>
        <v>0</v>
      </c>
      <c r="AR412" s="235">
        <f t="shared" si="71"/>
        <v>0</v>
      </c>
      <c r="AS412" s="235">
        <f t="shared" si="71"/>
        <v>0</v>
      </c>
      <c r="AT412" s="235">
        <f t="shared" si="71"/>
        <v>0</v>
      </c>
      <c r="AU412" s="236">
        <f t="shared" si="73"/>
        <v>0</v>
      </c>
      <c r="AV412" s="236">
        <f t="shared" si="74"/>
        <v>0</v>
      </c>
      <c r="AW412" s="236">
        <f t="shared" si="74"/>
        <v>0</v>
      </c>
      <c r="AX412" s="236">
        <f t="shared" si="74"/>
        <v>0</v>
      </c>
      <c r="AY412" s="236">
        <f t="shared" si="74"/>
        <v>0</v>
      </c>
      <c r="AZ412" s="236">
        <f t="shared" si="81"/>
        <v>0</v>
      </c>
      <c r="BA412" s="236">
        <f t="shared" si="81"/>
        <v>0</v>
      </c>
      <c r="BB412" s="236">
        <f t="shared" si="81"/>
        <v>0</v>
      </c>
      <c r="BC412" s="236">
        <f t="shared" si="81"/>
        <v>0</v>
      </c>
      <c r="BD412" s="236">
        <f t="shared" si="81"/>
        <v>0</v>
      </c>
      <c r="BE412" s="236">
        <f t="shared" si="81"/>
        <v>0</v>
      </c>
      <c r="BF412" s="236">
        <f t="shared" si="79"/>
        <v>0</v>
      </c>
      <c r="BG412" s="236">
        <f t="shared" si="79"/>
        <v>0</v>
      </c>
      <c r="BH412" s="236">
        <f t="shared" si="79"/>
        <v>0</v>
      </c>
      <c r="BI412" s="236">
        <f t="shared" si="72"/>
        <v>0</v>
      </c>
      <c r="BJ412" s="236">
        <f t="shared" si="72"/>
        <v>0</v>
      </c>
      <c r="BK412" s="236">
        <f t="shared" si="72"/>
        <v>0</v>
      </c>
      <c r="BL412" s="235">
        <f t="shared" si="75"/>
        <v>0</v>
      </c>
      <c r="BM412" s="234"/>
      <c r="BN412" s="234"/>
      <c r="BO412" s="234"/>
      <c r="BP412" s="234"/>
      <c r="BQ412" s="234"/>
      <c r="BR412" s="234"/>
      <c r="BS412" s="234"/>
      <c r="BT412" s="234"/>
      <c r="BU412" s="234"/>
      <c r="BV412" s="234"/>
      <c r="BW412" s="234"/>
      <c r="BX412" s="234"/>
      <c r="BY412" s="234"/>
      <c r="BZ412" s="234"/>
      <c r="CA412" s="234"/>
      <c r="CB412" s="234"/>
      <c r="CC412" s="234"/>
      <c r="CD412" s="234"/>
      <c r="CE412" s="234"/>
      <c r="CF412" s="234"/>
      <c r="CG412" s="234"/>
      <c r="CH412" s="234"/>
      <c r="CI412" s="234"/>
    </row>
    <row r="413" spans="1:87">
      <c r="A413" s="234" t="s">
        <v>626</v>
      </c>
      <c r="B413" s="231">
        <v>0</v>
      </c>
      <c r="C413" s="231">
        <v>0</v>
      </c>
      <c r="D413" s="220">
        <v>0</v>
      </c>
      <c r="E413" s="220">
        <v>0</v>
      </c>
      <c r="F413" s="220">
        <v>0</v>
      </c>
      <c r="G413" s="220">
        <v>0</v>
      </c>
      <c r="H413" s="220">
        <v>0</v>
      </c>
      <c r="I413" s="220">
        <v>0</v>
      </c>
      <c r="J413" s="220">
        <v>0</v>
      </c>
      <c r="K413" s="220">
        <v>0</v>
      </c>
      <c r="L413" s="220">
        <v>0</v>
      </c>
      <c r="M413" s="220">
        <v>0</v>
      </c>
      <c r="N413" s="220">
        <v>0</v>
      </c>
      <c r="O413" s="220">
        <v>0</v>
      </c>
      <c r="P413" s="220">
        <f t="shared" si="76"/>
        <v>0</v>
      </c>
      <c r="Q413" s="220">
        <v>0</v>
      </c>
      <c r="R413" s="220">
        <v>0</v>
      </c>
      <c r="S413" s="220">
        <v>0</v>
      </c>
      <c r="T413" s="220">
        <v>0</v>
      </c>
      <c r="U413" s="220">
        <v>0</v>
      </c>
      <c r="V413" s="220">
        <v>0</v>
      </c>
      <c r="W413" s="220">
        <v>0</v>
      </c>
      <c r="X413" s="220">
        <v>0</v>
      </c>
      <c r="Y413" s="220">
        <v>0</v>
      </c>
      <c r="Z413" s="220">
        <v>0</v>
      </c>
      <c r="AA413" s="220">
        <v>0</v>
      </c>
      <c r="AB413" s="220">
        <v>0</v>
      </c>
      <c r="AC413" s="220">
        <v>0</v>
      </c>
      <c r="AD413" s="220">
        <v>0</v>
      </c>
      <c r="AE413" s="220">
        <v>0</v>
      </c>
      <c r="AF413" s="220">
        <v>0</v>
      </c>
      <c r="AG413" s="220">
        <f t="shared" si="77"/>
        <v>0</v>
      </c>
      <c r="AH413" s="234"/>
      <c r="AI413" s="235">
        <f t="shared" si="80"/>
        <v>0</v>
      </c>
      <c r="AJ413" s="235">
        <f t="shared" si="80"/>
        <v>0</v>
      </c>
      <c r="AK413" s="235">
        <f t="shared" si="80"/>
        <v>0</v>
      </c>
      <c r="AL413" s="235">
        <f t="shared" si="80"/>
        <v>0</v>
      </c>
      <c r="AM413" s="235">
        <f t="shared" si="80"/>
        <v>0</v>
      </c>
      <c r="AN413" s="235">
        <f t="shared" si="80"/>
        <v>0</v>
      </c>
      <c r="AO413" s="235">
        <f t="shared" si="78"/>
        <v>0</v>
      </c>
      <c r="AP413" s="235">
        <f t="shared" si="78"/>
        <v>0</v>
      </c>
      <c r="AQ413" s="235">
        <f t="shared" si="78"/>
        <v>0</v>
      </c>
      <c r="AR413" s="235">
        <f t="shared" si="71"/>
        <v>0</v>
      </c>
      <c r="AS413" s="235">
        <f t="shared" si="71"/>
        <v>0</v>
      </c>
      <c r="AT413" s="235">
        <f t="shared" si="71"/>
        <v>0</v>
      </c>
      <c r="AU413" s="236">
        <f t="shared" si="73"/>
        <v>0</v>
      </c>
      <c r="AV413" s="236">
        <f t="shared" si="74"/>
        <v>0</v>
      </c>
      <c r="AW413" s="236">
        <f t="shared" si="74"/>
        <v>0</v>
      </c>
      <c r="AX413" s="236">
        <f t="shared" si="74"/>
        <v>0</v>
      </c>
      <c r="AY413" s="236">
        <f t="shared" si="74"/>
        <v>0</v>
      </c>
      <c r="AZ413" s="236">
        <f t="shared" si="81"/>
        <v>0</v>
      </c>
      <c r="BA413" s="236">
        <f t="shared" si="81"/>
        <v>0</v>
      </c>
      <c r="BB413" s="236">
        <f t="shared" si="81"/>
        <v>0</v>
      </c>
      <c r="BC413" s="236">
        <f t="shared" si="81"/>
        <v>0</v>
      </c>
      <c r="BD413" s="236">
        <f t="shared" si="81"/>
        <v>0</v>
      </c>
      <c r="BE413" s="236">
        <f t="shared" si="81"/>
        <v>0</v>
      </c>
      <c r="BF413" s="236">
        <f t="shared" si="79"/>
        <v>0</v>
      </c>
      <c r="BG413" s="236">
        <f t="shared" si="79"/>
        <v>0</v>
      </c>
      <c r="BH413" s="236">
        <f t="shared" si="79"/>
        <v>0</v>
      </c>
      <c r="BI413" s="236">
        <f t="shared" si="72"/>
        <v>0</v>
      </c>
      <c r="BJ413" s="236">
        <f t="shared" si="72"/>
        <v>0</v>
      </c>
      <c r="BK413" s="236">
        <f t="shared" si="72"/>
        <v>0</v>
      </c>
      <c r="BL413" s="235">
        <f t="shared" si="75"/>
        <v>0</v>
      </c>
      <c r="BM413" s="234"/>
      <c r="BN413" s="234"/>
      <c r="BO413" s="234"/>
      <c r="BP413" s="234"/>
      <c r="BQ413" s="234"/>
      <c r="BR413" s="234"/>
      <c r="BS413" s="234"/>
      <c r="BT413" s="234"/>
      <c r="BU413" s="234"/>
      <c r="BV413" s="234"/>
      <c r="BW413" s="234"/>
      <c r="BX413" s="234"/>
      <c r="BY413" s="234"/>
      <c r="BZ413" s="234"/>
      <c r="CA413" s="234"/>
      <c r="CB413" s="234"/>
      <c r="CC413" s="234"/>
      <c r="CD413" s="234"/>
      <c r="CE413" s="234"/>
      <c r="CF413" s="234"/>
      <c r="CG413" s="234"/>
      <c r="CH413" s="234"/>
      <c r="CI413" s="234"/>
    </row>
    <row r="414" spans="1:87">
      <c r="A414" s="234" t="s">
        <v>627</v>
      </c>
      <c r="B414" s="231">
        <v>0.25019999999999998</v>
      </c>
      <c r="C414" s="231">
        <v>0.25019999999999998</v>
      </c>
      <c r="D414" s="220">
        <v>5157770.8499999996</v>
      </c>
      <c r="E414" s="220">
        <v>5197100.37</v>
      </c>
      <c r="F414" s="220">
        <v>5214220.04</v>
      </c>
      <c r="G414" s="220">
        <v>5867940.5499999998</v>
      </c>
      <c r="H414" s="220">
        <v>6502565.3899999997</v>
      </c>
      <c r="I414" s="220">
        <v>6001367.7199999997</v>
      </c>
      <c r="J414" s="220">
        <v>5518421.8650000002</v>
      </c>
      <c r="K414" s="220">
        <v>5479087.8549999995</v>
      </c>
      <c r="L414" s="220">
        <v>5877218.3999999994</v>
      </c>
      <c r="M414" s="220">
        <v>6391073.8599999994</v>
      </c>
      <c r="N414" s="220">
        <v>6469554.6099999994</v>
      </c>
      <c r="O414" s="220">
        <v>6462442.1349999998</v>
      </c>
      <c r="P414" s="220">
        <f t="shared" si="76"/>
        <v>70138763.644999996</v>
      </c>
      <c r="Q414" s="220">
        <v>6457946.084999999</v>
      </c>
      <c r="R414" s="220">
        <v>6468038.5099999988</v>
      </c>
      <c r="S414" s="220">
        <v>6479397.3899999987</v>
      </c>
      <c r="T414" s="220">
        <v>6028571.7649999987</v>
      </c>
      <c r="U414" s="220">
        <v>5544746.9699999988</v>
      </c>
      <c r="V414" s="220">
        <v>5523106.6799999988</v>
      </c>
      <c r="W414" s="220">
        <v>5535566.6799999988</v>
      </c>
      <c r="X414" s="220">
        <v>5514843.7299999986</v>
      </c>
      <c r="Y414" s="220">
        <v>5494120.7799999984</v>
      </c>
      <c r="Z414" s="220">
        <v>6279260.4799999986</v>
      </c>
      <c r="AA414" s="220">
        <v>7059416.1799999988</v>
      </c>
      <c r="AB414" s="220">
        <v>7066892.1799999988</v>
      </c>
      <c r="AC414" s="220">
        <v>7078035.2149999989</v>
      </c>
      <c r="AD414" s="220">
        <v>7108918.0999999987</v>
      </c>
      <c r="AE414" s="220">
        <v>7141117.9499999993</v>
      </c>
      <c r="AF414" s="220">
        <v>7148939.0649999995</v>
      </c>
      <c r="AG414" s="220">
        <f t="shared" si="77"/>
        <v>76494964.00999999</v>
      </c>
      <c r="AH414" s="234"/>
      <c r="AI414" s="235">
        <f t="shared" si="80"/>
        <v>107539.52</v>
      </c>
      <c r="AJ414" s="235">
        <f t="shared" si="80"/>
        <v>108359.54</v>
      </c>
      <c r="AK414" s="235">
        <f t="shared" si="80"/>
        <v>108716.49</v>
      </c>
      <c r="AL414" s="235">
        <f t="shared" si="80"/>
        <v>122346.56</v>
      </c>
      <c r="AM414" s="235">
        <f t="shared" si="80"/>
        <v>135578.49</v>
      </c>
      <c r="AN414" s="235">
        <f t="shared" si="80"/>
        <v>125128.52</v>
      </c>
      <c r="AO414" s="235">
        <f t="shared" si="78"/>
        <v>115059.1</v>
      </c>
      <c r="AP414" s="235">
        <f t="shared" si="78"/>
        <v>114238.98</v>
      </c>
      <c r="AQ414" s="235">
        <f t="shared" si="78"/>
        <v>122540</v>
      </c>
      <c r="AR414" s="235">
        <f t="shared" si="71"/>
        <v>133253.89000000001</v>
      </c>
      <c r="AS414" s="235">
        <f t="shared" si="71"/>
        <v>134890.21</v>
      </c>
      <c r="AT414" s="235">
        <f t="shared" si="71"/>
        <v>134741.92000000001</v>
      </c>
      <c r="AU414" s="236">
        <f t="shared" si="73"/>
        <v>1462393.2199999997</v>
      </c>
      <c r="AV414" s="236">
        <f t="shared" si="74"/>
        <v>134648.18</v>
      </c>
      <c r="AW414" s="236">
        <f t="shared" si="74"/>
        <v>134858.6</v>
      </c>
      <c r="AX414" s="236">
        <f t="shared" si="74"/>
        <v>135095.44</v>
      </c>
      <c r="AY414" s="236">
        <f t="shared" si="74"/>
        <v>125695.72</v>
      </c>
      <c r="AZ414" s="236">
        <f t="shared" si="81"/>
        <v>115607.97</v>
      </c>
      <c r="BA414" s="236">
        <f t="shared" si="81"/>
        <v>115156.77</v>
      </c>
      <c r="BB414" s="236">
        <f t="shared" si="81"/>
        <v>115416.57</v>
      </c>
      <c r="BC414" s="236">
        <f t="shared" si="81"/>
        <v>114984.49</v>
      </c>
      <c r="BD414" s="236">
        <f t="shared" si="81"/>
        <v>114552.42</v>
      </c>
      <c r="BE414" s="236">
        <f t="shared" si="81"/>
        <v>130922.58</v>
      </c>
      <c r="BF414" s="236">
        <f t="shared" si="79"/>
        <v>147188.82999999999</v>
      </c>
      <c r="BG414" s="236">
        <f t="shared" si="79"/>
        <v>147344.70000000001</v>
      </c>
      <c r="BH414" s="236">
        <f t="shared" si="79"/>
        <v>147577.03</v>
      </c>
      <c r="BI414" s="236">
        <f t="shared" si="72"/>
        <v>148220.94</v>
      </c>
      <c r="BJ414" s="236">
        <f t="shared" si="72"/>
        <v>148892.31</v>
      </c>
      <c r="BK414" s="236">
        <f t="shared" si="72"/>
        <v>149055.38</v>
      </c>
      <c r="BL414" s="235">
        <f t="shared" si="75"/>
        <v>1594919.9899999998</v>
      </c>
      <c r="BM414" s="234"/>
      <c r="BN414" s="234"/>
      <c r="BO414" s="234"/>
      <c r="BP414" s="234"/>
      <c r="BQ414" s="234"/>
      <c r="BR414" s="234"/>
      <c r="BS414" s="234"/>
      <c r="BT414" s="234"/>
      <c r="BU414" s="234"/>
      <c r="BV414" s="234"/>
      <c r="BW414" s="234"/>
      <c r="BX414" s="234"/>
      <c r="BY414" s="234"/>
      <c r="BZ414" s="234"/>
      <c r="CA414" s="234"/>
      <c r="CB414" s="234"/>
      <c r="CC414" s="234"/>
      <c r="CD414" s="234"/>
      <c r="CE414" s="234"/>
      <c r="CF414" s="234"/>
      <c r="CG414" s="234"/>
      <c r="CH414" s="234"/>
      <c r="CI414" s="234"/>
    </row>
    <row r="415" spans="1:87">
      <c r="A415" s="234" t="s">
        <v>628</v>
      </c>
      <c r="B415" s="231">
        <v>1.9699999999999999E-2</v>
      </c>
      <c r="C415" s="231">
        <v>1.9699999999999999E-2</v>
      </c>
      <c r="D415" s="220">
        <v>0</v>
      </c>
      <c r="E415" s="220">
        <v>0</v>
      </c>
      <c r="F415" s="220">
        <v>0</v>
      </c>
      <c r="G415" s="220">
        <v>0</v>
      </c>
      <c r="H415" s="220">
        <v>0</v>
      </c>
      <c r="I415" s="220">
        <v>0</v>
      </c>
      <c r="J415" s="220">
        <v>0</v>
      </c>
      <c r="K415" s="220">
        <v>0</v>
      </c>
      <c r="L415" s="220">
        <v>0</v>
      </c>
      <c r="M415" s="220">
        <v>0</v>
      </c>
      <c r="N415" s="220">
        <v>0</v>
      </c>
      <c r="O415" s="220">
        <v>0</v>
      </c>
      <c r="P415" s="220">
        <f t="shared" si="76"/>
        <v>0</v>
      </c>
      <c r="Q415" s="220">
        <v>0</v>
      </c>
      <c r="R415" s="220">
        <v>0</v>
      </c>
      <c r="S415" s="220">
        <v>0</v>
      </c>
      <c r="T415" s="220">
        <v>0</v>
      </c>
      <c r="U415" s="220">
        <v>0</v>
      </c>
      <c r="V415" s="220">
        <v>0</v>
      </c>
      <c r="W415" s="220">
        <v>0</v>
      </c>
      <c r="X415" s="220">
        <v>0</v>
      </c>
      <c r="Y415" s="220">
        <v>0</v>
      </c>
      <c r="Z415" s="220">
        <v>0</v>
      </c>
      <c r="AA415" s="220">
        <v>0</v>
      </c>
      <c r="AB415" s="220">
        <v>0</v>
      </c>
      <c r="AC415" s="220">
        <v>0</v>
      </c>
      <c r="AD415" s="220">
        <v>0</v>
      </c>
      <c r="AE415" s="220">
        <v>0</v>
      </c>
      <c r="AF415" s="220">
        <v>0</v>
      </c>
      <c r="AG415" s="220">
        <f t="shared" si="77"/>
        <v>0</v>
      </c>
      <c r="AH415" s="234"/>
      <c r="AI415" s="235">
        <f t="shared" si="80"/>
        <v>0</v>
      </c>
      <c r="AJ415" s="235">
        <f t="shared" si="80"/>
        <v>0</v>
      </c>
      <c r="AK415" s="235">
        <f t="shared" si="80"/>
        <v>0</v>
      </c>
      <c r="AL415" s="235">
        <f t="shared" si="80"/>
        <v>0</v>
      </c>
      <c r="AM415" s="235">
        <f t="shared" si="80"/>
        <v>0</v>
      </c>
      <c r="AN415" s="235">
        <f t="shared" si="80"/>
        <v>0</v>
      </c>
      <c r="AO415" s="235">
        <f t="shared" si="78"/>
        <v>0</v>
      </c>
      <c r="AP415" s="235">
        <f t="shared" si="78"/>
        <v>0</v>
      </c>
      <c r="AQ415" s="235">
        <f t="shared" si="78"/>
        <v>0</v>
      </c>
      <c r="AR415" s="235">
        <f t="shared" si="71"/>
        <v>0</v>
      </c>
      <c r="AS415" s="235">
        <f t="shared" si="71"/>
        <v>0</v>
      </c>
      <c r="AT415" s="235">
        <f t="shared" si="71"/>
        <v>0</v>
      </c>
      <c r="AU415" s="236">
        <f t="shared" si="73"/>
        <v>0</v>
      </c>
      <c r="AV415" s="236">
        <f t="shared" si="74"/>
        <v>0</v>
      </c>
      <c r="AW415" s="236">
        <f t="shared" si="74"/>
        <v>0</v>
      </c>
      <c r="AX415" s="236">
        <f t="shared" si="74"/>
        <v>0</v>
      </c>
      <c r="AY415" s="236">
        <f t="shared" si="74"/>
        <v>0</v>
      </c>
      <c r="AZ415" s="236">
        <f t="shared" si="81"/>
        <v>0</v>
      </c>
      <c r="BA415" s="236">
        <f t="shared" si="81"/>
        <v>0</v>
      </c>
      <c r="BB415" s="236">
        <f t="shared" si="81"/>
        <v>0</v>
      </c>
      <c r="BC415" s="236">
        <f t="shared" si="81"/>
        <v>0</v>
      </c>
      <c r="BD415" s="236">
        <f t="shared" si="81"/>
        <v>0</v>
      </c>
      <c r="BE415" s="236">
        <f t="shared" si="81"/>
        <v>0</v>
      </c>
      <c r="BF415" s="236">
        <f t="shared" si="79"/>
        <v>0</v>
      </c>
      <c r="BG415" s="236">
        <f t="shared" si="79"/>
        <v>0</v>
      </c>
      <c r="BH415" s="236">
        <f t="shared" si="79"/>
        <v>0</v>
      </c>
      <c r="BI415" s="236">
        <f t="shared" si="72"/>
        <v>0</v>
      </c>
      <c r="BJ415" s="236">
        <f t="shared" si="72"/>
        <v>0</v>
      </c>
      <c r="BK415" s="236">
        <f t="shared" si="72"/>
        <v>0</v>
      </c>
      <c r="BL415" s="235">
        <f t="shared" si="75"/>
        <v>0</v>
      </c>
      <c r="BM415" s="234"/>
      <c r="BN415" s="234"/>
      <c r="BO415" s="234"/>
      <c r="BP415" s="234"/>
      <c r="BQ415" s="234"/>
      <c r="BR415" s="234"/>
      <c r="BS415" s="234"/>
      <c r="BT415" s="234"/>
      <c r="BU415" s="234"/>
      <c r="BV415" s="234"/>
      <c r="BW415" s="234"/>
      <c r="BX415" s="234"/>
      <c r="BY415" s="234"/>
      <c r="BZ415" s="234"/>
      <c r="CA415" s="234"/>
      <c r="CB415" s="234"/>
      <c r="CC415" s="234"/>
      <c r="CD415" s="234"/>
      <c r="CE415" s="234"/>
      <c r="CF415" s="234"/>
      <c r="CG415" s="234"/>
      <c r="CH415" s="234"/>
      <c r="CI415" s="234"/>
    </row>
    <row r="416" spans="1:87">
      <c r="A416" s="234" t="s">
        <v>629</v>
      </c>
      <c r="B416" s="231">
        <v>4.3999999999999997E-2</v>
      </c>
      <c r="C416" s="231">
        <v>4.3999999999999997E-2</v>
      </c>
      <c r="D416" s="220">
        <v>869715.39</v>
      </c>
      <c r="E416" s="220">
        <v>900373.04</v>
      </c>
      <c r="F416" s="220">
        <v>900373.04</v>
      </c>
      <c r="G416" s="220">
        <v>896034.13</v>
      </c>
      <c r="H416" s="220">
        <v>949189.04</v>
      </c>
      <c r="I416" s="220">
        <v>1000273.1</v>
      </c>
      <c r="J416" s="220">
        <v>993863.34</v>
      </c>
      <c r="K416" s="220">
        <v>993863.34</v>
      </c>
      <c r="L416" s="220">
        <v>1043863.34</v>
      </c>
      <c r="M416" s="220">
        <v>1105451.19</v>
      </c>
      <c r="N416" s="220">
        <v>1117039.0399999998</v>
      </c>
      <c r="O416" s="220">
        <v>1093499.0299999998</v>
      </c>
      <c r="P416" s="220">
        <f t="shared" si="76"/>
        <v>11863537.019999998</v>
      </c>
      <c r="Q416" s="220">
        <v>1056661.0799999998</v>
      </c>
      <c r="R416" s="220">
        <v>1042668.2999999998</v>
      </c>
      <c r="S416" s="220">
        <v>1041973.4599999997</v>
      </c>
      <c r="T416" s="220">
        <v>1040773.1099999998</v>
      </c>
      <c r="U416" s="220">
        <v>1039165.2599999998</v>
      </c>
      <c r="V416" s="220">
        <v>1034693.3599999998</v>
      </c>
      <c r="W416" s="220">
        <v>1028499.3599999998</v>
      </c>
      <c r="X416" s="220">
        <v>1026369.7599999998</v>
      </c>
      <c r="Y416" s="220">
        <v>1026369.7599999998</v>
      </c>
      <c r="Z416" s="220">
        <v>1026369.7599999998</v>
      </c>
      <c r="AA416" s="220">
        <v>1026369.7599999998</v>
      </c>
      <c r="AB416" s="220">
        <v>1026369.7599999998</v>
      </c>
      <c r="AC416" s="220">
        <v>1026369.7599999998</v>
      </c>
      <c r="AD416" s="220">
        <v>1026369.7599999998</v>
      </c>
      <c r="AE416" s="220">
        <v>1026369.7599999998</v>
      </c>
      <c r="AF416" s="220">
        <v>1026369.7599999998</v>
      </c>
      <c r="AG416" s="220">
        <f t="shared" si="77"/>
        <v>12339685.819999998</v>
      </c>
      <c r="AH416" s="234"/>
      <c r="AI416" s="235">
        <f t="shared" si="80"/>
        <v>3188.96</v>
      </c>
      <c r="AJ416" s="235">
        <f t="shared" si="80"/>
        <v>3301.37</v>
      </c>
      <c r="AK416" s="235">
        <f t="shared" si="80"/>
        <v>3301.37</v>
      </c>
      <c r="AL416" s="235">
        <f t="shared" si="80"/>
        <v>3285.46</v>
      </c>
      <c r="AM416" s="235">
        <f t="shared" si="80"/>
        <v>3480.36</v>
      </c>
      <c r="AN416" s="235">
        <f t="shared" si="80"/>
        <v>3667.67</v>
      </c>
      <c r="AO416" s="235">
        <f t="shared" si="78"/>
        <v>3644.17</v>
      </c>
      <c r="AP416" s="235">
        <f t="shared" si="78"/>
        <v>3644.17</v>
      </c>
      <c r="AQ416" s="235">
        <f t="shared" si="78"/>
        <v>3827.5</v>
      </c>
      <c r="AR416" s="235">
        <f t="shared" si="71"/>
        <v>4053.32</v>
      </c>
      <c r="AS416" s="235">
        <f t="shared" si="71"/>
        <v>4095.81</v>
      </c>
      <c r="AT416" s="235">
        <f t="shared" si="71"/>
        <v>4009.5</v>
      </c>
      <c r="AU416" s="236">
        <f t="shared" si="73"/>
        <v>43499.659999999996</v>
      </c>
      <c r="AV416" s="236">
        <f t="shared" si="74"/>
        <v>3874.42</v>
      </c>
      <c r="AW416" s="236">
        <f t="shared" si="74"/>
        <v>3823.12</v>
      </c>
      <c r="AX416" s="236">
        <f t="shared" si="74"/>
        <v>3820.57</v>
      </c>
      <c r="AY416" s="236">
        <f t="shared" si="74"/>
        <v>3816.17</v>
      </c>
      <c r="AZ416" s="236">
        <f t="shared" si="81"/>
        <v>3810.27</v>
      </c>
      <c r="BA416" s="236">
        <f t="shared" si="81"/>
        <v>3793.88</v>
      </c>
      <c r="BB416" s="236">
        <f t="shared" si="81"/>
        <v>3771.16</v>
      </c>
      <c r="BC416" s="236">
        <f t="shared" si="81"/>
        <v>3763.36</v>
      </c>
      <c r="BD416" s="236">
        <f t="shared" si="81"/>
        <v>3763.36</v>
      </c>
      <c r="BE416" s="236">
        <f t="shared" si="81"/>
        <v>3763.36</v>
      </c>
      <c r="BF416" s="236">
        <f t="shared" si="79"/>
        <v>3763.36</v>
      </c>
      <c r="BG416" s="236">
        <f t="shared" si="79"/>
        <v>3763.36</v>
      </c>
      <c r="BH416" s="236">
        <f t="shared" si="79"/>
        <v>3763.36</v>
      </c>
      <c r="BI416" s="236">
        <f t="shared" si="72"/>
        <v>3763.36</v>
      </c>
      <c r="BJ416" s="236">
        <f t="shared" si="72"/>
        <v>3763.36</v>
      </c>
      <c r="BK416" s="236">
        <f t="shared" si="72"/>
        <v>3763.36</v>
      </c>
      <c r="BL416" s="235">
        <f t="shared" si="75"/>
        <v>45245.55</v>
      </c>
      <c r="BM416" s="234"/>
      <c r="BN416" s="234"/>
      <c r="BO416" s="234"/>
      <c r="BP416" s="234"/>
      <c r="BQ416" s="234"/>
      <c r="BR416" s="234"/>
      <c r="BS416" s="234"/>
      <c r="BT416" s="234"/>
      <c r="BU416" s="234"/>
      <c r="BV416" s="234"/>
      <c r="BW416" s="234"/>
      <c r="BX416" s="234"/>
      <c r="BY416" s="234"/>
      <c r="BZ416" s="234"/>
      <c r="CA416" s="234"/>
      <c r="CB416" s="234"/>
      <c r="CC416" s="234"/>
      <c r="CD416" s="234"/>
      <c r="CE416" s="234"/>
      <c r="CF416" s="234"/>
      <c r="CG416" s="234"/>
      <c r="CH416" s="234"/>
      <c r="CI416" s="234"/>
    </row>
    <row r="417" spans="1:87">
      <c r="A417" s="234" t="s">
        <v>630</v>
      </c>
      <c r="B417" s="231">
        <v>4.3999999999999997E-2</v>
      </c>
      <c r="C417" s="231">
        <v>4.3999999999999997E-2</v>
      </c>
      <c r="D417" s="239">
        <v>876.55000000000007</v>
      </c>
      <c r="E417" s="239">
        <v>876.55000000000007</v>
      </c>
      <c r="F417" s="239">
        <v>876.55000000000007</v>
      </c>
      <c r="G417" s="239">
        <v>876.55000000000007</v>
      </c>
      <c r="H417" s="239">
        <v>876.55000000000007</v>
      </c>
      <c r="I417" s="239">
        <v>876.55000000000007</v>
      </c>
      <c r="J417" s="239">
        <v>876.55000000000007</v>
      </c>
      <c r="K417" s="239">
        <v>876.55000000000007</v>
      </c>
      <c r="L417" s="239">
        <v>876.55000000000007</v>
      </c>
      <c r="M417" s="239">
        <v>438.27500000000003</v>
      </c>
      <c r="N417" s="220">
        <v>0</v>
      </c>
      <c r="O417" s="239">
        <v>0</v>
      </c>
      <c r="P417" s="220">
        <f t="shared" si="76"/>
        <v>8327.2250000000004</v>
      </c>
      <c r="Q417" s="239">
        <v>0</v>
      </c>
      <c r="R417" s="239">
        <v>0</v>
      </c>
      <c r="S417" s="239">
        <v>0</v>
      </c>
      <c r="T417" s="239">
        <v>0</v>
      </c>
      <c r="U417" s="239">
        <v>0</v>
      </c>
      <c r="V417" s="239">
        <v>0</v>
      </c>
      <c r="W417" s="239">
        <v>0</v>
      </c>
      <c r="X417" s="239">
        <v>0</v>
      </c>
      <c r="Y417" s="239">
        <v>0</v>
      </c>
      <c r="Z417" s="239">
        <v>0</v>
      </c>
      <c r="AA417" s="220">
        <v>0</v>
      </c>
      <c r="AB417" s="239">
        <v>0</v>
      </c>
      <c r="AC417" s="239">
        <v>0</v>
      </c>
      <c r="AD417" s="239">
        <v>0</v>
      </c>
      <c r="AE417" s="239">
        <v>0</v>
      </c>
      <c r="AF417" s="239">
        <v>0</v>
      </c>
      <c r="AG417" s="220">
        <f t="shared" si="77"/>
        <v>0</v>
      </c>
      <c r="AH417" s="234"/>
      <c r="AI417" s="235">
        <f t="shared" si="80"/>
        <v>3.21</v>
      </c>
      <c r="AJ417" s="235">
        <f t="shared" si="80"/>
        <v>3.21</v>
      </c>
      <c r="AK417" s="235">
        <f t="shared" si="80"/>
        <v>3.21</v>
      </c>
      <c r="AL417" s="235">
        <f t="shared" si="80"/>
        <v>3.21</v>
      </c>
      <c r="AM417" s="235">
        <f t="shared" si="80"/>
        <v>3.21</v>
      </c>
      <c r="AN417" s="235">
        <f t="shared" si="80"/>
        <v>3.21</v>
      </c>
      <c r="AO417" s="235">
        <f t="shared" si="78"/>
        <v>3.21</v>
      </c>
      <c r="AP417" s="235">
        <f t="shared" si="78"/>
        <v>3.21</v>
      </c>
      <c r="AQ417" s="235">
        <f t="shared" si="78"/>
        <v>3.21</v>
      </c>
      <c r="AR417" s="235">
        <f t="shared" si="71"/>
        <v>1.61</v>
      </c>
      <c r="AS417" s="235">
        <f t="shared" si="71"/>
        <v>0</v>
      </c>
      <c r="AT417" s="235">
        <f t="shared" si="71"/>
        <v>0</v>
      </c>
      <c r="AU417" s="236">
        <f t="shared" si="73"/>
        <v>30.500000000000004</v>
      </c>
      <c r="AV417" s="236">
        <f t="shared" si="74"/>
        <v>0</v>
      </c>
      <c r="AW417" s="236">
        <f t="shared" si="74"/>
        <v>0</v>
      </c>
      <c r="AX417" s="236">
        <f t="shared" si="74"/>
        <v>0</v>
      </c>
      <c r="AY417" s="236">
        <f t="shared" si="74"/>
        <v>0</v>
      </c>
      <c r="AZ417" s="236">
        <f t="shared" si="81"/>
        <v>0</v>
      </c>
      <c r="BA417" s="236">
        <f t="shared" si="81"/>
        <v>0</v>
      </c>
      <c r="BB417" s="236">
        <f t="shared" si="81"/>
        <v>0</v>
      </c>
      <c r="BC417" s="236">
        <f t="shared" si="81"/>
        <v>0</v>
      </c>
      <c r="BD417" s="236">
        <f t="shared" si="81"/>
        <v>0</v>
      </c>
      <c r="BE417" s="236">
        <f t="shared" si="81"/>
        <v>0</v>
      </c>
      <c r="BF417" s="236">
        <f t="shared" si="79"/>
        <v>0</v>
      </c>
      <c r="BG417" s="236">
        <f t="shared" si="79"/>
        <v>0</v>
      </c>
      <c r="BH417" s="236">
        <f t="shared" si="79"/>
        <v>0</v>
      </c>
      <c r="BI417" s="236">
        <f t="shared" si="72"/>
        <v>0</v>
      </c>
      <c r="BJ417" s="236">
        <f t="shared" si="72"/>
        <v>0</v>
      </c>
      <c r="BK417" s="236">
        <f t="shared" si="72"/>
        <v>0</v>
      </c>
      <c r="BL417" s="235">
        <f t="shared" si="75"/>
        <v>0</v>
      </c>
      <c r="BM417" s="234"/>
      <c r="BN417" s="234"/>
      <c r="BO417" s="234"/>
      <c r="BP417" s="234"/>
      <c r="BQ417" s="234"/>
      <c r="BR417" s="234"/>
      <c r="BS417" s="234"/>
      <c r="BT417" s="234"/>
      <c r="BU417" s="234"/>
      <c r="BV417" s="234"/>
      <c r="BW417" s="234"/>
      <c r="BX417" s="234"/>
      <c r="BY417" s="234"/>
      <c r="BZ417" s="234"/>
      <c r="CA417" s="234"/>
      <c r="CB417" s="234"/>
      <c r="CC417" s="234"/>
      <c r="CD417" s="234"/>
      <c r="CE417" s="234"/>
      <c r="CF417" s="234"/>
      <c r="CG417" s="234"/>
      <c r="CH417" s="234"/>
      <c r="CI417" s="234"/>
    </row>
    <row r="418" spans="1:87">
      <c r="A418" s="234" t="s">
        <v>631</v>
      </c>
      <c r="B418" s="231">
        <v>4.02E-2</v>
      </c>
      <c r="C418" s="231">
        <v>4.02E-2</v>
      </c>
      <c r="D418" s="239">
        <v>14619959.470000001</v>
      </c>
      <c r="E418" s="239">
        <v>14795834.32</v>
      </c>
      <c r="F418" s="239">
        <v>14945708.449999999</v>
      </c>
      <c r="G418" s="239">
        <v>15061646.4</v>
      </c>
      <c r="H418" s="239">
        <v>15144308.42</v>
      </c>
      <c r="I418" s="239">
        <v>15140945.59</v>
      </c>
      <c r="J418" s="239">
        <v>15532314.865000002</v>
      </c>
      <c r="K418" s="239">
        <v>15993783.890000001</v>
      </c>
      <c r="L418" s="239">
        <v>16094099.01</v>
      </c>
      <c r="M418" s="239">
        <v>16143912.560000001</v>
      </c>
      <c r="N418" s="220">
        <v>16174005.450000001</v>
      </c>
      <c r="O418" s="239">
        <v>16175732.505000001</v>
      </c>
      <c r="P418" s="220">
        <f t="shared" si="76"/>
        <v>185822250.92999998</v>
      </c>
      <c r="Q418" s="239">
        <v>16196094.75</v>
      </c>
      <c r="R418" s="239">
        <v>16489362.075000001</v>
      </c>
      <c r="S418" s="239">
        <v>16756718.905000001</v>
      </c>
      <c r="T418" s="239">
        <v>16867671.605</v>
      </c>
      <c r="U418" s="239">
        <v>17032370.825000003</v>
      </c>
      <c r="V418" s="239">
        <v>17250776.720000006</v>
      </c>
      <c r="W418" s="239">
        <v>17454235.065000009</v>
      </c>
      <c r="X418" s="239">
        <v>17604881.230000004</v>
      </c>
      <c r="Y418" s="239">
        <v>17690473.280000005</v>
      </c>
      <c r="Z418" s="239">
        <v>18067380.900000006</v>
      </c>
      <c r="AA418" s="220">
        <v>18497124.970000006</v>
      </c>
      <c r="AB418" s="239">
        <v>18530424.825000007</v>
      </c>
      <c r="AC418" s="239">
        <v>18586742.895000007</v>
      </c>
      <c r="AD418" s="239">
        <v>18650371.260000005</v>
      </c>
      <c r="AE418" s="239">
        <v>18706460.810000006</v>
      </c>
      <c r="AF418" s="239">
        <v>18814786.565000009</v>
      </c>
      <c r="AG418" s="220">
        <f t="shared" si="77"/>
        <v>216886029.34500009</v>
      </c>
      <c r="AH418" s="234"/>
      <c r="AI418" s="235">
        <f t="shared" si="80"/>
        <v>48976.86</v>
      </c>
      <c r="AJ418" s="235">
        <f t="shared" si="80"/>
        <v>49566.04</v>
      </c>
      <c r="AK418" s="235">
        <f t="shared" si="80"/>
        <v>50068.12</v>
      </c>
      <c r="AL418" s="235">
        <f t="shared" si="80"/>
        <v>50456.52</v>
      </c>
      <c r="AM418" s="235">
        <f t="shared" si="80"/>
        <v>50733.43</v>
      </c>
      <c r="AN418" s="235">
        <f t="shared" si="80"/>
        <v>50722.17</v>
      </c>
      <c r="AO418" s="235">
        <f t="shared" si="78"/>
        <v>52033.25</v>
      </c>
      <c r="AP418" s="235">
        <f t="shared" si="78"/>
        <v>53579.18</v>
      </c>
      <c r="AQ418" s="235">
        <f t="shared" si="78"/>
        <v>53915.23</v>
      </c>
      <c r="AR418" s="235">
        <f t="shared" si="71"/>
        <v>54082.11</v>
      </c>
      <c r="AS418" s="235">
        <f t="shared" si="71"/>
        <v>54182.92</v>
      </c>
      <c r="AT418" s="235">
        <f t="shared" si="71"/>
        <v>54188.7</v>
      </c>
      <c r="AU418" s="236">
        <f t="shared" si="73"/>
        <v>622504.52999999991</v>
      </c>
      <c r="AV418" s="236">
        <f t="shared" si="74"/>
        <v>54256.92</v>
      </c>
      <c r="AW418" s="236">
        <f t="shared" si="74"/>
        <v>55239.360000000001</v>
      </c>
      <c r="AX418" s="236">
        <f t="shared" si="74"/>
        <v>56135.01</v>
      </c>
      <c r="AY418" s="236">
        <f t="shared" si="74"/>
        <v>56506.7</v>
      </c>
      <c r="AZ418" s="236">
        <f t="shared" si="81"/>
        <v>57058.44</v>
      </c>
      <c r="BA418" s="236">
        <f t="shared" si="81"/>
        <v>57790.1</v>
      </c>
      <c r="BB418" s="236">
        <f t="shared" si="81"/>
        <v>58471.69</v>
      </c>
      <c r="BC418" s="236">
        <f t="shared" si="81"/>
        <v>58976.35</v>
      </c>
      <c r="BD418" s="236">
        <f t="shared" si="81"/>
        <v>59263.09</v>
      </c>
      <c r="BE418" s="236">
        <f t="shared" si="81"/>
        <v>60525.73</v>
      </c>
      <c r="BF418" s="236">
        <f t="shared" si="79"/>
        <v>61965.37</v>
      </c>
      <c r="BG418" s="236">
        <f t="shared" si="79"/>
        <v>62076.92</v>
      </c>
      <c r="BH418" s="236">
        <f t="shared" si="79"/>
        <v>62265.59</v>
      </c>
      <c r="BI418" s="236">
        <f t="shared" si="72"/>
        <v>62478.74</v>
      </c>
      <c r="BJ418" s="236">
        <f t="shared" si="72"/>
        <v>62666.64</v>
      </c>
      <c r="BK418" s="236">
        <f t="shared" si="72"/>
        <v>63029.53</v>
      </c>
      <c r="BL418" s="235">
        <f t="shared" si="75"/>
        <v>726568.19000000006</v>
      </c>
      <c r="BM418" s="234"/>
      <c r="BN418" s="234"/>
      <c r="BO418" s="234"/>
      <c r="BP418" s="234"/>
      <c r="BQ418" s="234"/>
      <c r="BR418" s="234"/>
      <c r="BS418" s="234"/>
      <c r="BT418" s="234"/>
      <c r="BU418" s="234"/>
      <c r="BV418" s="234"/>
      <c r="BW418" s="234"/>
      <c r="BX418" s="234"/>
      <c r="BY418" s="234"/>
      <c r="BZ418" s="234"/>
      <c r="CA418" s="234"/>
      <c r="CB418" s="234"/>
      <c r="CC418" s="234"/>
      <c r="CD418" s="234"/>
      <c r="CE418" s="234"/>
      <c r="CF418" s="234"/>
      <c r="CG418" s="234"/>
      <c r="CH418" s="234"/>
      <c r="CI418" s="234"/>
    </row>
    <row r="419" spans="1:87">
      <c r="A419" s="234" t="s">
        <v>632</v>
      </c>
      <c r="B419" s="231">
        <v>4.02E-2</v>
      </c>
      <c r="C419" s="231">
        <v>4.02E-2</v>
      </c>
      <c r="D419" s="239">
        <v>474777.34</v>
      </c>
      <c r="E419" s="239">
        <v>474777.34</v>
      </c>
      <c r="F419" s="239">
        <v>471729.87</v>
      </c>
      <c r="G419" s="239">
        <v>487265.28000000003</v>
      </c>
      <c r="H419" s="239">
        <v>505848.15</v>
      </c>
      <c r="I419" s="239">
        <v>505848.15</v>
      </c>
      <c r="J419" s="239">
        <v>548314.91500000004</v>
      </c>
      <c r="K419" s="239">
        <v>590781.68000000005</v>
      </c>
      <c r="L419" s="239">
        <v>595742.60000000009</v>
      </c>
      <c r="M419" s="239">
        <v>595990.1</v>
      </c>
      <c r="N419" s="220">
        <v>591276.68000000005</v>
      </c>
      <c r="O419" s="239">
        <v>591276.68000000005</v>
      </c>
      <c r="P419" s="220">
        <f t="shared" si="76"/>
        <v>6433628.7849999992</v>
      </c>
      <c r="Q419" s="239">
        <v>590188.18000000005</v>
      </c>
      <c r="R419" s="239">
        <v>595329.68000000005</v>
      </c>
      <c r="S419" s="239">
        <v>600286.02</v>
      </c>
      <c r="T419" s="239">
        <v>604619.3600000001</v>
      </c>
      <c r="U419" s="239">
        <v>610226.3600000001</v>
      </c>
      <c r="V419" s="239">
        <v>615210.3600000001</v>
      </c>
      <c r="W419" s="239">
        <v>620194.3600000001</v>
      </c>
      <c r="X419" s="239">
        <v>620194.3600000001</v>
      </c>
      <c r="Y419" s="239">
        <v>625801.3600000001</v>
      </c>
      <c r="Z419" s="239">
        <v>630904.94500000007</v>
      </c>
      <c r="AA419" s="220">
        <v>630401.53000000014</v>
      </c>
      <c r="AB419" s="239">
        <v>630401.53000000014</v>
      </c>
      <c r="AC419" s="239">
        <v>630401.53000000014</v>
      </c>
      <c r="AD419" s="239">
        <v>636631.53000000014</v>
      </c>
      <c r="AE419" s="239">
        <v>642861.53000000014</v>
      </c>
      <c r="AF419" s="239">
        <v>648468.53000000014</v>
      </c>
      <c r="AG419" s="220">
        <f t="shared" si="77"/>
        <v>7541697.9250000026</v>
      </c>
      <c r="AH419" s="235"/>
      <c r="AI419" s="235">
        <f t="shared" si="80"/>
        <v>1590.5</v>
      </c>
      <c r="AJ419" s="235">
        <f t="shared" si="80"/>
        <v>1590.5</v>
      </c>
      <c r="AK419" s="235">
        <f t="shared" si="80"/>
        <v>1580.3</v>
      </c>
      <c r="AL419" s="235">
        <f t="shared" si="80"/>
        <v>1632.34</v>
      </c>
      <c r="AM419" s="235">
        <f t="shared" si="80"/>
        <v>1694.59</v>
      </c>
      <c r="AN419" s="235">
        <f t="shared" si="80"/>
        <v>1694.59</v>
      </c>
      <c r="AO419" s="235">
        <f t="shared" si="78"/>
        <v>1836.85</v>
      </c>
      <c r="AP419" s="235">
        <f t="shared" si="78"/>
        <v>1979.12</v>
      </c>
      <c r="AQ419" s="235">
        <f t="shared" si="78"/>
        <v>1995.74</v>
      </c>
      <c r="AR419" s="235">
        <f t="shared" si="71"/>
        <v>1996.57</v>
      </c>
      <c r="AS419" s="235">
        <f t="shared" si="71"/>
        <v>1980.78</v>
      </c>
      <c r="AT419" s="235">
        <f t="shared" si="71"/>
        <v>1980.78</v>
      </c>
      <c r="AU419" s="236">
        <f t="shared" si="73"/>
        <v>21552.66</v>
      </c>
      <c r="AV419" s="236">
        <f t="shared" si="74"/>
        <v>1977.13</v>
      </c>
      <c r="AW419" s="236">
        <f t="shared" si="74"/>
        <v>1994.35</v>
      </c>
      <c r="AX419" s="236">
        <f t="shared" si="74"/>
        <v>2010.96</v>
      </c>
      <c r="AY419" s="236">
        <f t="shared" si="74"/>
        <v>2025.47</v>
      </c>
      <c r="AZ419" s="236">
        <f t="shared" si="81"/>
        <v>2044.26</v>
      </c>
      <c r="BA419" s="236">
        <f t="shared" si="81"/>
        <v>2060.9499999999998</v>
      </c>
      <c r="BB419" s="236">
        <f t="shared" si="81"/>
        <v>2077.65</v>
      </c>
      <c r="BC419" s="236">
        <f t="shared" si="81"/>
        <v>2077.65</v>
      </c>
      <c r="BD419" s="236">
        <f t="shared" si="81"/>
        <v>2096.4299999999998</v>
      </c>
      <c r="BE419" s="236">
        <f t="shared" si="81"/>
        <v>2113.5300000000002</v>
      </c>
      <c r="BF419" s="236">
        <f t="shared" si="79"/>
        <v>2111.85</v>
      </c>
      <c r="BG419" s="236">
        <f t="shared" si="79"/>
        <v>2111.85</v>
      </c>
      <c r="BH419" s="236">
        <f t="shared" si="79"/>
        <v>2111.85</v>
      </c>
      <c r="BI419" s="236">
        <f t="shared" si="72"/>
        <v>2132.7199999999998</v>
      </c>
      <c r="BJ419" s="236">
        <f t="shared" si="72"/>
        <v>2153.59</v>
      </c>
      <c r="BK419" s="236">
        <f t="shared" si="72"/>
        <v>2172.37</v>
      </c>
      <c r="BL419" s="235">
        <f t="shared" si="75"/>
        <v>25264.7</v>
      </c>
      <c r="BM419" s="234"/>
      <c r="BN419" s="234"/>
      <c r="BO419" s="234"/>
      <c r="BP419" s="234"/>
      <c r="BQ419" s="234"/>
      <c r="BR419" s="234"/>
      <c r="BS419" s="234"/>
      <c r="BT419" s="234"/>
      <c r="BU419" s="234"/>
      <c r="BV419" s="234"/>
      <c r="BW419" s="234"/>
      <c r="BX419" s="234"/>
      <c r="BY419" s="234"/>
      <c r="BZ419" s="234"/>
      <c r="CA419" s="234"/>
      <c r="CB419" s="234"/>
      <c r="CC419" s="234"/>
      <c r="CD419" s="234"/>
      <c r="CE419" s="234"/>
      <c r="CF419" s="234"/>
      <c r="CG419" s="234"/>
      <c r="CH419" s="234"/>
      <c r="CI419" s="234"/>
    </row>
    <row r="420" spans="1:87">
      <c r="A420" s="234" t="s">
        <v>633</v>
      </c>
      <c r="B420" s="231">
        <v>0</v>
      </c>
      <c r="C420" s="231">
        <v>0</v>
      </c>
      <c r="D420" s="239">
        <v>0</v>
      </c>
      <c r="E420" s="239">
        <v>0</v>
      </c>
      <c r="F420" s="239">
        <v>0</v>
      </c>
      <c r="G420" s="239">
        <v>0</v>
      </c>
      <c r="H420" s="239">
        <v>0</v>
      </c>
      <c r="I420" s="239">
        <v>0</v>
      </c>
      <c r="J420" s="239">
        <v>0</v>
      </c>
      <c r="K420" s="239">
        <v>0</v>
      </c>
      <c r="L420" s="239">
        <v>0</v>
      </c>
      <c r="M420" s="239">
        <v>0</v>
      </c>
      <c r="N420" s="220">
        <v>0</v>
      </c>
      <c r="O420" s="239">
        <v>0</v>
      </c>
      <c r="P420" s="220">
        <f t="shared" si="76"/>
        <v>0</v>
      </c>
      <c r="Q420" s="239">
        <v>0</v>
      </c>
      <c r="R420" s="239">
        <v>0</v>
      </c>
      <c r="S420" s="239">
        <v>0</v>
      </c>
      <c r="T420" s="239">
        <v>0</v>
      </c>
      <c r="U420" s="239">
        <v>0</v>
      </c>
      <c r="V420" s="239">
        <v>0</v>
      </c>
      <c r="W420" s="239">
        <v>0</v>
      </c>
      <c r="X420" s="239">
        <v>0</v>
      </c>
      <c r="Y420" s="239">
        <v>0</v>
      </c>
      <c r="Z420" s="239">
        <v>0</v>
      </c>
      <c r="AA420" s="220">
        <v>0</v>
      </c>
      <c r="AB420" s="239">
        <v>0</v>
      </c>
      <c r="AC420" s="239">
        <v>0</v>
      </c>
      <c r="AD420" s="239">
        <v>0</v>
      </c>
      <c r="AE420" s="239">
        <v>0</v>
      </c>
      <c r="AF420" s="239">
        <v>0</v>
      </c>
      <c r="AG420" s="220">
        <f t="shared" si="77"/>
        <v>0</v>
      </c>
      <c r="AH420" s="234"/>
      <c r="AI420" s="235">
        <f t="shared" si="80"/>
        <v>0</v>
      </c>
      <c r="AJ420" s="235">
        <f t="shared" si="80"/>
        <v>0</v>
      </c>
      <c r="AK420" s="235">
        <f t="shared" si="80"/>
        <v>0</v>
      </c>
      <c r="AL420" s="235">
        <f t="shared" si="80"/>
        <v>0</v>
      </c>
      <c r="AM420" s="235">
        <f t="shared" si="80"/>
        <v>0</v>
      </c>
      <c r="AN420" s="235">
        <f t="shared" si="80"/>
        <v>0</v>
      </c>
      <c r="AO420" s="235">
        <f t="shared" si="78"/>
        <v>0</v>
      </c>
      <c r="AP420" s="235">
        <f t="shared" si="78"/>
        <v>0</v>
      </c>
      <c r="AQ420" s="235">
        <f t="shared" si="78"/>
        <v>0</v>
      </c>
      <c r="AR420" s="235">
        <f t="shared" si="71"/>
        <v>0</v>
      </c>
      <c r="AS420" s="235">
        <f t="shared" si="71"/>
        <v>0</v>
      </c>
      <c r="AT420" s="235">
        <f t="shared" si="71"/>
        <v>0</v>
      </c>
      <c r="AU420" s="236">
        <f t="shared" si="73"/>
        <v>0</v>
      </c>
      <c r="AV420" s="236">
        <f t="shared" si="74"/>
        <v>0</v>
      </c>
      <c r="AW420" s="236">
        <f t="shared" si="74"/>
        <v>0</v>
      </c>
      <c r="AX420" s="236">
        <f t="shared" si="74"/>
        <v>0</v>
      </c>
      <c r="AY420" s="236">
        <f t="shared" si="74"/>
        <v>0</v>
      </c>
      <c r="AZ420" s="236">
        <f t="shared" si="81"/>
        <v>0</v>
      </c>
      <c r="BA420" s="236">
        <f t="shared" si="81"/>
        <v>0</v>
      </c>
      <c r="BB420" s="236">
        <f t="shared" si="81"/>
        <v>0</v>
      </c>
      <c r="BC420" s="236">
        <f t="shared" si="81"/>
        <v>0</v>
      </c>
      <c r="BD420" s="236">
        <f t="shared" si="81"/>
        <v>0</v>
      </c>
      <c r="BE420" s="236">
        <f t="shared" si="81"/>
        <v>0</v>
      </c>
      <c r="BF420" s="236">
        <f t="shared" si="79"/>
        <v>0</v>
      </c>
      <c r="BG420" s="236">
        <f t="shared" si="79"/>
        <v>0</v>
      </c>
      <c r="BH420" s="236">
        <f t="shared" si="79"/>
        <v>0</v>
      </c>
      <c r="BI420" s="236">
        <f t="shared" si="72"/>
        <v>0</v>
      </c>
      <c r="BJ420" s="236">
        <f t="shared" si="72"/>
        <v>0</v>
      </c>
      <c r="BK420" s="236">
        <f t="shared" si="72"/>
        <v>0</v>
      </c>
      <c r="BL420" s="235">
        <f t="shared" si="75"/>
        <v>0</v>
      </c>
      <c r="BM420" s="234"/>
      <c r="BN420" s="234"/>
      <c r="BO420" s="234"/>
      <c r="BP420" s="234"/>
      <c r="BQ420" s="234"/>
      <c r="BR420" s="234"/>
      <c r="BS420" s="234"/>
      <c r="BT420" s="234"/>
      <c r="BU420" s="234"/>
      <c r="BV420" s="234"/>
      <c r="BW420" s="234"/>
      <c r="BX420" s="234"/>
      <c r="BY420" s="234"/>
      <c r="BZ420" s="234"/>
      <c r="CA420" s="234"/>
      <c r="CB420" s="234"/>
      <c r="CC420" s="234"/>
      <c r="CD420" s="234"/>
      <c r="CE420" s="234"/>
      <c r="CF420" s="234"/>
      <c r="CG420" s="234"/>
      <c r="CH420" s="234"/>
      <c r="CI420" s="234"/>
    </row>
    <row r="421" spans="1:87">
      <c r="A421" s="234" t="s">
        <v>634</v>
      </c>
      <c r="B421" s="231">
        <v>0</v>
      </c>
      <c r="C421" s="231">
        <v>0</v>
      </c>
      <c r="D421" s="220">
        <v>0</v>
      </c>
      <c r="E421" s="220">
        <v>0</v>
      </c>
      <c r="F421" s="220">
        <v>0</v>
      </c>
      <c r="G421" s="220">
        <v>0</v>
      </c>
      <c r="H421" s="220">
        <v>0</v>
      </c>
      <c r="I421" s="220">
        <v>0</v>
      </c>
      <c r="J421" s="220">
        <v>0</v>
      </c>
      <c r="K421" s="220">
        <v>0</v>
      </c>
      <c r="L421" s="220">
        <v>0</v>
      </c>
      <c r="M421" s="220">
        <v>0</v>
      </c>
      <c r="N421" s="220">
        <v>0</v>
      </c>
      <c r="O421" s="220">
        <v>0</v>
      </c>
      <c r="P421" s="220">
        <f t="shared" si="76"/>
        <v>0</v>
      </c>
      <c r="Q421" s="220">
        <v>0</v>
      </c>
      <c r="R421" s="220">
        <v>0</v>
      </c>
      <c r="S421" s="220">
        <v>0</v>
      </c>
      <c r="T421" s="220">
        <v>0</v>
      </c>
      <c r="U421" s="220">
        <v>0</v>
      </c>
      <c r="V421" s="220">
        <v>0</v>
      </c>
      <c r="W421" s="220">
        <v>0</v>
      </c>
      <c r="X421" s="220">
        <v>0</v>
      </c>
      <c r="Y421" s="220">
        <v>0</v>
      </c>
      <c r="Z421" s="220">
        <v>0</v>
      </c>
      <c r="AA421" s="220">
        <v>0</v>
      </c>
      <c r="AB421" s="220">
        <v>0</v>
      </c>
      <c r="AC421" s="220">
        <v>0</v>
      </c>
      <c r="AD421" s="220">
        <v>0</v>
      </c>
      <c r="AE421" s="220">
        <v>0</v>
      </c>
      <c r="AF421" s="220">
        <v>0</v>
      </c>
      <c r="AG421" s="220">
        <f t="shared" si="77"/>
        <v>0</v>
      </c>
      <c r="AH421" s="234"/>
      <c r="AI421" s="235">
        <f t="shared" si="80"/>
        <v>0</v>
      </c>
      <c r="AJ421" s="235">
        <f t="shared" si="80"/>
        <v>0</v>
      </c>
      <c r="AK421" s="235">
        <f t="shared" si="80"/>
        <v>0</v>
      </c>
      <c r="AL421" s="235">
        <f t="shared" si="80"/>
        <v>0</v>
      </c>
      <c r="AM421" s="235">
        <f t="shared" si="80"/>
        <v>0</v>
      </c>
      <c r="AN421" s="235">
        <f t="shared" si="80"/>
        <v>0</v>
      </c>
      <c r="AO421" s="235">
        <f t="shared" si="78"/>
        <v>0</v>
      </c>
      <c r="AP421" s="235">
        <f t="shared" si="78"/>
        <v>0</v>
      </c>
      <c r="AQ421" s="235">
        <f t="shared" si="78"/>
        <v>0</v>
      </c>
      <c r="AR421" s="235">
        <f t="shared" si="71"/>
        <v>0</v>
      </c>
      <c r="AS421" s="235">
        <f t="shared" si="71"/>
        <v>0</v>
      </c>
      <c r="AT421" s="235">
        <f t="shared" si="71"/>
        <v>0</v>
      </c>
      <c r="AU421" s="236">
        <f t="shared" si="73"/>
        <v>0</v>
      </c>
      <c r="AV421" s="236">
        <f t="shared" si="74"/>
        <v>0</v>
      </c>
      <c r="AW421" s="236">
        <f t="shared" si="74"/>
        <v>0</v>
      </c>
      <c r="AX421" s="236">
        <f t="shared" si="74"/>
        <v>0</v>
      </c>
      <c r="AY421" s="236">
        <f t="shared" si="74"/>
        <v>0</v>
      </c>
      <c r="AZ421" s="236">
        <f t="shared" si="81"/>
        <v>0</v>
      </c>
      <c r="BA421" s="236">
        <f t="shared" si="81"/>
        <v>0</v>
      </c>
      <c r="BB421" s="236">
        <f t="shared" si="81"/>
        <v>0</v>
      </c>
      <c r="BC421" s="236">
        <f t="shared" si="81"/>
        <v>0</v>
      </c>
      <c r="BD421" s="236">
        <f t="shared" si="81"/>
        <v>0</v>
      </c>
      <c r="BE421" s="236">
        <f t="shared" si="81"/>
        <v>0</v>
      </c>
      <c r="BF421" s="236">
        <f t="shared" si="79"/>
        <v>0</v>
      </c>
      <c r="BG421" s="236">
        <f t="shared" si="79"/>
        <v>0</v>
      </c>
      <c r="BH421" s="236">
        <f t="shared" si="79"/>
        <v>0</v>
      </c>
      <c r="BI421" s="236">
        <f t="shared" si="72"/>
        <v>0</v>
      </c>
      <c r="BJ421" s="236">
        <f t="shared" si="72"/>
        <v>0</v>
      </c>
      <c r="BK421" s="236">
        <f t="shared" si="72"/>
        <v>0</v>
      </c>
      <c r="BL421" s="235">
        <f t="shared" si="75"/>
        <v>0</v>
      </c>
      <c r="BM421" s="234"/>
      <c r="BN421" s="234"/>
      <c r="BO421" s="234"/>
      <c r="BP421" s="234"/>
      <c r="BQ421" s="234"/>
      <c r="BR421" s="234"/>
      <c r="BS421" s="234"/>
      <c r="BT421" s="234"/>
      <c r="BU421" s="234"/>
      <c r="BV421" s="234"/>
      <c r="BW421" s="234"/>
      <c r="BX421" s="234"/>
      <c r="BY421" s="234"/>
      <c r="BZ421" s="234"/>
      <c r="CA421" s="234"/>
      <c r="CB421" s="234"/>
      <c r="CC421" s="234"/>
      <c r="CD421" s="234"/>
      <c r="CE421" s="234"/>
      <c r="CF421" s="234"/>
      <c r="CG421" s="234"/>
      <c r="CH421" s="234"/>
      <c r="CI421" s="234"/>
    </row>
    <row r="422" spans="1:87">
      <c r="A422" s="234" t="s">
        <v>635</v>
      </c>
      <c r="B422" s="231">
        <v>4.9000000000000002E-2</v>
      </c>
      <c r="C422" s="231">
        <v>4.9000000000000002E-2</v>
      </c>
      <c r="D422" s="220">
        <v>34408930.950000003</v>
      </c>
      <c r="E422" s="220">
        <v>34489624.399999999</v>
      </c>
      <c r="F422" s="220">
        <v>34570317.850000001</v>
      </c>
      <c r="G422" s="220">
        <v>34570317.850000001</v>
      </c>
      <c r="H422" s="220">
        <v>34614916.140000001</v>
      </c>
      <c r="I422" s="220">
        <v>34651220.75</v>
      </c>
      <c r="J422" s="220">
        <v>35290178.350000001</v>
      </c>
      <c r="K422" s="220">
        <v>35992959.350000001</v>
      </c>
      <c r="L422" s="220">
        <v>36310560.094999999</v>
      </c>
      <c r="M422" s="220">
        <v>37109065.265000001</v>
      </c>
      <c r="N422" s="220">
        <v>37645499.409999996</v>
      </c>
      <c r="O422" s="220">
        <v>37645499.409999996</v>
      </c>
      <c r="P422" s="220">
        <f t="shared" si="76"/>
        <v>427299089.81999993</v>
      </c>
      <c r="Q422" s="220">
        <v>39423917.144999996</v>
      </c>
      <c r="R422" s="220">
        <v>41277503.694999993</v>
      </c>
      <c r="S422" s="220">
        <v>41427841.324999996</v>
      </c>
      <c r="T422" s="220">
        <v>41578178.954999998</v>
      </c>
      <c r="U422" s="220">
        <v>41728516.585000001</v>
      </c>
      <c r="V422" s="220">
        <v>41984312.380000003</v>
      </c>
      <c r="W422" s="220">
        <v>42240108.175000004</v>
      </c>
      <c r="X422" s="220">
        <v>42430921.32500001</v>
      </c>
      <c r="Y422" s="220">
        <v>42627516.690000013</v>
      </c>
      <c r="Z422" s="220">
        <v>43581449.870000012</v>
      </c>
      <c r="AA422" s="220">
        <v>44454432.020000011</v>
      </c>
      <c r="AB422" s="220">
        <v>44454432.020000011</v>
      </c>
      <c r="AC422" s="220">
        <v>44454432.020000011</v>
      </c>
      <c r="AD422" s="220">
        <v>45854432.020000011</v>
      </c>
      <c r="AE422" s="220">
        <v>47254432.020000011</v>
      </c>
      <c r="AF422" s="220">
        <v>47254432.020000011</v>
      </c>
      <c r="AG422" s="220">
        <f t="shared" si="77"/>
        <v>528319417.14499998</v>
      </c>
      <c r="AH422" s="234"/>
      <c r="AI422" s="235">
        <f t="shared" si="80"/>
        <v>140503.13</v>
      </c>
      <c r="AJ422" s="235">
        <f t="shared" si="80"/>
        <v>140832.63</v>
      </c>
      <c r="AK422" s="235">
        <f t="shared" si="80"/>
        <v>141162.13</v>
      </c>
      <c r="AL422" s="235">
        <f t="shared" si="80"/>
        <v>141162.13</v>
      </c>
      <c r="AM422" s="235">
        <f t="shared" si="80"/>
        <v>141344.24</v>
      </c>
      <c r="AN422" s="235">
        <f t="shared" si="80"/>
        <v>141492.48000000001</v>
      </c>
      <c r="AO422" s="235">
        <f t="shared" si="78"/>
        <v>144101.56</v>
      </c>
      <c r="AP422" s="235">
        <f t="shared" si="78"/>
        <v>146971.25</v>
      </c>
      <c r="AQ422" s="235">
        <f t="shared" si="78"/>
        <v>148268.12</v>
      </c>
      <c r="AR422" s="235">
        <f t="shared" si="71"/>
        <v>151528.68</v>
      </c>
      <c r="AS422" s="235">
        <f t="shared" si="71"/>
        <v>153719.12</v>
      </c>
      <c r="AT422" s="235">
        <f t="shared" si="71"/>
        <v>153719.12</v>
      </c>
      <c r="AU422" s="236">
        <f t="shared" si="73"/>
        <v>1744804.5899999999</v>
      </c>
      <c r="AV422" s="236">
        <f t="shared" si="74"/>
        <v>160981</v>
      </c>
      <c r="AW422" s="236">
        <f t="shared" si="74"/>
        <v>168549.81</v>
      </c>
      <c r="AX422" s="236">
        <f t="shared" si="74"/>
        <v>169163.69</v>
      </c>
      <c r="AY422" s="236">
        <f t="shared" si="74"/>
        <v>169777.56</v>
      </c>
      <c r="AZ422" s="236">
        <f t="shared" si="81"/>
        <v>170391.44</v>
      </c>
      <c r="BA422" s="236">
        <f t="shared" si="81"/>
        <v>171435.94</v>
      </c>
      <c r="BB422" s="236">
        <f t="shared" si="81"/>
        <v>172480.44</v>
      </c>
      <c r="BC422" s="236">
        <f t="shared" si="81"/>
        <v>173259.6</v>
      </c>
      <c r="BD422" s="236">
        <f t="shared" si="81"/>
        <v>174062.36</v>
      </c>
      <c r="BE422" s="236">
        <f t="shared" si="81"/>
        <v>177957.59</v>
      </c>
      <c r="BF422" s="236">
        <f t="shared" si="79"/>
        <v>181522.26</v>
      </c>
      <c r="BG422" s="236">
        <f t="shared" si="79"/>
        <v>181522.26</v>
      </c>
      <c r="BH422" s="236">
        <f t="shared" si="79"/>
        <v>181522.26</v>
      </c>
      <c r="BI422" s="236">
        <f t="shared" si="72"/>
        <v>187238.93</v>
      </c>
      <c r="BJ422" s="236">
        <f t="shared" si="72"/>
        <v>192955.6</v>
      </c>
      <c r="BK422" s="236">
        <f t="shared" si="72"/>
        <v>192955.6</v>
      </c>
      <c r="BL422" s="235">
        <f t="shared" si="75"/>
        <v>2157304.2799999998</v>
      </c>
      <c r="BM422" s="234"/>
      <c r="BN422" s="234"/>
      <c r="BO422" s="234"/>
      <c r="BP422" s="234"/>
      <c r="BQ422" s="234"/>
      <c r="BR422" s="234"/>
      <c r="BS422" s="234"/>
      <c r="BT422" s="234"/>
      <c r="BU422" s="234"/>
      <c r="BV422" s="234"/>
      <c r="BW422" s="234"/>
      <c r="BX422" s="234"/>
      <c r="BY422" s="234"/>
      <c r="BZ422" s="234"/>
      <c r="CA422" s="234"/>
      <c r="CB422" s="234"/>
      <c r="CC422" s="234"/>
      <c r="CD422" s="234"/>
      <c r="CE422" s="234"/>
      <c r="CF422" s="234"/>
      <c r="CG422" s="234"/>
      <c r="CH422" s="234"/>
      <c r="CI422" s="234"/>
    </row>
    <row r="423" spans="1:87">
      <c r="A423" s="234" t="s">
        <v>636</v>
      </c>
      <c r="B423" s="231">
        <v>4.9000000000000002E-2</v>
      </c>
      <c r="C423" s="231">
        <v>4.9000000000000002E-2</v>
      </c>
      <c r="D423" s="220">
        <v>1255080.6400000001</v>
      </c>
      <c r="E423" s="220">
        <v>1255080.6400000001</v>
      </c>
      <c r="F423" s="220">
        <v>1255080.6400000001</v>
      </c>
      <c r="G423" s="220">
        <v>1255080.6400000001</v>
      </c>
      <c r="H423" s="220">
        <v>1255080.6400000001</v>
      </c>
      <c r="I423" s="220">
        <v>1255080.6400000001</v>
      </c>
      <c r="J423" s="220">
        <v>1255080.6400000001</v>
      </c>
      <c r="K423" s="220">
        <v>1255080.6400000001</v>
      </c>
      <c r="L423" s="220">
        <v>1255080.6400000001</v>
      </c>
      <c r="M423" s="220">
        <v>1255080.6400000001</v>
      </c>
      <c r="N423" s="220">
        <v>1255080.6400000001</v>
      </c>
      <c r="O423" s="220">
        <v>1255080.6400000001</v>
      </c>
      <c r="P423" s="220">
        <f t="shared" si="76"/>
        <v>15060967.680000005</v>
      </c>
      <c r="Q423" s="220">
        <v>1255080.6400000001</v>
      </c>
      <c r="R423" s="220">
        <v>1255080.6400000001</v>
      </c>
      <c r="S423" s="220">
        <v>1255080.6400000001</v>
      </c>
      <c r="T423" s="220">
        <v>1255080.6400000001</v>
      </c>
      <c r="U423" s="220">
        <v>1255080.6400000001</v>
      </c>
      <c r="V423" s="220">
        <v>1255080.6400000001</v>
      </c>
      <c r="W423" s="220">
        <v>1255080.6400000001</v>
      </c>
      <c r="X423" s="220">
        <v>1255080.6400000001</v>
      </c>
      <c r="Y423" s="220">
        <v>1255080.6400000001</v>
      </c>
      <c r="Z423" s="220">
        <v>1255080.6400000001</v>
      </c>
      <c r="AA423" s="220">
        <v>1255080.6400000001</v>
      </c>
      <c r="AB423" s="220">
        <v>1255080.6400000001</v>
      </c>
      <c r="AC423" s="220">
        <v>1255080.6400000001</v>
      </c>
      <c r="AD423" s="220">
        <v>1255080.6400000001</v>
      </c>
      <c r="AE423" s="220">
        <v>1255080.6400000001</v>
      </c>
      <c r="AF423" s="220">
        <v>1255080.6400000001</v>
      </c>
      <c r="AG423" s="220">
        <f t="shared" si="77"/>
        <v>15060967.680000005</v>
      </c>
      <c r="AH423" s="234"/>
      <c r="AI423" s="235">
        <f t="shared" si="80"/>
        <v>5124.91</v>
      </c>
      <c r="AJ423" s="235">
        <f t="shared" si="80"/>
        <v>5124.91</v>
      </c>
      <c r="AK423" s="235">
        <f t="shared" si="80"/>
        <v>5124.91</v>
      </c>
      <c r="AL423" s="235">
        <f t="shared" si="80"/>
        <v>5124.91</v>
      </c>
      <c r="AM423" s="235">
        <f t="shared" si="80"/>
        <v>5124.91</v>
      </c>
      <c r="AN423" s="235">
        <f t="shared" si="80"/>
        <v>5124.91</v>
      </c>
      <c r="AO423" s="235">
        <f t="shared" si="78"/>
        <v>5124.91</v>
      </c>
      <c r="AP423" s="235">
        <f t="shared" si="78"/>
        <v>5124.91</v>
      </c>
      <c r="AQ423" s="235">
        <f t="shared" si="78"/>
        <v>5124.91</v>
      </c>
      <c r="AR423" s="235">
        <f t="shared" si="71"/>
        <v>5124.91</v>
      </c>
      <c r="AS423" s="235">
        <f t="shared" si="71"/>
        <v>5124.91</v>
      </c>
      <c r="AT423" s="235">
        <f t="shared" si="71"/>
        <v>5124.91</v>
      </c>
      <c r="AU423" s="236">
        <f t="shared" si="73"/>
        <v>61498.920000000013</v>
      </c>
      <c r="AV423" s="236">
        <f t="shared" si="74"/>
        <v>5124.91</v>
      </c>
      <c r="AW423" s="236">
        <f t="shared" si="74"/>
        <v>5124.91</v>
      </c>
      <c r="AX423" s="236">
        <f t="shared" si="74"/>
        <v>5124.91</v>
      </c>
      <c r="AY423" s="236">
        <f t="shared" si="74"/>
        <v>5124.91</v>
      </c>
      <c r="AZ423" s="236">
        <f t="shared" si="81"/>
        <v>5124.91</v>
      </c>
      <c r="BA423" s="236">
        <f t="shared" si="81"/>
        <v>5124.91</v>
      </c>
      <c r="BB423" s="236">
        <f t="shared" si="81"/>
        <v>5124.91</v>
      </c>
      <c r="BC423" s="236">
        <f t="shared" si="81"/>
        <v>5124.91</v>
      </c>
      <c r="BD423" s="236">
        <f t="shared" si="81"/>
        <v>5124.91</v>
      </c>
      <c r="BE423" s="236">
        <f t="shared" si="81"/>
        <v>5124.91</v>
      </c>
      <c r="BF423" s="236">
        <f t="shared" si="79"/>
        <v>5124.91</v>
      </c>
      <c r="BG423" s="236">
        <f t="shared" si="79"/>
        <v>5124.91</v>
      </c>
      <c r="BH423" s="236">
        <f t="shared" si="79"/>
        <v>5124.91</v>
      </c>
      <c r="BI423" s="236">
        <f t="shared" si="72"/>
        <v>5124.91</v>
      </c>
      <c r="BJ423" s="236">
        <f t="shared" si="72"/>
        <v>5124.91</v>
      </c>
      <c r="BK423" s="236">
        <f t="shared" si="72"/>
        <v>5124.91</v>
      </c>
      <c r="BL423" s="235">
        <f t="shared" si="75"/>
        <v>61498.920000000013</v>
      </c>
      <c r="BM423" s="234"/>
      <c r="BN423" s="234"/>
      <c r="BO423" s="234"/>
      <c r="BP423" s="234"/>
      <c r="BQ423" s="234"/>
      <c r="BR423" s="234"/>
      <c r="BS423" s="234"/>
      <c r="BT423" s="234"/>
      <c r="BU423" s="234"/>
      <c r="BV423" s="234"/>
      <c r="BW423" s="234"/>
      <c r="BX423" s="234"/>
      <c r="BY423" s="234"/>
      <c r="BZ423" s="234"/>
      <c r="CA423" s="234"/>
      <c r="CB423" s="234"/>
      <c r="CC423" s="234"/>
      <c r="CD423" s="234"/>
      <c r="CE423" s="234"/>
      <c r="CF423" s="234"/>
      <c r="CG423" s="234"/>
      <c r="CH423" s="234"/>
      <c r="CI423" s="234"/>
    </row>
    <row r="424" spans="1:87">
      <c r="A424" s="234" t="s">
        <v>637</v>
      </c>
      <c r="B424" s="231">
        <v>0.1084</v>
      </c>
      <c r="C424" s="231">
        <v>0.1084</v>
      </c>
      <c r="D424" s="220">
        <v>24084552.829999998</v>
      </c>
      <c r="E424" s="220">
        <v>24087317.530000001</v>
      </c>
      <c r="F424" s="220">
        <v>24063864.620000001</v>
      </c>
      <c r="G424" s="220">
        <v>24040667.199999999</v>
      </c>
      <c r="H424" s="220">
        <v>23996585.190000001</v>
      </c>
      <c r="I424" s="220">
        <v>23952479.129999999</v>
      </c>
      <c r="J424" s="220">
        <v>23952710.560000002</v>
      </c>
      <c r="K424" s="220">
        <v>23952710.560000002</v>
      </c>
      <c r="L424" s="220">
        <v>23952710.560000002</v>
      </c>
      <c r="M424" s="220">
        <v>23952710.560000002</v>
      </c>
      <c r="N424" s="220">
        <v>23952710.560000002</v>
      </c>
      <c r="O424" s="220">
        <v>23952710.560000002</v>
      </c>
      <c r="P424" s="220">
        <f t="shared" si="76"/>
        <v>287941729.86000001</v>
      </c>
      <c r="Q424" s="220">
        <v>23952710.560000002</v>
      </c>
      <c r="R424" s="220">
        <v>23952710.560000002</v>
      </c>
      <c r="S424" s="220">
        <v>23952710.560000002</v>
      </c>
      <c r="T424" s="220">
        <v>23952710.560000002</v>
      </c>
      <c r="U424" s="220">
        <v>23952710.560000002</v>
      </c>
      <c r="V424" s="220">
        <v>23952710.560000002</v>
      </c>
      <c r="W424" s="220">
        <v>23952710.560000002</v>
      </c>
      <c r="X424" s="220">
        <v>23952710.560000002</v>
      </c>
      <c r="Y424" s="220">
        <v>23952710.560000002</v>
      </c>
      <c r="Z424" s="220">
        <v>23952710.560000002</v>
      </c>
      <c r="AA424" s="220">
        <v>23952710.560000002</v>
      </c>
      <c r="AB424" s="220">
        <v>23952710.560000002</v>
      </c>
      <c r="AC424" s="220">
        <v>23952710.560000002</v>
      </c>
      <c r="AD424" s="220">
        <v>23952710.560000002</v>
      </c>
      <c r="AE424" s="220">
        <v>23952710.560000002</v>
      </c>
      <c r="AF424" s="220">
        <v>23952710.560000002</v>
      </c>
      <c r="AG424" s="220">
        <f t="shared" si="77"/>
        <v>287432526.72000003</v>
      </c>
      <c r="AH424" s="234"/>
      <c r="AI424" s="235">
        <f t="shared" si="80"/>
        <v>217563.79</v>
      </c>
      <c r="AJ424" s="235">
        <f t="shared" si="80"/>
        <v>217588.77</v>
      </c>
      <c r="AK424" s="235">
        <f t="shared" si="80"/>
        <v>217376.91</v>
      </c>
      <c r="AL424" s="235">
        <f t="shared" si="80"/>
        <v>217167.35999999999</v>
      </c>
      <c r="AM424" s="235">
        <f t="shared" si="80"/>
        <v>216769.15</v>
      </c>
      <c r="AN424" s="235">
        <f t="shared" si="80"/>
        <v>216370.73</v>
      </c>
      <c r="AO424" s="235">
        <f t="shared" si="78"/>
        <v>216372.82</v>
      </c>
      <c r="AP424" s="235">
        <f t="shared" si="78"/>
        <v>216372.82</v>
      </c>
      <c r="AQ424" s="235">
        <f t="shared" si="78"/>
        <v>216372.82</v>
      </c>
      <c r="AR424" s="235">
        <f t="shared" si="78"/>
        <v>216372.82</v>
      </c>
      <c r="AS424" s="235">
        <f t="shared" si="78"/>
        <v>216372.82</v>
      </c>
      <c r="AT424" s="235">
        <f t="shared" si="78"/>
        <v>216372.82</v>
      </c>
      <c r="AU424" s="236">
        <f t="shared" si="73"/>
        <v>2601073.63</v>
      </c>
      <c r="AV424" s="236">
        <f t="shared" si="74"/>
        <v>216372.82</v>
      </c>
      <c r="AW424" s="236">
        <f t="shared" si="74"/>
        <v>216372.82</v>
      </c>
      <c r="AX424" s="236">
        <f t="shared" si="74"/>
        <v>216372.82</v>
      </c>
      <c r="AY424" s="236">
        <f t="shared" si="74"/>
        <v>216372.82</v>
      </c>
      <c r="AZ424" s="236">
        <f t="shared" si="81"/>
        <v>216372.82</v>
      </c>
      <c r="BA424" s="236">
        <f t="shared" si="81"/>
        <v>216372.82</v>
      </c>
      <c r="BB424" s="236">
        <f t="shared" si="81"/>
        <v>216372.82</v>
      </c>
      <c r="BC424" s="236">
        <f t="shared" si="81"/>
        <v>216372.82</v>
      </c>
      <c r="BD424" s="236">
        <f t="shared" si="81"/>
        <v>216372.82</v>
      </c>
      <c r="BE424" s="236">
        <f t="shared" si="81"/>
        <v>216372.82</v>
      </c>
      <c r="BF424" s="236">
        <f t="shared" si="79"/>
        <v>216372.82</v>
      </c>
      <c r="BG424" s="236">
        <f t="shared" si="79"/>
        <v>216372.82</v>
      </c>
      <c r="BH424" s="236">
        <f t="shared" si="79"/>
        <v>216372.82</v>
      </c>
      <c r="BI424" s="236">
        <f t="shared" si="79"/>
        <v>216372.82</v>
      </c>
      <c r="BJ424" s="236">
        <f t="shared" si="79"/>
        <v>216372.82</v>
      </c>
      <c r="BK424" s="236">
        <f t="shared" si="79"/>
        <v>216372.82</v>
      </c>
      <c r="BL424" s="235">
        <f t="shared" si="75"/>
        <v>2596473.84</v>
      </c>
      <c r="BM424" s="234"/>
      <c r="BN424" s="234"/>
      <c r="BO424" s="234"/>
      <c r="BP424" s="234"/>
      <c r="BQ424" s="234"/>
      <c r="BR424" s="234"/>
      <c r="BS424" s="234"/>
      <c r="BT424" s="234"/>
      <c r="BU424" s="234"/>
      <c r="BV424" s="234"/>
      <c r="BW424" s="234"/>
      <c r="BX424" s="234"/>
      <c r="BY424" s="234"/>
      <c r="BZ424" s="234"/>
      <c r="CA424" s="234"/>
      <c r="CB424" s="234"/>
      <c r="CC424" s="234"/>
      <c r="CD424" s="234"/>
      <c r="CE424" s="234"/>
      <c r="CF424" s="234"/>
      <c r="CG424" s="234"/>
      <c r="CH424" s="234"/>
      <c r="CI424" s="234"/>
    </row>
    <row r="425" spans="1:87">
      <c r="A425" s="234" t="s">
        <v>638</v>
      </c>
      <c r="B425" s="231">
        <v>0.1084</v>
      </c>
      <c r="C425" s="231">
        <v>0.1084</v>
      </c>
      <c r="D425" s="220">
        <v>0</v>
      </c>
      <c r="E425" s="220">
        <v>0</v>
      </c>
      <c r="F425" s="220">
        <v>0</v>
      </c>
      <c r="G425" s="220">
        <v>141623.33000000002</v>
      </c>
      <c r="H425" s="220">
        <v>283246.65000000002</v>
      </c>
      <c r="I425" s="220">
        <v>283246.65000000002</v>
      </c>
      <c r="J425" s="220">
        <v>283246.65000000002</v>
      </c>
      <c r="K425" s="220">
        <v>283246.65000000002</v>
      </c>
      <c r="L425" s="220">
        <v>283246.65000000002</v>
      </c>
      <c r="M425" s="220">
        <v>283246.65000000002</v>
      </c>
      <c r="N425" s="220">
        <v>283246.65000000002</v>
      </c>
      <c r="O425" s="220">
        <v>283246.65000000002</v>
      </c>
      <c r="P425" s="220">
        <f t="shared" si="76"/>
        <v>2407596.5299999998</v>
      </c>
      <c r="Q425" s="220">
        <v>283246.65000000002</v>
      </c>
      <c r="R425" s="220">
        <v>283246.65000000002</v>
      </c>
      <c r="S425" s="220">
        <v>283246.65000000002</v>
      </c>
      <c r="T425" s="220">
        <v>283246.65000000002</v>
      </c>
      <c r="U425" s="220">
        <v>283246.65000000002</v>
      </c>
      <c r="V425" s="220">
        <v>283246.65000000002</v>
      </c>
      <c r="W425" s="220">
        <v>283246.65000000002</v>
      </c>
      <c r="X425" s="220">
        <v>283246.65000000002</v>
      </c>
      <c r="Y425" s="220">
        <v>283246.65000000002</v>
      </c>
      <c r="Z425" s="220">
        <v>283246.65000000002</v>
      </c>
      <c r="AA425" s="220">
        <v>283246.65000000002</v>
      </c>
      <c r="AB425" s="220">
        <v>283246.65000000002</v>
      </c>
      <c r="AC425" s="220">
        <v>283246.65000000002</v>
      </c>
      <c r="AD425" s="220">
        <v>283246.65000000002</v>
      </c>
      <c r="AE425" s="220">
        <v>283246.65000000002</v>
      </c>
      <c r="AF425" s="220">
        <v>283246.65000000002</v>
      </c>
      <c r="AG425" s="220">
        <f t="shared" si="77"/>
        <v>3398959.7999999993</v>
      </c>
      <c r="AH425" s="234"/>
      <c r="AI425" s="235">
        <f t="shared" si="80"/>
        <v>0</v>
      </c>
      <c r="AJ425" s="235">
        <f t="shared" si="80"/>
        <v>0</v>
      </c>
      <c r="AK425" s="235">
        <f t="shared" si="80"/>
        <v>0</v>
      </c>
      <c r="AL425" s="235">
        <f t="shared" si="80"/>
        <v>1279.33</v>
      </c>
      <c r="AM425" s="235">
        <f t="shared" si="80"/>
        <v>2558.66</v>
      </c>
      <c r="AN425" s="235">
        <f t="shared" si="80"/>
        <v>2558.66</v>
      </c>
      <c r="AO425" s="235">
        <f t="shared" si="78"/>
        <v>2558.66</v>
      </c>
      <c r="AP425" s="235">
        <f t="shared" si="78"/>
        <v>2558.66</v>
      </c>
      <c r="AQ425" s="235">
        <f t="shared" si="78"/>
        <v>2558.66</v>
      </c>
      <c r="AR425" s="235">
        <f t="shared" si="78"/>
        <v>2558.66</v>
      </c>
      <c r="AS425" s="235">
        <f t="shared" si="78"/>
        <v>2558.66</v>
      </c>
      <c r="AT425" s="235">
        <f t="shared" si="78"/>
        <v>2558.66</v>
      </c>
      <c r="AU425" s="236">
        <f t="shared" si="73"/>
        <v>21748.61</v>
      </c>
      <c r="AV425" s="236">
        <f t="shared" si="74"/>
        <v>2558.66</v>
      </c>
      <c r="AW425" s="236">
        <f t="shared" si="74"/>
        <v>2558.66</v>
      </c>
      <c r="AX425" s="236">
        <f t="shared" si="74"/>
        <v>2558.66</v>
      </c>
      <c r="AY425" s="236">
        <f t="shared" si="74"/>
        <v>2558.66</v>
      </c>
      <c r="AZ425" s="236">
        <f t="shared" si="81"/>
        <v>2558.66</v>
      </c>
      <c r="BA425" s="236">
        <f t="shared" si="81"/>
        <v>2558.66</v>
      </c>
      <c r="BB425" s="236">
        <f t="shared" si="81"/>
        <v>2558.66</v>
      </c>
      <c r="BC425" s="236">
        <f t="shared" si="81"/>
        <v>2558.66</v>
      </c>
      <c r="BD425" s="236">
        <f t="shared" si="81"/>
        <v>2558.66</v>
      </c>
      <c r="BE425" s="236">
        <f t="shared" si="81"/>
        <v>2558.66</v>
      </c>
      <c r="BF425" s="236">
        <f t="shared" si="79"/>
        <v>2558.66</v>
      </c>
      <c r="BG425" s="236">
        <f t="shared" si="79"/>
        <v>2558.66</v>
      </c>
      <c r="BH425" s="236">
        <f t="shared" si="79"/>
        <v>2558.66</v>
      </c>
      <c r="BI425" s="236">
        <f t="shared" si="79"/>
        <v>2558.66</v>
      </c>
      <c r="BJ425" s="236">
        <f t="shared" si="79"/>
        <v>2558.66</v>
      </c>
      <c r="BK425" s="236">
        <f t="shared" si="79"/>
        <v>2558.66</v>
      </c>
      <c r="BL425" s="235">
        <f t="shared" si="75"/>
        <v>30703.919999999998</v>
      </c>
      <c r="BM425" s="234"/>
      <c r="BN425" s="234"/>
      <c r="BO425" s="234"/>
      <c r="BP425" s="234"/>
      <c r="BQ425" s="234"/>
      <c r="BR425" s="234"/>
      <c r="BS425" s="234"/>
      <c r="BT425" s="234"/>
      <c r="BU425" s="234"/>
      <c r="BV425" s="234"/>
      <c r="BW425" s="234"/>
      <c r="BX425" s="234"/>
      <c r="BY425" s="234"/>
      <c r="BZ425" s="234"/>
      <c r="CA425" s="234"/>
      <c r="CB425" s="234"/>
      <c r="CC425" s="234"/>
      <c r="CD425" s="234"/>
      <c r="CE425" s="234"/>
      <c r="CF425" s="234"/>
      <c r="CG425" s="234"/>
      <c r="CH425" s="234"/>
      <c r="CI425" s="234"/>
    </row>
    <row r="426" spans="1:87">
      <c r="A426" s="234" t="s">
        <v>639</v>
      </c>
      <c r="B426" s="231">
        <v>0.14080000000000001</v>
      </c>
      <c r="C426" s="231">
        <v>0.14080000000000001</v>
      </c>
      <c r="D426" s="220">
        <v>7606535.4199999999</v>
      </c>
      <c r="E426" s="220">
        <v>7606691.4100000001</v>
      </c>
      <c r="F426" s="220">
        <v>7606691.1100000003</v>
      </c>
      <c r="G426" s="220">
        <v>7606691.1100000003</v>
      </c>
      <c r="H426" s="220">
        <v>7606691.1100000003</v>
      </c>
      <c r="I426" s="220">
        <v>7607252.4199999999</v>
      </c>
      <c r="J426" s="220">
        <v>7588102.0100000007</v>
      </c>
      <c r="K426" s="220">
        <v>7569291.9200000009</v>
      </c>
      <c r="L426" s="220">
        <v>7571547.2550000008</v>
      </c>
      <c r="M426" s="220">
        <v>7573446.5500000007</v>
      </c>
      <c r="N426" s="220">
        <v>7576637.9450000012</v>
      </c>
      <c r="O426" s="220">
        <v>7581929.5950000007</v>
      </c>
      <c r="P426" s="220">
        <f t="shared" si="76"/>
        <v>91101507.855000004</v>
      </c>
      <c r="Q426" s="220">
        <v>7587221.2650000006</v>
      </c>
      <c r="R426" s="220">
        <v>7592512.9350000005</v>
      </c>
      <c r="S426" s="220">
        <v>7597804.6050000004</v>
      </c>
      <c r="T426" s="220">
        <v>7603096.2750000004</v>
      </c>
      <c r="U426" s="220">
        <v>7608387.9450000003</v>
      </c>
      <c r="V426" s="220">
        <v>7613679.6150000002</v>
      </c>
      <c r="W426" s="220">
        <v>7618971.2850000001</v>
      </c>
      <c r="X426" s="220">
        <v>7624262.9550000001</v>
      </c>
      <c r="Y426" s="220">
        <v>7629554.625</v>
      </c>
      <c r="Z426" s="220">
        <v>7634846.2949999999</v>
      </c>
      <c r="AA426" s="220">
        <v>7640283.8149999995</v>
      </c>
      <c r="AB426" s="220">
        <v>7645867.165</v>
      </c>
      <c r="AC426" s="220">
        <v>7651450.4950000001</v>
      </c>
      <c r="AD426" s="220">
        <v>7657033.8250000002</v>
      </c>
      <c r="AE426" s="220">
        <v>7662617.1550000003</v>
      </c>
      <c r="AF426" s="220">
        <v>7668200.4850000003</v>
      </c>
      <c r="AG426" s="220">
        <f t="shared" si="77"/>
        <v>91655155.659999996</v>
      </c>
      <c r="AH426" s="234"/>
      <c r="AI426" s="235">
        <f t="shared" si="80"/>
        <v>89250.02</v>
      </c>
      <c r="AJ426" s="235">
        <f t="shared" si="80"/>
        <v>89251.85</v>
      </c>
      <c r="AK426" s="235">
        <f t="shared" si="80"/>
        <v>89251.839999999997</v>
      </c>
      <c r="AL426" s="235">
        <f t="shared" si="80"/>
        <v>89251.839999999997</v>
      </c>
      <c r="AM426" s="235">
        <f t="shared" si="80"/>
        <v>89251.839999999997</v>
      </c>
      <c r="AN426" s="235">
        <f t="shared" si="80"/>
        <v>89258.43</v>
      </c>
      <c r="AO426" s="235">
        <f t="shared" si="78"/>
        <v>89033.73</v>
      </c>
      <c r="AP426" s="235">
        <f t="shared" si="78"/>
        <v>88813.03</v>
      </c>
      <c r="AQ426" s="235">
        <f t="shared" si="78"/>
        <v>88839.49</v>
      </c>
      <c r="AR426" s="235">
        <f t="shared" si="78"/>
        <v>88861.77</v>
      </c>
      <c r="AS426" s="235">
        <f t="shared" si="78"/>
        <v>88899.22</v>
      </c>
      <c r="AT426" s="235">
        <f t="shared" si="78"/>
        <v>88961.31</v>
      </c>
      <c r="AU426" s="236">
        <f t="shared" si="73"/>
        <v>1068924.3699999999</v>
      </c>
      <c r="AV426" s="236">
        <f t="shared" si="74"/>
        <v>89023.4</v>
      </c>
      <c r="AW426" s="236">
        <f t="shared" si="74"/>
        <v>89085.49</v>
      </c>
      <c r="AX426" s="236">
        <f t="shared" si="74"/>
        <v>89147.57</v>
      </c>
      <c r="AY426" s="236">
        <f t="shared" si="74"/>
        <v>89209.66</v>
      </c>
      <c r="AZ426" s="236">
        <f t="shared" si="81"/>
        <v>89271.75</v>
      </c>
      <c r="BA426" s="236">
        <f t="shared" si="81"/>
        <v>89333.84</v>
      </c>
      <c r="BB426" s="236">
        <f t="shared" si="81"/>
        <v>89395.93</v>
      </c>
      <c r="BC426" s="236">
        <f t="shared" si="81"/>
        <v>89458.02</v>
      </c>
      <c r="BD426" s="236">
        <f t="shared" si="81"/>
        <v>89520.11</v>
      </c>
      <c r="BE426" s="236">
        <f t="shared" si="81"/>
        <v>89582.2</v>
      </c>
      <c r="BF426" s="236">
        <f t="shared" si="79"/>
        <v>89646</v>
      </c>
      <c r="BG426" s="236">
        <f t="shared" si="79"/>
        <v>89711.51</v>
      </c>
      <c r="BH426" s="236">
        <f t="shared" si="79"/>
        <v>89777.02</v>
      </c>
      <c r="BI426" s="236">
        <f t="shared" si="79"/>
        <v>89842.53</v>
      </c>
      <c r="BJ426" s="236">
        <f t="shared" si="79"/>
        <v>89908.04</v>
      </c>
      <c r="BK426" s="236">
        <f t="shared" si="79"/>
        <v>89973.55</v>
      </c>
      <c r="BL426" s="235">
        <f t="shared" si="75"/>
        <v>1075420.5</v>
      </c>
      <c r="BM426" s="234"/>
      <c r="BN426" s="234"/>
      <c r="BO426" s="234"/>
      <c r="BP426" s="235">
        <f>BL426</f>
        <v>1075420.5</v>
      </c>
      <c r="BQ426" s="234"/>
      <c r="BR426" s="234"/>
      <c r="BS426" s="234"/>
      <c r="BT426" s="234"/>
      <c r="BU426" s="234"/>
      <c r="BV426" s="234"/>
      <c r="BW426" s="234"/>
      <c r="BX426" s="234"/>
      <c r="BY426" s="234"/>
      <c r="BZ426" s="234"/>
      <c r="CA426" s="234"/>
      <c r="CB426" s="234"/>
      <c r="CC426" s="234"/>
      <c r="CD426" s="234"/>
      <c r="CE426" s="234"/>
      <c r="CF426" s="234"/>
      <c r="CG426" s="234"/>
      <c r="CH426" s="234"/>
      <c r="CI426" s="234"/>
    </row>
    <row r="427" spans="1:87">
      <c r="A427" s="234" t="s">
        <v>640</v>
      </c>
      <c r="B427" s="231">
        <v>0</v>
      </c>
      <c r="C427" s="231">
        <v>0</v>
      </c>
      <c r="D427" s="220">
        <v>649719.77</v>
      </c>
      <c r="E427" s="220">
        <v>649719.77</v>
      </c>
      <c r="F427" s="220">
        <v>649921.02</v>
      </c>
      <c r="G427" s="220">
        <v>650122.27</v>
      </c>
      <c r="H427" s="220">
        <v>661963.16</v>
      </c>
      <c r="I427" s="220">
        <v>673804.04</v>
      </c>
      <c r="J427" s="220">
        <v>673804.04</v>
      </c>
      <c r="K427" s="220">
        <v>673804.04</v>
      </c>
      <c r="L427" s="220">
        <v>673804.04</v>
      </c>
      <c r="M427" s="220">
        <v>673804.04</v>
      </c>
      <c r="N427" s="220">
        <v>673804.04</v>
      </c>
      <c r="O427" s="220">
        <v>673804.04</v>
      </c>
      <c r="P427" s="220">
        <f t="shared" si="76"/>
        <v>7978074.2700000005</v>
      </c>
      <c r="Q427" s="220">
        <v>673804.04</v>
      </c>
      <c r="R427" s="220">
        <v>673804.04</v>
      </c>
      <c r="S427" s="220">
        <v>673804.04</v>
      </c>
      <c r="T427" s="220">
        <v>673804.04</v>
      </c>
      <c r="U427" s="220">
        <v>673804.04</v>
      </c>
      <c r="V427" s="220">
        <v>673804.04</v>
      </c>
      <c r="W427" s="220">
        <v>673804.04</v>
      </c>
      <c r="X427" s="220">
        <v>673804.04</v>
      </c>
      <c r="Y427" s="220">
        <v>673804.04</v>
      </c>
      <c r="Z427" s="220">
        <v>673804.04</v>
      </c>
      <c r="AA427" s="220">
        <v>673804.04</v>
      </c>
      <c r="AB427" s="220">
        <v>673804.04</v>
      </c>
      <c r="AC427" s="220">
        <v>673804.04</v>
      </c>
      <c r="AD427" s="220">
        <v>673804.04</v>
      </c>
      <c r="AE427" s="220">
        <v>673804.04</v>
      </c>
      <c r="AF427" s="220">
        <v>673804.04</v>
      </c>
      <c r="AG427" s="220">
        <f t="shared" si="77"/>
        <v>8085648.4800000004</v>
      </c>
      <c r="AH427" s="234"/>
      <c r="AI427" s="235">
        <f t="shared" si="80"/>
        <v>0</v>
      </c>
      <c r="AJ427" s="235">
        <f t="shared" si="80"/>
        <v>0</v>
      </c>
      <c r="AK427" s="235">
        <f t="shared" si="80"/>
        <v>0</v>
      </c>
      <c r="AL427" s="235">
        <f t="shared" si="80"/>
        <v>0</v>
      </c>
      <c r="AM427" s="235">
        <f t="shared" si="80"/>
        <v>0</v>
      </c>
      <c r="AN427" s="235">
        <f t="shared" si="80"/>
        <v>0</v>
      </c>
      <c r="AO427" s="235">
        <f t="shared" si="78"/>
        <v>0</v>
      </c>
      <c r="AP427" s="235">
        <f t="shared" si="78"/>
        <v>0</v>
      </c>
      <c r="AQ427" s="235">
        <f t="shared" si="78"/>
        <v>0</v>
      </c>
      <c r="AR427" s="235">
        <f t="shared" si="78"/>
        <v>0</v>
      </c>
      <c r="AS427" s="235">
        <f t="shared" si="78"/>
        <v>0</v>
      </c>
      <c r="AT427" s="235">
        <f t="shared" si="78"/>
        <v>0</v>
      </c>
      <c r="AU427" s="236">
        <f t="shared" si="73"/>
        <v>0</v>
      </c>
      <c r="AV427" s="236">
        <f t="shared" si="74"/>
        <v>0</v>
      </c>
      <c r="AW427" s="236">
        <f t="shared" si="74"/>
        <v>0</v>
      </c>
      <c r="AX427" s="236">
        <f t="shared" si="74"/>
        <v>0</v>
      </c>
      <c r="AY427" s="236">
        <f t="shared" si="74"/>
        <v>0</v>
      </c>
      <c r="AZ427" s="236">
        <f t="shared" si="81"/>
        <v>0</v>
      </c>
      <c r="BA427" s="236">
        <f t="shared" si="81"/>
        <v>0</v>
      </c>
      <c r="BB427" s="236">
        <f t="shared" si="81"/>
        <v>0</v>
      </c>
      <c r="BC427" s="236">
        <f t="shared" si="81"/>
        <v>0</v>
      </c>
      <c r="BD427" s="236">
        <f t="shared" si="81"/>
        <v>0</v>
      </c>
      <c r="BE427" s="236">
        <f t="shared" si="81"/>
        <v>0</v>
      </c>
      <c r="BF427" s="236">
        <f t="shared" si="79"/>
        <v>0</v>
      </c>
      <c r="BG427" s="236">
        <f t="shared" si="79"/>
        <v>0</v>
      </c>
      <c r="BH427" s="236">
        <f t="shared" si="79"/>
        <v>0</v>
      </c>
      <c r="BI427" s="236">
        <f t="shared" si="79"/>
        <v>0</v>
      </c>
      <c r="BJ427" s="236">
        <f t="shared" si="79"/>
        <v>0</v>
      </c>
      <c r="BK427" s="236">
        <f t="shared" si="79"/>
        <v>0</v>
      </c>
      <c r="BL427" s="235">
        <f t="shared" si="75"/>
        <v>0</v>
      </c>
      <c r="BM427" s="234"/>
      <c r="BN427" s="234"/>
      <c r="BO427" s="234"/>
      <c r="BP427" s="234"/>
      <c r="BQ427" s="234"/>
      <c r="BR427" s="234"/>
      <c r="BS427" s="234"/>
      <c r="BT427" s="234"/>
      <c r="BU427" s="234"/>
      <c r="BV427" s="234"/>
      <c r="BW427" s="234"/>
      <c r="BX427" s="234"/>
      <c r="BY427" s="234"/>
      <c r="BZ427" s="234"/>
      <c r="CA427" s="234"/>
      <c r="CB427" s="234"/>
      <c r="CC427" s="234"/>
      <c r="CD427" s="234"/>
      <c r="CE427" s="234"/>
      <c r="CF427" s="234"/>
      <c r="CG427" s="234"/>
      <c r="CH427" s="234"/>
      <c r="CI427" s="234"/>
    </row>
    <row r="428" spans="1:87">
      <c r="A428" s="234" t="s">
        <v>641</v>
      </c>
      <c r="B428" s="231">
        <v>0</v>
      </c>
      <c r="C428" s="231">
        <v>0</v>
      </c>
      <c r="D428" s="220">
        <v>7844.4400000000005</v>
      </c>
      <c r="E428" s="220">
        <v>7844.4400000000005</v>
      </c>
      <c r="F428" s="220">
        <v>7844.4400000000005</v>
      </c>
      <c r="G428" s="220">
        <v>7844.4400000000005</v>
      </c>
      <c r="H428" s="220">
        <v>7844.4400000000005</v>
      </c>
      <c r="I428" s="220">
        <v>7844.4400000000005</v>
      </c>
      <c r="J428" s="220">
        <v>7844.4400000000005</v>
      </c>
      <c r="K428" s="220">
        <v>7844.4400000000005</v>
      </c>
      <c r="L428" s="220">
        <v>7844.4400000000005</v>
      </c>
      <c r="M428" s="220">
        <v>7844.4400000000005</v>
      </c>
      <c r="N428" s="220">
        <v>7844.4400000000005</v>
      </c>
      <c r="O428" s="220">
        <v>7844.4400000000005</v>
      </c>
      <c r="P428" s="220">
        <f t="shared" si="76"/>
        <v>94133.280000000013</v>
      </c>
      <c r="Q428" s="220">
        <v>7844.4400000000005</v>
      </c>
      <c r="R428" s="220">
        <v>7844.4400000000005</v>
      </c>
      <c r="S428" s="220">
        <v>7844.4400000000005</v>
      </c>
      <c r="T428" s="220">
        <v>7844.4400000000005</v>
      </c>
      <c r="U428" s="220">
        <v>7844.4400000000005</v>
      </c>
      <c r="V428" s="220">
        <v>7844.4400000000005</v>
      </c>
      <c r="W428" s="220">
        <v>7844.4400000000005</v>
      </c>
      <c r="X428" s="220">
        <v>7844.4400000000005</v>
      </c>
      <c r="Y428" s="220">
        <v>7844.4400000000005</v>
      </c>
      <c r="Z428" s="220">
        <v>7844.4400000000005</v>
      </c>
      <c r="AA428" s="220">
        <v>7844.4400000000005</v>
      </c>
      <c r="AB428" s="220">
        <v>7844.4400000000005</v>
      </c>
      <c r="AC428" s="220">
        <v>7844.4400000000005</v>
      </c>
      <c r="AD428" s="220">
        <v>7844.4400000000005</v>
      </c>
      <c r="AE428" s="220">
        <v>7844.4400000000005</v>
      </c>
      <c r="AF428" s="220">
        <v>7844.4400000000005</v>
      </c>
      <c r="AG428" s="220">
        <f t="shared" si="77"/>
        <v>94133.280000000013</v>
      </c>
      <c r="AH428" s="234"/>
      <c r="AI428" s="235">
        <f t="shared" si="80"/>
        <v>0</v>
      </c>
      <c r="AJ428" s="235">
        <f t="shared" si="80"/>
        <v>0</v>
      </c>
      <c r="AK428" s="235">
        <f t="shared" si="80"/>
        <v>0</v>
      </c>
      <c r="AL428" s="235">
        <f t="shared" si="80"/>
        <v>0</v>
      </c>
      <c r="AM428" s="235">
        <f t="shared" si="80"/>
        <v>0</v>
      </c>
      <c r="AN428" s="235">
        <f t="shared" si="80"/>
        <v>0</v>
      </c>
      <c r="AO428" s="235">
        <f t="shared" si="78"/>
        <v>0</v>
      </c>
      <c r="AP428" s="235">
        <f t="shared" si="78"/>
        <v>0</v>
      </c>
      <c r="AQ428" s="235">
        <f t="shared" si="78"/>
        <v>0</v>
      </c>
      <c r="AR428" s="235">
        <f t="shared" si="78"/>
        <v>0</v>
      </c>
      <c r="AS428" s="235">
        <f t="shared" si="78"/>
        <v>0</v>
      </c>
      <c r="AT428" s="235">
        <f t="shared" si="78"/>
        <v>0</v>
      </c>
      <c r="AU428" s="236">
        <f t="shared" si="73"/>
        <v>0</v>
      </c>
      <c r="AV428" s="236">
        <f t="shared" si="74"/>
        <v>0</v>
      </c>
      <c r="AW428" s="236">
        <f t="shared" si="74"/>
        <v>0</v>
      </c>
      <c r="AX428" s="236">
        <f t="shared" si="74"/>
        <v>0</v>
      </c>
      <c r="AY428" s="236">
        <f t="shared" si="74"/>
        <v>0</v>
      </c>
      <c r="AZ428" s="236">
        <f t="shared" si="81"/>
        <v>0</v>
      </c>
      <c r="BA428" s="236">
        <f t="shared" si="81"/>
        <v>0</v>
      </c>
      <c r="BB428" s="236">
        <f t="shared" si="81"/>
        <v>0</v>
      </c>
      <c r="BC428" s="236">
        <f t="shared" si="81"/>
        <v>0</v>
      </c>
      <c r="BD428" s="236">
        <f t="shared" si="81"/>
        <v>0</v>
      </c>
      <c r="BE428" s="236">
        <f t="shared" si="81"/>
        <v>0</v>
      </c>
      <c r="BF428" s="236">
        <f t="shared" si="79"/>
        <v>0</v>
      </c>
      <c r="BG428" s="236">
        <f t="shared" si="79"/>
        <v>0</v>
      </c>
      <c r="BH428" s="236">
        <f t="shared" si="79"/>
        <v>0</v>
      </c>
      <c r="BI428" s="236">
        <f t="shared" si="79"/>
        <v>0</v>
      </c>
      <c r="BJ428" s="236">
        <f t="shared" si="79"/>
        <v>0</v>
      </c>
      <c r="BK428" s="236">
        <f t="shared" si="79"/>
        <v>0</v>
      </c>
      <c r="BL428" s="235">
        <f t="shared" si="75"/>
        <v>0</v>
      </c>
      <c r="BM428" s="234"/>
      <c r="BN428" s="234"/>
      <c r="BO428" s="234"/>
      <c r="BP428" s="234"/>
      <c r="BQ428" s="234"/>
      <c r="BR428" s="234"/>
      <c r="BS428" s="234"/>
      <c r="BT428" s="234"/>
      <c r="BU428" s="234"/>
      <c r="BV428" s="234"/>
      <c r="BW428" s="234"/>
      <c r="BX428" s="234"/>
      <c r="BY428" s="234"/>
      <c r="BZ428" s="234"/>
      <c r="CA428" s="234"/>
      <c r="CB428" s="234"/>
      <c r="CC428" s="234"/>
      <c r="CD428" s="234"/>
      <c r="CE428" s="234"/>
      <c r="CF428" s="234"/>
      <c r="CG428" s="234"/>
      <c r="CH428" s="234"/>
      <c r="CI428" s="234"/>
    </row>
    <row r="429" spans="1:87">
      <c r="A429" s="234" t="s">
        <v>642</v>
      </c>
      <c r="B429" s="231">
        <v>5.6500000000000002E-2</v>
      </c>
      <c r="C429" s="231">
        <v>5.6500000000000002E-2</v>
      </c>
      <c r="D429" s="220">
        <v>1044051.11</v>
      </c>
      <c r="E429" s="220">
        <v>1044051.11</v>
      </c>
      <c r="F429" s="220">
        <v>1044051.11</v>
      </c>
      <c r="G429" s="220">
        <v>1044051.11</v>
      </c>
      <c r="H429" s="220">
        <v>1044051.11</v>
      </c>
      <c r="I429" s="220">
        <v>1044051.11</v>
      </c>
      <c r="J429" s="220">
        <v>1044051.11</v>
      </c>
      <c r="K429" s="220">
        <v>1044051.11</v>
      </c>
      <c r="L429" s="220">
        <v>1044051.11</v>
      </c>
      <c r="M429" s="220">
        <v>1044051.11</v>
      </c>
      <c r="N429" s="220">
        <v>1044051.11</v>
      </c>
      <c r="O429" s="220">
        <v>1044051.11</v>
      </c>
      <c r="P429" s="220">
        <f t="shared" si="76"/>
        <v>12528613.319999998</v>
      </c>
      <c r="Q429" s="220">
        <v>1044051.11</v>
      </c>
      <c r="R429" s="220">
        <v>1044051.11</v>
      </c>
      <c r="S429" s="220">
        <v>1044051.11</v>
      </c>
      <c r="T429" s="220">
        <v>1044051.11</v>
      </c>
      <c r="U429" s="220">
        <v>1044051.11</v>
      </c>
      <c r="V429" s="220">
        <v>1044051.11</v>
      </c>
      <c r="W429" s="220">
        <v>1044051.11</v>
      </c>
      <c r="X429" s="220">
        <v>1044051.11</v>
      </c>
      <c r="Y429" s="220">
        <v>1044051.11</v>
      </c>
      <c r="Z429" s="220">
        <v>1044051.11</v>
      </c>
      <c r="AA429" s="220">
        <v>1044051.11</v>
      </c>
      <c r="AB429" s="220">
        <v>1044051.11</v>
      </c>
      <c r="AC429" s="220">
        <v>1044051.11</v>
      </c>
      <c r="AD429" s="220">
        <v>1044051.11</v>
      </c>
      <c r="AE429" s="220">
        <v>1044051.11</v>
      </c>
      <c r="AF429" s="220">
        <v>1044051.11</v>
      </c>
      <c r="AG429" s="220">
        <f t="shared" si="77"/>
        <v>12528613.319999998</v>
      </c>
      <c r="AH429" s="234"/>
      <c r="AI429" s="235">
        <f t="shared" si="80"/>
        <v>4915.74</v>
      </c>
      <c r="AJ429" s="235">
        <f t="shared" si="80"/>
        <v>4915.74</v>
      </c>
      <c r="AK429" s="235">
        <f t="shared" si="80"/>
        <v>4915.74</v>
      </c>
      <c r="AL429" s="235">
        <f t="shared" si="80"/>
        <v>4915.74</v>
      </c>
      <c r="AM429" s="235">
        <f t="shared" si="80"/>
        <v>4915.74</v>
      </c>
      <c r="AN429" s="235">
        <f t="shared" si="80"/>
        <v>4915.74</v>
      </c>
      <c r="AO429" s="235">
        <f t="shared" si="78"/>
        <v>4915.74</v>
      </c>
      <c r="AP429" s="235">
        <f t="shared" si="78"/>
        <v>4915.74</v>
      </c>
      <c r="AQ429" s="235">
        <f t="shared" si="78"/>
        <v>4915.74</v>
      </c>
      <c r="AR429" s="235">
        <f t="shared" si="78"/>
        <v>4915.74</v>
      </c>
      <c r="AS429" s="235">
        <f t="shared" si="78"/>
        <v>4915.74</v>
      </c>
      <c r="AT429" s="235">
        <f t="shared" si="78"/>
        <v>4915.74</v>
      </c>
      <c r="AU429" s="236">
        <f t="shared" si="73"/>
        <v>58988.879999999983</v>
      </c>
      <c r="AV429" s="236">
        <f t="shared" si="74"/>
        <v>4915.74</v>
      </c>
      <c r="AW429" s="236">
        <f t="shared" si="74"/>
        <v>4915.74</v>
      </c>
      <c r="AX429" s="236">
        <f t="shared" si="74"/>
        <v>4915.74</v>
      </c>
      <c r="AY429" s="236">
        <f t="shared" si="74"/>
        <v>4915.74</v>
      </c>
      <c r="AZ429" s="236">
        <f t="shared" si="81"/>
        <v>4915.74</v>
      </c>
      <c r="BA429" s="236">
        <f t="shared" si="81"/>
        <v>4915.74</v>
      </c>
      <c r="BB429" s="236">
        <f t="shared" si="81"/>
        <v>4915.74</v>
      </c>
      <c r="BC429" s="236">
        <f t="shared" si="81"/>
        <v>4915.74</v>
      </c>
      <c r="BD429" s="236">
        <f t="shared" si="81"/>
        <v>4915.74</v>
      </c>
      <c r="BE429" s="236">
        <f t="shared" si="81"/>
        <v>4915.74</v>
      </c>
      <c r="BF429" s="236">
        <f t="shared" si="79"/>
        <v>4915.74</v>
      </c>
      <c r="BG429" s="236">
        <f t="shared" si="79"/>
        <v>4915.74</v>
      </c>
      <c r="BH429" s="236">
        <f t="shared" si="79"/>
        <v>4915.74</v>
      </c>
      <c r="BI429" s="236">
        <f t="shared" si="79"/>
        <v>4915.74</v>
      </c>
      <c r="BJ429" s="236">
        <f t="shared" si="79"/>
        <v>4915.74</v>
      </c>
      <c r="BK429" s="236">
        <f t="shared" si="79"/>
        <v>4915.74</v>
      </c>
      <c r="BL429" s="235">
        <f t="shared" si="75"/>
        <v>58988.879999999983</v>
      </c>
      <c r="BM429" s="234"/>
      <c r="BN429" s="234"/>
      <c r="BO429" s="234"/>
      <c r="BP429" s="234"/>
      <c r="BQ429" s="234"/>
      <c r="BR429" s="234"/>
      <c r="BS429" s="234"/>
      <c r="BT429" s="234"/>
      <c r="BU429" s="234"/>
      <c r="BV429" s="234"/>
      <c r="BW429" s="234"/>
      <c r="BX429" s="234"/>
      <c r="BY429" s="234"/>
      <c r="BZ429" s="234"/>
      <c r="CA429" s="234"/>
      <c r="CB429" s="234"/>
      <c r="CC429" s="234"/>
      <c r="CD429" s="234"/>
      <c r="CE429" s="234"/>
      <c r="CF429" s="234"/>
      <c r="CG429" s="234"/>
      <c r="CH429" s="234"/>
      <c r="CI429" s="234"/>
    </row>
    <row r="430" spans="1:87">
      <c r="A430" s="234" t="s">
        <v>643</v>
      </c>
      <c r="B430" s="231">
        <v>0</v>
      </c>
      <c r="C430" s="231">
        <v>0</v>
      </c>
      <c r="D430" s="220">
        <v>360611.73</v>
      </c>
      <c r="E430" s="220">
        <v>360611.73</v>
      </c>
      <c r="F430" s="220">
        <v>360611.73</v>
      </c>
      <c r="G430" s="220">
        <v>360611.73</v>
      </c>
      <c r="H430" s="220">
        <v>360611.73</v>
      </c>
      <c r="I430" s="220">
        <v>360611.73</v>
      </c>
      <c r="J430" s="220">
        <v>360611.73</v>
      </c>
      <c r="K430" s="220">
        <v>360611.73</v>
      </c>
      <c r="L430" s="220">
        <v>360611.73</v>
      </c>
      <c r="M430" s="220">
        <v>360611.73</v>
      </c>
      <c r="N430" s="220">
        <v>360611.73</v>
      </c>
      <c r="O430" s="220">
        <v>360611.73</v>
      </c>
      <c r="P430" s="220">
        <f t="shared" si="76"/>
        <v>4327340.76</v>
      </c>
      <c r="Q430" s="220">
        <v>360611.73</v>
      </c>
      <c r="R430" s="220">
        <v>360611.73</v>
      </c>
      <c r="S430" s="220">
        <v>360611.73</v>
      </c>
      <c r="T430" s="220">
        <v>360611.73</v>
      </c>
      <c r="U430" s="220">
        <v>360611.73</v>
      </c>
      <c r="V430" s="220">
        <v>360611.73</v>
      </c>
      <c r="W430" s="220">
        <v>360611.73</v>
      </c>
      <c r="X430" s="220">
        <v>360611.73</v>
      </c>
      <c r="Y430" s="220">
        <v>360611.73</v>
      </c>
      <c r="Z430" s="220">
        <v>360611.73</v>
      </c>
      <c r="AA430" s="220">
        <v>360611.73</v>
      </c>
      <c r="AB430" s="220">
        <v>360611.73</v>
      </c>
      <c r="AC430" s="220">
        <v>360611.73</v>
      </c>
      <c r="AD430" s="220">
        <v>360611.73</v>
      </c>
      <c r="AE430" s="220">
        <v>360611.73</v>
      </c>
      <c r="AF430" s="220">
        <v>360611.73</v>
      </c>
      <c r="AG430" s="220">
        <f t="shared" si="77"/>
        <v>4327340.76</v>
      </c>
      <c r="AH430" s="234"/>
      <c r="AI430" s="235">
        <f t="shared" si="80"/>
        <v>0</v>
      </c>
      <c r="AJ430" s="235">
        <f t="shared" si="80"/>
        <v>0</v>
      </c>
      <c r="AK430" s="235">
        <f t="shared" si="80"/>
        <v>0</v>
      </c>
      <c r="AL430" s="235">
        <f t="shared" si="80"/>
        <v>0</v>
      </c>
      <c r="AM430" s="235">
        <f t="shared" si="80"/>
        <v>0</v>
      </c>
      <c r="AN430" s="235">
        <f t="shared" si="80"/>
        <v>0</v>
      </c>
      <c r="AO430" s="235">
        <f t="shared" si="78"/>
        <v>0</v>
      </c>
      <c r="AP430" s="235">
        <f t="shared" si="78"/>
        <v>0</v>
      </c>
      <c r="AQ430" s="235">
        <f t="shared" si="78"/>
        <v>0</v>
      </c>
      <c r="AR430" s="235">
        <f t="shared" si="78"/>
        <v>0</v>
      </c>
      <c r="AS430" s="235">
        <f t="shared" si="78"/>
        <v>0</v>
      </c>
      <c r="AT430" s="235">
        <f t="shared" si="78"/>
        <v>0</v>
      </c>
      <c r="AU430" s="236">
        <f t="shared" si="73"/>
        <v>0</v>
      </c>
      <c r="AV430" s="236">
        <f t="shared" si="74"/>
        <v>0</v>
      </c>
      <c r="AW430" s="236">
        <f t="shared" si="74"/>
        <v>0</v>
      </c>
      <c r="AX430" s="236">
        <f t="shared" si="74"/>
        <v>0</v>
      </c>
      <c r="AY430" s="236">
        <f t="shared" si="74"/>
        <v>0</v>
      </c>
      <c r="AZ430" s="236">
        <f t="shared" si="81"/>
        <v>0</v>
      </c>
      <c r="BA430" s="236">
        <f t="shared" si="81"/>
        <v>0</v>
      </c>
      <c r="BB430" s="236">
        <f t="shared" si="81"/>
        <v>0</v>
      </c>
      <c r="BC430" s="236">
        <f t="shared" si="81"/>
        <v>0</v>
      </c>
      <c r="BD430" s="236">
        <f t="shared" si="81"/>
        <v>0</v>
      </c>
      <c r="BE430" s="236">
        <f t="shared" si="81"/>
        <v>0</v>
      </c>
      <c r="BF430" s="236">
        <f t="shared" si="79"/>
        <v>0</v>
      </c>
      <c r="BG430" s="236">
        <f t="shared" si="79"/>
        <v>0</v>
      </c>
      <c r="BH430" s="236">
        <f t="shared" si="79"/>
        <v>0</v>
      </c>
      <c r="BI430" s="236">
        <f t="shared" si="79"/>
        <v>0</v>
      </c>
      <c r="BJ430" s="236">
        <f t="shared" si="79"/>
        <v>0</v>
      </c>
      <c r="BK430" s="236">
        <f t="shared" si="79"/>
        <v>0</v>
      </c>
      <c r="BL430" s="235">
        <f t="shared" si="75"/>
        <v>0</v>
      </c>
      <c r="BM430" s="234"/>
      <c r="BN430" s="234"/>
      <c r="BO430" s="234"/>
      <c r="BP430" s="234"/>
      <c r="BQ430" s="234"/>
      <c r="BR430" s="234"/>
      <c r="BS430" s="234"/>
      <c r="BT430" s="234"/>
      <c r="BU430" s="234"/>
      <c r="BV430" s="234"/>
      <c r="BW430" s="234"/>
      <c r="BX430" s="234"/>
      <c r="BY430" s="234"/>
      <c r="BZ430" s="234"/>
      <c r="CA430" s="234"/>
      <c r="CB430" s="234"/>
      <c r="CC430" s="234"/>
      <c r="CD430" s="234"/>
      <c r="CE430" s="234"/>
      <c r="CF430" s="234"/>
      <c r="CG430" s="234"/>
      <c r="CH430" s="234"/>
      <c r="CI430" s="234"/>
    </row>
    <row r="431" spans="1:87">
      <c r="A431" s="234" t="s">
        <v>644</v>
      </c>
      <c r="B431" s="231">
        <v>4.24E-2</v>
      </c>
      <c r="C431" s="231">
        <v>4.0999999999999995E-2</v>
      </c>
      <c r="D431" s="220">
        <v>800780.88</v>
      </c>
      <c r="E431" s="220">
        <v>800780.88</v>
      </c>
      <c r="F431" s="220">
        <v>800780.88</v>
      </c>
      <c r="G431" s="220">
        <v>800780.88</v>
      </c>
      <c r="H431" s="220">
        <v>800780.88</v>
      </c>
      <c r="I431" s="220">
        <v>800780.88</v>
      </c>
      <c r="J431" s="220">
        <v>807229.54</v>
      </c>
      <c r="K431" s="220">
        <v>813678.2</v>
      </c>
      <c r="L431" s="220">
        <v>813678.2</v>
      </c>
      <c r="M431" s="220">
        <v>813678.2</v>
      </c>
      <c r="N431" s="220">
        <v>813678.2</v>
      </c>
      <c r="O431" s="220">
        <v>813678.2</v>
      </c>
      <c r="P431" s="220">
        <f t="shared" si="76"/>
        <v>9680305.8200000003</v>
      </c>
      <c r="Q431" s="220">
        <v>813678.2</v>
      </c>
      <c r="R431" s="220">
        <v>813678.2</v>
      </c>
      <c r="S431" s="220">
        <v>813678.2</v>
      </c>
      <c r="T431" s="220">
        <v>813678.2</v>
      </c>
      <c r="U431" s="220">
        <v>813678.2</v>
      </c>
      <c r="V431" s="220">
        <v>813678.2</v>
      </c>
      <c r="W431" s="220">
        <v>813678.2</v>
      </c>
      <c r="X431" s="220">
        <v>813678.2</v>
      </c>
      <c r="Y431" s="220">
        <v>813678.2</v>
      </c>
      <c r="Z431" s="220">
        <v>813678.2</v>
      </c>
      <c r="AA431" s="220">
        <v>813678.2</v>
      </c>
      <c r="AB431" s="220">
        <v>813678.2</v>
      </c>
      <c r="AC431" s="220">
        <v>813678.2</v>
      </c>
      <c r="AD431" s="220">
        <v>813678.2</v>
      </c>
      <c r="AE431" s="220">
        <v>813678.2</v>
      </c>
      <c r="AF431" s="220">
        <v>813678.2</v>
      </c>
      <c r="AG431" s="220">
        <f t="shared" si="77"/>
        <v>9764138.4000000004</v>
      </c>
      <c r="AH431" s="234"/>
      <c r="AI431" s="235">
        <f t="shared" si="80"/>
        <v>2829.43</v>
      </c>
      <c r="AJ431" s="235">
        <f t="shared" si="80"/>
        <v>2829.43</v>
      </c>
      <c r="AK431" s="235">
        <f t="shared" si="80"/>
        <v>2829.43</v>
      </c>
      <c r="AL431" s="235">
        <f t="shared" si="80"/>
        <v>2829.43</v>
      </c>
      <c r="AM431" s="235">
        <f t="shared" si="80"/>
        <v>2829.43</v>
      </c>
      <c r="AN431" s="235">
        <f t="shared" si="80"/>
        <v>2829.43</v>
      </c>
      <c r="AO431" s="235">
        <f t="shared" si="78"/>
        <v>2852.21</v>
      </c>
      <c r="AP431" s="235">
        <f t="shared" si="78"/>
        <v>2875</v>
      </c>
      <c r="AQ431" s="235">
        <f t="shared" si="78"/>
        <v>2875</v>
      </c>
      <c r="AR431" s="235">
        <f t="shared" si="78"/>
        <v>2875</v>
      </c>
      <c r="AS431" s="235">
        <f t="shared" si="78"/>
        <v>2875</v>
      </c>
      <c r="AT431" s="235">
        <f t="shared" si="78"/>
        <v>2875</v>
      </c>
      <c r="AU431" s="236">
        <f t="shared" si="73"/>
        <v>34203.789999999994</v>
      </c>
      <c r="AV431" s="236">
        <f t="shared" si="74"/>
        <v>2875</v>
      </c>
      <c r="AW431" s="236">
        <f t="shared" si="74"/>
        <v>2875</v>
      </c>
      <c r="AX431" s="236">
        <f t="shared" si="74"/>
        <v>2875</v>
      </c>
      <c r="AY431" s="236">
        <f t="shared" si="74"/>
        <v>2875</v>
      </c>
      <c r="AZ431" s="236">
        <f t="shared" si="81"/>
        <v>2780.07</v>
      </c>
      <c r="BA431" s="236">
        <f t="shared" si="81"/>
        <v>2780.07</v>
      </c>
      <c r="BB431" s="236">
        <f t="shared" si="81"/>
        <v>2780.07</v>
      </c>
      <c r="BC431" s="236">
        <f t="shared" si="81"/>
        <v>2780.07</v>
      </c>
      <c r="BD431" s="236">
        <f t="shared" si="81"/>
        <v>2780.07</v>
      </c>
      <c r="BE431" s="236">
        <f t="shared" si="81"/>
        <v>2780.07</v>
      </c>
      <c r="BF431" s="236">
        <f t="shared" si="79"/>
        <v>2780.07</v>
      </c>
      <c r="BG431" s="236">
        <f t="shared" si="79"/>
        <v>2780.07</v>
      </c>
      <c r="BH431" s="236">
        <f t="shared" si="79"/>
        <v>2780.07</v>
      </c>
      <c r="BI431" s="236">
        <f t="shared" si="79"/>
        <v>2780.07</v>
      </c>
      <c r="BJ431" s="236">
        <f t="shared" si="79"/>
        <v>2780.07</v>
      </c>
      <c r="BK431" s="236">
        <f t="shared" si="79"/>
        <v>2780.07</v>
      </c>
      <c r="BL431" s="235">
        <f t="shared" si="75"/>
        <v>33360.840000000004</v>
      </c>
      <c r="BM431" s="234"/>
      <c r="BN431" s="234"/>
      <c r="BO431" s="234"/>
      <c r="BP431" s="234"/>
      <c r="BQ431" s="234"/>
      <c r="BR431" s="234"/>
      <c r="BS431" s="234"/>
      <c r="BT431" s="234"/>
      <c r="BU431" s="234"/>
      <c r="BV431" s="234"/>
      <c r="BW431" s="234"/>
      <c r="BX431" s="234"/>
      <c r="BY431" s="234"/>
      <c r="BZ431" s="234"/>
      <c r="CA431" s="234"/>
      <c r="CB431" s="234"/>
      <c r="CC431" s="234"/>
      <c r="CD431" s="234"/>
      <c r="CE431" s="234"/>
      <c r="CF431" s="234"/>
      <c r="CG431" s="234"/>
      <c r="CH431" s="234"/>
      <c r="CI431" s="234"/>
    </row>
    <row r="432" spans="1:87">
      <c r="A432" s="234" t="s">
        <v>645</v>
      </c>
      <c r="B432" s="231">
        <v>4.6100000000000002E-2</v>
      </c>
      <c r="C432" s="231">
        <v>4.5399999999999996E-2</v>
      </c>
      <c r="D432" s="220">
        <v>639282.32999999996</v>
      </c>
      <c r="E432" s="220">
        <v>639282.32999999996</v>
      </c>
      <c r="F432" s="220">
        <v>807437.76</v>
      </c>
      <c r="G432" s="220">
        <v>796313.18</v>
      </c>
      <c r="H432" s="220">
        <v>622130.22</v>
      </c>
      <c r="I432" s="220">
        <v>655860.24</v>
      </c>
      <c r="J432" s="220">
        <v>684493.22</v>
      </c>
      <c r="K432" s="220">
        <v>684493.22</v>
      </c>
      <c r="L432" s="220">
        <v>684493.22</v>
      </c>
      <c r="M432" s="220">
        <v>684493.22</v>
      </c>
      <c r="N432" s="220">
        <v>684493.22</v>
      </c>
      <c r="O432" s="220">
        <v>684493.22</v>
      </c>
      <c r="P432" s="220">
        <f t="shared" si="76"/>
        <v>8267265.379999999</v>
      </c>
      <c r="Q432" s="220">
        <v>684493.22</v>
      </c>
      <c r="R432" s="220">
        <v>684493.22</v>
      </c>
      <c r="S432" s="220">
        <v>684493.22</v>
      </c>
      <c r="T432" s="220">
        <v>684493.22</v>
      </c>
      <c r="U432" s="220">
        <v>684493.22</v>
      </c>
      <c r="V432" s="220">
        <v>684493.22</v>
      </c>
      <c r="W432" s="220">
        <v>684493.22</v>
      </c>
      <c r="X432" s="220">
        <v>684493.22</v>
      </c>
      <c r="Y432" s="220">
        <v>684493.22</v>
      </c>
      <c r="Z432" s="220">
        <v>684493.22</v>
      </c>
      <c r="AA432" s="220">
        <v>684493.22</v>
      </c>
      <c r="AB432" s="220">
        <v>684493.22</v>
      </c>
      <c r="AC432" s="220">
        <v>684493.22</v>
      </c>
      <c r="AD432" s="220">
        <v>684493.22</v>
      </c>
      <c r="AE432" s="220">
        <v>684493.22</v>
      </c>
      <c r="AF432" s="220">
        <v>684493.22</v>
      </c>
      <c r="AG432" s="220">
        <f t="shared" si="77"/>
        <v>8213918.6399999978</v>
      </c>
      <c r="AH432" s="234"/>
      <c r="AI432" s="235">
        <f t="shared" si="80"/>
        <v>2455.91</v>
      </c>
      <c r="AJ432" s="235">
        <f t="shared" si="80"/>
        <v>2455.91</v>
      </c>
      <c r="AK432" s="235">
        <f t="shared" si="80"/>
        <v>3101.91</v>
      </c>
      <c r="AL432" s="235">
        <f t="shared" si="80"/>
        <v>3059.17</v>
      </c>
      <c r="AM432" s="235">
        <f t="shared" si="80"/>
        <v>2390.02</v>
      </c>
      <c r="AN432" s="235">
        <f t="shared" si="80"/>
        <v>2519.6</v>
      </c>
      <c r="AO432" s="235">
        <f t="shared" si="78"/>
        <v>2629.59</v>
      </c>
      <c r="AP432" s="235">
        <f t="shared" si="78"/>
        <v>2629.59</v>
      </c>
      <c r="AQ432" s="235">
        <f t="shared" si="78"/>
        <v>2629.59</v>
      </c>
      <c r="AR432" s="235">
        <f t="shared" si="78"/>
        <v>2629.59</v>
      </c>
      <c r="AS432" s="235">
        <f t="shared" si="78"/>
        <v>2629.59</v>
      </c>
      <c r="AT432" s="235">
        <f t="shared" si="78"/>
        <v>2629.59</v>
      </c>
      <c r="AU432" s="236">
        <f t="shared" si="73"/>
        <v>31760.06</v>
      </c>
      <c r="AV432" s="236">
        <f t="shared" si="74"/>
        <v>2629.59</v>
      </c>
      <c r="AW432" s="236">
        <f t="shared" si="74"/>
        <v>2629.59</v>
      </c>
      <c r="AX432" s="236">
        <f t="shared" si="74"/>
        <v>2629.59</v>
      </c>
      <c r="AY432" s="236">
        <f t="shared" si="74"/>
        <v>2629.59</v>
      </c>
      <c r="AZ432" s="236">
        <f t="shared" si="81"/>
        <v>2589.67</v>
      </c>
      <c r="BA432" s="236">
        <f t="shared" si="81"/>
        <v>2589.67</v>
      </c>
      <c r="BB432" s="236">
        <f t="shared" si="81"/>
        <v>2589.67</v>
      </c>
      <c r="BC432" s="236">
        <f t="shared" si="81"/>
        <v>2589.67</v>
      </c>
      <c r="BD432" s="236">
        <f t="shared" si="81"/>
        <v>2589.67</v>
      </c>
      <c r="BE432" s="236">
        <f t="shared" si="81"/>
        <v>2589.67</v>
      </c>
      <c r="BF432" s="236">
        <f t="shared" si="79"/>
        <v>2589.67</v>
      </c>
      <c r="BG432" s="236">
        <f t="shared" si="79"/>
        <v>2589.67</v>
      </c>
      <c r="BH432" s="236">
        <f t="shared" si="79"/>
        <v>2589.67</v>
      </c>
      <c r="BI432" s="236">
        <f t="shared" si="79"/>
        <v>2589.67</v>
      </c>
      <c r="BJ432" s="236">
        <f t="shared" si="79"/>
        <v>2589.67</v>
      </c>
      <c r="BK432" s="236">
        <f t="shared" si="79"/>
        <v>2589.67</v>
      </c>
      <c r="BL432" s="235">
        <f t="shared" si="75"/>
        <v>31076.039999999994</v>
      </c>
      <c r="BM432" s="234"/>
      <c r="BN432" s="234"/>
      <c r="BO432" s="234"/>
      <c r="BP432" s="234"/>
      <c r="BQ432" s="234"/>
      <c r="BR432" s="234"/>
      <c r="BS432" s="234"/>
      <c r="BT432" s="234"/>
      <c r="BU432" s="234"/>
      <c r="BV432" s="234"/>
      <c r="BW432" s="234"/>
      <c r="BX432" s="234"/>
      <c r="BY432" s="234"/>
      <c r="BZ432" s="234"/>
      <c r="CA432" s="234"/>
      <c r="CB432" s="234"/>
      <c r="CC432" s="234"/>
      <c r="CD432" s="234"/>
      <c r="CE432" s="234"/>
      <c r="CF432" s="234"/>
      <c r="CG432" s="234"/>
      <c r="CH432" s="234"/>
      <c r="CI432" s="234"/>
    </row>
    <row r="433" spans="1:87">
      <c r="A433" s="234" t="s">
        <v>646</v>
      </c>
      <c r="B433" s="231">
        <v>4.36E-2</v>
      </c>
      <c r="C433" s="231">
        <v>4.36E-2</v>
      </c>
      <c r="D433" s="220">
        <v>0</v>
      </c>
      <c r="E433" s="220">
        <v>0</v>
      </c>
      <c r="F433" s="220">
        <v>0</v>
      </c>
      <c r="G433" s="220">
        <v>164784.01999999999</v>
      </c>
      <c r="H433" s="220">
        <v>329568.03000000003</v>
      </c>
      <c r="I433" s="220">
        <v>329568.03000000003</v>
      </c>
      <c r="J433" s="220">
        <v>329568.03000000003</v>
      </c>
      <c r="K433" s="220">
        <v>329568.03000000003</v>
      </c>
      <c r="L433" s="220">
        <v>329568.03000000003</v>
      </c>
      <c r="M433" s="220">
        <v>329568.03000000003</v>
      </c>
      <c r="N433" s="220">
        <v>329568.03000000003</v>
      </c>
      <c r="O433" s="220">
        <v>329568.03000000003</v>
      </c>
      <c r="P433" s="220">
        <f t="shared" si="76"/>
        <v>2801328.2600000007</v>
      </c>
      <c r="Q433" s="220">
        <v>329568.03000000003</v>
      </c>
      <c r="R433" s="220">
        <v>329568.03000000003</v>
      </c>
      <c r="S433" s="220">
        <v>329568.03000000003</v>
      </c>
      <c r="T433" s="220">
        <v>329568.03000000003</v>
      </c>
      <c r="U433" s="220">
        <v>329568.03000000003</v>
      </c>
      <c r="V433" s="220">
        <v>329568.03000000003</v>
      </c>
      <c r="W433" s="220">
        <v>329568.03000000003</v>
      </c>
      <c r="X433" s="220">
        <v>329568.03000000003</v>
      </c>
      <c r="Y433" s="220">
        <v>329568.03000000003</v>
      </c>
      <c r="Z433" s="220">
        <v>329568.03000000003</v>
      </c>
      <c r="AA433" s="220">
        <v>329568.03000000003</v>
      </c>
      <c r="AB433" s="220">
        <v>329568.03000000003</v>
      </c>
      <c r="AC433" s="220">
        <v>329568.03000000003</v>
      </c>
      <c r="AD433" s="220">
        <v>329568.03000000003</v>
      </c>
      <c r="AE433" s="220">
        <v>329568.03000000003</v>
      </c>
      <c r="AF433" s="220">
        <v>329568.03000000003</v>
      </c>
      <c r="AG433" s="220">
        <f t="shared" si="77"/>
        <v>3954816.3600000013</v>
      </c>
      <c r="AH433" s="234"/>
      <c r="AI433" s="235">
        <f t="shared" si="80"/>
        <v>0</v>
      </c>
      <c r="AJ433" s="235">
        <f t="shared" si="80"/>
        <v>0</v>
      </c>
      <c r="AK433" s="235">
        <f t="shared" si="80"/>
        <v>0</v>
      </c>
      <c r="AL433" s="235">
        <f t="shared" si="80"/>
        <v>598.72</v>
      </c>
      <c r="AM433" s="235">
        <f t="shared" si="80"/>
        <v>1197.43</v>
      </c>
      <c r="AN433" s="235">
        <f t="shared" si="80"/>
        <v>1197.43</v>
      </c>
      <c r="AO433" s="235">
        <f t="shared" si="78"/>
        <v>1197.43</v>
      </c>
      <c r="AP433" s="235">
        <f t="shared" si="78"/>
        <v>1197.43</v>
      </c>
      <c r="AQ433" s="235">
        <f t="shared" si="78"/>
        <v>1197.43</v>
      </c>
      <c r="AR433" s="235">
        <f t="shared" si="78"/>
        <v>1197.43</v>
      </c>
      <c r="AS433" s="235">
        <f t="shared" si="78"/>
        <v>1197.43</v>
      </c>
      <c r="AT433" s="235">
        <f t="shared" si="78"/>
        <v>1197.43</v>
      </c>
      <c r="AU433" s="236">
        <f t="shared" si="73"/>
        <v>10178.160000000002</v>
      </c>
      <c r="AV433" s="236">
        <f t="shared" si="74"/>
        <v>1197.43</v>
      </c>
      <c r="AW433" s="236">
        <f t="shared" si="74"/>
        <v>1197.43</v>
      </c>
      <c r="AX433" s="236">
        <f t="shared" si="74"/>
        <v>1197.43</v>
      </c>
      <c r="AY433" s="236">
        <f t="shared" si="74"/>
        <v>1197.43</v>
      </c>
      <c r="AZ433" s="236">
        <f t="shared" si="81"/>
        <v>1197.43</v>
      </c>
      <c r="BA433" s="236">
        <f t="shared" si="81"/>
        <v>1197.43</v>
      </c>
      <c r="BB433" s="236">
        <f t="shared" si="81"/>
        <v>1197.43</v>
      </c>
      <c r="BC433" s="236">
        <f t="shared" si="81"/>
        <v>1197.43</v>
      </c>
      <c r="BD433" s="236">
        <f t="shared" si="81"/>
        <v>1197.43</v>
      </c>
      <c r="BE433" s="236">
        <f t="shared" si="81"/>
        <v>1197.43</v>
      </c>
      <c r="BF433" s="236">
        <f t="shared" si="79"/>
        <v>1197.43</v>
      </c>
      <c r="BG433" s="236">
        <f t="shared" si="79"/>
        <v>1197.43</v>
      </c>
      <c r="BH433" s="236">
        <f t="shared" si="79"/>
        <v>1197.43</v>
      </c>
      <c r="BI433" s="236">
        <f t="shared" si="79"/>
        <v>1197.43</v>
      </c>
      <c r="BJ433" s="236">
        <f t="shared" si="79"/>
        <v>1197.43</v>
      </c>
      <c r="BK433" s="236">
        <f t="shared" si="79"/>
        <v>1197.43</v>
      </c>
      <c r="BL433" s="235">
        <f t="shared" si="75"/>
        <v>14369.160000000002</v>
      </c>
      <c r="BM433" s="234"/>
      <c r="BN433" s="234"/>
      <c r="BO433" s="234"/>
      <c r="BP433" s="234"/>
      <c r="BQ433" s="234"/>
      <c r="BR433" s="234"/>
      <c r="BS433" s="234"/>
      <c r="BT433" s="234"/>
      <c r="BU433" s="234"/>
      <c r="BV433" s="234"/>
      <c r="BW433" s="234"/>
      <c r="BX433" s="234"/>
      <c r="BY433" s="234"/>
      <c r="BZ433" s="234"/>
      <c r="CA433" s="234"/>
      <c r="CB433" s="234"/>
      <c r="CC433" s="234"/>
      <c r="CD433" s="234"/>
      <c r="CE433" s="234"/>
      <c r="CF433" s="234"/>
      <c r="CG433" s="234"/>
      <c r="CH433" s="234"/>
      <c r="CI433" s="234"/>
    </row>
    <row r="434" spans="1:87">
      <c r="A434" s="234" t="s">
        <v>647</v>
      </c>
      <c r="B434" s="231">
        <v>4.2500000000000003E-2</v>
      </c>
      <c r="C434" s="231">
        <v>4.3999999999999997E-2</v>
      </c>
      <c r="D434" s="220">
        <v>0</v>
      </c>
      <c r="E434" s="220">
        <v>0</v>
      </c>
      <c r="F434" s="220">
        <v>0</v>
      </c>
      <c r="G434" s="220">
        <v>15170.43</v>
      </c>
      <c r="H434" s="220">
        <v>30340.850000000002</v>
      </c>
      <c r="I434" s="220">
        <v>30340.850000000002</v>
      </c>
      <c r="J434" s="220">
        <v>30340.850000000002</v>
      </c>
      <c r="K434" s="220">
        <v>30340.850000000002</v>
      </c>
      <c r="L434" s="220">
        <v>30340.850000000002</v>
      </c>
      <c r="M434" s="220">
        <v>30340.850000000002</v>
      </c>
      <c r="N434" s="220">
        <v>30340.850000000002</v>
      </c>
      <c r="O434" s="220">
        <v>30340.850000000002</v>
      </c>
      <c r="P434" s="220">
        <f t="shared" si="76"/>
        <v>257897.23000000004</v>
      </c>
      <c r="Q434" s="220">
        <v>30340.850000000002</v>
      </c>
      <c r="R434" s="220">
        <v>30340.850000000002</v>
      </c>
      <c r="S434" s="220">
        <v>30340.850000000002</v>
      </c>
      <c r="T434" s="220">
        <v>30340.850000000002</v>
      </c>
      <c r="U434" s="220">
        <v>30340.850000000002</v>
      </c>
      <c r="V434" s="220">
        <v>30340.850000000002</v>
      </c>
      <c r="W434" s="220">
        <v>30340.850000000002</v>
      </c>
      <c r="X434" s="220">
        <v>30340.850000000002</v>
      </c>
      <c r="Y434" s="220">
        <v>30340.850000000002</v>
      </c>
      <c r="Z434" s="220">
        <v>30340.850000000002</v>
      </c>
      <c r="AA434" s="220">
        <v>30340.850000000002</v>
      </c>
      <c r="AB434" s="220">
        <v>30340.850000000002</v>
      </c>
      <c r="AC434" s="220">
        <v>30340.850000000002</v>
      </c>
      <c r="AD434" s="220">
        <v>30340.850000000002</v>
      </c>
      <c r="AE434" s="220">
        <v>30340.850000000002</v>
      </c>
      <c r="AF434" s="220">
        <v>30340.850000000002</v>
      </c>
      <c r="AG434" s="220">
        <f t="shared" si="77"/>
        <v>364090.19999999995</v>
      </c>
      <c r="AH434" s="234"/>
      <c r="AI434" s="235">
        <f t="shared" si="80"/>
        <v>0</v>
      </c>
      <c r="AJ434" s="235">
        <f t="shared" si="80"/>
        <v>0</v>
      </c>
      <c r="AK434" s="235">
        <f t="shared" si="80"/>
        <v>0</v>
      </c>
      <c r="AL434" s="235">
        <f t="shared" si="80"/>
        <v>53.73</v>
      </c>
      <c r="AM434" s="235">
        <f t="shared" si="80"/>
        <v>107.46</v>
      </c>
      <c r="AN434" s="235">
        <f t="shared" si="80"/>
        <v>107.46</v>
      </c>
      <c r="AO434" s="235">
        <f t="shared" si="78"/>
        <v>107.46</v>
      </c>
      <c r="AP434" s="235">
        <f t="shared" si="78"/>
        <v>107.46</v>
      </c>
      <c r="AQ434" s="235">
        <f t="shared" si="78"/>
        <v>107.46</v>
      </c>
      <c r="AR434" s="235">
        <f t="shared" si="78"/>
        <v>107.46</v>
      </c>
      <c r="AS434" s="235">
        <f t="shared" si="78"/>
        <v>107.46</v>
      </c>
      <c r="AT434" s="235">
        <f t="shared" si="78"/>
        <v>107.46</v>
      </c>
      <c r="AU434" s="236">
        <f t="shared" si="73"/>
        <v>913.41000000000008</v>
      </c>
      <c r="AV434" s="236">
        <f t="shared" si="74"/>
        <v>107.46</v>
      </c>
      <c r="AW434" s="236">
        <f t="shared" si="74"/>
        <v>107.46</v>
      </c>
      <c r="AX434" s="236">
        <f t="shared" si="74"/>
        <v>107.46</v>
      </c>
      <c r="AY434" s="236">
        <f t="shared" si="74"/>
        <v>107.46</v>
      </c>
      <c r="AZ434" s="236">
        <f t="shared" si="81"/>
        <v>111.25</v>
      </c>
      <c r="BA434" s="236">
        <f t="shared" si="81"/>
        <v>111.25</v>
      </c>
      <c r="BB434" s="236">
        <f t="shared" si="81"/>
        <v>111.25</v>
      </c>
      <c r="BC434" s="236">
        <f t="shared" si="81"/>
        <v>111.25</v>
      </c>
      <c r="BD434" s="236">
        <f t="shared" si="81"/>
        <v>111.25</v>
      </c>
      <c r="BE434" s="236">
        <f t="shared" si="81"/>
        <v>111.25</v>
      </c>
      <c r="BF434" s="236">
        <f t="shared" si="79"/>
        <v>111.25</v>
      </c>
      <c r="BG434" s="236">
        <f t="shared" si="79"/>
        <v>111.25</v>
      </c>
      <c r="BH434" s="236">
        <f t="shared" si="79"/>
        <v>111.25</v>
      </c>
      <c r="BI434" s="236">
        <f t="shared" si="79"/>
        <v>111.25</v>
      </c>
      <c r="BJ434" s="236">
        <f t="shared" si="79"/>
        <v>111.25</v>
      </c>
      <c r="BK434" s="236">
        <f t="shared" si="79"/>
        <v>111.25</v>
      </c>
      <c r="BL434" s="235">
        <f t="shared" si="75"/>
        <v>1335</v>
      </c>
      <c r="BM434" s="234"/>
      <c r="BN434" s="234"/>
      <c r="BO434" s="234"/>
      <c r="BP434" s="234"/>
      <c r="BQ434" s="234"/>
      <c r="BR434" s="234"/>
      <c r="BS434" s="234"/>
      <c r="BT434" s="234"/>
      <c r="BU434" s="234"/>
      <c r="BV434" s="234"/>
      <c r="BW434" s="234"/>
      <c r="BX434" s="234"/>
      <c r="BY434" s="234"/>
      <c r="BZ434" s="234"/>
      <c r="CA434" s="234"/>
      <c r="CB434" s="234"/>
      <c r="CC434" s="234"/>
      <c r="CD434" s="234"/>
      <c r="CE434" s="234"/>
      <c r="CF434" s="234"/>
      <c r="CG434" s="234"/>
      <c r="CH434" s="234"/>
      <c r="CI434" s="234"/>
    </row>
    <row r="435" spans="1:87">
      <c r="A435" s="234" t="s">
        <v>648</v>
      </c>
      <c r="B435" s="231">
        <v>0.20960000000000001</v>
      </c>
      <c r="C435" s="231">
        <v>0.20960000000000001</v>
      </c>
      <c r="D435" s="220">
        <v>0</v>
      </c>
      <c r="E435" s="220">
        <v>0</v>
      </c>
      <c r="F435" s="220">
        <v>0</v>
      </c>
      <c r="G435" s="220">
        <v>0</v>
      </c>
      <c r="H435" s="220">
        <v>0</v>
      </c>
      <c r="I435" s="220">
        <v>0</v>
      </c>
      <c r="J435" s="220">
        <v>420654.33</v>
      </c>
      <c r="K435" s="220">
        <v>898292.85499999998</v>
      </c>
      <c r="L435" s="220">
        <v>961152.05</v>
      </c>
      <c r="M435" s="220">
        <v>1386820.0150000001</v>
      </c>
      <c r="N435" s="220">
        <v>1806612.98</v>
      </c>
      <c r="O435" s="220">
        <v>1806612.98</v>
      </c>
      <c r="P435" s="220">
        <f t="shared" si="76"/>
        <v>7280145.2100000009</v>
      </c>
      <c r="Q435" s="220">
        <v>1806612.98</v>
      </c>
      <c r="R435" s="220">
        <v>1806612.98</v>
      </c>
      <c r="S435" s="220">
        <v>1806612.98</v>
      </c>
      <c r="T435" s="220">
        <v>1806612.98</v>
      </c>
      <c r="U435" s="220">
        <v>1806612.98</v>
      </c>
      <c r="V435" s="220">
        <v>1806612.98</v>
      </c>
      <c r="W435" s="220">
        <v>1806612.98</v>
      </c>
      <c r="X435" s="220">
        <v>1806612.98</v>
      </c>
      <c r="Y435" s="220">
        <v>1806612.98</v>
      </c>
      <c r="Z435" s="220">
        <v>1806612.98</v>
      </c>
      <c r="AA435" s="220">
        <v>1806612.98</v>
      </c>
      <c r="AB435" s="220">
        <v>1806612.98</v>
      </c>
      <c r="AC435" s="220">
        <v>1806612.98</v>
      </c>
      <c r="AD435" s="220">
        <v>1806612.98</v>
      </c>
      <c r="AE435" s="220">
        <v>1806612.98</v>
      </c>
      <c r="AF435" s="220">
        <v>1806612.98</v>
      </c>
      <c r="AG435" s="220">
        <f t="shared" si="77"/>
        <v>21679355.760000002</v>
      </c>
      <c r="AH435" s="234"/>
      <c r="AI435" s="235">
        <f t="shared" si="80"/>
        <v>0</v>
      </c>
      <c r="AJ435" s="235">
        <f t="shared" si="80"/>
        <v>0</v>
      </c>
      <c r="AK435" s="235">
        <f t="shared" si="80"/>
        <v>0</v>
      </c>
      <c r="AL435" s="235">
        <f t="shared" si="80"/>
        <v>0</v>
      </c>
      <c r="AM435" s="235">
        <f t="shared" si="80"/>
        <v>0</v>
      </c>
      <c r="AN435" s="235">
        <f t="shared" si="80"/>
        <v>0</v>
      </c>
      <c r="AO435" s="235">
        <f t="shared" si="78"/>
        <v>7347.43</v>
      </c>
      <c r="AP435" s="235">
        <f t="shared" si="78"/>
        <v>15690.18</v>
      </c>
      <c r="AQ435" s="235">
        <f t="shared" si="78"/>
        <v>16788.12</v>
      </c>
      <c r="AR435" s="235">
        <f t="shared" si="78"/>
        <v>24223.119999999999</v>
      </c>
      <c r="AS435" s="235">
        <f t="shared" si="78"/>
        <v>31555.51</v>
      </c>
      <c r="AT435" s="235">
        <f t="shared" si="78"/>
        <v>31555.51</v>
      </c>
      <c r="AU435" s="236">
        <f t="shared" si="73"/>
        <v>127159.86999999998</v>
      </c>
      <c r="AV435" s="236">
        <f t="shared" si="74"/>
        <v>31555.51</v>
      </c>
      <c r="AW435" s="236">
        <f t="shared" si="74"/>
        <v>31555.51</v>
      </c>
      <c r="AX435" s="236">
        <f t="shared" si="74"/>
        <v>31555.51</v>
      </c>
      <c r="AY435" s="236">
        <f t="shared" si="74"/>
        <v>31555.51</v>
      </c>
      <c r="AZ435" s="236">
        <f t="shared" si="81"/>
        <v>31555.51</v>
      </c>
      <c r="BA435" s="236">
        <f t="shared" si="81"/>
        <v>31555.51</v>
      </c>
      <c r="BB435" s="236">
        <f t="shared" si="81"/>
        <v>31555.51</v>
      </c>
      <c r="BC435" s="236">
        <f t="shared" si="81"/>
        <v>31555.51</v>
      </c>
      <c r="BD435" s="236">
        <f t="shared" si="81"/>
        <v>31555.51</v>
      </c>
      <c r="BE435" s="236">
        <f t="shared" si="81"/>
        <v>31555.51</v>
      </c>
      <c r="BF435" s="236">
        <f t="shared" si="79"/>
        <v>31555.51</v>
      </c>
      <c r="BG435" s="236">
        <f t="shared" si="79"/>
        <v>31555.51</v>
      </c>
      <c r="BH435" s="236">
        <f t="shared" si="79"/>
        <v>31555.51</v>
      </c>
      <c r="BI435" s="236">
        <f t="shared" si="79"/>
        <v>31555.51</v>
      </c>
      <c r="BJ435" s="236">
        <f t="shared" si="79"/>
        <v>31555.51</v>
      </c>
      <c r="BK435" s="236">
        <f t="shared" si="79"/>
        <v>31555.51</v>
      </c>
      <c r="BL435" s="235">
        <f t="shared" si="75"/>
        <v>378666.12000000005</v>
      </c>
      <c r="BM435" s="234"/>
      <c r="BN435" s="234"/>
      <c r="BO435" s="234"/>
      <c r="BP435" s="234"/>
      <c r="BQ435" s="234"/>
      <c r="BR435" s="234"/>
      <c r="BS435" s="234"/>
      <c r="BT435" s="234"/>
      <c r="BU435" s="234"/>
      <c r="BV435" s="234"/>
      <c r="BW435" s="234"/>
      <c r="BX435" s="234"/>
      <c r="BY435" s="234"/>
      <c r="BZ435" s="234"/>
      <c r="CA435" s="234"/>
      <c r="CB435" s="234"/>
      <c r="CC435" s="234"/>
      <c r="CD435" s="234"/>
      <c r="CE435" s="234"/>
      <c r="CF435" s="234"/>
      <c r="CG435" s="234"/>
      <c r="CH435" s="234"/>
      <c r="CI435" s="234"/>
    </row>
    <row r="436" spans="1:87">
      <c r="A436" s="234" t="s">
        <v>649</v>
      </c>
      <c r="B436" s="231">
        <v>0.20960000000000001</v>
      </c>
      <c r="C436" s="231">
        <v>0.20960000000000001</v>
      </c>
      <c r="D436" s="220">
        <v>0</v>
      </c>
      <c r="E436" s="220">
        <v>0</v>
      </c>
      <c r="F436" s="220">
        <v>0</v>
      </c>
      <c r="G436" s="220">
        <v>0</v>
      </c>
      <c r="H436" s="220">
        <v>0</v>
      </c>
      <c r="I436" s="220">
        <v>0</v>
      </c>
      <c r="J436" s="220">
        <v>0</v>
      </c>
      <c r="K436" s="220">
        <v>0</v>
      </c>
      <c r="L436" s="220">
        <v>0</v>
      </c>
      <c r="M436" s="220">
        <v>0</v>
      </c>
      <c r="N436" s="220">
        <v>0</v>
      </c>
      <c r="O436" s="220">
        <v>0</v>
      </c>
      <c r="P436" s="220">
        <f t="shared" si="76"/>
        <v>0</v>
      </c>
      <c r="Q436" s="220">
        <v>0</v>
      </c>
      <c r="R436" s="220">
        <v>0</v>
      </c>
      <c r="S436" s="220">
        <v>0</v>
      </c>
      <c r="T436" s="220">
        <v>0</v>
      </c>
      <c r="U436" s="220">
        <v>0</v>
      </c>
      <c r="V436" s="220">
        <v>0</v>
      </c>
      <c r="W436" s="220">
        <v>0</v>
      </c>
      <c r="X436" s="220">
        <v>0</v>
      </c>
      <c r="Y436" s="220">
        <v>0</v>
      </c>
      <c r="Z436" s="220">
        <v>0</v>
      </c>
      <c r="AA436" s="220">
        <v>0</v>
      </c>
      <c r="AB436" s="220">
        <v>0</v>
      </c>
      <c r="AC436" s="220">
        <v>0</v>
      </c>
      <c r="AD436" s="220">
        <v>0</v>
      </c>
      <c r="AE436" s="220">
        <v>0</v>
      </c>
      <c r="AF436" s="220">
        <v>0</v>
      </c>
      <c r="AG436" s="220">
        <f t="shared" si="77"/>
        <v>0</v>
      </c>
      <c r="AH436" s="234"/>
      <c r="AI436" s="235">
        <f t="shared" si="80"/>
        <v>0</v>
      </c>
      <c r="AJ436" s="235">
        <f t="shared" si="80"/>
        <v>0</v>
      </c>
      <c r="AK436" s="235">
        <f t="shared" si="80"/>
        <v>0</v>
      </c>
      <c r="AL436" s="235">
        <f t="shared" si="80"/>
        <v>0</v>
      </c>
      <c r="AM436" s="235">
        <f t="shared" si="80"/>
        <v>0</v>
      </c>
      <c r="AN436" s="235">
        <f t="shared" si="80"/>
        <v>0</v>
      </c>
      <c r="AO436" s="235">
        <f t="shared" si="78"/>
        <v>0</v>
      </c>
      <c r="AP436" s="235">
        <f t="shared" si="78"/>
        <v>0</v>
      </c>
      <c r="AQ436" s="235">
        <f t="shared" si="78"/>
        <v>0</v>
      </c>
      <c r="AR436" s="235">
        <f t="shared" si="78"/>
        <v>0</v>
      </c>
      <c r="AS436" s="235">
        <f t="shared" si="78"/>
        <v>0</v>
      </c>
      <c r="AT436" s="235">
        <f t="shared" si="78"/>
        <v>0</v>
      </c>
      <c r="AU436" s="236">
        <f t="shared" si="73"/>
        <v>0</v>
      </c>
      <c r="AV436" s="236">
        <f t="shared" si="74"/>
        <v>0</v>
      </c>
      <c r="AW436" s="236">
        <f t="shared" si="74"/>
        <v>0</v>
      </c>
      <c r="AX436" s="236">
        <f t="shared" si="74"/>
        <v>0</v>
      </c>
      <c r="AY436" s="236">
        <f t="shared" si="74"/>
        <v>0</v>
      </c>
      <c r="AZ436" s="236">
        <f t="shared" si="81"/>
        <v>0</v>
      </c>
      <c r="BA436" s="236">
        <f t="shared" si="81"/>
        <v>0</v>
      </c>
      <c r="BB436" s="236">
        <f t="shared" si="81"/>
        <v>0</v>
      </c>
      <c r="BC436" s="236">
        <f t="shared" si="81"/>
        <v>0</v>
      </c>
      <c r="BD436" s="236">
        <f t="shared" si="81"/>
        <v>0</v>
      </c>
      <c r="BE436" s="236">
        <f t="shared" si="81"/>
        <v>0</v>
      </c>
      <c r="BF436" s="236">
        <f t="shared" si="79"/>
        <v>0</v>
      </c>
      <c r="BG436" s="236">
        <f t="shared" si="79"/>
        <v>0</v>
      </c>
      <c r="BH436" s="236">
        <f t="shared" si="79"/>
        <v>0</v>
      </c>
      <c r="BI436" s="236">
        <f t="shared" si="79"/>
        <v>0</v>
      </c>
      <c r="BJ436" s="236">
        <f t="shared" si="79"/>
        <v>0</v>
      </c>
      <c r="BK436" s="236">
        <f t="shared" si="79"/>
        <v>0</v>
      </c>
      <c r="BL436" s="235">
        <f t="shared" si="75"/>
        <v>0</v>
      </c>
      <c r="BM436" s="234"/>
      <c r="BN436" s="234"/>
      <c r="BO436" s="234"/>
      <c r="BP436" s="234"/>
      <c r="BQ436" s="234"/>
      <c r="BR436" s="234"/>
      <c r="BS436" s="234"/>
      <c r="BT436" s="234"/>
      <c r="BU436" s="234"/>
      <c r="BV436" s="234"/>
      <c r="BW436" s="234"/>
      <c r="BX436" s="234"/>
      <c r="BY436" s="234"/>
      <c r="BZ436" s="234"/>
      <c r="CA436" s="234"/>
      <c r="CB436" s="234"/>
      <c r="CC436" s="234"/>
      <c r="CD436" s="234"/>
      <c r="CE436" s="234"/>
      <c r="CF436" s="234"/>
      <c r="CG436" s="234"/>
      <c r="CH436" s="234"/>
      <c r="CI436" s="234"/>
    </row>
    <row r="437" spans="1:87">
      <c r="A437" s="234" t="s">
        <v>650</v>
      </c>
      <c r="B437" s="292">
        <v>0</v>
      </c>
      <c r="C437" s="292">
        <v>0</v>
      </c>
      <c r="D437" s="220">
        <v>0</v>
      </c>
      <c r="E437" s="220">
        <v>0</v>
      </c>
      <c r="F437" s="220">
        <v>0</v>
      </c>
      <c r="G437" s="220">
        <v>0</v>
      </c>
      <c r="H437" s="220">
        <v>0</v>
      </c>
      <c r="I437" s="220">
        <v>0</v>
      </c>
      <c r="J437" s="220">
        <v>0</v>
      </c>
      <c r="K437" s="220">
        <v>0</v>
      </c>
      <c r="L437" s="220">
        <v>0</v>
      </c>
      <c r="M437" s="220">
        <v>0</v>
      </c>
      <c r="N437" s="220">
        <v>0</v>
      </c>
      <c r="O437" s="220">
        <v>0</v>
      </c>
      <c r="P437" s="220">
        <f t="shared" si="76"/>
        <v>0</v>
      </c>
      <c r="Q437" s="220">
        <v>0</v>
      </c>
      <c r="R437" s="220">
        <v>0</v>
      </c>
      <c r="S437" s="220">
        <v>0</v>
      </c>
      <c r="T437" s="220">
        <v>0</v>
      </c>
      <c r="U437" s="220">
        <v>0</v>
      </c>
      <c r="V437" s="220">
        <v>0</v>
      </c>
      <c r="W437" s="220">
        <v>0</v>
      </c>
      <c r="X437" s="220">
        <v>0</v>
      </c>
      <c r="Y437" s="220">
        <v>0</v>
      </c>
      <c r="Z437" s="220">
        <v>0</v>
      </c>
      <c r="AA437" s="220">
        <v>0</v>
      </c>
      <c r="AB437" s="220">
        <v>0</v>
      </c>
      <c r="AC437" s="220">
        <v>0</v>
      </c>
      <c r="AD437" s="220">
        <v>0</v>
      </c>
      <c r="AE437" s="220">
        <v>0</v>
      </c>
      <c r="AF437" s="220">
        <v>0</v>
      </c>
      <c r="AG437" s="220">
        <f t="shared" si="77"/>
        <v>0</v>
      </c>
      <c r="AH437" s="234"/>
      <c r="AI437" s="235">
        <f t="shared" si="80"/>
        <v>0</v>
      </c>
      <c r="AJ437" s="235">
        <f t="shared" si="80"/>
        <v>0</v>
      </c>
      <c r="AK437" s="235">
        <f t="shared" si="80"/>
        <v>0</v>
      </c>
      <c r="AL437" s="235">
        <f t="shared" si="80"/>
        <v>0</v>
      </c>
      <c r="AM437" s="235">
        <f t="shared" si="80"/>
        <v>0</v>
      </c>
      <c r="AN437" s="235">
        <f t="shared" si="80"/>
        <v>0</v>
      </c>
      <c r="AO437" s="235">
        <f t="shared" si="78"/>
        <v>0</v>
      </c>
      <c r="AP437" s="235">
        <f t="shared" si="78"/>
        <v>0</v>
      </c>
      <c r="AQ437" s="235">
        <f t="shared" si="78"/>
        <v>0</v>
      </c>
      <c r="AR437" s="235">
        <f t="shared" si="78"/>
        <v>0</v>
      </c>
      <c r="AS437" s="235">
        <f t="shared" si="78"/>
        <v>0</v>
      </c>
      <c r="AT437" s="235">
        <f t="shared" si="78"/>
        <v>0</v>
      </c>
      <c r="AU437" s="236">
        <f t="shared" si="73"/>
        <v>0</v>
      </c>
      <c r="AV437" s="236">
        <f t="shared" si="74"/>
        <v>0</v>
      </c>
      <c r="AW437" s="236">
        <f t="shared" si="74"/>
        <v>0</v>
      </c>
      <c r="AX437" s="236">
        <f t="shared" si="74"/>
        <v>0</v>
      </c>
      <c r="AY437" s="236">
        <f t="shared" si="74"/>
        <v>0</v>
      </c>
      <c r="AZ437" s="236">
        <f t="shared" si="81"/>
        <v>0</v>
      </c>
      <c r="BA437" s="236">
        <f t="shared" si="81"/>
        <v>0</v>
      </c>
      <c r="BB437" s="236">
        <f t="shared" si="81"/>
        <v>0</v>
      </c>
      <c r="BC437" s="236">
        <f t="shared" si="81"/>
        <v>0</v>
      </c>
      <c r="BD437" s="236">
        <f t="shared" si="81"/>
        <v>0</v>
      </c>
      <c r="BE437" s="236">
        <f t="shared" si="81"/>
        <v>0</v>
      </c>
      <c r="BF437" s="236">
        <f t="shared" si="79"/>
        <v>0</v>
      </c>
      <c r="BG437" s="236">
        <f t="shared" si="79"/>
        <v>0</v>
      </c>
      <c r="BH437" s="236">
        <f t="shared" si="79"/>
        <v>0</v>
      </c>
      <c r="BI437" s="236">
        <f t="shared" si="79"/>
        <v>0</v>
      </c>
      <c r="BJ437" s="236">
        <f t="shared" si="79"/>
        <v>0</v>
      </c>
      <c r="BK437" s="236">
        <f t="shared" si="79"/>
        <v>0</v>
      </c>
      <c r="BL437" s="235">
        <f t="shared" si="75"/>
        <v>0</v>
      </c>
      <c r="BM437" s="234"/>
      <c r="BN437" s="234"/>
      <c r="BO437" s="234"/>
      <c r="BP437" s="234"/>
      <c r="BQ437" s="234"/>
      <c r="BR437" s="234"/>
      <c r="BS437" s="234"/>
      <c r="BT437" s="234"/>
      <c r="BU437" s="234"/>
      <c r="BV437" s="234"/>
      <c r="BW437" s="234"/>
      <c r="BX437" s="234"/>
      <c r="BY437" s="234"/>
      <c r="BZ437" s="234"/>
      <c r="CA437" s="234"/>
      <c r="CB437" s="234"/>
      <c r="CC437" s="234"/>
      <c r="CD437" s="234"/>
      <c r="CE437" s="234"/>
      <c r="CF437" s="234"/>
      <c r="CG437" s="234"/>
      <c r="CH437" s="234"/>
      <c r="CI437" s="234"/>
    </row>
    <row r="438" spans="1:87">
      <c r="A438" s="234" t="s">
        <v>651</v>
      </c>
      <c r="B438" s="292">
        <v>0</v>
      </c>
      <c r="C438" s="292">
        <v>0</v>
      </c>
      <c r="D438" s="220">
        <v>0</v>
      </c>
      <c r="E438" s="220">
        <v>0</v>
      </c>
      <c r="F438" s="220">
        <v>8196.86</v>
      </c>
      <c r="G438" s="220">
        <v>16393.71</v>
      </c>
      <c r="H438" s="220">
        <v>16393.71</v>
      </c>
      <c r="I438" s="220">
        <v>16393.71</v>
      </c>
      <c r="J438" s="220">
        <v>16393.71</v>
      </c>
      <c r="K438" s="220">
        <v>16393.71</v>
      </c>
      <c r="L438" s="220">
        <v>16393.71</v>
      </c>
      <c r="M438" s="220">
        <v>16393.71</v>
      </c>
      <c r="N438" s="220">
        <v>16393.71</v>
      </c>
      <c r="O438" s="220">
        <v>16393.71</v>
      </c>
      <c r="P438" s="220">
        <f t="shared" si="76"/>
        <v>155740.24999999997</v>
      </c>
      <c r="Q438" s="220">
        <v>16393.71</v>
      </c>
      <c r="R438" s="220">
        <v>16393.71</v>
      </c>
      <c r="S438" s="220">
        <v>16393.71</v>
      </c>
      <c r="T438" s="220">
        <v>16393.71</v>
      </c>
      <c r="U438" s="220">
        <v>16393.71</v>
      </c>
      <c r="V438" s="220">
        <v>16393.71</v>
      </c>
      <c r="W438" s="220">
        <v>16393.71</v>
      </c>
      <c r="X438" s="220">
        <v>16393.71</v>
      </c>
      <c r="Y438" s="220">
        <v>16393.71</v>
      </c>
      <c r="Z438" s="220">
        <v>16393.71</v>
      </c>
      <c r="AA438" s="220">
        <v>16393.71</v>
      </c>
      <c r="AB438" s="220">
        <v>16393.71</v>
      </c>
      <c r="AC438" s="220">
        <v>16393.71</v>
      </c>
      <c r="AD438" s="220">
        <v>16393.71</v>
      </c>
      <c r="AE438" s="220">
        <v>16393.71</v>
      </c>
      <c r="AF438" s="220">
        <v>16393.71</v>
      </c>
      <c r="AG438" s="220">
        <f t="shared" si="77"/>
        <v>196724.51999999993</v>
      </c>
      <c r="AH438" s="234"/>
      <c r="AI438" s="235">
        <f t="shared" si="80"/>
        <v>0</v>
      </c>
      <c r="AJ438" s="235">
        <f t="shared" si="80"/>
        <v>0</v>
      </c>
      <c r="AK438" s="235">
        <f t="shared" si="80"/>
        <v>0</v>
      </c>
      <c r="AL438" s="235">
        <f t="shared" si="80"/>
        <v>0</v>
      </c>
      <c r="AM438" s="235">
        <f t="shared" si="80"/>
        <v>0</v>
      </c>
      <c r="AN438" s="235">
        <f t="shared" si="80"/>
        <v>0</v>
      </c>
      <c r="AO438" s="235">
        <f t="shared" si="78"/>
        <v>0</v>
      </c>
      <c r="AP438" s="235">
        <f t="shared" si="78"/>
        <v>0</v>
      </c>
      <c r="AQ438" s="235">
        <f t="shared" si="78"/>
        <v>0</v>
      </c>
      <c r="AR438" s="235">
        <f t="shared" si="78"/>
        <v>0</v>
      </c>
      <c r="AS438" s="235">
        <f t="shared" si="78"/>
        <v>0</v>
      </c>
      <c r="AT438" s="235">
        <f t="shared" si="78"/>
        <v>0</v>
      </c>
      <c r="AU438" s="236">
        <f t="shared" si="73"/>
        <v>0</v>
      </c>
      <c r="AV438" s="236">
        <f t="shared" si="74"/>
        <v>0</v>
      </c>
      <c r="AW438" s="236">
        <f t="shared" si="74"/>
        <v>0</v>
      </c>
      <c r="AX438" s="236">
        <f t="shared" si="74"/>
        <v>0</v>
      </c>
      <c r="AY438" s="236">
        <f t="shared" si="74"/>
        <v>0</v>
      </c>
      <c r="AZ438" s="236">
        <f t="shared" si="81"/>
        <v>0</v>
      </c>
      <c r="BA438" s="236">
        <f t="shared" si="81"/>
        <v>0</v>
      </c>
      <c r="BB438" s="236">
        <f t="shared" si="81"/>
        <v>0</v>
      </c>
      <c r="BC438" s="236">
        <f t="shared" si="81"/>
        <v>0</v>
      </c>
      <c r="BD438" s="236">
        <f t="shared" si="81"/>
        <v>0</v>
      </c>
      <c r="BE438" s="236">
        <f t="shared" si="81"/>
        <v>0</v>
      </c>
      <c r="BF438" s="236">
        <f t="shared" si="79"/>
        <v>0</v>
      </c>
      <c r="BG438" s="236">
        <f t="shared" si="79"/>
        <v>0</v>
      </c>
      <c r="BH438" s="236">
        <f t="shared" si="79"/>
        <v>0</v>
      </c>
      <c r="BI438" s="236">
        <f t="shared" si="79"/>
        <v>0</v>
      </c>
      <c r="BJ438" s="236">
        <f t="shared" si="79"/>
        <v>0</v>
      </c>
      <c r="BK438" s="236">
        <f t="shared" si="79"/>
        <v>0</v>
      </c>
      <c r="BL438" s="235">
        <f t="shared" si="75"/>
        <v>0</v>
      </c>
      <c r="BM438" s="234"/>
      <c r="BN438" s="234"/>
      <c r="BO438" s="234"/>
      <c r="BP438" s="234"/>
      <c r="BQ438" s="234"/>
      <c r="BR438" s="234"/>
      <c r="BS438" s="234"/>
      <c r="BT438" s="234"/>
      <c r="BU438" s="234"/>
      <c r="BV438" s="234"/>
      <c r="BW438" s="234"/>
      <c r="BX438" s="234"/>
      <c r="BY438" s="234"/>
      <c r="BZ438" s="234"/>
      <c r="CA438" s="234"/>
      <c r="CB438" s="234"/>
      <c r="CC438" s="234"/>
      <c r="CD438" s="234"/>
      <c r="CE438" s="234"/>
      <c r="CF438" s="234"/>
      <c r="CG438" s="234"/>
      <c r="CH438" s="234"/>
      <c r="CI438" s="234"/>
    </row>
    <row r="439" spans="1:87">
      <c r="A439" s="234" t="s">
        <v>652</v>
      </c>
      <c r="B439" s="292">
        <v>1.8100000000000002E-2</v>
      </c>
      <c r="C439" s="292">
        <v>1.8100000000000002E-2</v>
      </c>
      <c r="D439" s="220">
        <v>1278702.8900000001</v>
      </c>
      <c r="E439" s="220">
        <v>1278702.8900000001</v>
      </c>
      <c r="F439" s="220">
        <v>1281523.57</v>
      </c>
      <c r="G439" s="220">
        <v>1284344.25</v>
      </c>
      <c r="H439" s="220">
        <v>1284344.25</v>
      </c>
      <c r="I439" s="220">
        <v>1284344.25</v>
      </c>
      <c r="J439" s="220">
        <v>1285126.645</v>
      </c>
      <c r="K439" s="220">
        <v>1285909.04</v>
      </c>
      <c r="L439" s="220">
        <v>1285909.04</v>
      </c>
      <c r="M439" s="220">
        <v>1285909.04</v>
      </c>
      <c r="N439" s="220">
        <v>1285909.04</v>
      </c>
      <c r="O439" s="220">
        <v>1285909.04</v>
      </c>
      <c r="P439" s="220">
        <f t="shared" si="76"/>
        <v>15406633.944999997</v>
      </c>
      <c r="Q439" s="220">
        <v>1285909.04</v>
      </c>
      <c r="R439" s="220">
        <v>1285909.04</v>
      </c>
      <c r="S439" s="220">
        <v>1285909.04</v>
      </c>
      <c r="T439" s="220">
        <v>1285909.04</v>
      </c>
      <c r="U439" s="220">
        <v>1285909.04</v>
      </c>
      <c r="V439" s="220">
        <v>1285909.04</v>
      </c>
      <c r="W439" s="220">
        <v>1285909.04</v>
      </c>
      <c r="X439" s="220">
        <v>1285909.04</v>
      </c>
      <c r="Y439" s="220">
        <v>1285909.04</v>
      </c>
      <c r="Z439" s="220">
        <v>1285909.04</v>
      </c>
      <c r="AA439" s="220">
        <v>1285909.04</v>
      </c>
      <c r="AB439" s="220">
        <v>1285909.04</v>
      </c>
      <c r="AC439" s="220">
        <v>1285909.04</v>
      </c>
      <c r="AD439" s="220">
        <v>1285909.04</v>
      </c>
      <c r="AE439" s="220">
        <v>1285909.04</v>
      </c>
      <c r="AF439" s="220">
        <v>1285909.04</v>
      </c>
      <c r="AG439" s="220">
        <f t="shared" si="77"/>
        <v>15430908.479999997</v>
      </c>
      <c r="AH439" s="234"/>
      <c r="AI439" s="235">
        <f t="shared" si="80"/>
        <v>1928.71</v>
      </c>
      <c r="AJ439" s="235">
        <f t="shared" si="80"/>
        <v>1928.71</v>
      </c>
      <c r="AK439" s="235">
        <f t="shared" si="80"/>
        <v>1932.96</v>
      </c>
      <c r="AL439" s="235">
        <f t="shared" si="80"/>
        <v>1937.22</v>
      </c>
      <c r="AM439" s="235">
        <f t="shared" si="80"/>
        <v>1937.22</v>
      </c>
      <c r="AN439" s="235">
        <f t="shared" si="80"/>
        <v>1937.22</v>
      </c>
      <c r="AO439" s="235">
        <f t="shared" si="78"/>
        <v>1938.4</v>
      </c>
      <c r="AP439" s="235">
        <f t="shared" si="78"/>
        <v>1939.58</v>
      </c>
      <c r="AQ439" s="235">
        <f t="shared" si="78"/>
        <v>1939.58</v>
      </c>
      <c r="AR439" s="235">
        <f t="shared" si="78"/>
        <v>1939.58</v>
      </c>
      <c r="AS439" s="235">
        <f t="shared" si="78"/>
        <v>1939.58</v>
      </c>
      <c r="AT439" s="235">
        <f t="shared" si="78"/>
        <v>1939.58</v>
      </c>
      <c r="AU439" s="236">
        <f t="shared" si="73"/>
        <v>23238.340000000004</v>
      </c>
      <c r="AV439" s="236">
        <f t="shared" si="74"/>
        <v>1939.58</v>
      </c>
      <c r="AW439" s="236">
        <f t="shared" si="74"/>
        <v>1939.58</v>
      </c>
      <c r="AX439" s="236">
        <f t="shared" si="74"/>
        <v>1939.58</v>
      </c>
      <c r="AY439" s="236">
        <f t="shared" si="74"/>
        <v>1939.58</v>
      </c>
      <c r="AZ439" s="236">
        <f t="shared" si="81"/>
        <v>1939.58</v>
      </c>
      <c r="BA439" s="236">
        <f t="shared" si="81"/>
        <v>1939.58</v>
      </c>
      <c r="BB439" s="236">
        <f t="shared" si="81"/>
        <v>1939.58</v>
      </c>
      <c r="BC439" s="236">
        <f t="shared" si="81"/>
        <v>1939.58</v>
      </c>
      <c r="BD439" s="236">
        <f t="shared" si="81"/>
        <v>1939.58</v>
      </c>
      <c r="BE439" s="236">
        <f t="shared" si="81"/>
        <v>1939.58</v>
      </c>
      <c r="BF439" s="236">
        <f t="shared" si="79"/>
        <v>1939.58</v>
      </c>
      <c r="BG439" s="236">
        <f t="shared" si="79"/>
        <v>1939.58</v>
      </c>
      <c r="BH439" s="236">
        <f t="shared" si="79"/>
        <v>1939.58</v>
      </c>
      <c r="BI439" s="236">
        <f t="shared" si="79"/>
        <v>1939.58</v>
      </c>
      <c r="BJ439" s="236">
        <f t="shared" si="79"/>
        <v>1939.58</v>
      </c>
      <c r="BK439" s="236">
        <f t="shared" si="79"/>
        <v>1939.58</v>
      </c>
      <c r="BL439" s="235">
        <f t="shared" si="75"/>
        <v>23274.960000000006</v>
      </c>
      <c r="BM439" s="234"/>
      <c r="BN439" s="234"/>
      <c r="BO439" s="234"/>
      <c r="BP439" s="234"/>
      <c r="BQ439" s="234"/>
      <c r="BR439" s="234"/>
      <c r="BS439" s="234"/>
      <c r="BT439" s="234"/>
      <c r="BU439" s="234"/>
      <c r="BV439" s="234"/>
      <c r="BW439" s="234"/>
      <c r="BX439" s="234"/>
      <c r="BY439" s="234"/>
      <c r="BZ439" s="234"/>
      <c r="CA439" s="234"/>
      <c r="CB439" s="234"/>
      <c r="CC439" s="234"/>
      <c r="CD439" s="234"/>
      <c r="CE439" s="234"/>
      <c r="CF439" s="234"/>
      <c r="CG439" s="234"/>
      <c r="CH439" s="234"/>
      <c r="CI439" s="234"/>
    </row>
    <row r="440" spans="1:87">
      <c r="A440" s="234" t="s">
        <v>653</v>
      </c>
      <c r="B440" s="292">
        <v>5.1900000000000002E-2</v>
      </c>
      <c r="C440" s="292">
        <v>5.1900000000000002E-2</v>
      </c>
      <c r="D440" s="220">
        <v>0</v>
      </c>
      <c r="E440" s="220">
        <v>0</v>
      </c>
      <c r="F440" s="220">
        <v>0</v>
      </c>
      <c r="G440" s="220">
        <v>0</v>
      </c>
      <c r="H440" s="220">
        <v>0</v>
      </c>
      <c r="I440" s="220">
        <v>0</v>
      </c>
      <c r="J440" s="220">
        <v>4991727.4349999996</v>
      </c>
      <c r="K440" s="220">
        <v>9983454.8699999992</v>
      </c>
      <c r="L440" s="220">
        <v>9983454.8699999992</v>
      </c>
      <c r="M440" s="220">
        <v>9983454.8699999992</v>
      </c>
      <c r="N440" s="220">
        <v>9983454.8699999992</v>
      </c>
      <c r="O440" s="220">
        <v>9983454.8699999992</v>
      </c>
      <c r="P440" s="220">
        <f t="shared" si="76"/>
        <v>54909001.784999989</v>
      </c>
      <c r="Q440" s="220">
        <v>9983454.8699999992</v>
      </c>
      <c r="R440" s="220">
        <v>9983454.8699999992</v>
      </c>
      <c r="S440" s="220">
        <v>9983454.8699999992</v>
      </c>
      <c r="T440" s="220">
        <v>9983454.8699999992</v>
      </c>
      <c r="U440" s="220">
        <v>0</v>
      </c>
      <c r="V440" s="220">
        <v>0</v>
      </c>
      <c r="W440" s="220">
        <v>0</v>
      </c>
      <c r="X440" s="220">
        <v>0</v>
      </c>
      <c r="Y440" s="220">
        <v>0</v>
      </c>
      <c r="Z440" s="220">
        <v>0</v>
      </c>
      <c r="AA440" s="220">
        <v>0</v>
      </c>
      <c r="AB440" s="220">
        <v>0</v>
      </c>
      <c r="AC440" s="220">
        <v>0</v>
      </c>
      <c r="AD440" s="220">
        <v>0</v>
      </c>
      <c r="AE440" s="220">
        <v>0</v>
      </c>
      <c r="AF440" s="220">
        <v>0</v>
      </c>
      <c r="AG440" s="220">
        <f t="shared" si="77"/>
        <v>0</v>
      </c>
      <c r="AH440" s="234"/>
      <c r="AI440" s="235">
        <f t="shared" si="80"/>
        <v>0</v>
      </c>
      <c r="AJ440" s="235">
        <f t="shared" si="80"/>
        <v>0</v>
      </c>
      <c r="AK440" s="235">
        <f t="shared" si="80"/>
        <v>0</v>
      </c>
      <c r="AL440" s="235">
        <f t="shared" si="80"/>
        <v>0</v>
      </c>
      <c r="AM440" s="235">
        <f t="shared" si="80"/>
        <v>0</v>
      </c>
      <c r="AN440" s="235">
        <f t="shared" si="80"/>
        <v>0</v>
      </c>
      <c r="AO440" s="235">
        <f t="shared" si="78"/>
        <v>21589.22</v>
      </c>
      <c r="AP440" s="235">
        <f t="shared" si="78"/>
        <v>43178.44</v>
      </c>
      <c r="AQ440" s="235">
        <f t="shared" si="78"/>
        <v>43178.44</v>
      </c>
      <c r="AR440" s="235">
        <f t="shared" si="78"/>
        <v>43178.44</v>
      </c>
      <c r="AS440" s="235">
        <f t="shared" si="78"/>
        <v>43178.44</v>
      </c>
      <c r="AT440" s="235">
        <f t="shared" si="78"/>
        <v>43178.44</v>
      </c>
      <c r="AU440" s="236">
        <f t="shared" si="73"/>
        <v>237481.42</v>
      </c>
      <c r="AV440" s="236">
        <f t="shared" si="74"/>
        <v>43178.44</v>
      </c>
      <c r="AW440" s="236">
        <f t="shared" si="74"/>
        <v>43178.44</v>
      </c>
      <c r="AX440" s="236">
        <f t="shared" si="74"/>
        <v>43178.44</v>
      </c>
      <c r="AY440" s="236">
        <f t="shared" si="74"/>
        <v>43178.44</v>
      </c>
      <c r="AZ440" s="236">
        <f t="shared" si="81"/>
        <v>0</v>
      </c>
      <c r="BA440" s="236">
        <f t="shared" si="81"/>
        <v>0</v>
      </c>
      <c r="BB440" s="236">
        <f t="shared" si="81"/>
        <v>0</v>
      </c>
      <c r="BC440" s="236">
        <f t="shared" si="81"/>
        <v>0</v>
      </c>
      <c r="BD440" s="236">
        <f t="shared" si="81"/>
        <v>0</v>
      </c>
      <c r="BE440" s="236">
        <f t="shared" si="81"/>
        <v>0</v>
      </c>
      <c r="BF440" s="236">
        <f t="shared" si="79"/>
        <v>0</v>
      </c>
      <c r="BG440" s="236">
        <f t="shared" si="79"/>
        <v>0</v>
      </c>
      <c r="BH440" s="236">
        <f t="shared" si="79"/>
        <v>0</v>
      </c>
      <c r="BI440" s="236">
        <f t="shared" si="79"/>
        <v>0</v>
      </c>
      <c r="BJ440" s="236">
        <f t="shared" si="79"/>
        <v>0</v>
      </c>
      <c r="BK440" s="236">
        <f t="shared" si="79"/>
        <v>0</v>
      </c>
      <c r="BL440" s="235">
        <f t="shared" si="75"/>
        <v>0</v>
      </c>
      <c r="BM440" s="234"/>
      <c r="BN440" s="234"/>
      <c r="BO440" s="234"/>
      <c r="BP440" s="234"/>
      <c r="BQ440" s="234"/>
      <c r="BR440" s="234"/>
      <c r="BS440" s="234"/>
      <c r="BT440" s="234"/>
      <c r="BU440" s="234"/>
      <c r="BV440" s="234"/>
      <c r="BW440" s="234"/>
      <c r="BX440" s="234"/>
      <c r="BY440" s="234"/>
      <c r="BZ440" s="234"/>
      <c r="CA440" s="234"/>
      <c r="CB440" s="234"/>
      <c r="CC440" s="234"/>
      <c r="CD440" s="234"/>
      <c r="CE440" s="234"/>
      <c r="CF440" s="234"/>
      <c r="CG440" s="234"/>
      <c r="CH440" s="234"/>
      <c r="CI440" s="234"/>
    </row>
    <row r="441" spans="1:87">
      <c r="A441" s="234" t="s">
        <v>654</v>
      </c>
      <c r="B441" s="292">
        <v>5.1900000000000002E-2</v>
      </c>
      <c r="C441" s="292">
        <v>5.1900000000000002E-2</v>
      </c>
      <c r="D441" s="220">
        <v>0</v>
      </c>
      <c r="E441" s="220">
        <v>0</v>
      </c>
      <c r="F441" s="220">
        <v>0</v>
      </c>
      <c r="G441" s="220">
        <v>0</v>
      </c>
      <c r="H441" s="220">
        <v>0</v>
      </c>
      <c r="I441" s="220">
        <v>0</v>
      </c>
      <c r="J441" s="220">
        <v>276632.55499999999</v>
      </c>
      <c r="K441" s="220">
        <v>553265.11</v>
      </c>
      <c r="L441" s="220">
        <v>6741001.6550000003</v>
      </c>
      <c r="M441" s="220">
        <v>12928738.199999999</v>
      </c>
      <c r="N441" s="220">
        <v>12928738.199999999</v>
      </c>
      <c r="O441" s="220">
        <v>12928738.199999999</v>
      </c>
      <c r="P441" s="220">
        <f t="shared" si="76"/>
        <v>46357113.920000002</v>
      </c>
      <c r="Q441" s="220">
        <v>12928738.199999999</v>
      </c>
      <c r="R441" s="220">
        <v>12928738.199999999</v>
      </c>
      <c r="S441" s="220">
        <v>12928738.199999999</v>
      </c>
      <c r="T441" s="220">
        <v>12928738.199999999</v>
      </c>
      <c r="U441" s="220">
        <v>12928738.199999999</v>
      </c>
      <c r="V441" s="220">
        <v>12928738.199999999</v>
      </c>
      <c r="W441" s="220">
        <v>12928738.199999999</v>
      </c>
      <c r="X441" s="220">
        <v>12928738.199999999</v>
      </c>
      <c r="Y441" s="220">
        <v>12928738.199999999</v>
      </c>
      <c r="Z441" s="220">
        <v>12928738.199999999</v>
      </c>
      <c r="AA441" s="220">
        <v>12928738.199999999</v>
      </c>
      <c r="AB441" s="220">
        <v>12928738.199999999</v>
      </c>
      <c r="AC441" s="220">
        <v>12928738.199999999</v>
      </c>
      <c r="AD441" s="220">
        <v>12928738.199999999</v>
      </c>
      <c r="AE441" s="220">
        <v>12928738.199999999</v>
      </c>
      <c r="AF441" s="220">
        <v>12928738.199999999</v>
      </c>
      <c r="AG441" s="220">
        <f t="shared" si="77"/>
        <v>155144858.40000001</v>
      </c>
      <c r="AH441" s="234"/>
      <c r="AI441" s="235">
        <f t="shared" si="80"/>
        <v>0</v>
      </c>
      <c r="AJ441" s="235">
        <f t="shared" si="80"/>
        <v>0</v>
      </c>
      <c r="AK441" s="235">
        <f t="shared" si="80"/>
        <v>0</v>
      </c>
      <c r="AL441" s="235">
        <f t="shared" si="80"/>
        <v>0</v>
      </c>
      <c r="AM441" s="235">
        <f t="shared" si="80"/>
        <v>0</v>
      </c>
      <c r="AN441" s="235">
        <f t="shared" si="80"/>
        <v>0</v>
      </c>
      <c r="AO441" s="235">
        <f t="shared" si="78"/>
        <v>1196.44</v>
      </c>
      <c r="AP441" s="235">
        <f t="shared" si="78"/>
        <v>2392.87</v>
      </c>
      <c r="AQ441" s="235">
        <f t="shared" si="78"/>
        <v>29154.83</v>
      </c>
      <c r="AR441" s="235">
        <f t="shared" si="78"/>
        <v>55916.79</v>
      </c>
      <c r="AS441" s="235">
        <f t="shared" si="78"/>
        <v>55916.79</v>
      </c>
      <c r="AT441" s="235">
        <f t="shared" si="78"/>
        <v>55916.79</v>
      </c>
      <c r="AU441" s="236">
        <f t="shared" si="73"/>
        <v>200494.51</v>
      </c>
      <c r="AV441" s="236">
        <f t="shared" si="74"/>
        <v>55916.79</v>
      </c>
      <c r="AW441" s="236">
        <f t="shared" si="74"/>
        <v>55916.79</v>
      </c>
      <c r="AX441" s="236">
        <f t="shared" si="74"/>
        <v>55916.79</v>
      </c>
      <c r="AY441" s="236">
        <f t="shared" si="74"/>
        <v>55916.79</v>
      </c>
      <c r="AZ441" s="236">
        <f t="shared" si="81"/>
        <v>55916.79</v>
      </c>
      <c r="BA441" s="236">
        <f t="shared" si="81"/>
        <v>55916.79</v>
      </c>
      <c r="BB441" s="236">
        <f t="shared" si="81"/>
        <v>55916.79</v>
      </c>
      <c r="BC441" s="236">
        <f t="shared" si="81"/>
        <v>55916.79</v>
      </c>
      <c r="BD441" s="236">
        <f t="shared" si="81"/>
        <v>55916.79</v>
      </c>
      <c r="BE441" s="236">
        <f t="shared" si="81"/>
        <v>55916.79</v>
      </c>
      <c r="BF441" s="236">
        <f t="shared" si="79"/>
        <v>55916.79</v>
      </c>
      <c r="BG441" s="236">
        <f t="shared" si="79"/>
        <v>55916.79</v>
      </c>
      <c r="BH441" s="236">
        <f t="shared" si="79"/>
        <v>55916.79</v>
      </c>
      <c r="BI441" s="236">
        <f t="shared" si="79"/>
        <v>55916.79</v>
      </c>
      <c r="BJ441" s="236">
        <f t="shared" si="79"/>
        <v>55916.79</v>
      </c>
      <c r="BK441" s="236">
        <f t="shared" si="79"/>
        <v>55916.79</v>
      </c>
      <c r="BL441" s="235">
        <f t="shared" si="75"/>
        <v>671001.48</v>
      </c>
      <c r="BM441" s="234"/>
      <c r="BN441" s="235"/>
      <c r="BO441" s="235">
        <f>BL441</f>
        <v>671001.48</v>
      </c>
      <c r="BP441" s="234"/>
      <c r="BQ441" s="234"/>
      <c r="BR441" s="234"/>
      <c r="BS441" s="234"/>
      <c r="BT441" s="234"/>
      <c r="BU441" s="234"/>
      <c r="BV441" s="234"/>
      <c r="BW441" s="234"/>
      <c r="BX441" s="234"/>
      <c r="BY441" s="234"/>
      <c r="BZ441" s="234"/>
      <c r="CA441" s="234"/>
      <c r="CB441" s="234"/>
      <c r="CC441" s="234"/>
      <c r="CD441" s="234"/>
      <c r="CE441" s="234"/>
      <c r="CF441" s="234"/>
      <c r="CG441" s="234"/>
      <c r="CH441" s="234"/>
      <c r="CI441" s="234"/>
    </row>
    <row r="442" spans="1:87">
      <c r="A442" s="234" t="s">
        <v>655</v>
      </c>
      <c r="B442" s="292">
        <v>5.1900000000000002E-2</v>
      </c>
      <c r="C442" s="292">
        <v>5.1900000000000002E-2</v>
      </c>
      <c r="D442" s="220">
        <v>0</v>
      </c>
      <c r="E442" s="220">
        <v>0</v>
      </c>
      <c r="F442" s="220">
        <v>0</v>
      </c>
      <c r="G442" s="220">
        <v>0</v>
      </c>
      <c r="H442" s="220">
        <v>0</v>
      </c>
      <c r="I442" s="220">
        <v>0</v>
      </c>
      <c r="J442" s="220">
        <v>0</v>
      </c>
      <c r="K442" s="220">
        <v>0</v>
      </c>
      <c r="L442" s="220">
        <v>0</v>
      </c>
      <c r="M442" s="220">
        <v>0</v>
      </c>
      <c r="N442" s="220">
        <v>0</v>
      </c>
      <c r="O442" s="220">
        <v>0</v>
      </c>
      <c r="P442" s="220">
        <f t="shared" si="76"/>
        <v>0</v>
      </c>
      <c r="Q442" s="220">
        <v>0</v>
      </c>
      <c r="R442" s="220">
        <v>0</v>
      </c>
      <c r="S442" s="220">
        <v>0</v>
      </c>
      <c r="T442" s="220">
        <v>0</v>
      </c>
      <c r="U442" s="220">
        <v>0</v>
      </c>
      <c r="V442" s="220">
        <v>0</v>
      </c>
      <c r="W442" s="220">
        <v>0</v>
      </c>
      <c r="X442" s="220">
        <v>0</v>
      </c>
      <c r="Y442" s="220">
        <v>0</v>
      </c>
      <c r="Z442" s="220">
        <v>0</v>
      </c>
      <c r="AA442" s="220">
        <v>0</v>
      </c>
      <c r="AB442" s="220">
        <v>0</v>
      </c>
      <c r="AC442" s="220">
        <v>0</v>
      </c>
      <c r="AD442" s="220">
        <v>0</v>
      </c>
      <c r="AE442" s="220">
        <v>0</v>
      </c>
      <c r="AF442" s="220">
        <v>0</v>
      </c>
      <c r="AG442" s="220">
        <f t="shared" si="77"/>
        <v>0</v>
      </c>
      <c r="AH442" s="234"/>
      <c r="AI442" s="235">
        <f t="shared" si="80"/>
        <v>0</v>
      </c>
      <c r="AJ442" s="235">
        <f t="shared" si="80"/>
        <v>0</v>
      </c>
      <c r="AK442" s="235">
        <f t="shared" si="80"/>
        <v>0</v>
      </c>
      <c r="AL442" s="235">
        <f t="shared" si="80"/>
        <v>0</v>
      </c>
      <c r="AM442" s="235">
        <f t="shared" si="80"/>
        <v>0</v>
      </c>
      <c r="AN442" s="235">
        <f t="shared" si="80"/>
        <v>0</v>
      </c>
      <c r="AO442" s="235">
        <f t="shared" si="78"/>
        <v>0</v>
      </c>
      <c r="AP442" s="235">
        <f t="shared" si="78"/>
        <v>0</v>
      </c>
      <c r="AQ442" s="235">
        <f t="shared" si="78"/>
        <v>0</v>
      </c>
      <c r="AR442" s="235">
        <f t="shared" si="78"/>
        <v>0</v>
      </c>
      <c r="AS442" s="235">
        <f t="shared" si="78"/>
        <v>0</v>
      </c>
      <c r="AT442" s="235">
        <f t="shared" si="78"/>
        <v>0</v>
      </c>
      <c r="AU442" s="236">
        <f t="shared" si="73"/>
        <v>0</v>
      </c>
      <c r="AV442" s="236">
        <f t="shared" si="74"/>
        <v>0</v>
      </c>
      <c r="AW442" s="236">
        <f t="shared" si="74"/>
        <v>0</v>
      </c>
      <c r="AX442" s="236">
        <f t="shared" si="74"/>
        <v>0</v>
      </c>
      <c r="AY442" s="236">
        <f t="shared" si="74"/>
        <v>0</v>
      </c>
      <c r="AZ442" s="236">
        <f t="shared" si="81"/>
        <v>0</v>
      </c>
      <c r="BA442" s="236">
        <f t="shared" si="81"/>
        <v>0</v>
      </c>
      <c r="BB442" s="236">
        <f t="shared" si="81"/>
        <v>0</v>
      </c>
      <c r="BC442" s="236">
        <f t="shared" si="81"/>
        <v>0</v>
      </c>
      <c r="BD442" s="236">
        <f t="shared" si="81"/>
        <v>0</v>
      </c>
      <c r="BE442" s="236">
        <f t="shared" si="81"/>
        <v>0</v>
      </c>
      <c r="BF442" s="236">
        <f t="shared" si="79"/>
        <v>0</v>
      </c>
      <c r="BG442" s="236">
        <f t="shared" si="79"/>
        <v>0</v>
      </c>
      <c r="BH442" s="236">
        <f t="shared" si="79"/>
        <v>0</v>
      </c>
      <c r="BI442" s="236">
        <f t="shared" si="79"/>
        <v>0</v>
      </c>
      <c r="BJ442" s="236">
        <f t="shared" si="79"/>
        <v>0</v>
      </c>
      <c r="BK442" s="236">
        <f t="shared" si="79"/>
        <v>0</v>
      </c>
      <c r="BL442" s="235">
        <f t="shared" si="75"/>
        <v>0</v>
      </c>
      <c r="BM442" s="234"/>
      <c r="BN442" s="234"/>
      <c r="BO442" s="234"/>
      <c r="BP442" s="234"/>
      <c r="BQ442" s="234"/>
      <c r="BR442" s="234"/>
      <c r="BS442" s="234"/>
      <c r="BT442" s="234"/>
      <c r="BU442" s="234"/>
      <c r="BV442" s="234"/>
      <c r="BW442" s="234"/>
      <c r="BX442" s="234"/>
      <c r="BY442" s="234"/>
      <c r="BZ442" s="234"/>
      <c r="CA442" s="234"/>
      <c r="CB442" s="234"/>
      <c r="CC442" s="234"/>
      <c r="CD442" s="234"/>
      <c r="CE442" s="234"/>
      <c r="CF442" s="234"/>
      <c r="CG442" s="234"/>
      <c r="CH442" s="234"/>
      <c r="CI442" s="234"/>
    </row>
    <row r="443" spans="1:87">
      <c r="A443" s="234" t="s">
        <v>656</v>
      </c>
      <c r="B443" s="292">
        <v>5.1900000000000002E-2</v>
      </c>
      <c r="C443" s="292">
        <v>5.1900000000000002E-2</v>
      </c>
      <c r="D443" s="220">
        <v>0</v>
      </c>
      <c r="E443" s="220">
        <v>0</v>
      </c>
      <c r="F443" s="220">
        <v>12503918.84</v>
      </c>
      <c r="G443" s="220">
        <v>25007837.670000002</v>
      </c>
      <c r="H443" s="220">
        <v>25007837.670000002</v>
      </c>
      <c r="I443" s="220">
        <v>25007837.670000002</v>
      </c>
      <c r="J443" s="220">
        <v>25007837.670000002</v>
      </c>
      <c r="K443" s="220">
        <v>25007837.670000002</v>
      </c>
      <c r="L443" s="220">
        <v>25007837.670000002</v>
      </c>
      <c r="M443" s="220">
        <v>25007837.670000002</v>
      </c>
      <c r="N443" s="220">
        <v>25007837.670000002</v>
      </c>
      <c r="O443" s="220">
        <v>25007837.670000002</v>
      </c>
      <c r="P443" s="220">
        <f t="shared" si="76"/>
        <v>237574457.87000006</v>
      </c>
      <c r="Q443" s="220">
        <v>25007837.670000002</v>
      </c>
      <c r="R443" s="220">
        <v>25007837.670000002</v>
      </c>
      <c r="S443" s="220">
        <v>25007837.670000002</v>
      </c>
      <c r="T443" s="220">
        <v>25007837.670000002</v>
      </c>
      <c r="U443" s="220">
        <v>25007837.670000002</v>
      </c>
      <c r="V443" s="220">
        <v>25007837.670000002</v>
      </c>
      <c r="W443" s="220">
        <v>25007837.670000002</v>
      </c>
      <c r="X443" s="220">
        <v>25007837.670000002</v>
      </c>
      <c r="Y443" s="220">
        <v>25007837.670000002</v>
      </c>
      <c r="Z443" s="220">
        <v>25007837.670000002</v>
      </c>
      <c r="AA443" s="220">
        <v>25007837.670000002</v>
      </c>
      <c r="AB443" s="220">
        <v>25007837.670000002</v>
      </c>
      <c r="AC443" s="220">
        <v>25007837.670000002</v>
      </c>
      <c r="AD443" s="220">
        <v>25007837.670000002</v>
      </c>
      <c r="AE443" s="220">
        <v>25007837.670000002</v>
      </c>
      <c r="AF443" s="220">
        <v>25007837.670000002</v>
      </c>
      <c r="AG443" s="220">
        <f t="shared" si="77"/>
        <v>300094052.04000008</v>
      </c>
      <c r="AH443" s="234"/>
      <c r="AI443" s="235">
        <f t="shared" si="80"/>
        <v>0</v>
      </c>
      <c r="AJ443" s="235">
        <f t="shared" si="80"/>
        <v>0</v>
      </c>
      <c r="AK443" s="235">
        <f t="shared" si="80"/>
        <v>54079.45</v>
      </c>
      <c r="AL443" s="235">
        <f t="shared" si="80"/>
        <v>108158.9</v>
      </c>
      <c r="AM443" s="235">
        <f t="shared" si="80"/>
        <v>108158.9</v>
      </c>
      <c r="AN443" s="235">
        <f t="shared" si="80"/>
        <v>108158.9</v>
      </c>
      <c r="AO443" s="235">
        <f t="shared" si="78"/>
        <v>108158.9</v>
      </c>
      <c r="AP443" s="235">
        <f t="shared" si="78"/>
        <v>108158.9</v>
      </c>
      <c r="AQ443" s="235">
        <f t="shared" si="78"/>
        <v>108158.9</v>
      </c>
      <c r="AR443" s="235">
        <f t="shared" si="78"/>
        <v>108158.9</v>
      </c>
      <c r="AS443" s="235">
        <f t="shared" si="78"/>
        <v>108158.9</v>
      </c>
      <c r="AT443" s="235">
        <f t="shared" si="78"/>
        <v>108158.9</v>
      </c>
      <c r="AU443" s="236">
        <f t="shared" si="73"/>
        <v>1027509.5500000002</v>
      </c>
      <c r="AV443" s="236">
        <f t="shared" si="74"/>
        <v>108158.9</v>
      </c>
      <c r="AW443" s="236">
        <f t="shared" si="74"/>
        <v>108158.9</v>
      </c>
      <c r="AX443" s="236">
        <f t="shared" si="74"/>
        <v>108158.9</v>
      </c>
      <c r="AY443" s="236">
        <f t="shared" si="74"/>
        <v>108158.9</v>
      </c>
      <c r="AZ443" s="236">
        <f t="shared" si="81"/>
        <v>108158.9</v>
      </c>
      <c r="BA443" s="236">
        <f t="shared" si="81"/>
        <v>108158.9</v>
      </c>
      <c r="BB443" s="236">
        <f t="shared" si="81"/>
        <v>108158.9</v>
      </c>
      <c r="BC443" s="236">
        <f t="shared" si="81"/>
        <v>108158.9</v>
      </c>
      <c r="BD443" s="236">
        <f t="shared" si="81"/>
        <v>108158.9</v>
      </c>
      <c r="BE443" s="236">
        <f t="shared" si="81"/>
        <v>108158.9</v>
      </c>
      <c r="BF443" s="236">
        <f t="shared" si="79"/>
        <v>108158.9</v>
      </c>
      <c r="BG443" s="236">
        <f t="shared" si="79"/>
        <v>108158.9</v>
      </c>
      <c r="BH443" s="236">
        <f t="shared" si="79"/>
        <v>108158.9</v>
      </c>
      <c r="BI443" s="236">
        <f t="shared" si="79"/>
        <v>108158.9</v>
      </c>
      <c r="BJ443" s="236">
        <f t="shared" si="79"/>
        <v>108158.9</v>
      </c>
      <c r="BK443" s="236">
        <f t="shared" si="79"/>
        <v>108158.9</v>
      </c>
      <c r="BL443" s="235">
        <f t="shared" si="75"/>
        <v>1297906.7999999998</v>
      </c>
      <c r="BM443" s="234"/>
      <c r="BN443" s="235"/>
      <c r="BO443" s="235">
        <f t="shared" ref="BO443:BO449" si="82">BL443</f>
        <v>1297906.7999999998</v>
      </c>
      <c r="BP443" s="234"/>
      <c r="BQ443" s="234"/>
      <c r="BR443" s="234"/>
      <c r="BS443" s="234"/>
      <c r="BT443" s="234"/>
      <c r="BU443" s="234"/>
      <c r="BV443" s="234"/>
      <c r="BW443" s="234"/>
      <c r="BX443" s="234"/>
      <c r="BY443" s="234"/>
      <c r="BZ443" s="234"/>
      <c r="CA443" s="234"/>
      <c r="CB443" s="234"/>
      <c r="CC443" s="234"/>
      <c r="CD443" s="234"/>
      <c r="CE443" s="234"/>
      <c r="CF443" s="234"/>
      <c r="CG443" s="234"/>
      <c r="CH443" s="234"/>
      <c r="CI443" s="234"/>
    </row>
    <row r="444" spans="1:87">
      <c r="A444" s="234" t="s">
        <v>657</v>
      </c>
      <c r="B444" s="292">
        <v>4.3500000000000004E-2</v>
      </c>
      <c r="C444" s="292">
        <v>4.3500000000000004E-2</v>
      </c>
      <c r="D444" s="220">
        <v>0</v>
      </c>
      <c r="E444" s="220">
        <v>0</v>
      </c>
      <c r="F444" s="220">
        <v>0</v>
      </c>
      <c r="G444" s="220">
        <v>0</v>
      </c>
      <c r="H444" s="220">
        <v>0</v>
      </c>
      <c r="I444" s="220">
        <v>0</v>
      </c>
      <c r="J444" s="220">
        <v>1327238.575</v>
      </c>
      <c r="K444" s="220">
        <v>3179477.15</v>
      </c>
      <c r="L444" s="220">
        <v>4229477.1500000004</v>
      </c>
      <c r="M444" s="220">
        <v>5583322.1850000005</v>
      </c>
      <c r="N444" s="220">
        <v>6937167.2200000007</v>
      </c>
      <c r="O444" s="220">
        <v>8237167.2200000007</v>
      </c>
      <c r="P444" s="220">
        <f t="shared" si="76"/>
        <v>29493849.5</v>
      </c>
      <c r="Q444" s="220">
        <v>9787167.2200000007</v>
      </c>
      <c r="R444" s="220">
        <v>11337167.220000001</v>
      </c>
      <c r="S444" s="220">
        <v>12387167.220000001</v>
      </c>
      <c r="T444" s="220">
        <v>13187167.220000001</v>
      </c>
      <c r="U444" s="220">
        <v>14212167.220000001</v>
      </c>
      <c r="V444" s="220">
        <v>14712167.220000001</v>
      </c>
      <c r="W444" s="220">
        <v>14712167.220000001</v>
      </c>
      <c r="X444" s="220">
        <v>14712167.220000001</v>
      </c>
      <c r="Y444" s="220">
        <v>14712167.220000001</v>
      </c>
      <c r="Z444" s="220">
        <v>39574748.770000003</v>
      </c>
      <c r="AA444" s="220">
        <v>64437330.32</v>
      </c>
      <c r="AB444" s="220">
        <v>64437330.32</v>
      </c>
      <c r="AC444" s="220">
        <v>64437330.32</v>
      </c>
      <c r="AD444" s="220">
        <v>64437330.32</v>
      </c>
      <c r="AE444" s="220">
        <v>64437330.32</v>
      </c>
      <c r="AF444" s="220">
        <v>64437330.32</v>
      </c>
      <c r="AG444" s="220">
        <f t="shared" si="77"/>
        <v>499259566.78999996</v>
      </c>
      <c r="AH444" s="234"/>
      <c r="AI444" s="235">
        <f t="shared" si="80"/>
        <v>0</v>
      </c>
      <c r="AJ444" s="235">
        <f t="shared" si="80"/>
        <v>0</v>
      </c>
      <c r="AK444" s="235">
        <f t="shared" si="80"/>
        <v>0</v>
      </c>
      <c r="AL444" s="235">
        <f t="shared" ref="AL444:AT466" si="83">ROUND(G444*$B444/12,2)</f>
        <v>0</v>
      </c>
      <c r="AM444" s="235">
        <f t="shared" si="83"/>
        <v>0</v>
      </c>
      <c r="AN444" s="235">
        <f t="shared" si="83"/>
        <v>0</v>
      </c>
      <c r="AO444" s="235">
        <f t="shared" si="78"/>
        <v>4811.24</v>
      </c>
      <c r="AP444" s="235">
        <f t="shared" si="78"/>
        <v>11525.6</v>
      </c>
      <c r="AQ444" s="235">
        <f t="shared" si="78"/>
        <v>15331.85</v>
      </c>
      <c r="AR444" s="235">
        <f t="shared" si="78"/>
        <v>20239.54</v>
      </c>
      <c r="AS444" s="235">
        <f t="shared" si="78"/>
        <v>25147.23</v>
      </c>
      <c r="AT444" s="235">
        <f t="shared" si="78"/>
        <v>29859.73</v>
      </c>
      <c r="AU444" s="236">
        <f t="shared" si="73"/>
        <v>106915.19</v>
      </c>
      <c r="AV444" s="236">
        <f t="shared" si="74"/>
        <v>35478.480000000003</v>
      </c>
      <c r="AW444" s="236">
        <f t="shared" si="74"/>
        <v>41097.230000000003</v>
      </c>
      <c r="AX444" s="236">
        <f t="shared" si="74"/>
        <v>44903.48</v>
      </c>
      <c r="AY444" s="236">
        <f t="shared" si="74"/>
        <v>47803.48</v>
      </c>
      <c r="AZ444" s="236">
        <f t="shared" si="81"/>
        <v>51519.11</v>
      </c>
      <c r="BA444" s="236">
        <f t="shared" si="81"/>
        <v>53331.61</v>
      </c>
      <c r="BB444" s="236">
        <f t="shared" si="81"/>
        <v>53331.61</v>
      </c>
      <c r="BC444" s="236">
        <f t="shared" ref="BC444:BK466" si="84">ROUND(X444*$C444/12,2)</f>
        <v>53331.61</v>
      </c>
      <c r="BD444" s="236">
        <f t="shared" si="84"/>
        <v>53331.61</v>
      </c>
      <c r="BE444" s="236">
        <f t="shared" si="84"/>
        <v>143458.46</v>
      </c>
      <c r="BF444" s="236">
        <f t="shared" si="79"/>
        <v>233585.32</v>
      </c>
      <c r="BG444" s="236">
        <f t="shared" si="79"/>
        <v>233585.32</v>
      </c>
      <c r="BH444" s="236">
        <f t="shared" si="79"/>
        <v>233585.32</v>
      </c>
      <c r="BI444" s="236">
        <f t="shared" si="79"/>
        <v>233585.32</v>
      </c>
      <c r="BJ444" s="236">
        <f t="shared" si="79"/>
        <v>233585.32</v>
      </c>
      <c r="BK444" s="236">
        <f t="shared" si="79"/>
        <v>233585.32</v>
      </c>
      <c r="BL444" s="235">
        <f t="shared" si="75"/>
        <v>1809815.9300000004</v>
      </c>
      <c r="BM444" s="234"/>
      <c r="BN444" s="235"/>
      <c r="BO444" s="235">
        <f t="shared" si="82"/>
        <v>1809815.9300000004</v>
      </c>
      <c r="BP444" s="234"/>
      <c r="BQ444" s="234"/>
      <c r="BR444" s="234"/>
      <c r="BS444" s="234"/>
      <c r="BT444" s="234"/>
      <c r="BU444" s="234"/>
      <c r="BV444" s="234"/>
      <c r="BW444" s="234"/>
      <c r="BX444" s="234"/>
      <c r="BY444" s="234"/>
      <c r="BZ444" s="234"/>
      <c r="CA444" s="234"/>
      <c r="CB444" s="234"/>
      <c r="CC444" s="234"/>
      <c r="CD444" s="234"/>
      <c r="CE444" s="234"/>
      <c r="CF444" s="234"/>
      <c r="CG444" s="234"/>
      <c r="CH444" s="234"/>
      <c r="CI444" s="234"/>
    </row>
    <row r="445" spans="1:87">
      <c r="A445" s="234" t="s">
        <v>658</v>
      </c>
      <c r="B445" s="292">
        <v>4.3500000000000004E-2</v>
      </c>
      <c r="C445" s="292">
        <v>4.3500000000000004E-2</v>
      </c>
      <c r="D445" s="220">
        <v>0</v>
      </c>
      <c r="E445" s="220">
        <v>77195898.219999999</v>
      </c>
      <c r="F445" s="220">
        <v>154391796.44</v>
      </c>
      <c r="G445" s="220">
        <v>154391796.44</v>
      </c>
      <c r="H445" s="220">
        <v>154391796.44</v>
      </c>
      <c r="I445" s="220">
        <v>154391796.44</v>
      </c>
      <c r="J445" s="220">
        <v>154391796.44</v>
      </c>
      <c r="K445" s="220">
        <v>154391796.44</v>
      </c>
      <c r="L445" s="220">
        <v>154391796.44</v>
      </c>
      <c r="M445" s="220">
        <v>154391796.44</v>
      </c>
      <c r="N445" s="220">
        <v>154391796.44</v>
      </c>
      <c r="O445" s="220">
        <v>154391796.44</v>
      </c>
      <c r="P445" s="220">
        <f t="shared" si="76"/>
        <v>1621113862.6200004</v>
      </c>
      <c r="Q445" s="220">
        <v>154391796.44</v>
      </c>
      <c r="R445" s="220">
        <v>154391796.44</v>
      </c>
      <c r="S445" s="220">
        <v>154391796.44</v>
      </c>
      <c r="T445" s="220">
        <v>154391796.44</v>
      </c>
      <c r="U445" s="220">
        <v>154391796.44</v>
      </c>
      <c r="V445" s="220">
        <v>154391796.44</v>
      </c>
      <c r="W445" s="220">
        <v>154391796.44</v>
      </c>
      <c r="X445" s="220">
        <v>154391796.44</v>
      </c>
      <c r="Y445" s="220">
        <v>154391796.44</v>
      </c>
      <c r="Z445" s="220">
        <v>154391796.44</v>
      </c>
      <c r="AA445" s="220">
        <v>154391796.44</v>
      </c>
      <c r="AB445" s="220">
        <v>154391796.44</v>
      </c>
      <c r="AC445" s="220">
        <v>154391796.44</v>
      </c>
      <c r="AD445" s="220">
        <v>154391796.44</v>
      </c>
      <c r="AE445" s="220">
        <v>154391796.44</v>
      </c>
      <c r="AF445" s="220">
        <v>154391796.44</v>
      </c>
      <c r="AG445" s="220">
        <f t="shared" si="77"/>
        <v>1852701557.2800004</v>
      </c>
      <c r="AH445" s="234"/>
      <c r="AI445" s="235">
        <f t="shared" ref="AI445:AK466" si="85">ROUND(D445*$B445/12,2)</f>
        <v>0</v>
      </c>
      <c r="AJ445" s="235">
        <f t="shared" si="85"/>
        <v>279835.13</v>
      </c>
      <c r="AK445" s="235">
        <f t="shared" si="85"/>
        <v>559670.26</v>
      </c>
      <c r="AL445" s="235">
        <f t="shared" si="83"/>
        <v>559670.26</v>
      </c>
      <c r="AM445" s="235">
        <f t="shared" si="83"/>
        <v>559670.26</v>
      </c>
      <c r="AN445" s="235">
        <f t="shared" si="83"/>
        <v>559670.26</v>
      </c>
      <c r="AO445" s="235">
        <f t="shared" si="78"/>
        <v>559670.26</v>
      </c>
      <c r="AP445" s="235">
        <f t="shared" si="78"/>
        <v>559670.26</v>
      </c>
      <c r="AQ445" s="235">
        <f t="shared" si="78"/>
        <v>559670.26</v>
      </c>
      <c r="AR445" s="235">
        <f t="shared" si="78"/>
        <v>559670.26</v>
      </c>
      <c r="AS445" s="235">
        <f t="shared" si="78"/>
        <v>559670.26</v>
      </c>
      <c r="AT445" s="235">
        <f t="shared" si="78"/>
        <v>559670.26</v>
      </c>
      <c r="AU445" s="236">
        <f t="shared" si="73"/>
        <v>5876537.7299999986</v>
      </c>
      <c r="AV445" s="236">
        <f t="shared" si="74"/>
        <v>559670.26</v>
      </c>
      <c r="AW445" s="236">
        <f t="shared" si="74"/>
        <v>559670.26</v>
      </c>
      <c r="AX445" s="236">
        <f t="shared" si="74"/>
        <v>559670.26</v>
      </c>
      <c r="AY445" s="236">
        <f t="shared" si="74"/>
        <v>559670.26</v>
      </c>
      <c r="AZ445" s="236">
        <f t="shared" ref="AZ445:BB466" si="86">ROUND(U445*$C445/12,2)</f>
        <v>559670.26</v>
      </c>
      <c r="BA445" s="236">
        <f t="shared" si="86"/>
        <v>559670.26</v>
      </c>
      <c r="BB445" s="236">
        <f t="shared" si="86"/>
        <v>559670.26</v>
      </c>
      <c r="BC445" s="236">
        <f t="shared" si="84"/>
        <v>559670.26</v>
      </c>
      <c r="BD445" s="236">
        <f t="shared" si="84"/>
        <v>559670.26</v>
      </c>
      <c r="BE445" s="236">
        <f t="shared" si="84"/>
        <v>559670.26</v>
      </c>
      <c r="BF445" s="236">
        <f t="shared" si="79"/>
        <v>559670.26</v>
      </c>
      <c r="BG445" s="236">
        <f t="shared" si="79"/>
        <v>559670.26</v>
      </c>
      <c r="BH445" s="236">
        <f t="shared" si="79"/>
        <v>559670.26</v>
      </c>
      <c r="BI445" s="236">
        <f t="shared" si="79"/>
        <v>559670.26</v>
      </c>
      <c r="BJ445" s="236">
        <f t="shared" si="79"/>
        <v>559670.26</v>
      </c>
      <c r="BK445" s="236">
        <f t="shared" si="79"/>
        <v>559670.26</v>
      </c>
      <c r="BL445" s="235">
        <f t="shared" si="75"/>
        <v>6716043.1199999982</v>
      </c>
      <c r="BM445" s="234"/>
      <c r="BN445" s="235"/>
      <c r="BO445" s="235">
        <f t="shared" si="82"/>
        <v>6716043.1199999982</v>
      </c>
      <c r="BP445" s="234"/>
      <c r="BQ445" s="234"/>
      <c r="BR445" s="234"/>
      <c r="BS445" s="234"/>
      <c r="BT445" s="234"/>
      <c r="BU445" s="234"/>
      <c r="BV445" s="234"/>
      <c r="BW445" s="234"/>
      <c r="BX445" s="234"/>
      <c r="BY445" s="234"/>
      <c r="BZ445" s="234"/>
      <c r="CA445" s="234"/>
      <c r="CB445" s="234"/>
      <c r="CC445" s="234"/>
      <c r="CD445" s="234"/>
      <c r="CE445" s="234"/>
      <c r="CF445" s="234"/>
      <c r="CG445" s="234"/>
      <c r="CH445" s="234"/>
      <c r="CI445" s="234"/>
    </row>
    <row r="446" spans="1:87">
      <c r="A446" s="234" t="s">
        <v>659</v>
      </c>
      <c r="B446" s="292">
        <v>2.1699999999999997E-2</v>
      </c>
      <c r="C446" s="292">
        <v>2.1699999999999997E-2</v>
      </c>
      <c r="D446" s="220">
        <v>0</v>
      </c>
      <c r="E446" s="220">
        <v>0</v>
      </c>
      <c r="F446" s="220">
        <v>0</v>
      </c>
      <c r="G446" s="220">
        <v>0</v>
      </c>
      <c r="H446" s="220">
        <v>0</v>
      </c>
      <c r="I446" s="220">
        <v>0</v>
      </c>
      <c r="J446" s="220">
        <v>41428972.015000001</v>
      </c>
      <c r="K446" s="220">
        <v>41960482.395000003</v>
      </c>
      <c r="L446" s="220">
        <v>41965710.289999999</v>
      </c>
      <c r="M446" s="220">
        <v>41965710.289999999</v>
      </c>
      <c r="N446" s="220">
        <v>41965710.289999999</v>
      </c>
      <c r="O446" s="220">
        <v>41965710.289999999</v>
      </c>
      <c r="P446" s="220">
        <f t="shared" si="76"/>
        <v>251252295.56999996</v>
      </c>
      <c r="Q446" s="220">
        <v>41965710.289999999</v>
      </c>
      <c r="R446" s="220">
        <v>41965710.289999999</v>
      </c>
      <c r="S446" s="220">
        <v>41965710.289999999</v>
      </c>
      <c r="T446" s="220">
        <v>41965710.289999999</v>
      </c>
      <c r="U446" s="220">
        <v>41965710.289999999</v>
      </c>
      <c r="V446" s="220">
        <v>41965710.289999999</v>
      </c>
      <c r="W446" s="220">
        <v>41965710.289999999</v>
      </c>
      <c r="X446" s="220">
        <v>41965710.289999999</v>
      </c>
      <c r="Y446" s="220">
        <v>41965710.289999999</v>
      </c>
      <c r="Z446" s="220">
        <v>41965710.289999999</v>
      </c>
      <c r="AA446" s="220">
        <v>41965710.289999999</v>
      </c>
      <c r="AB446" s="220">
        <v>41965710.289999999</v>
      </c>
      <c r="AC446" s="220">
        <v>41965710.289999999</v>
      </c>
      <c r="AD446" s="220">
        <v>41965710.289999999</v>
      </c>
      <c r="AE446" s="220">
        <v>41965710.289999999</v>
      </c>
      <c r="AF446" s="220">
        <v>41965710.289999999</v>
      </c>
      <c r="AG446" s="220">
        <f t="shared" si="77"/>
        <v>503588523.48000008</v>
      </c>
      <c r="AH446" s="234"/>
      <c r="AI446" s="235">
        <f t="shared" si="85"/>
        <v>0</v>
      </c>
      <c r="AJ446" s="235">
        <f t="shared" si="85"/>
        <v>0</v>
      </c>
      <c r="AK446" s="235">
        <f t="shared" si="85"/>
        <v>0</v>
      </c>
      <c r="AL446" s="235">
        <f t="shared" si="83"/>
        <v>0</v>
      </c>
      <c r="AM446" s="235">
        <f t="shared" si="83"/>
        <v>0</v>
      </c>
      <c r="AN446" s="235">
        <f t="shared" si="83"/>
        <v>0</v>
      </c>
      <c r="AO446" s="235">
        <f t="shared" si="78"/>
        <v>74917.39</v>
      </c>
      <c r="AP446" s="235">
        <f t="shared" si="78"/>
        <v>75878.539999999994</v>
      </c>
      <c r="AQ446" s="235">
        <f t="shared" si="78"/>
        <v>75887.990000000005</v>
      </c>
      <c r="AR446" s="235">
        <f t="shared" si="78"/>
        <v>75887.990000000005</v>
      </c>
      <c r="AS446" s="235">
        <f t="shared" si="78"/>
        <v>75887.990000000005</v>
      </c>
      <c r="AT446" s="235">
        <f t="shared" si="78"/>
        <v>75887.990000000005</v>
      </c>
      <c r="AU446" s="236">
        <f t="shared" si="73"/>
        <v>454347.88999999996</v>
      </c>
      <c r="AV446" s="236">
        <f t="shared" si="74"/>
        <v>75887.990000000005</v>
      </c>
      <c r="AW446" s="236">
        <f t="shared" si="74"/>
        <v>75887.990000000005</v>
      </c>
      <c r="AX446" s="236">
        <f t="shared" si="74"/>
        <v>75887.990000000005</v>
      </c>
      <c r="AY446" s="236">
        <f t="shared" si="74"/>
        <v>75887.990000000005</v>
      </c>
      <c r="AZ446" s="236">
        <f t="shared" si="86"/>
        <v>75887.990000000005</v>
      </c>
      <c r="BA446" s="236">
        <f t="shared" si="86"/>
        <v>75887.990000000005</v>
      </c>
      <c r="BB446" s="236">
        <f t="shared" si="86"/>
        <v>75887.990000000005</v>
      </c>
      <c r="BC446" s="236">
        <f t="shared" si="84"/>
        <v>75887.990000000005</v>
      </c>
      <c r="BD446" s="236">
        <f t="shared" si="84"/>
        <v>75887.990000000005</v>
      </c>
      <c r="BE446" s="236">
        <f t="shared" si="84"/>
        <v>75887.990000000005</v>
      </c>
      <c r="BF446" s="236">
        <f t="shared" si="79"/>
        <v>75887.990000000005</v>
      </c>
      <c r="BG446" s="236">
        <f t="shared" si="79"/>
        <v>75887.990000000005</v>
      </c>
      <c r="BH446" s="236">
        <f t="shared" si="79"/>
        <v>75887.990000000005</v>
      </c>
      <c r="BI446" s="236">
        <f t="shared" si="79"/>
        <v>75887.990000000005</v>
      </c>
      <c r="BJ446" s="236">
        <f t="shared" si="79"/>
        <v>75887.990000000005</v>
      </c>
      <c r="BK446" s="236">
        <f t="shared" si="79"/>
        <v>75887.990000000005</v>
      </c>
      <c r="BL446" s="235">
        <f t="shared" si="75"/>
        <v>910655.88</v>
      </c>
      <c r="BM446" s="234"/>
      <c r="BN446" s="235"/>
      <c r="BO446" s="235">
        <f t="shared" si="82"/>
        <v>910655.88</v>
      </c>
      <c r="BP446" s="234"/>
      <c r="BQ446" s="234"/>
      <c r="BR446" s="234"/>
      <c r="BS446" s="234"/>
      <c r="BT446" s="234"/>
      <c r="BU446" s="234"/>
      <c r="BV446" s="234"/>
      <c r="BW446" s="234"/>
      <c r="BX446" s="234"/>
      <c r="BY446" s="234"/>
      <c r="BZ446" s="234"/>
      <c r="CA446" s="234"/>
      <c r="CB446" s="234"/>
      <c r="CC446" s="234"/>
      <c r="CD446" s="234"/>
      <c r="CE446" s="234"/>
      <c r="CF446" s="234"/>
      <c r="CG446" s="234"/>
      <c r="CH446" s="234"/>
      <c r="CI446" s="234"/>
    </row>
    <row r="447" spans="1:87">
      <c r="A447" s="234" t="s">
        <v>660</v>
      </c>
      <c r="B447" s="292">
        <v>2.1699999999999997E-2</v>
      </c>
      <c r="C447" s="292">
        <v>2.1699999999999997E-2</v>
      </c>
      <c r="D447" s="220">
        <v>26268138.34</v>
      </c>
      <c r="E447" s="220">
        <v>26268138.34</v>
      </c>
      <c r="F447" s="220">
        <v>26268138.34</v>
      </c>
      <c r="G447" s="220">
        <v>26268138.34</v>
      </c>
      <c r="H447" s="220">
        <v>26268138.34</v>
      </c>
      <c r="I447" s="220">
        <v>26268138.34</v>
      </c>
      <c r="J447" s="220">
        <v>26268138.34</v>
      </c>
      <c r="K447" s="220">
        <v>26268138.34</v>
      </c>
      <c r="L447" s="220">
        <v>26268138.34</v>
      </c>
      <c r="M447" s="220">
        <v>26268138.34</v>
      </c>
      <c r="N447" s="220">
        <v>26268138.34</v>
      </c>
      <c r="O447" s="220">
        <v>26268138.34</v>
      </c>
      <c r="P447" s="220">
        <f t="shared" si="76"/>
        <v>315217660.07999998</v>
      </c>
      <c r="Q447" s="220">
        <v>26268138.34</v>
      </c>
      <c r="R447" s="220">
        <v>26268138.34</v>
      </c>
      <c r="S447" s="220">
        <v>26268138.34</v>
      </c>
      <c r="T447" s="220">
        <v>26268138.34</v>
      </c>
      <c r="U447" s="220">
        <v>26268138.34</v>
      </c>
      <c r="V447" s="220">
        <v>26268138.34</v>
      </c>
      <c r="W447" s="220">
        <v>26268138.34</v>
      </c>
      <c r="X447" s="220">
        <v>26268138.34</v>
      </c>
      <c r="Y447" s="220">
        <v>26268138.34</v>
      </c>
      <c r="Z447" s="220">
        <v>26268138.34</v>
      </c>
      <c r="AA447" s="220">
        <v>26268138.34</v>
      </c>
      <c r="AB447" s="220">
        <v>26268138.34</v>
      </c>
      <c r="AC447" s="220">
        <v>26268138.34</v>
      </c>
      <c r="AD447" s="220">
        <v>26268138.34</v>
      </c>
      <c r="AE447" s="220">
        <v>26268138.34</v>
      </c>
      <c r="AF447" s="220">
        <v>26268138.34</v>
      </c>
      <c r="AG447" s="220">
        <f t="shared" si="77"/>
        <v>315217660.07999998</v>
      </c>
      <c r="AH447" s="234"/>
      <c r="AI447" s="235">
        <f t="shared" si="85"/>
        <v>47501.55</v>
      </c>
      <c r="AJ447" s="235">
        <f t="shared" si="85"/>
        <v>47501.55</v>
      </c>
      <c r="AK447" s="235">
        <f t="shared" si="85"/>
        <v>47501.55</v>
      </c>
      <c r="AL447" s="235">
        <f t="shared" si="83"/>
        <v>47501.55</v>
      </c>
      <c r="AM447" s="235">
        <f t="shared" si="83"/>
        <v>47501.55</v>
      </c>
      <c r="AN447" s="235">
        <f t="shared" si="83"/>
        <v>47501.55</v>
      </c>
      <c r="AO447" s="235">
        <f t="shared" si="78"/>
        <v>47501.55</v>
      </c>
      <c r="AP447" s="235">
        <f t="shared" si="78"/>
        <v>47501.55</v>
      </c>
      <c r="AQ447" s="235">
        <f t="shared" si="78"/>
        <v>47501.55</v>
      </c>
      <c r="AR447" s="235">
        <f t="shared" si="78"/>
        <v>47501.55</v>
      </c>
      <c r="AS447" s="235">
        <f t="shared" si="78"/>
        <v>47501.55</v>
      </c>
      <c r="AT447" s="235">
        <f t="shared" si="78"/>
        <v>47501.55</v>
      </c>
      <c r="AU447" s="236">
        <f t="shared" si="73"/>
        <v>570018.6</v>
      </c>
      <c r="AV447" s="236">
        <f t="shared" si="74"/>
        <v>47501.55</v>
      </c>
      <c r="AW447" s="236">
        <f t="shared" si="74"/>
        <v>47501.55</v>
      </c>
      <c r="AX447" s="236">
        <f t="shared" si="74"/>
        <v>47501.55</v>
      </c>
      <c r="AY447" s="236">
        <f t="shared" si="74"/>
        <v>47501.55</v>
      </c>
      <c r="AZ447" s="236">
        <f t="shared" si="86"/>
        <v>47501.55</v>
      </c>
      <c r="BA447" s="236">
        <f t="shared" si="86"/>
        <v>47501.55</v>
      </c>
      <c r="BB447" s="236">
        <f t="shared" si="86"/>
        <v>47501.55</v>
      </c>
      <c r="BC447" s="236">
        <f t="shared" si="84"/>
        <v>47501.55</v>
      </c>
      <c r="BD447" s="236">
        <f t="shared" si="84"/>
        <v>47501.55</v>
      </c>
      <c r="BE447" s="236">
        <f t="shared" si="84"/>
        <v>47501.55</v>
      </c>
      <c r="BF447" s="236">
        <f t="shared" si="79"/>
        <v>47501.55</v>
      </c>
      <c r="BG447" s="236">
        <f t="shared" si="79"/>
        <v>47501.55</v>
      </c>
      <c r="BH447" s="236">
        <f t="shared" si="79"/>
        <v>47501.55</v>
      </c>
      <c r="BI447" s="236">
        <f t="shared" si="79"/>
        <v>47501.55</v>
      </c>
      <c r="BJ447" s="236">
        <f t="shared" si="79"/>
        <v>47501.55</v>
      </c>
      <c r="BK447" s="236">
        <f t="shared" si="79"/>
        <v>47501.55</v>
      </c>
      <c r="BL447" s="235">
        <f t="shared" si="75"/>
        <v>570018.6</v>
      </c>
      <c r="BM447" s="234"/>
      <c r="BN447" s="235"/>
      <c r="BO447" s="235">
        <f t="shared" si="82"/>
        <v>570018.6</v>
      </c>
      <c r="BP447" s="234"/>
      <c r="BQ447" s="234"/>
      <c r="BR447" s="234"/>
      <c r="BS447" s="234"/>
      <c r="BT447" s="234"/>
      <c r="BU447" s="234"/>
      <c r="BV447" s="234"/>
      <c r="BW447" s="234"/>
      <c r="BX447" s="234"/>
      <c r="BY447" s="234"/>
      <c r="BZ447" s="234"/>
      <c r="CA447" s="234"/>
      <c r="CB447" s="234"/>
      <c r="CC447" s="234"/>
      <c r="CD447" s="234"/>
      <c r="CE447" s="234"/>
      <c r="CF447" s="234"/>
      <c r="CG447" s="234"/>
      <c r="CH447" s="234"/>
      <c r="CI447" s="234"/>
    </row>
    <row r="448" spans="1:87">
      <c r="A448" s="234" t="s">
        <v>661</v>
      </c>
      <c r="B448" s="292">
        <v>2.1699999999999997E-2</v>
      </c>
      <c r="C448" s="292">
        <v>2.1699999999999997E-2</v>
      </c>
      <c r="D448" s="220">
        <v>30538.420000000002</v>
      </c>
      <c r="E448" s="220">
        <v>30538.420000000002</v>
      </c>
      <c r="F448" s="220">
        <v>30538.420000000002</v>
      </c>
      <c r="G448" s="220">
        <v>30538.420000000002</v>
      </c>
      <c r="H448" s="220">
        <v>30538.420000000002</v>
      </c>
      <c r="I448" s="220">
        <v>30538.420000000002</v>
      </c>
      <c r="J448" s="220">
        <v>30538.420000000002</v>
      </c>
      <c r="K448" s="220">
        <v>30538.420000000002</v>
      </c>
      <c r="L448" s="220">
        <v>30538.420000000002</v>
      </c>
      <c r="M448" s="220">
        <v>30538.420000000002</v>
      </c>
      <c r="N448" s="220">
        <v>30538.420000000002</v>
      </c>
      <c r="O448" s="220">
        <v>30538.420000000002</v>
      </c>
      <c r="P448" s="220">
        <f t="shared" si="76"/>
        <v>366461.04</v>
      </c>
      <c r="Q448" s="220">
        <v>30538.420000000002</v>
      </c>
      <c r="R448" s="220">
        <v>30538.420000000002</v>
      </c>
      <c r="S448" s="220">
        <v>30538.420000000002</v>
      </c>
      <c r="T448" s="220">
        <v>30538.420000000002</v>
      </c>
      <c r="U448" s="220">
        <v>30538.420000000002</v>
      </c>
      <c r="V448" s="220">
        <v>30538.420000000002</v>
      </c>
      <c r="W448" s="220">
        <v>30538.420000000002</v>
      </c>
      <c r="X448" s="220">
        <v>30538.420000000002</v>
      </c>
      <c r="Y448" s="220">
        <v>30538.420000000002</v>
      </c>
      <c r="Z448" s="220">
        <v>30538.420000000002</v>
      </c>
      <c r="AA448" s="220">
        <v>30538.420000000002</v>
      </c>
      <c r="AB448" s="220">
        <v>30538.420000000002</v>
      </c>
      <c r="AC448" s="220">
        <v>30538.420000000002</v>
      </c>
      <c r="AD448" s="220">
        <v>30538.420000000002</v>
      </c>
      <c r="AE448" s="220">
        <v>30538.420000000002</v>
      </c>
      <c r="AF448" s="220">
        <v>30538.420000000002</v>
      </c>
      <c r="AG448" s="220">
        <f t="shared" si="77"/>
        <v>366461.04</v>
      </c>
      <c r="AH448" s="234"/>
      <c r="AI448" s="235">
        <f t="shared" si="85"/>
        <v>55.22</v>
      </c>
      <c r="AJ448" s="235">
        <f t="shared" si="85"/>
        <v>55.22</v>
      </c>
      <c r="AK448" s="235">
        <f t="shared" si="85"/>
        <v>55.22</v>
      </c>
      <c r="AL448" s="235">
        <f t="shared" si="83"/>
        <v>55.22</v>
      </c>
      <c r="AM448" s="235">
        <f t="shared" si="83"/>
        <v>55.22</v>
      </c>
      <c r="AN448" s="235">
        <f t="shared" si="83"/>
        <v>55.22</v>
      </c>
      <c r="AO448" s="235">
        <f t="shared" si="78"/>
        <v>55.22</v>
      </c>
      <c r="AP448" s="235">
        <f t="shared" si="78"/>
        <v>55.22</v>
      </c>
      <c r="AQ448" s="235">
        <f t="shared" si="78"/>
        <v>55.22</v>
      </c>
      <c r="AR448" s="235">
        <f t="shared" si="78"/>
        <v>55.22</v>
      </c>
      <c r="AS448" s="235">
        <f t="shared" si="78"/>
        <v>55.22</v>
      </c>
      <c r="AT448" s="235">
        <f t="shared" si="78"/>
        <v>55.22</v>
      </c>
      <c r="AU448" s="236">
        <f t="shared" si="73"/>
        <v>662.64000000000021</v>
      </c>
      <c r="AV448" s="236">
        <f t="shared" si="74"/>
        <v>55.22</v>
      </c>
      <c r="AW448" s="236">
        <f t="shared" si="74"/>
        <v>55.22</v>
      </c>
      <c r="AX448" s="236">
        <f t="shared" si="74"/>
        <v>55.22</v>
      </c>
      <c r="AY448" s="236">
        <f t="shared" si="74"/>
        <v>55.22</v>
      </c>
      <c r="AZ448" s="236">
        <f t="shared" si="86"/>
        <v>55.22</v>
      </c>
      <c r="BA448" s="236">
        <f t="shared" si="86"/>
        <v>55.22</v>
      </c>
      <c r="BB448" s="236">
        <f t="shared" si="86"/>
        <v>55.22</v>
      </c>
      <c r="BC448" s="236">
        <f t="shared" si="84"/>
        <v>55.22</v>
      </c>
      <c r="BD448" s="236">
        <f t="shared" si="84"/>
        <v>55.22</v>
      </c>
      <c r="BE448" s="236">
        <f t="shared" si="84"/>
        <v>55.22</v>
      </c>
      <c r="BF448" s="236">
        <f t="shared" si="79"/>
        <v>55.22</v>
      </c>
      <c r="BG448" s="236">
        <f t="shared" si="79"/>
        <v>55.22</v>
      </c>
      <c r="BH448" s="236">
        <f t="shared" si="79"/>
        <v>55.22</v>
      </c>
      <c r="BI448" s="236">
        <f t="shared" si="79"/>
        <v>55.22</v>
      </c>
      <c r="BJ448" s="236">
        <f t="shared" si="79"/>
        <v>55.22</v>
      </c>
      <c r="BK448" s="236">
        <f t="shared" si="79"/>
        <v>55.22</v>
      </c>
      <c r="BL448" s="235">
        <f t="shared" si="75"/>
        <v>662.64000000000021</v>
      </c>
      <c r="BM448" s="234"/>
      <c r="BN448" s="235"/>
      <c r="BO448" s="235">
        <f t="shared" si="82"/>
        <v>662.64000000000021</v>
      </c>
      <c r="BP448" s="234"/>
      <c r="BQ448" s="234"/>
      <c r="BR448" s="234"/>
      <c r="BS448" s="234"/>
      <c r="BT448" s="234"/>
      <c r="BU448" s="234"/>
      <c r="BV448" s="234"/>
      <c r="BW448" s="234"/>
      <c r="BX448" s="234"/>
      <c r="BY448" s="234"/>
      <c r="BZ448" s="234"/>
      <c r="CA448" s="234"/>
      <c r="CB448" s="234"/>
      <c r="CC448" s="234"/>
      <c r="CD448" s="234"/>
      <c r="CE448" s="234"/>
      <c r="CF448" s="234"/>
      <c r="CG448" s="234"/>
      <c r="CH448" s="234"/>
      <c r="CI448" s="234"/>
    </row>
    <row r="449" spans="1:87">
      <c r="A449" s="234" t="s">
        <v>662</v>
      </c>
      <c r="B449" s="292">
        <v>2.1699999999999997E-2</v>
      </c>
      <c r="C449" s="292">
        <v>2.1699999999999997E-2</v>
      </c>
      <c r="D449" s="220">
        <v>0</v>
      </c>
      <c r="E449" s="220">
        <v>105260.93000000001</v>
      </c>
      <c r="F449" s="220">
        <v>210521.85</v>
      </c>
      <c r="G449" s="220">
        <v>210521.85</v>
      </c>
      <c r="H449" s="220">
        <v>210521.85</v>
      </c>
      <c r="I449" s="220">
        <v>210521.85</v>
      </c>
      <c r="J449" s="220">
        <v>210521.85</v>
      </c>
      <c r="K449" s="220">
        <v>210521.85</v>
      </c>
      <c r="L449" s="220">
        <v>210521.85</v>
      </c>
      <c r="M449" s="220">
        <v>210521.85</v>
      </c>
      <c r="N449" s="220">
        <v>210521.85</v>
      </c>
      <c r="O449" s="220">
        <v>210521.85</v>
      </c>
      <c r="P449" s="220">
        <f t="shared" si="76"/>
        <v>2210479.4300000002</v>
      </c>
      <c r="Q449" s="220">
        <v>210521.85</v>
      </c>
      <c r="R449" s="220">
        <v>210521.85</v>
      </c>
      <c r="S449" s="220">
        <v>210521.85</v>
      </c>
      <c r="T449" s="220">
        <v>210521.85</v>
      </c>
      <c r="U449" s="220">
        <v>210521.85</v>
      </c>
      <c r="V449" s="220">
        <v>210521.85</v>
      </c>
      <c r="W449" s="220">
        <v>210521.85</v>
      </c>
      <c r="X449" s="220">
        <v>210521.85</v>
      </c>
      <c r="Y449" s="220">
        <v>210521.85</v>
      </c>
      <c r="Z449" s="220">
        <v>210521.85</v>
      </c>
      <c r="AA449" s="220">
        <v>210521.85</v>
      </c>
      <c r="AB449" s="220">
        <v>210521.85</v>
      </c>
      <c r="AC449" s="220">
        <v>210521.85</v>
      </c>
      <c r="AD449" s="220">
        <v>210521.85</v>
      </c>
      <c r="AE449" s="220">
        <v>210521.85</v>
      </c>
      <c r="AF449" s="220">
        <v>210521.85</v>
      </c>
      <c r="AG449" s="220">
        <f t="shared" si="77"/>
        <v>2526262.2000000007</v>
      </c>
      <c r="AH449" s="234"/>
      <c r="AI449" s="235">
        <f t="shared" si="85"/>
        <v>0</v>
      </c>
      <c r="AJ449" s="235">
        <f t="shared" si="85"/>
        <v>190.35</v>
      </c>
      <c r="AK449" s="235">
        <f t="shared" si="85"/>
        <v>380.69</v>
      </c>
      <c r="AL449" s="235">
        <f t="shared" si="83"/>
        <v>380.69</v>
      </c>
      <c r="AM449" s="235">
        <f t="shared" si="83"/>
        <v>380.69</v>
      </c>
      <c r="AN449" s="235">
        <f t="shared" si="83"/>
        <v>380.69</v>
      </c>
      <c r="AO449" s="235">
        <f t="shared" si="78"/>
        <v>380.69</v>
      </c>
      <c r="AP449" s="235">
        <f t="shared" si="78"/>
        <v>380.69</v>
      </c>
      <c r="AQ449" s="235">
        <f t="shared" si="78"/>
        <v>380.69</v>
      </c>
      <c r="AR449" s="235">
        <f t="shared" si="78"/>
        <v>380.69</v>
      </c>
      <c r="AS449" s="235">
        <f t="shared" si="78"/>
        <v>380.69</v>
      </c>
      <c r="AT449" s="235">
        <f t="shared" si="78"/>
        <v>380.69</v>
      </c>
      <c r="AU449" s="236">
        <f t="shared" si="73"/>
        <v>3997.2500000000005</v>
      </c>
      <c r="AV449" s="236">
        <f t="shared" si="74"/>
        <v>380.69</v>
      </c>
      <c r="AW449" s="236">
        <f t="shared" si="74"/>
        <v>380.69</v>
      </c>
      <c r="AX449" s="236">
        <f t="shared" si="74"/>
        <v>380.69</v>
      </c>
      <c r="AY449" s="236">
        <f t="shared" si="74"/>
        <v>380.69</v>
      </c>
      <c r="AZ449" s="236">
        <f t="shared" si="86"/>
        <v>380.69</v>
      </c>
      <c r="BA449" s="236">
        <f t="shared" si="86"/>
        <v>380.69</v>
      </c>
      <c r="BB449" s="236">
        <f t="shared" si="86"/>
        <v>380.69</v>
      </c>
      <c r="BC449" s="236">
        <f t="shared" si="84"/>
        <v>380.69</v>
      </c>
      <c r="BD449" s="236">
        <f t="shared" si="84"/>
        <v>380.69</v>
      </c>
      <c r="BE449" s="236">
        <f t="shared" si="84"/>
        <v>380.69</v>
      </c>
      <c r="BF449" s="236">
        <f t="shared" si="79"/>
        <v>380.69</v>
      </c>
      <c r="BG449" s="236">
        <f t="shared" si="79"/>
        <v>380.69</v>
      </c>
      <c r="BH449" s="236">
        <f t="shared" si="79"/>
        <v>380.69</v>
      </c>
      <c r="BI449" s="236">
        <f t="shared" si="79"/>
        <v>380.69</v>
      </c>
      <c r="BJ449" s="236">
        <f t="shared" si="79"/>
        <v>380.69</v>
      </c>
      <c r="BK449" s="236">
        <f t="shared" si="79"/>
        <v>380.69</v>
      </c>
      <c r="BL449" s="235">
        <f t="shared" si="75"/>
        <v>4568.28</v>
      </c>
      <c r="BM449" s="234"/>
      <c r="BN449" s="235"/>
      <c r="BO449" s="235">
        <f t="shared" si="82"/>
        <v>4568.28</v>
      </c>
      <c r="BP449" s="234"/>
      <c r="BQ449" s="234"/>
      <c r="BR449" s="234"/>
      <c r="BS449" s="234"/>
      <c r="BT449" s="234"/>
      <c r="BU449" s="234"/>
      <c r="BV449" s="234"/>
      <c r="BW449" s="234"/>
      <c r="BX449" s="234"/>
      <c r="BY449" s="234"/>
      <c r="BZ449" s="234"/>
      <c r="CA449" s="234"/>
      <c r="CB449" s="234"/>
      <c r="CC449" s="234"/>
      <c r="CD449" s="234"/>
      <c r="CE449" s="234"/>
      <c r="CF449" s="234"/>
      <c r="CG449" s="234"/>
      <c r="CH449" s="234"/>
      <c r="CI449" s="234"/>
    </row>
    <row r="450" spans="1:87">
      <c r="A450" s="234" t="s">
        <v>663</v>
      </c>
      <c r="B450" s="231">
        <v>0</v>
      </c>
      <c r="C450" s="231">
        <v>0</v>
      </c>
      <c r="D450" s="220">
        <v>0</v>
      </c>
      <c r="E450" s="220">
        <v>0</v>
      </c>
      <c r="F450" s="220">
        <v>0</v>
      </c>
      <c r="G450" s="220">
        <v>0</v>
      </c>
      <c r="H450" s="220">
        <v>0</v>
      </c>
      <c r="I450" s="220">
        <v>0</v>
      </c>
      <c r="J450" s="220">
        <v>0</v>
      </c>
      <c r="K450" s="220">
        <v>0</v>
      </c>
      <c r="L450" s="220">
        <v>0</v>
      </c>
      <c r="M450" s="220">
        <v>0</v>
      </c>
      <c r="N450" s="220">
        <v>0</v>
      </c>
      <c r="O450" s="220">
        <v>0</v>
      </c>
      <c r="P450" s="220">
        <f t="shared" si="76"/>
        <v>0</v>
      </c>
      <c r="Q450" s="220">
        <v>0</v>
      </c>
      <c r="R450" s="220">
        <v>0</v>
      </c>
      <c r="S450" s="220">
        <v>0</v>
      </c>
      <c r="T450" s="220">
        <v>0</v>
      </c>
      <c r="U450" s="220">
        <v>0</v>
      </c>
      <c r="V450" s="220">
        <v>0</v>
      </c>
      <c r="W450" s="220">
        <v>0</v>
      </c>
      <c r="X450" s="220">
        <v>0</v>
      </c>
      <c r="Y450" s="220">
        <v>0</v>
      </c>
      <c r="Z450" s="220">
        <v>0</v>
      </c>
      <c r="AA450" s="220">
        <v>0</v>
      </c>
      <c r="AB450" s="220">
        <v>0</v>
      </c>
      <c r="AC450" s="220">
        <v>0</v>
      </c>
      <c r="AD450" s="220">
        <v>0</v>
      </c>
      <c r="AE450" s="220">
        <v>0</v>
      </c>
      <c r="AF450" s="220">
        <v>0</v>
      </c>
      <c r="AG450" s="220">
        <f t="shared" si="77"/>
        <v>0</v>
      </c>
      <c r="AH450" s="234"/>
      <c r="AI450" s="235">
        <f t="shared" si="85"/>
        <v>0</v>
      </c>
      <c r="AJ450" s="235">
        <f t="shared" si="85"/>
        <v>0</v>
      </c>
      <c r="AK450" s="235">
        <f t="shared" si="85"/>
        <v>0</v>
      </c>
      <c r="AL450" s="235">
        <f t="shared" si="83"/>
        <v>0</v>
      </c>
      <c r="AM450" s="235">
        <f t="shared" si="83"/>
        <v>0</v>
      </c>
      <c r="AN450" s="235">
        <f t="shared" si="83"/>
        <v>0</v>
      </c>
      <c r="AO450" s="235">
        <f t="shared" si="83"/>
        <v>0</v>
      </c>
      <c r="AP450" s="235">
        <f t="shared" si="83"/>
        <v>0</v>
      </c>
      <c r="AQ450" s="235">
        <f t="shared" si="83"/>
        <v>0</v>
      </c>
      <c r="AR450" s="235">
        <f t="shared" si="83"/>
        <v>0</v>
      </c>
      <c r="AS450" s="235">
        <f t="shared" si="83"/>
        <v>0</v>
      </c>
      <c r="AT450" s="235">
        <f t="shared" si="83"/>
        <v>0</v>
      </c>
      <c r="AU450" s="236">
        <f t="shared" si="73"/>
        <v>0</v>
      </c>
      <c r="AV450" s="236">
        <f t="shared" si="74"/>
        <v>0</v>
      </c>
      <c r="AW450" s="236">
        <f t="shared" si="74"/>
        <v>0</v>
      </c>
      <c r="AX450" s="236">
        <f t="shared" si="74"/>
        <v>0</v>
      </c>
      <c r="AY450" s="236">
        <f t="shared" si="74"/>
        <v>0</v>
      </c>
      <c r="AZ450" s="236">
        <f t="shared" si="86"/>
        <v>0</v>
      </c>
      <c r="BA450" s="236">
        <f t="shared" si="86"/>
        <v>0</v>
      </c>
      <c r="BB450" s="236">
        <f t="shared" si="86"/>
        <v>0</v>
      </c>
      <c r="BC450" s="236">
        <f t="shared" si="84"/>
        <v>0</v>
      </c>
      <c r="BD450" s="236">
        <f t="shared" si="84"/>
        <v>0</v>
      </c>
      <c r="BE450" s="236">
        <f t="shared" si="84"/>
        <v>0</v>
      </c>
      <c r="BF450" s="236">
        <f t="shared" si="84"/>
        <v>0</v>
      </c>
      <c r="BG450" s="236">
        <f t="shared" si="84"/>
        <v>0</v>
      </c>
      <c r="BH450" s="236">
        <f t="shared" si="84"/>
        <v>0</v>
      </c>
      <c r="BI450" s="236">
        <f t="shared" si="84"/>
        <v>0</v>
      </c>
      <c r="BJ450" s="236">
        <f t="shared" si="84"/>
        <v>0</v>
      </c>
      <c r="BK450" s="236">
        <f t="shared" si="84"/>
        <v>0</v>
      </c>
      <c r="BL450" s="235">
        <f t="shared" si="75"/>
        <v>0</v>
      </c>
      <c r="BM450" s="234"/>
      <c r="BN450" s="234"/>
      <c r="BO450" s="234"/>
      <c r="BP450" s="234"/>
      <c r="BQ450" s="234"/>
      <c r="BR450" s="234"/>
      <c r="BS450" s="234"/>
      <c r="BT450" s="234"/>
      <c r="BU450" s="234"/>
      <c r="BV450" s="234"/>
      <c r="BW450" s="234"/>
      <c r="BX450" s="234"/>
      <c r="BY450" s="234"/>
      <c r="BZ450" s="234"/>
      <c r="CA450" s="234"/>
      <c r="CB450" s="234"/>
      <c r="CC450" s="234"/>
      <c r="CD450" s="234"/>
      <c r="CE450" s="234"/>
      <c r="CF450" s="234"/>
      <c r="CG450" s="234"/>
      <c r="CH450" s="234"/>
      <c r="CI450" s="234"/>
    </row>
    <row r="451" spans="1:87">
      <c r="A451" s="234" t="s">
        <v>664</v>
      </c>
      <c r="B451" s="231">
        <v>0</v>
      </c>
      <c r="C451" s="231">
        <v>0</v>
      </c>
      <c r="D451" s="220">
        <v>60322.65</v>
      </c>
      <c r="E451" s="220">
        <v>60322.65</v>
      </c>
      <c r="F451" s="220">
        <v>60322.65</v>
      </c>
      <c r="G451" s="220">
        <v>60322.65</v>
      </c>
      <c r="H451" s="220">
        <v>60322.65</v>
      </c>
      <c r="I451" s="220">
        <v>60322.65</v>
      </c>
      <c r="J451" s="220">
        <v>60322.65</v>
      </c>
      <c r="K451" s="220">
        <v>60322.65</v>
      </c>
      <c r="L451" s="220">
        <v>60322.65</v>
      </c>
      <c r="M451" s="220">
        <v>60322.65</v>
      </c>
      <c r="N451" s="220">
        <v>60322.65</v>
      </c>
      <c r="O451" s="220">
        <v>60322.65</v>
      </c>
      <c r="P451" s="220">
        <f t="shared" si="76"/>
        <v>723871.80000000016</v>
      </c>
      <c r="Q451" s="220">
        <v>60322.65</v>
      </c>
      <c r="R451" s="220">
        <v>60322.65</v>
      </c>
      <c r="S451" s="220">
        <v>60322.65</v>
      </c>
      <c r="T451" s="220">
        <v>60322.65</v>
      </c>
      <c r="U451" s="220">
        <v>60322.65</v>
      </c>
      <c r="V451" s="220">
        <v>60322.65</v>
      </c>
      <c r="W451" s="220">
        <v>60322.65</v>
      </c>
      <c r="X451" s="220">
        <v>60322.65</v>
      </c>
      <c r="Y451" s="220">
        <v>60322.65</v>
      </c>
      <c r="Z451" s="220">
        <v>60322.65</v>
      </c>
      <c r="AA451" s="220">
        <v>60322.65</v>
      </c>
      <c r="AB451" s="220">
        <v>60322.65</v>
      </c>
      <c r="AC451" s="220">
        <v>60322.65</v>
      </c>
      <c r="AD451" s="220">
        <v>60322.65</v>
      </c>
      <c r="AE451" s="220">
        <v>60322.65</v>
      </c>
      <c r="AF451" s="220">
        <v>60322.65</v>
      </c>
      <c r="AG451" s="220">
        <f t="shared" si="77"/>
        <v>723871.80000000016</v>
      </c>
      <c r="AH451" s="234"/>
      <c r="AI451" s="235">
        <f t="shared" si="85"/>
        <v>0</v>
      </c>
      <c r="AJ451" s="235">
        <f t="shared" si="85"/>
        <v>0</v>
      </c>
      <c r="AK451" s="235">
        <f t="shared" si="85"/>
        <v>0</v>
      </c>
      <c r="AL451" s="235">
        <f t="shared" si="83"/>
        <v>0</v>
      </c>
      <c r="AM451" s="235">
        <f t="shared" si="83"/>
        <v>0</v>
      </c>
      <c r="AN451" s="235">
        <f t="shared" si="83"/>
        <v>0</v>
      </c>
      <c r="AO451" s="235">
        <f t="shared" si="83"/>
        <v>0</v>
      </c>
      <c r="AP451" s="235">
        <f t="shared" si="83"/>
        <v>0</v>
      </c>
      <c r="AQ451" s="235">
        <f t="shared" si="83"/>
        <v>0</v>
      </c>
      <c r="AR451" s="235">
        <f t="shared" si="83"/>
        <v>0</v>
      </c>
      <c r="AS451" s="235">
        <f t="shared" si="83"/>
        <v>0</v>
      </c>
      <c r="AT451" s="235">
        <f t="shared" si="83"/>
        <v>0</v>
      </c>
      <c r="AU451" s="236">
        <f t="shared" si="73"/>
        <v>0</v>
      </c>
      <c r="AV451" s="236">
        <f t="shared" si="74"/>
        <v>0</v>
      </c>
      <c r="AW451" s="236">
        <f t="shared" si="74"/>
        <v>0</v>
      </c>
      <c r="AX451" s="236">
        <f t="shared" si="74"/>
        <v>0</v>
      </c>
      <c r="AY451" s="236">
        <f t="shared" si="74"/>
        <v>0</v>
      </c>
      <c r="AZ451" s="236">
        <f t="shared" si="86"/>
        <v>0</v>
      </c>
      <c r="BA451" s="236">
        <f t="shared" si="86"/>
        <v>0</v>
      </c>
      <c r="BB451" s="236">
        <f t="shared" si="86"/>
        <v>0</v>
      </c>
      <c r="BC451" s="236">
        <f t="shared" si="84"/>
        <v>0</v>
      </c>
      <c r="BD451" s="236">
        <f t="shared" si="84"/>
        <v>0</v>
      </c>
      <c r="BE451" s="236">
        <f t="shared" si="84"/>
        <v>0</v>
      </c>
      <c r="BF451" s="236">
        <f t="shared" si="84"/>
        <v>0</v>
      </c>
      <c r="BG451" s="236">
        <f t="shared" si="84"/>
        <v>0</v>
      </c>
      <c r="BH451" s="236">
        <f t="shared" si="84"/>
        <v>0</v>
      </c>
      <c r="BI451" s="236">
        <f t="shared" si="84"/>
        <v>0</v>
      </c>
      <c r="BJ451" s="236">
        <f t="shared" si="84"/>
        <v>0</v>
      </c>
      <c r="BK451" s="236">
        <f t="shared" si="84"/>
        <v>0</v>
      </c>
      <c r="BL451" s="235">
        <f t="shared" si="75"/>
        <v>0</v>
      </c>
      <c r="BM451" s="234"/>
      <c r="BN451" s="234"/>
      <c r="BO451" s="234"/>
      <c r="BP451" s="234"/>
      <c r="BQ451" s="234"/>
      <c r="BR451" s="234"/>
      <c r="BS451" s="234"/>
      <c r="BT451" s="234"/>
      <c r="BU451" s="234"/>
      <c r="BV451" s="234"/>
      <c r="BW451" s="234"/>
      <c r="BX451" s="234"/>
      <c r="BY451" s="234"/>
      <c r="BZ451" s="234"/>
      <c r="CA451" s="234"/>
      <c r="CB451" s="234"/>
      <c r="CC451" s="234"/>
      <c r="CD451" s="234"/>
      <c r="CE451" s="234"/>
      <c r="CF451" s="234"/>
      <c r="CG451" s="234"/>
      <c r="CH451" s="234"/>
      <c r="CI451" s="234"/>
    </row>
    <row r="452" spans="1:87">
      <c r="A452" s="234" t="s">
        <v>665</v>
      </c>
      <c r="B452" s="231">
        <v>4.24E-2</v>
      </c>
      <c r="C452" s="231">
        <v>4.0999999999999995E-2</v>
      </c>
      <c r="D452" s="220">
        <v>0</v>
      </c>
      <c r="E452" s="220">
        <v>0</v>
      </c>
      <c r="F452" s="220">
        <v>0</v>
      </c>
      <c r="G452" s="220">
        <v>0</v>
      </c>
      <c r="H452" s="220">
        <v>0</v>
      </c>
      <c r="I452" s="220">
        <v>0</v>
      </c>
      <c r="J452" s="220">
        <v>0</v>
      </c>
      <c r="K452" s="220">
        <v>0</v>
      </c>
      <c r="L452" s="220">
        <v>0</v>
      </c>
      <c r="M452" s="220">
        <v>0</v>
      </c>
      <c r="N452" s="220">
        <v>0</v>
      </c>
      <c r="O452" s="220">
        <v>0</v>
      </c>
      <c r="P452" s="220">
        <f t="shared" si="76"/>
        <v>0</v>
      </c>
      <c r="Q452" s="220">
        <v>0</v>
      </c>
      <c r="R452" s="220">
        <v>0</v>
      </c>
      <c r="S452" s="220">
        <v>0</v>
      </c>
      <c r="T452" s="220">
        <v>0</v>
      </c>
      <c r="U452" s="220">
        <v>0</v>
      </c>
      <c r="V452" s="220">
        <v>0</v>
      </c>
      <c r="W452" s="220">
        <v>0</v>
      </c>
      <c r="X452" s="220">
        <v>0</v>
      </c>
      <c r="Y452" s="220">
        <v>0</v>
      </c>
      <c r="Z452" s="220">
        <v>0</v>
      </c>
      <c r="AA452" s="220">
        <v>0</v>
      </c>
      <c r="AB452" s="220">
        <v>0</v>
      </c>
      <c r="AC452" s="220">
        <v>0</v>
      </c>
      <c r="AD452" s="220">
        <v>0</v>
      </c>
      <c r="AE452" s="220">
        <v>0</v>
      </c>
      <c r="AF452" s="220">
        <v>0</v>
      </c>
      <c r="AG452" s="220">
        <f t="shared" si="77"/>
        <v>0</v>
      </c>
      <c r="AH452" s="234"/>
      <c r="AI452" s="235">
        <f t="shared" si="85"/>
        <v>0</v>
      </c>
      <c r="AJ452" s="235">
        <f t="shared" si="85"/>
        <v>0</v>
      </c>
      <c r="AK452" s="235">
        <f t="shared" si="85"/>
        <v>0</v>
      </c>
      <c r="AL452" s="235">
        <f t="shared" si="83"/>
        <v>0</v>
      </c>
      <c r="AM452" s="235">
        <f t="shared" si="83"/>
        <v>0</v>
      </c>
      <c r="AN452" s="235">
        <f t="shared" si="83"/>
        <v>0</v>
      </c>
      <c r="AO452" s="235">
        <f t="shared" si="83"/>
        <v>0</v>
      </c>
      <c r="AP452" s="235">
        <f t="shared" si="83"/>
        <v>0</v>
      </c>
      <c r="AQ452" s="235">
        <f t="shared" si="83"/>
        <v>0</v>
      </c>
      <c r="AR452" s="235">
        <f t="shared" si="83"/>
        <v>0</v>
      </c>
      <c r="AS452" s="235">
        <f t="shared" si="83"/>
        <v>0</v>
      </c>
      <c r="AT452" s="235">
        <f t="shared" si="83"/>
        <v>0</v>
      </c>
      <c r="AU452" s="236">
        <f t="shared" si="73"/>
        <v>0</v>
      </c>
      <c r="AV452" s="236">
        <f t="shared" si="74"/>
        <v>0</v>
      </c>
      <c r="AW452" s="236">
        <f t="shared" si="74"/>
        <v>0</v>
      </c>
      <c r="AX452" s="236">
        <f t="shared" si="74"/>
        <v>0</v>
      </c>
      <c r="AY452" s="236">
        <f t="shared" ref="AY452:AY466" si="87">ROUND(T452*$B452/12,2)</f>
        <v>0</v>
      </c>
      <c r="AZ452" s="236">
        <f t="shared" si="86"/>
        <v>0</v>
      </c>
      <c r="BA452" s="236">
        <f t="shared" si="86"/>
        <v>0</v>
      </c>
      <c r="BB452" s="236">
        <f t="shared" si="86"/>
        <v>0</v>
      </c>
      <c r="BC452" s="236">
        <f t="shared" si="84"/>
        <v>0</v>
      </c>
      <c r="BD452" s="236">
        <f t="shared" si="84"/>
        <v>0</v>
      </c>
      <c r="BE452" s="236">
        <f t="shared" si="84"/>
        <v>0</v>
      </c>
      <c r="BF452" s="236">
        <f t="shared" si="84"/>
        <v>0</v>
      </c>
      <c r="BG452" s="236">
        <f t="shared" si="84"/>
        <v>0</v>
      </c>
      <c r="BH452" s="236">
        <f t="shared" si="84"/>
        <v>0</v>
      </c>
      <c r="BI452" s="236">
        <f t="shared" si="84"/>
        <v>0</v>
      </c>
      <c r="BJ452" s="236">
        <f t="shared" si="84"/>
        <v>0</v>
      </c>
      <c r="BK452" s="236">
        <f t="shared" si="84"/>
        <v>0</v>
      </c>
      <c r="BL452" s="235">
        <f t="shared" si="75"/>
        <v>0</v>
      </c>
      <c r="BM452" s="234"/>
      <c r="BN452" s="234"/>
      <c r="BO452" s="234"/>
      <c r="BP452" s="234"/>
      <c r="BQ452" s="234"/>
      <c r="BR452" s="234"/>
      <c r="BS452" s="234"/>
      <c r="BT452" s="234"/>
      <c r="BU452" s="234"/>
      <c r="BV452" s="234"/>
      <c r="BW452" s="234"/>
      <c r="BX452" s="234"/>
      <c r="BY452" s="234"/>
      <c r="BZ452" s="234"/>
      <c r="CA452" s="234"/>
      <c r="CB452" s="234"/>
      <c r="CC452" s="234"/>
      <c r="CD452" s="234"/>
      <c r="CE452" s="234"/>
      <c r="CF452" s="234"/>
      <c r="CG452" s="234"/>
      <c r="CH452" s="234"/>
      <c r="CI452" s="234"/>
    </row>
    <row r="453" spans="1:87">
      <c r="A453" s="234" t="s">
        <v>666</v>
      </c>
      <c r="B453" s="231">
        <v>4.6100000000000002E-2</v>
      </c>
      <c r="C453" s="231">
        <v>4.3700000000000003E-2</v>
      </c>
      <c r="D453" s="220">
        <v>280781.40000000002</v>
      </c>
      <c r="E453" s="220">
        <v>299059.03999999998</v>
      </c>
      <c r="F453" s="220">
        <v>273565.59999999998</v>
      </c>
      <c r="G453" s="220">
        <v>248072.16</v>
      </c>
      <c r="H453" s="220">
        <v>248072.16</v>
      </c>
      <c r="I453" s="220">
        <v>248072.16</v>
      </c>
      <c r="J453" s="220">
        <v>247978.92500000002</v>
      </c>
      <c r="K453" s="220">
        <v>247885.69</v>
      </c>
      <c r="L453" s="220">
        <v>247885.69</v>
      </c>
      <c r="M453" s="220">
        <v>247885.69</v>
      </c>
      <c r="N453" s="220">
        <v>247885.69</v>
      </c>
      <c r="O453" s="220">
        <v>247885.69</v>
      </c>
      <c r="P453" s="220">
        <f t="shared" si="76"/>
        <v>3085029.8949999996</v>
      </c>
      <c r="Q453" s="220">
        <v>247885.69</v>
      </c>
      <c r="R453" s="220">
        <v>247885.69</v>
      </c>
      <c r="S453" s="220">
        <v>247885.69</v>
      </c>
      <c r="T453" s="220">
        <v>247885.69</v>
      </c>
      <c r="U453" s="220">
        <v>247885.69</v>
      </c>
      <c r="V453" s="220">
        <v>247885.69</v>
      </c>
      <c r="W453" s="220">
        <v>247885.69</v>
      </c>
      <c r="X453" s="220">
        <v>247885.69</v>
      </c>
      <c r="Y453" s="220">
        <v>247885.69</v>
      </c>
      <c r="Z453" s="220">
        <v>247885.69</v>
      </c>
      <c r="AA453" s="220">
        <v>247885.69</v>
      </c>
      <c r="AB453" s="220">
        <v>247885.69</v>
      </c>
      <c r="AC453" s="220">
        <v>247885.69</v>
      </c>
      <c r="AD453" s="220">
        <v>247885.69</v>
      </c>
      <c r="AE453" s="220">
        <v>247885.69</v>
      </c>
      <c r="AF453" s="220">
        <v>247885.69</v>
      </c>
      <c r="AG453" s="220">
        <f t="shared" si="77"/>
        <v>2974628.28</v>
      </c>
      <c r="AH453" s="234"/>
      <c r="AI453" s="235">
        <f t="shared" si="85"/>
        <v>1078.67</v>
      </c>
      <c r="AJ453" s="235">
        <f t="shared" si="85"/>
        <v>1148.8900000000001</v>
      </c>
      <c r="AK453" s="235">
        <f t="shared" si="85"/>
        <v>1050.95</v>
      </c>
      <c r="AL453" s="235">
        <f t="shared" si="83"/>
        <v>953.01</v>
      </c>
      <c r="AM453" s="235">
        <f t="shared" si="83"/>
        <v>953.01</v>
      </c>
      <c r="AN453" s="235">
        <f t="shared" si="83"/>
        <v>953.01</v>
      </c>
      <c r="AO453" s="235">
        <f t="shared" si="83"/>
        <v>952.65</v>
      </c>
      <c r="AP453" s="235">
        <f t="shared" si="83"/>
        <v>952.29</v>
      </c>
      <c r="AQ453" s="235">
        <f t="shared" si="83"/>
        <v>952.29</v>
      </c>
      <c r="AR453" s="235">
        <f t="shared" si="83"/>
        <v>952.29</v>
      </c>
      <c r="AS453" s="235">
        <f t="shared" si="83"/>
        <v>952.29</v>
      </c>
      <c r="AT453" s="235">
        <f t="shared" si="83"/>
        <v>952.29</v>
      </c>
      <c r="AU453" s="236">
        <f t="shared" ref="AU453:AU466" si="88">SUM(AI453:AT453)</f>
        <v>11851.640000000003</v>
      </c>
      <c r="AV453" s="236">
        <f t="shared" ref="AV453:AX466" si="89">ROUND(Q453*$B453/12,2)</f>
        <v>952.29</v>
      </c>
      <c r="AW453" s="236">
        <f t="shared" si="89"/>
        <v>952.29</v>
      </c>
      <c r="AX453" s="236">
        <f t="shared" si="89"/>
        <v>952.29</v>
      </c>
      <c r="AY453" s="236">
        <f t="shared" si="87"/>
        <v>952.29</v>
      </c>
      <c r="AZ453" s="236">
        <f t="shared" si="86"/>
        <v>902.72</v>
      </c>
      <c r="BA453" s="236">
        <f t="shared" si="86"/>
        <v>902.72</v>
      </c>
      <c r="BB453" s="236">
        <f t="shared" si="86"/>
        <v>902.72</v>
      </c>
      <c r="BC453" s="236">
        <f t="shared" si="84"/>
        <v>902.72</v>
      </c>
      <c r="BD453" s="236">
        <f t="shared" si="84"/>
        <v>902.72</v>
      </c>
      <c r="BE453" s="236">
        <f t="shared" si="84"/>
        <v>902.72</v>
      </c>
      <c r="BF453" s="236">
        <f t="shared" si="84"/>
        <v>902.72</v>
      </c>
      <c r="BG453" s="236">
        <f t="shared" si="84"/>
        <v>902.72</v>
      </c>
      <c r="BH453" s="236">
        <f t="shared" si="84"/>
        <v>902.72</v>
      </c>
      <c r="BI453" s="236">
        <f t="shared" si="84"/>
        <v>902.72</v>
      </c>
      <c r="BJ453" s="236">
        <f t="shared" si="84"/>
        <v>902.72</v>
      </c>
      <c r="BK453" s="236">
        <f t="shared" si="84"/>
        <v>902.72</v>
      </c>
      <c r="BL453" s="235">
        <f t="shared" ref="BL453:BL466" si="90">SUM(AZ453:BK453)</f>
        <v>10832.64</v>
      </c>
      <c r="BM453" s="234"/>
      <c r="BN453" s="234"/>
      <c r="BO453" s="234"/>
      <c r="BP453" s="234"/>
      <c r="BQ453" s="234"/>
      <c r="BR453" s="234"/>
      <c r="BS453" s="234"/>
      <c r="BT453" s="234"/>
      <c r="BU453" s="234"/>
      <c r="BV453" s="234"/>
      <c r="BW453" s="234"/>
      <c r="BX453" s="234"/>
      <c r="BY453" s="234"/>
      <c r="BZ453" s="234"/>
      <c r="CA453" s="234"/>
      <c r="CB453" s="234"/>
      <c r="CC453" s="234"/>
      <c r="CD453" s="234"/>
      <c r="CE453" s="234"/>
      <c r="CF453" s="234"/>
      <c r="CG453" s="234"/>
      <c r="CH453" s="234"/>
      <c r="CI453" s="234"/>
    </row>
    <row r="454" spans="1:87">
      <c r="A454" s="234" t="s">
        <v>667</v>
      </c>
      <c r="B454" s="231">
        <v>4.6100000000000002E-2</v>
      </c>
      <c r="C454" s="231">
        <v>4.5399999999999996E-2</v>
      </c>
      <c r="D454" s="220">
        <v>0</v>
      </c>
      <c r="E454" s="220">
        <v>0</v>
      </c>
      <c r="F454" s="220">
        <v>0</v>
      </c>
      <c r="G454" s="220">
        <v>0</v>
      </c>
      <c r="H454" s="220">
        <v>0</v>
      </c>
      <c r="I454" s="220">
        <v>0</v>
      </c>
      <c r="J454" s="220">
        <v>15747.855000000001</v>
      </c>
      <c r="K454" s="220">
        <v>31495.710000000003</v>
      </c>
      <c r="L454" s="220">
        <v>31495.710000000003</v>
      </c>
      <c r="M454" s="220">
        <v>31495.710000000003</v>
      </c>
      <c r="N454" s="220">
        <v>31495.710000000003</v>
      </c>
      <c r="O454" s="220">
        <v>31495.710000000003</v>
      </c>
      <c r="P454" s="220">
        <f t="shared" ref="P454:P466" si="91">SUM(D454:O454)</f>
        <v>173226.405</v>
      </c>
      <c r="Q454" s="220">
        <v>31495.710000000003</v>
      </c>
      <c r="R454" s="220">
        <v>31495.710000000003</v>
      </c>
      <c r="S454" s="220">
        <v>31495.710000000003</v>
      </c>
      <c r="T454" s="220">
        <v>31495.710000000003</v>
      </c>
      <c r="U454" s="220">
        <v>31495.710000000003</v>
      </c>
      <c r="V454" s="220">
        <v>31495.710000000003</v>
      </c>
      <c r="W454" s="220">
        <v>31495.710000000003</v>
      </c>
      <c r="X454" s="220">
        <v>31495.710000000003</v>
      </c>
      <c r="Y454" s="220">
        <v>31495.710000000003</v>
      </c>
      <c r="Z454" s="220">
        <v>538095.495</v>
      </c>
      <c r="AA454" s="220">
        <v>1044695.2799999999</v>
      </c>
      <c r="AB454" s="220">
        <v>1044695.2799999999</v>
      </c>
      <c r="AC454" s="220">
        <v>1044695.2799999999</v>
      </c>
      <c r="AD454" s="220">
        <v>1044695.2799999999</v>
      </c>
      <c r="AE454" s="220">
        <v>1044695.2799999999</v>
      </c>
      <c r="AF454" s="220">
        <v>1044695.2799999999</v>
      </c>
      <c r="AG454" s="220">
        <f t="shared" ref="AG454:AG466" si="92">SUM(U454:AF454)</f>
        <v>6963745.7250000006</v>
      </c>
      <c r="AH454" s="234"/>
      <c r="AI454" s="235">
        <f t="shared" si="85"/>
        <v>0</v>
      </c>
      <c r="AJ454" s="235">
        <f t="shared" si="85"/>
        <v>0</v>
      </c>
      <c r="AK454" s="235">
        <f t="shared" si="85"/>
        <v>0</v>
      </c>
      <c r="AL454" s="235">
        <f t="shared" si="83"/>
        <v>0</v>
      </c>
      <c r="AM454" s="235">
        <f t="shared" si="83"/>
        <v>0</v>
      </c>
      <c r="AN454" s="235">
        <f t="shared" si="83"/>
        <v>0</v>
      </c>
      <c r="AO454" s="235">
        <f t="shared" si="83"/>
        <v>60.5</v>
      </c>
      <c r="AP454" s="235">
        <f t="shared" si="83"/>
        <v>121</v>
      </c>
      <c r="AQ454" s="235">
        <f t="shared" si="83"/>
        <v>121</v>
      </c>
      <c r="AR454" s="235">
        <f t="shared" si="83"/>
        <v>121</v>
      </c>
      <c r="AS454" s="235">
        <f t="shared" si="83"/>
        <v>121</v>
      </c>
      <c r="AT454" s="235">
        <f t="shared" si="83"/>
        <v>121</v>
      </c>
      <c r="AU454" s="236">
        <f t="shared" si="88"/>
        <v>665.5</v>
      </c>
      <c r="AV454" s="236">
        <f t="shared" si="89"/>
        <v>121</v>
      </c>
      <c r="AW454" s="236">
        <f t="shared" si="89"/>
        <v>121</v>
      </c>
      <c r="AX454" s="236">
        <f t="shared" si="89"/>
        <v>121</v>
      </c>
      <c r="AY454" s="236">
        <f t="shared" si="87"/>
        <v>121</v>
      </c>
      <c r="AZ454" s="236">
        <f t="shared" si="86"/>
        <v>119.16</v>
      </c>
      <c r="BA454" s="236">
        <f t="shared" si="86"/>
        <v>119.16</v>
      </c>
      <c r="BB454" s="236">
        <f t="shared" si="86"/>
        <v>119.16</v>
      </c>
      <c r="BC454" s="236">
        <f t="shared" si="84"/>
        <v>119.16</v>
      </c>
      <c r="BD454" s="236">
        <f t="shared" si="84"/>
        <v>119.16</v>
      </c>
      <c r="BE454" s="236">
        <f t="shared" si="84"/>
        <v>2035.79</v>
      </c>
      <c r="BF454" s="236">
        <f t="shared" si="84"/>
        <v>3952.43</v>
      </c>
      <c r="BG454" s="236">
        <f t="shared" si="84"/>
        <v>3952.43</v>
      </c>
      <c r="BH454" s="236">
        <f t="shared" si="84"/>
        <v>3952.43</v>
      </c>
      <c r="BI454" s="236">
        <f t="shared" si="84"/>
        <v>3952.43</v>
      </c>
      <c r="BJ454" s="236">
        <f t="shared" si="84"/>
        <v>3952.43</v>
      </c>
      <c r="BK454" s="236">
        <f t="shared" si="84"/>
        <v>3952.43</v>
      </c>
      <c r="BL454" s="235">
        <f t="shared" si="90"/>
        <v>26346.170000000002</v>
      </c>
      <c r="BM454" s="234"/>
      <c r="BN454" s="234"/>
      <c r="BO454" s="234"/>
      <c r="BP454" s="234"/>
      <c r="BQ454" s="234"/>
      <c r="BR454" s="234"/>
      <c r="BS454" s="234"/>
      <c r="BT454" s="234"/>
      <c r="BU454" s="234"/>
      <c r="BV454" s="234"/>
      <c r="BW454" s="234"/>
      <c r="BX454" s="234"/>
      <c r="BY454" s="234"/>
      <c r="BZ454" s="234"/>
      <c r="CA454" s="234"/>
      <c r="CB454" s="234"/>
      <c r="CC454" s="234"/>
      <c r="CD454" s="234"/>
      <c r="CE454" s="234"/>
      <c r="CF454" s="234"/>
      <c r="CG454" s="234"/>
      <c r="CH454" s="234"/>
      <c r="CI454" s="234"/>
    </row>
    <row r="455" spans="1:87">
      <c r="A455" s="234" t="s">
        <v>668</v>
      </c>
      <c r="B455" s="231">
        <v>4.36E-2</v>
      </c>
      <c r="C455" s="231">
        <v>2.3200000000000002E-2</v>
      </c>
      <c r="D455" s="220">
        <v>98273.49</v>
      </c>
      <c r="E455" s="220">
        <v>104670.66</v>
      </c>
      <c r="F455" s="220">
        <v>130164.1</v>
      </c>
      <c r="G455" s="220">
        <v>155657.54</v>
      </c>
      <c r="H455" s="220">
        <v>155657.54</v>
      </c>
      <c r="I455" s="220">
        <v>155657.54</v>
      </c>
      <c r="J455" s="220">
        <v>155657.54</v>
      </c>
      <c r="K455" s="220">
        <v>155657.54</v>
      </c>
      <c r="L455" s="220">
        <v>155657.54</v>
      </c>
      <c r="M455" s="220">
        <v>155657.54</v>
      </c>
      <c r="N455" s="220">
        <v>155657.54</v>
      </c>
      <c r="O455" s="220">
        <v>155657.54</v>
      </c>
      <c r="P455" s="220">
        <f t="shared" si="91"/>
        <v>1734026.1100000003</v>
      </c>
      <c r="Q455" s="220">
        <v>155657.54</v>
      </c>
      <c r="R455" s="220">
        <v>155657.54</v>
      </c>
      <c r="S455" s="220">
        <v>155657.54</v>
      </c>
      <c r="T455" s="220">
        <v>155657.54</v>
      </c>
      <c r="U455" s="220">
        <v>155657.54</v>
      </c>
      <c r="V455" s="220">
        <v>155657.54</v>
      </c>
      <c r="W455" s="220">
        <v>155657.54</v>
      </c>
      <c r="X455" s="220">
        <v>155657.54</v>
      </c>
      <c r="Y455" s="220">
        <v>155657.54</v>
      </c>
      <c r="Z455" s="220">
        <v>155657.54</v>
      </c>
      <c r="AA455" s="220">
        <v>155657.54</v>
      </c>
      <c r="AB455" s="220">
        <v>155657.54</v>
      </c>
      <c r="AC455" s="220">
        <v>155657.54</v>
      </c>
      <c r="AD455" s="220">
        <v>155657.54</v>
      </c>
      <c r="AE455" s="220">
        <v>155657.54</v>
      </c>
      <c r="AF455" s="220">
        <v>155657.54</v>
      </c>
      <c r="AG455" s="220">
        <f t="shared" si="92"/>
        <v>1867890.4800000002</v>
      </c>
      <c r="AH455" s="234"/>
      <c r="AI455" s="235">
        <f t="shared" si="85"/>
        <v>357.06</v>
      </c>
      <c r="AJ455" s="235">
        <f t="shared" si="85"/>
        <v>380.3</v>
      </c>
      <c r="AK455" s="235">
        <f t="shared" si="85"/>
        <v>472.93</v>
      </c>
      <c r="AL455" s="235">
        <f t="shared" si="83"/>
        <v>565.55999999999995</v>
      </c>
      <c r="AM455" s="235">
        <f t="shared" si="83"/>
        <v>565.55999999999995</v>
      </c>
      <c r="AN455" s="235">
        <f t="shared" si="83"/>
        <v>565.55999999999995</v>
      </c>
      <c r="AO455" s="235">
        <f t="shared" si="83"/>
        <v>565.55999999999995</v>
      </c>
      <c r="AP455" s="235">
        <f t="shared" si="83"/>
        <v>565.55999999999995</v>
      </c>
      <c r="AQ455" s="235">
        <f t="shared" si="83"/>
        <v>565.55999999999995</v>
      </c>
      <c r="AR455" s="235">
        <f t="shared" si="83"/>
        <v>565.55999999999995</v>
      </c>
      <c r="AS455" s="235">
        <f t="shared" si="83"/>
        <v>565.55999999999995</v>
      </c>
      <c r="AT455" s="235">
        <f t="shared" si="83"/>
        <v>565.55999999999995</v>
      </c>
      <c r="AU455" s="236">
        <f t="shared" si="88"/>
        <v>6300.3299999999981</v>
      </c>
      <c r="AV455" s="236">
        <f t="shared" si="89"/>
        <v>565.55999999999995</v>
      </c>
      <c r="AW455" s="236">
        <f t="shared" si="89"/>
        <v>565.55999999999995</v>
      </c>
      <c r="AX455" s="236">
        <f t="shared" si="89"/>
        <v>565.55999999999995</v>
      </c>
      <c r="AY455" s="236">
        <f t="shared" si="87"/>
        <v>565.55999999999995</v>
      </c>
      <c r="AZ455" s="236">
        <f t="shared" si="86"/>
        <v>300.94</v>
      </c>
      <c r="BA455" s="236">
        <f t="shared" si="86"/>
        <v>300.94</v>
      </c>
      <c r="BB455" s="236">
        <f t="shared" si="86"/>
        <v>300.94</v>
      </c>
      <c r="BC455" s="236">
        <f t="shared" si="84"/>
        <v>300.94</v>
      </c>
      <c r="BD455" s="236">
        <f t="shared" si="84"/>
        <v>300.94</v>
      </c>
      <c r="BE455" s="236">
        <f t="shared" si="84"/>
        <v>300.94</v>
      </c>
      <c r="BF455" s="236">
        <f t="shared" si="84"/>
        <v>300.94</v>
      </c>
      <c r="BG455" s="236">
        <f t="shared" si="84"/>
        <v>300.94</v>
      </c>
      <c r="BH455" s="236">
        <f t="shared" si="84"/>
        <v>300.94</v>
      </c>
      <c r="BI455" s="236">
        <f t="shared" si="84"/>
        <v>300.94</v>
      </c>
      <c r="BJ455" s="236">
        <f t="shared" si="84"/>
        <v>300.94</v>
      </c>
      <c r="BK455" s="236">
        <f t="shared" si="84"/>
        <v>300.94</v>
      </c>
      <c r="BL455" s="235">
        <f t="shared" si="90"/>
        <v>3611.28</v>
      </c>
      <c r="BM455" s="234"/>
      <c r="BN455" s="234"/>
      <c r="BO455" s="234"/>
      <c r="BP455" s="234"/>
      <c r="BQ455" s="234"/>
      <c r="BR455" s="234"/>
      <c r="BS455" s="234"/>
      <c r="BT455" s="234"/>
      <c r="BU455" s="234"/>
      <c r="BV455" s="234"/>
      <c r="BW455" s="234"/>
      <c r="BX455" s="234"/>
      <c r="BY455" s="234"/>
      <c r="BZ455" s="234"/>
      <c r="CA455" s="234"/>
      <c r="CB455" s="234"/>
      <c r="CC455" s="234"/>
      <c r="CD455" s="234"/>
      <c r="CE455" s="234"/>
      <c r="CF455" s="234"/>
      <c r="CG455" s="234"/>
      <c r="CH455" s="234"/>
      <c r="CI455" s="234"/>
    </row>
    <row r="456" spans="1:87">
      <c r="A456" s="234" t="s">
        <v>669</v>
      </c>
      <c r="B456" s="231">
        <v>4.36E-2</v>
      </c>
      <c r="C456" s="231">
        <v>4.36E-2</v>
      </c>
      <c r="D456" s="220">
        <v>0</v>
      </c>
      <c r="E456" s="220">
        <v>0</v>
      </c>
      <c r="F456" s="220">
        <v>0</v>
      </c>
      <c r="G456" s="220">
        <v>0</v>
      </c>
      <c r="H456" s="220">
        <v>0</v>
      </c>
      <c r="I456" s="220">
        <v>0</v>
      </c>
      <c r="J456" s="220">
        <v>0</v>
      </c>
      <c r="K456" s="220">
        <v>0</v>
      </c>
      <c r="L456" s="220">
        <v>0</v>
      </c>
      <c r="M456" s="220">
        <v>0</v>
      </c>
      <c r="N456" s="220">
        <v>0</v>
      </c>
      <c r="O456" s="220">
        <v>0</v>
      </c>
      <c r="P456" s="220">
        <f t="shared" si="91"/>
        <v>0</v>
      </c>
      <c r="Q456" s="220">
        <v>0</v>
      </c>
      <c r="R456" s="220">
        <v>0</v>
      </c>
      <c r="S456" s="220">
        <v>0</v>
      </c>
      <c r="T456" s="220">
        <v>0</v>
      </c>
      <c r="U456" s="220">
        <v>0</v>
      </c>
      <c r="V456" s="220">
        <v>0</v>
      </c>
      <c r="W456" s="220">
        <v>0</v>
      </c>
      <c r="X456" s="220">
        <v>0</v>
      </c>
      <c r="Y456" s="220">
        <v>0</v>
      </c>
      <c r="Z456" s="220">
        <v>0</v>
      </c>
      <c r="AA456" s="220">
        <v>0</v>
      </c>
      <c r="AB456" s="220">
        <v>0</v>
      </c>
      <c r="AC456" s="220">
        <v>0</v>
      </c>
      <c r="AD456" s="220">
        <v>0</v>
      </c>
      <c r="AE456" s="220">
        <v>0</v>
      </c>
      <c r="AF456" s="220">
        <v>0</v>
      </c>
      <c r="AG456" s="220">
        <f t="shared" si="92"/>
        <v>0</v>
      </c>
      <c r="AH456" s="234"/>
      <c r="AI456" s="235">
        <f t="shared" si="85"/>
        <v>0</v>
      </c>
      <c r="AJ456" s="235">
        <f t="shared" si="85"/>
        <v>0</v>
      </c>
      <c r="AK456" s="235">
        <f t="shared" si="85"/>
        <v>0</v>
      </c>
      <c r="AL456" s="235">
        <f t="shared" si="83"/>
        <v>0</v>
      </c>
      <c r="AM456" s="235">
        <f t="shared" si="83"/>
        <v>0</v>
      </c>
      <c r="AN456" s="235">
        <f t="shared" si="83"/>
        <v>0</v>
      </c>
      <c r="AO456" s="235">
        <f t="shared" si="83"/>
        <v>0</v>
      </c>
      <c r="AP456" s="235">
        <f t="shared" si="83"/>
        <v>0</v>
      </c>
      <c r="AQ456" s="235">
        <f t="shared" si="83"/>
        <v>0</v>
      </c>
      <c r="AR456" s="235">
        <f t="shared" si="83"/>
        <v>0</v>
      </c>
      <c r="AS456" s="235">
        <f t="shared" si="83"/>
        <v>0</v>
      </c>
      <c r="AT456" s="235">
        <f t="shared" si="83"/>
        <v>0</v>
      </c>
      <c r="AU456" s="236">
        <f t="shared" si="88"/>
        <v>0</v>
      </c>
      <c r="AV456" s="236">
        <f t="shared" si="89"/>
        <v>0</v>
      </c>
      <c r="AW456" s="236">
        <f t="shared" si="89"/>
        <v>0</v>
      </c>
      <c r="AX456" s="236">
        <f t="shared" si="89"/>
        <v>0</v>
      </c>
      <c r="AY456" s="236">
        <f t="shared" si="87"/>
        <v>0</v>
      </c>
      <c r="AZ456" s="236">
        <f t="shared" si="86"/>
        <v>0</v>
      </c>
      <c r="BA456" s="236">
        <f t="shared" si="86"/>
        <v>0</v>
      </c>
      <c r="BB456" s="236">
        <f t="shared" si="86"/>
        <v>0</v>
      </c>
      <c r="BC456" s="236">
        <f t="shared" si="84"/>
        <v>0</v>
      </c>
      <c r="BD456" s="236">
        <f t="shared" si="84"/>
        <v>0</v>
      </c>
      <c r="BE456" s="236">
        <f t="shared" si="84"/>
        <v>0</v>
      </c>
      <c r="BF456" s="236">
        <f t="shared" si="84"/>
        <v>0</v>
      </c>
      <c r="BG456" s="236">
        <f t="shared" si="84"/>
        <v>0</v>
      </c>
      <c r="BH456" s="236">
        <f t="shared" si="84"/>
        <v>0</v>
      </c>
      <c r="BI456" s="236">
        <f t="shared" si="84"/>
        <v>0</v>
      </c>
      <c r="BJ456" s="236">
        <f t="shared" si="84"/>
        <v>0</v>
      </c>
      <c r="BK456" s="236">
        <f t="shared" si="84"/>
        <v>0</v>
      </c>
      <c r="BL456" s="235">
        <f t="shared" si="90"/>
        <v>0</v>
      </c>
      <c r="BM456" s="234"/>
      <c r="BN456" s="234"/>
      <c r="BO456" s="234"/>
      <c r="BP456" s="234"/>
      <c r="BQ456" s="234"/>
      <c r="BR456" s="234"/>
      <c r="BS456" s="234"/>
      <c r="BT456" s="234"/>
      <c r="BU456" s="234"/>
      <c r="BV456" s="234"/>
      <c r="BW456" s="234"/>
      <c r="BX456" s="234"/>
      <c r="BY456" s="234"/>
      <c r="BZ456" s="234"/>
      <c r="CA456" s="234"/>
      <c r="CB456" s="234"/>
      <c r="CC456" s="234"/>
      <c r="CD456" s="234"/>
      <c r="CE456" s="234"/>
      <c r="CF456" s="234"/>
      <c r="CG456" s="234"/>
      <c r="CH456" s="234"/>
      <c r="CI456" s="234"/>
    </row>
    <row r="457" spans="1:87">
      <c r="A457" s="234" t="s">
        <v>670</v>
      </c>
      <c r="B457" s="231">
        <v>4.2500000000000003E-2</v>
      </c>
      <c r="C457" s="231">
        <v>4.3999999999999997E-2</v>
      </c>
      <c r="D457" s="220">
        <v>0</v>
      </c>
      <c r="E457" s="220">
        <v>0</v>
      </c>
      <c r="F457" s="220">
        <v>0</v>
      </c>
      <c r="G457" s="220">
        <v>0</v>
      </c>
      <c r="H457" s="220">
        <v>0</v>
      </c>
      <c r="I457" s="220">
        <v>0</v>
      </c>
      <c r="J457" s="220">
        <v>0</v>
      </c>
      <c r="K457" s="220">
        <v>0</v>
      </c>
      <c r="L457" s="220">
        <v>0</v>
      </c>
      <c r="M457" s="220">
        <v>0</v>
      </c>
      <c r="N457" s="220">
        <v>0</v>
      </c>
      <c r="O457" s="220">
        <v>0</v>
      </c>
      <c r="P457" s="220">
        <f t="shared" si="91"/>
        <v>0</v>
      </c>
      <c r="Q457" s="220">
        <v>0</v>
      </c>
      <c r="R457" s="220">
        <v>0</v>
      </c>
      <c r="S457" s="220">
        <v>0</v>
      </c>
      <c r="T457" s="220">
        <v>0</v>
      </c>
      <c r="U457" s="220">
        <v>0</v>
      </c>
      <c r="V457" s="220">
        <v>0</v>
      </c>
      <c r="W457" s="220">
        <v>0</v>
      </c>
      <c r="X457" s="220">
        <v>0</v>
      </c>
      <c r="Y457" s="220">
        <v>0</v>
      </c>
      <c r="Z457" s="220">
        <v>0</v>
      </c>
      <c r="AA457" s="220">
        <v>0</v>
      </c>
      <c r="AB457" s="220">
        <v>0</v>
      </c>
      <c r="AC457" s="220">
        <v>0</v>
      </c>
      <c r="AD457" s="220">
        <v>0</v>
      </c>
      <c r="AE457" s="220">
        <v>0</v>
      </c>
      <c r="AF457" s="220">
        <v>0</v>
      </c>
      <c r="AG457" s="220">
        <f t="shared" si="92"/>
        <v>0</v>
      </c>
      <c r="AH457" s="234"/>
      <c r="AI457" s="235">
        <f t="shared" si="85"/>
        <v>0</v>
      </c>
      <c r="AJ457" s="235">
        <f t="shared" si="85"/>
        <v>0</v>
      </c>
      <c r="AK457" s="235">
        <f t="shared" si="85"/>
        <v>0</v>
      </c>
      <c r="AL457" s="235">
        <f t="shared" si="83"/>
        <v>0</v>
      </c>
      <c r="AM457" s="235">
        <f t="shared" si="83"/>
        <v>0</v>
      </c>
      <c r="AN457" s="235">
        <f t="shared" si="83"/>
        <v>0</v>
      </c>
      <c r="AO457" s="235">
        <f t="shared" si="83"/>
        <v>0</v>
      </c>
      <c r="AP457" s="235">
        <f t="shared" si="83"/>
        <v>0</v>
      </c>
      <c r="AQ457" s="235">
        <f t="shared" si="83"/>
        <v>0</v>
      </c>
      <c r="AR457" s="235">
        <f t="shared" si="83"/>
        <v>0</v>
      </c>
      <c r="AS457" s="235">
        <f t="shared" si="83"/>
        <v>0</v>
      </c>
      <c r="AT457" s="235">
        <f t="shared" si="83"/>
        <v>0</v>
      </c>
      <c r="AU457" s="236">
        <f t="shared" si="88"/>
        <v>0</v>
      </c>
      <c r="AV457" s="236">
        <f t="shared" si="89"/>
        <v>0</v>
      </c>
      <c r="AW457" s="236">
        <f t="shared" si="89"/>
        <v>0</v>
      </c>
      <c r="AX457" s="236">
        <f t="shared" si="89"/>
        <v>0</v>
      </c>
      <c r="AY457" s="236">
        <f t="shared" si="87"/>
        <v>0</v>
      </c>
      <c r="AZ457" s="236">
        <f t="shared" si="86"/>
        <v>0</v>
      </c>
      <c r="BA457" s="236">
        <f t="shared" si="86"/>
        <v>0</v>
      </c>
      <c r="BB457" s="236">
        <f t="shared" si="86"/>
        <v>0</v>
      </c>
      <c r="BC457" s="236">
        <f t="shared" si="84"/>
        <v>0</v>
      </c>
      <c r="BD457" s="236">
        <f t="shared" si="84"/>
        <v>0</v>
      </c>
      <c r="BE457" s="236">
        <f t="shared" si="84"/>
        <v>0</v>
      </c>
      <c r="BF457" s="236">
        <f t="shared" si="84"/>
        <v>0</v>
      </c>
      <c r="BG457" s="236">
        <f t="shared" si="84"/>
        <v>0</v>
      </c>
      <c r="BH457" s="236">
        <f t="shared" si="84"/>
        <v>0</v>
      </c>
      <c r="BI457" s="236">
        <f t="shared" si="84"/>
        <v>0</v>
      </c>
      <c r="BJ457" s="236">
        <f t="shared" si="84"/>
        <v>0</v>
      </c>
      <c r="BK457" s="236">
        <f t="shared" si="84"/>
        <v>0</v>
      </c>
      <c r="BL457" s="235">
        <f t="shared" si="90"/>
        <v>0</v>
      </c>
      <c r="BM457" s="234"/>
      <c r="BN457" s="234"/>
      <c r="BO457" s="234"/>
      <c r="BP457" s="234"/>
      <c r="BQ457" s="234"/>
      <c r="BR457" s="234"/>
      <c r="BS457" s="234"/>
      <c r="BT457" s="234"/>
      <c r="BU457" s="234"/>
      <c r="BV457" s="234"/>
      <c r="BW457" s="234"/>
      <c r="BX457" s="234"/>
      <c r="BY457" s="234"/>
      <c r="BZ457" s="234"/>
      <c r="CA457" s="234"/>
      <c r="CB457" s="234"/>
      <c r="CC457" s="234"/>
      <c r="CD457" s="234"/>
      <c r="CE457" s="234"/>
      <c r="CF457" s="234"/>
      <c r="CG457" s="234"/>
      <c r="CH457" s="234"/>
      <c r="CI457" s="234"/>
    </row>
    <row r="458" spans="1:87">
      <c r="A458" s="234" t="s">
        <v>671</v>
      </c>
      <c r="B458" s="231">
        <v>6.8500000000000005E-2</v>
      </c>
      <c r="C458" s="231">
        <v>6.8500000000000005E-2</v>
      </c>
      <c r="D458" s="220">
        <v>770.41</v>
      </c>
      <c r="E458" s="220">
        <v>770.41</v>
      </c>
      <c r="F458" s="220">
        <v>770.41</v>
      </c>
      <c r="G458" s="220">
        <v>770.41</v>
      </c>
      <c r="H458" s="220">
        <v>770.41</v>
      </c>
      <c r="I458" s="220">
        <v>770.41</v>
      </c>
      <c r="J458" s="220">
        <v>770.41</v>
      </c>
      <c r="K458" s="220">
        <v>770.41</v>
      </c>
      <c r="L458" s="220">
        <v>770.41</v>
      </c>
      <c r="M458" s="220">
        <v>770.41</v>
      </c>
      <c r="N458" s="220">
        <v>770.41</v>
      </c>
      <c r="O458" s="220">
        <v>770.41</v>
      </c>
      <c r="P458" s="220">
        <f t="shared" si="91"/>
        <v>9244.92</v>
      </c>
      <c r="Q458" s="220">
        <v>770.41</v>
      </c>
      <c r="R458" s="220">
        <v>770.41</v>
      </c>
      <c r="S458" s="220">
        <v>770.41</v>
      </c>
      <c r="T458" s="220">
        <v>770.41</v>
      </c>
      <c r="U458" s="220">
        <v>770.41</v>
      </c>
      <c r="V458" s="220">
        <v>770.41</v>
      </c>
      <c r="W458" s="220">
        <v>770.41</v>
      </c>
      <c r="X458" s="220">
        <v>770.41</v>
      </c>
      <c r="Y458" s="220">
        <v>770.41</v>
      </c>
      <c r="Z458" s="220">
        <v>770.41</v>
      </c>
      <c r="AA458" s="220">
        <v>770.41</v>
      </c>
      <c r="AB458" s="220">
        <v>770.41</v>
      </c>
      <c r="AC458" s="220">
        <v>770.41</v>
      </c>
      <c r="AD458" s="220">
        <v>770.41</v>
      </c>
      <c r="AE458" s="220">
        <v>770.41</v>
      </c>
      <c r="AF458" s="220">
        <v>770.41</v>
      </c>
      <c r="AG458" s="220">
        <f t="shared" si="92"/>
        <v>9244.92</v>
      </c>
      <c r="AH458" s="234"/>
      <c r="AI458" s="235">
        <f t="shared" si="85"/>
        <v>4.4000000000000004</v>
      </c>
      <c r="AJ458" s="235">
        <f t="shared" si="85"/>
        <v>4.4000000000000004</v>
      </c>
      <c r="AK458" s="235">
        <f t="shared" si="85"/>
        <v>4.4000000000000004</v>
      </c>
      <c r="AL458" s="235">
        <f t="shared" si="83"/>
        <v>4.4000000000000004</v>
      </c>
      <c r="AM458" s="235">
        <f t="shared" si="83"/>
        <v>4.4000000000000004</v>
      </c>
      <c r="AN458" s="235">
        <f t="shared" si="83"/>
        <v>4.4000000000000004</v>
      </c>
      <c r="AO458" s="235">
        <f t="shared" si="83"/>
        <v>4.4000000000000004</v>
      </c>
      <c r="AP458" s="235">
        <f t="shared" si="83"/>
        <v>4.4000000000000004</v>
      </c>
      <c r="AQ458" s="235">
        <f t="shared" si="83"/>
        <v>4.4000000000000004</v>
      </c>
      <c r="AR458" s="235">
        <f t="shared" si="83"/>
        <v>4.4000000000000004</v>
      </c>
      <c r="AS458" s="235">
        <f t="shared" si="83"/>
        <v>4.4000000000000004</v>
      </c>
      <c r="AT458" s="235">
        <f t="shared" si="83"/>
        <v>4.4000000000000004</v>
      </c>
      <c r="AU458" s="236">
        <f t="shared" si="88"/>
        <v>52.79999999999999</v>
      </c>
      <c r="AV458" s="236">
        <f t="shared" si="89"/>
        <v>4.4000000000000004</v>
      </c>
      <c r="AW458" s="236">
        <f t="shared" si="89"/>
        <v>4.4000000000000004</v>
      </c>
      <c r="AX458" s="236">
        <f t="shared" si="89"/>
        <v>4.4000000000000004</v>
      </c>
      <c r="AY458" s="236">
        <f t="shared" si="87"/>
        <v>4.4000000000000004</v>
      </c>
      <c r="AZ458" s="236">
        <f t="shared" si="86"/>
        <v>4.4000000000000004</v>
      </c>
      <c r="BA458" s="236">
        <f t="shared" si="86"/>
        <v>4.4000000000000004</v>
      </c>
      <c r="BB458" s="236">
        <f t="shared" si="86"/>
        <v>4.4000000000000004</v>
      </c>
      <c r="BC458" s="236">
        <f t="shared" si="84"/>
        <v>4.4000000000000004</v>
      </c>
      <c r="BD458" s="236">
        <f t="shared" si="84"/>
        <v>4.4000000000000004</v>
      </c>
      <c r="BE458" s="236">
        <f t="shared" si="84"/>
        <v>4.4000000000000004</v>
      </c>
      <c r="BF458" s="236">
        <f t="shared" si="84"/>
        <v>4.4000000000000004</v>
      </c>
      <c r="BG458" s="236">
        <f t="shared" si="84"/>
        <v>4.4000000000000004</v>
      </c>
      <c r="BH458" s="236">
        <f t="shared" si="84"/>
        <v>4.4000000000000004</v>
      </c>
      <c r="BI458" s="236">
        <f t="shared" si="84"/>
        <v>4.4000000000000004</v>
      </c>
      <c r="BJ458" s="236">
        <f t="shared" si="84"/>
        <v>4.4000000000000004</v>
      </c>
      <c r="BK458" s="236">
        <f t="shared" si="84"/>
        <v>4.4000000000000004</v>
      </c>
      <c r="BL458" s="235">
        <f t="shared" si="90"/>
        <v>52.79999999999999</v>
      </c>
      <c r="BM458" s="234"/>
      <c r="BN458" s="234"/>
      <c r="BO458" s="234"/>
      <c r="BP458" s="234"/>
      <c r="BQ458" s="234"/>
      <c r="BR458" s="234"/>
      <c r="BS458" s="234"/>
      <c r="BT458" s="234"/>
      <c r="BU458" s="234"/>
      <c r="BV458" s="234"/>
      <c r="BW458" s="234"/>
      <c r="BX458" s="234"/>
      <c r="BY458" s="234"/>
      <c r="BZ458" s="234"/>
      <c r="CA458" s="234"/>
      <c r="CB458" s="234"/>
      <c r="CC458" s="234"/>
      <c r="CD458" s="234"/>
      <c r="CE458" s="234"/>
      <c r="CF458" s="234"/>
      <c r="CG458" s="234"/>
      <c r="CH458" s="234"/>
      <c r="CI458" s="234"/>
    </row>
    <row r="459" spans="1:87">
      <c r="A459" s="234" t="s">
        <v>672</v>
      </c>
      <c r="B459" s="231">
        <v>4.9000000000000002E-2</v>
      </c>
      <c r="C459" s="231">
        <v>4.9000000000000002E-2</v>
      </c>
      <c r="D459" s="220">
        <v>0</v>
      </c>
      <c r="E459" s="220">
        <v>0</v>
      </c>
      <c r="F459" s="220">
        <v>0</v>
      </c>
      <c r="G459" s="220">
        <v>0</v>
      </c>
      <c r="H459" s="220">
        <v>0</v>
      </c>
      <c r="I459" s="220">
        <v>0</v>
      </c>
      <c r="J459" s="220">
        <v>0</v>
      </c>
      <c r="K459" s="220">
        <v>0</v>
      </c>
      <c r="L459" s="220">
        <v>0</v>
      </c>
      <c r="M459" s="220">
        <v>0</v>
      </c>
      <c r="N459" s="220">
        <v>0</v>
      </c>
      <c r="O459" s="220">
        <v>0</v>
      </c>
      <c r="P459" s="220">
        <f t="shared" si="91"/>
        <v>0</v>
      </c>
      <c r="Q459" s="220">
        <v>0</v>
      </c>
      <c r="R459" s="220">
        <v>0</v>
      </c>
      <c r="S459" s="220">
        <v>0</v>
      </c>
      <c r="T459" s="220">
        <v>0</v>
      </c>
      <c r="U459" s="220">
        <v>0</v>
      </c>
      <c r="V459" s="220">
        <v>0</v>
      </c>
      <c r="W459" s="220">
        <v>0</v>
      </c>
      <c r="X459" s="220">
        <v>0</v>
      </c>
      <c r="Y459" s="220">
        <v>0</v>
      </c>
      <c r="Z459" s="220">
        <v>0</v>
      </c>
      <c r="AA459" s="220">
        <v>0</v>
      </c>
      <c r="AB459" s="220">
        <v>0</v>
      </c>
      <c r="AC459" s="220">
        <v>0</v>
      </c>
      <c r="AD459" s="220">
        <v>0</v>
      </c>
      <c r="AE459" s="220">
        <v>0</v>
      </c>
      <c r="AF459" s="220">
        <v>0</v>
      </c>
      <c r="AG459" s="220">
        <f t="shared" si="92"/>
        <v>0</v>
      </c>
      <c r="AH459" s="234"/>
      <c r="AI459" s="235">
        <f t="shared" si="85"/>
        <v>0</v>
      </c>
      <c r="AJ459" s="235">
        <f t="shared" si="85"/>
        <v>0</v>
      </c>
      <c r="AK459" s="235">
        <f t="shared" si="85"/>
        <v>0</v>
      </c>
      <c r="AL459" s="235">
        <f t="shared" si="83"/>
        <v>0</v>
      </c>
      <c r="AM459" s="235">
        <f t="shared" si="83"/>
        <v>0</v>
      </c>
      <c r="AN459" s="235">
        <f t="shared" si="83"/>
        <v>0</v>
      </c>
      <c r="AO459" s="235">
        <f t="shared" si="83"/>
        <v>0</v>
      </c>
      <c r="AP459" s="235">
        <f t="shared" si="83"/>
        <v>0</v>
      </c>
      <c r="AQ459" s="235">
        <f t="shared" si="83"/>
        <v>0</v>
      </c>
      <c r="AR459" s="235">
        <f t="shared" si="83"/>
        <v>0</v>
      </c>
      <c r="AS459" s="235">
        <f t="shared" si="83"/>
        <v>0</v>
      </c>
      <c r="AT459" s="235">
        <f t="shared" si="83"/>
        <v>0</v>
      </c>
      <c r="AU459" s="236">
        <f t="shared" si="88"/>
        <v>0</v>
      </c>
      <c r="AV459" s="236">
        <f t="shared" si="89"/>
        <v>0</v>
      </c>
      <c r="AW459" s="236">
        <f t="shared" si="89"/>
        <v>0</v>
      </c>
      <c r="AX459" s="236">
        <f t="shared" si="89"/>
        <v>0</v>
      </c>
      <c r="AY459" s="236">
        <f t="shared" si="87"/>
        <v>0</v>
      </c>
      <c r="AZ459" s="236">
        <f t="shared" si="86"/>
        <v>0</v>
      </c>
      <c r="BA459" s="236">
        <f t="shared" si="86"/>
        <v>0</v>
      </c>
      <c r="BB459" s="236">
        <f t="shared" si="86"/>
        <v>0</v>
      </c>
      <c r="BC459" s="236">
        <f t="shared" si="84"/>
        <v>0</v>
      </c>
      <c r="BD459" s="236">
        <f t="shared" si="84"/>
        <v>0</v>
      </c>
      <c r="BE459" s="236">
        <f t="shared" si="84"/>
        <v>0</v>
      </c>
      <c r="BF459" s="236">
        <f t="shared" si="84"/>
        <v>0</v>
      </c>
      <c r="BG459" s="236">
        <f t="shared" si="84"/>
        <v>0</v>
      </c>
      <c r="BH459" s="236">
        <f t="shared" si="84"/>
        <v>0</v>
      </c>
      <c r="BI459" s="236">
        <f t="shared" si="84"/>
        <v>0</v>
      </c>
      <c r="BJ459" s="236">
        <f t="shared" si="84"/>
        <v>0</v>
      </c>
      <c r="BK459" s="236">
        <f t="shared" si="84"/>
        <v>0</v>
      </c>
      <c r="BL459" s="235">
        <f t="shared" si="90"/>
        <v>0</v>
      </c>
      <c r="BM459" s="234"/>
      <c r="BN459" s="234"/>
      <c r="BO459" s="234"/>
      <c r="BP459" s="234"/>
      <c r="BQ459" s="234"/>
      <c r="BR459" s="234"/>
      <c r="BS459" s="234"/>
      <c r="BT459" s="234"/>
      <c r="BU459" s="234"/>
      <c r="BV459" s="234"/>
      <c r="BW459" s="234"/>
      <c r="BX459" s="234"/>
      <c r="BY459" s="234"/>
      <c r="BZ459" s="234"/>
      <c r="CA459" s="234"/>
      <c r="CB459" s="234"/>
      <c r="CC459" s="234"/>
      <c r="CD459" s="234"/>
      <c r="CE459" s="234"/>
      <c r="CF459" s="234"/>
      <c r="CG459" s="234"/>
      <c r="CH459" s="234"/>
      <c r="CI459" s="234"/>
    </row>
    <row r="460" spans="1:87">
      <c r="A460" s="234" t="s">
        <v>673</v>
      </c>
      <c r="B460" s="231">
        <v>0.20960000000000001</v>
      </c>
      <c r="C460" s="231">
        <v>0.20960000000000001</v>
      </c>
      <c r="D460" s="220">
        <v>0</v>
      </c>
      <c r="E460" s="220">
        <v>0</v>
      </c>
      <c r="F460" s="220">
        <v>0</v>
      </c>
      <c r="G460" s="220">
        <v>0</v>
      </c>
      <c r="H460" s="220">
        <v>0</v>
      </c>
      <c r="I460" s="220">
        <v>0</v>
      </c>
      <c r="J460" s="220">
        <v>0</v>
      </c>
      <c r="K460" s="220">
        <v>0</v>
      </c>
      <c r="L460" s="220">
        <v>0</v>
      </c>
      <c r="M460" s="220">
        <v>0</v>
      </c>
      <c r="N460" s="220">
        <v>0</v>
      </c>
      <c r="O460" s="220">
        <v>0</v>
      </c>
      <c r="P460" s="220">
        <f t="shared" si="91"/>
        <v>0</v>
      </c>
      <c r="Q460" s="220">
        <v>0</v>
      </c>
      <c r="R460" s="220">
        <v>0</v>
      </c>
      <c r="S460" s="220">
        <v>0</v>
      </c>
      <c r="T460" s="220">
        <v>0</v>
      </c>
      <c r="U460" s="220">
        <v>0</v>
      </c>
      <c r="V460" s="220">
        <v>0</v>
      </c>
      <c r="W460" s="220">
        <v>0</v>
      </c>
      <c r="X460" s="220">
        <v>0</v>
      </c>
      <c r="Y460" s="220">
        <v>0</v>
      </c>
      <c r="Z460" s="220">
        <v>0</v>
      </c>
      <c r="AA460" s="220">
        <v>0</v>
      </c>
      <c r="AB460" s="220">
        <v>0</v>
      </c>
      <c r="AC460" s="220">
        <v>0</v>
      </c>
      <c r="AD460" s="220">
        <v>0</v>
      </c>
      <c r="AE460" s="220">
        <v>0</v>
      </c>
      <c r="AF460" s="220">
        <v>0</v>
      </c>
      <c r="AG460" s="220">
        <f t="shared" si="92"/>
        <v>0</v>
      </c>
      <c r="AH460" s="234"/>
      <c r="AI460" s="235">
        <f t="shared" si="85"/>
        <v>0</v>
      </c>
      <c r="AJ460" s="235">
        <f t="shared" si="85"/>
        <v>0</v>
      </c>
      <c r="AK460" s="235">
        <f t="shared" si="85"/>
        <v>0</v>
      </c>
      <c r="AL460" s="235">
        <f t="shared" si="83"/>
        <v>0</v>
      </c>
      <c r="AM460" s="235">
        <f t="shared" si="83"/>
        <v>0</v>
      </c>
      <c r="AN460" s="235">
        <f t="shared" si="83"/>
        <v>0</v>
      </c>
      <c r="AO460" s="235">
        <f t="shared" si="83"/>
        <v>0</v>
      </c>
      <c r="AP460" s="235">
        <f t="shared" si="83"/>
        <v>0</v>
      </c>
      <c r="AQ460" s="235">
        <f t="shared" si="83"/>
        <v>0</v>
      </c>
      <c r="AR460" s="235">
        <f t="shared" si="83"/>
        <v>0</v>
      </c>
      <c r="AS460" s="235">
        <f t="shared" si="83"/>
        <v>0</v>
      </c>
      <c r="AT460" s="235">
        <f t="shared" si="83"/>
        <v>0</v>
      </c>
      <c r="AU460" s="236">
        <f t="shared" si="88"/>
        <v>0</v>
      </c>
      <c r="AV460" s="236">
        <f t="shared" si="89"/>
        <v>0</v>
      </c>
      <c r="AW460" s="236">
        <f t="shared" si="89"/>
        <v>0</v>
      </c>
      <c r="AX460" s="236">
        <f t="shared" si="89"/>
        <v>0</v>
      </c>
      <c r="AY460" s="236">
        <f t="shared" si="87"/>
        <v>0</v>
      </c>
      <c r="AZ460" s="236">
        <f t="shared" si="86"/>
        <v>0</v>
      </c>
      <c r="BA460" s="236">
        <f t="shared" si="86"/>
        <v>0</v>
      </c>
      <c r="BB460" s="236">
        <f t="shared" si="86"/>
        <v>0</v>
      </c>
      <c r="BC460" s="236">
        <f t="shared" si="84"/>
        <v>0</v>
      </c>
      <c r="BD460" s="236">
        <f t="shared" si="84"/>
        <v>0</v>
      </c>
      <c r="BE460" s="236">
        <f t="shared" si="84"/>
        <v>0</v>
      </c>
      <c r="BF460" s="236">
        <f t="shared" si="84"/>
        <v>0</v>
      </c>
      <c r="BG460" s="236">
        <f t="shared" si="84"/>
        <v>0</v>
      </c>
      <c r="BH460" s="236">
        <f t="shared" si="84"/>
        <v>0</v>
      </c>
      <c r="BI460" s="236">
        <f t="shared" si="84"/>
        <v>0</v>
      </c>
      <c r="BJ460" s="236">
        <f t="shared" si="84"/>
        <v>0</v>
      </c>
      <c r="BK460" s="236">
        <f t="shared" si="84"/>
        <v>0</v>
      </c>
      <c r="BL460" s="235">
        <f t="shared" si="90"/>
        <v>0</v>
      </c>
      <c r="BM460" s="234"/>
      <c r="BN460" s="234"/>
      <c r="BO460" s="234"/>
      <c r="BP460" s="234"/>
      <c r="BQ460" s="234"/>
      <c r="BR460" s="234"/>
      <c r="BS460" s="234"/>
      <c r="BT460" s="234"/>
      <c r="BU460" s="234"/>
      <c r="BV460" s="234"/>
      <c r="BW460" s="234"/>
      <c r="BX460" s="234"/>
      <c r="BY460" s="234"/>
      <c r="BZ460" s="234"/>
      <c r="CA460" s="234"/>
      <c r="CB460" s="234"/>
      <c r="CC460" s="234"/>
      <c r="CD460" s="234"/>
      <c r="CE460" s="234"/>
      <c r="CF460" s="234"/>
      <c r="CG460" s="234"/>
      <c r="CH460" s="234"/>
      <c r="CI460" s="234"/>
    </row>
    <row r="461" spans="1:87">
      <c r="A461" s="234" t="s">
        <v>674</v>
      </c>
      <c r="B461" s="292">
        <v>0</v>
      </c>
      <c r="C461" s="292">
        <v>0</v>
      </c>
      <c r="D461" s="220">
        <v>0</v>
      </c>
      <c r="E461" s="220">
        <v>0</v>
      </c>
      <c r="F461" s="220">
        <v>0</v>
      </c>
      <c r="G461" s="220">
        <v>0</v>
      </c>
      <c r="H461" s="220">
        <v>0</v>
      </c>
      <c r="I461" s="220">
        <v>0</v>
      </c>
      <c r="J461" s="220">
        <v>1210262.56</v>
      </c>
      <c r="K461" s="220">
        <v>1210262.56</v>
      </c>
      <c r="L461" s="220">
        <v>1210262.56</v>
      </c>
      <c r="M461" s="220">
        <v>1210262.56</v>
      </c>
      <c r="N461" s="220">
        <v>1210262.56</v>
      </c>
      <c r="O461" s="220">
        <v>1210262.56</v>
      </c>
      <c r="P461" s="220">
        <f t="shared" si="91"/>
        <v>7261575.3600000013</v>
      </c>
      <c r="Q461" s="220">
        <v>1210262.56</v>
      </c>
      <c r="R461" s="220">
        <v>1210262.56</v>
      </c>
      <c r="S461" s="220">
        <v>1210262.56</v>
      </c>
      <c r="T461" s="220">
        <v>1210262.56</v>
      </c>
      <c r="U461" s="220">
        <v>1210262.56</v>
      </c>
      <c r="V461" s="220">
        <v>1210262.56</v>
      </c>
      <c r="W461" s="220">
        <v>1210262.56</v>
      </c>
      <c r="X461" s="220">
        <v>1210262.56</v>
      </c>
      <c r="Y461" s="220">
        <v>1210262.56</v>
      </c>
      <c r="Z461" s="220">
        <v>1210262.56</v>
      </c>
      <c r="AA461" s="220">
        <v>1210262.56</v>
      </c>
      <c r="AB461" s="220">
        <v>1210262.56</v>
      </c>
      <c r="AC461" s="220">
        <v>1210262.56</v>
      </c>
      <c r="AD461" s="220">
        <v>1210262.56</v>
      </c>
      <c r="AE461" s="220">
        <v>1210262.56</v>
      </c>
      <c r="AF461" s="220">
        <v>1210262.56</v>
      </c>
      <c r="AG461" s="220">
        <f t="shared" si="92"/>
        <v>14523150.720000004</v>
      </c>
      <c r="AH461" s="234"/>
      <c r="AI461" s="235">
        <f t="shared" si="85"/>
        <v>0</v>
      </c>
      <c r="AJ461" s="235">
        <f t="shared" si="85"/>
        <v>0</v>
      </c>
      <c r="AK461" s="235">
        <f t="shared" si="85"/>
        <v>0</v>
      </c>
      <c r="AL461" s="235">
        <f t="shared" si="83"/>
        <v>0</v>
      </c>
      <c r="AM461" s="235">
        <f t="shared" si="83"/>
        <v>0</v>
      </c>
      <c r="AN461" s="235">
        <f t="shared" si="83"/>
        <v>0</v>
      </c>
      <c r="AO461" s="235">
        <f t="shared" si="83"/>
        <v>0</v>
      </c>
      <c r="AP461" s="235">
        <f t="shared" si="83"/>
        <v>0</v>
      </c>
      <c r="AQ461" s="235">
        <f t="shared" si="83"/>
        <v>0</v>
      </c>
      <c r="AR461" s="235">
        <f t="shared" si="83"/>
        <v>0</v>
      </c>
      <c r="AS461" s="235">
        <f t="shared" si="83"/>
        <v>0</v>
      </c>
      <c r="AT461" s="235">
        <f t="shared" si="83"/>
        <v>0</v>
      </c>
      <c r="AU461" s="236">
        <f t="shared" si="88"/>
        <v>0</v>
      </c>
      <c r="AV461" s="236">
        <f t="shared" si="89"/>
        <v>0</v>
      </c>
      <c r="AW461" s="236">
        <f t="shared" si="89"/>
        <v>0</v>
      </c>
      <c r="AX461" s="236">
        <f t="shared" si="89"/>
        <v>0</v>
      </c>
      <c r="AY461" s="236">
        <f t="shared" si="87"/>
        <v>0</v>
      </c>
      <c r="AZ461" s="236">
        <f t="shared" si="86"/>
        <v>0</v>
      </c>
      <c r="BA461" s="236">
        <f t="shared" si="86"/>
        <v>0</v>
      </c>
      <c r="BB461" s="236">
        <f t="shared" si="86"/>
        <v>0</v>
      </c>
      <c r="BC461" s="236">
        <f t="shared" si="84"/>
        <v>0</v>
      </c>
      <c r="BD461" s="236">
        <f t="shared" si="84"/>
        <v>0</v>
      </c>
      <c r="BE461" s="236">
        <f t="shared" si="84"/>
        <v>0</v>
      </c>
      <c r="BF461" s="236">
        <f t="shared" si="84"/>
        <v>0</v>
      </c>
      <c r="BG461" s="236">
        <f t="shared" si="84"/>
        <v>0</v>
      </c>
      <c r="BH461" s="236">
        <f t="shared" si="84"/>
        <v>0</v>
      </c>
      <c r="BI461" s="236">
        <f t="shared" si="84"/>
        <v>0</v>
      </c>
      <c r="BJ461" s="236">
        <f t="shared" si="84"/>
        <v>0</v>
      </c>
      <c r="BK461" s="236">
        <f t="shared" si="84"/>
        <v>0</v>
      </c>
      <c r="BL461" s="235">
        <f t="shared" si="90"/>
        <v>0</v>
      </c>
      <c r="BM461" s="234"/>
      <c r="BN461" s="234"/>
      <c r="BO461" s="234"/>
      <c r="BP461" s="234"/>
      <c r="BQ461" s="234"/>
      <c r="BR461" s="234"/>
      <c r="BS461" s="234"/>
      <c r="BT461" s="234"/>
      <c r="BU461" s="234"/>
      <c r="BV461" s="234"/>
      <c r="BW461" s="234"/>
      <c r="BX461" s="234"/>
      <c r="BY461" s="234"/>
      <c r="BZ461" s="234"/>
      <c r="CA461" s="234"/>
      <c r="CB461" s="234"/>
      <c r="CC461" s="234"/>
      <c r="CD461" s="234"/>
      <c r="CE461" s="234"/>
      <c r="CF461" s="234"/>
      <c r="CG461" s="234"/>
      <c r="CH461" s="234"/>
      <c r="CI461" s="234"/>
    </row>
    <row r="462" spans="1:87">
      <c r="A462" s="234" t="s">
        <v>675</v>
      </c>
      <c r="B462" s="292">
        <v>1.8100000000000002E-2</v>
      </c>
      <c r="C462" s="292">
        <v>1.8100000000000002E-2</v>
      </c>
      <c r="D462" s="220">
        <v>0</v>
      </c>
      <c r="E462" s="220">
        <v>0</v>
      </c>
      <c r="F462" s="220">
        <v>0</v>
      </c>
      <c r="G462" s="220">
        <v>0</v>
      </c>
      <c r="H462" s="220">
        <v>0</v>
      </c>
      <c r="I462" s="220">
        <v>0</v>
      </c>
      <c r="J462" s="220">
        <v>320016.99</v>
      </c>
      <c r="K462" s="220">
        <v>320016.99</v>
      </c>
      <c r="L462" s="220">
        <v>320016.99</v>
      </c>
      <c r="M462" s="220">
        <v>320016.99</v>
      </c>
      <c r="N462" s="220">
        <v>320016.99</v>
      </c>
      <c r="O462" s="220">
        <v>320016.99</v>
      </c>
      <c r="P462" s="220">
        <f t="shared" si="91"/>
        <v>1920101.94</v>
      </c>
      <c r="Q462" s="220">
        <v>320016.99</v>
      </c>
      <c r="R462" s="220">
        <v>320016.99</v>
      </c>
      <c r="S462" s="220">
        <v>320016.99</v>
      </c>
      <c r="T462" s="220">
        <v>320016.99</v>
      </c>
      <c r="U462" s="220">
        <v>320016.99</v>
      </c>
      <c r="V462" s="220">
        <v>320016.99</v>
      </c>
      <c r="W462" s="220">
        <v>320016.99</v>
      </c>
      <c r="X462" s="220">
        <v>320016.99</v>
      </c>
      <c r="Y462" s="220">
        <v>320016.99</v>
      </c>
      <c r="Z462" s="220">
        <v>320016.99</v>
      </c>
      <c r="AA462" s="220">
        <v>320016.99</v>
      </c>
      <c r="AB462" s="220">
        <v>320016.99</v>
      </c>
      <c r="AC462" s="220">
        <v>320016.99</v>
      </c>
      <c r="AD462" s="220">
        <v>320016.99</v>
      </c>
      <c r="AE462" s="220">
        <v>320016.99</v>
      </c>
      <c r="AF462" s="220">
        <v>320016.99</v>
      </c>
      <c r="AG462" s="220">
        <f t="shared" si="92"/>
        <v>3840203.8800000008</v>
      </c>
      <c r="AH462" s="234"/>
      <c r="AI462" s="235">
        <f t="shared" si="85"/>
        <v>0</v>
      </c>
      <c r="AJ462" s="235">
        <f t="shared" si="85"/>
        <v>0</v>
      </c>
      <c r="AK462" s="235">
        <f t="shared" si="85"/>
        <v>0</v>
      </c>
      <c r="AL462" s="235">
        <f t="shared" si="83"/>
        <v>0</v>
      </c>
      <c r="AM462" s="235">
        <f t="shared" si="83"/>
        <v>0</v>
      </c>
      <c r="AN462" s="235">
        <f t="shared" si="83"/>
        <v>0</v>
      </c>
      <c r="AO462" s="235">
        <f t="shared" si="83"/>
        <v>482.69</v>
      </c>
      <c r="AP462" s="235">
        <f t="shared" si="83"/>
        <v>482.69</v>
      </c>
      <c r="AQ462" s="235">
        <f t="shared" si="83"/>
        <v>482.69</v>
      </c>
      <c r="AR462" s="235">
        <f t="shared" si="83"/>
        <v>482.69</v>
      </c>
      <c r="AS462" s="235">
        <f t="shared" si="83"/>
        <v>482.69</v>
      </c>
      <c r="AT462" s="235">
        <f t="shared" si="83"/>
        <v>482.69</v>
      </c>
      <c r="AU462" s="236">
        <f t="shared" si="88"/>
        <v>2896.14</v>
      </c>
      <c r="AV462" s="236">
        <f t="shared" si="89"/>
        <v>482.69</v>
      </c>
      <c r="AW462" s="236">
        <f t="shared" si="89"/>
        <v>482.69</v>
      </c>
      <c r="AX462" s="236">
        <f t="shared" si="89"/>
        <v>482.69</v>
      </c>
      <c r="AY462" s="236">
        <f t="shared" si="87"/>
        <v>482.69</v>
      </c>
      <c r="AZ462" s="236">
        <f t="shared" si="86"/>
        <v>482.69</v>
      </c>
      <c r="BA462" s="236">
        <f t="shared" si="86"/>
        <v>482.69</v>
      </c>
      <c r="BB462" s="236">
        <f t="shared" si="86"/>
        <v>482.69</v>
      </c>
      <c r="BC462" s="236">
        <f t="shared" si="84"/>
        <v>482.69</v>
      </c>
      <c r="BD462" s="236">
        <f t="shared" si="84"/>
        <v>482.69</v>
      </c>
      <c r="BE462" s="236">
        <f t="shared" si="84"/>
        <v>482.69</v>
      </c>
      <c r="BF462" s="236">
        <f t="shared" si="84"/>
        <v>482.69</v>
      </c>
      <c r="BG462" s="236">
        <f t="shared" si="84"/>
        <v>482.69</v>
      </c>
      <c r="BH462" s="236">
        <f t="shared" si="84"/>
        <v>482.69</v>
      </c>
      <c r="BI462" s="236">
        <f t="shared" si="84"/>
        <v>482.69</v>
      </c>
      <c r="BJ462" s="236">
        <f t="shared" si="84"/>
        <v>482.69</v>
      </c>
      <c r="BK462" s="236">
        <f t="shared" si="84"/>
        <v>482.69</v>
      </c>
      <c r="BL462" s="235">
        <f t="shared" si="90"/>
        <v>5792.2799999999988</v>
      </c>
      <c r="BM462" s="234"/>
      <c r="BN462" s="235"/>
      <c r="BO462" s="235">
        <f t="shared" ref="BO462:BO464" si="93">BL462</f>
        <v>5792.2799999999988</v>
      </c>
      <c r="BP462" s="234"/>
      <c r="BQ462" s="234"/>
      <c r="BR462" s="234"/>
      <c r="BS462" s="234"/>
      <c r="BT462" s="234"/>
      <c r="BU462" s="234"/>
      <c r="BV462" s="234"/>
      <c r="BW462" s="234"/>
      <c r="BX462" s="234"/>
      <c r="BY462" s="234"/>
      <c r="BZ462" s="234"/>
      <c r="CA462" s="234"/>
      <c r="CB462" s="234"/>
      <c r="CC462" s="234"/>
      <c r="CD462" s="234"/>
      <c r="CE462" s="234"/>
      <c r="CF462" s="234"/>
      <c r="CG462" s="234"/>
      <c r="CH462" s="234"/>
      <c r="CI462" s="234"/>
    </row>
    <row r="463" spans="1:87">
      <c r="A463" s="234" t="s">
        <v>676</v>
      </c>
      <c r="B463" s="292">
        <v>2.1699999999999997E-2</v>
      </c>
      <c r="C463" s="292">
        <v>2.1699999999999997E-2</v>
      </c>
      <c r="D463" s="220">
        <v>0</v>
      </c>
      <c r="E463" s="220">
        <v>0</v>
      </c>
      <c r="F463" s="220">
        <v>0</v>
      </c>
      <c r="G463" s="220">
        <v>0</v>
      </c>
      <c r="H463" s="220">
        <v>0</v>
      </c>
      <c r="I463" s="220">
        <v>0</v>
      </c>
      <c r="J463" s="220">
        <v>66753993.575000003</v>
      </c>
      <c r="K463" s="220">
        <v>67941376.079999998</v>
      </c>
      <c r="L463" s="220">
        <v>67937576.379999995</v>
      </c>
      <c r="M463" s="220">
        <v>67937576.379999995</v>
      </c>
      <c r="N463" s="220">
        <v>67937576.379999995</v>
      </c>
      <c r="O463" s="220">
        <v>67937576.379999995</v>
      </c>
      <c r="P463" s="220">
        <f t="shared" si="91"/>
        <v>406445675.17499995</v>
      </c>
      <c r="Q463" s="220">
        <v>67937576.379999995</v>
      </c>
      <c r="R463" s="220">
        <v>67937576.379999995</v>
      </c>
      <c r="S463" s="220">
        <v>67937576.379999995</v>
      </c>
      <c r="T463" s="220">
        <v>67937576.379999995</v>
      </c>
      <c r="U463" s="220">
        <v>67937576.379999995</v>
      </c>
      <c r="V463" s="220">
        <v>67937576.379999995</v>
      </c>
      <c r="W463" s="220">
        <v>67937576.379999995</v>
      </c>
      <c r="X463" s="220">
        <v>91473747.584999993</v>
      </c>
      <c r="Y463" s="220">
        <v>115009918.78999999</v>
      </c>
      <c r="Z463" s="220">
        <v>115009918.78999999</v>
      </c>
      <c r="AA463" s="220">
        <v>115009918.78999999</v>
      </c>
      <c r="AB463" s="220">
        <v>115009918.78999999</v>
      </c>
      <c r="AC463" s="220">
        <v>115009918.78999999</v>
      </c>
      <c r="AD463" s="220">
        <v>115009918.78999999</v>
      </c>
      <c r="AE463" s="220">
        <v>115009918.78999999</v>
      </c>
      <c r="AF463" s="220">
        <v>115009918.78999999</v>
      </c>
      <c r="AG463" s="220">
        <f t="shared" si="92"/>
        <v>1215365827.0449998</v>
      </c>
      <c r="AH463" s="234"/>
      <c r="AI463" s="235">
        <f t="shared" si="85"/>
        <v>0</v>
      </c>
      <c r="AJ463" s="235">
        <f t="shared" si="85"/>
        <v>0</v>
      </c>
      <c r="AK463" s="235">
        <f t="shared" si="85"/>
        <v>0</v>
      </c>
      <c r="AL463" s="235">
        <f t="shared" si="83"/>
        <v>0</v>
      </c>
      <c r="AM463" s="235">
        <f t="shared" si="83"/>
        <v>0</v>
      </c>
      <c r="AN463" s="235">
        <f t="shared" si="83"/>
        <v>0</v>
      </c>
      <c r="AO463" s="235">
        <f t="shared" si="83"/>
        <v>120713.47</v>
      </c>
      <c r="AP463" s="235">
        <f t="shared" si="83"/>
        <v>122860.66</v>
      </c>
      <c r="AQ463" s="235">
        <f t="shared" si="83"/>
        <v>122853.78</v>
      </c>
      <c r="AR463" s="235">
        <f t="shared" si="83"/>
        <v>122853.78</v>
      </c>
      <c r="AS463" s="235">
        <f t="shared" si="83"/>
        <v>122853.78</v>
      </c>
      <c r="AT463" s="235">
        <f t="shared" si="83"/>
        <v>122853.78</v>
      </c>
      <c r="AU463" s="236">
        <f t="shared" si="88"/>
        <v>734989.25000000012</v>
      </c>
      <c r="AV463" s="236">
        <f t="shared" si="89"/>
        <v>122853.78</v>
      </c>
      <c r="AW463" s="236">
        <f t="shared" si="89"/>
        <v>122853.78</v>
      </c>
      <c r="AX463" s="236">
        <f t="shared" si="89"/>
        <v>122853.78</v>
      </c>
      <c r="AY463" s="236">
        <f t="shared" si="87"/>
        <v>122853.78</v>
      </c>
      <c r="AZ463" s="236">
        <f t="shared" si="86"/>
        <v>122853.78</v>
      </c>
      <c r="BA463" s="236">
        <f t="shared" si="86"/>
        <v>122853.78</v>
      </c>
      <c r="BB463" s="236">
        <f t="shared" si="86"/>
        <v>122853.78</v>
      </c>
      <c r="BC463" s="236">
        <f t="shared" si="84"/>
        <v>165415.03</v>
      </c>
      <c r="BD463" s="236">
        <f t="shared" si="84"/>
        <v>207976.27</v>
      </c>
      <c r="BE463" s="236">
        <f t="shared" si="84"/>
        <v>207976.27</v>
      </c>
      <c r="BF463" s="236">
        <f t="shared" si="84"/>
        <v>207976.27</v>
      </c>
      <c r="BG463" s="236">
        <f t="shared" si="84"/>
        <v>207976.27</v>
      </c>
      <c r="BH463" s="236">
        <f t="shared" si="84"/>
        <v>207976.27</v>
      </c>
      <c r="BI463" s="236">
        <f t="shared" si="84"/>
        <v>207976.27</v>
      </c>
      <c r="BJ463" s="236">
        <f t="shared" si="84"/>
        <v>207976.27</v>
      </c>
      <c r="BK463" s="236">
        <f t="shared" si="84"/>
        <v>207976.27</v>
      </c>
      <c r="BL463" s="235">
        <f t="shared" si="90"/>
        <v>2197786.5299999998</v>
      </c>
      <c r="BM463" s="234"/>
      <c r="BN463" s="235"/>
      <c r="BO463" s="235">
        <f t="shared" si="93"/>
        <v>2197786.5299999998</v>
      </c>
      <c r="BP463" s="234"/>
      <c r="BQ463" s="234"/>
      <c r="BR463" s="234"/>
      <c r="BS463" s="234"/>
      <c r="BT463" s="234"/>
      <c r="BU463" s="234"/>
      <c r="BV463" s="234"/>
      <c r="BW463" s="234"/>
      <c r="BX463" s="234"/>
      <c r="BY463" s="234"/>
      <c r="BZ463" s="234"/>
      <c r="CA463" s="234"/>
      <c r="CB463" s="234"/>
      <c r="CC463" s="234"/>
      <c r="CD463" s="234"/>
      <c r="CE463" s="234"/>
      <c r="CF463" s="234"/>
      <c r="CG463" s="234"/>
      <c r="CH463" s="234"/>
      <c r="CI463" s="234"/>
    </row>
    <row r="464" spans="1:87">
      <c r="A464" s="234" t="s">
        <v>677</v>
      </c>
      <c r="B464" s="292">
        <v>1.9900000000000001E-2</v>
      </c>
      <c r="C464" s="292">
        <v>1.9900000000000001E-2</v>
      </c>
      <c r="D464" s="220">
        <v>0</v>
      </c>
      <c r="E464" s="220">
        <v>0</v>
      </c>
      <c r="F464" s="220">
        <v>0</v>
      </c>
      <c r="G464" s="220">
        <v>0</v>
      </c>
      <c r="H464" s="220">
        <v>0</v>
      </c>
      <c r="I464" s="220">
        <v>0</v>
      </c>
      <c r="J464" s="220">
        <v>1264434.92</v>
      </c>
      <c r="K464" s="220">
        <v>1264434.92</v>
      </c>
      <c r="L464" s="220">
        <v>1264434.92</v>
      </c>
      <c r="M464" s="220">
        <v>1264434.92</v>
      </c>
      <c r="N464" s="220">
        <v>1264434.92</v>
      </c>
      <c r="O464" s="220">
        <v>1264434.92</v>
      </c>
      <c r="P464" s="220">
        <f t="shared" si="91"/>
        <v>7586609.5199999996</v>
      </c>
      <c r="Q464" s="220">
        <v>1264434.92</v>
      </c>
      <c r="R464" s="220">
        <v>1264434.92</v>
      </c>
      <c r="S464" s="220">
        <v>1264434.92</v>
      </c>
      <c r="T464" s="220">
        <v>1264434.92</v>
      </c>
      <c r="U464" s="220">
        <v>1264434.92</v>
      </c>
      <c r="V464" s="220">
        <v>1264434.92</v>
      </c>
      <c r="W464" s="220">
        <v>1264434.92</v>
      </c>
      <c r="X464" s="220">
        <v>1264434.92</v>
      </c>
      <c r="Y464" s="220">
        <v>1264434.92</v>
      </c>
      <c r="Z464" s="220">
        <v>1264434.92</v>
      </c>
      <c r="AA464" s="220">
        <v>1264434.92</v>
      </c>
      <c r="AB464" s="220">
        <v>1264434.92</v>
      </c>
      <c r="AC464" s="220">
        <v>1264434.92</v>
      </c>
      <c r="AD464" s="220">
        <v>1264434.92</v>
      </c>
      <c r="AE464" s="220">
        <v>1264434.92</v>
      </c>
      <c r="AF464" s="220">
        <v>1264434.92</v>
      </c>
      <c r="AG464" s="220">
        <f t="shared" si="92"/>
        <v>15173219.039999999</v>
      </c>
      <c r="AH464" s="234"/>
      <c r="AI464" s="235">
        <f t="shared" si="85"/>
        <v>0</v>
      </c>
      <c r="AJ464" s="235">
        <f t="shared" si="85"/>
        <v>0</v>
      </c>
      <c r="AK464" s="235">
        <f t="shared" si="85"/>
        <v>0</v>
      </c>
      <c r="AL464" s="235">
        <f t="shared" si="83"/>
        <v>0</v>
      </c>
      <c r="AM464" s="235">
        <f t="shared" si="83"/>
        <v>0</v>
      </c>
      <c r="AN464" s="235">
        <f t="shared" si="83"/>
        <v>0</v>
      </c>
      <c r="AO464" s="235">
        <f t="shared" si="83"/>
        <v>2096.85</v>
      </c>
      <c r="AP464" s="235">
        <f t="shared" si="83"/>
        <v>2096.85</v>
      </c>
      <c r="AQ464" s="235">
        <f t="shared" si="83"/>
        <v>2096.85</v>
      </c>
      <c r="AR464" s="235">
        <f t="shared" si="83"/>
        <v>2096.85</v>
      </c>
      <c r="AS464" s="235">
        <f t="shared" si="83"/>
        <v>2096.85</v>
      </c>
      <c r="AT464" s="235">
        <f t="shared" si="83"/>
        <v>2096.85</v>
      </c>
      <c r="AU464" s="236">
        <f t="shared" si="88"/>
        <v>12581.1</v>
      </c>
      <c r="AV464" s="236">
        <f t="shared" si="89"/>
        <v>2096.85</v>
      </c>
      <c r="AW464" s="236">
        <f t="shared" si="89"/>
        <v>2096.85</v>
      </c>
      <c r="AX464" s="236">
        <f t="shared" si="89"/>
        <v>2096.85</v>
      </c>
      <c r="AY464" s="236">
        <f t="shared" si="87"/>
        <v>2096.85</v>
      </c>
      <c r="AZ464" s="236">
        <f t="shared" si="86"/>
        <v>2096.85</v>
      </c>
      <c r="BA464" s="236">
        <f t="shared" si="86"/>
        <v>2096.85</v>
      </c>
      <c r="BB464" s="236">
        <f t="shared" si="86"/>
        <v>2096.85</v>
      </c>
      <c r="BC464" s="236">
        <f t="shared" si="84"/>
        <v>2096.85</v>
      </c>
      <c r="BD464" s="236">
        <f t="shared" si="84"/>
        <v>2096.85</v>
      </c>
      <c r="BE464" s="236">
        <f t="shared" si="84"/>
        <v>2096.85</v>
      </c>
      <c r="BF464" s="236">
        <f t="shared" si="84"/>
        <v>2096.85</v>
      </c>
      <c r="BG464" s="236">
        <f t="shared" si="84"/>
        <v>2096.85</v>
      </c>
      <c r="BH464" s="236">
        <f t="shared" si="84"/>
        <v>2096.85</v>
      </c>
      <c r="BI464" s="236">
        <f t="shared" si="84"/>
        <v>2096.85</v>
      </c>
      <c r="BJ464" s="236">
        <f t="shared" si="84"/>
        <v>2096.85</v>
      </c>
      <c r="BK464" s="236">
        <f t="shared" si="84"/>
        <v>2096.85</v>
      </c>
      <c r="BL464" s="235">
        <f t="shared" si="90"/>
        <v>25162.199999999993</v>
      </c>
      <c r="BM464" s="234"/>
      <c r="BN464" s="235"/>
      <c r="BO464" s="235">
        <f t="shared" si="93"/>
        <v>25162.199999999993</v>
      </c>
      <c r="BP464" s="234"/>
      <c r="BQ464" s="234"/>
      <c r="BR464" s="234"/>
      <c r="BS464" s="234"/>
      <c r="BT464" s="234"/>
      <c r="BU464" s="234"/>
      <c r="BV464" s="234"/>
      <c r="BW464" s="234"/>
      <c r="BX464" s="234"/>
      <c r="BY464" s="234"/>
      <c r="BZ464" s="234"/>
      <c r="CA464" s="234"/>
      <c r="CB464" s="234"/>
      <c r="CC464" s="234"/>
      <c r="CD464" s="234"/>
      <c r="CE464" s="234"/>
      <c r="CF464" s="234"/>
      <c r="CG464" s="234"/>
      <c r="CH464" s="234"/>
      <c r="CI464" s="234"/>
    </row>
    <row r="465" spans="1:87">
      <c r="A465" s="234" t="s">
        <v>678</v>
      </c>
      <c r="B465" s="292">
        <v>0</v>
      </c>
      <c r="C465" s="292">
        <v>0</v>
      </c>
      <c r="D465" s="220">
        <v>0</v>
      </c>
      <c r="E465" s="220">
        <v>0</v>
      </c>
      <c r="F465" s="220">
        <v>0</v>
      </c>
      <c r="G465" s="220">
        <v>0</v>
      </c>
      <c r="H465" s="220">
        <v>0</v>
      </c>
      <c r="I465" s="220">
        <v>0</v>
      </c>
      <c r="J465" s="220">
        <v>521000.43</v>
      </c>
      <c r="K465" s="220">
        <v>521000.43</v>
      </c>
      <c r="L465" s="220">
        <v>521000.43</v>
      </c>
      <c r="M465" s="220">
        <v>521000.43</v>
      </c>
      <c r="N465" s="220">
        <v>521000.43</v>
      </c>
      <c r="O465" s="220">
        <v>521000.43</v>
      </c>
      <c r="P465" s="220">
        <f t="shared" si="91"/>
        <v>3126002.58</v>
      </c>
      <c r="Q465" s="220">
        <v>521000.43</v>
      </c>
      <c r="R465" s="220">
        <v>521000.43</v>
      </c>
      <c r="S465" s="220">
        <v>521000.43</v>
      </c>
      <c r="T465" s="220">
        <v>521000.43</v>
      </c>
      <c r="U465" s="220">
        <v>521000.43</v>
      </c>
      <c r="V465" s="220">
        <v>521000.43</v>
      </c>
      <c r="W465" s="220">
        <v>521000.43</v>
      </c>
      <c r="X465" s="220">
        <v>521000.43</v>
      </c>
      <c r="Y465" s="220">
        <v>521000.43</v>
      </c>
      <c r="Z465" s="220">
        <v>521000.43</v>
      </c>
      <c r="AA465" s="220">
        <v>521000.43</v>
      </c>
      <c r="AB465" s="220">
        <v>521000.43</v>
      </c>
      <c r="AC465" s="220">
        <v>521000.43</v>
      </c>
      <c r="AD465" s="220">
        <v>521000.43</v>
      </c>
      <c r="AE465" s="220">
        <v>521000.43</v>
      </c>
      <c r="AF465" s="220">
        <v>521000.43</v>
      </c>
      <c r="AG465" s="220">
        <f t="shared" si="92"/>
        <v>6252005.1599999992</v>
      </c>
      <c r="AH465" s="234"/>
      <c r="AI465" s="235">
        <f t="shared" si="85"/>
        <v>0</v>
      </c>
      <c r="AJ465" s="235">
        <f t="shared" si="85"/>
        <v>0</v>
      </c>
      <c r="AK465" s="235">
        <f t="shared" si="85"/>
        <v>0</v>
      </c>
      <c r="AL465" s="235">
        <f t="shared" si="83"/>
        <v>0</v>
      </c>
      <c r="AM465" s="235">
        <f t="shared" si="83"/>
        <v>0</v>
      </c>
      <c r="AN465" s="235">
        <f t="shared" si="83"/>
        <v>0</v>
      </c>
      <c r="AO465" s="235">
        <f t="shared" si="83"/>
        <v>0</v>
      </c>
      <c r="AP465" s="235">
        <f t="shared" si="83"/>
        <v>0</v>
      </c>
      <c r="AQ465" s="235">
        <f t="shared" si="83"/>
        <v>0</v>
      </c>
      <c r="AR465" s="235">
        <f t="shared" si="83"/>
        <v>0</v>
      </c>
      <c r="AS465" s="235">
        <f t="shared" si="83"/>
        <v>0</v>
      </c>
      <c r="AT465" s="235">
        <f t="shared" si="83"/>
        <v>0</v>
      </c>
      <c r="AU465" s="236">
        <f t="shared" si="88"/>
        <v>0</v>
      </c>
      <c r="AV465" s="236">
        <f t="shared" si="89"/>
        <v>0</v>
      </c>
      <c r="AW465" s="236">
        <f t="shared" si="89"/>
        <v>0</v>
      </c>
      <c r="AX465" s="236">
        <f t="shared" si="89"/>
        <v>0</v>
      </c>
      <c r="AY465" s="236">
        <f t="shared" si="87"/>
        <v>0</v>
      </c>
      <c r="AZ465" s="236">
        <f t="shared" si="86"/>
        <v>0</v>
      </c>
      <c r="BA465" s="236">
        <f t="shared" si="86"/>
        <v>0</v>
      </c>
      <c r="BB465" s="236">
        <f t="shared" si="86"/>
        <v>0</v>
      </c>
      <c r="BC465" s="236">
        <f t="shared" si="84"/>
        <v>0</v>
      </c>
      <c r="BD465" s="236">
        <f t="shared" si="84"/>
        <v>0</v>
      </c>
      <c r="BE465" s="236">
        <f t="shared" si="84"/>
        <v>0</v>
      </c>
      <c r="BF465" s="236">
        <f t="shared" si="84"/>
        <v>0</v>
      </c>
      <c r="BG465" s="236">
        <f t="shared" si="84"/>
        <v>0</v>
      </c>
      <c r="BH465" s="236">
        <f t="shared" si="84"/>
        <v>0</v>
      </c>
      <c r="BI465" s="236">
        <f t="shared" si="84"/>
        <v>0</v>
      </c>
      <c r="BJ465" s="236">
        <f t="shared" si="84"/>
        <v>0</v>
      </c>
      <c r="BK465" s="236">
        <f t="shared" si="84"/>
        <v>0</v>
      </c>
      <c r="BL465" s="235">
        <f t="shared" si="90"/>
        <v>0</v>
      </c>
      <c r="BM465" s="234"/>
      <c r="BN465" s="234"/>
      <c r="BO465" s="234"/>
      <c r="BP465" s="234"/>
      <c r="BQ465" s="234"/>
      <c r="BR465" s="234"/>
      <c r="BS465" s="234"/>
      <c r="BT465" s="234"/>
      <c r="BU465" s="234"/>
      <c r="BV465" s="234"/>
      <c r="BW465" s="234"/>
      <c r="BX465" s="234"/>
      <c r="BY465" s="234"/>
      <c r="BZ465" s="234"/>
      <c r="CA465" s="234"/>
      <c r="CB465" s="234"/>
      <c r="CC465" s="234"/>
      <c r="CD465" s="234"/>
      <c r="CE465" s="234"/>
      <c r="CF465" s="234"/>
      <c r="CG465" s="234"/>
      <c r="CH465" s="234"/>
      <c r="CI465" s="234"/>
    </row>
    <row r="466" spans="1:87" s="250" customFormat="1">
      <c r="A466" s="265" t="s">
        <v>679</v>
      </c>
      <c r="B466" s="293">
        <v>2.1699999999999997E-2</v>
      </c>
      <c r="C466" s="293">
        <v>2.1699999999999997E-2</v>
      </c>
      <c r="D466" s="267">
        <v>0</v>
      </c>
      <c r="E466" s="267">
        <v>0</v>
      </c>
      <c r="F466" s="267">
        <v>0</v>
      </c>
      <c r="G466" s="267">
        <v>0</v>
      </c>
      <c r="H466" s="267">
        <v>0</v>
      </c>
      <c r="I466" s="267">
        <v>0</v>
      </c>
      <c r="J466" s="267">
        <v>2838006.9799999995</v>
      </c>
      <c r="K466" s="267">
        <v>2838006.9799999995</v>
      </c>
      <c r="L466" s="267">
        <v>2838006.9799999995</v>
      </c>
      <c r="M466" s="267">
        <v>2838006.9799999995</v>
      </c>
      <c r="N466" s="267">
        <v>2838006.9799999995</v>
      </c>
      <c r="O466" s="267">
        <v>2838006.9799999995</v>
      </c>
      <c r="P466" s="267">
        <f t="shared" si="91"/>
        <v>17028041.879999999</v>
      </c>
      <c r="Q466" s="267">
        <v>2838006.9799999995</v>
      </c>
      <c r="R466" s="267">
        <v>2838006.9799999995</v>
      </c>
      <c r="S466" s="267">
        <v>2838006.9799999995</v>
      </c>
      <c r="T466" s="267">
        <v>2838006.9799999995</v>
      </c>
      <c r="U466" s="267">
        <v>2838006.9799999995</v>
      </c>
      <c r="V466" s="267">
        <v>2838006.9799999995</v>
      </c>
      <c r="W466" s="267">
        <v>2838006.9799999995</v>
      </c>
      <c r="X466" s="267">
        <v>2838006.9799999995</v>
      </c>
      <c r="Y466" s="267">
        <v>2838006.9799999995</v>
      </c>
      <c r="Z466" s="267">
        <v>2838006.9799999995</v>
      </c>
      <c r="AA466" s="267">
        <v>2838006.9799999995</v>
      </c>
      <c r="AB466" s="267">
        <v>2838006.9799999995</v>
      </c>
      <c r="AC466" s="267">
        <v>2838006.9799999995</v>
      </c>
      <c r="AD466" s="267">
        <v>2838006.9799999995</v>
      </c>
      <c r="AE466" s="267">
        <v>2838006.9799999995</v>
      </c>
      <c r="AF466" s="267">
        <v>2838006.9799999995</v>
      </c>
      <c r="AG466" s="267">
        <f t="shared" si="92"/>
        <v>34056083.759999998</v>
      </c>
      <c r="AH466" s="265"/>
      <c r="AI466" s="268">
        <f t="shared" si="85"/>
        <v>0</v>
      </c>
      <c r="AJ466" s="268">
        <f t="shared" si="85"/>
        <v>0</v>
      </c>
      <c r="AK466" s="268">
        <f t="shared" si="85"/>
        <v>0</v>
      </c>
      <c r="AL466" s="268">
        <f t="shared" si="83"/>
        <v>0</v>
      </c>
      <c r="AM466" s="268">
        <f t="shared" si="83"/>
        <v>0</v>
      </c>
      <c r="AN466" s="268">
        <f t="shared" si="83"/>
        <v>0</v>
      </c>
      <c r="AO466" s="268">
        <f t="shared" si="83"/>
        <v>5132.0600000000004</v>
      </c>
      <c r="AP466" s="268">
        <f t="shared" si="83"/>
        <v>5132.0600000000004</v>
      </c>
      <c r="AQ466" s="268">
        <f t="shared" si="83"/>
        <v>5132.0600000000004</v>
      </c>
      <c r="AR466" s="268">
        <f t="shared" si="83"/>
        <v>5132.0600000000004</v>
      </c>
      <c r="AS466" s="268">
        <f t="shared" si="83"/>
        <v>5132.0600000000004</v>
      </c>
      <c r="AT466" s="268">
        <f t="shared" si="83"/>
        <v>5132.0600000000004</v>
      </c>
      <c r="AU466" s="269">
        <f t="shared" si="88"/>
        <v>30792.360000000004</v>
      </c>
      <c r="AV466" s="269">
        <f t="shared" si="89"/>
        <v>5132.0600000000004</v>
      </c>
      <c r="AW466" s="269">
        <f t="shared" si="89"/>
        <v>5132.0600000000004</v>
      </c>
      <c r="AX466" s="269">
        <f t="shared" si="89"/>
        <v>5132.0600000000004</v>
      </c>
      <c r="AY466" s="269">
        <f t="shared" si="87"/>
        <v>5132.0600000000004</v>
      </c>
      <c r="AZ466" s="269">
        <f t="shared" si="86"/>
        <v>5132.0600000000004</v>
      </c>
      <c r="BA466" s="269">
        <f t="shared" si="86"/>
        <v>5132.0600000000004</v>
      </c>
      <c r="BB466" s="269">
        <f t="shared" si="86"/>
        <v>5132.0600000000004</v>
      </c>
      <c r="BC466" s="269">
        <f t="shared" si="84"/>
        <v>5132.0600000000004</v>
      </c>
      <c r="BD466" s="269">
        <f t="shared" si="84"/>
        <v>5132.0600000000004</v>
      </c>
      <c r="BE466" s="269">
        <f t="shared" si="84"/>
        <v>5132.0600000000004</v>
      </c>
      <c r="BF466" s="269">
        <f t="shared" si="84"/>
        <v>5132.0600000000004</v>
      </c>
      <c r="BG466" s="269">
        <f t="shared" si="84"/>
        <v>5132.0600000000004</v>
      </c>
      <c r="BH466" s="269">
        <f t="shared" si="84"/>
        <v>5132.0600000000004</v>
      </c>
      <c r="BI466" s="269">
        <f t="shared" si="84"/>
        <v>5132.0600000000004</v>
      </c>
      <c r="BJ466" s="269">
        <f t="shared" si="84"/>
        <v>5132.0600000000004</v>
      </c>
      <c r="BK466" s="269">
        <f t="shared" si="84"/>
        <v>5132.0600000000004</v>
      </c>
      <c r="BL466" s="268">
        <f t="shared" si="90"/>
        <v>61584.719999999994</v>
      </c>
      <c r="BM466" s="265"/>
      <c r="BN466" s="268"/>
      <c r="BO466" s="268">
        <f>BL466</f>
        <v>61584.719999999994</v>
      </c>
      <c r="BP466" s="265"/>
      <c r="BQ466" s="265"/>
      <c r="BR466" s="265"/>
      <c r="BS466" s="265"/>
      <c r="BT466" s="265"/>
      <c r="BU466" s="265"/>
      <c r="BV466" s="265"/>
      <c r="BW466" s="265"/>
      <c r="BX466" s="265"/>
      <c r="BY466" s="265"/>
      <c r="BZ466" s="265"/>
      <c r="CA466" s="265"/>
      <c r="CB466" s="265"/>
      <c r="CC466" s="265"/>
      <c r="CD466" s="265"/>
      <c r="CE466" s="265"/>
      <c r="CF466" s="265"/>
      <c r="CG466" s="265"/>
      <c r="CH466" s="265"/>
      <c r="CI466" s="265"/>
    </row>
    <row r="467" spans="1:87">
      <c r="A467" s="234"/>
      <c r="B467" s="252"/>
      <c r="C467" s="252"/>
      <c r="D467" s="235">
        <f>SUM(D5:D466)</f>
        <v>9673321303.319994</v>
      </c>
      <c r="E467" s="235">
        <f t="shared" ref="E467:BL467" si="94">SUM(E5:E466)</f>
        <v>9783309124.8599987</v>
      </c>
      <c r="F467" s="235">
        <f t="shared" si="94"/>
        <v>9911286606.9500103</v>
      </c>
      <c r="G467" s="235">
        <f t="shared" si="94"/>
        <v>9933111344.7100029</v>
      </c>
      <c r="H467" s="235">
        <f t="shared" si="94"/>
        <v>9953085395.5999966</v>
      </c>
      <c r="I467" s="235">
        <f t="shared" si="94"/>
        <v>9983776844.6700001</v>
      </c>
      <c r="J467" s="235">
        <f t="shared" si="94"/>
        <v>10040981083.380001</v>
      </c>
      <c r="K467" s="235">
        <f t="shared" si="94"/>
        <v>10113014627.424994</v>
      </c>
      <c r="L467" s="235">
        <f t="shared" si="94"/>
        <v>10165627207.494997</v>
      </c>
      <c r="M467" s="235">
        <f t="shared" si="94"/>
        <v>10219129267.905003</v>
      </c>
      <c r="N467" s="235">
        <f t="shared" si="94"/>
        <v>10249719472.900003</v>
      </c>
      <c r="O467" s="235">
        <f t="shared" si="94"/>
        <v>10257862079.41</v>
      </c>
      <c r="P467" s="235">
        <f t="shared" si="94"/>
        <v>120284224358.62508</v>
      </c>
      <c r="Q467" s="235">
        <f t="shared" si="94"/>
        <v>10271810088.69632</v>
      </c>
      <c r="R467" s="235">
        <f t="shared" si="94"/>
        <v>10299795078.151785</v>
      </c>
      <c r="S467" s="235">
        <f t="shared" si="94"/>
        <v>10346409515.579979</v>
      </c>
      <c r="T467" s="235">
        <f t="shared" si="94"/>
        <v>10406651715.149033</v>
      </c>
      <c r="U467" s="235">
        <f t="shared" si="94"/>
        <v>10443091970.779028</v>
      </c>
      <c r="V467" s="235">
        <f t="shared" si="94"/>
        <v>10457111928.129032</v>
      </c>
      <c r="W467" s="235">
        <f t="shared" si="94"/>
        <v>10478832947.479033</v>
      </c>
      <c r="X467" s="235">
        <f t="shared" si="94"/>
        <v>10525305617.984032</v>
      </c>
      <c r="Y467" s="235">
        <f t="shared" si="94"/>
        <v>10576422338.54904</v>
      </c>
      <c r="Z467" s="235">
        <f t="shared" si="94"/>
        <v>10681086744.220156</v>
      </c>
      <c r="AA467" s="235">
        <f t="shared" si="94"/>
        <v>10771607634.681768</v>
      </c>
      <c r="AB467" s="235">
        <f t="shared" si="94"/>
        <v>10773575022.931841</v>
      </c>
      <c r="AC467" s="235">
        <f t="shared" si="94"/>
        <v>10784753718.894243</v>
      </c>
      <c r="AD467" s="235">
        <f t="shared" si="94"/>
        <v>10813276330.990112</v>
      </c>
      <c r="AE467" s="235">
        <f t="shared" si="94"/>
        <v>10842400713.800798</v>
      </c>
      <c r="AF467" s="235">
        <f t="shared" si="94"/>
        <v>10877888925.604795</v>
      </c>
      <c r="AG467" s="235">
        <f t="shared" si="94"/>
        <v>128025353894.04373</v>
      </c>
      <c r="AH467" s="235"/>
      <c r="AI467" s="235">
        <f t="shared" si="94"/>
        <v>27117816.789999984</v>
      </c>
      <c r="AJ467" s="235">
        <f t="shared" si="94"/>
        <v>27485723.489999987</v>
      </c>
      <c r="AK467" s="235">
        <f t="shared" si="94"/>
        <v>27913627.919999998</v>
      </c>
      <c r="AL467" s="235">
        <f t="shared" si="94"/>
        <v>27998760.279999994</v>
      </c>
      <c r="AM467" s="235">
        <f t="shared" si="94"/>
        <v>28045124.389999986</v>
      </c>
      <c r="AN467" s="235">
        <f t="shared" si="94"/>
        <v>28069686.739999983</v>
      </c>
      <c r="AO467" s="235">
        <f t="shared" si="94"/>
        <v>28273839.129999984</v>
      </c>
      <c r="AP467" s="235">
        <f t="shared" si="94"/>
        <v>28558270.080000002</v>
      </c>
      <c r="AQ467" s="235">
        <f t="shared" si="94"/>
        <v>28719927.089999992</v>
      </c>
      <c r="AR467" s="235">
        <f t="shared" si="94"/>
        <v>28866965.219999984</v>
      </c>
      <c r="AS467" s="235">
        <f t="shared" si="94"/>
        <v>28921051.249999993</v>
      </c>
      <c r="AT467" s="235">
        <f t="shared" si="94"/>
        <v>28937221.150000002</v>
      </c>
      <c r="AU467" s="235">
        <f t="shared" si="94"/>
        <v>338908013.53000033</v>
      </c>
      <c r="AV467" s="235">
        <f t="shared" si="94"/>
        <v>28968278.089999985</v>
      </c>
      <c r="AW467" s="235">
        <f t="shared" si="94"/>
        <v>29096742.569999989</v>
      </c>
      <c r="AX467" s="235">
        <f t="shared" si="94"/>
        <v>29297861.399999991</v>
      </c>
      <c r="AY467" s="235">
        <f t="shared" si="94"/>
        <v>29449022.729999997</v>
      </c>
      <c r="AZ467" s="235">
        <f t="shared" si="94"/>
        <v>28584285.84999999</v>
      </c>
      <c r="BA467" s="235">
        <f t="shared" si="94"/>
        <v>28599095.80999998</v>
      </c>
      <c r="BB467" s="235">
        <f t="shared" si="94"/>
        <v>28667033.169999987</v>
      </c>
      <c r="BC467" s="235">
        <f t="shared" si="94"/>
        <v>28771954.269999988</v>
      </c>
      <c r="BD467" s="235">
        <f t="shared" si="94"/>
        <v>28857777.699999992</v>
      </c>
      <c r="BE467" s="235">
        <f t="shared" si="94"/>
        <v>29167684.359999992</v>
      </c>
      <c r="BF467" s="235">
        <f t="shared" si="94"/>
        <v>29435753.809999991</v>
      </c>
      <c r="BG467" s="235">
        <f t="shared" si="94"/>
        <v>29419943.760000005</v>
      </c>
      <c r="BH467" s="235">
        <f t="shared" si="94"/>
        <v>29436748.699999992</v>
      </c>
      <c r="BI467" s="235">
        <f t="shared" si="94"/>
        <v>29497109.419999979</v>
      </c>
      <c r="BJ467" s="235">
        <f t="shared" si="94"/>
        <v>29552388.619999997</v>
      </c>
      <c r="BK467" s="235">
        <f t="shared" si="94"/>
        <v>29625130.469999988</v>
      </c>
      <c r="BL467" s="235">
        <f t="shared" si="94"/>
        <v>349614905.94000012</v>
      </c>
      <c r="BM467" s="234"/>
      <c r="BN467" s="235"/>
      <c r="BO467" s="235">
        <f t="shared" ref="BO467:BP467" si="95">SUM(BO5:BO466)</f>
        <v>14649713.349999998</v>
      </c>
      <c r="BP467" s="235">
        <f t="shared" si="95"/>
        <v>1281145.26</v>
      </c>
      <c r="BQ467" s="234"/>
      <c r="BR467" s="234"/>
      <c r="BS467" s="234"/>
      <c r="BT467" s="234"/>
      <c r="BU467" s="234"/>
      <c r="BV467" s="234"/>
      <c r="BW467" s="234"/>
      <c r="BX467" s="234"/>
      <c r="BY467" s="234"/>
      <c r="BZ467" s="234"/>
      <c r="CA467" s="234"/>
      <c r="CB467" s="234"/>
      <c r="CC467" s="234"/>
      <c r="CD467" s="234"/>
      <c r="CE467" s="234"/>
      <c r="CF467" s="234"/>
      <c r="CG467" s="234"/>
      <c r="CH467" s="234"/>
      <c r="CI467" s="234"/>
    </row>
    <row r="468" spans="1:87">
      <c r="A468" s="234"/>
      <c r="B468" s="252"/>
      <c r="C468" s="252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  <c r="AA468" s="234"/>
      <c r="AB468" s="234"/>
      <c r="AC468" s="234"/>
      <c r="AD468" s="234"/>
      <c r="AE468" s="234"/>
      <c r="AF468" s="234"/>
      <c r="AG468" s="234"/>
      <c r="AH468" s="234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4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53"/>
      <c r="BM468" s="234"/>
      <c r="BN468" s="234"/>
      <c r="BO468" s="234"/>
      <c r="BP468" s="234"/>
      <c r="BQ468" s="234"/>
      <c r="BR468" s="234"/>
      <c r="BS468" s="234"/>
      <c r="BT468" s="234"/>
      <c r="BU468" s="234"/>
      <c r="BV468" s="234"/>
      <c r="BW468" s="234"/>
      <c r="BX468" s="234"/>
      <c r="BY468" s="234"/>
      <c r="BZ468" s="234"/>
      <c r="CA468" s="234"/>
      <c r="CB468" s="234"/>
      <c r="CC468" s="234"/>
      <c r="CD468" s="234"/>
      <c r="CE468" s="234"/>
      <c r="CF468" s="234"/>
      <c r="CG468" s="234"/>
      <c r="CH468" s="234"/>
      <c r="CI468" s="234"/>
    </row>
    <row r="469" spans="1:87">
      <c r="A469" s="234"/>
      <c r="B469" s="252"/>
      <c r="C469" s="252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  <c r="AA469" s="234"/>
      <c r="AB469" s="234"/>
      <c r="AC469" s="234"/>
      <c r="AD469" s="234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34"/>
      <c r="BN469" s="234"/>
      <c r="BO469" s="270"/>
      <c r="BP469" s="270"/>
      <c r="BQ469" s="234"/>
      <c r="BR469" s="234"/>
      <c r="BS469" s="234"/>
      <c r="BT469" s="234"/>
      <c r="BU469" s="234"/>
      <c r="BV469" s="234"/>
      <c r="BW469" s="234"/>
      <c r="BX469" s="234"/>
      <c r="BY469" s="234"/>
      <c r="BZ469" s="234"/>
      <c r="CA469" s="234"/>
      <c r="CB469" s="234"/>
      <c r="CC469" s="234"/>
      <c r="CD469" s="234"/>
      <c r="CE469" s="234"/>
      <c r="CF469" s="234"/>
      <c r="CG469" s="234"/>
      <c r="CH469" s="234"/>
      <c r="CI469" s="234"/>
    </row>
    <row r="470" spans="1:87">
      <c r="A470" s="234"/>
      <c r="B470" s="252"/>
      <c r="C470" s="252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  <c r="AA470" s="234"/>
      <c r="AB470" s="234"/>
      <c r="AC470" s="234"/>
      <c r="AD470" s="234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4"/>
      <c r="BB470" s="234"/>
      <c r="BC470" s="234"/>
      <c r="BD470" s="234"/>
      <c r="BE470" s="234"/>
      <c r="BF470" s="234"/>
      <c r="BG470" s="234"/>
      <c r="BH470" s="234"/>
      <c r="BI470" s="234"/>
      <c r="BJ470" s="234" t="s">
        <v>184</v>
      </c>
      <c r="BK470" s="234"/>
      <c r="BL470" s="235">
        <f>'KU-As Filed'!BL467</f>
        <v>415869665.66999978</v>
      </c>
      <c r="BM470" s="234"/>
      <c r="BN470" s="270"/>
      <c r="BO470" s="270">
        <f>'KU-As Filed'!BO467</f>
        <v>18469790.43</v>
      </c>
      <c r="BP470" s="270">
        <f>'KU-As Filed'!BP467</f>
        <v>1281145.26</v>
      </c>
      <c r="BQ470" s="234"/>
      <c r="BR470" s="234"/>
      <c r="BS470" s="234"/>
      <c r="BT470" s="234"/>
      <c r="BU470" s="234"/>
      <c r="BV470" s="234"/>
      <c r="BW470" s="234"/>
      <c r="BX470" s="234"/>
      <c r="BY470" s="234"/>
      <c r="BZ470" s="234"/>
      <c r="CA470" s="234"/>
      <c r="CB470" s="234"/>
      <c r="CC470" s="234"/>
      <c r="CD470" s="234"/>
      <c r="CE470" s="234"/>
      <c r="CF470" s="234"/>
      <c r="CG470" s="234"/>
      <c r="CH470" s="234"/>
      <c r="CI470" s="234"/>
    </row>
    <row r="471" spans="1:87">
      <c r="A471" s="234"/>
      <c r="B471" s="252"/>
      <c r="C471" s="252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234"/>
      <c r="AC471" s="234"/>
      <c r="AD471" s="234"/>
      <c r="AE471" s="234"/>
      <c r="AF471" s="234"/>
      <c r="AG471" s="234"/>
      <c r="AH471" s="234"/>
      <c r="AI471" s="234"/>
      <c r="AJ471" s="234"/>
      <c r="AK471" s="234"/>
      <c r="AL471" s="234"/>
      <c r="AM471" s="234"/>
      <c r="AN471" s="234"/>
      <c r="AO471" s="234"/>
      <c r="AP471" s="234"/>
      <c r="AQ471" s="234"/>
      <c r="AR471" s="234"/>
      <c r="AS471" s="234"/>
      <c r="AT471" s="234"/>
      <c r="AU471" s="234"/>
      <c r="AV471" s="234"/>
      <c r="AW471" s="234"/>
      <c r="AX471" s="234"/>
      <c r="AY471" s="234"/>
      <c r="AZ471" s="234"/>
      <c r="BA471" s="234"/>
      <c r="BB471" s="234"/>
      <c r="BC471" s="234"/>
      <c r="BD471" s="234"/>
      <c r="BE471" s="234"/>
      <c r="BF471" s="234"/>
      <c r="BG471" s="234"/>
      <c r="BH471" s="234"/>
      <c r="BI471" s="234"/>
      <c r="BJ471" s="234"/>
      <c r="BK471" s="234"/>
      <c r="BL471" s="234"/>
      <c r="BM471" s="234"/>
      <c r="BN471" s="234"/>
      <c r="BO471" s="234"/>
      <c r="BP471" s="234"/>
      <c r="BQ471" s="234"/>
      <c r="BR471" s="234"/>
      <c r="BS471" s="234"/>
      <c r="BT471" s="234"/>
      <c r="BU471" s="234"/>
      <c r="BV471" s="234"/>
      <c r="BW471" s="234"/>
      <c r="BX471" s="234"/>
      <c r="BY471" s="234"/>
      <c r="BZ471" s="234"/>
      <c r="CA471" s="234"/>
      <c r="CB471" s="234"/>
      <c r="CC471" s="234"/>
      <c r="CD471" s="234"/>
      <c r="CE471" s="234"/>
      <c r="CF471" s="234"/>
      <c r="CG471" s="234"/>
      <c r="CH471" s="234"/>
      <c r="CI471" s="234"/>
    </row>
    <row r="472" spans="1:87">
      <c r="A472" s="234"/>
      <c r="B472" s="252"/>
      <c r="C472" s="252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Q472" s="234"/>
      <c r="R472" s="234"/>
      <c r="S472" s="234"/>
      <c r="T472" s="234"/>
      <c r="U472" s="234"/>
      <c r="V472" s="234"/>
      <c r="W472" s="234"/>
      <c r="X472" s="234"/>
      <c r="Y472" s="234"/>
      <c r="Z472" s="234"/>
      <c r="AA472" s="234"/>
      <c r="AB472" s="234"/>
      <c r="AC472" s="234"/>
      <c r="AD472" s="234"/>
      <c r="AE472" s="234"/>
      <c r="AF472" s="234"/>
      <c r="AG472" s="234"/>
      <c r="AH472" s="234"/>
      <c r="AI472" s="234"/>
      <c r="AJ472" s="234"/>
      <c r="AK472" s="234"/>
      <c r="AL472" s="234"/>
      <c r="AM472" s="234"/>
      <c r="AN472" s="234"/>
      <c r="AO472" s="234"/>
      <c r="AP472" s="234"/>
      <c r="AQ472" s="234"/>
      <c r="AR472" s="234"/>
      <c r="AS472" s="234"/>
      <c r="AT472" s="234"/>
      <c r="AU472" s="234"/>
      <c r="AV472" s="234"/>
      <c r="AW472" s="234"/>
      <c r="AX472" s="234"/>
      <c r="AY472" s="234"/>
      <c r="AZ472" s="234"/>
      <c r="BA472" s="234"/>
      <c r="BB472" s="234"/>
      <c r="BC472" s="234"/>
      <c r="BD472" s="234"/>
      <c r="BE472" s="234"/>
      <c r="BF472" s="234"/>
      <c r="BG472" s="234"/>
      <c r="BH472" s="234"/>
      <c r="BI472" s="234"/>
      <c r="BJ472" s="234" t="s">
        <v>725</v>
      </c>
      <c r="BK472" s="234"/>
      <c r="BL472" s="235">
        <f>BL470-BL467</f>
        <v>66254759.729999661</v>
      </c>
      <c r="BM472" s="234"/>
      <c r="BN472" s="234"/>
      <c r="BO472" s="235">
        <f>BO470-BO467</f>
        <v>3820077.0800000019</v>
      </c>
      <c r="BP472" s="235">
        <f>BP470-BP467</f>
        <v>0</v>
      </c>
      <c r="BQ472" s="234"/>
      <c r="BR472" s="234"/>
      <c r="BS472" s="234"/>
      <c r="BT472" s="234"/>
      <c r="BU472" s="234"/>
      <c r="BV472" s="234"/>
      <c r="BW472" s="234"/>
      <c r="BX472" s="234"/>
      <c r="BY472" s="234"/>
      <c r="BZ472" s="234"/>
      <c r="CA472" s="234"/>
      <c r="CB472" s="234"/>
      <c r="CC472" s="234"/>
      <c r="CD472" s="234"/>
      <c r="CE472" s="234"/>
      <c r="CF472" s="234"/>
      <c r="CG472" s="234"/>
      <c r="CH472" s="234"/>
      <c r="CI472" s="234"/>
    </row>
    <row r="473" spans="1:87">
      <c r="A473" s="234"/>
      <c r="B473" s="252"/>
      <c r="C473" s="252"/>
      <c r="D473" s="234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  <c r="AA473" s="234"/>
      <c r="AB473" s="234"/>
      <c r="AC473" s="234"/>
      <c r="AD473" s="234"/>
      <c r="AE473" s="234"/>
      <c r="AF473" s="234"/>
      <c r="AG473" s="234"/>
      <c r="AH473" s="234"/>
      <c r="AI473" s="234"/>
      <c r="AJ473" s="234"/>
      <c r="AK473" s="234"/>
      <c r="AL473" s="234"/>
      <c r="AM473" s="234"/>
      <c r="AN473" s="234"/>
      <c r="AO473" s="234"/>
      <c r="AP473" s="234"/>
      <c r="AQ473" s="234"/>
      <c r="AR473" s="234"/>
      <c r="AS473" s="234"/>
      <c r="AT473" s="234"/>
      <c r="AU473" s="234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 t="s">
        <v>727</v>
      </c>
      <c r="BK473" s="234"/>
      <c r="BL473" s="234"/>
      <c r="BM473" s="234"/>
      <c r="BN473" s="234"/>
      <c r="BO473" s="234"/>
      <c r="BP473" s="234"/>
      <c r="BQ473" s="234"/>
      <c r="BR473" s="234"/>
      <c r="BS473" s="234"/>
      <c r="BT473" s="234"/>
      <c r="BU473" s="234"/>
      <c r="BV473" s="234"/>
      <c r="BW473" s="234"/>
      <c r="BX473" s="234"/>
      <c r="BY473" s="234"/>
      <c r="BZ473" s="234"/>
      <c r="CA473" s="234"/>
      <c r="CB473" s="234"/>
      <c r="CC473" s="234"/>
      <c r="CD473" s="234"/>
      <c r="CE473" s="234"/>
      <c r="CF473" s="234"/>
      <c r="CG473" s="234"/>
      <c r="CH473" s="234"/>
      <c r="CI473" s="234"/>
    </row>
    <row r="474" spans="1:87">
      <c r="A474" s="234"/>
      <c r="B474" s="252"/>
      <c r="C474" s="252"/>
      <c r="D474" s="234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  <c r="AA474" s="234"/>
      <c r="AB474" s="234"/>
      <c r="AC474" s="234"/>
      <c r="AD474" s="234"/>
      <c r="AE474" s="234"/>
      <c r="AF474" s="234"/>
      <c r="AG474" s="234"/>
      <c r="AH474" s="234"/>
      <c r="AI474" s="234"/>
      <c r="AJ474" s="234"/>
      <c r="AK474" s="234"/>
      <c r="AL474" s="234"/>
      <c r="AM474" s="234"/>
      <c r="AN474" s="234"/>
      <c r="AO474" s="234"/>
      <c r="AP474" s="234"/>
      <c r="AQ474" s="234"/>
      <c r="AR474" s="234"/>
      <c r="AS474" s="234"/>
      <c r="AT474" s="234"/>
      <c r="AU474" s="234"/>
      <c r="AV474" s="234"/>
      <c r="AW474" s="234"/>
      <c r="AX474" s="234"/>
      <c r="AY474" s="234"/>
      <c r="AZ474" s="234"/>
      <c r="BA474" s="234"/>
      <c r="BB474" s="234"/>
      <c r="BC474" s="234"/>
      <c r="BD474" s="234"/>
      <c r="BE474" s="234"/>
      <c r="BF474" s="234"/>
      <c r="BG474" s="234"/>
      <c r="BH474" s="234"/>
      <c r="BI474" s="234"/>
      <c r="BJ474" s="234"/>
      <c r="BK474" s="234"/>
      <c r="BL474" s="234"/>
      <c r="BM474" s="234"/>
      <c r="BN474" s="234"/>
      <c r="BO474" s="234"/>
      <c r="BP474" s="234"/>
      <c r="BQ474" s="234"/>
      <c r="BR474" s="234"/>
      <c r="BS474" s="234"/>
      <c r="BT474" s="234"/>
      <c r="BU474" s="234"/>
      <c r="BV474" s="234"/>
      <c r="BW474" s="234"/>
      <c r="BX474" s="234"/>
      <c r="BY474" s="234"/>
      <c r="BZ474" s="234"/>
      <c r="CA474" s="234"/>
      <c r="CB474" s="234"/>
      <c r="CC474" s="234"/>
      <c r="CD474" s="234"/>
      <c r="CE474" s="234"/>
      <c r="CF474" s="234"/>
      <c r="CG474" s="234"/>
      <c r="CH474" s="234"/>
      <c r="CI474" s="234"/>
    </row>
    <row r="475" spans="1:87">
      <c r="A475" s="234"/>
      <c r="B475" s="252"/>
      <c r="C475" s="252"/>
      <c r="D475" s="234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  <c r="AA475" s="234"/>
      <c r="AB475" s="234"/>
      <c r="AC475" s="234"/>
      <c r="AD475" s="234"/>
      <c r="AE475" s="234"/>
      <c r="AF475" s="234"/>
      <c r="AG475" s="234"/>
      <c r="AH475" s="234"/>
      <c r="AI475" s="234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34"/>
      <c r="AW475" s="234"/>
      <c r="AX475" s="234"/>
      <c r="AY475" s="234"/>
      <c r="AZ475" s="234"/>
      <c r="BA475" s="234"/>
      <c r="BB475" s="234"/>
      <c r="BC475" s="234"/>
      <c r="BD475" s="234"/>
      <c r="BE475" s="234"/>
      <c r="BF475" s="234"/>
      <c r="BG475" s="234"/>
      <c r="BH475" s="234"/>
      <c r="BI475" s="234"/>
      <c r="BJ475" s="294" t="s">
        <v>726</v>
      </c>
      <c r="BK475" s="234"/>
      <c r="BL475" s="291">
        <f>'Depr -SUMMARY'!C11</f>
        <v>0.93569999999999998</v>
      </c>
      <c r="BM475" s="234"/>
      <c r="BN475" s="234"/>
      <c r="BO475" s="234"/>
      <c r="BP475" s="234"/>
      <c r="BQ475" s="234"/>
      <c r="BR475" s="234"/>
      <c r="BS475" s="234"/>
      <c r="BT475" s="234"/>
      <c r="BU475" s="234"/>
      <c r="BV475" s="234"/>
      <c r="BW475" s="234"/>
      <c r="BX475" s="234"/>
      <c r="BY475" s="234"/>
      <c r="BZ475" s="234"/>
      <c r="CA475" s="234"/>
      <c r="CB475" s="234"/>
      <c r="CC475" s="234"/>
      <c r="CD475" s="234"/>
      <c r="CE475" s="234"/>
      <c r="CF475" s="234"/>
      <c r="CG475" s="234"/>
      <c r="CH475" s="234"/>
      <c r="CI475" s="234"/>
    </row>
    <row r="476" spans="1:87">
      <c r="A476" s="234"/>
      <c r="B476" s="252"/>
      <c r="C476" s="252"/>
      <c r="D476" s="234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  <c r="AA476" s="234"/>
      <c r="AB476" s="234"/>
      <c r="AC476" s="234"/>
      <c r="AD476" s="234"/>
      <c r="AE476" s="234"/>
      <c r="AF476" s="234"/>
      <c r="AG476" s="234"/>
      <c r="AH476" s="234"/>
      <c r="AI476" s="234"/>
      <c r="AJ476" s="234"/>
      <c r="AK476" s="234"/>
      <c r="AL476" s="234"/>
      <c r="AM476" s="234"/>
      <c r="AN476" s="234"/>
      <c r="AO476" s="234"/>
      <c r="AP476" s="234"/>
      <c r="AQ476" s="234"/>
      <c r="AR476" s="234"/>
      <c r="AS476" s="234"/>
      <c r="AT476" s="234"/>
      <c r="AU476" s="234"/>
      <c r="AV476" s="234"/>
      <c r="AW476" s="234"/>
      <c r="AX476" s="234"/>
      <c r="AY476" s="234"/>
      <c r="AZ476" s="234"/>
      <c r="BA476" s="234"/>
      <c r="BB476" s="234"/>
      <c r="BC476" s="234"/>
      <c r="BD476" s="234"/>
      <c r="BE476" s="234"/>
      <c r="BF476" s="234"/>
      <c r="BG476" s="234"/>
      <c r="BH476" s="234"/>
      <c r="BI476" s="234"/>
      <c r="BJ476" s="234"/>
      <c r="BK476" s="234"/>
      <c r="BL476" s="234"/>
      <c r="BM476" s="234"/>
      <c r="BN476" s="234"/>
      <c r="BO476" s="234"/>
      <c r="BP476" s="234"/>
      <c r="BQ476" s="234"/>
      <c r="BR476" s="234"/>
      <c r="BS476" s="234"/>
      <c r="BT476" s="234"/>
      <c r="BU476" s="234"/>
      <c r="BV476" s="234"/>
      <c r="BW476" s="234"/>
      <c r="BX476" s="234"/>
      <c r="BY476" s="234"/>
      <c r="BZ476" s="234"/>
      <c r="CA476" s="234"/>
      <c r="CB476" s="234"/>
      <c r="CC476" s="234"/>
      <c r="CD476" s="234"/>
      <c r="CE476" s="234"/>
      <c r="CF476" s="234"/>
      <c r="CG476" s="234"/>
      <c r="CH476" s="234"/>
      <c r="CI476" s="234"/>
    </row>
    <row r="477" spans="1:87" ht="16.5" thickBot="1">
      <c r="A477" s="234"/>
      <c r="B477" s="252"/>
      <c r="C477" s="252"/>
      <c r="D477" s="234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Q477" s="234"/>
      <c r="R477" s="234"/>
      <c r="S477" s="234"/>
      <c r="T477" s="234"/>
      <c r="U477" s="234"/>
      <c r="V477" s="234"/>
      <c r="W477" s="234"/>
      <c r="X477" s="234"/>
      <c r="Y477" s="234"/>
      <c r="Z477" s="234"/>
      <c r="AA477" s="234"/>
      <c r="AB477" s="234"/>
      <c r="AC477" s="234"/>
      <c r="AD477" s="234"/>
      <c r="AE477" s="234"/>
      <c r="AF477" s="234"/>
      <c r="AG477" s="234"/>
      <c r="AH477" s="234"/>
      <c r="AI477" s="234"/>
      <c r="AJ477" s="234"/>
      <c r="AK477" s="234"/>
      <c r="AL477" s="234"/>
      <c r="AM477" s="234"/>
      <c r="AN477" s="234"/>
      <c r="AO477" s="234"/>
      <c r="AP477" s="234"/>
      <c r="AQ477" s="234"/>
      <c r="AR477" s="234"/>
      <c r="AS477" s="234"/>
      <c r="AT477" s="234"/>
      <c r="AU477" s="234"/>
      <c r="AV477" s="234"/>
      <c r="AW477" s="234"/>
      <c r="AX477" s="234"/>
      <c r="AY477" s="234"/>
      <c r="AZ477" s="234"/>
      <c r="BA477" s="234"/>
      <c r="BB477" s="234"/>
      <c r="BC477" s="234"/>
      <c r="BD477" s="234"/>
      <c r="BE477" s="234"/>
      <c r="BF477" s="234"/>
      <c r="BG477" s="234"/>
      <c r="BH477" s="234"/>
      <c r="BI477" s="234"/>
      <c r="BJ477" s="234" t="s">
        <v>728</v>
      </c>
      <c r="BK477" s="234"/>
      <c r="BL477" s="275">
        <f>BL472*BL475</f>
        <v>61994578.67936068</v>
      </c>
      <c r="BM477" s="234"/>
      <c r="BN477" s="234"/>
      <c r="BO477" s="234"/>
      <c r="BP477" s="234"/>
      <c r="BQ477" s="234"/>
      <c r="BR477" s="234"/>
      <c r="BS477" s="234"/>
      <c r="BT477" s="234"/>
      <c r="BU477" s="234"/>
      <c r="BV477" s="234"/>
      <c r="BW477" s="234"/>
      <c r="BX477" s="234"/>
      <c r="BY477" s="234"/>
      <c r="BZ477" s="234"/>
      <c r="CA477" s="234"/>
      <c r="CB477" s="234"/>
      <c r="CC477" s="234"/>
      <c r="CD477" s="234"/>
      <c r="CE477" s="234"/>
      <c r="CF477" s="234"/>
      <c r="CG477" s="234"/>
      <c r="CH477" s="234"/>
      <c r="CI477" s="234"/>
    </row>
    <row r="478" spans="1:87" ht="16.5" thickTop="1">
      <c r="A478" s="234"/>
      <c r="B478" s="252"/>
      <c r="C478" s="252"/>
      <c r="D478" s="234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  <c r="AA478" s="234"/>
      <c r="AB478" s="234"/>
      <c r="AC478" s="234"/>
      <c r="AD478" s="234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4"/>
      <c r="BB478" s="234"/>
      <c r="BC478" s="234"/>
      <c r="BD478" s="234"/>
      <c r="BE478" s="234"/>
      <c r="BF478" s="234"/>
      <c r="BG478" s="234"/>
      <c r="BH478" s="234"/>
      <c r="BI478" s="234"/>
      <c r="BJ478" s="234"/>
      <c r="BK478" s="234"/>
      <c r="BL478" s="234"/>
      <c r="BM478" s="234"/>
      <c r="BN478" s="234"/>
      <c r="BO478" s="234"/>
      <c r="BP478" s="234"/>
      <c r="BQ478" s="234"/>
      <c r="BR478" s="234"/>
      <c r="BS478" s="234"/>
      <c r="BT478" s="234"/>
      <c r="BU478" s="234"/>
      <c r="BV478" s="234"/>
      <c r="BW478" s="234"/>
      <c r="BX478" s="234"/>
      <c r="BY478" s="234"/>
      <c r="BZ478" s="234"/>
      <c r="CA478" s="234"/>
      <c r="CB478" s="234"/>
      <c r="CC478" s="234"/>
      <c r="CD478" s="234"/>
      <c r="CE478" s="234"/>
      <c r="CF478" s="234"/>
      <c r="CG478" s="234"/>
      <c r="CH478" s="234"/>
      <c r="CI478" s="234"/>
    </row>
    <row r="479" spans="1:87">
      <c r="A479" s="234"/>
      <c r="B479" s="252"/>
      <c r="C479" s="252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  <c r="AA479" s="234"/>
      <c r="AB479" s="234"/>
      <c r="AC479" s="234"/>
      <c r="AD479" s="234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4"/>
      <c r="BB479" s="234"/>
      <c r="BC479" s="234"/>
      <c r="BD479" s="234"/>
      <c r="BE479" s="234"/>
      <c r="BF479" s="234"/>
      <c r="BG479" s="234"/>
      <c r="BH479" s="234"/>
      <c r="BI479" s="234"/>
      <c r="BJ479" s="234"/>
      <c r="BK479" s="234"/>
      <c r="BL479" s="234"/>
      <c r="BM479" s="234"/>
      <c r="BN479" s="234"/>
      <c r="BO479" s="234"/>
      <c r="BP479" s="234"/>
      <c r="BQ479" s="234"/>
      <c r="BR479" s="234"/>
      <c r="BS479" s="234"/>
      <c r="BT479" s="234"/>
      <c r="BU479" s="234"/>
      <c r="BV479" s="234"/>
      <c r="BW479" s="234"/>
      <c r="BX479" s="234"/>
      <c r="BY479" s="234"/>
      <c r="BZ479" s="234"/>
      <c r="CA479" s="234"/>
      <c r="CB479" s="234"/>
      <c r="CC479" s="234"/>
      <c r="CD479" s="234"/>
      <c r="CE479" s="234"/>
      <c r="CF479" s="234"/>
      <c r="CG479" s="234"/>
      <c r="CH479" s="234"/>
      <c r="CI479" s="234"/>
    </row>
    <row r="480" spans="1:87">
      <c r="A480" s="234"/>
      <c r="B480" s="252"/>
      <c r="C480" s="252"/>
      <c r="D480" s="234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  <c r="AA480" s="234"/>
      <c r="AB480" s="234"/>
      <c r="AC480" s="234"/>
      <c r="AD480" s="234"/>
      <c r="AE480" s="234"/>
      <c r="AF480" s="234"/>
      <c r="AG480" s="234"/>
      <c r="AH480" s="234"/>
      <c r="AI480" s="234"/>
      <c r="AJ480" s="234"/>
      <c r="AK480" s="234"/>
      <c r="AL480" s="234"/>
      <c r="AM480" s="234"/>
      <c r="AN480" s="234"/>
      <c r="AO480" s="234"/>
      <c r="AP480" s="234"/>
      <c r="AQ480" s="234"/>
      <c r="AR480" s="234"/>
      <c r="AS480" s="234"/>
      <c r="AT480" s="234"/>
      <c r="AU480" s="234"/>
      <c r="AV480" s="234"/>
      <c r="AW480" s="234"/>
      <c r="AX480" s="234"/>
      <c r="AY480" s="234"/>
      <c r="AZ480" s="234"/>
      <c r="BA480" s="234"/>
      <c r="BB480" s="234"/>
      <c r="BC480" s="234"/>
      <c r="BD480" s="234"/>
      <c r="BE480" s="234"/>
      <c r="BF480" s="234"/>
      <c r="BG480" s="234"/>
      <c r="BH480" s="234"/>
      <c r="BI480" s="234"/>
      <c r="BJ480" s="234"/>
      <c r="BK480" s="234"/>
      <c r="BL480" s="234"/>
      <c r="BM480" s="234"/>
      <c r="BN480" s="234"/>
      <c r="BO480" s="234"/>
      <c r="BP480" s="234"/>
      <c r="BQ480" s="234"/>
      <c r="BR480" s="234"/>
      <c r="BS480" s="234"/>
      <c r="BT480" s="234"/>
      <c r="BU480" s="234"/>
      <c r="BV480" s="234"/>
      <c r="BW480" s="234"/>
      <c r="BX480" s="234"/>
      <c r="BY480" s="234"/>
      <c r="BZ480" s="234"/>
      <c r="CA480" s="234"/>
      <c r="CB480" s="234"/>
      <c r="CC480" s="234"/>
      <c r="CD480" s="234"/>
      <c r="CE480" s="234"/>
      <c r="CF480" s="234"/>
      <c r="CG480" s="234"/>
      <c r="CH480" s="234"/>
      <c r="CI480" s="234"/>
    </row>
    <row r="481" spans="1:87">
      <c r="A481" s="234"/>
      <c r="B481" s="252"/>
      <c r="C481" s="252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  <c r="AA481" s="234"/>
      <c r="AB481" s="234"/>
      <c r="AC481" s="234"/>
      <c r="AD481" s="23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  <c r="BG481" s="234"/>
      <c r="BH481" s="234"/>
      <c r="BI481" s="234"/>
      <c r="BJ481" s="234"/>
      <c r="BK481" s="234"/>
      <c r="BL481" s="234"/>
      <c r="BM481" s="234"/>
      <c r="BN481" s="234"/>
      <c r="BO481" s="234"/>
      <c r="BP481" s="234"/>
      <c r="BQ481" s="234"/>
      <c r="BR481" s="234"/>
      <c r="BS481" s="234"/>
      <c r="BT481" s="234"/>
      <c r="BU481" s="234"/>
      <c r="BV481" s="234"/>
      <c r="BW481" s="234"/>
      <c r="BX481" s="234"/>
      <c r="BY481" s="234"/>
      <c r="BZ481" s="234"/>
      <c r="CA481" s="234"/>
      <c r="CB481" s="234"/>
      <c r="CC481" s="234"/>
      <c r="CD481" s="234"/>
      <c r="CE481" s="234"/>
      <c r="CF481" s="234"/>
      <c r="CG481" s="234"/>
      <c r="CH481" s="234"/>
      <c r="CI481" s="234"/>
    </row>
    <row r="482" spans="1:87">
      <c r="A482" s="234"/>
      <c r="B482" s="252"/>
      <c r="C482" s="252"/>
      <c r="D482" s="234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4"/>
      <c r="AD482" s="234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  <c r="BG482" s="234"/>
      <c r="BH482" s="234"/>
      <c r="BI482" s="234"/>
      <c r="BJ482" s="234"/>
      <c r="BK482" s="234"/>
      <c r="BL482" s="234"/>
      <c r="BM482" s="234"/>
      <c r="BN482" s="234"/>
      <c r="BO482" s="234"/>
      <c r="BP482" s="234"/>
      <c r="BQ482" s="234"/>
      <c r="BR482" s="234"/>
      <c r="BS482" s="234"/>
      <c r="BT482" s="234"/>
      <c r="BU482" s="234"/>
      <c r="BV482" s="234"/>
      <c r="BW482" s="234"/>
      <c r="BX482" s="234"/>
      <c r="BY482" s="234"/>
      <c r="BZ482" s="234"/>
      <c r="CA482" s="234"/>
      <c r="CB482" s="234"/>
      <c r="CC482" s="234"/>
      <c r="CD482" s="234"/>
      <c r="CE482" s="234"/>
      <c r="CF482" s="234"/>
      <c r="CG482" s="234"/>
      <c r="CH482" s="234"/>
      <c r="CI482" s="234"/>
    </row>
    <row r="483" spans="1:87">
      <c r="A483" s="234"/>
      <c r="B483" s="252"/>
      <c r="C483" s="252"/>
      <c r="D483" s="234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  <c r="AA483" s="234"/>
      <c r="AB483" s="234"/>
      <c r="AC483" s="234"/>
      <c r="AD483" s="23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  <c r="BG483" s="234"/>
      <c r="BH483" s="234"/>
      <c r="BI483" s="234"/>
      <c r="BJ483" s="234"/>
      <c r="BK483" s="234"/>
      <c r="BL483" s="234"/>
      <c r="BM483" s="234"/>
      <c r="BN483" s="234"/>
      <c r="BO483" s="234"/>
      <c r="BP483" s="234"/>
      <c r="BQ483" s="234"/>
      <c r="BR483" s="234"/>
      <c r="BS483" s="234"/>
      <c r="BT483" s="234"/>
      <c r="BU483" s="234"/>
      <c r="BV483" s="234"/>
      <c r="BW483" s="234"/>
      <c r="BX483" s="234"/>
      <c r="BY483" s="234"/>
      <c r="BZ483" s="234"/>
      <c r="CA483" s="234"/>
      <c r="CB483" s="234"/>
      <c r="CC483" s="234"/>
      <c r="CD483" s="234"/>
      <c r="CE483" s="234"/>
      <c r="CF483" s="234"/>
      <c r="CG483" s="234"/>
      <c r="CH483" s="234"/>
      <c r="CI483" s="234"/>
    </row>
    <row r="484" spans="1:87">
      <c r="A484" s="234"/>
      <c r="B484" s="252"/>
      <c r="C484" s="252"/>
      <c r="D484" s="234"/>
      <c r="E484" s="234"/>
      <c r="F484" s="234"/>
      <c r="G484" s="234"/>
      <c r="H484" s="234"/>
      <c r="I484" s="234"/>
      <c r="J484" s="234"/>
      <c r="K484" s="234"/>
      <c r="L484" s="234"/>
      <c r="M484" s="234"/>
      <c r="N484" s="234"/>
      <c r="O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  <c r="AA484" s="234"/>
      <c r="AB484" s="234"/>
      <c r="AC484" s="234"/>
      <c r="AD484" s="23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  <c r="BG484" s="234"/>
      <c r="BH484" s="234"/>
      <c r="BI484" s="234"/>
      <c r="BJ484" s="234"/>
      <c r="BK484" s="234"/>
      <c r="BL484" s="234"/>
      <c r="BM484" s="234"/>
      <c r="BN484" s="234"/>
      <c r="BO484" s="234"/>
      <c r="BP484" s="234"/>
      <c r="BQ484" s="234"/>
      <c r="BR484" s="234"/>
      <c r="BS484" s="234"/>
      <c r="BT484" s="234"/>
      <c r="BU484" s="234"/>
      <c r="BV484" s="234"/>
      <c r="BW484" s="234"/>
      <c r="BX484" s="234"/>
      <c r="BY484" s="234"/>
      <c r="BZ484" s="234"/>
      <c r="CA484" s="234"/>
      <c r="CB484" s="234"/>
      <c r="CC484" s="234"/>
      <c r="CD484" s="234"/>
      <c r="CE484" s="234"/>
      <c r="CF484" s="234"/>
      <c r="CG484" s="234"/>
      <c r="CH484" s="234"/>
      <c r="CI484" s="234"/>
    </row>
    <row r="485" spans="1:87">
      <c r="A485" s="234"/>
      <c r="B485" s="252"/>
      <c r="C485" s="252"/>
      <c r="D485" s="234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  <c r="BG485" s="234"/>
      <c r="BH485" s="234"/>
      <c r="BI485" s="234"/>
      <c r="BJ485" s="234"/>
      <c r="BK485" s="234"/>
      <c r="BL485" s="234"/>
      <c r="BM485" s="234"/>
      <c r="BN485" s="234"/>
      <c r="BO485" s="234"/>
      <c r="BP485" s="234"/>
      <c r="BQ485" s="234"/>
      <c r="BR485" s="234"/>
      <c r="BS485" s="234"/>
      <c r="BT485" s="234"/>
      <c r="BU485" s="234"/>
      <c r="BV485" s="234"/>
      <c r="BW485" s="234"/>
      <c r="BX485" s="234"/>
      <c r="BY485" s="234"/>
      <c r="BZ485" s="234"/>
      <c r="CA485" s="234"/>
      <c r="CB485" s="234"/>
      <c r="CC485" s="234"/>
      <c r="CD485" s="234"/>
      <c r="CE485" s="234"/>
      <c r="CF485" s="234"/>
      <c r="CG485" s="234"/>
      <c r="CH485" s="234"/>
      <c r="CI485" s="234"/>
    </row>
    <row r="486" spans="1:87">
      <c r="A486" s="234"/>
      <c r="B486" s="252"/>
      <c r="C486" s="252"/>
      <c r="D486" s="234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  <c r="AA486" s="234"/>
      <c r="AB486" s="234"/>
      <c r="AC486" s="234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  <c r="BG486" s="234"/>
      <c r="BH486" s="234"/>
      <c r="BI486" s="234"/>
      <c r="BJ486" s="234"/>
      <c r="BK486" s="234"/>
      <c r="BL486" s="234"/>
      <c r="BM486" s="234"/>
      <c r="BN486" s="234"/>
      <c r="BO486" s="234"/>
      <c r="BP486" s="234"/>
      <c r="BQ486" s="234"/>
      <c r="BR486" s="234"/>
      <c r="BS486" s="234"/>
      <c r="BT486" s="234"/>
      <c r="BU486" s="234"/>
      <c r="BV486" s="234"/>
      <c r="BW486" s="234"/>
      <c r="BX486" s="234"/>
      <c r="BY486" s="234"/>
      <c r="BZ486" s="234"/>
      <c r="CA486" s="234"/>
      <c r="CB486" s="234"/>
      <c r="CC486" s="234"/>
      <c r="CD486" s="234"/>
      <c r="CE486" s="234"/>
      <c r="CF486" s="234"/>
      <c r="CG486" s="234"/>
      <c r="CH486" s="234"/>
      <c r="CI486" s="234"/>
    </row>
    <row r="487" spans="1:87">
      <c r="A487" s="234"/>
      <c r="B487" s="252"/>
      <c r="C487" s="252"/>
      <c r="D487" s="234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  <c r="AA487" s="234"/>
      <c r="AB487" s="234"/>
      <c r="AC487" s="234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  <c r="BG487" s="234"/>
      <c r="BH487" s="234"/>
      <c r="BI487" s="234"/>
      <c r="BJ487" s="234"/>
      <c r="BK487" s="234"/>
      <c r="BL487" s="234"/>
      <c r="BM487" s="234"/>
      <c r="BN487" s="234"/>
      <c r="BO487" s="234"/>
      <c r="BP487" s="234"/>
      <c r="BQ487" s="234"/>
      <c r="BR487" s="234"/>
      <c r="BS487" s="234"/>
      <c r="BT487" s="234"/>
      <c r="BU487" s="234"/>
      <c r="BV487" s="234"/>
      <c r="BW487" s="234"/>
      <c r="BX487" s="234"/>
      <c r="BY487" s="234"/>
      <c r="BZ487" s="234"/>
      <c r="CA487" s="234"/>
      <c r="CB487" s="234"/>
      <c r="CC487" s="234"/>
      <c r="CD487" s="234"/>
      <c r="CE487" s="234"/>
      <c r="CF487" s="234"/>
      <c r="CG487" s="234"/>
      <c r="CH487" s="234"/>
      <c r="CI487" s="234"/>
    </row>
    <row r="488" spans="1:87">
      <c r="A488" s="234"/>
      <c r="B488" s="252"/>
      <c r="C488" s="252"/>
      <c r="D488" s="234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  <c r="AA488" s="234"/>
      <c r="AB488" s="234"/>
      <c r="AC488" s="234"/>
      <c r="AD488" s="23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4"/>
      <c r="BB488" s="234"/>
      <c r="BC488" s="234"/>
      <c r="BD488" s="234"/>
      <c r="BE488" s="234"/>
      <c r="BF488" s="234"/>
      <c r="BG488" s="234"/>
      <c r="BH488" s="234"/>
      <c r="BI488" s="234"/>
      <c r="BJ488" s="234"/>
      <c r="BK488" s="234"/>
      <c r="BL488" s="234"/>
      <c r="BM488" s="234"/>
      <c r="BN488" s="234"/>
      <c r="BO488" s="234"/>
      <c r="BP488" s="234"/>
      <c r="BQ488" s="234"/>
      <c r="BR488" s="234"/>
      <c r="BS488" s="234"/>
      <c r="BT488" s="234"/>
      <c r="BU488" s="234"/>
      <c r="BV488" s="234"/>
      <c r="BW488" s="234"/>
      <c r="BX488" s="234"/>
      <c r="BY488" s="234"/>
      <c r="BZ488" s="234"/>
      <c r="CA488" s="234"/>
      <c r="CB488" s="234"/>
      <c r="CC488" s="234"/>
      <c r="CD488" s="234"/>
      <c r="CE488" s="234"/>
      <c r="CF488" s="234"/>
      <c r="CG488" s="234"/>
      <c r="CH488" s="234"/>
      <c r="CI488" s="234"/>
    </row>
    <row r="489" spans="1:87">
      <c r="A489" s="234"/>
      <c r="B489" s="252"/>
      <c r="C489" s="252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  <c r="AA489" s="234"/>
      <c r="AB489" s="234"/>
      <c r="AC489" s="234"/>
      <c r="AD489" s="23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4"/>
      <c r="BB489" s="234"/>
      <c r="BC489" s="234"/>
      <c r="BD489" s="234"/>
      <c r="BE489" s="234"/>
      <c r="BF489" s="234"/>
      <c r="BG489" s="234"/>
      <c r="BH489" s="234"/>
      <c r="BI489" s="234"/>
      <c r="BJ489" s="234"/>
      <c r="BK489" s="234"/>
      <c r="BL489" s="234"/>
      <c r="BM489" s="234"/>
      <c r="BN489" s="234"/>
      <c r="BO489" s="234"/>
      <c r="BP489" s="234"/>
      <c r="BQ489" s="234"/>
      <c r="BR489" s="234"/>
      <c r="BS489" s="234"/>
      <c r="BT489" s="234"/>
      <c r="BU489" s="234"/>
      <c r="BV489" s="234"/>
      <c r="BW489" s="234"/>
      <c r="BX489" s="234"/>
      <c r="BY489" s="234"/>
      <c r="BZ489" s="234"/>
      <c r="CA489" s="234"/>
      <c r="CB489" s="234"/>
      <c r="CC489" s="234"/>
      <c r="CD489" s="234"/>
      <c r="CE489" s="234"/>
      <c r="CF489" s="234"/>
      <c r="CG489" s="234"/>
      <c r="CH489" s="234"/>
      <c r="CI489" s="234"/>
    </row>
    <row r="490" spans="1:87">
      <c r="A490" s="234"/>
      <c r="B490" s="252"/>
      <c r="C490" s="252"/>
      <c r="D490" s="234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  <c r="AA490" s="234"/>
      <c r="AB490" s="234"/>
      <c r="AC490" s="234"/>
      <c r="AD490" s="23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4"/>
      <c r="BB490" s="234"/>
      <c r="BC490" s="234"/>
      <c r="BD490" s="234"/>
      <c r="BE490" s="234"/>
      <c r="BF490" s="234"/>
      <c r="BG490" s="234"/>
      <c r="BH490" s="234"/>
      <c r="BI490" s="234"/>
      <c r="BJ490" s="234"/>
      <c r="BK490" s="234"/>
      <c r="BL490" s="234"/>
      <c r="BM490" s="234"/>
      <c r="BN490" s="234"/>
      <c r="BO490" s="234"/>
      <c r="BP490" s="234"/>
      <c r="BQ490" s="234"/>
      <c r="BR490" s="234"/>
      <c r="BS490" s="234"/>
      <c r="BT490" s="234"/>
      <c r="BU490" s="234"/>
      <c r="BV490" s="234"/>
      <c r="BW490" s="234"/>
      <c r="BX490" s="234"/>
      <c r="BY490" s="234"/>
      <c r="BZ490" s="234"/>
      <c r="CA490" s="234"/>
      <c r="CB490" s="234"/>
      <c r="CC490" s="234"/>
      <c r="CD490" s="234"/>
      <c r="CE490" s="234"/>
      <c r="CF490" s="234"/>
      <c r="CG490" s="234"/>
      <c r="CH490" s="234"/>
      <c r="CI490" s="234"/>
    </row>
    <row r="491" spans="1:87">
      <c r="A491" s="234"/>
      <c r="B491" s="252"/>
      <c r="C491" s="252"/>
      <c r="D491" s="234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  <c r="AA491" s="234"/>
      <c r="AB491" s="234"/>
      <c r="AC491" s="234"/>
      <c r="AD491" s="234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W491" s="234"/>
      <c r="AX491" s="234"/>
      <c r="AY491" s="234"/>
      <c r="AZ491" s="234"/>
      <c r="BA491" s="234"/>
      <c r="BB491" s="234"/>
      <c r="BC491" s="234"/>
      <c r="BD491" s="234"/>
      <c r="BE491" s="234"/>
      <c r="BF491" s="234"/>
      <c r="BG491" s="234"/>
      <c r="BH491" s="234"/>
      <c r="BI491" s="234"/>
      <c r="BJ491" s="234"/>
      <c r="BK491" s="234"/>
      <c r="BL491" s="234"/>
      <c r="BM491" s="234"/>
      <c r="BN491" s="234"/>
      <c r="BO491" s="234"/>
      <c r="BP491" s="234"/>
      <c r="BQ491" s="234"/>
      <c r="BR491" s="234"/>
      <c r="BS491" s="234"/>
      <c r="BT491" s="234"/>
      <c r="BU491" s="234"/>
      <c r="BV491" s="234"/>
      <c r="BW491" s="234"/>
      <c r="BX491" s="234"/>
      <c r="BY491" s="234"/>
      <c r="BZ491" s="234"/>
      <c r="CA491" s="234"/>
      <c r="CB491" s="234"/>
      <c r="CC491" s="234"/>
      <c r="CD491" s="234"/>
      <c r="CE491" s="234"/>
      <c r="CF491" s="234"/>
      <c r="CG491" s="234"/>
      <c r="CH491" s="234"/>
      <c r="CI491" s="234"/>
    </row>
    <row r="492" spans="1:87">
      <c r="A492" s="234"/>
      <c r="B492" s="252"/>
      <c r="C492" s="252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  <c r="AA492" s="234"/>
      <c r="AB492" s="234"/>
      <c r="AC492" s="234"/>
      <c r="AD492" s="23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4"/>
      <c r="BB492" s="234"/>
      <c r="BC492" s="234"/>
      <c r="BD492" s="234"/>
      <c r="BE492" s="234"/>
      <c r="BF492" s="234"/>
      <c r="BG492" s="234"/>
      <c r="BH492" s="234"/>
      <c r="BI492" s="234"/>
      <c r="BJ492" s="234"/>
      <c r="BK492" s="234"/>
      <c r="BL492" s="234"/>
      <c r="BM492" s="234"/>
      <c r="BN492" s="234"/>
      <c r="BO492" s="234"/>
      <c r="BP492" s="234"/>
      <c r="BQ492" s="234"/>
      <c r="BR492" s="234"/>
      <c r="BS492" s="234"/>
      <c r="BT492" s="234"/>
      <c r="BU492" s="234"/>
      <c r="BV492" s="234"/>
      <c r="BW492" s="234"/>
      <c r="BX492" s="234"/>
      <c r="BY492" s="234"/>
      <c r="BZ492" s="234"/>
      <c r="CA492" s="234"/>
      <c r="CB492" s="234"/>
      <c r="CC492" s="234"/>
      <c r="CD492" s="234"/>
      <c r="CE492" s="234"/>
      <c r="CF492" s="234"/>
      <c r="CG492" s="234"/>
      <c r="CH492" s="234"/>
      <c r="CI492" s="234"/>
    </row>
    <row r="493" spans="1:87">
      <c r="A493" s="234"/>
      <c r="B493" s="252"/>
      <c r="C493" s="252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  <c r="AA493" s="234"/>
      <c r="AB493" s="234"/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  <c r="BG493" s="234"/>
      <c r="BH493" s="234"/>
      <c r="BI493" s="234"/>
      <c r="BJ493" s="234"/>
      <c r="BK493" s="234"/>
      <c r="BL493" s="234"/>
      <c r="BM493" s="234"/>
      <c r="BN493" s="234"/>
      <c r="BO493" s="234"/>
      <c r="BP493" s="234"/>
      <c r="BQ493" s="234"/>
      <c r="BR493" s="234"/>
      <c r="BS493" s="234"/>
      <c r="BT493" s="234"/>
      <c r="BU493" s="234"/>
      <c r="BV493" s="234"/>
      <c r="BW493" s="234"/>
      <c r="BX493" s="234"/>
      <c r="BY493" s="234"/>
      <c r="BZ493" s="234"/>
      <c r="CA493" s="234"/>
      <c r="CB493" s="234"/>
      <c r="CC493" s="234"/>
      <c r="CD493" s="234"/>
      <c r="CE493" s="234"/>
      <c r="CF493" s="234"/>
      <c r="CG493" s="234"/>
      <c r="CH493" s="234"/>
      <c r="CI493" s="234"/>
    </row>
    <row r="494" spans="1:87">
      <c r="A494" s="234"/>
      <c r="B494" s="252"/>
      <c r="C494" s="252"/>
      <c r="D494" s="234"/>
      <c r="E494" s="234"/>
      <c r="F494" s="234"/>
      <c r="G494" s="234"/>
      <c r="H494" s="234"/>
      <c r="I494" s="234"/>
      <c r="J494" s="234"/>
      <c r="K494" s="234"/>
      <c r="L494" s="234"/>
      <c r="M494" s="234"/>
      <c r="N494" s="234"/>
      <c r="O494" s="234"/>
      <c r="Q494" s="234"/>
      <c r="R494" s="234"/>
      <c r="S494" s="234"/>
      <c r="T494" s="234"/>
      <c r="U494" s="234"/>
      <c r="V494" s="234"/>
      <c r="W494" s="234"/>
      <c r="X494" s="234"/>
      <c r="Y494" s="234"/>
      <c r="Z494" s="234"/>
      <c r="AA494" s="234"/>
      <c r="AB494" s="234"/>
      <c r="AC494" s="234"/>
      <c r="AD494" s="234"/>
      <c r="AE494" s="234"/>
      <c r="AF494" s="234"/>
      <c r="AG494" s="234"/>
      <c r="AH494" s="234"/>
      <c r="AI494" s="234"/>
      <c r="AJ494" s="234"/>
      <c r="AK494" s="234"/>
      <c r="AL494" s="234"/>
      <c r="AM494" s="234"/>
      <c r="AN494" s="234"/>
      <c r="AO494" s="234"/>
      <c r="AP494" s="234"/>
      <c r="AQ494" s="234"/>
      <c r="AR494" s="234"/>
      <c r="AS494" s="234"/>
      <c r="AT494" s="234"/>
      <c r="AU494" s="234"/>
      <c r="AV494" s="234"/>
      <c r="AW494" s="234"/>
      <c r="AX494" s="234"/>
      <c r="AY494" s="234"/>
      <c r="AZ494" s="234"/>
      <c r="BA494" s="234"/>
      <c r="BB494" s="234"/>
      <c r="BC494" s="234"/>
      <c r="BD494" s="234"/>
      <c r="BE494" s="234"/>
      <c r="BF494" s="234"/>
      <c r="BG494" s="234"/>
      <c r="BH494" s="234"/>
      <c r="BI494" s="234"/>
      <c r="BJ494" s="234"/>
      <c r="BK494" s="234"/>
      <c r="BL494" s="234"/>
      <c r="BM494" s="234"/>
      <c r="BN494" s="234"/>
      <c r="BO494" s="234"/>
      <c r="BP494" s="234"/>
      <c r="BQ494" s="234"/>
      <c r="BR494" s="234"/>
      <c r="BS494" s="234"/>
      <c r="BT494" s="234"/>
      <c r="BU494" s="234"/>
      <c r="BV494" s="234"/>
      <c r="BW494" s="234"/>
      <c r="BX494" s="234"/>
      <c r="BY494" s="234"/>
      <c r="BZ494" s="234"/>
      <c r="CA494" s="234"/>
      <c r="CB494" s="234"/>
      <c r="CC494" s="234"/>
      <c r="CD494" s="234"/>
      <c r="CE494" s="234"/>
      <c r="CF494" s="234"/>
      <c r="CG494" s="234"/>
      <c r="CH494" s="234"/>
      <c r="CI494" s="234"/>
    </row>
    <row r="495" spans="1:87">
      <c r="A495" s="234"/>
      <c r="B495" s="252"/>
      <c r="C495" s="252"/>
      <c r="D495" s="234"/>
      <c r="E495" s="234"/>
      <c r="F495" s="234"/>
      <c r="G495" s="234"/>
      <c r="H495" s="234"/>
      <c r="I495" s="234"/>
      <c r="J495" s="234"/>
      <c r="K495" s="234"/>
      <c r="L495" s="234"/>
      <c r="M495" s="234"/>
      <c r="N495" s="234"/>
      <c r="O495" s="234"/>
      <c r="Q495" s="234"/>
      <c r="R495" s="234"/>
      <c r="S495" s="234"/>
      <c r="T495" s="234"/>
      <c r="U495" s="234"/>
      <c r="V495" s="234"/>
      <c r="W495" s="234"/>
      <c r="X495" s="234"/>
      <c r="Y495" s="234"/>
      <c r="Z495" s="234"/>
      <c r="AA495" s="234"/>
      <c r="AB495" s="234"/>
      <c r="AC495" s="234"/>
      <c r="AD495" s="234"/>
      <c r="AE495" s="234"/>
      <c r="AF495" s="234"/>
      <c r="AG495" s="234"/>
      <c r="AH495" s="234"/>
      <c r="AI495" s="234"/>
      <c r="AJ495" s="234"/>
      <c r="AK495" s="23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34"/>
      <c r="AW495" s="234"/>
      <c r="AX495" s="234"/>
      <c r="AY495" s="234"/>
      <c r="AZ495" s="234"/>
      <c r="BA495" s="234"/>
      <c r="BB495" s="234"/>
      <c r="BC495" s="234"/>
      <c r="BD495" s="234"/>
      <c r="BE495" s="234"/>
      <c r="BF495" s="234"/>
      <c r="BG495" s="234"/>
      <c r="BH495" s="234"/>
      <c r="BI495" s="234"/>
      <c r="BJ495" s="234"/>
      <c r="BK495" s="234"/>
      <c r="BL495" s="234"/>
      <c r="BM495" s="234"/>
      <c r="BN495" s="234"/>
      <c r="BO495" s="234"/>
      <c r="BP495" s="234"/>
      <c r="BQ495" s="234"/>
      <c r="BR495" s="234"/>
      <c r="BS495" s="234"/>
      <c r="BT495" s="234"/>
      <c r="BU495" s="234"/>
      <c r="BV495" s="234"/>
      <c r="BW495" s="234"/>
      <c r="BX495" s="234"/>
      <c r="BY495" s="234"/>
      <c r="BZ495" s="234"/>
      <c r="CA495" s="234"/>
      <c r="CB495" s="234"/>
      <c r="CC495" s="234"/>
      <c r="CD495" s="234"/>
      <c r="CE495" s="234"/>
      <c r="CF495" s="234"/>
      <c r="CG495" s="234"/>
      <c r="CH495" s="234"/>
      <c r="CI495" s="234"/>
    </row>
    <row r="496" spans="1:87">
      <c r="A496" s="234"/>
      <c r="B496" s="252"/>
      <c r="C496" s="252"/>
      <c r="D496" s="234"/>
      <c r="E496" s="234"/>
      <c r="F496" s="234"/>
      <c r="G496" s="234"/>
      <c r="H496" s="234"/>
      <c r="I496" s="234"/>
      <c r="J496" s="234"/>
      <c r="K496" s="234"/>
      <c r="L496" s="234"/>
      <c r="M496" s="234"/>
      <c r="N496" s="234"/>
      <c r="O496" s="234"/>
      <c r="Q496" s="234"/>
      <c r="R496" s="234"/>
      <c r="S496" s="234"/>
      <c r="T496" s="234"/>
      <c r="U496" s="234"/>
      <c r="V496" s="234"/>
      <c r="W496" s="234"/>
      <c r="X496" s="234"/>
      <c r="Y496" s="234"/>
      <c r="Z496" s="234"/>
      <c r="AA496" s="234"/>
      <c r="AB496" s="234"/>
      <c r="AC496" s="234"/>
      <c r="AD496" s="234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4"/>
      <c r="BB496" s="234"/>
      <c r="BC496" s="234"/>
      <c r="BD496" s="234"/>
      <c r="BE496" s="234"/>
      <c r="BF496" s="234"/>
      <c r="BG496" s="234"/>
      <c r="BH496" s="234"/>
      <c r="BI496" s="234"/>
      <c r="BJ496" s="234"/>
      <c r="BK496" s="234"/>
      <c r="BL496" s="234"/>
      <c r="BM496" s="234"/>
      <c r="BN496" s="234"/>
      <c r="BO496" s="234"/>
      <c r="BP496" s="234"/>
      <c r="BQ496" s="234"/>
      <c r="BR496" s="234"/>
      <c r="BS496" s="234"/>
      <c r="BT496" s="234"/>
      <c r="BU496" s="234"/>
      <c r="BV496" s="234"/>
      <c r="BW496" s="234"/>
      <c r="BX496" s="234"/>
      <c r="BY496" s="234"/>
      <c r="BZ496" s="234"/>
      <c r="CA496" s="234"/>
      <c r="CB496" s="234"/>
      <c r="CC496" s="234"/>
      <c r="CD496" s="234"/>
      <c r="CE496" s="234"/>
      <c r="CF496" s="234"/>
      <c r="CG496" s="234"/>
      <c r="CH496" s="234"/>
      <c r="CI496" s="234"/>
    </row>
    <row r="497" spans="1:87">
      <c r="A497" s="234"/>
      <c r="B497" s="252"/>
      <c r="C497" s="252"/>
      <c r="D497" s="234"/>
      <c r="E497" s="234"/>
      <c r="F497" s="234"/>
      <c r="G497" s="234"/>
      <c r="H497" s="234"/>
      <c r="I497" s="234"/>
      <c r="J497" s="234"/>
      <c r="K497" s="234"/>
      <c r="L497" s="234"/>
      <c r="M497" s="234"/>
      <c r="N497" s="234"/>
      <c r="O497" s="234"/>
      <c r="Q497" s="234"/>
      <c r="R497" s="234"/>
      <c r="S497" s="234"/>
      <c r="T497" s="234"/>
      <c r="U497" s="234"/>
      <c r="V497" s="234"/>
      <c r="W497" s="234"/>
      <c r="X497" s="234"/>
      <c r="Y497" s="234"/>
      <c r="Z497" s="234"/>
      <c r="AA497" s="234"/>
      <c r="AB497" s="234"/>
      <c r="AC497" s="234"/>
      <c r="AD497" s="234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4"/>
      <c r="BB497" s="234"/>
      <c r="BC497" s="234"/>
      <c r="BD497" s="234"/>
      <c r="BE497" s="234"/>
      <c r="BF497" s="234"/>
      <c r="BG497" s="234"/>
      <c r="BH497" s="234"/>
      <c r="BI497" s="234"/>
      <c r="BJ497" s="234"/>
      <c r="BK497" s="234"/>
      <c r="BL497" s="234"/>
      <c r="BM497" s="234"/>
      <c r="BN497" s="234"/>
      <c r="BO497" s="234"/>
      <c r="BP497" s="234"/>
      <c r="BQ497" s="234"/>
      <c r="BR497" s="234"/>
      <c r="BS497" s="234"/>
      <c r="BT497" s="234"/>
      <c r="BU497" s="234"/>
      <c r="BV497" s="234"/>
      <c r="BW497" s="234"/>
      <c r="BX497" s="234"/>
      <c r="BY497" s="234"/>
      <c r="BZ497" s="234"/>
      <c r="CA497" s="234"/>
      <c r="CB497" s="234"/>
      <c r="CC497" s="234"/>
      <c r="CD497" s="234"/>
      <c r="CE497" s="234"/>
      <c r="CF497" s="234"/>
      <c r="CG497" s="234"/>
      <c r="CH497" s="234"/>
      <c r="CI497" s="234"/>
    </row>
    <row r="498" spans="1:87">
      <c r="A498" s="234"/>
      <c r="B498" s="252"/>
      <c r="C498" s="252"/>
      <c r="D498" s="234"/>
      <c r="E498" s="234"/>
      <c r="F498" s="234"/>
      <c r="G498" s="234"/>
      <c r="H498" s="234"/>
      <c r="I498" s="234"/>
      <c r="J498" s="234"/>
      <c r="K498" s="234"/>
      <c r="L498" s="234"/>
      <c r="M498" s="234"/>
      <c r="N498" s="234"/>
      <c r="O498" s="234"/>
      <c r="Q498" s="234"/>
      <c r="R498" s="234"/>
      <c r="S498" s="234"/>
      <c r="T498" s="234"/>
      <c r="U498" s="234"/>
      <c r="V498" s="234"/>
      <c r="W498" s="234"/>
      <c r="X498" s="234"/>
      <c r="Y498" s="234"/>
      <c r="Z498" s="234"/>
      <c r="AA498" s="234"/>
      <c r="AB498" s="234"/>
      <c r="AC498" s="234"/>
      <c r="AD498" s="234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  <c r="BG498" s="234"/>
      <c r="BH498" s="234"/>
      <c r="BI498" s="234"/>
      <c r="BJ498" s="234"/>
      <c r="BK498" s="234"/>
      <c r="BL498" s="234"/>
      <c r="BM498" s="234"/>
      <c r="BN498" s="234"/>
      <c r="BO498" s="234"/>
      <c r="BP498" s="234"/>
      <c r="BQ498" s="234"/>
      <c r="BR498" s="234"/>
      <c r="BS498" s="234"/>
      <c r="BT498" s="234"/>
      <c r="BU498" s="234"/>
      <c r="BV498" s="234"/>
      <c r="BW498" s="234"/>
      <c r="BX498" s="234"/>
      <c r="BY498" s="234"/>
      <c r="BZ498" s="234"/>
      <c r="CA498" s="234"/>
      <c r="CB498" s="234"/>
      <c r="CC498" s="234"/>
      <c r="CD498" s="234"/>
      <c r="CE498" s="234"/>
      <c r="CF498" s="234"/>
      <c r="CG498" s="234"/>
      <c r="CH498" s="234"/>
      <c r="CI498" s="234"/>
    </row>
    <row r="499" spans="1:87">
      <c r="A499" s="234"/>
      <c r="B499" s="252"/>
      <c r="C499" s="252"/>
      <c r="D499" s="234"/>
      <c r="E499" s="234"/>
      <c r="F499" s="234"/>
      <c r="G499" s="234"/>
      <c r="H499" s="234"/>
      <c r="I499" s="234"/>
      <c r="J499" s="234"/>
      <c r="K499" s="234"/>
      <c r="L499" s="234"/>
      <c r="M499" s="234"/>
      <c r="N499" s="234"/>
      <c r="O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  <c r="AA499" s="234"/>
      <c r="AB499" s="234"/>
      <c r="AC499" s="234"/>
      <c r="AD499" s="23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4"/>
      <c r="BN499" s="234"/>
      <c r="BO499" s="234"/>
      <c r="BP499" s="234"/>
      <c r="BQ499" s="234"/>
      <c r="BR499" s="234"/>
      <c r="BS499" s="234"/>
      <c r="BT499" s="234"/>
      <c r="BU499" s="234"/>
      <c r="BV499" s="234"/>
      <c r="BW499" s="234"/>
      <c r="BX499" s="234"/>
      <c r="BY499" s="234"/>
      <c r="BZ499" s="234"/>
      <c r="CA499" s="234"/>
      <c r="CB499" s="234"/>
      <c r="CC499" s="234"/>
      <c r="CD499" s="234"/>
      <c r="CE499" s="234"/>
      <c r="CF499" s="234"/>
      <c r="CG499" s="234"/>
      <c r="CH499" s="234"/>
      <c r="CI499" s="234"/>
    </row>
    <row r="500" spans="1:87">
      <c r="A500" s="234"/>
      <c r="B500" s="252"/>
      <c r="C500" s="252"/>
      <c r="D500" s="234"/>
      <c r="E500" s="234"/>
      <c r="F500" s="234"/>
      <c r="G500" s="234"/>
      <c r="H500" s="234"/>
      <c r="I500" s="234"/>
      <c r="J500" s="234"/>
      <c r="K500" s="234"/>
      <c r="L500" s="234"/>
      <c r="M500" s="234"/>
      <c r="N500" s="234"/>
      <c r="O500" s="234"/>
      <c r="Q500" s="234"/>
      <c r="R500" s="234"/>
      <c r="S500" s="234"/>
      <c r="T500" s="234"/>
      <c r="U500" s="234"/>
      <c r="V500" s="234"/>
      <c r="W500" s="234"/>
      <c r="X500" s="234"/>
      <c r="Y500" s="234"/>
      <c r="Z500" s="234"/>
      <c r="AA500" s="234"/>
      <c r="AB500" s="234"/>
      <c r="AC500" s="234"/>
      <c r="AD500" s="23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  <c r="BG500" s="234"/>
      <c r="BH500" s="234"/>
      <c r="BI500" s="234"/>
      <c r="BJ500" s="234"/>
      <c r="BK500" s="234"/>
      <c r="BL500" s="234"/>
      <c r="BM500" s="234"/>
      <c r="BN500" s="234"/>
      <c r="BO500" s="234"/>
      <c r="BP500" s="234"/>
      <c r="BQ500" s="234"/>
      <c r="BR500" s="234"/>
      <c r="BS500" s="234"/>
      <c r="BT500" s="234"/>
      <c r="BU500" s="234"/>
      <c r="BV500" s="234"/>
      <c r="BW500" s="234"/>
      <c r="BX500" s="234"/>
      <c r="BY500" s="234"/>
      <c r="BZ500" s="234"/>
      <c r="CA500" s="234"/>
      <c r="CB500" s="234"/>
      <c r="CC500" s="234"/>
      <c r="CD500" s="234"/>
      <c r="CE500" s="234"/>
      <c r="CF500" s="234"/>
      <c r="CG500" s="234"/>
      <c r="CH500" s="234"/>
      <c r="CI500" s="234"/>
    </row>
    <row r="501" spans="1:87">
      <c r="A501" s="234"/>
      <c r="B501" s="252"/>
      <c r="C501" s="252"/>
      <c r="D501" s="234"/>
      <c r="E501" s="234"/>
      <c r="F501" s="234"/>
      <c r="G501" s="234"/>
      <c r="H501" s="234"/>
      <c r="I501" s="234"/>
      <c r="J501" s="234"/>
      <c r="K501" s="234"/>
      <c r="L501" s="234"/>
      <c r="M501" s="234"/>
      <c r="N501" s="234"/>
      <c r="O501" s="234"/>
      <c r="Q501" s="234"/>
      <c r="R501" s="234"/>
      <c r="S501" s="234"/>
      <c r="T501" s="234"/>
      <c r="U501" s="234"/>
      <c r="V501" s="234"/>
      <c r="W501" s="234"/>
      <c r="X501" s="234"/>
      <c r="Y501" s="234"/>
      <c r="Z501" s="234"/>
      <c r="AA501" s="234"/>
      <c r="AB501" s="234"/>
      <c r="AC501" s="234"/>
      <c r="AD501" s="234"/>
      <c r="AE501" s="234"/>
      <c r="AF501" s="234"/>
      <c r="AG501" s="234"/>
      <c r="AH501" s="234"/>
      <c r="AI501" s="234"/>
      <c r="AJ501" s="234"/>
      <c r="AK501" s="234"/>
      <c r="AL501" s="234"/>
      <c r="AM501" s="234"/>
      <c r="AN501" s="234"/>
      <c r="AO501" s="234"/>
      <c r="AP501" s="234"/>
      <c r="AQ501" s="234"/>
      <c r="AR501" s="234"/>
      <c r="AS501" s="234"/>
      <c r="AT501" s="234"/>
      <c r="AU501" s="234"/>
      <c r="AV501" s="234"/>
      <c r="AW501" s="234"/>
      <c r="AX501" s="234"/>
      <c r="AY501" s="234"/>
      <c r="AZ501" s="234"/>
      <c r="BA501" s="234"/>
      <c r="BB501" s="234"/>
      <c r="BC501" s="234"/>
      <c r="BD501" s="234"/>
      <c r="BE501" s="234"/>
      <c r="BF501" s="234"/>
      <c r="BG501" s="234"/>
      <c r="BH501" s="234"/>
      <c r="BI501" s="234"/>
      <c r="BJ501" s="234"/>
      <c r="BK501" s="234"/>
      <c r="BL501" s="234"/>
      <c r="BM501" s="234"/>
      <c r="BN501" s="234"/>
      <c r="BO501" s="234"/>
      <c r="BP501" s="234"/>
      <c r="BQ501" s="234"/>
      <c r="BR501" s="234"/>
      <c r="BS501" s="234"/>
      <c r="BT501" s="234"/>
      <c r="BU501" s="234"/>
      <c r="BV501" s="234"/>
      <c r="BW501" s="234"/>
      <c r="BX501" s="234"/>
      <c r="BY501" s="234"/>
      <c r="BZ501" s="234"/>
      <c r="CA501" s="234"/>
      <c r="CB501" s="234"/>
      <c r="CC501" s="234"/>
      <c r="CD501" s="234"/>
      <c r="CE501" s="234"/>
      <c r="CF501" s="234"/>
      <c r="CG501" s="234"/>
      <c r="CH501" s="234"/>
      <c r="CI501" s="234"/>
    </row>
    <row r="502" spans="1:87">
      <c r="A502" s="234"/>
      <c r="B502" s="252"/>
      <c r="C502" s="252"/>
      <c r="D502" s="234"/>
      <c r="E502" s="234"/>
      <c r="F502" s="234"/>
      <c r="G502" s="234"/>
      <c r="H502" s="234"/>
      <c r="I502" s="234"/>
      <c r="J502" s="234"/>
      <c r="K502" s="234"/>
      <c r="L502" s="234"/>
      <c r="M502" s="234"/>
      <c r="N502" s="234"/>
      <c r="O502" s="234"/>
      <c r="Q502" s="234"/>
      <c r="R502" s="234"/>
      <c r="S502" s="234"/>
      <c r="T502" s="234"/>
      <c r="U502" s="234"/>
      <c r="V502" s="234"/>
      <c r="W502" s="234"/>
      <c r="X502" s="234"/>
      <c r="Y502" s="234"/>
      <c r="Z502" s="234"/>
      <c r="AA502" s="234"/>
      <c r="AB502" s="234"/>
      <c r="AC502" s="234"/>
      <c r="AD502" s="234"/>
      <c r="AE502" s="234"/>
      <c r="AF502" s="234"/>
      <c r="AG502" s="234"/>
      <c r="AH502" s="234"/>
      <c r="AI502" s="234"/>
      <c r="AJ502" s="234"/>
      <c r="AK502" s="234"/>
      <c r="AL502" s="234"/>
      <c r="AM502" s="234"/>
      <c r="AN502" s="234"/>
      <c r="AO502" s="234"/>
      <c r="AP502" s="234"/>
      <c r="AQ502" s="234"/>
      <c r="AR502" s="234"/>
      <c r="AS502" s="234"/>
      <c r="AT502" s="234"/>
      <c r="AU502" s="234"/>
      <c r="AV502" s="234"/>
      <c r="AW502" s="234"/>
      <c r="AX502" s="234"/>
      <c r="AY502" s="234"/>
      <c r="AZ502" s="234"/>
      <c r="BA502" s="234"/>
      <c r="BB502" s="234"/>
      <c r="BC502" s="234"/>
      <c r="BD502" s="234"/>
      <c r="BE502" s="234"/>
      <c r="BF502" s="234"/>
      <c r="BG502" s="234"/>
      <c r="BH502" s="234"/>
      <c r="BI502" s="234"/>
      <c r="BJ502" s="234"/>
      <c r="BK502" s="234"/>
      <c r="BL502" s="234"/>
      <c r="BM502" s="234"/>
      <c r="BN502" s="234"/>
      <c r="BO502" s="234"/>
      <c r="BP502" s="234"/>
      <c r="BQ502" s="234"/>
      <c r="BR502" s="234"/>
      <c r="BS502" s="234"/>
      <c r="BT502" s="234"/>
      <c r="BU502" s="234"/>
      <c r="BV502" s="234"/>
      <c r="BW502" s="234"/>
      <c r="BX502" s="234"/>
      <c r="BY502" s="234"/>
      <c r="BZ502" s="234"/>
      <c r="CA502" s="234"/>
      <c r="CB502" s="234"/>
      <c r="CC502" s="234"/>
      <c r="CD502" s="234"/>
      <c r="CE502" s="234"/>
      <c r="CF502" s="234"/>
      <c r="CG502" s="234"/>
      <c r="CH502" s="234"/>
      <c r="CI502" s="234"/>
    </row>
    <row r="503" spans="1:87">
      <c r="A503" s="234"/>
      <c r="B503" s="252"/>
      <c r="C503" s="252"/>
      <c r="D503" s="234"/>
      <c r="E503" s="234"/>
      <c r="F503" s="234"/>
      <c r="G503" s="234"/>
      <c r="H503" s="234"/>
      <c r="I503" s="234"/>
      <c r="J503" s="234"/>
      <c r="K503" s="234"/>
      <c r="L503" s="234"/>
      <c r="M503" s="234"/>
      <c r="N503" s="234"/>
      <c r="O503" s="234"/>
      <c r="Q503" s="234"/>
      <c r="R503" s="234"/>
      <c r="S503" s="234"/>
      <c r="T503" s="234"/>
      <c r="U503" s="234"/>
      <c r="V503" s="234"/>
      <c r="W503" s="234"/>
      <c r="X503" s="234"/>
      <c r="Y503" s="234"/>
      <c r="Z503" s="234"/>
      <c r="AA503" s="234"/>
      <c r="AB503" s="234"/>
      <c r="AC503" s="234"/>
      <c r="AD503" s="234"/>
      <c r="AE503" s="234"/>
      <c r="AF503" s="234"/>
      <c r="AG503" s="234"/>
      <c r="AH503" s="234"/>
      <c r="AI503" s="234"/>
      <c r="AJ503" s="234"/>
      <c r="AK503" s="234"/>
      <c r="AL503" s="234"/>
      <c r="AM503" s="234"/>
      <c r="AN503" s="234"/>
      <c r="AO503" s="234"/>
      <c r="AP503" s="234"/>
      <c r="AQ503" s="234"/>
      <c r="AR503" s="234"/>
      <c r="AS503" s="234"/>
      <c r="AT503" s="234"/>
      <c r="AU503" s="234"/>
      <c r="AV503" s="234"/>
      <c r="AW503" s="234"/>
      <c r="AX503" s="234"/>
      <c r="AY503" s="234"/>
      <c r="AZ503" s="234"/>
      <c r="BA503" s="234"/>
      <c r="BB503" s="234"/>
      <c r="BC503" s="234"/>
      <c r="BD503" s="234"/>
      <c r="BE503" s="234"/>
      <c r="BF503" s="234"/>
      <c r="BG503" s="234"/>
      <c r="BH503" s="234"/>
      <c r="BI503" s="234"/>
      <c r="BJ503" s="234"/>
      <c r="BK503" s="234"/>
      <c r="BL503" s="234"/>
      <c r="BM503" s="234"/>
      <c r="BN503" s="234"/>
      <c r="BO503" s="234"/>
      <c r="BP503" s="234"/>
      <c r="BQ503" s="234"/>
      <c r="BR503" s="234"/>
      <c r="BS503" s="234"/>
      <c r="BT503" s="234"/>
      <c r="BU503" s="234"/>
      <c r="BV503" s="234"/>
      <c r="BW503" s="234"/>
      <c r="BX503" s="234"/>
      <c r="BY503" s="234"/>
      <c r="BZ503" s="234"/>
      <c r="CA503" s="234"/>
      <c r="CB503" s="234"/>
      <c r="CC503" s="234"/>
      <c r="CD503" s="234"/>
      <c r="CE503" s="234"/>
      <c r="CF503" s="234"/>
      <c r="CG503" s="234"/>
      <c r="CH503" s="234"/>
      <c r="CI503" s="234"/>
    </row>
    <row r="504" spans="1:87">
      <c r="A504" s="234"/>
      <c r="B504" s="252"/>
      <c r="C504" s="252"/>
      <c r="D504" s="234"/>
      <c r="E504" s="234"/>
      <c r="F504" s="234"/>
      <c r="G504" s="234"/>
      <c r="H504" s="234"/>
      <c r="I504" s="234"/>
      <c r="J504" s="234"/>
      <c r="K504" s="234"/>
      <c r="L504" s="234"/>
      <c r="M504" s="234"/>
      <c r="N504" s="234"/>
      <c r="O504" s="234"/>
      <c r="Q504" s="234"/>
      <c r="R504" s="234"/>
      <c r="S504" s="234"/>
      <c r="T504" s="234"/>
      <c r="U504" s="234"/>
      <c r="V504" s="234"/>
      <c r="W504" s="234"/>
      <c r="X504" s="234"/>
      <c r="Y504" s="234"/>
      <c r="Z504" s="234"/>
      <c r="AA504" s="234"/>
      <c r="AB504" s="234"/>
      <c r="AC504" s="234"/>
      <c r="AD504" s="234"/>
      <c r="AE504" s="234"/>
      <c r="AF504" s="234"/>
      <c r="AG504" s="234"/>
      <c r="AH504" s="234"/>
      <c r="AI504" s="234"/>
      <c r="AJ504" s="234"/>
      <c r="AK504" s="234"/>
      <c r="AL504" s="234"/>
      <c r="AM504" s="234"/>
      <c r="AN504" s="234"/>
      <c r="AO504" s="234"/>
      <c r="AP504" s="234"/>
      <c r="AQ504" s="234"/>
      <c r="AR504" s="234"/>
      <c r="AS504" s="234"/>
      <c r="AT504" s="234"/>
      <c r="AU504" s="234"/>
      <c r="AV504" s="234"/>
      <c r="AW504" s="234"/>
      <c r="AX504" s="234"/>
      <c r="AY504" s="234"/>
      <c r="AZ504" s="234"/>
      <c r="BA504" s="234"/>
      <c r="BB504" s="234"/>
      <c r="BC504" s="234"/>
      <c r="BD504" s="234"/>
      <c r="BE504" s="234"/>
      <c r="BF504" s="234"/>
      <c r="BG504" s="234"/>
      <c r="BH504" s="234"/>
      <c r="BI504" s="234"/>
      <c r="BJ504" s="234"/>
      <c r="BK504" s="234"/>
      <c r="BL504" s="234"/>
      <c r="BM504" s="234"/>
      <c r="BN504" s="234"/>
      <c r="BO504" s="234"/>
      <c r="BP504" s="234"/>
      <c r="BQ504" s="234"/>
      <c r="BR504" s="234"/>
      <c r="BS504" s="234"/>
      <c r="BT504" s="234"/>
      <c r="BU504" s="234"/>
      <c r="BV504" s="234"/>
      <c r="BW504" s="234"/>
      <c r="BX504" s="234"/>
      <c r="BY504" s="234"/>
      <c r="BZ504" s="234"/>
      <c r="CA504" s="234"/>
      <c r="CB504" s="234"/>
      <c r="CC504" s="234"/>
      <c r="CD504" s="234"/>
      <c r="CE504" s="234"/>
      <c r="CF504" s="234"/>
      <c r="CG504" s="234"/>
      <c r="CH504" s="234"/>
      <c r="CI504" s="234"/>
    </row>
    <row r="505" spans="1:87">
      <c r="A505" s="234"/>
      <c r="B505" s="252"/>
      <c r="C505" s="252"/>
      <c r="D505" s="234"/>
      <c r="E505" s="234"/>
      <c r="F505" s="234"/>
      <c r="G505" s="234"/>
      <c r="H505" s="234"/>
      <c r="I505" s="234"/>
      <c r="J505" s="234"/>
      <c r="K505" s="234"/>
      <c r="L505" s="234"/>
      <c r="M505" s="234"/>
      <c r="N505" s="234"/>
      <c r="O505" s="234"/>
      <c r="Q505" s="234"/>
      <c r="R505" s="234"/>
      <c r="S505" s="234"/>
      <c r="T505" s="234"/>
      <c r="U505" s="234"/>
      <c r="V505" s="234"/>
      <c r="W505" s="234"/>
      <c r="X505" s="234"/>
      <c r="Y505" s="234"/>
      <c r="Z505" s="234"/>
      <c r="AA505" s="234"/>
      <c r="AB505" s="234"/>
      <c r="AC505" s="234"/>
      <c r="AD505" s="234"/>
      <c r="AE505" s="234"/>
      <c r="AF505" s="234"/>
      <c r="AG505" s="234"/>
      <c r="AH505" s="234"/>
      <c r="AI505" s="234"/>
      <c r="AJ505" s="234"/>
      <c r="AK505" s="234"/>
      <c r="AL505" s="234"/>
      <c r="AM505" s="234"/>
      <c r="AN505" s="234"/>
      <c r="AO505" s="234"/>
      <c r="AP505" s="234"/>
      <c r="AQ505" s="234"/>
      <c r="AR505" s="234"/>
      <c r="AS505" s="234"/>
      <c r="AT505" s="234"/>
      <c r="AU505" s="234"/>
      <c r="AV505" s="234"/>
      <c r="AW505" s="234"/>
      <c r="AX505" s="234"/>
      <c r="AY505" s="234"/>
      <c r="AZ505" s="234"/>
      <c r="BA505" s="234"/>
      <c r="BB505" s="234"/>
      <c r="BC505" s="234"/>
      <c r="BD505" s="234"/>
      <c r="BE505" s="234"/>
      <c r="BF505" s="234"/>
      <c r="BG505" s="234"/>
      <c r="BH505" s="234"/>
      <c r="BI505" s="234"/>
      <c r="BJ505" s="234"/>
      <c r="BK505" s="234"/>
      <c r="BL505" s="234"/>
      <c r="BM505" s="234"/>
      <c r="BN505" s="234"/>
      <c r="BO505" s="234"/>
      <c r="BP505" s="234"/>
      <c r="BQ505" s="234"/>
      <c r="BR505" s="234"/>
      <c r="BS505" s="234"/>
      <c r="BT505" s="234"/>
      <c r="BU505" s="234"/>
      <c r="BV505" s="234"/>
      <c r="BW505" s="234"/>
      <c r="BX505" s="234"/>
      <c r="BY505" s="234"/>
      <c r="BZ505" s="234"/>
      <c r="CA505" s="234"/>
      <c r="CB505" s="234"/>
      <c r="CC505" s="234"/>
      <c r="CD505" s="234"/>
      <c r="CE505" s="234"/>
      <c r="CF505" s="234"/>
      <c r="CG505" s="234"/>
      <c r="CH505" s="234"/>
      <c r="CI505" s="234"/>
    </row>
    <row r="506" spans="1:87">
      <c r="A506" s="234"/>
      <c r="B506" s="252"/>
      <c r="C506" s="252"/>
      <c r="D506" s="234"/>
      <c r="E506" s="234"/>
      <c r="F506" s="234"/>
      <c r="G506" s="234"/>
      <c r="H506" s="234"/>
      <c r="I506" s="234"/>
      <c r="J506" s="234"/>
      <c r="K506" s="234"/>
      <c r="L506" s="234"/>
      <c r="M506" s="234"/>
      <c r="N506" s="234"/>
      <c r="O506" s="234"/>
      <c r="Q506" s="234"/>
      <c r="R506" s="234"/>
      <c r="S506" s="234"/>
      <c r="T506" s="234"/>
      <c r="U506" s="234"/>
      <c r="V506" s="234"/>
      <c r="W506" s="234"/>
      <c r="X506" s="234"/>
      <c r="Y506" s="234"/>
      <c r="Z506" s="234"/>
      <c r="AA506" s="234"/>
      <c r="AB506" s="234"/>
      <c r="AC506" s="234"/>
      <c r="AD506" s="234"/>
      <c r="AE506" s="234"/>
      <c r="AF506" s="234"/>
      <c r="AG506" s="234"/>
      <c r="AH506" s="234"/>
      <c r="AI506" s="234"/>
      <c r="AJ506" s="234"/>
      <c r="AK506" s="234"/>
      <c r="AL506" s="234"/>
      <c r="AM506" s="234"/>
      <c r="AN506" s="234"/>
      <c r="AO506" s="234"/>
      <c r="AP506" s="234"/>
      <c r="AQ506" s="234"/>
      <c r="AR506" s="234"/>
      <c r="AS506" s="234"/>
      <c r="AT506" s="234"/>
      <c r="AU506" s="234"/>
      <c r="AV506" s="234"/>
      <c r="AW506" s="234"/>
      <c r="AX506" s="234"/>
      <c r="AY506" s="234"/>
      <c r="AZ506" s="234"/>
      <c r="BA506" s="234"/>
      <c r="BB506" s="234"/>
      <c r="BC506" s="234"/>
      <c r="BD506" s="234"/>
      <c r="BE506" s="234"/>
      <c r="BF506" s="234"/>
      <c r="BG506" s="234"/>
      <c r="BH506" s="234"/>
      <c r="BI506" s="234"/>
      <c r="BJ506" s="234"/>
      <c r="BK506" s="234"/>
      <c r="BL506" s="234"/>
      <c r="BM506" s="234"/>
      <c r="BN506" s="234"/>
      <c r="BO506" s="234"/>
      <c r="BP506" s="234"/>
      <c r="BQ506" s="234"/>
      <c r="BR506" s="234"/>
      <c r="BS506" s="234"/>
      <c r="BT506" s="234"/>
      <c r="BU506" s="234"/>
      <c r="BV506" s="234"/>
      <c r="BW506" s="234"/>
      <c r="BX506" s="234"/>
      <c r="BY506" s="234"/>
      <c r="BZ506" s="234"/>
      <c r="CA506" s="234"/>
      <c r="CB506" s="234"/>
      <c r="CC506" s="234"/>
      <c r="CD506" s="234"/>
      <c r="CE506" s="234"/>
      <c r="CF506" s="234"/>
      <c r="CG506" s="234"/>
      <c r="CH506" s="234"/>
      <c r="CI506" s="234"/>
    </row>
    <row r="507" spans="1:87">
      <c r="A507" s="234"/>
      <c r="B507" s="252"/>
      <c r="C507" s="252"/>
      <c r="D507" s="234"/>
      <c r="E507" s="234"/>
      <c r="F507" s="234"/>
      <c r="G507" s="234"/>
      <c r="H507" s="234"/>
      <c r="I507" s="234"/>
      <c r="J507" s="234"/>
      <c r="K507" s="234"/>
      <c r="L507" s="234"/>
      <c r="M507" s="234"/>
      <c r="N507" s="234"/>
      <c r="O507" s="234"/>
      <c r="Q507" s="234"/>
      <c r="R507" s="234"/>
      <c r="S507" s="234"/>
      <c r="T507" s="234"/>
      <c r="U507" s="234"/>
      <c r="V507" s="234"/>
      <c r="W507" s="234"/>
      <c r="X507" s="234"/>
      <c r="Y507" s="234"/>
      <c r="Z507" s="234"/>
      <c r="AA507" s="234"/>
      <c r="AB507" s="234"/>
      <c r="AC507" s="234"/>
      <c r="AD507" s="234"/>
      <c r="AE507" s="234"/>
      <c r="AF507" s="234"/>
      <c r="AG507" s="234"/>
      <c r="AH507" s="234"/>
      <c r="AI507" s="234"/>
      <c r="AJ507" s="234"/>
      <c r="AK507" s="234"/>
      <c r="AL507" s="234"/>
      <c r="AM507" s="234"/>
      <c r="AN507" s="234"/>
      <c r="AO507" s="234"/>
      <c r="AP507" s="234"/>
      <c r="AQ507" s="234"/>
      <c r="AR507" s="234"/>
      <c r="AS507" s="234"/>
      <c r="AT507" s="234"/>
      <c r="AU507" s="234"/>
      <c r="AV507" s="234"/>
      <c r="AW507" s="234"/>
      <c r="AX507" s="234"/>
      <c r="AY507" s="234"/>
      <c r="AZ507" s="234"/>
      <c r="BA507" s="234"/>
      <c r="BB507" s="234"/>
      <c r="BC507" s="234"/>
      <c r="BD507" s="234"/>
      <c r="BE507" s="234"/>
      <c r="BF507" s="234"/>
      <c r="BG507" s="234"/>
      <c r="BH507" s="234"/>
      <c r="BI507" s="234"/>
      <c r="BJ507" s="234"/>
      <c r="BK507" s="234"/>
      <c r="BL507" s="234"/>
      <c r="BM507" s="234"/>
      <c r="BN507" s="234"/>
      <c r="BO507" s="234"/>
      <c r="BP507" s="234"/>
      <c r="BQ507" s="234"/>
      <c r="BR507" s="234"/>
      <c r="BS507" s="234"/>
      <c r="BT507" s="234"/>
      <c r="BU507" s="234"/>
      <c r="BV507" s="234"/>
      <c r="BW507" s="234"/>
      <c r="BX507" s="234"/>
      <c r="BY507" s="234"/>
      <c r="BZ507" s="234"/>
      <c r="CA507" s="234"/>
      <c r="CB507" s="234"/>
      <c r="CC507" s="234"/>
      <c r="CD507" s="234"/>
      <c r="CE507" s="234"/>
      <c r="CF507" s="234"/>
      <c r="CG507" s="234"/>
      <c r="CH507" s="234"/>
      <c r="CI507" s="234"/>
    </row>
    <row r="508" spans="1:87">
      <c r="A508" s="234"/>
      <c r="B508" s="252"/>
      <c r="C508" s="252"/>
      <c r="D508" s="234"/>
      <c r="E508" s="234"/>
      <c r="F508" s="234"/>
      <c r="G508" s="234"/>
      <c r="H508" s="234"/>
      <c r="I508" s="234"/>
      <c r="J508" s="234"/>
      <c r="K508" s="234"/>
      <c r="L508" s="234"/>
      <c r="M508" s="234"/>
      <c r="N508" s="234"/>
      <c r="O508" s="234"/>
      <c r="Q508" s="234"/>
      <c r="R508" s="234"/>
      <c r="S508" s="234"/>
      <c r="T508" s="234"/>
      <c r="U508" s="234"/>
      <c r="V508" s="234"/>
      <c r="W508" s="234"/>
      <c r="X508" s="234"/>
      <c r="Y508" s="234"/>
      <c r="Z508" s="234"/>
      <c r="AA508" s="234"/>
      <c r="AB508" s="234"/>
      <c r="AC508" s="234"/>
      <c r="AD508" s="234"/>
      <c r="AE508" s="234"/>
      <c r="AF508" s="234"/>
      <c r="AG508" s="234"/>
      <c r="AH508" s="234"/>
      <c r="AI508" s="234"/>
      <c r="AJ508" s="234"/>
      <c r="AK508" s="234"/>
      <c r="AL508" s="234"/>
      <c r="AM508" s="234"/>
      <c r="AN508" s="234"/>
      <c r="AO508" s="234"/>
      <c r="AP508" s="234"/>
      <c r="AQ508" s="234"/>
      <c r="AR508" s="234"/>
      <c r="AS508" s="234"/>
      <c r="AT508" s="234"/>
      <c r="AU508" s="234"/>
      <c r="AV508" s="234"/>
      <c r="AW508" s="234"/>
      <c r="AX508" s="234"/>
      <c r="AY508" s="234"/>
      <c r="AZ508" s="234"/>
      <c r="BA508" s="234"/>
      <c r="BB508" s="234"/>
      <c r="BC508" s="234"/>
      <c r="BD508" s="234"/>
      <c r="BE508" s="234"/>
      <c r="BF508" s="234"/>
      <c r="BG508" s="234"/>
      <c r="BH508" s="234"/>
      <c r="BI508" s="234"/>
      <c r="BJ508" s="234"/>
      <c r="BK508" s="234"/>
      <c r="BL508" s="234"/>
      <c r="BM508" s="234"/>
      <c r="BN508" s="234"/>
      <c r="BO508" s="234"/>
      <c r="BP508" s="234"/>
      <c r="BQ508" s="234"/>
      <c r="BR508" s="234"/>
      <c r="BS508" s="234"/>
      <c r="BT508" s="234"/>
      <c r="BU508" s="234"/>
      <c r="BV508" s="234"/>
      <c r="BW508" s="234"/>
      <c r="BX508" s="234"/>
      <c r="BY508" s="234"/>
      <c r="BZ508" s="234"/>
      <c r="CA508" s="234"/>
      <c r="CB508" s="234"/>
      <c r="CC508" s="234"/>
      <c r="CD508" s="234"/>
      <c r="CE508" s="234"/>
      <c r="CF508" s="234"/>
      <c r="CG508" s="234"/>
      <c r="CH508" s="234"/>
      <c r="CI508" s="234"/>
    </row>
    <row r="509" spans="1:87">
      <c r="A509" s="234"/>
      <c r="B509" s="252"/>
      <c r="C509" s="252"/>
      <c r="D509" s="234"/>
      <c r="E509" s="234"/>
      <c r="F509" s="234"/>
      <c r="G509" s="234"/>
      <c r="H509" s="234"/>
      <c r="I509" s="234"/>
      <c r="J509" s="234"/>
      <c r="K509" s="234"/>
      <c r="L509" s="234"/>
      <c r="M509" s="234"/>
      <c r="N509" s="234"/>
      <c r="O509" s="234"/>
      <c r="Q509" s="234"/>
      <c r="R509" s="234"/>
      <c r="S509" s="234"/>
      <c r="T509" s="234"/>
      <c r="U509" s="234"/>
      <c r="V509" s="234"/>
      <c r="W509" s="234"/>
      <c r="X509" s="234"/>
      <c r="Y509" s="234"/>
      <c r="Z509" s="234"/>
      <c r="AA509" s="234"/>
      <c r="AB509" s="234"/>
      <c r="AC509" s="234"/>
      <c r="AD509" s="234"/>
      <c r="AE509" s="234"/>
      <c r="AF509" s="234"/>
      <c r="AG509" s="234"/>
      <c r="AH509" s="234"/>
      <c r="AI509" s="234"/>
      <c r="AJ509" s="234"/>
      <c r="AK509" s="234"/>
      <c r="AL509" s="234"/>
      <c r="AM509" s="234"/>
      <c r="AN509" s="234"/>
      <c r="AO509" s="234"/>
      <c r="AP509" s="234"/>
      <c r="AQ509" s="234"/>
      <c r="AR509" s="234"/>
      <c r="AS509" s="234"/>
      <c r="AT509" s="234"/>
      <c r="AU509" s="234"/>
      <c r="AV509" s="234"/>
      <c r="AW509" s="234"/>
      <c r="AX509" s="234"/>
      <c r="AY509" s="234"/>
      <c r="AZ509" s="234"/>
      <c r="BA509" s="234"/>
      <c r="BB509" s="234"/>
      <c r="BC509" s="234"/>
      <c r="BD509" s="234"/>
      <c r="BE509" s="234"/>
      <c r="BF509" s="234"/>
      <c r="BG509" s="234"/>
      <c r="BH509" s="234"/>
      <c r="BI509" s="234"/>
      <c r="BJ509" s="234"/>
      <c r="BK509" s="234"/>
      <c r="BL509" s="234"/>
      <c r="BM509" s="234"/>
      <c r="BN509" s="234"/>
      <c r="BO509" s="234"/>
      <c r="BP509" s="234"/>
      <c r="BQ509" s="234"/>
      <c r="BR509" s="234"/>
      <c r="BS509" s="234"/>
      <c r="BT509" s="234"/>
      <c r="BU509" s="234"/>
      <c r="BV509" s="234"/>
      <c r="BW509" s="234"/>
      <c r="BX509" s="234"/>
      <c r="BY509" s="234"/>
      <c r="BZ509" s="234"/>
      <c r="CA509" s="234"/>
      <c r="CB509" s="234"/>
      <c r="CC509" s="234"/>
      <c r="CD509" s="234"/>
      <c r="CE509" s="234"/>
      <c r="CF509" s="234"/>
      <c r="CG509" s="234"/>
      <c r="CH509" s="234"/>
      <c r="CI509" s="234"/>
    </row>
    <row r="510" spans="1:87">
      <c r="A510" s="234"/>
      <c r="B510" s="252"/>
      <c r="C510" s="252"/>
      <c r="D510" s="234"/>
      <c r="E510" s="234"/>
      <c r="F510" s="234"/>
      <c r="G510" s="234"/>
      <c r="H510" s="234"/>
      <c r="I510" s="234"/>
      <c r="J510" s="234"/>
      <c r="K510" s="234"/>
      <c r="L510" s="234"/>
      <c r="M510" s="234"/>
      <c r="N510" s="234"/>
      <c r="O510" s="234"/>
      <c r="Q510" s="234"/>
      <c r="R510" s="234"/>
      <c r="S510" s="234"/>
      <c r="T510" s="234"/>
      <c r="U510" s="234"/>
      <c r="V510" s="234"/>
      <c r="W510" s="234"/>
      <c r="X510" s="234"/>
      <c r="Y510" s="234"/>
      <c r="Z510" s="234"/>
      <c r="AA510" s="234"/>
      <c r="AB510" s="234"/>
      <c r="AC510" s="234"/>
      <c r="AD510" s="234"/>
      <c r="AE510" s="234"/>
      <c r="AF510" s="234"/>
      <c r="AG510" s="234"/>
      <c r="AH510" s="234"/>
      <c r="AI510" s="234"/>
      <c r="AJ510" s="234"/>
      <c r="AK510" s="234"/>
      <c r="AL510" s="234"/>
      <c r="AM510" s="234"/>
      <c r="AN510" s="234"/>
      <c r="AO510" s="234"/>
      <c r="AP510" s="234"/>
      <c r="AQ510" s="234"/>
      <c r="AR510" s="234"/>
      <c r="AS510" s="234"/>
      <c r="AT510" s="234"/>
      <c r="AU510" s="234"/>
      <c r="AV510" s="234"/>
      <c r="AW510" s="234"/>
      <c r="AX510" s="234"/>
      <c r="AY510" s="234"/>
      <c r="AZ510" s="234"/>
      <c r="BA510" s="234"/>
      <c r="BB510" s="234"/>
      <c r="BC510" s="234"/>
      <c r="BD510" s="234"/>
      <c r="BE510" s="234"/>
      <c r="BF510" s="234"/>
      <c r="BG510" s="234"/>
      <c r="BH510" s="234"/>
      <c r="BI510" s="234"/>
      <c r="BJ510" s="234"/>
      <c r="BK510" s="234"/>
      <c r="BL510" s="234"/>
      <c r="BM510" s="234"/>
      <c r="BN510" s="234"/>
      <c r="BO510" s="234"/>
      <c r="BP510" s="234"/>
      <c r="BQ510" s="234"/>
      <c r="BR510" s="234"/>
      <c r="BS510" s="234"/>
      <c r="BT510" s="234"/>
      <c r="BU510" s="234"/>
      <c r="BV510" s="234"/>
      <c r="BW510" s="234"/>
      <c r="BX510" s="234"/>
      <c r="BY510" s="234"/>
      <c r="BZ510" s="234"/>
      <c r="CA510" s="234"/>
      <c r="CB510" s="234"/>
      <c r="CC510" s="234"/>
      <c r="CD510" s="234"/>
      <c r="CE510" s="234"/>
      <c r="CF510" s="234"/>
      <c r="CG510" s="234"/>
      <c r="CH510" s="234"/>
      <c r="CI510" s="234"/>
    </row>
    <row r="511" spans="1:87">
      <c r="A511" s="234"/>
      <c r="B511" s="252"/>
      <c r="C511" s="252"/>
      <c r="D511" s="234"/>
      <c r="E511" s="234"/>
      <c r="F511" s="234"/>
      <c r="G511" s="234"/>
      <c r="H511" s="234"/>
      <c r="I511" s="234"/>
      <c r="J511" s="234"/>
      <c r="K511" s="234"/>
      <c r="L511" s="234"/>
      <c r="M511" s="234"/>
      <c r="N511" s="234"/>
      <c r="O511" s="234"/>
      <c r="Q511" s="234"/>
      <c r="R511" s="234"/>
      <c r="S511" s="234"/>
      <c r="T511" s="234"/>
      <c r="U511" s="234"/>
      <c r="V511" s="234"/>
      <c r="W511" s="234"/>
      <c r="X511" s="234"/>
      <c r="Y511" s="234"/>
      <c r="Z511" s="234"/>
      <c r="AA511" s="234"/>
      <c r="AB511" s="234"/>
      <c r="AC511" s="234"/>
      <c r="AD511" s="234"/>
      <c r="AE511" s="234"/>
      <c r="AF511" s="234"/>
      <c r="AG511" s="234"/>
      <c r="AH511" s="234"/>
      <c r="AI511" s="234"/>
      <c r="AJ511" s="234"/>
      <c r="AK511" s="234"/>
      <c r="AL511" s="234"/>
      <c r="AM511" s="234"/>
      <c r="AN511" s="234"/>
      <c r="AO511" s="234"/>
      <c r="AP511" s="234"/>
      <c r="AQ511" s="234"/>
      <c r="AR511" s="234"/>
      <c r="AS511" s="234"/>
      <c r="AT511" s="234"/>
      <c r="AU511" s="234"/>
      <c r="AV511" s="234"/>
      <c r="AW511" s="234"/>
      <c r="AX511" s="234"/>
      <c r="AY511" s="234"/>
      <c r="AZ511" s="234"/>
      <c r="BA511" s="234"/>
      <c r="BB511" s="234"/>
      <c r="BC511" s="234"/>
      <c r="BD511" s="234"/>
      <c r="BE511" s="234"/>
      <c r="BF511" s="234"/>
      <c r="BG511" s="234"/>
      <c r="BH511" s="234"/>
      <c r="BI511" s="234"/>
      <c r="BJ511" s="234"/>
      <c r="BK511" s="234"/>
      <c r="BL511" s="234"/>
      <c r="BM511" s="234"/>
      <c r="BN511" s="234"/>
      <c r="BO511" s="234"/>
      <c r="BP511" s="234"/>
      <c r="BQ511" s="234"/>
      <c r="BR511" s="234"/>
      <c r="BS511" s="234"/>
      <c r="BT511" s="234"/>
      <c r="BU511" s="234"/>
      <c r="BV511" s="234"/>
      <c r="BW511" s="234"/>
      <c r="BX511" s="234"/>
      <c r="BY511" s="234"/>
      <c r="BZ511" s="234"/>
      <c r="CA511" s="234"/>
      <c r="CB511" s="234"/>
      <c r="CC511" s="234"/>
      <c r="CD511" s="234"/>
      <c r="CE511" s="234"/>
      <c r="CF511" s="234"/>
      <c r="CG511" s="234"/>
      <c r="CH511" s="234"/>
      <c r="CI511" s="234"/>
    </row>
    <row r="512" spans="1:87">
      <c r="A512" s="234"/>
      <c r="B512" s="252"/>
      <c r="C512" s="252"/>
      <c r="D512" s="234"/>
      <c r="E512" s="234"/>
      <c r="F512" s="234"/>
      <c r="G512" s="234"/>
      <c r="H512" s="234"/>
      <c r="I512" s="234"/>
      <c r="J512" s="234"/>
      <c r="K512" s="234"/>
      <c r="L512" s="234"/>
      <c r="M512" s="234"/>
      <c r="N512" s="234"/>
      <c r="O512" s="234"/>
      <c r="Q512" s="234"/>
      <c r="R512" s="234"/>
      <c r="S512" s="234"/>
      <c r="T512" s="234"/>
      <c r="U512" s="234"/>
      <c r="V512" s="234"/>
      <c r="W512" s="234"/>
      <c r="X512" s="234"/>
      <c r="Y512" s="234"/>
      <c r="Z512" s="234"/>
      <c r="AA512" s="234"/>
      <c r="AB512" s="234"/>
      <c r="AC512" s="234"/>
      <c r="AD512" s="234"/>
      <c r="AE512" s="234"/>
      <c r="AF512" s="234"/>
      <c r="AG512" s="234"/>
      <c r="AH512" s="234"/>
      <c r="AI512" s="234"/>
      <c r="AJ512" s="234"/>
      <c r="AK512" s="234"/>
      <c r="AL512" s="234"/>
      <c r="AM512" s="234"/>
      <c r="AN512" s="234"/>
      <c r="AO512" s="234"/>
      <c r="AP512" s="234"/>
      <c r="AQ512" s="234"/>
      <c r="AR512" s="234"/>
      <c r="AS512" s="234"/>
      <c r="AT512" s="234"/>
      <c r="AU512" s="234"/>
      <c r="AV512" s="234"/>
      <c r="AW512" s="234"/>
      <c r="AX512" s="234"/>
      <c r="AY512" s="234"/>
      <c r="AZ512" s="234"/>
      <c r="BA512" s="234"/>
      <c r="BB512" s="234"/>
      <c r="BC512" s="234"/>
      <c r="BD512" s="234"/>
      <c r="BE512" s="234"/>
      <c r="BF512" s="234"/>
      <c r="BG512" s="234"/>
      <c r="BH512" s="234"/>
      <c r="BI512" s="234"/>
      <c r="BJ512" s="234"/>
      <c r="BK512" s="234"/>
      <c r="BL512" s="234"/>
      <c r="BM512" s="234"/>
      <c r="BN512" s="234"/>
      <c r="BO512" s="234"/>
      <c r="BP512" s="234"/>
      <c r="BQ512" s="234"/>
      <c r="BR512" s="234"/>
      <c r="BS512" s="234"/>
      <c r="BT512" s="234"/>
      <c r="BU512" s="234"/>
      <c r="BV512" s="234"/>
      <c r="BW512" s="234"/>
      <c r="BX512" s="234"/>
      <c r="BY512" s="234"/>
      <c r="BZ512" s="234"/>
      <c r="CA512" s="234"/>
      <c r="CB512" s="234"/>
      <c r="CC512" s="234"/>
      <c r="CD512" s="234"/>
      <c r="CE512" s="234"/>
      <c r="CF512" s="234"/>
      <c r="CG512" s="234"/>
      <c r="CH512" s="234"/>
      <c r="CI512" s="234"/>
    </row>
    <row r="513" spans="1:87">
      <c r="A513" s="234"/>
      <c r="B513" s="252"/>
      <c r="C513" s="252"/>
      <c r="D513" s="234"/>
      <c r="E513" s="234"/>
      <c r="F513" s="234"/>
      <c r="G513" s="234"/>
      <c r="H513" s="234"/>
      <c r="I513" s="234"/>
      <c r="J513" s="234"/>
      <c r="K513" s="234"/>
      <c r="L513" s="234"/>
      <c r="M513" s="234"/>
      <c r="N513" s="234"/>
      <c r="O513" s="234"/>
      <c r="Q513" s="234"/>
      <c r="R513" s="234"/>
      <c r="S513" s="234"/>
      <c r="T513" s="234"/>
      <c r="U513" s="234"/>
      <c r="V513" s="234"/>
      <c r="W513" s="234"/>
      <c r="X513" s="234"/>
      <c r="Y513" s="234"/>
      <c r="Z513" s="234"/>
      <c r="AA513" s="234"/>
      <c r="AB513" s="234"/>
      <c r="AC513" s="234"/>
      <c r="AD513" s="234"/>
      <c r="AE513" s="234"/>
      <c r="AF513" s="234"/>
      <c r="AG513" s="234"/>
      <c r="AH513" s="234"/>
      <c r="AI513" s="234"/>
      <c r="AJ513" s="234"/>
      <c r="AK513" s="234"/>
      <c r="AL513" s="234"/>
      <c r="AM513" s="234"/>
      <c r="AN513" s="234"/>
      <c r="AO513" s="234"/>
      <c r="AP513" s="234"/>
      <c r="AQ513" s="234"/>
      <c r="AR513" s="234"/>
      <c r="AS513" s="234"/>
      <c r="AT513" s="234"/>
      <c r="AU513" s="234"/>
      <c r="AV513" s="234"/>
      <c r="AW513" s="234"/>
      <c r="AX513" s="234"/>
      <c r="AY513" s="234"/>
      <c r="AZ513" s="234"/>
      <c r="BA513" s="234"/>
      <c r="BB513" s="234"/>
      <c r="BC513" s="234"/>
      <c r="BD513" s="234"/>
      <c r="BE513" s="234"/>
      <c r="BF513" s="234"/>
      <c r="BG513" s="234"/>
      <c r="BH513" s="234"/>
      <c r="BI513" s="234"/>
      <c r="BJ513" s="234"/>
      <c r="BK513" s="234"/>
      <c r="BL513" s="234"/>
      <c r="BM513" s="234"/>
      <c r="BN513" s="234"/>
      <c r="BO513" s="234"/>
      <c r="BP513" s="234"/>
      <c r="BQ513" s="234"/>
      <c r="BR513" s="234"/>
      <c r="BS513" s="234"/>
      <c r="BT513" s="234"/>
      <c r="BU513" s="234"/>
      <c r="BV513" s="234"/>
      <c r="BW513" s="234"/>
      <c r="BX513" s="234"/>
      <c r="BY513" s="234"/>
      <c r="BZ513" s="234"/>
      <c r="CA513" s="234"/>
      <c r="CB513" s="234"/>
      <c r="CC513" s="234"/>
      <c r="CD513" s="234"/>
      <c r="CE513" s="234"/>
      <c r="CF513" s="234"/>
      <c r="CG513" s="234"/>
      <c r="CH513" s="234"/>
      <c r="CI513" s="234"/>
    </row>
    <row r="514" spans="1:87">
      <c r="A514" s="234"/>
      <c r="B514" s="252"/>
      <c r="C514" s="252"/>
      <c r="D514" s="234"/>
      <c r="E514" s="234"/>
      <c r="F514" s="234"/>
      <c r="G514" s="234"/>
      <c r="H514" s="234"/>
      <c r="I514" s="234"/>
      <c r="J514" s="234"/>
      <c r="K514" s="234"/>
      <c r="L514" s="234"/>
      <c r="M514" s="234"/>
      <c r="N514" s="234"/>
      <c r="O514" s="234"/>
      <c r="Q514" s="234"/>
      <c r="R514" s="234"/>
      <c r="S514" s="234"/>
      <c r="T514" s="234"/>
      <c r="U514" s="234"/>
      <c r="V514" s="234"/>
      <c r="W514" s="234"/>
      <c r="X514" s="234"/>
      <c r="Y514" s="234"/>
      <c r="Z514" s="234"/>
      <c r="AA514" s="234"/>
      <c r="AB514" s="234"/>
      <c r="AC514" s="234"/>
      <c r="AD514" s="234"/>
      <c r="AE514" s="234"/>
      <c r="AF514" s="234"/>
      <c r="AG514" s="234"/>
      <c r="AH514" s="234"/>
      <c r="AI514" s="234"/>
      <c r="AJ514" s="234"/>
      <c r="AK514" s="234"/>
      <c r="AL514" s="234"/>
      <c r="AM514" s="234"/>
      <c r="AN514" s="234"/>
      <c r="AO514" s="234"/>
      <c r="AP514" s="234"/>
      <c r="AQ514" s="234"/>
      <c r="AR514" s="234"/>
      <c r="AS514" s="234"/>
      <c r="AT514" s="234"/>
      <c r="AU514" s="234"/>
      <c r="AV514" s="234"/>
      <c r="AW514" s="234"/>
      <c r="AX514" s="234"/>
      <c r="AY514" s="234"/>
      <c r="AZ514" s="234"/>
      <c r="BA514" s="234"/>
      <c r="BB514" s="234"/>
      <c r="BC514" s="234"/>
      <c r="BD514" s="234"/>
      <c r="BE514" s="234"/>
      <c r="BF514" s="234"/>
      <c r="BG514" s="234"/>
      <c r="BH514" s="234"/>
      <c r="BI514" s="234"/>
      <c r="BJ514" s="234"/>
      <c r="BK514" s="234"/>
      <c r="BL514" s="234"/>
      <c r="BM514" s="234"/>
      <c r="BN514" s="234"/>
      <c r="BO514" s="234"/>
      <c r="BP514" s="234"/>
      <c r="BQ514" s="234"/>
      <c r="BR514" s="234"/>
      <c r="BS514" s="234"/>
      <c r="BT514" s="234"/>
      <c r="BU514" s="234"/>
      <c r="BV514" s="234"/>
      <c r="BW514" s="234"/>
      <c r="BX514" s="234"/>
      <c r="BY514" s="234"/>
      <c r="BZ514" s="234"/>
      <c r="CA514" s="234"/>
      <c r="CB514" s="234"/>
      <c r="CC514" s="234"/>
      <c r="CD514" s="234"/>
      <c r="CE514" s="234"/>
      <c r="CF514" s="234"/>
      <c r="CG514" s="234"/>
      <c r="CH514" s="234"/>
      <c r="CI514" s="234"/>
    </row>
    <row r="515" spans="1:87">
      <c r="A515" s="234"/>
      <c r="B515" s="252"/>
      <c r="C515" s="252"/>
      <c r="D515" s="234"/>
      <c r="E515" s="234"/>
      <c r="F515" s="234"/>
      <c r="G515" s="234"/>
      <c r="H515" s="234"/>
      <c r="I515" s="234"/>
      <c r="J515" s="234"/>
      <c r="K515" s="234"/>
      <c r="L515" s="234"/>
      <c r="M515" s="234"/>
      <c r="N515" s="234"/>
      <c r="O515" s="234"/>
      <c r="Q515" s="234"/>
      <c r="R515" s="234"/>
      <c r="S515" s="234"/>
      <c r="T515" s="234"/>
      <c r="U515" s="234"/>
      <c r="V515" s="234"/>
      <c r="W515" s="234"/>
      <c r="X515" s="234"/>
      <c r="Y515" s="234"/>
      <c r="Z515" s="234"/>
      <c r="AA515" s="234"/>
      <c r="AB515" s="234"/>
      <c r="AC515" s="234"/>
      <c r="AD515" s="234"/>
      <c r="AE515" s="234"/>
      <c r="AF515" s="234"/>
      <c r="AG515" s="234"/>
      <c r="AH515" s="234"/>
      <c r="AI515" s="234"/>
      <c r="AJ515" s="234"/>
      <c r="AK515" s="234"/>
      <c r="AL515" s="234"/>
      <c r="AM515" s="234"/>
      <c r="AN515" s="234"/>
      <c r="AO515" s="234"/>
      <c r="AP515" s="234"/>
      <c r="AQ515" s="234"/>
      <c r="AR515" s="234"/>
      <c r="AS515" s="234"/>
      <c r="AT515" s="234"/>
      <c r="AU515" s="234"/>
      <c r="AV515" s="234"/>
      <c r="AW515" s="234"/>
      <c r="AX515" s="234"/>
      <c r="AY515" s="234"/>
      <c r="AZ515" s="234"/>
      <c r="BA515" s="234"/>
      <c r="BB515" s="234"/>
      <c r="BC515" s="234"/>
      <c r="BD515" s="234"/>
      <c r="BE515" s="234"/>
      <c r="BF515" s="234"/>
      <c r="BG515" s="234"/>
      <c r="BH515" s="234"/>
      <c r="BI515" s="234"/>
      <c r="BJ515" s="234"/>
      <c r="BK515" s="234"/>
      <c r="BL515" s="234"/>
      <c r="BM515" s="234"/>
      <c r="BN515" s="234"/>
      <c r="BO515" s="234"/>
      <c r="BP515" s="234"/>
      <c r="BQ515" s="234"/>
      <c r="BR515" s="234"/>
      <c r="BS515" s="234"/>
      <c r="BT515" s="234"/>
      <c r="BU515" s="234"/>
      <c r="BV515" s="234"/>
      <c r="BW515" s="234"/>
      <c r="BX515" s="234"/>
      <c r="BY515" s="234"/>
      <c r="BZ515" s="234"/>
      <c r="CA515" s="234"/>
      <c r="CB515" s="234"/>
      <c r="CC515" s="234"/>
      <c r="CD515" s="234"/>
      <c r="CE515" s="234"/>
      <c r="CF515" s="234"/>
      <c r="CG515" s="234"/>
      <c r="CH515" s="234"/>
      <c r="CI515" s="234"/>
    </row>
    <row r="516" spans="1:87">
      <c r="A516" s="234"/>
      <c r="B516" s="252"/>
      <c r="C516" s="252"/>
      <c r="D516" s="234"/>
      <c r="E516" s="234"/>
      <c r="F516" s="234"/>
      <c r="G516" s="234"/>
      <c r="H516" s="234"/>
      <c r="I516" s="234"/>
      <c r="J516" s="234"/>
      <c r="K516" s="234"/>
      <c r="L516" s="234"/>
      <c r="M516" s="234"/>
      <c r="N516" s="234"/>
      <c r="O516" s="234"/>
      <c r="Q516" s="234"/>
      <c r="R516" s="234"/>
      <c r="S516" s="234"/>
      <c r="T516" s="234"/>
      <c r="U516" s="234"/>
      <c r="V516" s="234"/>
      <c r="W516" s="234"/>
      <c r="X516" s="234"/>
      <c r="Y516" s="234"/>
      <c r="Z516" s="234"/>
      <c r="AA516" s="234"/>
      <c r="AB516" s="234"/>
      <c r="AC516" s="234"/>
      <c r="AD516" s="234"/>
      <c r="AE516" s="234"/>
      <c r="AF516" s="234"/>
      <c r="AG516" s="234"/>
      <c r="AH516" s="234"/>
      <c r="AI516" s="234"/>
      <c r="AJ516" s="234"/>
      <c r="AK516" s="234"/>
      <c r="AL516" s="234"/>
      <c r="AM516" s="234"/>
      <c r="AN516" s="234"/>
      <c r="AO516" s="234"/>
      <c r="AP516" s="234"/>
      <c r="AQ516" s="234"/>
      <c r="AR516" s="234"/>
      <c r="AS516" s="234"/>
      <c r="AT516" s="234"/>
      <c r="AU516" s="234"/>
      <c r="AV516" s="234"/>
      <c r="AW516" s="234"/>
      <c r="AX516" s="234"/>
      <c r="AY516" s="234"/>
      <c r="AZ516" s="234"/>
      <c r="BA516" s="234"/>
      <c r="BB516" s="234"/>
      <c r="BC516" s="234"/>
      <c r="BD516" s="234"/>
      <c r="BE516" s="234"/>
      <c r="BF516" s="234"/>
      <c r="BG516" s="234"/>
      <c r="BH516" s="234"/>
      <c r="BI516" s="234"/>
      <c r="BJ516" s="234"/>
      <c r="BK516" s="234"/>
      <c r="BL516" s="234"/>
      <c r="BM516" s="234"/>
      <c r="BN516" s="234"/>
      <c r="BO516" s="234"/>
      <c r="BP516" s="234"/>
      <c r="BQ516" s="234"/>
      <c r="BR516" s="234"/>
      <c r="BS516" s="234"/>
      <c r="BT516" s="234"/>
      <c r="BU516" s="234"/>
      <c r="BV516" s="234"/>
      <c r="BW516" s="234"/>
      <c r="BX516" s="234"/>
      <c r="BY516" s="234"/>
      <c r="BZ516" s="234"/>
      <c r="CA516" s="234"/>
      <c r="CB516" s="234"/>
      <c r="CC516" s="234"/>
      <c r="CD516" s="234"/>
      <c r="CE516" s="234"/>
      <c r="CF516" s="234"/>
      <c r="CG516" s="234"/>
      <c r="CH516" s="234"/>
      <c r="CI516" s="234"/>
    </row>
    <row r="517" spans="1:87">
      <c r="A517" s="234"/>
      <c r="B517" s="252"/>
      <c r="C517" s="252"/>
      <c r="D517" s="234"/>
      <c r="E517" s="234"/>
      <c r="F517" s="234"/>
      <c r="G517" s="234"/>
      <c r="H517" s="234"/>
      <c r="I517" s="234"/>
      <c r="J517" s="234"/>
      <c r="K517" s="234"/>
      <c r="L517" s="234"/>
      <c r="M517" s="234"/>
      <c r="N517" s="234"/>
      <c r="O517" s="234"/>
      <c r="Q517" s="234"/>
      <c r="R517" s="234"/>
      <c r="S517" s="234"/>
      <c r="T517" s="234"/>
      <c r="U517" s="234"/>
      <c r="V517" s="234"/>
      <c r="W517" s="234"/>
      <c r="X517" s="234"/>
      <c r="Y517" s="234"/>
      <c r="Z517" s="234"/>
      <c r="AA517" s="234"/>
      <c r="AB517" s="234"/>
      <c r="AC517" s="234"/>
      <c r="AD517" s="234"/>
      <c r="AE517" s="234"/>
      <c r="AF517" s="234"/>
      <c r="AG517" s="234"/>
      <c r="AH517" s="234"/>
      <c r="AI517" s="234"/>
      <c r="AJ517" s="234"/>
      <c r="AK517" s="234"/>
      <c r="AL517" s="234"/>
      <c r="AM517" s="234"/>
      <c r="AN517" s="234"/>
      <c r="AO517" s="234"/>
      <c r="AP517" s="234"/>
      <c r="AQ517" s="234"/>
      <c r="AR517" s="234"/>
      <c r="AS517" s="234"/>
      <c r="AT517" s="234"/>
      <c r="AU517" s="234"/>
      <c r="AV517" s="234"/>
      <c r="AW517" s="234"/>
      <c r="AX517" s="234"/>
      <c r="AY517" s="234"/>
      <c r="AZ517" s="234"/>
      <c r="BA517" s="234"/>
      <c r="BB517" s="234"/>
      <c r="BC517" s="234"/>
      <c r="BD517" s="234"/>
      <c r="BE517" s="234"/>
      <c r="BF517" s="234"/>
      <c r="BG517" s="234"/>
      <c r="BH517" s="234"/>
      <c r="BI517" s="234"/>
      <c r="BJ517" s="234"/>
      <c r="BK517" s="234"/>
      <c r="BL517" s="234"/>
      <c r="BM517" s="234"/>
      <c r="BN517" s="234"/>
      <c r="BO517" s="234"/>
      <c r="BP517" s="234"/>
      <c r="BQ517" s="234"/>
      <c r="BR517" s="234"/>
      <c r="BS517" s="234"/>
      <c r="BT517" s="234"/>
      <c r="BU517" s="234"/>
      <c r="BV517" s="234"/>
      <c r="BW517" s="234"/>
      <c r="BX517" s="234"/>
      <c r="BY517" s="234"/>
      <c r="BZ517" s="234"/>
      <c r="CA517" s="234"/>
      <c r="CB517" s="234"/>
      <c r="CC517" s="234"/>
      <c r="CD517" s="234"/>
      <c r="CE517" s="234"/>
      <c r="CF517" s="234"/>
      <c r="CG517" s="234"/>
      <c r="CH517" s="234"/>
      <c r="CI517" s="234"/>
    </row>
    <row r="518" spans="1:87">
      <c r="A518" s="234"/>
      <c r="B518" s="252"/>
      <c r="C518" s="252"/>
      <c r="D518" s="234"/>
      <c r="E518" s="234"/>
      <c r="F518" s="234"/>
      <c r="G518" s="234"/>
      <c r="H518" s="234"/>
      <c r="I518" s="234"/>
      <c r="J518" s="234"/>
      <c r="K518" s="234"/>
      <c r="L518" s="234"/>
      <c r="M518" s="234"/>
      <c r="N518" s="234"/>
      <c r="O518" s="234"/>
      <c r="Q518" s="234"/>
      <c r="R518" s="234"/>
      <c r="S518" s="234"/>
      <c r="T518" s="234"/>
      <c r="U518" s="234"/>
      <c r="V518" s="234"/>
      <c r="W518" s="234"/>
      <c r="X518" s="234"/>
      <c r="Y518" s="234"/>
      <c r="Z518" s="234"/>
      <c r="AA518" s="234"/>
      <c r="AB518" s="234"/>
      <c r="AC518" s="234"/>
      <c r="AD518" s="234"/>
      <c r="AE518" s="234"/>
      <c r="AF518" s="234"/>
      <c r="AG518" s="234"/>
      <c r="AH518" s="234"/>
      <c r="AI518" s="234"/>
      <c r="AJ518" s="234"/>
      <c r="AK518" s="234"/>
      <c r="AL518" s="234"/>
      <c r="AM518" s="234"/>
      <c r="AN518" s="234"/>
      <c r="AO518" s="234"/>
      <c r="AP518" s="234"/>
      <c r="AQ518" s="234"/>
      <c r="AR518" s="234"/>
      <c r="AS518" s="234"/>
      <c r="AT518" s="234"/>
      <c r="AU518" s="234"/>
      <c r="AV518" s="234"/>
      <c r="AW518" s="234"/>
      <c r="AX518" s="234"/>
      <c r="AY518" s="234"/>
      <c r="AZ518" s="234"/>
      <c r="BA518" s="234"/>
      <c r="BB518" s="234"/>
      <c r="BC518" s="234"/>
      <c r="BD518" s="234"/>
      <c r="BE518" s="234"/>
      <c r="BF518" s="234"/>
      <c r="BG518" s="234"/>
      <c r="BH518" s="234"/>
      <c r="BI518" s="234"/>
      <c r="BJ518" s="234"/>
      <c r="BK518" s="234"/>
      <c r="BL518" s="234"/>
      <c r="BM518" s="234"/>
      <c r="BN518" s="234"/>
      <c r="BO518" s="234"/>
      <c r="BP518" s="234"/>
      <c r="BQ518" s="234"/>
      <c r="BR518" s="234"/>
      <c r="BS518" s="234"/>
      <c r="BT518" s="234"/>
      <c r="BU518" s="234"/>
      <c r="BV518" s="234"/>
      <c r="BW518" s="234"/>
      <c r="BX518" s="234"/>
      <c r="BY518" s="234"/>
      <c r="BZ518" s="234"/>
      <c r="CA518" s="234"/>
      <c r="CB518" s="234"/>
      <c r="CC518" s="234"/>
      <c r="CD518" s="234"/>
      <c r="CE518" s="234"/>
      <c r="CF518" s="234"/>
      <c r="CG518" s="234"/>
      <c r="CH518" s="234"/>
      <c r="CI518" s="234"/>
    </row>
    <row r="519" spans="1:87">
      <c r="A519" s="234"/>
      <c r="B519" s="252"/>
      <c r="C519" s="252"/>
      <c r="D519" s="234"/>
      <c r="E519" s="234"/>
      <c r="F519" s="234"/>
      <c r="G519" s="234"/>
      <c r="H519" s="234"/>
      <c r="I519" s="234"/>
      <c r="J519" s="234"/>
      <c r="K519" s="234"/>
      <c r="L519" s="234"/>
      <c r="M519" s="234"/>
      <c r="N519" s="234"/>
      <c r="O519" s="234"/>
      <c r="Q519" s="234"/>
      <c r="R519" s="234"/>
      <c r="S519" s="234"/>
      <c r="T519" s="234"/>
      <c r="U519" s="234"/>
      <c r="V519" s="234"/>
      <c r="W519" s="234"/>
      <c r="X519" s="234"/>
      <c r="Y519" s="234"/>
      <c r="Z519" s="234"/>
      <c r="AA519" s="234"/>
      <c r="AB519" s="234"/>
      <c r="AC519" s="234"/>
      <c r="AD519" s="234"/>
      <c r="AE519" s="234"/>
      <c r="AF519" s="234"/>
      <c r="AG519" s="234"/>
      <c r="AH519" s="234"/>
      <c r="AI519" s="234"/>
      <c r="AJ519" s="234"/>
      <c r="AK519" s="234"/>
      <c r="AL519" s="234"/>
      <c r="AM519" s="234"/>
      <c r="AN519" s="234"/>
      <c r="AO519" s="234"/>
      <c r="AP519" s="234"/>
      <c r="AQ519" s="234"/>
      <c r="AR519" s="234"/>
      <c r="AS519" s="234"/>
      <c r="AT519" s="234"/>
      <c r="AU519" s="234"/>
      <c r="AV519" s="234"/>
      <c r="AW519" s="234"/>
      <c r="AX519" s="234"/>
      <c r="AY519" s="234"/>
      <c r="AZ519" s="234"/>
      <c r="BA519" s="234"/>
      <c r="BB519" s="234"/>
      <c r="BC519" s="234"/>
      <c r="BD519" s="234"/>
      <c r="BE519" s="234"/>
      <c r="BF519" s="234"/>
      <c r="BG519" s="234"/>
      <c r="BH519" s="234"/>
      <c r="BI519" s="234"/>
      <c r="BJ519" s="234"/>
      <c r="BK519" s="234"/>
      <c r="BL519" s="234"/>
      <c r="BM519" s="234"/>
      <c r="BN519" s="234"/>
      <c r="BO519" s="234"/>
      <c r="BP519" s="234"/>
      <c r="BQ519" s="234"/>
      <c r="BR519" s="234"/>
      <c r="BS519" s="234"/>
      <c r="BT519" s="234"/>
      <c r="BU519" s="234"/>
      <c r="BV519" s="234"/>
      <c r="BW519" s="234"/>
      <c r="BX519" s="234"/>
      <c r="BY519" s="234"/>
      <c r="BZ519" s="234"/>
      <c r="CA519" s="234"/>
      <c r="CB519" s="234"/>
      <c r="CC519" s="234"/>
      <c r="CD519" s="234"/>
      <c r="CE519" s="234"/>
      <c r="CF519" s="234"/>
      <c r="CG519" s="234"/>
      <c r="CH519" s="234"/>
      <c r="CI519" s="234"/>
    </row>
    <row r="520" spans="1:87">
      <c r="A520" s="234"/>
      <c r="B520" s="252"/>
      <c r="C520" s="252"/>
      <c r="D520" s="234"/>
      <c r="E520" s="234"/>
      <c r="F520" s="234"/>
      <c r="G520" s="234"/>
      <c r="H520" s="234"/>
      <c r="I520" s="234"/>
      <c r="J520" s="234"/>
      <c r="K520" s="234"/>
      <c r="L520" s="234"/>
      <c r="M520" s="234"/>
      <c r="N520" s="234"/>
      <c r="O520" s="234"/>
      <c r="Q520" s="234"/>
      <c r="R520" s="234"/>
      <c r="S520" s="234"/>
      <c r="T520" s="234"/>
      <c r="U520" s="234"/>
      <c r="V520" s="234"/>
      <c r="W520" s="234"/>
      <c r="X520" s="234"/>
      <c r="Y520" s="234"/>
      <c r="Z520" s="234"/>
      <c r="AA520" s="234"/>
      <c r="AB520" s="234"/>
      <c r="AC520" s="234"/>
      <c r="AD520" s="234"/>
      <c r="AE520" s="234"/>
      <c r="AF520" s="234"/>
      <c r="AG520" s="234"/>
      <c r="AH520" s="234"/>
      <c r="AI520" s="234"/>
      <c r="AJ520" s="234"/>
      <c r="AK520" s="234"/>
      <c r="AL520" s="234"/>
      <c r="AM520" s="234"/>
      <c r="AN520" s="234"/>
      <c r="AO520" s="234"/>
      <c r="AP520" s="234"/>
      <c r="AQ520" s="234"/>
      <c r="AR520" s="234"/>
      <c r="AS520" s="234"/>
      <c r="AT520" s="234"/>
      <c r="AU520" s="234"/>
      <c r="AV520" s="234"/>
      <c r="AW520" s="234"/>
      <c r="AX520" s="234"/>
      <c r="AY520" s="234"/>
      <c r="AZ520" s="234"/>
      <c r="BA520" s="234"/>
      <c r="BB520" s="234"/>
      <c r="BC520" s="234"/>
      <c r="BD520" s="234"/>
      <c r="BE520" s="234"/>
      <c r="BF520" s="234"/>
      <c r="BG520" s="234"/>
      <c r="BH520" s="234"/>
      <c r="BI520" s="234"/>
      <c r="BJ520" s="234"/>
      <c r="BK520" s="234"/>
      <c r="BL520" s="234"/>
      <c r="BM520" s="234"/>
      <c r="BN520" s="234"/>
      <c r="BO520" s="234"/>
      <c r="BP520" s="234"/>
      <c r="BQ520" s="234"/>
      <c r="BR520" s="234"/>
      <c r="BS520" s="234"/>
      <c r="BT520" s="234"/>
      <c r="BU520" s="234"/>
      <c r="BV520" s="234"/>
      <c r="BW520" s="234"/>
      <c r="BX520" s="234"/>
      <c r="BY520" s="234"/>
      <c r="BZ520" s="234"/>
      <c r="CA520" s="234"/>
      <c r="CB520" s="234"/>
      <c r="CC520" s="234"/>
      <c r="CD520" s="234"/>
      <c r="CE520" s="234"/>
      <c r="CF520" s="234"/>
      <c r="CG520" s="234"/>
      <c r="CH520" s="234"/>
      <c r="CI520" s="234"/>
    </row>
    <row r="521" spans="1:87">
      <c r="A521" s="234"/>
      <c r="B521" s="252"/>
      <c r="C521" s="252"/>
      <c r="D521" s="234"/>
      <c r="E521" s="234"/>
      <c r="F521" s="234"/>
      <c r="G521" s="234"/>
      <c r="H521" s="234"/>
      <c r="I521" s="234"/>
      <c r="J521" s="234"/>
      <c r="K521" s="234"/>
      <c r="L521" s="234"/>
      <c r="M521" s="234"/>
      <c r="N521" s="234"/>
      <c r="O521" s="234"/>
      <c r="Q521" s="234"/>
      <c r="R521" s="234"/>
      <c r="S521" s="234"/>
      <c r="T521" s="234"/>
      <c r="U521" s="234"/>
      <c r="V521" s="234"/>
      <c r="W521" s="234"/>
      <c r="X521" s="234"/>
      <c r="Y521" s="234"/>
      <c r="Z521" s="234"/>
      <c r="AA521" s="234"/>
      <c r="AB521" s="234"/>
      <c r="AC521" s="234"/>
      <c r="AD521" s="234"/>
      <c r="AE521" s="234"/>
      <c r="AF521" s="234"/>
      <c r="AG521" s="234"/>
      <c r="AH521" s="234"/>
      <c r="AI521" s="234"/>
      <c r="AJ521" s="234"/>
      <c r="AK521" s="234"/>
      <c r="AL521" s="234"/>
      <c r="AM521" s="234"/>
      <c r="AN521" s="234"/>
      <c r="AO521" s="234"/>
      <c r="AP521" s="234"/>
      <c r="AQ521" s="234"/>
      <c r="AR521" s="234"/>
      <c r="AS521" s="234"/>
      <c r="AT521" s="234"/>
      <c r="AU521" s="234"/>
      <c r="AV521" s="234"/>
      <c r="AW521" s="234"/>
      <c r="AX521" s="234"/>
      <c r="AY521" s="234"/>
      <c r="AZ521" s="234"/>
      <c r="BA521" s="234"/>
      <c r="BB521" s="234"/>
      <c r="BC521" s="234"/>
      <c r="BD521" s="234"/>
      <c r="BE521" s="234"/>
      <c r="BF521" s="234"/>
      <c r="BG521" s="234"/>
      <c r="BH521" s="234"/>
      <c r="BI521" s="234"/>
      <c r="BJ521" s="234"/>
      <c r="BK521" s="234"/>
      <c r="BL521" s="234"/>
      <c r="BM521" s="234"/>
      <c r="BN521" s="234"/>
      <c r="BO521" s="234"/>
      <c r="BP521" s="234"/>
      <c r="BQ521" s="234"/>
      <c r="BR521" s="234"/>
      <c r="BS521" s="234"/>
      <c r="BT521" s="234"/>
      <c r="BU521" s="234"/>
      <c r="BV521" s="234"/>
      <c r="BW521" s="234"/>
      <c r="BX521" s="234"/>
      <c r="BY521" s="234"/>
      <c r="BZ521" s="234"/>
      <c r="CA521" s="234"/>
      <c r="CB521" s="234"/>
      <c r="CC521" s="234"/>
      <c r="CD521" s="234"/>
      <c r="CE521" s="234"/>
      <c r="CF521" s="234"/>
      <c r="CG521" s="234"/>
      <c r="CH521" s="234"/>
      <c r="CI521" s="234"/>
    </row>
    <row r="522" spans="1:87">
      <c r="A522" s="234"/>
      <c r="B522" s="252"/>
      <c r="C522" s="252"/>
      <c r="D522" s="234"/>
      <c r="E522" s="234"/>
      <c r="F522" s="234"/>
      <c r="G522" s="234"/>
      <c r="H522" s="234"/>
      <c r="I522" s="234"/>
      <c r="J522" s="234"/>
      <c r="K522" s="234"/>
      <c r="L522" s="234"/>
      <c r="M522" s="234"/>
      <c r="N522" s="234"/>
      <c r="O522" s="234"/>
      <c r="Q522" s="234"/>
      <c r="R522" s="234"/>
      <c r="S522" s="234"/>
      <c r="T522" s="234"/>
      <c r="U522" s="234"/>
      <c r="V522" s="234"/>
      <c r="W522" s="234"/>
      <c r="X522" s="234"/>
      <c r="Y522" s="234"/>
      <c r="Z522" s="234"/>
      <c r="AA522" s="234"/>
      <c r="AB522" s="234"/>
      <c r="AC522" s="234"/>
      <c r="AD522" s="234"/>
      <c r="AE522" s="234"/>
      <c r="AF522" s="234"/>
      <c r="AG522" s="234"/>
      <c r="AH522" s="234"/>
      <c r="AI522" s="234"/>
      <c r="AJ522" s="234"/>
      <c r="AK522" s="234"/>
      <c r="AL522" s="234"/>
      <c r="AM522" s="234"/>
      <c r="AN522" s="234"/>
      <c r="AO522" s="234"/>
      <c r="AP522" s="234"/>
      <c r="AQ522" s="234"/>
      <c r="AR522" s="234"/>
      <c r="AS522" s="234"/>
      <c r="AT522" s="234"/>
      <c r="AU522" s="234"/>
      <c r="AV522" s="234"/>
      <c r="AW522" s="234"/>
      <c r="AX522" s="234"/>
      <c r="AY522" s="234"/>
      <c r="AZ522" s="234"/>
      <c r="BA522" s="234"/>
      <c r="BB522" s="234"/>
      <c r="BC522" s="234"/>
      <c r="BD522" s="234"/>
      <c r="BE522" s="234"/>
      <c r="BF522" s="234"/>
      <c r="BG522" s="234"/>
      <c r="BH522" s="234"/>
      <c r="BI522" s="234"/>
      <c r="BJ522" s="234"/>
      <c r="BK522" s="234"/>
      <c r="BL522" s="234"/>
      <c r="BM522" s="234"/>
      <c r="BN522" s="234"/>
      <c r="BO522" s="234"/>
      <c r="BP522" s="234"/>
      <c r="BQ522" s="234"/>
      <c r="BR522" s="234"/>
      <c r="BS522" s="234"/>
      <c r="BT522" s="234"/>
      <c r="BU522" s="234"/>
      <c r="BV522" s="234"/>
      <c r="BW522" s="234"/>
      <c r="BX522" s="234"/>
      <c r="BY522" s="234"/>
      <c r="BZ522" s="234"/>
      <c r="CA522" s="234"/>
      <c r="CB522" s="234"/>
      <c r="CC522" s="234"/>
      <c r="CD522" s="234"/>
      <c r="CE522" s="234"/>
      <c r="CF522" s="234"/>
      <c r="CG522" s="234"/>
      <c r="CH522" s="234"/>
      <c r="CI522" s="234"/>
    </row>
    <row r="523" spans="1:87">
      <c r="A523" s="234"/>
      <c r="B523" s="252"/>
      <c r="C523" s="252"/>
      <c r="D523" s="234"/>
      <c r="E523" s="234"/>
      <c r="F523" s="234"/>
      <c r="G523" s="234"/>
      <c r="H523" s="234"/>
      <c r="I523" s="234"/>
      <c r="J523" s="234"/>
      <c r="K523" s="234"/>
      <c r="L523" s="234"/>
      <c r="M523" s="234"/>
      <c r="N523" s="234"/>
      <c r="O523" s="234"/>
      <c r="Q523" s="234"/>
      <c r="R523" s="234"/>
      <c r="S523" s="234"/>
      <c r="T523" s="234"/>
      <c r="U523" s="234"/>
      <c r="V523" s="234"/>
      <c r="W523" s="234"/>
      <c r="X523" s="234"/>
      <c r="Y523" s="234"/>
      <c r="Z523" s="234"/>
      <c r="AA523" s="234"/>
      <c r="AB523" s="234"/>
      <c r="AC523" s="234"/>
      <c r="AD523" s="234"/>
      <c r="AE523" s="234"/>
      <c r="AF523" s="234"/>
      <c r="AG523" s="234"/>
      <c r="AH523" s="234"/>
      <c r="AI523" s="234"/>
      <c r="AJ523" s="234"/>
      <c r="AK523" s="234"/>
      <c r="AL523" s="234"/>
      <c r="AM523" s="234"/>
      <c r="AN523" s="234"/>
      <c r="AO523" s="234"/>
      <c r="AP523" s="234"/>
      <c r="AQ523" s="234"/>
      <c r="AR523" s="234"/>
      <c r="AS523" s="234"/>
      <c r="AT523" s="234"/>
      <c r="AU523" s="234"/>
      <c r="AV523" s="234"/>
      <c r="AW523" s="234"/>
      <c r="AX523" s="234"/>
      <c r="AY523" s="234"/>
      <c r="AZ523" s="234"/>
      <c r="BA523" s="234"/>
      <c r="BB523" s="234"/>
      <c r="BC523" s="234"/>
      <c r="BD523" s="234"/>
      <c r="BE523" s="234"/>
      <c r="BF523" s="234"/>
      <c r="BG523" s="234"/>
      <c r="BH523" s="234"/>
      <c r="BI523" s="234"/>
      <c r="BJ523" s="234"/>
      <c r="BK523" s="234"/>
      <c r="BL523" s="234"/>
      <c r="BM523" s="234"/>
      <c r="BN523" s="234"/>
      <c r="BO523" s="234"/>
      <c r="BP523" s="234"/>
      <c r="BQ523" s="234"/>
      <c r="BR523" s="234"/>
      <c r="BS523" s="234"/>
      <c r="BT523" s="234"/>
      <c r="BU523" s="234"/>
      <c r="BV523" s="234"/>
      <c r="BW523" s="234"/>
      <c r="BX523" s="234"/>
      <c r="BY523" s="234"/>
      <c r="BZ523" s="234"/>
      <c r="CA523" s="234"/>
      <c r="CB523" s="234"/>
      <c r="CC523" s="234"/>
      <c r="CD523" s="234"/>
      <c r="CE523" s="234"/>
      <c r="CF523" s="234"/>
      <c r="CG523" s="234"/>
      <c r="CH523" s="234"/>
      <c r="CI523" s="234"/>
    </row>
    <row r="524" spans="1:87">
      <c r="A524" s="234"/>
      <c r="B524" s="252"/>
      <c r="C524" s="252"/>
      <c r="D524" s="234"/>
      <c r="E524" s="234"/>
      <c r="F524" s="234"/>
      <c r="G524" s="234"/>
      <c r="H524" s="234"/>
      <c r="I524" s="234"/>
      <c r="J524" s="234"/>
      <c r="K524" s="234"/>
      <c r="L524" s="234"/>
      <c r="M524" s="234"/>
      <c r="N524" s="234"/>
      <c r="O524" s="234"/>
      <c r="Q524" s="234"/>
      <c r="R524" s="234"/>
      <c r="S524" s="234"/>
      <c r="T524" s="234"/>
      <c r="U524" s="234"/>
      <c r="V524" s="234"/>
      <c r="W524" s="234"/>
      <c r="X524" s="234"/>
      <c r="Y524" s="234"/>
      <c r="Z524" s="234"/>
      <c r="AA524" s="234"/>
      <c r="AB524" s="234"/>
      <c r="AC524" s="234"/>
      <c r="AD524" s="234"/>
      <c r="AE524" s="234"/>
      <c r="AF524" s="234"/>
      <c r="AG524" s="234"/>
      <c r="AH524" s="234"/>
      <c r="AI524" s="234"/>
      <c r="AJ524" s="234"/>
      <c r="AK524" s="234"/>
      <c r="AL524" s="234"/>
      <c r="AM524" s="234"/>
      <c r="AN524" s="234"/>
      <c r="AO524" s="234"/>
      <c r="AP524" s="234"/>
      <c r="AQ524" s="234"/>
      <c r="AR524" s="234"/>
      <c r="AS524" s="234"/>
      <c r="AT524" s="234"/>
      <c r="AU524" s="234"/>
      <c r="AV524" s="234"/>
      <c r="AW524" s="234"/>
      <c r="AX524" s="234"/>
      <c r="AY524" s="234"/>
      <c r="AZ524" s="234"/>
      <c r="BA524" s="234"/>
      <c r="BB524" s="234"/>
      <c r="BC524" s="234"/>
      <c r="BD524" s="234"/>
      <c r="BE524" s="234"/>
      <c r="BF524" s="234"/>
      <c r="BG524" s="234"/>
      <c r="BH524" s="234"/>
      <c r="BI524" s="234"/>
      <c r="BJ524" s="234"/>
      <c r="BK524" s="234"/>
      <c r="BL524" s="234"/>
      <c r="BM524" s="234"/>
      <c r="BN524" s="234"/>
      <c r="BO524" s="234"/>
      <c r="BP524" s="234"/>
      <c r="BQ524" s="234"/>
      <c r="BR524" s="234"/>
      <c r="BS524" s="234"/>
      <c r="BT524" s="234"/>
      <c r="BU524" s="234"/>
      <c r="BV524" s="234"/>
      <c r="BW524" s="234"/>
      <c r="BX524" s="234"/>
      <c r="BY524" s="234"/>
      <c r="BZ524" s="234"/>
      <c r="CA524" s="234"/>
      <c r="CB524" s="234"/>
      <c r="CC524" s="234"/>
      <c r="CD524" s="234"/>
      <c r="CE524" s="234"/>
      <c r="CF524" s="234"/>
      <c r="CG524" s="234"/>
      <c r="CH524" s="234"/>
      <c r="CI524" s="234"/>
    </row>
    <row r="525" spans="1:87">
      <c r="A525" s="234"/>
      <c r="B525" s="252"/>
      <c r="C525" s="252"/>
      <c r="D525" s="234"/>
      <c r="E525" s="234"/>
      <c r="F525" s="234"/>
      <c r="G525" s="234"/>
      <c r="H525" s="234"/>
      <c r="I525" s="234"/>
      <c r="J525" s="234"/>
      <c r="K525" s="234"/>
      <c r="L525" s="234"/>
      <c r="M525" s="234"/>
      <c r="N525" s="234"/>
      <c r="O525" s="234"/>
      <c r="Q525" s="234"/>
      <c r="R525" s="234"/>
      <c r="S525" s="234"/>
      <c r="T525" s="234"/>
      <c r="U525" s="234"/>
      <c r="V525" s="234"/>
      <c r="W525" s="234"/>
      <c r="X525" s="234"/>
      <c r="Y525" s="234"/>
      <c r="Z525" s="234"/>
      <c r="AA525" s="234"/>
      <c r="AB525" s="234"/>
      <c r="AC525" s="234"/>
      <c r="AD525" s="234"/>
      <c r="AE525" s="234"/>
      <c r="AF525" s="234"/>
      <c r="AG525" s="234"/>
      <c r="AH525" s="234"/>
      <c r="AI525" s="234"/>
      <c r="AJ525" s="234"/>
      <c r="AK525" s="234"/>
      <c r="AL525" s="234"/>
      <c r="AM525" s="234"/>
      <c r="AN525" s="234"/>
      <c r="AO525" s="234"/>
      <c r="AP525" s="234"/>
      <c r="AQ525" s="234"/>
      <c r="AR525" s="234"/>
      <c r="AS525" s="234"/>
      <c r="AT525" s="234"/>
      <c r="AU525" s="234"/>
      <c r="AV525" s="234"/>
      <c r="AW525" s="234"/>
      <c r="AX525" s="234"/>
      <c r="AY525" s="234"/>
      <c r="AZ525" s="234"/>
      <c r="BA525" s="234"/>
      <c r="BB525" s="234"/>
      <c r="BC525" s="234"/>
      <c r="BD525" s="234"/>
      <c r="BE525" s="234"/>
      <c r="BF525" s="234"/>
      <c r="BG525" s="234"/>
      <c r="BH525" s="234"/>
      <c r="BI525" s="234"/>
      <c r="BJ525" s="234"/>
      <c r="BK525" s="234"/>
      <c r="BL525" s="234"/>
      <c r="BM525" s="234"/>
      <c r="BN525" s="234"/>
      <c r="BO525" s="234"/>
      <c r="BP525" s="234"/>
      <c r="BQ525" s="234"/>
      <c r="BR525" s="234"/>
      <c r="BS525" s="234"/>
      <c r="BT525" s="234"/>
      <c r="BU525" s="234"/>
      <c r="BV525" s="234"/>
      <c r="BW525" s="234"/>
      <c r="BX525" s="234"/>
      <c r="BY525" s="234"/>
      <c r="BZ525" s="234"/>
      <c r="CA525" s="234"/>
      <c r="CB525" s="234"/>
      <c r="CC525" s="234"/>
      <c r="CD525" s="234"/>
      <c r="CE525" s="234"/>
      <c r="CF525" s="234"/>
      <c r="CG525" s="234"/>
      <c r="CH525" s="234"/>
      <c r="CI525" s="234"/>
    </row>
    <row r="526" spans="1:87">
      <c r="A526" s="234"/>
      <c r="B526" s="252"/>
      <c r="C526" s="252"/>
      <c r="D526" s="234"/>
      <c r="E526" s="234"/>
      <c r="F526" s="234"/>
      <c r="G526" s="234"/>
      <c r="H526" s="234"/>
      <c r="I526" s="234"/>
      <c r="J526" s="234"/>
      <c r="K526" s="234"/>
      <c r="L526" s="234"/>
      <c r="M526" s="234"/>
      <c r="N526" s="234"/>
      <c r="O526" s="234"/>
      <c r="Q526" s="234"/>
      <c r="R526" s="234"/>
      <c r="S526" s="234"/>
      <c r="T526" s="234"/>
      <c r="U526" s="234"/>
      <c r="V526" s="234"/>
      <c r="W526" s="234"/>
      <c r="X526" s="234"/>
      <c r="Y526" s="234"/>
      <c r="Z526" s="234"/>
      <c r="AA526" s="234"/>
      <c r="AB526" s="234"/>
      <c r="AC526" s="234"/>
      <c r="AD526" s="234"/>
      <c r="AE526" s="234"/>
      <c r="AF526" s="234"/>
      <c r="AG526" s="234"/>
      <c r="AH526" s="234"/>
      <c r="AI526" s="234"/>
      <c r="AJ526" s="234"/>
      <c r="AK526" s="234"/>
      <c r="AL526" s="234"/>
      <c r="AM526" s="234"/>
      <c r="AN526" s="234"/>
      <c r="AO526" s="234"/>
      <c r="AP526" s="234"/>
      <c r="AQ526" s="234"/>
      <c r="AR526" s="234"/>
      <c r="AS526" s="234"/>
      <c r="AT526" s="234"/>
      <c r="AU526" s="234"/>
      <c r="AV526" s="234"/>
      <c r="AW526" s="234"/>
      <c r="AX526" s="234"/>
      <c r="AY526" s="234"/>
      <c r="AZ526" s="234"/>
      <c r="BA526" s="234"/>
      <c r="BB526" s="234"/>
      <c r="BC526" s="234"/>
      <c r="BD526" s="234"/>
      <c r="BE526" s="234"/>
      <c r="BF526" s="234"/>
      <c r="BG526" s="234"/>
      <c r="BH526" s="234"/>
      <c r="BI526" s="234"/>
      <c r="BJ526" s="234"/>
      <c r="BK526" s="234"/>
      <c r="BL526" s="234"/>
      <c r="BM526" s="234"/>
      <c r="BN526" s="234"/>
      <c r="BO526" s="234"/>
      <c r="BP526" s="234"/>
      <c r="BQ526" s="234"/>
      <c r="BR526" s="234"/>
      <c r="BS526" s="234"/>
      <c r="BT526" s="234"/>
      <c r="BU526" s="234"/>
      <c r="BV526" s="234"/>
      <c r="BW526" s="234"/>
      <c r="BX526" s="234"/>
      <c r="BY526" s="234"/>
      <c r="BZ526" s="234"/>
      <c r="CA526" s="234"/>
      <c r="CB526" s="234"/>
      <c r="CC526" s="234"/>
      <c r="CD526" s="234"/>
      <c r="CE526" s="234"/>
      <c r="CF526" s="234"/>
      <c r="CG526" s="234"/>
      <c r="CH526" s="234"/>
      <c r="CI526" s="234"/>
    </row>
    <row r="527" spans="1:87">
      <c r="A527" s="234"/>
      <c r="B527" s="252"/>
      <c r="C527" s="252"/>
      <c r="D527" s="234"/>
      <c r="E527" s="234"/>
      <c r="F527" s="234"/>
      <c r="G527" s="234"/>
      <c r="H527" s="234"/>
      <c r="I527" s="234"/>
      <c r="J527" s="234"/>
      <c r="K527" s="234"/>
      <c r="L527" s="234"/>
      <c r="M527" s="234"/>
      <c r="N527" s="234"/>
      <c r="O527" s="234"/>
      <c r="Q527" s="234"/>
      <c r="R527" s="234"/>
      <c r="S527" s="234"/>
      <c r="T527" s="234"/>
      <c r="U527" s="234"/>
      <c r="V527" s="234"/>
      <c r="W527" s="234"/>
      <c r="X527" s="234"/>
      <c r="Y527" s="234"/>
      <c r="Z527" s="234"/>
      <c r="AA527" s="234"/>
      <c r="AB527" s="234"/>
      <c r="AC527" s="234"/>
      <c r="AD527" s="234"/>
      <c r="AE527" s="234"/>
      <c r="AF527" s="234"/>
      <c r="AG527" s="234"/>
      <c r="AH527" s="234"/>
      <c r="AI527" s="234"/>
      <c r="AJ527" s="234"/>
      <c r="AK527" s="234"/>
      <c r="AL527" s="234"/>
      <c r="AM527" s="234"/>
      <c r="AN527" s="234"/>
      <c r="AO527" s="234"/>
      <c r="AP527" s="234"/>
      <c r="AQ527" s="234"/>
      <c r="AR527" s="234"/>
      <c r="AS527" s="234"/>
      <c r="AT527" s="234"/>
      <c r="AU527" s="234"/>
      <c r="AV527" s="234"/>
      <c r="AW527" s="234"/>
      <c r="AX527" s="234"/>
      <c r="AY527" s="234"/>
      <c r="AZ527" s="234"/>
      <c r="BA527" s="234"/>
      <c r="BB527" s="234"/>
      <c r="BC527" s="234"/>
      <c r="BD527" s="234"/>
      <c r="BE527" s="234"/>
      <c r="BF527" s="234"/>
      <c r="BG527" s="234"/>
      <c r="BH527" s="234"/>
      <c r="BI527" s="234"/>
      <c r="BJ527" s="234"/>
      <c r="BK527" s="234"/>
      <c r="BL527" s="234"/>
      <c r="BM527" s="234"/>
      <c r="BN527" s="234"/>
      <c r="BO527" s="234"/>
      <c r="BP527" s="234"/>
      <c r="BQ527" s="234"/>
      <c r="BR527" s="234"/>
      <c r="BS527" s="234"/>
      <c r="BT527" s="234"/>
      <c r="BU527" s="234"/>
      <c r="BV527" s="234"/>
      <c r="BW527" s="234"/>
      <c r="BX527" s="234"/>
      <c r="BY527" s="234"/>
      <c r="BZ527" s="234"/>
      <c r="CA527" s="234"/>
      <c r="CB527" s="234"/>
      <c r="CC527" s="234"/>
      <c r="CD527" s="234"/>
      <c r="CE527" s="234"/>
      <c r="CF527" s="234"/>
      <c r="CG527" s="234"/>
      <c r="CH527" s="234"/>
      <c r="CI527" s="234"/>
    </row>
    <row r="528" spans="1:87">
      <c r="A528" s="234"/>
      <c r="B528" s="252"/>
      <c r="C528" s="252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4"/>
      <c r="O528" s="234"/>
      <c r="Q528" s="234"/>
      <c r="R528" s="234"/>
      <c r="S528" s="234"/>
      <c r="T528" s="234"/>
      <c r="U528" s="234"/>
      <c r="V528" s="234"/>
      <c r="W528" s="234"/>
      <c r="X528" s="234"/>
      <c r="Y528" s="234"/>
      <c r="Z528" s="234"/>
      <c r="AA528" s="234"/>
      <c r="AB528" s="234"/>
      <c r="AC528" s="234"/>
      <c r="AD528" s="234"/>
      <c r="AE528" s="234"/>
      <c r="AF528" s="234"/>
      <c r="AG528" s="234"/>
      <c r="AH528" s="234"/>
      <c r="AI528" s="234"/>
      <c r="AJ528" s="234"/>
      <c r="AK528" s="234"/>
      <c r="AL528" s="234"/>
      <c r="AM528" s="234"/>
      <c r="AN528" s="234"/>
      <c r="AO528" s="234"/>
      <c r="AP528" s="234"/>
      <c r="AQ528" s="234"/>
      <c r="AR528" s="234"/>
      <c r="AS528" s="234"/>
      <c r="AT528" s="234"/>
      <c r="AU528" s="234"/>
      <c r="AV528" s="234"/>
      <c r="AW528" s="234"/>
      <c r="AX528" s="234"/>
      <c r="AY528" s="234"/>
      <c r="AZ528" s="234"/>
      <c r="BA528" s="234"/>
      <c r="BB528" s="234"/>
      <c r="BC528" s="234"/>
      <c r="BD528" s="234"/>
      <c r="BE528" s="234"/>
      <c r="BF528" s="234"/>
      <c r="BG528" s="234"/>
      <c r="BH528" s="234"/>
      <c r="BI528" s="234"/>
      <c r="BJ528" s="234"/>
      <c r="BK528" s="234"/>
      <c r="BL528" s="234"/>
      <c r="BM528" s="234"/>
      <c r="BN528" s="234"/>
      <c r="BO528" s="234"/>
      <c r="BP528" s="234"/>
      <c r="BQ528" s="234"/>
      <c r="BR528" s="234"/>
      <c r="BS528" s="234"/>
      <c r="BT528" s="234"/>
      <c r="BU528" s="234"/>
      <c r="BV528" s="234"/>
      <c r="BW528" s="234"/>
      <c r="BX528" s="234"/>
      <c r="BY528" s="234"/>
      <c r="BZ528" s="234"/>
      <c r="CA528" s="234"/>
      <c r="CB528" s="234"/>
      <c r="CC528" s="234"/>
      <c r="CD528" s="234"/>
      <c r="CE528" s="234"/>
      <c r="CF528" s="234"/>
      <c r="CG528" s="234"/>
      <c r="CH528" s="234"/>
      <c r="CI528" s="234"/>
    </row>
    <row r="529" spans="1:87">
      <c r="A529" s="234"/>
      <c r="B529" s="252"/>
      <c r="C529" s="252"/>
      <c r="D529" s="234"/>
      <c r="E529" s="234"/>
      <c r="F529" s="234"/>
      <c r="G529" s="234"/>
      <c r="H529" s="234"/>
      <c r="I529" s="234"/>
      <c r="J529" s="234"/>
      <c r="K529" s="234"/>
      <c r="L529" s="234"/>
      <c r="M529" s="234"/>
      <c r="N529" s="234"/>
      <c r="O529" s="234"/>
      <c r="Q529" s="234"/>
      <c r="R529" s="234"/>
      <c r="S529" s="234"/>
      <c r="T529" s="234"/>
      <c r="U529" s="234"/>
      <c r="V529" s="234"/>
      <c r="W529" s="234"/>
      <c r="X529" s="234"/>
      <c r="Y529" s="234"/>
      <c r="Z529" s="234"/>
      <c r="AA529" s="234"/>
      <c r="AB529" s="234"/>
      <c r="AC529" s="234"/>
      <c r="AD529" s="234"/>
      <c r="AE529" s="234"/>
      <c r="AF529" s="234"/>
      <c r="AG529" s="234"/>
      <c r="AH529" s="234"/>
      <c r="AI529" s="234"/>
      <c r="AJ529" s="234"/>
      <c r="AK529" s="234"/>
      <c r="AL529" s="234"/>
      <c r="AM529" s="234"/>
      <c r="AN529" s="234"/>
      <c r="AO529" s="234"/>
      <c r="AP529" s="234"/>
      <c r="AQ529" s="234"/>
      <c r="AR529" s="234"/>
      <c r="AS529" s="234"/>
      <c r="AT529" s="234"/>
      <c r="AU529" s="234"/>
      <c r="AV529" s="234"/>
      <c r="AW529" s="234"/>
      <c r="AX529" s="234"/>
      <c r="AY529" s="234"/>
      <c r="AZ529" s="234"/>
      <c r="BA529" s="234"/>
      <c r="BB529" s="234"/>
      <c r="BC529" s="234"/>
      <c r="BD529" s="234"/>
      <c r="BE529" s="234"/>
      <c r="BF529" s="234"/>
      <c r="BG529" s="234"/>
      <c r="BH529" s="234"/>
      <c r="BI529" s="234"/>
      <c r="BJ529" s="234"/>
      <c r="BK529" s="234"/>
      <c r="BL529" s="234"/>
      <c r="BM529" s="234"/>
      <c r="BN529" s="234"/>
      <c r="BO529" s="234"/>
      <c r="BP529" s="234"/>
      <c r="BQ529" s="234"/>
      <c r="BR529" s="234"/>
      <c r="BS529" s="234"/>
      <c r="BT529" s="234"/>
      <c r="BU529" s="234"/>
      <c r="BV529" s="234"/>
      <c r="BW529" s="234"/>
      <c r="BX529" s="234"/>
      <c r="BY529" s="234"/>
      <c r="BZ529" s="234"/>
      <c r="CA529" s="234"/>
      <c r="CB529" s="234"/>
      <c r="CC529" s="234"/>
      <c r="CD529" s="234"/>
      <c r="CE529" s="234"/>
      <c r="CF529" s="234"/>
      <c r="CG529" s="234"/>
      <c r="CH529" s="234"/>
      <c r="CI529" s="234"/>
    </row>
    <row r="530" spans="1:87">
      <c r="A530" s="234"/>
      <c r="B530" s="252"/>
      <c r="C530" s="252"/>
      <c r="D530" s="234"/>
      <c r="E530" s="234"/>
      <c r="F530" s="234"/>
      <c r="G530" s="234"/>
      <c r="H530" s="234"/>
      <c r="I530" s="234"/>
      <c r="J530" s="234"/>
      <c r="K530" s="234"/>
      <c r="L530" s="234"/>
      <c r="M530" s="234"/>
      <c r="N530" s="234"/>
      <c r="O530" s="234"/>
      <c r="Q530" s="234"/>
      <c r="R530" s="234"/>
      <c r="S530" s="234"/>
      <c r="T530" s="234"/>
      <c r="U530" s="234"/>
      <c r="V530" s="234"/>
      <c r="W530" s="234"/>
      <c r="X530" s="234"/>
      <c r="Y530" s="234"/>
      <c r="Z530" s="234"/>
      <c r="AA530" s="234"/>
      <c r="AB530" s="234"/>
      <c r="AC530" s="234"/>
      <c r="AD530" s="234"/>
      <c r="AE530" s="234"/>
      <c r="AF530" s="234"/>
      <c r="AG530" s="234"/>
      <c r="AH530" s="234"/>
      <c r="AI530" s="234"/>
      <c r="AJ530" s="234"/>
      <c r="AK530" s="234"/>
      <c r="AL530" s="234"/>
      <c r="AM530" s="234"/>
      <c r="AN530" s="234"/>
      <c r="AO530" s="234"/>
      <c r="AP530" s="234"/>
      <c r="AQ530" s="234"/>
      <c r="AR530" s="234"/>
      <c r="AS530" s="234"/>
      <c r="AT530" s="234"/>
      <c r="AU530" s="234"/>
      <c r="AV530" s="234"/>
      <c r="AW530" s="234"/>
      <c r="AX530" s="234"/>
      <c r="AY530" s="234"/>
      <c r="AZ530" s="234"/>
      <c r="BA530" s="234"/>
      <c r="BB530" s="234"/>
      <c r="BC530" s="234"/>
      <c r="BD530" s="234"/>
      <c r="BE530" s="234"/>
      <c r="BF530" s="234"/>
      <c r="BG530" s="234"/>
      <c r="BH530" s="234"/>
      <c r="BI530" s="234"/>
      <c r="BJ530" s="234"/>
      <c r="BK530" s="234"/>
      <c r="BL530" s="234"/>
      <c r="BM530" s="234"/>
      <c r="BN530" s="234"/>
      <c r="BO530" s="234"/>
      <c r="BP530" s="234"/>
      <c r="BQ530" s="234"/>
      <c r="BR530" s="234"/>
      <c r="BS530" s="234"/>
      <c r="BT530" s="234"/>
      <c r="BU530" s="234"/>
      <c r="BV530" s="234"/>
      <c r="BW530" s="234"/>
      <c r="BX530" s="234"/>
      <c r="BY530" s="234"/>
      <c r="BZ530" s="234"/>
      <c r="CA530" s="234"/>
      <c r="CB530" s="234"/>
      <c r="CC530" s="234"/>
      <c r="CD530" s="234"/>
      <c r="CE530" s="234"/>
      <c r="CF530" s="234"/>
      <c r="CG530" s="234"/>
      <c r="CH530" s="234"/>
      <c r="CI530" s="234"/>
    </row>
    <row r="531" spans="1:87">
      <c r="A531" s="234"/>
      <c r="B531" s="252"/>
      <c r="C531" s="252"/>
      <c r="D531" s="234"/>
      <c r="E531" s="234"/>
      <c r="F531" s="234"/>
      <c r="G531" s="234"/>
      <c r="H531" s="234"/>
      <c r="I531" s="234"/>
      <c r="J531" s="234"/>
      <c r="K531" s="234"/>
      <c r="L531" s="234"/>
      <c r="M531" s="234"/>
      <c r="N531" s="234"/>
      <c r="O531" s="234"/>
      <c r="Q531" s="234"/>
      <c r="R531" s="234"/>
      <c r="S531" s="234"/>
      <c r="T531" s="234"/>
      <c r="U531" s="234"/>
      <c r="V531" s="234"/>
      <c r="W531" s="234"/>
      <c r="X531" s="234"/>
      <c r="Y531" s="234"/>
      <c r="Z531" s="234"/>
      <c r="AA531" s="234"/>
      <c r="AB531" s="234"/>
      <c r="AC531" s="234"/>
      <c r="AD531" s="234"/>
      <c r="AE531" s="234"/>
      <c r="AF531" s="234"/>
      <c r="AG531" s="234"/>
      <c r="AH531" s="234"/>
      <c r="AI531" s="234"/>
      <c r="AJ531" s="234"/>
      <c r="AK531" s="234"/>
      <c r="AL531" s="234"/>
      <c r="AM531" s="234"/>
      <c r="AN531" s="234"/>
      <c r="AO531" s="234"/>
      <c r="AP531" s="234"/>
      <c r="AQ531" s="234"/>
      <c r="AR531" s="234"/>
      <c r="AS531" s="234"/>
      <c r="AT531" s="234"/>
      <c r="AU531" s="234"/>
      <c r="AV531" s="234"/>
      <c r="AW531" s="234"/>
      <c r="AX531" s="234"/>
      <c r="AY531" s="234"/>
      <c r="AZ531" s="234"/>
      <c r="BA531" s="234"/>
      <c r="BB531" s="234"/>
      <c r="BC531" s="234"/>
      <c r="BD531" s="234"/>
      <c r="BE531" s="234"/>
      <c r="BF531" s="234"/>
      <c r="BG531" s="234"/>
      <c r="BH531" s="234"/>
      <c r="BI531" s="234"/>
      <c r="BJ531" s="234"/>
      <c r="BK531" s="234"/>
      <c r="BL531" s="234"/>
      <c r="BM531" s="234"/>
      <c r="BN531" s="234"/>
      <c r="BO531" s="234"/>
      <c r="BP531" s="234"/>
      <c r="BQ531" s="234"/>
      <c r="BR531" s="234"/>
      <c r="BS531" s="234"/>
      <c r="BT531" s="234"/>
      <c r="BU531" s="234"/>
      <c r="BV531" s="234"/>
      <c r="BW531" s="234"/>
      <c r="BX531" s="234"/>
      <c r="BY531" s="234"/>
      <c r="BZ531" s="234"/>
      <c r="CA531" s="234"/>
      <c r="CB531" s="234"/>
      <c r="CC531" s="234"/>
      <c r="CD531" s="234"/>
      <c r="CE531" s="234"/>
      <c r="CF531" s="234"/>
      <c r="CG531" s="234"/>
      <c r="CH531" s="234"/>
      <c r="CI531" s="234"/>
    </row>
    <row r="532" spans="1:87">
      <c r="A532" s="234"/>
      <c r="B532" s="252"/>
      <c r="C532" s="252"/>
      <c r="D532" s="234"/>
      <c r="E532" s="234"/>
      <c r="F532" s="234"/>
      <c r="G532" s="234"/>
      <c r="H532" s="234"/>
      <c r="I532" s="234"/>
      <c r="J532" s="234"/>
      <c r="K532" s="234"/>
      <c r="L532" s="234"/>
      <c r="M532" s="234"/>
      <c r="N532" s="234"/>
      <c r="O532" s="234"/>
      <c r="Q532" s="234"/>
      <c r="R532" s="234"/>
      <c r="S532" s="234"/>
      <c r="T532" s="234"/>
      <c r="U532" s="234"/>
      <c r="V532" s="234"/>
      <c r="W532" s="234"/>
      <c r="X532" s="234"/>
      <c r="Y532" s="234"/>
      <c r="Z532" s="234"/>
      <c r="AA532" s="234"/>
      <c r="AB532" s="234"/>
      <c r="AC532" s="234"/>
      <c r="AD532" s="234"/>
      <c r="AE532" s="234"/>
      <c r="AF532" s="234"/>
      <c r="AG532" s="234"/>
      <c r="AH532" s="234"/>
      <c r="AI532" s="234"/>
      <c r="AJ532" s="234"/>
      <c r="AK532" s="234"/>
      <c r="AL532" s="234"/>
      <c r="AM532" s="234"/>
      <c r="AN532" s="234"/>
      <c r="AO532" s="234"/>
      <c r="AP532" s="234"/>
      <c r="AQ532" s="234"/>
      <c r="AR532" s="234"/>
      <c r="AS532" s="234"/>
      <c r="AT532" s="234"/>
      <c r="AU532" s="234"/>
      <c r="AV532" s="234"/>
      <c r="AW532" s="234"/>
      <c r="AX532" s="234"/>
      <c r="AY532" s="234"/>
      <c r="AZ532" s="234"/>
      <c r="BA532" s="234"/>
      <c r="BB532" s="234"/>
      <c r="BC532" s="234"/>
      <c r="BD532" s="234"/>
      <c r="BE532" s="234"/>
      <c r="BF532" s="234"/>
      <c r="BG532" s="234"/>
      <c r="BH532" s="234"/>
      <c r="BI532" s="234"/>
      <c r="BJ532" s="234"/>
      <c r="BK532" s="234"/>
      <c r="BL532" s="234"/>
      <c r="BM532" s="234"/>
      <c r="BN532" s="234"/>
      <c r="BO532" s="234"/>
      <c r="BP532" s="234"/>
      <c r="BQ532" s="234"/>
      <c r="BR532" s="234"/>
      <c r="BS532" s="234"/>
      <c r="BT532" s="234"/>
      <c r="BU532" s="234"/>
      <c r="BV532" s="234"/>
      <c r="BW532" s="234"/>
      <c r="BX532" s="234"/>
      <c r="BY532" s="234"/>
      <c r="BZ532" s="234"/>
      <c r="CA532" s="234"/>
      <c r="CB532" s="234"/>
      <c r="CC532" s="234"/>
      <c r="CD532" s="234"/>
      <c r="CE532" s="234"/>
      <c r="CF532" s="234"/>
      <c r="CG532" s="234"/>
      <c r="CH532" s="234"/>
      <c r="CI532" s="234"/>
    </row>
    <row r="533" spans="1:87">
      <c r="A533" s="234"/>
      <c r="B533" s="252"/>
      <c r="C533" s="252"/>
      <c r="D533" s="234"/>
      <c r="E533" s="234"/>
      <c r="F533" s="234"/>
      <c r="G533" s="234"/>
      <c r="H533" s="234"/>
      <c r="I533" s="234"/>
      <c r="J533" s="234"/>
      <c r="K533" s="234"/>
      <c r="L533" s="234"/>
      <c r="M533" s="234"/>
      <c r="N533" s="234"/>
      <c r="O533" s="234"/>
      <c r="Q533" s="234"/>
      <c r="R533" s="234"/>
      <c r="S533" s="234"/>
      <c r="T533" s="234"/>
      <c r="U533" s="234"/>
      <c r="V533" s="234"/>
      <c r="W533" s="234"/>
      <c r="X533" s="234"/>
      <c r="Y533" s="234"/>
      <c r="Z533" s="234"/>
      <c r="AA533" s="234"/>
      <c r="AB533" s="234"/>
      <c r="AC533" s="234"/>
      <c r="AD533" s="234"/>
      <c r="AE533" s="234"/>
      <c r="AF533" s="234"/>
      <c r="AG533" s="234"/>
      <c r="AH533" s="234"/>
      <c r="AI533" s="234"/>
      <c r="AJ533" s="234"/>
      <c r="AK533" s="234"/>
      <c r="AL533" s="234"/>
      <c r="AM533" s="234"/>
      <c r="AN533" s="234"/>
      <c r="AO533" s="234"/>
      <c r="AP533" s="234"/>
      <c r="AQ533" s="234"/>
      <c r="AR533" s="234"/>
      <c r="AS533" s="234"/>
      <c r="AT533" s="234"/>
      <c r="AU533" s="234"/>
      <c r="AV533" s="234"/>
      <c r="AW533" s="234"/>
      <c r="AX533" s="234"/>
      <c r="AY533" s="234"/>
      <c r="AZ533" s="234"/>
      <c r="BA533" s="234"/>
      <c r="BB533" s="234"/>
      <c r="BC533" s="234"/>
      <c r="BD533" s="234"/>
      <c r="BE533" s="234"/>
      <c r="BF533" s="234"/>
      <c r="BG533" s="234"/>
      <c r="BH533" s="234"/>
      <c r="BI533" s="234"/>
      <c r="BJ533" s="234"/>
      <c r="BK533" s="234"/>
      <c r="BL533" s="234"/>
      <c r="BM533" s="234"/>
      <c r="BN533" s="234"/>
      <c r="BO533" s="234"/>
      <c r="BP533" s="234"/>
      <c r="BQ533" s="234"/>
      <c r="BR533" s="234"/>
      <c r="BS533" s="234"/>
      <c r="BT533" s="234"/>
      <c r="BU533" s="234"/>
      <c r="BV533" s="234"/>
      <c r="BW533" s="234"/>
      <c r="BX533" s="234"/>
      <c r="BY533" s="234"/>
      <c r="BZ533" s="234"/>
      <c r="CA533" s="234"/>
      <c r="CB533" s="234"/>
      <c r="CC533" s="234"/>
      <c r="CD533" s="234"/>
      <c r="CE533" s="234"/>
      <c r="CF533" s="234"/>
      <c r="CG533" s="234"/>
      <c r="CH533" s="234"/>
      <c r="CI533" s="234"/>
    </row>
    <row r="534" spans="1:87">
      <c r="A534" s="234"/>
      <c r="B534" s="252"/>
      <c r="C534" s="252"/>
      <c r="D534" s="234"/>
      <c r="E534" s="234"/>
      <c r="F534" s="234"/>
      <c r="G534" s="234"/>
      <c r="H534" s="234"/>
      <c r="I534" s="234"/>
      <c r="J534" s="234"/>
      <c r="K534" s="234"/>
      <c r="L534" s="234"/>
      <c r="M534" s="234"/>
      <c r="N534" s="234"/>
      <c r="O534" s="234"/>
      <c r="Q534" s="234"/>
      <c r="R534" s="234"/>
      <c r="S534" s="234"/>
      <c r="T534" s="234"/>
      <c r="U534" s="234"/>
      <c r="V534" s="234"/>
      <c r="W534" s="234"/>
      <c r="X534" s="234"/>
      <c r="Y534" s="234"/>
      <c r="Z534" s="234"/>
      <c r="AA534" s="234"/>
      <c r="AB534" s="234"/>
      <c r="AC534" s="234"/>
      <c r="AD534" s="234"/>
      <c r="AE534" s="234"/>
      <c r="AF534" s="234"/>
      <c r="AG534" s="234"/>
      <c r="AH534" s="234"/>
      <c r="AI534" s="234"/>
      <c r="AJ534" s="234"/>
      <c r="AK534" s="234"/>
      <c r="AL534" s="234"/>
      <c r="AM534" s="234"/>
      <c r="AN534" s="234"/>
      <c r="AO534" s="234"/>
      <c r="AP534" s="234"/>
      <c r="AQ534" s="234"/>
      <c r="AR534" s="234"/>
      <c r="AS534" s="234"/>
      <c r="AT534" s="234"/>
      <c r="AU534" s="234"/>
      <c r="AV534" s="234"/>
      <c r="AW534" s="234"/>
      <c r="AX534" s="234"/>
      <c r="AY534" s="234"/>
      <c r="AZ534" s="234"/>
      <c r="BA534" s="234"/>
      <c r="BB534" s="234"/>
      <c r="BC534" s="234"/>
      <c r="BD534" s="234"/>
      <c r="BE534" s="234"/>
      <c r="BF534" s="234"/>
      <c r="BG534" s="234"/>
      <c r="BH534" s="234"/>
      <c r="BI534" s="234"/>
      <c r="BJ534" s="234"/>
      <c r="BK534" s="234"/>
      <c r="BL534" s="234"/>
      <c r="BM534" s="234"/>
      <c r="BN534" s="234"/>
      <c r="BO534" s="234"/>
      <c r="BP534" s="234"/>
      <c r="BQ534" s="234"/>
      <c r="BR534" s="234"/>
      <c r="BS534" s="234"/>
      <c r="BT534" s="234"/>
      <c r="BU534" s="234"/>
      <c r="BV534" s="234"/>
      <c r="BW534" s="234"/>
      <c r="BX534" s="234"/>
      <c r="BY534" s="234"/>
      <c r="BZ534" s="234"/>
      <c r="CA534" s="234"/>
      <c r="CB534" s="234"/>
      <c r="CC534" s="234"/>
      <c r="CD534" s="234"/>
      <c r="CE534" s="234"/>
      <c r="CF534" s="234"/>
      <c r="CG534" s="234"/>
      <c r="CH534" s="234"/>
      <c r="CI534" s="234"/>
    </row>
    <row r="535" spans="1:87">
      <c r="A535" s="234"/>
      <c r="B535" s="252"/>
      <c r="C535" s="252"/>
      <c r="D535" s="234"/>
      <c r="E535" s="234"/>
      <c r="F535" s="234"/>
      <c r="G535" s="234"/>
      <c r="H535" s="234"/>
      <c r="I535" s="234"/>
      <c r="J535" s="234"/>
      <c r="K535" s="234"/>
      <c r="L535" s="234"/>
      <c r="M535" s="234"/>
      <c r="N535" s="234"/>
      <c r="O535" s="234"/>
      <c r="Q535" s="234"/>
      <c r="R535" s="234"/>
      <c r="S535" s="234"/>
      <c r="T535" s="234"/>
      <c r="U535" s="234"/>
      <c r="V535" s="234"/>
      <c r="W535" s="234"/>
      <c r="X535" s="234"/>
      <c r="Y535" s="234"/>
      <c r="Z535" s="234"/>
      <c r="AA535" s="234"/>
      <c r="AB535" s="234"/>
      <c r="AC535" s="234"/>
      <c r="AD535" s="234"/>
      <c r="AE535" s="234"/>
      <c r="AF535" s="234"/>
      <c r="AG535" s="234"/>
      <c r="AH535" s="234"/>
      <c r="AI535" s="234"/>
      <c r="AJ535" s="234"/>
      <c r="AK535" s="234"/>
      <c r="AL535" s="234"/>
      <c r="AM535" s="234"/>
      <c r="AN535" s="234"/>
      <c r="AO535" s="234"/>
      <c r="AP535" s="234"/>
      <c r="AQ535" s="234"/>
      <c r="AR535" s="234"/>
      <c r="AS535" s="234"/>
      <c r="AT535" s="234"/>
      <c r="AU535" s="234"/>
      <c r="AV535" s="234"/>
      <c r="AW535" s="234"/>
      <c r="AX535" s="234"/>
      <c r="AY535" s="234"/>
      <c r="AZ535" s="234"/>
      <c r="BA535" s="234"/>
      <c r="BB535" s="234"/>
      <c r="BC535" s="234"/>
      <c r="BD535" s="234"/>
      <c r="BE535" s="234"/>
      <c r="BF535" s="234"/>
      <c r="BG535" s="234"/>
      <c r="BH535" s="234"/>
      <c r="BI535" s="234"/>
      <c r="BJ535" s="234"/>
      <c r="BK535" s="234"/>
      <c r="BL535" s="234"/>
      <c r="BM535" s="234"/>
      <c r="BN535" s="234"/>
      <c r="BO535" s="234"/>
      <c r="BP535" s="234"/>
      <c r="BQ535" s="234"/>
      <c r="BR535" s="234"/>
      <c r="BS535" s="234"/>
      <c r="BT535" s="234"/>
      <c r="BU535" s="234"/>
      <c r="BV535" s="234"/>
      <c r="BW535" s="234"/>
      <c r="BX535" s="234"/>
      <c r="BY535" s="234"/>
      <c r="BZ535" s="234"/>
      <c r="CA535" s="234"/>
      <c r="CB535" s="234"/>
      <c r="CC535" s="234"/>
      <c r="CD535" s="234"/>
      <c r="CE535" s="234"/>
      <c r="CF535" s="234"/>
      <c r="CG535" s="234"/>
      <c r="CH535" s="234"/>
      <c r="CI535" s="234"/>
    </row>
    <row r="536" spans="1:87">
      <c r="A536" s="234"/>
      <c r="B536" s="252"/>
      <c r="C536" s="252"/>
      <c r="D536" s="234"/>
      <c r="E536" s="234"/>
      <c r="F536" s="234"/>
      <c r="G536" s="234"/>
      <c r="H536" s="234"/>
      <c r="I536" s="234"/>
      <c r="J536" s="234"/>
      <c r="K536" s="234"/>
      <c r="L536" s="234"/>
      <c r="M536" s="234"/>
      <c r="N536" s="234"/>
      <c r="O536" s="234"/>
      <c r="Q536" s="234"/>
      <c r="R536" s="234"/>
      <c r="S536" s="234"/>
      <c r="T536" s="234"/>
      <c r="U536" s="234"/>
      <c r="V536" s="234"/>
      <c r="W536" s="234"/>
      <c r="X536" s="234"/>
      <c r="Y536" s="234"/>
      <c r="Z536" s="234"/>
      <c r="AA536" s="234"/>
      <c r="AB536" s="234"/>
      <c r="AC536" s="234"/>
      <c r="AD536" s="234"/>
      <c r="AE536" s="234"/>
      <c r="AF536" s="234"/>
      <c r="AG536" s="234"/>
      <c r="AH536" s="234"/>
      <c r="AI536" s="234"/>
      <c r="AJ536" s="234"/>
      <c r="AK536" s="234"/>
      <c r="AL536" s="234"/>
      <c r="AM536" s="234"/>
      <c r="AN536" s="234"/>
      <c r="AO536" s="234"/>
      <c r="AP536" s="234"/>
      <c r="AQ536" s="234"/>
      <c r="AR536" s="234"/>
      <c r="AS536" s="234"/>
      <c r="AT536" s="234"/>
      <c r="AU536" s="234"/>
      <c r="AV536" s="234"/>
      <c r="AW536" s="234"/>
      <c r="AX536" s="234"/>
      <c r="AY536" s="234"/>
      <c r="AZ536" s="234"/>
      <c r="BA536" s="234"/>
      <c r="BB536" s="234"/>
      <c r="BC536" s="234"/>
      <c r="BD536" s="234"/>
      <c r="BE536" s="234"/>
      <c r="BF536" s="234"/>
      <c r="BG536" s="234"/>
      <c r="BH536" s="234"/>
      <c r="BI536" s="234"/>
      <c r="BJ536" s="234"/>
      <c r="BK536" s="234"/>
      <c r="BL536" s="234"/>
      <c r="BM536" s="234"/>
      <c r="BN536" s="234"/>
      <c r="BO536" s="234"/>
      <c r="BP536" s="234"/>
      <c r="BQ536" s="234"/>
      <c r="BR536" s="234"/>
      <c r="BS536" s="234"/>
      <c r="BT536" s="234"/>
      <c r="BU536" s="234"/>
      <c r="BV536" s="234"/>
      <c r="BW536" s="234"/>
      <c r="BX536" s="234"/>
      <c r="BY536" s="234"/>
      <c r="BZ536" s="234"/>
      <c r="CA536" s="234"/>
      <c r="CB536" s="234"/>
      <c r="CC536" s="234"/>
      <c r="CD536" s="234"/>
      <c r="CE536" s="234"/>
      <c r="CF536" s="234"/>
      <c r="CG536" s="234"/>
      <c r="CH536" s="234"/>
      <c r="CI536" s="234"/>
    </row>
    <row r="537" spans="1:87">
      <c r="A537" s="234"/>
      <c r="B537" s="252"/>
      <c r="C537" s="252"/>
      <c r="D537" s="234"/>
      <c r="E537" s="234"/>
      <c r="F537" s="234"/>
      <c r="G537" s="234"/>
      <c r="H537" s="234"/>
      <c r="I537" s="234"/>
      <c r="J537" s="234"/>
      <c r="K537" s="234"/>
      <c r="L537" s="234"/>
      <c r="M537" s="234"/>
      <c r="N537" s="234"/>
      <c r="O537" s="234"/>
      <c r="Q537" s="234"/>
      <c r="R537" s="234"/>
      <c r="S537" s="234"/>
      <c r="T537" s="234"/>
      <c r="U537" s="234"/>
      <c r="V537" s="234"/>
      <c r="W537" s="234"/>
      <c r="X537" s="234"/>
      <c r="Y537" s="234"/>
      <c r="Z537" s="234"/>
      <c r="AA537" s="234"/>
      <c r="AB537" s="234"/>
      <c r="AC537" s="234"/>
      <c r="AD537" s="234"/>
      <c r="AE537" s="234"/>
      <c r="AF537" s="234"/>
      <c r="AG537" s="234"/>
      <c r="AH537" s="234"/>
      <c r="AI537" s="234"/>
      <c r="AJ537" s="234"/>
      <c r="AK537" s="234"/>
      <c r="AL537" s="234"/>
      <c r="AM537" s="234"/>
      <c r="AN537" s="234"/>
      <c r="AO537" s="234"/>
      <c r="AP537" s="234"/>
      <c r="AQ537" s="234"/>
      <c r="AR537" s="234"/>
      <c r="AS537" s="234"/>
      <c r="AT537" s="234"/>
      <c r="AU537" s="234"/>
      <c r="AV537" s="234"/>
      <c r="AW537" s="234"/>
      <c r="AX537" s="234"/>
      <c r="AY537" s="234"/>
      <c r="AZ537" s="234"/>
      <c r="BA537" s="234"/>
      <c r="BB537" s="234"/>
      <c r="BC537" s="234"/>
      <c r="BD537" s="234"/>
      <c r="BE537" s="234"/>
      <c r="BF537" s="234"/>
      <c r="BG537" s="234"/>
      <c r="BH537" s="234"/>
      <c r="BI537" s="234"/>
      <c r="BJ537" s="234"/>
      <c r="BK537" s="234"/>
      <c r="BL537" s="234"/>
      <c r="BM537" s="234"/>
      <c r="BN537" s="234"/>
      <c r="BO537" s="234"/>
      <c r="BP537" s="234"/>
      <c r="BQ537" s="234"/>
      <c r="BR537" s="234"/>
      <c r="BS537" s="234"/>
      <c r="BT537" s="234"/>
      <c r="BU537" s="234"/>
      <c r="BV537" s="234"/>
      <c r="BW537" s="234"/>
      <c r="BX537" s="234"/>
      <c r="BY537" s="234"/>
      <c r="BZ537" s="234"/>
      <c r="CA537" s="234"/>
      <c r="CB537" s="234"/>
      <c r="CC537" s="234"/>
      <c r="CD537" s="234"/>
      <c r="CE537" s="234"/>
      <c r="CF537" s="234"/>
      <c r="CG537" s="234"/>
      <c r="CH537" s="234"/>
      <c r="CI537" s="234"/>
    </row>
    <row r="538" spans="1:87">
      <c r="A538" s="234"/>
      <c r="B538" s="252"/>
      <c r="C538" s="252"/>
      <c r="D538" s="234"/>
      <c r="E538" s="234"/>
      <c r="F538" s="234"/>
      <c r="G538" s="234"/>
      <c r="H538" s="234"/>
      <c r="I538" s="234"/>
      <c r="J538" s="234"/>
      <c r="K538" s="234"/>
      <c r="L538" s="234"/>
      <c r="M538" s="234"/>
      <c r="N538" s="234"/>
      <c r="O538" s="234"/>
      <c r="Q538" s="234"/>
      <c r="R538" s="234"/>
      <c r="S538" s="234"/>
      <c r="T538" s="234"/>
      <c r="U538" s="234"/>
      <c r="V538" s="234"/>
      <c r="W538" s="234"/>
      <c r="X538" s="234"/>
      <c r="Y538" s="234"/>
      <c r="Z538" s="234"/>
      <c r="AA538" s="234"/>
      <c r="AB538" s="234"/>
      <c r="AC538" s="234"/>
      <c r="AD538" s="234"/>
      <c r="AE538" s="234"/>
      <c r="AF538" s="234"/>
      <c r="AG538" s="234"/>
      <c r="AH538" s="234"/>
      <c r="AI538" s="234"/>
      <c r="AJ538" s="234"/>
      <c r="AK538" s="234"/>
      <c r="AL538" s="234"/>
      <c r="AM538" s="234"/>
      <c r="AN538" s="234"/>
      <c r="AO538" s="234"/>
      <c r="AP538" s="234"/>
      <c r="AQ538" s="234"/>
      <c r="AR538" s="234"/>
      <c r="AS538" s="234"/>
      <c r="AT538" s="234"/>
      <c r="AU538" s="234"/>
      <c r="AV538" s="234"/>
      <c r="AW538" s="234"/>
      <c r="AX538" s="234"/>
      <c r="AY538" s="234"/>
      <c r="AZ538" s="234"/>
      <c r="BA538" s="234"/>
      <c r="BB538" s="234"/>
      <c r="BC538" s="234"/>
      <c r="BD538" s="234"/>
      <c r="BE538" s="234"/>
      <c r="BF538" s="234"/>
      <c r="BG538" s="234"/>
      <c r="BH538" s="234"/>
      <c r="BI538" s="234"/>
      <c r="BJ538" s="234"/>
      <c r="BK538" s="234"/>
      <c r="BL538" s="234"/>
      <c r="BM538" s="234"/>
      <c r="BN538" s="234"/>
      <c r="BO538" s="234"/>
      <c r="BP538" s="234"/>
      <c r="BQ538" s="234"/>
      <c r="BR538" s="234"/>
      <c r="BS538" s="234"/>
      <c r="BT538" s="234"/>
      <c r="BU538" s="234"/>
      <c r="BV538" s="234"/>
      <c r="BW538" s="234"/>
      <c r="BX538" s="234"/>
      <c r="BY538" s="234"/>
      <c r="BZ538" s="234"/>
      <c r="CA538" s="234"/>
      <c r="CB538" s="234"/>
      <c r="CC538" s="234"/>
      <c r="CD538" s="234"/>
      <c r="CE538" s="234"/>
      <c r="CF538" s="234"/>
      <c r="CG538" s="234"/>
      <c r="CH538" s="234"/>
      <c r="CI538" s="234"/>
    </row>
    <row r="539" spans="1:87">
      <c r="A539" s="234"/>
      <c r="B539" s="252"/>
      <c r="C539" s="252"/>
      <c r="D539" s="234"/>
      <c r="E539" s="234"/>
      <c r="F539" s="234"/>
      <c r="G539" s="234"/>
      <c r="H539" s="234"/>
      <c r="I539" s="234"/>
      <c r="J539" s="234"/>
      <c r="K539" s="234"/>
      <c r="L539" s="234"/>
      <c r="M539" s="234"/>
      <c r="N539" s="234"/>
      <c r="O539" s="234"/>
      <c r="Q539" s="234"/>
      <c r="R539" s="234"/>
      <c r="S539" s="234"/>
      <c r="T539" s="234"/>
      <c r="U539" s="234"/>
      <c r="V539" s="234"/>
      <c r="W539" s="234"/>
      <c r="X539" s="234"/>
      <c r="Y539" s="234"/>
      <c r="Z539" s="234"/>
      <c r="AA539" s="234"/>
      <c r="AB539" s="234"/>
      <c r="AC539" s="234"/>
      <c r="AD539" s="234"/>
      <c r="AE539" s="234"/>
      <c r="AF539" s="234"/>
      <c r="AG539" s="234"/>
      <c r="AH539" s="234"/>
      <c r="AI539" s="234"/>
      <c r="AJ539" s="234"/>
      <c r="AK539" s="234"/>
      <c r="AL539" s="234"/>
      <c r="AM539" s="234"/>
      <c r="AN539" s="234"/>
      <c r="AO539" s="234"/>
      <c r="AP539" s="234"/>
      <c r="AQ539" s="234"/>
      <c r="AR539" s="234"/>
      <c r="AS539" s="234"/>
      <c r="AT539" s="234"/>
      <c r="AU539" s="234"/>
      <c r="AV539" s="234"/>
      <c r="AW539" s="234"/>
      <c r="AX539" s="234"/>
      <c r="AY539" s="234"/>
      <c r="AZ539" s="234"/>
      <c r="BA539" s="234"/>
      <c r="BB539" s="234"/>
      <c r="BC539" s="234"/>
      <c r="BD539" s="234"/>
      <c r="BE539" s="234"/>
      <c r="BF539" s="234"/>
      <c r="BG539" s="234"/>
      <c r="BH539" s="234"/>
      <c r="BI539" s="234"/>
      <c r="BJ539" s="234"/>
      <c r="BK539" s="234"/>
      <c r="BL539" s="234"/>
      <c r="BM539" s="234"/>
      <c r="BN539" s="234"/>
      <c r="BO539" s="234"/>
      <c r="BP539" s="234"/>
      <c r="BQ539" s="234"/>
      <c r="BR539" s="234"/>
      <c r="BS539" s="234"/>
      <c r="BT539" s="234"/>
      <c r="BU539" s="234"/>
      <c r="BV539" s="234"/>
      <c r="BW539" s="234"/>
      <c r="BX539" s="234"/>
      <c r="BY539" s="234"/>
      <c r="BZ539" s="234"/>
      <c r="CA539" s="234"/>
      <c r="CB539" s="234"/>
      <c r="CC539" s="234"/>
      <c r="CD539" s="234"/>
      <c r="CE539" s="234"/>
      <c r="CF539" s="234"/>
      <c r="CG539" s="234"/>
      <c r="CH539" s="234"/>
      <c r="CI539" s="234"/>
    </row>
    <row r="540" spans="1:87">
      <c r="A540" s="234"/>
      <c r="B540" s="252"/>
      <c r="C540" s="252"/>
      <c r="D540" s="234"/>
      <c r="E540" s="234"/>
      <c r="F540" s="234"/>
      <c r="G540" s="234"/>
      <c r="H540" s="234"/>
      <c r="I540" s="234"/>
      <c r="J540" s="234"/>
      <c r="K540" s="234"/>
      <c r="L540" s="234"/>
      <c r="M540" s="234"/>
      <c r="N540" s="234"/>
      <c r="O540" s="234"/>
      <c r="Q540" s="234"/>
      <c r="R540" s="234"/>
      <c r="S540" s="234"/>
      <c r="T540" s="234"/>
      <c r="U540" s="234"/>
      <c r="V540" s="234"/>
      <c r="W540" s="234"/>
      <c r="X540" s="234"/>
      <c r="Y540" s="234"/>
      <c r="Z540" s="234"/>
      <c r="AA540" s="234"/>
      <c r="AB540" s="234"/>
      <c r="AC540" s="234"/>
      <c r="AD540" s="234"/>
      <c r="AE540" s="234"/>
      <c r="AF540" s="234"/>
      <c r="AG540" s="234"/>
      <c r="AH540" s="234"/>
      <c r="AI540" s="234"/>
      <c r="AJ540" s="234"/>
      <c r="AK540" s="234"/>
      <c r="AL540" s="234"/>
      <c r="AM540" s="234"/>
      <c r="AN540" s="234"/>
      <c r="AO540" s="234"/>
      <c r="AP540" s="234"/>
      <c r="AQ540" s="234"/>
      <c r="AR540" s="234"/>
      <c r="AS540" s="234"/>
      <c r="AT540" s="234"/>
      <c r="AU540" s="234"/>
      <c r="AV540" s="234"/>
      <c r="AW540" s="234"/>
      <c r="AX540" s="234"/>
      <c r="AY540" s="234"/>
      <c r="AZ540" s="234"/>
      <c r="BA540" s="234"/>
      <c r="BB540" s="234"/>
      <c r="BC540" s="234"/>
      <c r="BD540" s="234"/>
      <c r="BE540" s="234"/>
      <c r="BF540" s="234"/>
      <c r="BG540" s="234"/>
      <c r="BH540" s="234"/>
      <c r="BI540" s="234"/>
      <c r="BJ540" s="234"/>
      <c r="BK540" s="234"/>
      <c r="BL540" s="234"/>
      <c r="BM540" s="234"/>
      <c r="BN540" s="234"/>
      <c r="BO540" s="234"/>
      <c r="BP540" s="234"/>
      <c r="BQ540" s="234"/>
      <c r="BR540" s="234"/>
      <c r="BS540" s="234"/>
      <c r="BT540" s="234"/>
      <c r="BU540" s="234"/>
      <c r="BV540" s="234"/>
      <c r="BW540" s="234"/>
      <c r="BX540" s="234"/>
      <c r="BY540" s="234"/>
      <c r="BZ540" s="234"/>
      <c r="CA540" s="234"/>
      <c r="CB540" s="234"/>
      <c r="CC540" s="234"/>
      <c r="CD540" s="234"/>
      <c r="CE540" s="234"/>
      <c r="CF540" s="234"/>
      <c r="CG540" s="234"/>
      <c r="CH540" s="234"/>
      <c r="CI540" s="234"/>
    </row>
    <row r="541" spans="1:87">
      <c r="A541" s="234"/>
      <c r="B541" s="252"/>
      <c r="C541" s="252"/>
      <c r="D541" s="234"/>
      <c r="E541" s="234"/>
      <c r="F541" s="234"/>
      <c r="G541" s="234"/>
      <c r="H541" s="234"/>
      <c r="I541" s="234"/>
      <c r="J541" s="234"/>
      <c r="K541" s="234"/>
      <c r="L541" s="234"/>
      <c r="M541" s="234"/>
      <c r="N541" s="234"/>
      <c r="O541" s="234"/>
      <c r="Q541" s="234"/>
      <c r="R541" s="234"/>
      <c r="S541" s="234"/>
      <c r="T541" s="234"/>
      <c r="U541" s="234"/>
      <c r="V541" s="234"/>
      <c r="W541" s="234"/>
      <c r="X541" s="234"/>
      <c r="Y541" s="234"/>
      <c r="Z541" s="234"/>
      <c r="AA541" s="234"/>
      <c r="AB541" s="234"/>
      <c r="AC541" s="234"/>
      <c r="AD541" s="234"/>
      <c r="AE541" s="234"/>
      <c r="AF541" s="234"/>
      <c r="AG541" s="234"/>
      <c r="AH541" s="234"/>
      <c r="AI541" s="234"/>
      <c r="AJ541" s="234"/>
      <c r="AK541" s="234"/>
      <c r="AL541" s="234"/>
      <c r="AM541" s="234"/>
      <c r="AN541" s="234"/>
      <c r="AO541" s="234"/>
      <c r="AP541" s="234"/>
      <c r="AQ541" s="234"/>
      <c r="AR541" s="234"/>
      <c r="AS541" s="234"/>
      <c r="AT541" s="234"/>
      <c r="AU541" s="234"/>
      <c r="AV541" s="234"/>
      <c r="AW541" s="234"/>
      <c r="AX541" s="234"/>
      <c r="AY541" s="234"/>
      <c r="AZ541" s="234"/>
      <c r="BA541" s="234"/>
      <c r="BB541" s="234"/>
      <c r="BC541" s="234"/>
      <c r="BD541" s="234"/>
      <c r="BE541" s="234"/>
      <c r="BF541" s="234"/>
      <c r="BG541" s="234"/>
      <c r="BH541" s="234"/>
      <c r="BI541" s="234"/>
      <c r="BJ541" s="234"/>
      <c r="BK541" s="234"/>
      <c r="BL541" s="234"/>
      <c r="BM541" s="234"/>
      <c r="BN541" s="234"/>
      <c r="BO541" s="234"/>
      <c r="BP541" s="234"/>
      <c r="BQ541" s="234"/>
      <c r="BR541" s="234"/>
      <c r="BS541" s="234"/>
      <c r="BT541" s="234"/>
      <c r="BU541" s="234"/>
      <c r="BV541" s="234"/>
      <c r="BW541" s="234"/>
      <c r="BX541" s="234"/>
      <c r="BY541" s="234"/>
      <c r="BZ541" s="234"/>
      <c r="CA541" s="234"/>
      <c r="CB541" s="234"/>
      <c r="CC541" s="234"/>
      <c r="CD541" s="234"/>
      <c r="CE541" s="234"/>
      <c r="CF541" s="234"/>
      <c r="CG541" s="234"/>
      <c r="CH541" s="234"/>
      <c r="CI541" s="234"/>
    </row>
    <row r="542" spans="1:87">
      <c r="A542" s="234"/>
      <c r="B542" s="252"/>
      <c r="C542" s="252"/>
      <c r="D542" s="234"/>
      <c r="E542" s="234"/>
      <c r="F542" s="234"/>
      <c r="G542" s="234"/>
      <c r="H542" s="234"/>
      <c r="I542" s="234"/>
      <c r="J542" s="234"/>
      <c r="K542" s="234"/>
      <c r="L542" s="234"/>
      <c r="M542" s="234"/>
      <c r="N542" s="234"/>
      <c r="O542" s="234"/>
      <c r="Q542" s="234"/>
      <c r="R542" s="234"/>
      <c r="S542" s="234"/>
      <c r="T542" s="234"/>
      <c r="U542" s="234"/>
      <c r="V542" s="234"/>
      <c r="W542" s="234"/>
      <c r="X542" s="234"/>
      <c r="Y542" s="234"/>
      <c r="Z542" s="234"/>
      <c r="AA542" s="234"/>
      <c r="AB542" s="234"/>
      <c r="AC542" s="234"/>
      <c r="AD542" s="234"/>
      <c r="AE542" s="234"/>
      <c r="AF542" s="234"/>
      <c r="AG542" s="234"/>
      <c r="AH542" s="234"/>
      <c r="AI542" s="234"/>
      <c r="AJ542" s="234"/>
      <c r="AK542" s="234"/>
      <c r="AL542" s="234"/>
      <c r="AM542" s="234"/>
      <c r="AN542" s="234"/>
      <c r="AO542" s="234"/>
      <c r="AP542" s="234"/>
      <c r="AQ542" s="234"/>
      <c r="AR542" s="234"/>
      <c r="AS542" s="234"/>
      <c r="AT542" s="234"/>
      <c r="AU542" s="234"/>
      <c r="AV542" s="234"/>
      <c r="AW542" s="234"/>
      <c r="AX542" s="234"/>
      <c r="AY542" s="234"/>
      <c r="AZ542" s="234"/>
      <c r="BA542" s="234"/>
      <c r="BB542" s="234"/>
      <c r="BC542" s="234"/>
      <c r="BD542" s="234"/>
      <c r="BE542" s="234"/>
      <c r="BF542" s="234"/>
      <c r="BG542" s="234"/>
      <c r="BH542" s="234"/>
      <c r="BI542" s="234"/>
      <c r="BJ542" s="234"/>
      <c r="BK542" s="234"/>
      <c r="BL542" s="234"/>
      <c r="BM542" s="234"/>
      <c r="BN542" s="234"/>
      <c r="BO542" s="234"/>
      <c r="BP542" s="234"/>
      <c r="BQ542" s="234"/>
      <c r="BR542" s="234"/>
      <c r="BS542" s="234"/>
      <c r="BT542" s="234"/>
      <c r="BU542" s="234"/>
      <c r="BV542" s="234"/>
      <c r="BW542" s="234"/>
      <c r="BX542" s="234"/>
      <c r="BY542" s="234"/>
      <c r="BZ542" s="234"/>
      <c r="CA542" s="234"/>
      <c r="CB542" s="234"/>
      <c r="CC542" s="234"/>
      <c r="CD542" s="234"/>
      <c r="CE542" s="234"/>
      <c r="CF542" s="234"/>
      <c r="CG542" s="234"/>
      <c r="CH542" s="234"/>
      <c r="CI542" s="234"/>
    </row>
    <row r="543" spans="1:87">
      <c r="A543" s="234"/>
      <c r="B543" s="252"/>
      <c r="C543" s="252"/>
      <c r="D543" s="234"/>
      <c r="E543" s="234"/>
      <c r="F543" s="234"/>
      <c r="G543" s="234"/>
      <c r="H543" s="234"/>
      <c r="I543" s="234"/>
      <c r="J543" s="234"/>
      <c r="K543" s="234"/>
      <c r="L543" s="234"/>
      <c r="M543" s="234"/>
      <c r="N543" s="234"/>
      <c r="O543" s="234"/>
      <c r="Q543" s="234"/>
      <c r="R543" s="234"/>
      <c r="S543" s="234"/>
      <c r="T543" s="234"/>
      <c r="U543" s="234"/>
      <c r="V543" s="234"/>
      <c r="W543" s="234"/>
      <c r="X543" s="234"/>
      <c r="Y543" s="234"/>
      <c r="Z543" s="234"/>
      <c r="AA543" s="234"/>
      <c r="AB543" s="234"/>
      <c r="AC543" s="234"/>
      <c r="AD543" s="234"/>
      <c r="AE543" s="234"/>
      <c r="AF543" s="234"/>
      <c r="AG543" s="234"/>
      <c r="AH543" s="234"/>
      <c r="AI543" s="234"/>
      <c r="AJ543" s="234"/>
      <c r="AK543" s="234"/>
      <c r="AL543" s="234"/>
      <c r="AM543" s="234"/>
      <c r="AN543" s="234"/>
      <c r="AO543" s="234"/>
      <c r="AP543" s="234"/>
      <c r="AQ543" s="234"/>
      <c r="AR543" s="234"/>
      <c r="AS543" s="234"/>
      <c r="AT543" s="234"/>
      <c r="AU543" s="234"/>
      <c r="AV543" s="234"/>
      <c r="AW543" s="234"/>
      <c r="AX543" s="234"/>
      <c r="AY543" s="234"/>
      <c r="AZ543" s="234"/>
      <c r="BA543" s="234"/>
      <c r="BB543" s="234"/>
      <c r="BC543" s="234"/>
      <c r="BD543" s="234"/>
      <c r="BE543" s="234"/>
      <c r="BF543" s="234"/>
      <c r="BG543" s="234"/>
      <c r="BH543" s="234"/>
      <c r="BI543" s="234"/>
      <c r="BJ543" s="234"/>
      <c r="BK543" s="234"/>
      <c r="BL543" s="234"/>
      <c r="BM543" s="234"/>
      <c r="BN543" s="234"/>
      <c r="BO543" s="234"/>
      <c r="BP543" s="234"/>
      <c r="BQ543" s="234"/>
      <c r="BR543" s="234"/>
      <c r="BS543" s="234"/>
      <c r="BT543" s="234"/>
      <c r="BU543" s="234"/>
      <c r="BV543" s="234"/>
      <c r="BW543" s="234"/>
      <c r="BX543" s="234"/>
      <c r="BY543" s="234"/>
      <c r="BZ543" s="234"/>
      <c r="CA543" s="234"/>
      <c r="CB543" s="234"/>
      <c r="CC543" s="234"/>
      <c r="CD543" s="234"/>
      <c r="CE543" s="234"/>
      <c r="CF543" s="234"/>
      <c r="CG543" s="234"/>
      <c r="CH543" s="234"/>
      <c r="CI543" s="234"/>
    </row>
    <row r="544" spans="1:87">
      <c r="A544" s="234"/>
      <c r="B544" s="252"/>
      <c r="C544" s="252"/>
      <c r="D544" s="234"/>
      <c r="E544" s="234"/>
      <c r="F544" s="234"/>
      <c r="G544" s="234"/>
      <c r="H544" s="234"/>
      <c r="I544" s="234"/>
      <c r="J544" s="234"/>
      <c r="K544" s="234"/>
      <c r="L544" s="234"/>
      <c r="M544" s="234"/>
      <c r="N544" s="234"/>
      <c r="O544" s="234"/>
      <c r="Q544" s="234"/>
      <c r="R544" s="234"/>
      <c r="S544" s="234"/>
      <c r="T544" s="234"/>
      <c r="U544" s="234"/>
      <c r="V544" s="234"/>
      <c r="W544" s="234"/>
      <c r="X544" s="234"/>
      <c r="Y544" s="234"/>
      <c r="Z544" s="234"/>
      <c r="AA544" s="234"/>
      <c r="AB544" s="234"/>
      <c r="AC544" s="234"/>
      <c r="AD544" s="234"/>
      <c r="AE544" s="234"/>
      <c r="AF544" s="234"/>
      <c r="AG544" s="234"/>
      <c r="AH544" s="234"/>
      <c r="AI544" s="234"/>
      <c r="AJ544" s="234"/>
      <c r="AK544" s="234"/>
      <c r="AL544" s="234"/>
      <c r="AM544" s="234"/>
      <c r="AN544" s="234"/>
      <c r="AO544" s="234"/>
      <c r="AP544" s="234"/>
      <c r="AQ544" s="234"/>
      <c r="AR544" s="234"/>
      <c r="AS544" s="234"/>
      <c r="AT544" s="234"/>
      <c r="AU544" s="234"/>
      <c r="AV544" s="234"/>
      <c r="AW544" s="234"/>
      <c r="AX544" s="234"/>
      <c r="AY544" s="234"/>
      <c r="AZ544" s="234"/>
      <c r="BA544" s="234"/>
      <c r="BB544" s="234"/>
      <c r="BC544" s="234"/>
      <c r="BD544" s="234"/>
      <c r="BE544" s="234"/>
      <c r="BF544" s="234"/>
      <c r="BG544" s="234"/>
      <c r="BH544" s="234"/>
      <c r="BI544" s="234"/>
      <c r="BJ544" s="234"/>
      <c r="BK544" s="234"/>
      <c r="BL544" s="234"/>
      <c r="BM544" s="234"/>
      <c r="BN544" s="234"/>
      <c r="BO544" s="234"/>
      <c r="BP544" s="234"/>
      <c r="BQ544" s="234"/>
      <c r="BR544" s="234"/>
      <c r="BS544" s="234"/>
      <c r="BT544" s="234"/>
      <c r="BU544" s="234"/>
      <c r="BV544" s="234"/>
      <c r="BW544" s="234"/>
      <c r="BX544" s="234"/>
      <c r="BY544" s="234"/>
      <c r="BZ544" s="234"/>
      <c r="CA544" s="234"/>
      <c r="CB544" s="234"/>
      <c r="CC544" s="234"/>
      <c r="CD544" s="234"/>
      <c r="CE544" s="234"/>
      <c r="CF544" s="234"/>
      <c r="CG544" s="234"/>
      <c r="CH544" s="234"/>
      <c r="CI544" s="234"/>
    </row>
    <row r="545" spans="1:87">
      <c r="A545" s="234"/>
      <c r="B545" s="252"/>
      <c r="C545" s="252"/>
      <c r="D545" s="234"/>
      <c r="E545" s="234"/>
      <c r="F545" s="234"/>
      <c r="G545" s="234"/>
      <c r="H545" s="234"/>
      <c r="I545" s="234"/>
      <c r="J545" s="234"/>
      <c r="K545" s="234"/>
      <c r="L545" s="234"/>
      <c r="M545" s="234"/>
      <c r="N545" s="234"/>
      <c r="O545" s="234"/>
      <c r="Q545" s="234"/>
      <c r="R545" s="234"/>
      <c r="S545" s="234"/>
      <c r="T545" s="234"/>
      <c r="U545" s="234"/>
      <c r="V545" s="234"/>
      <c r="W545" s="234"/>
      <c r="X545" s="234"/>
      <c r="Y545" s="234"/>
      <c r="Z545" s="234"/>
      <c r="AA545" s="234"/>
      <c r="AB545" s="234"/>
      <c r="AC545" s="234"/>
      <c r="AD545" s="234"/>
      <c r="AE545" s="234"/>
      <c r="AF545" s="234"/>
      <c r="AG545" s="234"/>
      <c r="AH545" s="234"/>
      <c r="AI545" s="234"/>
      <c r="AJ545" s="234"/>
      <c r="AK545" s="234"/>
      <c r="AL545" s="234"/>
      <c r="AM545" s="234"/>
      <c r="AN545" s="234"/>
      <c r="AO545" s="234"/>
      <c r="AP545" s="234"/>
      <c r="AQ545" s="234"/>
      <c r="AR545" s="234"/>
      <c r="AS545" s="234"/>
      <c r="AT545" s="234"/>
      <c r="AU545" s="234"/>
      <c r="AV545" s="234"/>
      <c r="AW545" s="234"/>
      <c r="AX545" s="234"/>
      <c r="AY545" s="234"/>
      <c r="AZ545" s="234"/>
      <c r="BA545" s="234"/>
      <c r="BB545" s="234"/>
      <c r="BC545" s="234"/>
      <c r="BD545" s="234"/>
      <c r="BE545" s="234"/>
      <c r="BF545" s="234"/>
      <c r="BG545" s="234"/>
      <c r="BH545" s="234"/>
      <c r="BI545" s="234"/>
      <c r="BJ545" s="234"/>
      <c r="BK545" s="234"/>
      <c r="BL545" s="234"/>
      <c r="BM545" s="234"/>
      <c r="BN545" s="234"/>
      <c r="BO545" s="234"/>
      <c r="BP545" s="234"/>
      <c r="BQ545" s="234"/>
      <c r="BR545" s="234"/>
      <c r="BS545" s="234"/>
      <c r="BT545" s="234"/>
      <c r="BU545" s="234"/>
      <c r="BV545" s="234"/>
      <c r="BW545" s="234"/>
      <c r="BX545" s="234"/>
      <c r="BY545" s="234"/>
      <c r="BZ545" s="234"/>
      <c r="CA545" s="234"/>
      <c r="CB545" s="234"/>
      <c r="CC545" s="234"/>
      <c r="CD545" s="234"/>
      <c r="CE545" s="234"/>
      <c r="CF545" s="234"/>
      <c r="CG545" s="234"/>
      <c r="CH545" s="234"/>
      <c r="CI545" s="234"/>
    </row>
    <row r="546" spans="1:87">
      <c r="A546" s="234"/>
      <c r="B546" s="252"/>
      <c r="C546" s="252"/>
      <c r="D546" s="234"/>
      <c r="E546" s="234"/>
      <c r="F546" s="234"/>
      <c r="G546" s="234"/>
      <c r="H546" s="234"/>
      <c r="I546" s="234"/>
      <c r="J546" s="234"/>
      <c r="K546" s="234"/>
      <c r="L546" s="234"/>
      <c r="M546" s="234"/>
      <c r="N546" s="234"/>
      <c r="O546" s="234"/>
      <c r="Q546" s="234"/>
      <c r="R546" s="234"/>
      <c r="S546" s="234"/>
      <c r="T546" s="234"/>
      <c r="U546" s="234"/>
      <c r="V546" s="234"/>
      <c r="W546" s="234"/>
      <c r="X546" s="234"/>
      <c r="Y546" s="234"/>
      <c r="Z546" s="234"/>
      <c r="AA546" s="234"/>
      <c r="AB546" s="234"/>
      <c r="AC546" s="234"/>
      <c r="AD546" s="234"/>
      <c r="AE546" s="234"/>
      <c r="AF546" s="234"/>
      <c r="AG546" s="234"/>
      <c r="AH546" s="234"/>
      <c r="AI546" s="234"/>
      <c r="AJ546" s="234"/>
      <c r="AK546" s="234"/>
      <c r="AL546" s="234"/>
      <c r="AM546" s="234"/>
      <c r="AN546" s="234"/>
      <c r="AO546" s="234"/>
      <c r="AP546" s="234"/>
      <c r="AQ546" s="234"/>
      <c r="AR546" s="234"/>
      <c r="AS546" s="234"/>
      <c r="AT546" s="234"/>
      <c r="AU546" s="234"/>
      <c r="AV546" s="234"/>
      <c r="AW546" s="234"/>
      <c r="AX546" s="234"/>
      <c r="AY546" s="234"/>
      <c r="AZ546" s="234"/>
      <c r="BA546" s="234"/>
      <c r="BB546" s="234"/>
      <c r="BC546" s="234"/>
      <c r="BD546" s="234"/>
      <c r="BE546" s="234"/>
      <c r="BF546" s="234"/>
      <c r="BG546" s="234"/>
      <c r="BH546" s="234"/>
      <c r="BI546" s="234"/>
      <c r="BJ546" s="234"/>
      <c r="BK546" s="234"/>
      <c r="BL546" s="234"/>
      <c r="BM546" s="234"/>
      <c r="BN546" s="234"/>
      <c r="BO546" s="234"/>
      <c r="BP546" s="234"/>
      <c r="BQ546" s="234"/>
      <c r="BR546" s="234"/>
      <c r="BS546" s="234"/>
      <c r="BT546" s="234"/>
      <c r="BU546" s="234"/>
      <c r="BV546" s="234"/>
      <c r="BW546" s="234"/>
      <c r="BX546" s="234"/>
      <c r="BY546" s="234"/>
      <c r="BZ546" s="234"/>
      <c r="CA546" s="234"/>
      <c r="CB546" s="234"/>
      <c r="CC546" s="234"/>
      <c r="CD546" s="234"/>
      <c r="CE546" s="234"/>
      <c r="CF546" s="234"/>
      <c r="CG546" s="234"/>
      <c r="CH546" s="234"/>
      <c r="CI546" s="234"/>
    </row>
  </sheetData>
  <autoFilter ref="A4:BL467"/>
  <pageMargins left="0.7" right="0.7" top="0.75" bottom="0.75" header="0.3" footer="0.3"/>
  <pageSetup scale="26" fitToWidth="4" fitToHeight="0" orientation="landscape" r:id="rId1"/>
  <colBreaks count="3" manualBreakCount="3">
    <brk id="20" max="1048575" man="1"/>
    <brk id="33" max="1048575" man="1"/>
    <brk id="4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5"/>
  <sheetViews>
    <sheetView zoomScaleNormal="100" workbookViewId="0">
      <selection activeCell="A28" sqref="A28"/>
    </sheetView>
  </sheetViews>
  <sheetFormatPr defaultRowHeight="12.75"/>
  <cols>
    <col min="1" max="1" width="71.7109375" style="57" customWidth="1"/>
    <col min="2" max="2" width="2.28515625" style="57" customWidth="1"/>
    <col min="3" max="3" width="13.7109375" style="57" customWidth="1"/>
    <col min="4" max="4" width="2.28515625" style="57" customWidth="1"/>
    <col min="5" max="5" width="17.7109375" style="57" customWidth="1"/>
    <col min="6" max="6" width="2.28515625" style="57" customWidth="1"/>
    <col min="7" max="7" width="14.5703125" style="57" customWidth="1"/>
    <col min="8" max="8" width="2.28515625" style="57" customWidth="1"/>
    <col min="9" max="9" width="14.7109375" style="57" customWidth="1"/>
    <col min="10" max="10" width="9.140625" style="57"/>
    <col min="11" max="11" width="11.28515625" style="57" customWidth="1"/>
    <col min="12" max="16384" width="9.140625" style="57"/>
  </cols>
  <sheetData>
    <row r="1" spans="1:18">
      <c r="A1" s="380" t="s">
        <v>11</v>
      </c>
      <c r="B1" s="380"/>
      <c r="C1" s="380"/>
      <c r="D1" s="380"/>
      <c r="E1" s="380"/>
      <c r="F1" s="380"/>
      <c r="G1" s="380"/>
      <c r="H1" s="380"/>
      <c r="I1" s="380"/>
    </row>
    <row r="2" spans="1:18">
      <c r="A2" s="380" t="s">
        <v>21</v>
      </c>
      <c r="B2" s="380"/>
      <c r="C2" s="380"/>
      <c r="D2" s="380"/>
      <c r="E2" s="380"/>
      <c r="F2" s="380"/>
      <c r="G2" s="380"/>
      <c r="H2" s="380"/>
      <c r="I2" s="380"/>
    </row>
    <row r="3" spans="1:18">
      <c r="A3" s="380" t="s">
        <v>22</v>
      </c>
      <c r="B3" s="380"/>
      <c r="C3" s="380"/>
      <c r="D3" s="380"/>
      <c r="E3" s="380"/>
      <c r="F3" s="380"/>
      <c r="G3" s="380"/>
      <c r="H3" s="380"/>
      <c r="I3" s="380"/>
    </row>
    <row r="4" spans="1:18">
      <c r="A4" s="380" t="s">
        <v>37</v>
      </c>
      <c r="B4" s="380"/>
      <c r="C4" s="380"/>
      <c r="D4" s="380"/>
      <c r="E4" s="380"/>
      <c r="F4" s="380"/>
      <c r="G4" s="380"/>
      <c r="H4" s="380"/>
      <c r="I4" s="380"/>
    </row>
    <row r="5" spans="1:18">
      <c r="A5" s="58" t="s">
        <v>23</v>
      </c>
      <c r="B5" s="59"/>
      <c r="C5" s="59"/>
      <c r="D5" s="59"/>
      <c r="E5" s="59"/>
      <c r="F5" s="59"/>
      <c r="G5" s="59"/>
      <c r="H5" s="59"/>
      <c r="I5" s="60"/>
    </row>
    <row r="6" spans="1:18">
      <c r="A6" s="58"/>
      <c r="B6" s="59"/>
      <c r="C6" s="59"/>
      <c r="D6" s="59"/>
      <c r="E6" s="59"/>
      <c r="F6" s="59"/>
      <c r="G6" s="59"/>
      <c r="H6" s="59"/>
      <c r="I6" s="60"/>
      <c r="K6" s="68"/>
    </row>
    <row r="7" spans="1:18">
      <c r="A7" s="59"/>
      <c r="B7" s="59"/>
      <c r="C7" s="61" t="s">
        <v>24</v>
      </c>
      <c r="D7" s="59"/>
      <c r="E7" s="43" t="s">
        <v>25</v>
      </c>
      <c r="F7" s="62"/>
      <c r="G7" s="62"/>
      <c r="H7" s="62"/>
      <c r="I7" s="43" t="s">
        <v>26</v>
      </c>
      <c r="K7" s="19" t="s">
        <v>27</v>
      </c>
    </row>
    <row r="8" spans="1:18">
      <c r="A8" s="63"/>
      <c r="B8" s="63"/>
      <c r="C8" s="44" t="s">
        <v>28</v>
      </c>
      <c r="D8" s="63"/>
      <c r="E8" s="44" t="s">
        <v>29</v>
      </c>
      <c r="F8" s="43"/>
      <c r="G8" s="44" t="s">
        <v>30</v>
      </c>
      <c r="H8" s="43"/>
      <c r="I8" s="44" t="s">
        <v>29</v>
      </c>
      <c r="K8" s="19" t="s">
        <v>31</v>
      </c>
    </row>
    <row r="9" spans="1:18">
      <c r="A9" s="64"/>
      <c r="B9" s="64"/>
      <c r="C9" s="64"/>
      <c r="D9" s="64"/>
      <c r="E9" s="64"/>
      <c r="F9" s="64"/>
      <c r="G9" s="64"/>
      <c r="H9" s="64"/>
      <c r="I9" s="65"/>
      <c r="K9" s="42"/>
    </row>
    <row r="10" spans="1:18">
      <c r="A10" s="47" t="s">
        <v>32</v>
      </c>
      <c r="B10" s="66"/>
      <c r="C10" s="66"/>
      <c r="D10" s="66"/>
      <c r="E10" s="66"/>
      <c r="F10" s="66"/>
      <c r="G10" s="66"/>
      <c r="H10" s="66"/>
      <c r="I10" s="67">
        <f>'Capitalization - COC'!R18</f>
        <v>5235750436.6449013</v>
      </c>
      <c r="J10" s="68"/>
      <c r="K10" s="42"/>
    </row>
    <row r="11" spans="1:18">
      <c r="A11" s="47" t="s">
        <v>33</v>
      </c>
      <c r="B11" s="66"/>
      <c r="C11" s="66"/>
      <c r="D11" s="66"/>
      <c r="E11" s="66"/>
      <c r="F11" s="66"/>
      <c r="G11" s="66"/>
      <c r="H11" s="66"/>
      <c r="I11" s="69">
        <f>5197832025-5235750437</f>
        <v>-37918412</v>
      </c>
      <c r="J11" s="68"/>
      <c r="K11" s="42"/>
    </row>
    <row r="12" spans="1:18">
      <c r="A12" s="47" t="s">
        <v>34</v>
      </c>
      <c r="B12" s="70"/>
      <c r="C12" s="70"/>
      <c r="D12" s="70"/>
      <c r="E12" s="70"/>
      <c r="F12" s="70"/>
      <c r="G12" s="70"/>
      <c r="H12" s="70"/>
      <c r="I12" s="67">
        <f>SUM(I10:I11)</f>
        <v>5197832024.6449013</v>
      </c>
      <c r="J12" s="68"/>
      <c r="K12" s="42"/>
    </row>
    <row r="13" spans="1:18">
      <c r="A13" s="47"/>
      <c r="B13" s="70"/>
      <c r="C13" s="70"/>
      <c r="D13" s="70"/>
      <c r="E13" s="70"/>
      <c r="F13" s="70"/>
      <c r="G13" s="70"/>
      <c r="H13" s="70"/>
      <c r="I13" s="67"/>
      <c r="J13" s="68"/>
      <c r="K13" s="42"/>
    </row>
    <row r="14" spans="1:18">
      <c r="A14" s="196" t="s">
        <v>186</v>
      </c>
      <c r="B14" s="73"/>
      <c r="C14" s="73"/>
      <c r="D14" s="73"/>
      <c r="E14" s="74">
        <f>-'CWC-As Filed'!Q34</f>
        <v>-50914653.161663115</v>
      </c>
      <c r="F14" s="73"/>
      <c r="G14" s="73"/>
      <c r="H14" s="73"/>
      <c r="I14" s="74">
        <f>E14</f>
        <v>-50914653.161663115</v>
      </c>
      <c r="J14" s="68"/>
      <c r="K14" s="71" t="s">
        <v>183</v>
      </c>
      <c r="L14" s="42"/>
      <c r="M14" s="42"/>
      <c r="N14" s="42"/>
      <c r="O14" s="42"/>
      <c r="Q14" s="42" t="s">
        <v>883</v>
      </c>
      <c r="R14" s="42"/>
    </row>
    <row r="15" spans="1:18">
      <c r="A15" s="196"/>
      <c r="B15" s="73"/>
      <c r="C15" s="73"/>
      <c r="D15" s="73"/>
      <c r="E15" s="74"/>
      <c r="F15" s="73"/>
      <c r="G15" s="73"/>
      <c r="H15" s="73"/>
      <c r="I15" s="74"/>
      <c r="J15" s="68"/>
      <c r="K15" s="42"/>
      <c r="L15" s="42"/>
      <c r="M15" s="42"/>
      <c r="N15" s="42"/>
      <c r="O15" s="42"/>
      <c r="Q15" s="42"/>
      <c r="R15" s="42"/>
    </row>
    <row r="16" spans="1:18">
      <c r="A16" s="47" t="s">
        <v>190</v>
      </c>
      <c r="B16" s="70"/>
      <c r="C16" s="74">
        <v>-42744320</v>
      </c>
      <c r="D16" s="70"/>
      <c r="E16" s="74">
        <v>-40221203</v>
      </c>
      <c r="F16" s="70"/>
      <c r="G16" s="74">
        <f>-E16*('Revenue Gross-Up Factor'!$F$53/100)</f>
        <v>10035190.148499999</v>
      </c>
      <c r="H16" s="70"/>
      <c r="I16" s="74">
        <f t="shared" ref="I16:I20" si="0">E16+G16</f>
        <v>-30186012.851500001</v>
      </c>
      <c r="J16" s="68"/>
      <c r="K16" s="42" t="s">
        <v>187</v>
      </c>
      <c r="L16" s="42"/>
      <c r="M16" s="42"/>
      <c r="N16" s="42"/>
      <c r="O16" s="42"/>
      <c r="Q16" s="42"/>
      <c r="R16" s="42"/>
    </row>
    <row r="17" spans="1:18">
      <c r="A17" s="47" t="s">
        <v>191</v>
      </c>
      <c r="B17" s="70"/>
      <c r="C17" s="74">
        <v>-122120655</v>
      </c>
      <c r="D17" s="70"/>
      <c r="E17" s="74">
        <v>-114912102</v>
      </c>
      <c r="F17" s="70"/>
      <c r="G17" s="74">
        <f>-E17*('Revenue Gross-Up Factor'!$F$53/100)</f>
        <v>28670569.449000001</v>
      </c>
      <c r="H17" s="70"/>
      <c r="I17" s="74">
        <f t="shared" si="0"/>
        <v>-86241532.550999999</v>
      </c>
      <c r="J17" s="68"/>
      <c r="K17" s="42" t="s">
        <v>187</v>
      </c>
      <c r="L17" s="42"/>
      <c r="M17" s="42"/>
      <c r="N17" s="42"/>
      <c r="O17" s="42"/>
      <c r="Q17" s="42"/>
      <c r="R17" s="42"/>
    </row>
    <row r="18" spans="1:18">
      <c r="A18" s="47" t="s">
        <v>192</v>
      </c>
      <c r="B18" s="70"/>
      <c r="C18" s="74">
        <v>20389160</v>
      </c>
      <c r="D18" s="70"/>
      <c r="E18" s="74">
        <v>19185626</v>
      </c>
      <c r="F18" s="70"/>
      <c r="G18" s="74">
        <f>-E18*('Revenue Gross-Up Factor'!$F$53/100)</f>
        <v>-4786813.6869999999</v>
      </c>
      <c r="H18" s="70"/>
      <c r="I18" s="74">
        <f t="shared" si="0"/>
        <v>14398812.313000001</v>
      </c>
      <c r="J18" s="68"/>
      <c r="K18" s="42" t="s">
        <v>187</v>
      </c>
      <c r="L18" s="42"/>
      <c r="M18" s="42"/>
      <c r="N18" s="42"/>
      <c r="O18" s="42"/>
      <c r="Q18" s="42"/>
      <c r="R18" s="42"/>
    </row>
    <row r="19" spans="1:18">
      <c r="A19" s="47" t="s">
        <v>193</v>
      </c>
      <c r="B19" s="70"/>
      <c r="C19" s="197">
        <v>34246475</v>
      </c>
      <c r="D19" s="70"/>
      <c r="E19" s="197">
        <v>32224970</v>
      </c>
      <c r="F19" s="70"/>
      <c r="G19" s="197">
        <f>-E19*('Revenue Gross-Up Factor'!$F$53/100)</f>
        <v>-8040130.0149999997</v>
      </c>
      <c r="H19" s="70"/>
      <c r="I19" s="197">
        <f t="shared" si="0"/>
        <v>24184839.984999999</v>
      </c>
      <c r="J19" s="68"/>
      <c r="K19" s="42" t="s">
        <v>187</v>
      </c>
      <c r="L19" s="42"/>
      <c r="M19" s="42"/>
      <c r="N19" s="42"/>
      <c r="O19" s="42"/>
      <c r="Q19" s="42"/>
      <c r="R19" s="42"/>
    </row>
    <row r="20" spans="1:18">
      <c r="A20" s="196" t="s">
        <v>885</v>
      </c>
      <c r="B20" s="73"/>
      <c r="C20" s="73">
        <f>SUM(C16:C19)</f>
        <v>-110229340</v>
      </c>
      <c r="D20" s="73"/>
      <c r="E20" s="73">
        <f>SUM(E16:E19)</f>
        <v>-103722709</v>
      </c>
      <c r="F20" s="73"/>
      <c r="G20" s="73">
        <f>SUM(G16:G19)</f>
        <v>25878815.895499997</v>
      </c>
      <c r="H20" s="73"/>
      <c r="I20" s="74">
        <f t="shared" si="0"/>
        <v>-77843893.104499996</v>
      </c>
      <c r="J20" s="68"/>
      <c r="K20" s="42"/>
      <c r="L20" s="42"/>
      <c r="M20" s="42"/>
      <c r="N20" s="42"/>
      <c r="O20" s="42"/>
      <c r="Q20" s="42"/>
      <c r="R20" s="42"/>
    </row>
    <row r="21" spans="1:18">
      <c r="A21" s="196"/>
      <c r="B21" s="73"/>
      <c r="C21" s="73"/>
      <c r="D21" s="73"/>
      <c r="E21" s="73"/>
      <c r="F21" s="73"/>
      <c r="G21" s="73"/>
      <c r="H21" s="73"/>
      <c r="I21" s="74"/>
      <c r="J21" s="68"/>
      <c r="K21" s="42"/>
      <c r="L21" s="42"/>
      <c r="M21" s="42"/>
      <c r="N21" s="42"/>
      <c r="O21" s="42"/>
      <c r="Q21" s="42"/>
      <c r="R21" s="42"/>
    </row>
    <row r="22" spans="1:18">
      <c r="A22" s="16" t="s">
        <v>111</v>
      </c>
      <c r="B22" s="73"/>
      <c r="C22" s="73">
        <v>-5869765</v>
      </c>
      <c r="D22" s="73"/>
      <c r="E22" s="73">
        <v>-5523284</v>
      </c>
      <c r="F22" s="73"/>
      <c r="G22" s="74"/>
      <c r="H22" s="73"/>
      <c r="I22" s="74">
        <f>E22+G22</f>
        <v>-5523284</v>
      </c>
      <c r="J22" s="68"/>
      <c r="K22" s="42"/>
      <c r="L22" s="42"/>
      <c r="M22" s="42"/>
      <c r="N22" s="42"/>
      <c r="O22" s="42"/>
      <c r="Q22" s="42" t="s">
        <v>883</v>
      </c>
      <c r="R22" s="42"/>
    </row>
    <row r="23" spans="1:18">
      <c r="A23" s="351" t="s">
        <v>841</v>
      </c>
      <c r="B23" s="73"/>
      <c r="C23" s="73">
        <f>'Acct 186'!R15</f>
        <v>-2930000</v>
      </c>
      <c r="D23" s="73"/>
      <c r="E23" s="73">
        <f>C23*K23</f>
        <v>-2757042.1</v>
      </c>
      <c r="F23" s="73"/>
      <c r="G23" s="74"/>
      <c r="H23" s="73"/>
      <c r="I23" s="74">
        <f>E23+G23</f>
        <v>-2757042.1</v>
      </c>
      <c r="J23" s="68"/>
      <c r="K23" s="161">
        <v>0.94096999999999997</v>
      </c>
      <c r="L23" s="42"/>
      <c r="M23" s="42"/>
      <c r="N23" s="42"/>
      <c r="O23" s="42"/>
      <c r="Q23" s="42" t="s">
        <v>883</v>
      </c>
      <c r="R23" s="42"/>
    </row>
    <row r="24" spans="1:18">
      <c r="A24" s="351" t="s">
        <v>892</v>
      </c>
      <c r="B24" s="73"/>
      <c r="C24" s="73"/>
      <c r="D24" s="73"/>
      <c r="E24" s="73">
        <f>'Acct 186'!R29</f>
        <v>-12510210.754999999</v>
      </c>
      <c r="F24" s="73"/>
      <c r="G24" s="74"/>
      <c r="H24" s="73"/>
      <c r="I24" s="74">
        <f>E24+G24</f>
        <v>-12510210.754999999</v>
      </c>
      <c r="J24" s="68"/>
      <c r="K24" s="42"/>
      <c r="L24" s="42"/>
      <c r="M24" s="42"/>
      <c r="N24" s="42"/>
      <c r="O24" s="42"/>
      <c r="Q24" s="42" t="s">
        <v>883</v>
      </c>
      <c r="R24" s="42"/>
    </row>
    <row r="25" spans="1:18">
      <c r="A25" s="339" t="s">
        <v>824</v>
      </c>
      <c r="B25" s="73"/>
      <c r="C25" s="73"/>
      <c r="D25" s="73"/>
      <c r="E25" s="73">
        <f>'AP - CWIP'!R24</f>
        <v>-19070474.041211691</v>
      </c>
      <c r="F25" s="73"/>
      <c r="G25" s="73"/>
      <c r="H25" s="73"/>
      <c r="I25" s="74">
        <f>E25</f>
        <v>-19070474.041211691</v>
      </c>
      <c r="J25" s="68"/>
      <c r="K25" s="42" t="s">
        <v>825</v>
      </c>
      <c r="L25" s="42"/>
      <c r="M25" s="42"/>
      <c r="N25" s="42"/>
      <c r="O25" s="340">
        <f>269886192/296834854</f>
        <v>0.90921328261538992</v>
      </c>
      <c r="Q25" s="42" t="s">
        <v>883</v>
      </c>
      <c r="R25" s="42"/>
    </row>
    <row r="26" spans="1:18">
      <c r="A26" s="196" t="s">
        <v>823</v>
      </c>
      <c r="B26" s="73"/>
      <c r="C26" s="73"/>
      <c r="D26" s="73"/>
      <c r="E26" s="74">
        <f>-155823721-E25</f>
        <v>-136753246.95878831</v>
      </c>
      <c r="F26" s="73"/>
      <c r="G26" s="73"/>
      <c r="H26" s="73"/>
      <c r="I26" s="74">
        <f>E26+G26</f>
        <v>-136753246.95878831</v>
      </c>
      <c r="J26" s="68"/>
      <c r="K26" s="71" t="s">
        <v>112</v>
      </c>
      <c r="L26" s="42"/>
      <c r="M26" s="42"/>
      <c r="N26" s="42"/>
      <c r="O26" s="42"/>
      <c r="Q26" s="42" t="s">
        <v>883</v>
      </c>
      <c r="R26" s="42"/>
    </row>
    <row r="27" spans="1:18">
      <c r="A27" s="350" t="s">
        <v>933</v>
      </c>
      <c r="B27" s="73"/>
      <c r="C27" s="73"/>
      <c r="D27" s="73"/>
      <c r="E27" s="73">
        <f>'Depr -SUMMARY'!C21*1000000</f>
        <v>20884557.723172285</v>
      </c>
      <c r="F27" s="73"/>
      <c r="G27" s="74">
        <f>'Depr -SUMMARY'!C23*1000000</f>
        <v>-5210697.1519314852</v>
      </c>
      <c r="H27" s="73"/>
      <c r="I27" s="74">
        <f>E27+G27</f>
        <v>15673860.5712408</v>
      </c>
      <c r="J27" s="68"/>
      <c r="K27" s="161"/>
      <c r="L27" s="42"/>
      <c r="M27" s="42"/>
      <c r="N27" s="42"/>
      <c r="O27" s="42"/>
      <c r="Q27" s="42"/>
      <c r="R27" s="42"/>
    </row>
    <row r="28" spans="1:18">
      <c r="A28" s="72"/>
      <c r="B28" s="73"/>
      <c r="C28" s="73"/>
      <c r="D28" s="73"/>
      <c r="E28" s="73"/>
      <c r="F28" s="73"/>
      <c r="G28" s="73"/>
      <c r="H28" s="73"/>
      <c r="I28" s="74"/>
      <c r="J28" s="68"/>
    </row>
    <row r="29" spans="1:18" ht="13.5" thickBot="1">
      <c r="A29" s="72" t="s">
        <v>35</v>
      </c>
      <c r="B29" s="73"/>
      <c r="C29" s="73"/>
      <c r="D29" s="73"/>
      <c r="E29" s="73"/>
      <c r="F29" s="73"/>
      <c r="G29" s="73"/>
      <c r="H29" s="73"/>
      <c r="I29" s="75">
        <f>I12+I14+I20+I22+I23+I24+I25+I26+I27</f>
        <v>4908133081.0949783</v>
      </c>
      <c r="J29" s="68"/>
      <c r="K29" s="68"/>
    </row>
    <row r="30" spans="1:18" ht="13.5" thickTop="1">
      <c r="A30" s="76"/>
      <c r="B30" s="73"/>
      <c r="C30" s="73"/>
      <c r="D30" s="73"/>
      <c r="E30" s="73"/>
      <c r="F30" s="73"/>
      <c r="G30" s="73"/>
      <c r="H30" s="73"/>
      <c r="I30" s="74"/>
      <c r="J30" s="68"/>
    </row>
    <row r="31" spans="1:18">
      <c r="A31" s="72"/>
      <c r="B31" s="73"/>
      <c r="C31" s="73"/>
      <c r="D31" s="73"/>
      <c r="E31" s="73"/>
      <c r="F31" s="73"/>
      <c r="G31" s="73"/>
      <c r="H31" s="73"/>
      <c r="I31" s="74"/>
      <c r="J31" s="68"/>
    </row>
    <row r="32" spans="1:18">
      <c r="A32" s="77"/>
      <c r="B32" s="78"/>
      <c r="C32" s="78"/>
      <c r="D32" s="78"/>
      <c r="E32" s="78"/>
      <c r="F32" s="78"/>
      <c r="G32" s="78"/>
      <c r="H32" s="78"/>
      <c r="I32" s="74"/>
    </row>
    <row r="33" spans="1:10">
      <c r="A33" s="77"/>
      <c r="B33" s="78"/>
      <c r="C33" s="78"/>
      <c r="D33" s="78"/>
      <c r="E33" s="78"/>
      <c r="F33" s="78"/>
      <c r="G33" s="78"/>
      <c r="H33" s="78"/>
      <c r="I33" s="79">
        <f>I11+I14+I20+I22+I23+I24+I25+I26+I27</f>
        <v>-327617355.54992235</v>
      </c>
      <c r="J33" s="42" t="s">
        <v>886</v>
      </c>
    </row>
    <row r="34" spans="1:10">
      <c r="A34" s="77"/>
      <c r="B34" s="73"/>
      <c r="C34" s="73"/>
      <c r="D34" s="73"/>
      <c r="E34" s="73"/>
      <c r="F34" s="73"/>
      <c r="G34" s="73"/>
      <c r="H34" s="73"/>
      <c r="I34" s="74">
        <f>I33*'Capitalization - COC'!Z18</f>
        <v>-29549413.605325367</v>
      </c>
      <c r="J34" s="359" t="s">
        <v>886</v>
      </c>
    </row>
    <row r="35" spans="1:10">
      <c r="A35" s="77"/>
      <c r="B35" s="73"/>
      <c r="C35" s="73"/>
      <c r="D35" s="73"/>
      <c r="E35" s="73"/>
      <c r="F35" s="73"/>
      <c r="G35" s="73"/>
      <c r="H35" s="73"/>
      <c r="I35" s="74"/>
    </row>
    <row r="36" spans="1:10">
      <c r="A36" s="77"/>
      <c r="B36" s="73"/>
      <c r="C36" s="73"/>
      <c r="D36" s="73"/>
      <c r="E36" s="73"/>
      <c r="F36" s="73"/>
      <c r="G36" s="73"/>
      <c r="H36" s="73"/>
      <c r="I36" s="74"/>
    </row>
    <row r="37" spans="1:10">
      <c r="A37" s="77"/>
      <c r="B37" s="73"/>
      <c r="C37" s="73"/>
      <c r="D37" s="73"/>
      <c r="E37" s="73"/>
      <c r="F37" s="73"/>
      <c r="G37" s="73"/>
      <c r="H37" s="73"/>
      <c r="I37" s="74"/>
    </row>
    <row r="38" spans="1:10">
      <c r="A38" s="77"/>
      <c r="B38" s="80"/>
      <c r="C38" s="80"/>
      <c r="D38" s="80"/>
      <c r="E38" s="80"/>
      <c r="F38" s="80"/>
      <c r="G38" s="80"/>
      <c r="H38" s="80"/>
      <c r="I38" s="79"/>
      <c r="J38" s="42"/>
    </row>
    <row r="39" spans="1:10">
      <c r="A39" s="81"/>
      <c r="B39" s="80"/>
      <c r="C39" s="80"/>
      <c r="D39" s="80"/>
      <c r="E39" s="80"/>
      <c r="F39" s="80"/>
      <c r="G39" s="80"/>
      <c r="H39" s="80"/>
      <c r="I39" s="82"/>
    </row>
    <row r="40" spans="1:10">
      <c r="A40" s="77"/>
      <c r="B40" s="78"/>
      <c r="C40" s="78"/>
      <c r="D40" s="78"/>
      <c r="E40" s="78"/>
      <c r="F40" s="78"/>
      <c r="G40" s="78"/>
      <c r="H40" s="78"/>
      <c r="I40" s="83"/>
    </row>
    <row r="41" spans="1:10">
      <c r="A41" s="77"/>
      <c r="B41" s="78"/>
      <c r="C41" s="78"/>
      <c r="D41" s="78"/>
      <c r="E41" s="78"/>
      <c r="F41" s="78"/>
      <c r="G41" s="78"/>
      <c r="H41" s="78"/>
      <c r="I41" s="83"/>
    </row>
    <row r="42" spans="1:10">
      <c r="A42" s="77"/>
      <c r="B42" s="78"/>
      <c r="C42" s="78"/>
      <c r="D42" s="78"/>
      <c r="E42" s="78"/>
      <c r="F42" s="78"/>
      <c r="G42" s="78"/>
      <c r="H42" s="78"/>
      <c r="I42" s="83"/>
    </row>
    <row r="43" spans="1:10">
      <c r="A43" s="77"/>
      <c r="B43" s="78"/>
      <c r="C43" s="78"/>
      <c r="D43" s="78"/>
      <c r="E43" s="78"/>
      <c r="F43" s="78"/>
      <c r="G43" s="78"/>
      <c r="H43" s="78"/>
      <c r="I43" s="83"/>
    </row>
    <row r="44" spans="1:10">
      <c r="A44" s="77"/>
      <c r="B44" s="78"/>
      <c r="C44" s="78"/>
      <c r="D44" s="78"/>
      <c r="E44" s="78"/>
      <c r="F44" s="78"/>
      <c r="G44" s="78"/>
      <c r="H44" s="78"/>
      <c r="I44" s="83"/>
    </row>
    <row r="45" spans="1:10">
      <c r="A45" s="77"/>
      <c r="B45" s="78"/>
      <c r="C45" s="78"/>
      <c r="D45" s="78"/>
      <c r="E45" s="78"/>
      <c r="F45" s="78"/>
      <c r="G45" s="78"/>
      <c r="H45" s="78"/>
      <c r="I45" s="83"/>
    </row>
    <row r="46" spans="1:10">
      <c r="A46" s="77"/>
      <c r="B46" s="78"/>
      <c r="C46" s="78"/>
      <c r="D46" s="78"/>
      <c r="E46" s="78"/>
      <c r="F46" s="78"/>
      <c r="G46" s="78"/>
      <c r="H46" s="78"/>
      <c r="I46" s="83"/>
    </row>
    <row r="47" spans="1:10">
      <c r="A47" s="77"/>
      <c r="B47" s="78"/>
      <c r="C47" s="78"/>
      <c r="D47" s="78"/>
      <c r="E47" s="78"/>
      <c r="F47" s="78"/>
      <c r="G47" s="78"/>
      <c r="H47" s="78"/>
      <c r="I47" s="83"/>
    </row>
    <row r="48" spans="1:10">
      <c r="A48" s="77"/>
      <c r="B48" s="78"/>
      <c r="C48" s="78"/>
      <c r="D48" s="78"/>
      <c r="E48" s="78"/>
      <c r="F48" s="78"/>
      <c r="G48" s="78"/>
      <c r="H48" s="78"/>
      <c r="I48" s="83"/>
    </row>
    <row r="49" spans="1:9">
      <c r="A49" s="77"/>
      <c r="B49" s="78"/>
      <c r="C49" s="78"/>
      <c r="D49" s="78"/>
      <c r="E49" s="78"/>
      <c r="F49" s="78"/>
      <c r="G49" s="78"/>
      <c r="H49" s="78"/>
      <c r="I49" s="83"/>
    </row>
    <row r="50" spans="1:9">
      <c r="A50" s="77"/>
      <c r="B50" s="78"/>
      <c r="C50" s="78"/>
      <c r="D50" s="78"/>
      <c r="E50" s="78"/>
      <c r="F50" s="78"/>
      <c r="G50" s="78"/>
      <c r="H50" s="78"/>
      <c r="I50" s="83"/>
    </row>
    <row r="51" spans="1:9">
      <c r="A51" s="77"/>
      <c r="B51" s="78"/>
      <c r="C51" s="78"/>
      <c r="D51" s="78"/>
      <c r="E51" s="78"/>
      <c r="F51" s="78"/>
      <c r="G51" s="78"/>
      <c r="H51" s="78"/>
      <c r="I51" s="83"/>
    </row>
    <row r="52" spans="1:9">
      <c r="A52" s="77"/>
      <c r="B52" s="78"/>
      <c r="C52" s="78"/>
      <c r="D52" s="78"/>
      <c r="E52" s="78"/>
      <c r="F52" s="78"/>
      <c r="G52" s="78"/>
      <c r="H52" s="78"/>
      <c r="I52" s="83"/>
    </row>
    <row r="53" spans="1:9">
      <c r="A53" s="77"/>
      <c r="B53" s="78"/>
      <c r="C53" s="78"/>
      <c r="D53" s="78"/>
      <c r="E53" s="78"/>
      <c r="F53" s="78"/>
      <c r="G53" s="78"/>
      <c r="H53" s="78"/>
      <c r="I53" s="83"/>
    </row>
    <row r="54" spans="1:9">
      <c r="A54" s="77"/>
      <c r="B54" s="78"/>
      <c r="C54" s="78"/>
      <c r="D54" s="78"/>
      <c r="E54" s="78"/>
      <c r="F54" s="78"/>
      <c r="G54" s="78"/>
      <c r="H54" s="78"/>
      <c r="I54" s="83"/>
    </row>
    <row r="55" spans="1:9">
      <c r="A55" s="77"/>
      <c r="B55" s="78"/>
      <c r="C55" s="78"/>
      <c r="D55" s="78"/>
      <c r="E55" s="78"/>
      <c r="F55" s="78"/>
      <c r="G55" s="78"/>
      <c r="H55" s="78"/>
      <c r="I55" s="83"/>
    </row>
    <row r="56" spans="1:9">
      <c r="A56" s="77"/>
      <c r="B56" s="78"/>
      <c r="C56" s="78"/>
      <c r="D56" s="78"/>
      <c r="E56" s="78"/>
      <c r="F56" s="78"/>
      <c r="G56" s="78"/>
      <c r="H56" s="78"/>
      <c r="I56" s="83"/>
    </row>
    <row r="57" spans="1:9">
      <c r="A57" s="77"/>
      <c r="B57" s="78"/>
      <c r="C57" s="78"/>
      <c r="D57" s="78"/>
      <c r="E57" s="78"/>
      <c r="F57" s="78"/>
      <c r="G57" s="78"/>
      <c r="H57" s="78"/>
      <c r="I57" s="83"/>
    </row>
    <row r="58" spans="1:9">
      <c r="A58" s="78"/>
      <c r="B58" s="78"/>
      <c r="C58" s="78"/>
      <c r="D58" s="78"/>
      <c r="E58" s="78"/>
      <c r="F58" s="78"/>
      <c r="G58" s="78"/>
      <c r="H58" s="78"/>
      <c r="I58" s="83"/>
    </row>
    <row r="59" spans="1:9">
      <c r="I59" s="84"/>
    </row>
    <row r="60" spans="1:9">
      <c r="I60" s="84"/>
    </row>
    <row r="61" spans="1:9">
      <c r="A61" s="42"/>
      <c r="B61" s="42"/>
      <c r="C61" s="42"/>
      <c r="D61" s="42"/>
      <c r="E61" s="42"/>
      <c r="F61" s="42"/>
      <c r="G61" s="42"/>
      <c r="H61" s="42"/>
      <c r="I61" s="85"/>
    </row>
    <row r="62" spans="1:9">
      <c r="I62" s="26"/>
    </row>
    <row r="63" spans="1:9">
      <c r="I63" s="86"/>
    </row>
    <row r="64" spans="1:9">
      <c r="I64" s="86"/>
    </row>
    <row r="65" spans="9:9">
      <c r="I65" s="86"/>
    </row>
  </sheetData>
  <mergeCells count="4">
    <mergeCell ref="A1:I1"/>
    <mergeCell ref="A2:I2"/>
    <mergeCell ref="A3:I3"/>
    <mergeCell ref="A4:I4"/>
  </mergeCells>
  <printOptions horizontalCentered="1"/>
  <pageMargins left="0.25" right="0.25" top="0.42" bottom="0.25" header="0.5" footer="0.5"/>
  <pageSetup scale="60" orientation="landscape" r:id="rId1"/>
  <headerFooter alignWithMargins="0">
    <oddHeader>&amp;R&amp;14Exhibit___(LK-9)
Page 3 of 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7"/>
  <sheetViews>
    <sheetView topLeftCell="A37" zoomScaleNormal="100" workbookViewId="0">
      <selection activeCell="V15" sqref="V15"/>
    </sheetView>
  </sheetViews>
  <sheetFormatPr defaultRowHeight="12.75"/>
  <cols>
    <col min="1" max="1" width="1" customWidth="1"/>
    <col min="2" max="2" width="14.140625" customWidth="1"/>
    <col min="3" max="3" width="1.140625" customWidth="1"/>
    <col min="4" max="4" width="13.85546875" customWidth="1"/>
    <col min="5" max="5" width="1.140625" customWidth="1"/>
    <col min="6" max="6" width="12.5703125" customWidth="1"/>
    <col min="7" max="7" width="1.140625" customWidth="1"/>
    <col min="8" max="8" width="13.7109375" customWidth="1"/>
    <col min="9" max="9" width="1.140625" customWidth="1"/>
    <col min="10" max="10" width="12.5703125" customWidth="1"/>
    <col min="11" max="11" width="1.140625" customWidth="1"/>
    <col min="12" max="12" width="14" customWidth="1"/>
    <col min="13" max="13" width="1" customWidth="1"/>
    <col min="14" max="14" width="8.140625" customWidth="1"/>
    <col min="15" max="15" width="1" customWidth="1"/>
    <col min="16" max="16" width="14.28515625" customWidth="1"/>
    <col min="17" max="17" width="1" customWidth="1"/>
    <col min="18" max="18" width="14" customWidth="1"/>
    <col min="19" max="19" width="1" customWidth="1"/>
    <col min="20" max="20" width="8.5703125" customWidth="1"/>
    <col min="21" max="21" width="1" customWidth="1"/>
    <col min="22" max="22" width="8.5703125" customWidth="1"/>
    <col min="23" max="23" width="1.140625" customWidth="1"/>
    <col min="24" max="24" width="12.85546875" customWidth="1"/>
    <col min="25" max="25" width="1.140625" customWidth="1"/>
    <col min="26" max="26" width="14.28515625" customWidth="1"/>
    <col min="27" max="27" width="8.7109375" customWidth="1"/>
    <col min="28" max="28" width="11.140625" customWidth="1"/>
    <col min="32" max="32" width="15" bestFit="1" customWidth="1"/>
  </cols>
  <sheetData>
    <row r="1" spans="1:28" ht="15.75">
      <c r="A1" s="381" t="s">
        <v>36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</row>
    <row r="2" spans="1:28" ht="15.75">
      <c r="A2" s="381" t="s">
        <v>13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</row>
    <row r="3" spans="1:28" ht="15.75">
      <c r="A3" s="381" t="s">
        <v>37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</row>
    <row r="4" spans="1:28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8">
      <c r="X5" s="87"/>
    </row>
    <row r="7" spans="1:28">
      <c r="A7" s="88" t="s">
        <v>822</v>
      </c>
      <c r="R7" s="15"/>
      <c r="S7" s="15"/>
      <c r="T7" s="15"/>
      <c r="U7" s="15"/>
      <c r="V7" s="15"/>
      <c r="W7" s="15"/>
      <c r="X7" s="15"/>
    </row>
    <row r="8" spans="1:28">
      <c r="A8" s="88"/>
      <c r="L8" s="16"/>
      <c r="M8" s="15"/>
      <c r="N8" s="15"/>
      <c r="O8" s="15"/>
      <c r="P8" s="15"/>
      <c r="R8" s="89"/>
      <c r="X8" s="90"/>
      <c r="Z8" s="15"/>
    </row>
    <row r="9" spans="1:28">
      <c r="A9" s="91"/>
      <c r="B9" s="42"/>
      <c r="C9" s="42"/>
      <c r="D9" s="42"/>
      <c r="E9" s="42"/>
      <c r="F9" s="42"/>
      <c r="G9" s="42"/>
      <c r="H9" s="43" t="s">
        <v>6</v>
      </c>
      <c r="I9" s="42"/>
      <c r="J9" s="43" t="s">
        <v>6</v>
      </c>
      <c r="K9" s="43"/>
      <c r="L9" s="43"/>
      <c r="M9" s="43"/>
      <c r="N9" s="42"/>
      <c r="O9" s="42"/>
      <c r="P9" s="43"/>
      <c r="Q9" s="42"/>
      <c r="R9" s="89" t="s">
        <v>38</v>
      </c>
      <c r="S9" s="42"/>
      <c r="T9" s="42"/>
      <c r="U9" s="42"/>
      <c r="V9" s="43"/>
      <c r="W9" s="42"/>
      <c r="X9" s="92"/>
      <c r="Y9" s="43"/>
      <c r="Z9" s="43"/>
      <c r="AA9" s="42"/>
    </row>
    <row r="10" spans="1:28">
      <c r="A10" s="91"/>
      <c r="B10" s="42"/>
      <c r="C10" s="42"/>
      <c r="D10" s="43" t="s">
        <v>39</v>
      </c>
      <c r="E10" s="43"/>
      <c r="F10" s="43" t="s">
        <v>6</v>
      </c>
      <c r="G10" s="43"/>
      <c r="H10" s="43" t="s">
        <v>38</v>
      </c>
      <c r="I10" s="43"/>
      <c r="J10" s="19" t="s">
        <v>40</v>
      </c>
      <c r="K10" s="43"/>
      <c r="L10" s="43" t="s">
        <v>6</v>
      </c>
      <c r="M10" s="89"/>
      <c r="N10" s="42"/>
      <c r="O10" s="42"/>
      <c r="P10" s="43"/>
      <c r="Q10" s="42"/>
      <c r="R10" s="43" t="s">
        <v>6</v>
      </c>
      <c r="S10" s="42"/>
      <c r="T10" s="43" t="s">
        <v>38</v>
      </c>
      <c r="U10" s="42"/>
      <c r="V10" s="43"/>
      <c r="W10" s="42"/>
      <c r="X10" s="43"/>
      <c r="Y10" s="43"/>
      <c r="Z10" s="19"/>
      <c r="AA10" s="6"/>
    </row>
    <row r="11" spans="1:28">
      <c r="A11" s="91"/>
      <c r="B11" s="42"/>
      <c r="C11" s="42"/>
      <c r="D11" s="43" t="s">
        <v>41</v>
      </c>
      <c r="E11" s="43"/>
      <c r="F11" s="43" t="s">
        <v>42</v>
      </c>
      <c r="G11" s="43"/>
      <c r="H11" s="43" t="s">
        <v>43</v>
      </c>
      <c r="I11" s="43"/>
      <c r="J11" s="19" t="s">
        <v>25</v>
      </c>
      <c r="K11" s="43"/>
      <c r="L11" s="89" t="s">
        <v>25</v>
      </c>
      <c r="M11" s="43"/>
      <c r="N11" s="43" t="s">
        <v>44</v>
      </c>
      <c r="O11" s="43"/>
      <c r="P11" s="43" t="s">
        <v>45</v>
      </c>
      <c r="Q11" s="43"/>
      <c r="R11" s="89" t="s">
        <v>25</v>
      </c>
      <c r="S11" s="43"/>
      <c r="T11" s="43" t="s">
        <v>44</v>
      </c>
      <c r="U11" s="43"/>
      <c r="V11" s="43" t="s">
        <v>46</v>
      </c>
      <c r="W11" s="43"/>
      <c r="X11" s="43" t="s">
        <v>47</v>
      </c>
      <c r="Y11" s="43"/>
      <c r="Z11" s="19" t="s">
        <v>48</v>
      </c>
      <c r="AA11" s="6"/>
    </row>
    <row r="12" spans="1:28">
      <c r="A12" s="91"/>
      <c r="B12" s="42"/>
      <c r="C12" s="42"/>
      <c r="D12" s="44" t="s">
        <v>49</v>
      </c>
      <c r="E12" s="43"/>
      <c r="F12" s="44" t="s">
        <v>50</v>
      </c>
      <c r="G12" s="43"/>
      <c r="H12" s="44" t="s">
        <v>51</v>
      </c>
      <c r="I12" s="43"/>
      <c r="J12" s="10" t="s">
        <v>52</v>
      </c>
      <c r="K12" s="43"/>
      <c r="L12" s="44" t="s">
        <v>51</v>
      </c>
      <c r="M12" s="61"/>
      <c r="N12" s="44" t="s">
        <v>53</v>
      </c>
      <c r="O12" s="43"/>
      <c r="P12" s="44" t="s">
        <v>50</v>
      </c>
      <c r="Q12" s="43"/>
      <c r="R12" s="44" t="s">
        <v>51</v>
      </c>
      <c r="S12" s="43"/>
      <c r="T12" s="44" t="s">
        <v>53</v>
      </c>
      <c r="U12" s="43"/>
      <c r="V12" s="44" t="s">
        <v>54</v>
      </c>
      <c r="W12" s="43"/>
      <c r="X12" s="44" t="s">
        <v>55</v>
      </c>
      <c r="Y12" s="43"/>
      <c r="Z12" s="93" t="s">
        <v>56</v>
      </c>
      <c r="AA12" s="6"/>
    </row>
    <row r="13" spans="1:28">
      <c r="B13" s="42"/>
      <c r="C13" s="42"/>
      <c r="D13" s="43"/>
      <c r="E13" s="43"/>
      <c r="F13" s="42"/>
      <c r="G13" s="42"/>
      <c r="H13" s="42"/>
      <c r="I13" s="42"/>
      <c r="J13" s="16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16"/>
      <c r="AA13" s="5"/>
    </row>
    <row r="14" spans="1:28">
      <c r="B14" s="42" t="s">
        <v>57</v>
      </c>
      <c r="C14" s="42"/>
      <c r="D14" s="94">
        <v>107025432.03486712</v>
      </c>
      <c r="E14" s="94">
        <v>-30146.840487458645</v>
      </c>
      <c r="F14" s="94">
        <v>-43140.649801837906</v>
      </c>
      <c r="G14" s="94"/>
      <c r="H14" s="95">
        <f>D14+F14</f>
        <v>106982291.38506529</v>
      </c>
      <c r="I14" s="95"/>
      <c r="J14" s="96">
        <v>0.93600000000000005</v>
      </c>
      <c r="K14" s="95"/>
      <c r="L14" s="95">
        <f>H14*J14</f>
        <v>100135424.73642111</v>
      </c>
      <c r="M14" s="95"/>
      <c r="N14" s="97">
        <f>L14/L18</f>
        <v>1.7181755744303865E-2</v>
      </c>
      <c r="O14" s="97"/>
      <c r="P14" s="94">
        <v>-10176040</v>
      </c>
      <c r="Q14" s="97"/>
      <c r="R14" s="95">
        <f>L14+P14</f>
        <v>89959384.736421108</v>
      </c>
      <c r="S14" s="97"/>
      <c r="T14" s="97">
        <f>R14/R18</f>
        <v>1.7181755667114568E-2</v>
      </c>
      <c r="U14" s="97"/>
      <c r="V14" s="98">
        <v>4.6257333333333331E-3</v>
      </c>
      <c r="W14" s="99"/>
      <c r="X14" s="96">
        <f>T14*V14</f>
        <v>7.9478219914560765E-5</v>
      </c>
      <c r="Y14" s="99"/>
      <c r="Z14" s="99">
        <f>X14*'Revenue Gross-Up Factor'!$C$38</f>
        <v>7.9871988819440602E-5</v>
      </c>
      <c r="AA14" s="100"/>
    </row>
    <row r="15" spans="1:28">
      <c r="B15" s="42" t="s">
        <v>58</v>
      </c>
      <c r="C15" s="42"/>
      <c r="D15" s="94">
        <v>2806177779.5273852</v>
      </c>
      <c r="E15" s="94">
        <v>-540431.12109703722</v>
      </c>
      <c r="F15" s="94">
        <v>-1131136.1287366778</v>
      </c>
      <c r="G15" s="94"/>
      <c r="H15" s="95">
        <f>D15+F15</f>
        <v>2805046643.3986487</v>
      </c>
      <c r="I15" s="95"/>
      <c r="J15" s="96">
        <v>0.93600000000000005</v>
      </c>
      <c r="K15" s="95"/>
      <c r="L15" s="101">
        <f>H15*J15</f>
        <v>2625523658.2211351</v>
      </c>
      <c r="M15" s="101"/>
      <c r="N15" s="97">
        <f>L15/L18</f>
        <v>0.45050097221027657</v>
      </c>
      <c r="O15" s="97"/>
      <c r="P15" s="102">
        <v>-266812996</v>
      </c>
      <c r="Q15" s="97"/>
      <c r="R15" s="101">
        <f>L15+P15</f>
        <v>2358710662.2211351</v>
      </c>
      <c r="S15" s="97"/>
      <c r="T15" s="97">
        <f>R15/R18</f>
        <v>0.45050097226036051</v>
      </c>
      <c r="U15" s="97"/>
      <c r="V15" s="97">
        <v>4.1603477638767199E-2</v>
      </c>
      <c r="W15" s="97"/>
      <c r="X15" s="369">
        <f>T15*V15</f>
        <v>1.8742407125676791E-2</v>
      </c>
      <c r="Y15" s="97"/>
      <c r="Z15" s="99">
        <f>X15*'Revenue Gross-Up Factor'!$C$38</f>
        <v>1.883526498203824E-2</v>
      </c>
      <c r="AA15" s="100"/>
    </row>
    <row r="16" spans="1:28">
      <c r="B16" s="42" t="s">
        <v>59</v>
      </c>
      <c r="C16" s="42"/>
      <c r="D16" s="103">
        <v>3316136255.5686731</v>
      </c>
      <c r="E16" s="94">
        <v>-1154801.3384155042</v>
      </c>
      <c r="F16" s="103">
        <v>-1659996.2873223133</v>
      </c>
      <c r="G16" s="94"/>
      <c r="H16" s="104">
        <f>D16+F16</f>
        <v>3314476259.2813506</v>
      </c>
      <c r="I16" s="95"/>
      <c r="J16" s="96">
        <v>0.93600000000000005</v>
      </c>
      <c r="K16" s="95"/>
      <c r="L16" s="104">
        <f>H16*J16</f>
        <v>3102349778.6873446</v>
      </c>
      <c r="M16" s="104"/>
      <c r="N16" s="105">
        <f>L16/L18</f>
        <v>0.53231727204541945</v>
      </c>
      <c r="O16" s="97"/>
      <c r="P16" s="103">
        <v>-315269389</v>
      </c>
      <c r="Q16" s="97"/>
      <c r="R16" s="104">
        <f>L16+P16</f>
        <v>2787080389.6873446</v>
      </c>
      <c r="S16" s="97"/>
      <c r="T16" s="105">
        <f>R16/R18</f>
        <v>0.53231727207252477</v>
      </c>
      <c r="U16" s="97"/>
      <c r="V16" s="106">
        <v>0.1</v>
      </c>
      <c r="W16" s="97"/>
      <c r="X16" s="107">
        <f>T16*V16</f>
        <v>5.3231727207252479E-2</v>
      </c>
      <c r="Y16" s="97"/>
      <c r="Z16" s="108">
        <f>X16*'Revenue Gross-Up Factor'!$C$35</f>
        <v>7.1279759925630529E-2</v>
      </c>
      <c r="AA16" s="100"/>
      <c r="AB16" s="108">
        <f>V16*'Revenue Gross-Up Factor'!$C$35</f>
        <v>0.13390465360650392</v>
      </c>
    </row>
    <row r="17" spans="1:27">
      <c r="B17" s="42"/>
      <c r="C17" s="42"/>
      <c r="D17" s="94"/>
      <c r="E17" s="94"/>
      <c r="F17" s="94"/>
      <c r="G17" s="94"/>
      <c r="H17" s="109"/>
      <c r="I17" s="109"/>
      <c r="J17" s="109"/>
      <c r="K17" s="109"/>
      <c r="L17" s="109"/>
      <c r="M17" s="109"/>
      <c r="N17" s="42"/>
      <c r="O17" s="42"/>
      <c r="P17" s="42"/>
      <c r="Q17" s="42"/>
      <c r="R17" s="109"/>
      <c r="S17" s="42"/>
      <c r="T17" s="42"/>
      <c r="U17" s="42"/>
      <c r="V17" s="97"/>
      <c r="W17" s="42"/>
      <c r="X17" s="97"/>
      <c r="Y17" s="97"/>
      <c r="Z17" s="110"/>
      <c r="AA17" s="111"/>
    </row>
    <row r="18" spans="1:27" ht="13.5" thickBot="1">
      <c r="B18" s="112" t="s">
        <v>60</v>
      </c>
      <c r="C18" s="42"/>
      <c r="D18" s="113">
        <f>SUM(D14:D17)</f>
        <v>6229339467.1309261</v>
      </c>
      <c r="E18" s="94">
        <v>-1154801.3384155042</v>
      </c>
      <c r="F18" s="113">
        <f>SUM(F14:F17)</f>
        <v>-2834273.0658608293</v>
      </c>
      <c r="G18" s="94"/>
      <c r="H18" s="113">
        <f>SUM(H14:H17)</f>
        <v>6226505194.0650644</v>
      </c>
      <c r="I18" s="94"/>
      <c r="J18" s="94"/>
      <c r="K18" s="94"/>
      <c r="L18" s="113">
        <f>SUM(L14:L17)</f>
        <v>5828008861.6449013</v>
      </c>
      <c r="M18" s="94"/>
      <c r="N18" s="114">
        <f>SUM(N14:N17)</f>
        <v>0.99999999999999989</v>
      </c>
      <c r="O18" s="94"/>
      <c r="P18" s="113">
        <f>SUM(P14:P17)</f>
        <v>-592258425</v>
      </c>
      <c r="Q18" s="94"/>
      <c r="R18" s="113">
        <f>SUM(R14:R17)</f>
        <v>5235750436.6449013</v>
      </c>
      <c r="S18" s="94"/>
      <c r="T18" s="114">
        <f>SUM(T14:T17)</f>
        <v>0.99999999999999978</v>
      </c>
      <c r="U18" s="94"/>
      <c r="V18" s="83"/>
      <c r="W18" s="94"/>
      <c r="X18" s="114">
        <f>SUM(X14:X17)</f>
        <v>7.2053612552843829E-2</v>
      </c>
      <c r="Y18" s="94"/>
      <c r="Z18" s="115">
        <f>SUM(Z14:Z17)</f>
        <v>9.0194896896488214E-2</v>
      </c>
      <c r="AA18" s="116"/>
    </row>
    <row r="19" spans="1:27" ht="13.5" thickTop="1">
      <c r="B19" s="112"/>
      <c r="C19" s="42"/>
      <c r="D19" s="83"/>
      <c r="E19" s="94"/>
      <c r="F19" s="83"/>
      <c r="G19" s="94"/>
      <c r="H19" s="83"/>
      <c r="I19" s="94"/>
      <c r="J19" s="83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83"/>
      <c r="W19" s="94"/>
      <c r="X19" s="117"/>
      <c r="Y19" s="94"/>
      <c r="Z19" s="83"/>
      <c r="AA19" s="118"/>
    </row>
    <row r="20" spans="1:27">
      <c r="B20" s="112"/>
      <c r="C20" s="42"/>
      <c r="D20" s="83"/>
      <c r="E20" s="94"/>
      <c r="F20" s="83"/>
      <c r="G20" s="94"/>
      <c r="H20" s="83"/>
      <c r="I20" s="94"/>
      <c r="J20" s="83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83"/>
      <c r="W20" s="94"/>
      <c r="X20" s="117"/>
      <c r="Y20" s="94"/>
      <c r="Z20" s="83"/>
      <c r="AA20" s="118"/>
    </row>
    <row r="21" spans="1:27">
      <c r="A21" s="88" t="s">
        <v>904</v>
      </c>
      <c r="B21" s="112"/>
      <c r="C21" s="42"/>
      <c r="D21" s="83"/>
      <c r="E21" s="94"/>
      <c r="F21" s="83"/>
      <c r="G21" s="94"/>
      <c r="H21" s="83"/>
      <c r="I21" s="94"/>
      <c r="J21" s="83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83"/>
      <c r="W21" s="94"/>
      <c r="X21" s="117"/>
      <c r="Y21" s="94"/>
      <c r="Z21" s="83"/>
      <c r="AA21" s="118"/>
    </row>
    <row r="22" spans="1:27">
      <c r="B22" s="112"/>
      <c r="C22" s="42"/>
      <c r="D22" s="83"/>
      <c r="E22" s="94"/>
      <c r="F22" s="83"/>
      <c r="G22" s="94"/>
      <c r="H22" s="83"/>
      <c r="I22" s="94"/>
      <c r="J22" s="83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83"/>
      <c r="W22" s="94"/>
      <c r="X22" s="117"/>
      <c r="Y22" s="94"/>
      <c r="Z22" s="83"/>
      <c r="AA22" s="118"/>
    </row>
    <row r="23" spans="1:27">
      <c r="B23" s="42"/>
      <c r="C23" s="42"/>
      <c r="D23" s="119" t="s">
        <v>38</v>
      </c>
      <c r="E23" s="16"/>
      <c r="F23" s="6" t="s">
        <v>61</v>
      </c>
      <c r="G23" s="16"/>
      <c r="H23" s="6"/>
      <c r="I23" s="5"/>
      <c r="J23" s="43" t="s">
        <v>6</v>
      </c>
      <c r="K23" s="19"/>
      <c r="L23" s="19" t="s">
        <v>62</v>
      </c>
      <c r="M23" s="19"/>
      <c r="N23" s="119"/>
      <c r="O23" s="42"/>
      <c r="P23" s="43"/>
      <c r="Q23" s="42"/>
      <c r="R23" s="89" t="s">
        <v>38</v>
      </c>
      <c r="S23" s="42"/>
      <c r="T23" s="42"/>
      <c r="U23" s="42"/>
      <c r="V23" s="43"/>
      <c r="W23" s="42"/>
      <c r="X23" s="92"/>
      <c r="Y23" s="43"/>
      <c r="Z23" s="43"/>
      <c r="AA23" s="118"/>
    </row>
    <row r="24" spans="1:27">
      <c r="B24" s="42"/>
      <c r="C24" s="42"/>
      <c r="D24" s="19" t="s">
        <v>6</v>
      </c>
      <c r="E24" s="19"/>
      <c r="F24" s="19" t="s">
        <v>42</v>
      </c>
      <c r="G24" s="19"/>
      <c r="H24" s="6"/>
      <c r="I24" s="6"/>
      <c r="J24" s="19" t="s">
        <v>40</v>
      </c>
      <c r="K24" s="19"/>
      <c r="L24" s="119" t="s">
        <v>63</v>
      </c>
      <c r="M24" s="119"/>
      <c r="N24" s="19"/>
      <c r="O24" s="42"/>
      <c r="P24" s="43"/>
      <c r="Q24" s="42"/>
      <c r="R24" s="43" t="s">
        <v>6</v>
      </c>
      <c r="S24" s="42"/>
      <c r="T24" s="43" t="s">
        <v>38</v>
      </c>
      <c r="U24" s="42"/>
      <c r="V24" s="43"/>
      <c r="W24" s="42"/>
      <c r="X24" s="43"/>
      <c r="Y24" s="43"/>
      <c r="Z24" s="19"/>
      <c r="AA24" s="118"/>
    </row>
    <row r="25" spans="1:27">
      <c r="B25" s="42"/>
      <c r="C25" s="42"/>
      <c r="D25" s="119" t="s">
        <v>25</v>
      </c>
      <c r="E25" s="19"/>
      <c r="F25" s="6" t="s">
        <v>64</v>
      </c>
      <c r="G25" s="19"/>
      <c r="H25" s="6"/>
      <c r="I25" s="6"/>
      <c r="J25" s="19" t="s">
        <v>25</v>
      </c>
      <c r="K25" s="19"/>
      <c r="L25" s="19" t="s">
        <v>38</v>
      </c>
      <c r="M25" s="19"/>
      <c r="N25" s="19"/>
      <c r="O25" s="43"/>
      <c r="P25" s="43"/>
      <c r="Q25" s="43"/>
      <c r="R25" s="89" t="s">
        <v>25</v>
      </c>
      <c r="S25" s="43"/>
      <c r="T25" s="43" t="s">
        <v>44</v>
      </c>
      <c r="U25" s="43"/>
      <c r="V25" s="43" t="s">
        <v>46</v>
      </c>
      <c r="W25" s="43"/>
      <c r="X25" s="43" t="s">
        <v>47</v>
      </c>
      <c r="Y25" s="43"/>
      <c r="Z25" s="19" t="s">
        <v>48</v>
      </c>
      <c r="AA25" s="118"/>
    </row>
    <row r="26" spans="1:27">
      <c r="B26" s="42"/>
      <c r="C26" s="42"/>
      <c r="D26" s="10" t="s">
        <v>51</v>
      </c>
      <c r="E26" s="19"/>
      <c r="F26" s="10" t="s">
        <v>65</v>
      </c>
      <c r="G26" s="19"/>
      <c r="H26" s="6"/>
      <c r="I26" s="6"/>
      <c r="J26" s="10" t="s">
        <v>52</v>
      </c>
      <c r="K26" s="19"/>
      <c r="L26" s="10" t="s">
        <v>51</v>
      </c>
      <c r="M26" s="6"/>
      <c r="N26" s="10"/>
      <c r="O26" s="43"/>
      <c r="P26" s="44"/>
      <c r="Q26" s="43"/>
      <c r="R26" s="44" t="s">
        <v>51</v>
      </c>
      <c r="S26" s="43"/>
      <c r="T26" s="44" t="s">
        <v>53</v>
      </c>
      <c r="U26" s="43"/>
      <c r="V26" s="44" t="s">
        <v>54</v>
      </c>
      <c r="W26" s="43"/>
      <c r="X26" s="44" t="s">
        <v>55</v>
      </c>
      <c r="Y26" s="43"/>
      <c r="Z26" s="93" t="s">
        <v>56</v>
      </c>
      <c r="AA26" s="118"/>
    </row>
    <row r="27" spans="1:27">
      <c r="B27" s="42"/>
      <c r="C27" s="42"/>
      <c r="D27" s="19"/>
      <c r="E27" s="19"/>
      <c r="F27" s="16"/>
      <c r="G27" s="16"/>
      <c r="H27" s="5"/>
      <c r="I27" s="5"/>
      <c r="J27" s="16"/>
      <c r="K27" s="16"/>
      <c r="L27" s="16"/>
      <c r="M27" s="16"/>
      <c r="N27" s="16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16"/>
      <c r="AA27" s="118"/>
    </row>
    <row r="28" spans="1:27">
      <c r="B28" s="42" t="s">
        <v>57</v>
      </c>
      <c r="C28" s="42"/>
      <c r="D28" s="120">
        <f>R14</f>
        <v>89959384.736421108</v>
      </c>
      <c r="E28" s="120"/>
      <c r="F28" s="100"/>
      <c r="G28" s="120"/>
      <c r="H28" s="121"/>
      <c r="I28" s="122"/>
      <c r="J28" s="96">
        <v>0.93600000000000005</v>
      </c>
      <c r="K28" s="99"/>
      <c r="L28" s="123">
        <f>D28+(F28*J28)</f>
        <v>89959384.736421108</v>
      </c>
      <c r="M28" s="123"/>
      <c r="N28" s="99"/>
      <c r="O28" s="97"/>
      <c r="P28" s="94"/>
      <c r="Q28" s="97"/>
      <c r="R28" s="123">
        <f>D28+(F28*J28)</f>
        <v>89959384.736421108</v>
      </c>
      <c r="S28" s="97"/>
      <c r="T28" s="97">
        <f>R28/R32</f>
        <v>1.7181755667114568E-2</v>
      </c>
      <c r="U28" s="97"/>
      <c r="V28" s="98">
        <f>V14</f>
        <v>4.6257333333333331E-3</v>
      </c>
      <c r="W28" s="99"/>
      <c r="X28" s="96">
        <f>T28*V28</f>
        <v>7.9478219914560765E-5</v>
      </c>
      <c r="Y28" s="99"/>
      <c r="Z28" s="99">
        <f>X28*'Revenue Gross-Up Factor'!$C$38</f>
        <v>7.9871988819440602E-5</v>
      </c>
      <c r="AA28" s="118"/>
    </row>
    <row r="29" spans="1:27">
      <c r="B29" s="42" t="s">
        <v>58</v>
      </c>
      <c r="C29" s="42"/>
      <c r="D29" s="100">
        <f>R15</f>
        <v>2358710662.2211351</v>
      </c>
      <c r="E29" s="120"/>
      <c r="F29" s="100"/>
      <c r="G29" s="120"/>
      <c r="H29" s="121"/>
      <c r="I29" s="122"/>
      <c r="J29" s="96">
        <v>0.93600000000000005</v>
      </c>
      <c r="K29" s="99"/>
      <c r="L29" s="123">
        <f>D29+(F29*J29)</f>
        <v>2358710662.2211351</v>
      </c>
      <c r="M29" s="123"/>
      <c r="N29" s="124"/>
      <c r="O29" s="97"/>
      <c r="P29" s="102"/>
      <c r="Q29" s="97"/>
      <c r="R29" s="123">
        <f>D29+(F29*J29)</f>
        <v>2358710662.2211351</v>
      </c>
      <c r="S29" s="97"/>
      <c r="T29" s="97">
        <f>R29/R32</f>
        <v>0.45050097226036051</v>
      </c>
      <c r="U29" s="97"/>
      <c r="V29" s="97">
        <v>4.1404648038992735E-2</v>
      </c>
      <c r="W29" s="97"/>
      <c r="X29" s="369">
        <f>T29*V29</f>
        <v>1.8652834197664257E-2</v>
      </c>
      <c r="Y29" s="97"/>
      <c r="Z29" s="99">
        <f>X29*'Revenue Gross-Up Factor'!$C$38</f>
        <v>1.874524827164346E-2</v>
      </c>
      <c r="AA29" s="118"/>
    </row>
    <row r="30" spans="1:27">
      <c r="B30" s="42" t="s">
        <v>59</v>
      </c>
      <c r="C30" s="42"/>
      <c r="D30" s="125">
        <f>R16</f>
        <v>2787080389.6873446</v>
      </c>
      <c r="E30" s="120"/>
      <c r="F30" s="125"/>
      <c r="G30" s="120"/>
      <c r="H30" s="121"/>
      <c r="I30" s="122"/>
      <c r="J30" s="96">
        <v>0.93600000000000005</v>
      </c>
      <c r="K30" s="99"/>
      <c r="L30" s="126">
        <f>D30+(F30*J30)</f>
        <v>2787080389.6873446</v>
      </c>
      <c r="M30" s="126"/>
      <c r="N30" s="108"/>
      <c r="O30" s="97"/>
      <c r="P30" s="103"/>
      <c r="Q30" s="97"/>
      <c r="R30" s="126">
        <f>D30+(F30*J30)</f>
        <v>2787080389.6873446</v>
      </c>
      <c r="S30" s="97"/>
      <c r="T30" s="105">
        <f>R30/R32</f>
        <v>0.53231727207252477</v>
      </c>
      <c r="U30" s="97"/>
      <c r="V30" s="106">
        <f>V16</f>
        <v>0.1</v>
      </c>
      <c r="W30" s="97"/>
      <c r="X30" s="107">
        <f>T30*V30</f>
        <v>5.3231727207252479E-2</v>
      </c>
      <c r="Y30" s="97"/>
      <c r="Z30" s="108">
        <f>X30*'Revenue Gross-Up Factor'!$C$35</f>
        <v>7.1279759925630529E-2</v>
      </c>
      <c r="AA30" s="118"/>
    </row>
    <row r="31" spans="1:27">
      <c r="B31" s="42"/>
      <c r="C31" s="42"/>
      <c r="D31" s="120"/>
      <c r="E31" s="120"/>
      <c r="F31" s="100"/>
      <c r="G31" s="120"/>
      <c r="H31" s="127"/>
      <c r="I31" s="127"/>
      <c r="J31" s="100"/>
      <c r="K31" s="16"/>
      <c r="L31" s="128"/>
      <c r="M31" s="128"/>
      <c r="N31" s="16"/>
      <c r="O31" s="42"/>
      <c r="P31" s="42"/>
      <c r="Q31" s="42"/>
      <c r="R31" s="109"/>
      <c r="S31" s="42"/>
      <c r="T31" s="42"/>
      <c r="U31" s="42"/>
      <c r="V31" s="97"/>
      <c r="W31" s="42"/>
      <c r="X31" s="97"/>
      <c r="Y31" s="97"/>
      <c r="Z31" s="110"/>
      <c r="AA31" s="118"/>
    </row>
    <row r="32" spans="1:27" ht="13.5" thickBot="1">
      <c r="B32" s="112" t="s">
        <v>60</v>
      </c>
      <c r="C32" s="42"/>
      <c r="D32" s="129">
        <f>SUM(D28:D31)</f>
        <v>5235750436.6449013</v>
      </c>
      <c r="E32" s="120"/>
      <c r="F32" s="129">
        <f>SUM(F28:F31)</f>
        <v>0</v>
      </c>
      <c r="G32" s="120"/>
      <c r="H32" s="100"/>
      <c r="I32" s="100"/>
      <c r="J32" s="100"/>
      <c r="K32" s="120"/>
      <c r="L32" s="129">
        <f>SUM(L28:L31)</f>
        <v>5235750436.6449013</v>
      </c>
      <c r="M32" s="129"/>
      <c r="N32" s="115"/>
      <c r="O32" s="94"/>
      <c r="P32" s="113"/>
      <c r="Q32" s="94"/>
      <c r="R32" s="113">
        <f>SUM(R28:R31)</f>
        <v>5235750436.6449013</v>
      </c>
      <c r="S32" s="94"/>
      <c r="T32" s="114">
        <f>SUM(T28:T31)</f>
        <v>0.99999999999999978</v>
      </c>
      <c r="U32" s="94"/>
      <c r="V32" s="83"/>
      <c r="W32" s="94"/>
      <c r="X32" s="114">
        <f>SUM(X28:X31)</f>
        <v>7.1964039624831291E-2</v>
      </c>
      <c r="Y32" s="94"/>
      <c r="Z32" s="115">
        <f>SUM(Z28:Z31)</f>
        <v>9.0104880186093431E-2</v>
      </c>
      <c r="AA32" s="118"/>
    </row>
    <row r="33" spans="1:27" ht="13.5" thickTop="1">
      <c r="B33" s="112"/>
      <c r="C33" s="42"/>
      <c r="D33" s="15"/>
      <c r="E33" s="15"/>
      <c r="F33" s="17"/>
      <c r="G33" s="15"/>
      <c r="H33" s="17"/>
      <c r="I33" s="17"/>
      <c r="J33" s="17"/>
      <c r="K33" s="15"/>
      <c r="L33" s="15"/>
      <c r="M33" s="15"/>
      <c r="N33" s="15"/>
      <c r="O33" s="94"/>
      <c r="P33" s="94"/>
      <c r="Q33" s="94"/>
      <c r="R33" s="94"/>
      <c r="S33" s="94"/>
      <c r="T33" s="94"/>
      <c r="U33" s="94"/>
      <c r="V33" s="83"/>
      <c r="W33" s="94"/>
      <c r="X33" s="117"/>
      <c r="Y33" s="94"/>
      <c r="Z33" s="83"/>
      <c r="AA33" s="118"/>
    </row>
    <row r="34" spans="1:27">
      <c r="B34" s="112"/>
      <c r="C34" s="42"/>
      <c r="D34" s="83"/>
      <c r="E34" s="94"/>
      <c r="F34" s="83"/>
      <c r="G34" s="94"/>
      <c r="H34" s="83"/>
      <c r="I34" s="94"/>
      <c r="J34" s="83"/>
      <c r="K34" s="94"/>
      <c r="L34" s="94"/>
      <c r="M34" s="94"/>
      <c r="N34" s="94"/>
      <c r="O34" s="94"/>
      <c r="P34" s="94"/>
      <c r="Q34" s="94"/>
      <c r="R34" s="100" t="s">
        <v>66</v>
      </c>
      <c r="S34" s="100"/>
      <c r="T34" s="121"/>
      <c r="U34" s="100"/>
      <c r="V34" s="120"/>
      <c r="W34" s="121"/>
      <c r="X34" s="120"/>
      <c r="Y34" s="121"/>
      <c r="Z34" s="121">
        <f>Z32-Z18</f>
        <v>-9.0016710394782984E-5</v>
      </c>
      <c r="AA34" s="118"/>
    </row>
    <row r="35" spans="1:27">
      <c r="B35" s="112"/>
      <c r="C35" s="42"/>
      <c r="D35" s="83"/>
      <c r="E35" s="94"/>
      <c r="F35" s="83"/>
      <c r="G35" s="94"/>
      <c r="H35" s="83"/>
      <c r="I35" s="94"/>
      <c r="J35" s="83"/>
      <c r="K35" s="94"/>
      <c r="L35" s="94"/>
      <c r="M35" s="94"/>
      <c r="N35" s="94"/>
      <c r="O35" s="94"/>
      <c r="P35" s="94"/>
      <c r="Q35" s="94"/>
      <c r="R35" s="100" t="s">
        <v>67</v>
      </c>
      <c r="S35" s="100"/>
      <c r="T35" s="121"/>
      <c r="U35" s="100"/>
      <c r="V35" s="120"/>
      <c r="W35" s="121"/>
      <c r="X35" s="120"/>
      <c r="Y35" s="100"/>
      <c r="Z35" s="125">
        <f>'Rate Base'!$I$29</f>
        <v>4908133081.0949783</v>
      </c>
      <c r="AA35" s="118"/>
    </row>
    <row r="36" spans="1:27" ht="13.5" thickBot="1">
      <c r="B36" s="112"/>
      <c r="C36" s="42"/>
      <c r="D36" s="83"/>
      <c r="E36" s="94"/>
      <c r="F36" s="83"/>
      <c r="G36" s="94"/>
      <c r="H36" s="83"/>
      <c r="I36" s="94"/>
      <c r="J36" s="83"/>
      <c r="K36" s="94"/>
      <c r="L36" s="94"/>
      <c r="M36" s="94"/>
      <c r="N36" s="94"/>
      <c r="O36" s="94"/>
      <c r="P36" s="94"/>
      <c r="Q36" s="94"/>
      <c r="R36" s="16" t="s">
        <v>68</v>
      </c>
      <c r="S36" s="15"/>
      <c r="T36" s="15"/>
      <c r="U36" s="15"/>
      <c r="V36" s="15"/>
      <c r="W36" s="15"/>
      <c r="X36" s="15"/>
      <c r="Y36" s="130"/>
      <c r="Z36" s="131">
        <f>Z34*Z35</f>
        <v>-441813.99413998058</v>
      </c>
      <c r="AA36" s="118"/>
    </row>
    <row r="37" spans="1:27" ht="13.5" thickTop="1">
      <c r="B37" s="112"/>
      <c r="C37" s="42"/>
      <c r="D37" s="83"/>
      <c r="E37" s="94"/>
      <c r="F37" s="83"/>
      <c r="G37" s="94"/>
      <c r="H37" s="83"/>
      <c r="I37" s="94"/>
      <c r="J37" s="83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83"/>
      <c r="W37" s="94"/>
      <c r="X37" s="117"/>
      <c r="Y37" s="94"/>
      <c r="Z37" s="83"/>
      <c r="AA37" s="118"/>
    </row>
    <row r="38" spans="1:27">
      <c r="B38" s="112"/>
      <c r="C38" s="42"/>
      <c r="D38" s="83"/>
      <c r="E38" s="94"/>
      <c r="F38" s="83"/>
      <c r="G38" s="94"/>
      <c r="H38" s="83"/>
      <c r="I38" s="94"/>
      <c r="J38" s="83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83"/>
      <c r="W38" s="94"/>
      <c r="X38" s="117"/>
      <c r="Y38" s="94"/>
      <c r="Z38" s="83"/>
      <c r="AA38" s="118"/>
    </row>
    <row r="39" spans="1:27">
      <c r="A39" s="88" t="s">
        <v>911</v>
      </c>
      <c r="B39" s="112"/>
      <c r="C39" s="42"/>
      <c r="D39" s="83"/>
      <c r="E39" s="94"/>
      <c r="F39" s="83"/>
      <c r="G39" s="94"/>
      <c r="H39" s="83"/>
      <c r="I39" s="94"/>
      <c r="J39" s="83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83"/>
      <c r="W39" s="94"/>
      <c r="X39" s="117"/>
      <c r="Y39" s="94"/>
      <c r="Z39" s="83"/>
      <c r="AA39" s="118"/>
    </row>
    <row r="40" spans="1:27">
      <c r="B40" s="112"/>
      <c r="C40" s="42"/>
      <c r="D40" s="83"/>
      <c r="E40" s="94"/>
      <c r="F40" s="83"/>
      <c r="G40" s="94"/>
      <c r="H40" s="83"/>
      <c r="I40" s="94"/>
      <c r="J40" s="83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83"/>
      <c r="W40" s="94"/>
      <c r="X40" s="117"/>
      <c r="Y40" s="94"/>
      <c r="Z40" s="83"/>
      <c r="AA40" s="42"/>
    </row>
    <row r="41" spans="1:27">
      <c r="B41" s="42"/>
      <c r="C41" s="42"/>
      <c r="D41" s="119" t="s">
        <v>38</v>
      </c>
      <c r="E41" s="16"/>
      <c r="F41" s="6" t="s">
        <v>61</v>
      </c>
      <c r="G41" s="16"/>
      <c r="H41" s="6"/>
      <c r="I41" s="5"/>
      <c r="J41" s="43" t="s">
        <v>6</v>
      </c>
      <c r="K41" s="19"/>
      <c r="L41" s="19" t="s">
        <v>62</v>
      </c>
      <c r="M41" s="19"/>
      <c r="N41" s="119"/>
      <c r="O41" s="42"/>
      <c r="P41" s="43"/>
      <c r="Q41" s="42"/>
      <c r="R41" s="89" t="s">
        <v>38</v>
      </c>
      <c r="S41" s="42"/>
      <c r="T41" s="42"/>
      <c r="U41" s="42"/>
      <c r="V41" s="43"/>
      <c r="W41" s="42"/>
      <c r="X41" s="92"/>
      <c r="Y41" s="43"/>
      <c r="Z41" s="43"/>
      <c r="AA41" s="42"/>
    </row>
    <row r="42" spans="1:27">
      <c r="B42" s="42"/>
      <c r="C42" s="42"/>
      <c r="D42" s="19" t="s">
        <v>6</v>
      </c>
      <c r="E42" s="19"/>
      <c r="F42" s="19" t="s">
        <v>42</v>
      </c>
      <c r="G42" s="19"/>
      <c r="H42" s="6"/>
      <c r="I42" s="6"/>
      <c r="J42" s="19" t="s">
        <v>40</v>
      </c>
      <c r="K42" s="19"/>
      <c r="L42" s="119" t="s">
        <v>63</v>
      </c>
      <c r="M42" s="119"/>
      <c r="N42" s="19"/>
      <c r="O42" s="42"/>
      <c r="P42" s="43"/>
      <c r="Q42" s="42"/>
      <c r="R42" s="43" t="s">
        <v>6</v>
      </c>
      <c r="S42" s="42"/>
      <c r="T42" s="43" t="s">
        <v>38</v>
      </c>
      <c r="U42" s="42"/>
      <c r="V42" s="43"/>
      <c r="W42" s="42"/>
      <c r="X42" s="43"/>
      <c r="Y42" s="43"/>
      <c r="Z42" s="19"/>
      <c r="AA42" s="42"/>
    </row>
    <row r="43" spans="1:27">
      <c r="B43" s="42"/>
      <c r="C43" s="42"/>
      <c r="D43" s="119" t="s">
        <v>25</v>
      </c>
      <c r="E43" s="19"/>
      <c r="F43" s="6" t="s">
        <v>64</v>
      </c>
      <c r="G43" s="19"/>
      <c r="H43" s="6"/>
      <c r="I43" s="6"/>
      <c r="J43" s="19" t="s">
        <v>25</v>
      </c>
      <c r="K43" s="19"/>
      <c r="L43" s="19" t="s">
        <v>38</v>
      </c>
      <c r="M43" s="19"/>
      <c r="N43" s="19"/>
      <c r="O43" s="43"/>
      <c r="P43" s="43"/>
      <c r="Q43" s="43"/>
      <c r="R43" s="89" t="s">
        <v>25</v>
      </c>
      <c r="S43" s="43"/>
      <c r="T43" s="43" t="s">
        <v>44</v>
      </c>
      <c r="U43" s="43"/>
      <c r="V43" s="43" t="s">
        <v>46</v>
      </c>
      <c r="W43" s="43"/>
      <c r="X43" s="43" t="s">
        <v>47</v>
      </c>
      <c r="Y43" s="43"/>
      <c r="Z43" s="19" t="s">
        <v>48</v>
      </c>
      <c r="AA43" s="42"/>
    </row>
    <row r="44" spans="1:27">
      <c r="B44" s="42"/>
      <c r="C44" s="42"/>
      <c r="D44" s="10" t="s">
        <v>51</v>
      </c>
      <c r="E44" s="19"/>
      <c r="F44" s="10" t="s">
        <v>65</v>
      </c>
      <c r="G44" s="19"/>
      <c r="H44" s="6"/>
      <c r="I44" s="6"/>
      <c r="J44" s="10" t="s">
        <v>52</v>
      </c>
      <c r="K44" s="19"/>
      <c r="L44" s="10" t="s">
        <v>51</v>
      </c>
      <c r="M44" s="6"/>
      <c r="N44" s="10"/>
      <c r="O44" s="43"/>
      <c r="P44" s="44"/>
      <c r="Q44" s="43"/>
      <c r="R44" s="44" t="s">
        <v>51</v>
      </c>
      <c r="S44" s="43"/>
      <c r="T44" s="44" t="s">
        <v>53</v>
      </c>
      <c r="U44" s="43"/>
      <c r="V44" s="44" t="s">
        <v>54</v>
      </c>
      <c r="W44" s="43"/>
      <c r="X44" s="44" t="s">
        <v>55</v>
      </c>
      <c r="Y44" s="43"/>
      <c r="Z44" s="93" t="s">
        <v>56</v>
      </c>
      <c r="AA44" s="42"/>
    </row>
    <row r="45" spans="1:27">
      <c r="B45" s="42"/>
      <c r="C45" s="42"/>
      <c r="D45" s="19"/>
      <c r="E45" s="19"/>
      <c r="F45" s="16"/>
      <c r="G45" s="16"/>
      <c r="H45" s="5"/>
      <c r="I45" s="5"/>
      <c r="J45" s="16"/>
      <c r="K45" s="16"/>
      <c r="L45" s="16"/>
      <c r="M45" s="16"/>
      <c r="N45" s="16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16"/>
      <c r="AA45" s="42"/>
    </row>
    <row r="46" spans="1:27">
      <c r="B46" s="42" t="s">
        <v>57</v>
      </c>
      <c r="C46" s="42"/>
      <c r="D46" s="120">
        <f>D28</f>
        <v>89959384.736421108</v>
      </c>
      <c r="E46" s="120"/>
      <c r="F46" s="100"/>
      <c r="G46" s="120"/>
      <c r="H46" s="121"/>
      <c r="I46" s="122"/>
      <c r="J46" s="96">
        <v>0.93600000000000005</v>
      </c>
      <c r="K46" s="99"/>
      <c r="L46" s="123">
        <f>D46+(F46*J46)</f>
        <v>89959384.736421108</v>
      </c>
      <c r="M46" s="123"/>
      <c r="N46" s="99"/>
      <c r="O46" s="97"/>
      <c r="P46" s="94"/>
      <c r="Q46" s="97"/>
      <c r="R46" s="123">
        <f>D46+(F46*J46)</f>
        <v>89959384.736421108</v>
      </c>
      <c r="S46" s="97"/>
      <c r="T46" s="97">
        <f>R46/R50</f>
        <v>1.7181755667114568E-2</v>
      </c>
      <c r="U46" s="97"/>
      <c r="V46" s="98">
        <f>V28</f>
        <v>4.6257333333333331E-3</v>
      </c>
      <c r="W46" s="99"/>
      <c r="X46" s="96">
        <f>T46*V46</f>
        <v>7.9478219914560765E-5</v>
      </c>
      <c r="Y46" s="99"/>
      <c r="Z46" s="99">
        <f>X46*'Revenue Gross-Up Factor'!$C$38</f>
        <v>7.9871988819440602E-5</v>
      </c>
      <c r="AA46" s="42"/>
    </row>
    <row r="47" spans="1:27">
      <c r="B47" s="42" t="s">
        <v>58</v>
      </c>
      <c r="C47" s="42"/>
      <c r="D47" s="100">
        <f>D29</f>
        <v>2358710662.2211351</v>
      </c>
      <c r="E47" s="120"/>
      <c r="F47" s="100"/>
      <c r="G47" s="120"/>
      <c r="H47" s="121"/>
      <c r="I47" s="122"/>
      <c r="J47" s="96">
        <v>0.93600000000000005</v>
      </c>
      <c r="K47" s="99"/>
      <c r="L47" s="123">
        <f>D47+(F47*J47)</f>
        <v>2358710662.2211351</v>
      </c>
      <c r="M47" s="123"/>
      <c r="N47" s="124"/>
      <c r="O47" s="97"/>
      <c r="P47" s="102"/>
      <c r="Q47" s="97"/>
      <c r="R47" s="123">
        <f>D47+(F47*J47)</f>
        <v>2358710662.2211351</v>
      </c>
      <c r="S47" s="97"/>
      <c r="T47" s="97">
        <f>R47/R50</f>
        <v>0.45050097226036051</v>
      </c>
      <c r="U47" s="97"/>
      <c r="V47" s="97">
        <f>V29</f>
        <v>4.1404648038992735E-2</v>
      </c>
      <c r="W47" s="97"/>
      <c r="X47" s="369">
        <f>T47*V47</f>
        <v>1.8652834197664257E-2</v>
      </c>
      <c r="Y47" s="97"/>
      <c r="Z47" s="99">
        <f>X47*'Revenue Gross-Up Factor'!$C$38</f>
        <v>1.874524827164346E-2</v>
      </c>
      <c r="AA47" s="42"/>
    </row>
    <row r="48" spans="1:27">
      <c r="B48" s="42" t="s">
        <v>59</v>
      </c>
      <c r="C48" s="42"/>
      <c r="D48" s="125">
        <f>D30</f>
        <v>2787080389.6873446</v>
      </c>
      <c r="E48" s="120"/>
      <c r="F48" s="125"/>
      <c r="G48" s="120"/>
      <c r="H48" s="121"/>
      <c r="I48" s="122"/>
      <c r="J48" s="96">
        <v>0.93600000000000005</v>
      </c>
      <c r="K48" s="99"/>
      <c r="L48" s="126">
        <f>D48+(F48*J48)</f>
        <v>2787080389.6873446</v>
      </c>
      <c r="M48" s="126"/>
      <c r="N48" s="108"/>
      <c r="O48" s="97"/>
      <c r="P48" s="103"/>
      <c r="Q48" s="97"/>
      <c r="R48" s="126">
        <f>D48+(F48*J48)</f>
        <v>2787080389.6873446</v>
      </c>
      <c r="S48" s="97"/>
      <c r="T48" s="105">
        <f>R48/R50</f>
        <v>0.53231727207252477</v>
      </c>
      <c r="U48" s="97"/>
      <c r="V48" s="106">
        <v>0.09</v>
      </c>
      <c r="W48" s="97"/>
      <c r="X48" s="107">
        <f>T48*V48</f>
        <v>4.7908554486527227E-2</v>
      </c>
      <c r="Y48" s="97"/>
      <c r="Z48" s="108">
        <f>X48*'Revenue Gross-Up Factor'!$C$35</f>
        <v>6.4151783933067474E-2</v>
      </c>
      <c r="AA48" s="42"/>
    </row>
    <row r="49" spans="1:27">
      <c r="B49" s="42"/>
      <c r="C49" s="42"/>
      <c r="D49" s="120"/>
      <c r="E49" s="120"/>
      <c r="F49" s="100"/>
      <c r="G49" s="120"/>
      <c r="H49" s="127"/>
      <c r="I49" s="127"/>
      <c r="J49" s="100"/>
      <c r="K49" s="16"/>
      <c r="L49" s="128"/>
      <c r="M49" s="128"/>
      <c r="N49" s="16"/>
      <c r="O49" s="42"/>
      <c r="P49" s="42"/>
      <c r="Q49" s="42"/>
      <c r="R49" s="109"/>
      <c r="S49" s="42"/>
      <c r="T49" s="42"/>
      <c r="U49" s="42"/>
      <c r="V49" s="97"/>
      <c r="W49" s="42"/>
      <c r="X49" s="97"/>
      <c r="Y49" s="97"/>
      <c r="Z49" s="110"/>
      <c r="AA49" s="42"/>
    </row>
    <row r="50" spans="1:27" ht="13.5" thickBot="1">
      <c r="B50" s="112" t="s">
        <v>60</v>
      </c>
      <c r="C50" s="42"/>
      <c r="D50" s="129">
        <f>SUM(D46:D49)</f>
        <v>5235750436.6449013</v>
      </c>
      <c r="E50" s="120"/>
      <c r="F50" s="129">
        <f>SUM(F46:F49)</f>
        <v>0</v>
      </c>
      <c r="G50" s="120"/>
      <c r="H50" s="100"/>
      <c r="I50" s="100"/>
      <c r="J50" s="100"/>
      <c r="K50" s="120"/>
      <c r="L50" s="129">
        <f>SUM(L46:L49)</f>
        <v>5235750436.6449013</v>
      </c>
      <c r="M50" s="129"/>
      <c r="N50" s="115"/>
      <c r="O50" s="94"/>
      <c r="P50" s="113"/>
      <c r="Q50" s="94"/>
      <c r="R50" s="113">
        <f>SUM(R46:R49)</f>
        <v>5235750436.6449013</v>
      </c>
      <c r="S50" s="94"/>
      <c r="T50" s="114">
        <f>SUM(T46:T49)</f>
        <v>0.99999999999999978</v>
      </c>
      <c r="U50" s="94"/>
      <c r="V50" s="83"/>
      <c r="W50" s="94"/>
      <c r="X50" s="114">
        <f>SUM(X46:X49)</f>
        <v>6.6640866904106047E-2</v>
      </c>
      <c r="Y50" s="94"/>
      <c r="Z50" s="115">
        <f>SUM(Z46:Z49)</f>
        <v>8.2976904193530376E-2</v>
      </c>
      <c r="AA50" s="42"/>
    </row>
    <row r="51" spans="1:27" ht="13.5" thickTop="1">
      <c r="B51" s="112"/>
      <c r="C51" s="42"/>
      <c r="D51" s="15"/>
      <c r="E51" s="15"/>
      <c r="F51" s="17"/>
      <c r="G51" s="15"/>
      <c r="H51" s="17"/>
      <c r="I51" s="17"/>
      <c r="J51" s="17"/>
      <c r="K51" s="15"/>
      <c r="L51" s="15"/>
      <c r="M51" s="15"/>
      <c r="N51" s="15"/>
      <c r="O51" s="94"/>
      <c r="P51" s="94"/>
      <c r="Q51" s="94"/>
      <c r="R51" s="94"/>
      <c r="S51" s="94"/>
      <c r="T51" s="94"/>
      <c r="U51" s="94"/>
      <c r="V51" s="83"/>
      <c r="W51" s="94"/>
      <c r="X51" s="117"/>
      <c r="Y51" s="94"/>
      <c r="Z51" s="83"/>
      <c r="AA51" s="42"/>
    </row>
    <row r="52" spans="1:27">
      <c r="B52" s="112"/>
      <c r="C52" s="42"/>
      <c r="D52" s="83"/>
      <c r="E52" s="94"/>
      <c r="F52" s="83"/>
      <c r="G52" s="94"/>
      <c r="H52" s="83"/>
      <c r="I52" s="94"/>
      <c r="J52" s="83"/>
      <c r="K52" s="94"/>
      <c r="L52" s="94"/>
      <c r="M52" s="94"/>
      <c r="N52" s="94"/>
      <c r="O52" s="94"/>
      <c r="P52" s="94"/>
      <c r="Q52" s="94"/>
      <c r="R52" s="100" t="s">
        <v>66</v>
      </c>
      <c r="S52" s="100"/>
      <c r="T52" s="121"/>
      <c r="U52" s="100"/>
      <c r="V52" s="120"/>
      <c r="W52" s="121"/>
      <c r="X52" s="120"/>
      <c r="Y52" s="121"/>
      <c r="Z52" s="121">
        <f>Z50-Z32</f>
        <v>-7.1279759925630543E-3</v>
      </c>
      <c r="AA52" s="42"/>
    </row>
    <row r="53" spans="1:27">
      <c r="B53" s="112"/>
      <c r="C53" s="42"/>
      <c r="D53" s="83"/>
      <c r="E53" s="94"/>
      <c r="F53" s="83"/>
      <c r="G53" s="94"/>
      <c r="H53" s="83"/>
      <c r="I53" s="94"/>
      <c r="J53" s="83"/>
      <c r="K53" s="94"/>
      <c r="L53" s="94"/>
      <c r="M53" s="94"/>
      <c r="N53" s="94"/>
      <c r="O53" s="94"/>
      <c r="P53" s="94"/>
      <c r="Q53" s="94"/>
      <c r="R53" s="100" t="s">
        <v>67</v>
      </c>
      <c r="S53" s="100"/>
      <c r="T53" s="121"/>
      <c r="U53" s="100"/>
      <c r="V53" s="120"/>
      <c r="W53" s="121"/>
      <c r="X53" s="120"/>
      <c r="Y53" s="100"/>
      <c r="Z53" s="125">
        <f>'Rate Base'!$I$29</f>
        <v>4908133081.0949783</v>
      </c>
      <c r="AA53" s="42"/>
    </row>
    <row r="54" spans="1:27" ht="13.5" thickBot="1">
      <c r="B54" s="112"/>
      <c r="C54" s="42"/>
      <c r="D54" s="83"/>
      <c r="E54" s="94"/>
      <c r="F54" s="83"/>
      <c r="G54" s="94"/>
      <c r="H54" s="83"/>
      <c r="I54" s="94"/>
      <c r="J54" s="83"/>
      <c r="K54" s="94"/>
      <c r="L54" s="94"/>
      <c r="M54" s="94"/>
      <c r="N54" s="94"/>
      <c r="O54" s="94"/>
      <c r="P54" s="94"/>
      <c r="Q54" s="94"/>
      <c r="R54" s="16" t="s">
        <v>68</v>
      </c>
      <c r="S54" s="15"/>
      <c r="T54" s="15"/>
      <c r="U54" s="15"/>
      <c r="V54" s="15"/>
      <c r="W54" s="15"/>
      <c r="X54" s="15"/>
      <c r="Y54" s="130"/>
      <c r="Z54" s="131">
        <f>Z52*Z53</f>
        <v>-34985054.77034954</v>
      </c>
      <c r="AA54" s="42"/>
    </row>
    <row r="55" spans="1:27" ht="13.5" thickTop="1">
      <c r="B55" s="112"/>
      <c r="C55" s="42"/>
      <c r="D55" s="83"/>
      <c r="E55" s="94"/>
      <c r="F55" s="83"/>
      <c r="G55" s="94"/>
      <c r="H55" s="83"/>
      <c r="I55" s="94"/>
      <c r="J55" s="83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83"/>
      <c r="W55" s="94"/>
      <c r="X55" s="117"/>
      <c r="Y55" s="83"/>
      <c r="Z55" s="94"/>
      <c r="AA55" s="42"/>
    </row>
    <row r="56" spans="1:27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7"/>
      <c r="N56" s="15"/>
      <c r="O56" s="17"/>
      <c r="P56" s="15"/>
      <c r="Q56" s="17"/>
      <c r="R56" s="15"/>
      <c r="S56" s="17"/>
      <c r="T56" s="15"/>
      <c r="U56" s="17"/>
      <c r="V56" s="15"/>
      <c r="W56" s="15"/>
      <c r="X56" s="15"/>
      <c r="Y56" s="15"/>
      <c r="Z56" s="15"/>
    </row>
    <row r="57" spans="1:27" ht="13.5" thickBo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7"/>
      <c r="N57" s="15"/>
      <c r="O57" s="17"/>
      <c r="P57" s="15"/>
      <c r="Q57" s="17"/>
      <c r="R57" s="15"/>
      <c r="S57" s="17"/>
      <c r="T57" s="15"/>
      <c r="U57" s="17"/>
      <c r="V57" s="132"/>
      <c r="W57" s="15"/>
      <c r="X57" s="370" t="s">
        <v>912</v>
      </c>
      <c r="Y57" s="15"/>
      <c r="Z57" s="338">
        <f>Z54/10</f>
        <v>-3498505.4770349539</v>
      </c>
    </row>
    <row r="58" spans="1:27" ht="13.5" thickTop="1">
      <c r="M58" s="9"/>
      <c r="O58" s="9"/>
      <c r="Q58" s="9"/>
      <c r="S58" s="9"/>
      <c r="U58" s="9"/>
      <c r="V58" s="133"/>
    </row>
    <row r="59" spans="1:27">
      <c r="M59" s="9"/>
      <c r="O59" s="9"/>
      <c r="Q59" s="9"/>
      <c r="S59" s="9"/>
      <c r="U59" s="9"/>
    </row>
    <row r="60" spans="1:27">
      <c r="M60" s="9"/>
      <c r="O60" s="9"/>
      <c r="U60" s="9"/>
    </row>
    <row r="61" spans="1:27">
      <c r="M61" s="9"/>
      <c r="O61" s="9"/>
      <c r="U61" s="9"/>
    </row>
    <row r="62" spans="1:27">
      <c r="M62" s="9"/>
      <c r="O62" s="9"/>
      <c r="U62" s="9"/>
    </row>
    <row r="63" spans="1:27">
      <c r="M63" s="9"/>
      <c r="O63" s="9"/>
      <c r="U63" s="9"/>
    </row>
    <row r="64" spans="1:27">
      <c r="M64" s="9"/>
      <c r="O64" s="9"/>
      <c r="U64" s="9"/>
    </row>
    <row r="65" spans="13:21">
      <c r="M65" s="9"/>
      <c r="U65" s="9"/>
    </row>
    <row r="66" spans="13:21">
      <c r="M66" s="9"/>
      <c r="U66" s="9"/>
    </row>
    <row r="67" spans="13:21">
      <c r="M67" s="9"/>
      <c r="U67" s="9"/>
    </row>
    <row r="68" spans="13:21">
      <c r="M68" s="9"/>
      <c r="U68" s="9"/>
    </row>
    <row r="69" spans="13:21">
      <c r="M69" s="9"/>
      <c r="U69" s="9"/>
    </row>
    <row r="70" spans="13:21">
      <c r="M70" s="9"/>
      <c r="U70" s="9"/>
    </row>
    <row r="71" spans="13:21">
      <c r="M71" s="9"/>
      <c r="U71" s="9"/>
    </row>
    <row r="72" spans="13:21">
      <c r="M72" s="9"/>
      <c r="U72" s="9"/>
    </row>
    <row r="73" spans="13:21">
      <c r="M73" s="9"/>
      <c r="U73" s="9"/>
    </row>
    <row r="74" spans="13:21">
      <c r="M74" s="9"/>
      <c r="U74" s="9"/>
    </row>
    <row r="75" spans="13:21">
      <c r="M75" s="9"/>
      <c r="U75" s="9"/>
    </row>
    <row r="76" spans="13:21">
      <c r="M76" s="9"/>
      <c r="U76" s="9"/>
    </row>
    <row r="77" spans="13:21">
      <c r="M77" s="9"/>
      <c r="U77" s="9"/>
    </row>
    <row r="78" spans="13:21">
      <c r="M78" s="9"/>
      <c r="U78" s="9"/>
    </row>
    <row r="79" spans="13:21">
      <c r="M79" s="9"/>
      <c r="U79" s="9"/>
    </row>
    <row r="80" spans="13:21">
      <c r="M80" s="9"/>
      <c r="U80" s="9"/>
    </row>
    <row r="81" spans="13:21">
      <c r="M81" s="9"/>
      <c r="U81" s="9"/>
    </row>
    <row r="82" spans="13:21">
      <c r="M82" s="9"/>
      <c r="U82" s="9"/>
    </row>
    <row r="83" spans="13:21">
      <c r="M83" s="9"/>
      <c r="U83" s="9"/>
    </row>
    <row r="84" spans="13:21">
      <c r="M84" s="9"/>
      <c r="U84" s="9"/>
    </row>
    <row r="85" spans="13:21">
      <c r="M85" s="9"/>
      <c r="U85" s="9"/>
    </row>
    <row r="86" spans="13:21">
      <c r="M86" s="9"/>
      <c r="U86" s="9"/>
    </row>
    <row r="87" spans="13:21">
      <c r="M87" s="9"/>
      <c r="U87" s="9"/>
    </row>
    <row r="88" spans="13:21">
      <c r="M88" s="9"/>
      <c r="U88" s="9"/>
    </row>
    <row r="89" spans="13:21">
      <c r="M89" s="9"/>
      <c r="U89" s="9"/>
    </row>
    <row r="90" spans="13:21">
      <c r="M90" s="9"/>
      <c r="U90" s="9"/>
    </row>
    <row r="91" spans="13:21">
      <c r="M91" s="9"/>
      <c r="U91" s="9"/>
    </row>
    <row r="92" spans="13:21">
      <c r="M92" s="9"/>
      <c r="U92" s="9"/>
    </row>
    <row r="93" spans="13:21">
      <c r="M93" s="9"/>
      <c r="U93" s="9"/>
    </row>
    <row r="94" spans="13:21">
      <c r="M94" s="9"/>
      <c r="U94" s="9"/>
    </row>
    <row r="95" spans="13:21">
      <c r="M95" s="9"/>
      <c r="U95" s="9"/>
    </row>
    <row r="96" spans="13:21">
      <c r="U96" s="9"/>
    </row>
    <row r="97" spans="21:21">
      <c r="U97" s="9"/>
    </row>
    <row r="98" spans="21:21">
      <c r="U98" s="9"/>
    </row>
    <row r="99" spans="21:21">
      <c r="U99" s="9"/>
    </row>
    <row r="100" spans="21:21">
      <c r="U100" s="9"/>
    </row>
    <row r="101" spans="21:21">
      <c r="U101" s="9"/>
    </row>
    <row r="102" spans="21:21">
      <c r="U102" s="9"/>
    </row>
    <row r="103" spans="21:21">
      <c r="U103" s="9"/>
    </row>
    <row r="104" spans="21:21">
      <c r="U104" s="9"/>
    </row>
    <row r="105" spans="21:21">
      <c r="U105" s="9"/>
    </row>
    <row r="106" spans="21:21">
      <c r="U106" s="9"/>
    </row>
    <row r="107" spans="21:21">
      <c r="U107" s="9"/>
    </row>
    <row r="108" spans="21:21">
      <c r="U108" s="9"/>
    </row>
    <row r="109" spans="21:21">
      <c r="U109" s="9"/>
    </row>
    <row r="110" spans="21:21">
      <c r="U110" s="9"/>
    </row>
    <row r="111" spans="21:21">
      <c r="U111" s="9"/>
    </row>
    <row r="112" spans="21:21">
      <c r="U112" s="9"/>
    </row>
    <row r="113" spans="21:21">
      <c r="U113" s="9"/>
    </row>
    <row r="114" spans="21:21">
      <c r="U114" s="9"/>
    </row>
    <row r="115" spans="21:21">
      <c r="U115" s="9"/>
    </row>
    <row r="116" spans="21:21">
      <c r="U116" s="9"/>
    </row>
    <row r="117" spans="21:21">
      <c r="U117" s="9"/>
    </row>
    <row r="118" spans="21:21">
      <c r="U118" s="9"/>
    </row>
    <row r="119" spans="21:21">
      <c r="U119" s="9"/>
    </row>
    <row r="120" spans="21:21">
      <c r="U120" s="9"/>
    </row>
    <row r="121" spans="21:21">
      <c r="U121" s="9"/>
    </row>
    <row r="122" spans="21:21">
      <c r="U122" s="9"/>
    </row>
    <row r="123" spans="21:21">
      <c r="U123" s="9"/>
    </row>
    <row r="124" spans="21:21">
      <c r="U124" s="9"/>
    </row>
    <row r="125" spans="21:21">
      <c r="U125" s="9"/>
    </row>
    <row r="126" spans="21:21">
      <c r="U126" s="9"/>
    </row>
    <row r="127" spans="21:21">
      <c r="U127" s="9"/>
    </row>
    <row r="128" spans="21:21">
      <c r="U128" s="9"/>
    </row>
    <row r="129" spans="21:21">
      <c r="U129" s="9"/>
    </row>
    <row r="130" spans="21:21">
      <c r="U130" s="9"/>
    </row>
    <row r="131" spans="21:21">
      <c r="U131" s="9"/>
    </row>
    <row r="132" spans="21:21">
      <c r="U132" s="9"/>
    </row>
    <row r="133" spans="21:21">
      <c r="U133" s="9"/>
    </row>
    <row r="134" spans="21:21">
      <c r="U134" s="9"/>
    </row>
    <row r="135" spans="21:21">
      <c r="U135" s="9"/>
    </row>
    <row r="136" spans="21:21">
      <c r="U136" s="9"/>
    </row>
    <row r="137" spans="21:21">
      <c r="U137" s="9"/>
    </row>
    <row r="138" spans="21:21">
      <c r="U138" s="9"/>
    </row>
    <row r="139" spans="21:21">
      <c r="U139" s="9"/>
    </row>
    <row r="140" spans="21:21">
      <c r="U140" s="9"/>
    </row>
    <row r="141" spans="21:21">
      <c r="U141" s="9"/>
    </row>
    <row r="142" spans="21:21">
      <c r="U142" s="9"/>
    </row>
    <row r="143" spans="21:21">
      <c r="U143" s="9"/>
    </row>
    <row r="144" spans="21:21">
      <c r="U144" s="9"/>
    </row>
    <row r="145" spans="21:21">
      <c r="U145" s="9"/>
    </row>
    <row r="146" spans="21:21">
      <c r="U146" s="9"/>
    </row>
    <row r="147" spans="21:21">
      <c r="U147" s="9"/>
    </row>
    <row r="148" spans="21:21">
      <c r="U148" s="9"/>
    </row>
    <row r="149" spans="21:21">
      <c r="U149" s="9"/>
    </row>
    <row r="150" spans="21:21">
      <c r="U150" s="9"/>
    </row>
    <row r="151" spans="21:21">
      <c r="U151" s="9"/>
    </row>
    <row r="152" spans="21:21">
      <c r="U152" s="9"/>
    </row>
    <row r="153" spans="21:21">
      <c r="U153" s="9"/>
    </row>
    <row r="154" spans="21:21">
      <c r="U154" s="9"/>
    </row>
    <row r="155" spans="21:21">
      <c r="U155" s="9"/>
    </row>
    <row r="156" spans="21:21">
      <c r="U156" s="9"/>
    </row>
    <row r="157" spans="21:21">
      <c r="U157" s="9"/>
    </row>
    <row r="158" spans="21:21">
      <c r="U158" s="9"/>
    </row>
    <row r="159" spans="21:21">
      <c r="U159" s="9"/>
    </row>
    <row r="160" spans="21:21">
      <c r="U160" s="9"/>
    </row>
    <row r="161" spans="21:21">
      <c r="U161" s="9"/>
    </row>
    <row r="162" spans="21:21">
      <c r="U162" s="9"/>
    </row>
    <row r="163" spans="21:21">
      <c r="U163" s="9"/>
    </row>
    <row r="164" spans="21:21">
      <c r="U164" s="9"/>
    </row>
    <row r="165" spans="21:21">
      <c r="U165" s="9"/>
    </row>
    <row r="166" spans="21:21">
      <c r="U166" s="9"/>
    </row>
    <row r="167" spans="21:21">
      <c r="U167" s="9"/>
    </row>
    <row r="168" spans="21:21">
      <c r="U168" s="9"/>
    </row>
    <row r="169" spans="21:21">
      <c r="U169" s="9"/>
    </row>
    <row r="170" spans="21:21">
      <c r="U170" s="9"/>
    </row>
    <row r="171" spans="21:21">
      <c r="U171" s="9"/>
    </row>
    <row r="172" spans="21:21">
      <c r="U172" s="9"/>
    </row>
    <row r="173" spans="21:21">
      <c r="U173" s="9"/>
    </row>
    <row r="174" spans="21:21">
      <c r="U174" s="9"/>
    </row>
    <row r="175" spans="21:21">
      <c r="U175" s="9"/>
    </row>
    <row r="176" spans="21:21">
      <c r="U176" s="9"/>
    </row>
    <row r="177" spans="21:21">
      <c r="U177" s="9"/>
    </row>
    <row r="178" spans="21:21">
      <c r="U178" s="9"/>
    </row>
    <row r="179" spans="21:21">
      <c r="U179" s="9"/>
    </row>
    <row r="180" spans="21:21">
      <c r="U180" s="9"/>
    </row>
    <row r="181" spans="21:21">
      <c r="U181" s="9"/>
    </row>
    <row r="182" spans="21:21">
      <c r="U182" s="9"/>
    </row>
    <row r="183" spans="21:21">
      <c r="U183" s="9"/>
    </row>
    <row r="184" spans="21:21">
      <c r="U184" s="9"/>
    </row>
    <row r="185" spans="21:21">
      <c r="U185" s="9"/>
    </row>
    <row r="186" spans="21:21">
      <c r="U186" s="9"/>
    </row>
    <row r="187" spans="21:21">
      <c r="U187" s="9"/>
    </row>
  </sheetData>
  <mergeCells count="3">
    <mergeCell ref="A1:Z1"/>
    <mergeCell ref="A2:Z2"/>
    <mergeCell ref="A3:Z3"/>
  </mergeCells>
  <pageMargins left="0.2" right="0.2" top="0.92" bottom="0.24" header="0.45" footer="0.2"/>
  <pageSetup scale="69" fitToHeight="2" orientation="landscape" r:id="rId1"/>
  <headerFooter alignWithMargins="0">
    <oddHeader>&amp;R&amp;14Exhibit___(LK-XX)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topLeftCell="A16" workbookViewId="0">
      <selection activeCell="J12" sqref="J12"/>
    </sheetView>
  </sheetViews>
  <sheetFormatPr defaultRowHeight="12.75"/>
  <cols>
    <col min="1" max="1" width="61.140625" customWidth="1"/>
    <col min="2" max="2" width="0.85546875" customWidth="1"/>
    <col min="3" max="3" width="14" customWidth="1"/>
    <col min="4" max="4" width="17.5703125" bestFit="1" customWidth="1"/>
    <col min="5" max="5" width="9.7109375" bestFit="1" customWidth="1"/>
    <col min="6" max="6" width="10.7109375" bestFit="1" customWidth="1"/>
  </cols>
  <sheetData>
    <row r="1" spans="1:4">
      <c r="A1" s="380" t="s">
        <v>11</v>
      </c>
      <c r="B1" s="380"/>
      <c r="C1" s="380"/>
    </row>
    <row r="2" spans="1:4">
      <c r="A2" s="382" t="s">
        <v>69</v>
      </c>
      <c r="B2" s="382"/>
      <c r="C2" s="382"/>
    </row>
    <row r="3" spans="1:4">
      <c r="A3" s="382" t="s">
        <v>70</v>
      </c>
      <c r="B3" s="382"/>
      <c r="C3" s="382"/>
    </row>
    <row r="4" spans="1:4">
      <c r="A4" s="382" t="s">
        <v>13</v>
      </c>
      <c r="B4" s="382"/>
      <c r="C4" s="382"/>
    </row>
    <row r="5" spans="1:4">
      <c r="A5" s="380" t="s">
        <v>3</v>
      </c>
      <c r="B5" s="380"/>
      <c r="C5" s="380"/>
    </row>
    <row r="7" spans="1:4">
      <c r="A7" t="s">
        <v>71</v>
      </c>
    </row>
    <row r="8" spans="1:4">
      <c r="A8" s="63"/>
      <c r="B8" s="63"/>
      <c r="C8" s="134" t="s">
        <v>72</v>
      </c>
      <c r="D8" s="134" t="s">
        <v>72</v>
      </c>
    </row>
    <row r="9" spans="1:4">
      <c r="A9" s="42"/>
      <c r="B9" s="42"/>
      <c r="C9" s="134" t="s">
        <v>73</v>
      </c>
      <c r="D9" s="134" t="s">
        <v>74</v>
      </c>
    </row>
    <row r="10" spans="1:4">
      <c r="A10" s="42"/>
      <c r="B10" s="42"/>
      <c r="C10" s="134" t="s">
        <v>75</v>
      </c>
      <c r="D10" s="134" t="s">
        <v>76</v>
      </c>
    </row>
    <row r="11" spans="1:4">
      <c r="A11" s="26"/>
      <c r="B11" s="26"/>
      <c r="C11" s="135"/>
      <c r="D11" s="135"/>
    </row>
    <row r="12" spans="1:4">
      <c r="A12" s="26" t="s">
        <v>77</v>
      </c>
      <c r="B12" s="26"/>
      <c r="C12" s="136">
        <v>100</v>
      </c>
      <c r="D12" s="136">
        <v>100</v>
      </c>
    </row>
    <row r="13" spans="1:4">
      <c r="A13" s="137"/>
      <c r="B13" s="26"/>
      <c r="C13" s="138"/>
      <c r="D13" s="138"/>
    </row>
    <row r="14" spans="1:4">
      <c r="A14" s="139" t="s">
        <v>78</v>
      </c>
      <c r="B14" s="26"/>
      <c r="C14" s="140">
        <v>0.29299999999999998</v>
      </c>
      <c r="D14" s="140"/>
    </row>
    <row r="15" spans="1:4">
      <c r="A15" s="137"/>
      <c r="B15" s="26"/>
      <c r="C15" s="140"/>
      <c r="D15" s="140"/>
    </row>
    <row r="16" spans="1:4">
      <c r="A16" s="139" t="s">
        <v>79</v>
      </c>
      <c r="B16" s="26"/>
      <c r="C16" s="141">
        <v>0.2</v>
      </c>
      <c r="D16" s="141"/>
    </row>
    <row r="17" spans="1:4">
      <c r="A17" s="137"/>
      <c r="B17" s="26"/>
      <c r="C17" s="140"/>
      <c r="D17" s="140"/>
    </row>
    <row r="18" spans="1:4">
      <c r="A18" s="139" t="s">
        <v>80</v>
      </c>
      <c r="B18" s="26"/>
      <c r="C18" s="142">
        <v>0</v>
      </c>
      <c r="D18" s="142">
        <v>0</v>
      </c>
    </row>
    <row r="19" spans="1:4">
      <c r="A19" s="137"/>
      <c r="B19" s="26"/>
      <c r="C19" s="140"/>
      <c r="D19" s="140"/>
    </row>
    <row r="20" spans="1:4">
      <c r="A20" s="139" t="s">
        <v>81</v>
      </c>
      <c r="B20" s="26"/>
      <c r="C20" s="140">
        <f>+C12-C16-C14-C18</f>
        <v>99.506999999999991</v>
      </c>
      <c r="D20" s="140">
        <f>+D12-D16-D14-D18</f>
        <v>100</v>
      </c>
    </row>
    <row r="21" spans="1:4">
      <c r="A21" s="137"/>
      <c r="B21" s="26"/>
      <c r="C21" s="140"/>
      <c r="D21" s="140"/>
    </row>
    <row r="22" spans="1:4">
      <c r="A22" s="139" t="s">
        <v>82</v>
      </c>
      <c r="B22" s="26"/>
      <c r="C22" s="143">
        <f>C50</f>
        <v>4.9753499999999997</v>
      </c>
      <c r="D22" s="143">
        <f>D50</f>
        <v>5</v>
      </c>
    </row>
    <row r="23" spans="1:4">
      <c r="A23" s="137"/>
      <c r="B23" s="26"/>
      <c r="C23" s="140"/>
      <c r="D23" s="140"/>
    </row>
    <row r="24" spans="1:4">
      <c r="A24" s="139" t="s">
        <v>83</v>
      </c>
      <c r="B24" s="26"/>
      <c r="C24" s="140">
        <f>C20-C22</f>
        <v>94.531649999999985</v>
      </c>
      <c r="D24" s="140">
        <f>D20-D22</f>
        <v>95</v>
      </c>
    </row>
    <row r="25" spans="1:4">
      <c r="A25" s="139"/>
      <c r="B25" s="26"/>
      <c r="C25" s="140"/>
      <c r="D25" s="140"/>
    </row>
    <row r="26" spans="1:4">
      <c r="A26" s="139" t="s">
        <v>84</v>
      </c>
      <c r="B26" s="26"/>
      <c r="C26" s="143">
        <f>C24*0.21</f>
        <v>19.851646499999998</v>
      </c>
      <c r="D26" s="143">
        <f>D24*0.21</f>
        <v>19.95</v>
      </c>
    </row>
    <row r="27" spans="1:4">
      <c r="A27" s="139"/>
      <c r="B27" s="26"/>
      <c r="C27" s="140"/>
      <c r="D27" s="140"/>
    </row>
    <row r="28" spans="1:4">
      <c r="A28" s="139" t="s">
        <v>85</v>
      </c>
      <c r="B28" s="26"/>
      <c r="C28" s="140"/>
      <c r="D28" s="140"/>
    </row>
    <row r="29" spans="1:4">
      <c r="A29" s="139" t="s">
        <v>86</v>
      </c>
      <c r="B29" s="26"/>
      <c r="C29" s="144">
        <f>+C22+C26+C16+C14</f>
        <v>25.319996499999995</v>
      </c>
      <c r="D29" s="144">
        <f>+D22+D26+D16+D14</f>
        <v>24.95</v>
      </c>
    </row>
    <row r="30" spans="1:4">
      <c r="A30" s="137"/>
      <c r="B30" s="26"/>
      <c r="C30" s="145"/>
      <c r="D30" s="145"/>
    </row>
    <row r="31" spans="1:4">
      <c r="A31" s="137" t="s">
        <v>87</v>
      </c>
      <c r="B31" s="26"/>
      <c r="C31" s="146">
        <f>+C12</f>
        <v>100</v>
      </c>
      <c r="D31" s="146">
        <f>+D12</f>
        <v>100</v>
      </c>
    </row>
    <row r="32" spans="1:4">
      <c r="A32" s="137"/>
      <c r="B32" s="26"/>
      <c r="C32" s="145"/>
      <c r="D32" s="145"/>
    </row>
    <row r="33" spans="1:5" ht="13.5" thickBot="1">
      <c r="A33" s="139" t="s">
        <v>88</v>
      </c>
      <c r="B33" s="26"/>
      <c r="C33" s="147">
        <f>+C31-C29</f>
        <v>74.680003499999998</v>
      </c>
      <c r="D33" s="147">
        <f>+D31-D29</f>
        <v>75.05</v>
      </c>
    </row>
    <row r="34" spans="1:5" ht="13.5" thickTop="1">
      <c r="A34" s="26"/>
      <c r="B34" s="26"/>
      <c r="C34" s="148"/>
      <c r="D34" s="148"/>
    </row>
    <row r="35" spans="1:5" ht="13.5" thickBot="1">
      <c r="A35" s="16" t="s">
        <v>89</v>
      </c>
      <c r="B35" s="16"/>
      <c r="C35" s="149">
        <f>1/C33*100</f>
        <v>1.3390465360650392</v>
      </c>
      <c r="D35" s="149">
        <f>1/D33*100</f>
        <v>1.3324450366422385</v>
      </c>
    </row>
    <row r="36" spans="1:5" ht="13.5" thickTop="1">
      <c r="A36" s="16"/>
      <c r="B36" s="16"/>
      <c r="C36" s="150"/>
      <c r="D36" s="150"/>
    </row>
    <row r="37" spans="1:5">
      <c r="A37" s="16"/>
      <c r="B37" s="16"/>
      <c r="C37" s="150"/>
      <c r="D37" s="150"/>
    </row>
    <row r="38" spans="1:5" ht="13.5" thickBot="1">
      <c r="A38" s="16" t="s">
        <v>90</v>
      </c>
      <c r="B38" s="16"/>
      <c r="C38" s="151">
        <f>1/(C12-C14-C16)*100</f>
        <v>1.0049544253168119</v>
      </c>
      <c r="D38" s="151">
        <f>1/(D12-D14-D16)*100</f>
        <v>1</v>
      </c>
      <c r="E38" s="152"/>
    </row>
    <row r="39" spans="1:5" ht="13.5" thickTop="1">
      <c r="A39" s="26"/>
      <c r="B39" s="26"/>
      <c r="C39" s="153"/>
    </row>
    <row r="40" spans="1:5">
      <c r="A40" s="26"/>
      <c r="B40" s="26"/>
      <c r="C40" s="154"/>
    </row>
    <row r="41" spans="1:5">
      <c r="A41" s="42" t="s">
        <v>91</v>
      </c>
      <c r="B41" s="42"/>
      <c r="C41" s="42"/>
    </row>
    <row r="42" spans="1:5">
      <c r="A42" s="26" t="s">
        <v>77</v>
      </c>
      <c r="B42" s="26"/>
      <c r="C42" s="136">
        <v>100</v>
      </c>
      <c r="D42" s="136">
        <v>100</v>
      </c>
    </row>
    <row r="43" spans="1:5">
      <c r="A43" s="137"/>
      <c r="B43" s="26"/>
      <c r="C43" s="138"/>
      <c r="D43" s="138"/>
    </row>
    <row r="44" spans="1:5">
      <c r="A44" s="139" t="s">
        <v>78</v>
      </c>
      <c r="B44" s="26"/>
      <c r="C44" s="140">
        <v>0.29299999999999998</v>
      </c>
      <c r="D44" s="140"/>
    </row>
    <row r="45" spans="1:5">
      <c r="A45" s="137"/>
      <c r="B45" s="26"/>
      <c r="C45" s="140"/>
      <c r="D45" s="140"/>
    </row>
    <row r="46" spans="1:5">
      <c r="A46" s="139" t="s">
        <v>79</v>
      </c>
      <c r="B46" s="26"/>
      <c r="C46" s="143">
        <v>0.2</v>
      </c>
      <c r="D46" s="143"/>
    </row>
    <row r="47" spans="1:5">
      <c r="A47" s="137"/>
      <c r="B47" s="26"/>
      <c r="C47" s="140"/>
      <c r="D47" s="140"/>
    </row>
    <row r="48" spans="1:5">
      <c r="A48" s="139" t="s">
        <v>92</v>
      </c>
      <c r="B48" s="26"/>
      <c r="C48" s="140">
        <f>+C42-C46-C44</f>
        <v>99.506999999999991</v>
      </c>
      <c r="D48" s="140">
        <f>+D42-D46-D44</f>
        <v>100</v>
      </c>
    </row>
    <row r="49" spans="1:6">
      <c r="A49" s="137"/>
      <c r="B49" s="26"/>
      <c r="C49" s="140"/>
      <c r="D49" s="140"/>
    </row>
    <row r="50" spans="1:6" ht="13.5" thickBot="1">
      <c r="A50" s="139" t="s">
        <v>93</v>
      </c>
      <c r="B50" s="26"/>
      <c r="C50" s="155">
        <f>ROUND(+C48*0.05,6)</f>
        <v>4.9753499999999997</v>
      </c>
      <c r="D50" s="155">
        <f>ROUND(+D48*0.05,6)</f>
        <v>5</v>
      </c>
    </row>
    <row r="51" spans="1:6" ht="13.5" thickTop="1">
      <c r="A51" s="42"/>
      <c r="B51" s="42"/>
      <c r="C51" s="42"/>
    </row>
    <row r="52" spans="1:6">
      <c r="A52" s="9"/>
      <c r="B52" s="9"/>
      <c r="C52" s="156"/>
    </row>
    <row r="53" spans="1:6">
      <c r="A53" s="42" t="s">
        <v>94</v>
      </c>
      <c r="C53" s="156"/>
      <c r="F53" s="152">
        <f>D22+D26</f>
        <v>24.95</v>
      </c>
    </row>
  </sheetData>
  <mergeCells count="5">
    <mergeCell ref="A1:C1"/>
    <mergeCell ref="A2:C2"/>
    <mergeCell ref="A3:C3"/>
    <mergeCell ref="A4:C4"/>
    <mergeCell ref="A5:C5"/>
  </mergeCells>
  <pageMargins left="0.32" right="0.23" top="1" bottom="0.5" header="0.5" footer="0.5"/>
  <pageSetup orientation="portrait" r:id="rId1"/>
  <headerFooter alignWithMargins="0">
    <oddHeader xml:space="preserve">&amp;RExhibit___(LK-XX)
Page 1 of 1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8"/>
  <sheetViews>
    <sheetView zoomScale="85" zoomScaleNormal="85" workbookViewId="0">
      <selection activeCell="A30" sqref="A30"/>
    </sheetView>
  </sheetViews>
  <sheetFormatPr defaultRowHeight="12.75"/>
  <cols>
    <col min="1" max="1" width="6.140625" customWidth="1"/>
    <col min="2" max="2" width="42" customWidth="1"/>
    <col min="3" max="3" width="15.140625" customWidth="1"/>
    <col min="4" max="4" width="2.140625" customWidth="1"/>
    <col min="5" max="5" width="9.28515625" bestFit="1" customWidth="1"/>
    <col min="6" max="6" width="2.28515625" customWidth="1"/>
    <col min="7" max="7" width="15" bestFit="1" customWidth="1"/>
    <col min="8" max="8" width="2.42578125" customWidth="1"/>
    <col min="9" max="9" width="11.28515625" bestFit="1" customWidth="1"/>
    <col min="10" max="10" width="2.5703125" customWidth="1"/>
    <col min="11" max="11" width="9.28515625" bestFit="1" customWidth="1"/>
    <col min="12" max="12" width="2.42578125" customWidth="1"/>
    <col min="13" max="13" width="9.28515625" bestFit="1" customWidth="1"/>
    <col min="14" max="14" width="2.42578125" customWidth="1"/>
    <col min="15" max="15" width="9.28515625" bestFit="1" customWidth="1"/>
    <col min="16" max="16" width="2.42578125" customWidth="1"/>
    <col min="17" max="17" width="13.42578125" bestFit="1" customWidth="1"/>
  </cols>
  <sheetData>
    <row r="1" spans="1:17">
      <c r="A1" s="383" t="s">
        <v>113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</row>
    <row r="2" spans="1:17">
      <c r="A2" s="383" t="s">
        <v>114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</row>
    <row r="3" spans="1:17">
      <c r="A3" s="383" t="s">
        <v>115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</row>
    <row r="4" spans="1:17">
      <c r="A4" s="383" t="s">
        <v>116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</row>
    <row r="5" spans="1:17">
      <c r="A5" s="162"/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</row>
    <row r="6" spans="1:17">
      <c r="A6" s="163" t="s">
        <v>117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4" t="s">
        <v>118</v>
      </c>
    </row>
    <row r="7" spans="1:17">
      <c r="A7" s="163" t="s">
        <v>119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4" t="s">
        <v>120</v>
      </c>
    </row>
    <row r="8" spans="1:17">
      <c r="A8" s="163" t="s">
        <v>121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4" t="s">
        <v>122</v>
      </c>
    </row>
    <row r="9" spans="1:17">
      <c r="A9" s="165"/>
      <c r="B9" s="166"/>
      <c r="C9" s="167"/>
      <c r="D9" s="167"/>
      <c r="E9" s="168"/>
      <c r="F9" s="168"/>
      <c r="G9" s="167"/>
      <c r="H9" s="167"/>
      <c r="I9" s="167"/>
      <c r="J9" s="167"/>
      <c r="K9" s="167"/>
      <c r="L9" s="167"/>
      <c r="M9" s="169"/>
      <c r="N9" s="169"/>
      <c r="O9" s="167"/>
      <c r="P9" s="167"/>
      <c r="Q9" s="167"/>
    </row>
    <row r="10" spans="1:17" ht="51">
      <c r="A10" s="170" t="s">
        <v>123</v>
      </c>
      <c r="B10" s="170" t="s">
        <v>124</v>
      </c>
      <c r="C10" s="170" t="s">
        <v>125</v>
      </c>
      <c r="D10" s="171"/>
      <c r="E10" s="170" t="s">
        <v>126</v>
      </c>
      <c r="F10" s="171"/>
      <c r="G10" s="170" t="s">
        <v>127</v>
      </c>
      <c r="H10" s="171"/>
      <c r="I10" s="170" t="s">
        <v>128</v>
      </c>
      <c r="J10" s="171"/>
      <c r="K10" s="170" t="s">
        <v>129</v>
      </c>
      <c r="L10" s="171"/>
      <c r="M10" s="170" t="s">
        <v>130</v>
      </c>
      <c r="N10" s="171"/>
      <c r="O10" s="170" t="s">
        <v>131</v>
      </c>
      <c r="P10" s="171"/>
      <c r="Q10" s="170" t="s">
        <v>132</v>
      </c>
    </row>
    <row r="11" spans="1:17">
      <c r="A11" s="165"/>
      <c r="B11" s="166" t="s">
        <v>133</v>
      </c>
      <c r="C11" s="167"/>
      <c r="D11" s="167"/>
      <c r="E11" s="168"/>
      <c r="F11" s="168"/>
      <c r="G11" s="167"/>
      <c r="H11" s="167"/>
      <c r="I11" s="167"/>
      <c r="J11" s="167"/>
      <c r="K11" s="167"/>
      <c r="L11" s="167"/>
      <c r="M11" s="169"/>
      <c r="N11" s="169"/>
      <c r="O11" s="167"/>
      <c r="P11" s="167"/>
      <c r="Q11" s="167"/>
    </row>
    <row r="12" spans="1:17">
      <c r="A12" s="165">
        <v>1</v>
      </c>
      <c r="B12" s="172" t="s">
        <v>134</v>
      </c>
      <c r="C12" s="173">
        <v>282908273.956855</v>
      </c>
      <c r="D12" s="174"/>
      <c r="E12" s="175">
        <v>0.94182569268505678</v>
      </c>
      <c r="F12" s="176"/>
      <c r="G12" s="173">
        <v>266450281.08574843</v>
      </c>
      <c r="H12" s="177"/>
      <c r="I12" s="177">
        <v>728006.23247472255</v>
      </c>
      <c r="J12" s="167"/>
      <c r="K12" s="169">
        <v>45.498333333333335</v>
      </c>
      <c r="L12" s="169"/>
      <c r="M12" s="169">
        <v>-27.28</v>
      </c>
      <c r="N12" s="169"/>
      <c r="O12" s="169">
        <f>K12+M12</f>
        <v>18.218333333333334</v>
      </c>
      <c r="P12" s="169"/>
      <c r="Q12" s="177">
        <f>I12*O12</f>
        <v>13263060.211968655</v>
      </c>
    </row>
    <row r="13" spans="1:17">
      <c r="A13" s="165">
        <f>A12+1</f>
        <v>2</v>
      </c>
      <c r="B13" s="172" t="s">
        <v>135</v>
      </c>
      <c r="C13" s="173">
        <v>115054264.14106338</v>
      </c>
      <c r="D13" s="174"/>
      <c r="E13" s="175">
        <v>0.94182569268505678</v>
      </c>
      <c r="F13" s="176"/>
      <c r="G13" s="173">
        <v>108361062.02102651</v>
      </c>
      <c r="H13" s="177"/>
      <c r="I13" s="177">
        <v>296068.47546728555</v>
      </c>
      <c r="J13" s="167"/>
      <c r="K13" s="169">
        <v>45.498333333333335</v>
      </c>
      <c r="L13" s="169"/>
      <c r="M13" s="169">
        <v>-39.32</v>
      </c>
      <c r="N13" s="169"/>
      <c r="O13" s="169">
        <f t="shared" ref="O13:O26" si="0">K13+M13</f>
        <v>6.1783333333333346</v>
      </c>
      <c r="P13" s="169"/>
      <c r="Q13" s="177">
        <f t="shared" ref="Q13:Q26" si="1">I13*O13</f>
        <v>1829209.730928713</v>
      </c>
    </row>
    <row r="14" spans="1:17">
      <c r="A14" s="165">
        <f>A13+1</f>
        <v>3</v>
      </c>
      <c r="B14" s="172" t="s">
        <v>136</v>
      </c>
      <c r="C14" s="173">
        <v>1606166.0000000005</v>
      </c>
      <c r="D14" s="174"/>
      <c r="E14" s="175">
        <v>0.94182569268505678</v>
      </c>
      <c r="F14" s="176"/>
      <c r="G14" s="173">
        <v>1512728.4055171874</v>
      </c>
      <c r="H14" s="177"/>
      <c r="I14" s="177">
        <v>4133.1377199923154</v>
      </c>
      <c r="J14" s="167"/>
      <c r="K14" s="169">
        <v>45.498333333333335</v>
      </c>
      <c r="L14" s="169"/>
      <c r="M14" s="169">
        <v>-17.32</v>
      </c>
      <c r="N14" s="169"/>
      <c r="O14" s="169">
        <f t="shared" si="0"/>
        <v>28.178333333333335</v>
      </c>
      <c r="P14" s="169"/>
      <c r="Q14" s="177">
        <f t="shared" si="1"/>
        <v>116464.9323865168</v>
      </c>
    </row>
    <row r="15" spans="1:17">
      <c r="A15" s="165">
        <f>A14+1</f>
        <v>4</v>
      </c>
      <c r="B15" s="172" t="s">
        <v>137</v>
      </c>
      <c r="C15" s="173">
        <v>18854987</v>
      </c>
      <c r="D15" s="174"/>
      <c r="E15" s="175">
        <v>0.94182569268505678</v>
      </c>
      <c r="F15" s="176"/>
      <c r="G15" s="173">
        <v>17758111.191842742</v>
      </c>
      <c r="H15" s="177"/>
      <c r="I15" s="177">
        <v>48519.429485909131</v>
      </c>
      <c r="J15" s="167"/>
      <c r="K15" s="169">
        <v>45.498333333333335</v>
      </c>
      <c r="L15" s="169"/>
      <c r="M15" s="169">
        <v>-27.76</v>
      </c>
      <c r="N15" s="169"/>
      <c r="O15" s="169">
        <f t="shared" si="0"/>
        <v>17.738333333333333</v>
      </c>
      <c r="P15" s="169"/>
      <c r="Q15" s="177">
        <f t="shared" si="1"/>
        <v>860653.81336421811</v>
      </c>
    </row>
    <row r="16" spans="1:17">
      <c r="A16" s="165">
        <f>A15+1</f>
        <v>5</v>
      </c>
      <c r="B16" s="172" t="s">
        <v>138</v>
      </c>
      <c r="C16" s="178">
        <v>51756700.650522575</v>
      </c>
      <c r="D16" s="174"/>
      <c r="E16" s="175">
        <v>0.94109124339129502</v>
      </c>
      <c r="F16" s="176"/>
      <c r="G16" s="178">
        <v>48707777.769031338</v>
      </c>
      <c r="H16" s="177"/>
      <c r="I16" s="177">
        <v>133081.36002467579</v>
      </c>
      <c r="J16" s="167"/>
      <c r="K16" s="169">
        <v>45.498333333333335</v>
      </c>
      <c r="L16" s="169"/>
      <c r="M16" s="169">
        <v>-23.664370061149086</v>
      </c>
      <c r="N16" s="169"/>
      <c r="O16" s="169">
        <f t="shared" si="0"/>
        <v>21.833963272184249</v>
      </c>
      <c r="P16" s="169"/>
      <c r="Q16" s="177">
        <f t="shared" si="1"/>
        <v>2905693.5269911001</v>
      </c>
    </row>
    <row r="17" spans="1:17">
      <c r="A17" s="165">
        <f>A16+1</f>
        <v>6</v>
      </c>
      <c r="B17" s="172" t="s">
        <v>139</v>
      </c>
      <c r="C17" s="173">
        <v>45553210</v>
      </c>
      <c r="D17" s="174"/>
      <c r="E17" s="175">
        <v>0.94097187891892597</v>
      </c>
      <c r="F17" s="176"/>
      <c r="G17" s="173">
        <v>42864289.60448841</v>
      </c>
      <c r="H17" s="177"/>
      <c r="I17" s="177">
        <v>117115.54536745467</v>
      </c>
      <c r="J17" s="167"/>
      <c r="K17" s="169">
        <v>45.498333333333335</v>
      </c>
      <c r="L17" s="169"/>
      <c r="M17" s="169">
        <v>-13.010845763287058</v>
      </c>
      <c r="N17" s="169"/>
      <c r="O17" s="169">
        <f t="shared" si="0"/>
        <v>32.487487570046277</v>
      </c>
      <c r="P17" s="169"/>
      <c r="Q17" s="177">
        <f t="shared" si="1"/>
        <v>3804789.8243843745</v>
      </c>
    </row>
    <row r="18" spans="1:17">
      <c r="A18" s="165">
        <f t="shared" ref="A18:A24" si="2">A17+1</f>
        <v>7</v>
      </c>
      <c r="B18" s="172" t="s">
        <v>140</v>
      </c>
      <c r="C18" s="173">
        <v>681293</v>
      </c>
      <c r="D18" s="174"/>
      <c r="E18" s="175">
        <v>0.94097187891892597</v>
      </c>
      <c r="F18" s="176"/>
      <c r="G18" s="173">
        <v>641077.55430431187</v>
      </c>
      <c r="H18" s="177"/>
      <c r="I18" s="177">
        <v>1751.5780172248958</v>
      </c>
      <c r="J18" s="167"/>
      <c r="K18" s="169">
        <v>45.498333333333335</v>
      </c>
      <c r="L18" s="169"/>
      <c r="M18" s="169">
        <v>0</v>
      </c>
      <c r="N18" s="169"/>
      <c r="O18" s="169">
        <f t="shared" si="0"/>
        <v>45.498333333333335</v>
      </c>
      <c r="P18" s="169"/>
      <c r="Q18" s="177">
        <f t="shared" si="1"/>
        <v>79693.880487037386</v>
      </c>
    </row>
    <row r="19" spans="1:17">
      <c r="A19" s="165">
        <f t="shared" si="2"/>
        <v>8</v>
      </c>
      <c r="B19" s="172" t="s">
        <v>141</v>
      </c>
      <c r="C19" s="173">
        <v>750057</v>
      </c>
      <c r="D19" s="174"/>
      <c r="E19" s="175">
        <v>0.94097187891892597</v>
      </c>
      <c r="F19" s="176"/>
      <c r="G19" s="173">
        <v>705782.54458629282</v>
      </c>
      <c r="H19" s="177"/>
      <c r="I19" s="177">
        <v>1928.36760815927</v>
      </c>
      <c r="J19" s="167"/>
      <c r="K19" s="169">
        <v>45.498333333333335</v>
      </c>
      <c r="L19" s="169"/>
      <c r="M19" s="169">
        <v>0</v>
      </c>
      <c r="N19" s="169"/>
      <c r="O19" s="169">
        <f t="shared" si="0"/>
        <v>45.498333333333335</v>
      </c>
      <c r="P19" s="169"/>
      <c r="Q19" s="177">
        <f t="shared" si="1"/>
        <v>87737.512225233193</v>
      </c>
    </row>
    <row r="20" spans="1:17">
      <c r="A20" s="165">
        <f>A19+1</f>
        <v>9</v>
      </c>
      <c r="B20" s="172" t="s">
        <v>142</v>
      </c>
      <c r="C20" s="173">
        <v>3610028.9944800003</v>
      </c>
      <c r="D20" s="174"/>
      <c r="E20" s="175">
        <v>0.94097187891892597</v>
      </c>
      <c r="F20" s="176"/>
      <c r="G20" s="173">
        <v>3396935.7658876469</v>
      </c>
      <c r="H20" s="177"/>
      <c r="I20" s="177">
        <v>9281.245261988106</v>
      </c>
      <c r="J20" s="167"/>
      <c r="K20" s="169">
        <v>45.498333333333335</v>
      </c>
      <c r="L20" s="169"/>
      <c r="M20" s="169">
        <v>-244.79</v>
      </c>
      <c r="N20" s="169"/>
      <c r="O20" s="169">
        <f t="shared" si="0"/>
        <v>-199.29166666666666</v>
      </c>
      <c r="P20" s="169"/>
      <c r="Q20" s="177">
        <f t="shared" si="1"/>
        <v>-1849674.8370037128</v>
      </c>
    </row>
    <row r="21" spans="1:17">
      <c r="A21" s="165">
        <f>A20+1</f>
        <v>10</v>
      </c>
      <c r="B21" s="172" t="s">
        <v>143</v>
      </c>
      <c r="C21" s="173">
        <v>1776162</v>
      </c>
      <c r="D21" s="174"/>
      <c r="E21" s="175">
        <v>0.94097187891892597</v>
      </c>
      <c r="F21" s="176"/>
      <c r="G21" s="173">
        <v>1671318.4944043974</v>
      </c>
      <c r="H21" s="177"/>
      <c r="I21" s="177">
        <v>4566.4439737825069</v>
      </c>
      <c r="J21" s="167"/>
      <c r="K21" s="169">
        <v>45.498333333333335</v>
      </c>
      <c r="L21" s="169"/>
      <c r="M21" s="169">
        <v>-22.558255780356177</v>
      </c>
      <c r="N21" s="169"/>
      <c r="O21" s="169">
        <f t="shared" si="0"/>
        <v>22.940077552977158</v>
      </c>
      <c r="P21" s="169"/>
      <c r="Q21" s="177">
        <f t="shared" si="1"/>
        <v>104754.5788998959</v>
      </c>
    </row>
    <row r="22" spans="1:17">
      <c r="A22" s="165">
        <f t="shared" si="2"/>
        <v>11</v>
      </c>
      <c r="B22" s="172" t="s">
        <v>144</v>
      </c>
      <c r="C22" s="173">
        <v>1343588</v>
      </c>
      <c r="D22" s="174"/>
      <c r="E22" s="175">
        <v>0.94097187891892597</v>
      </c>
      <c r="F22" s="176"/>
      <c r="G22" s="173">
        <v>1264278.524852922</v>
      </c>
      <c r="H22" s="177"/>
      <c r="I22" s="177">
        <v>3454.312909434213</v>
      </c>
      <c r="J22" s="167"/>
      <c r="K22" s="169">
        <v>45.498333333333335</v>
      </c>
      <c r="L22" s="169"/>
      <c r="M22" s="169">
        <v>-283.5</v>
      </c>
      <c r="N22" s="169"/>
      <c r="O22" s="169">
        <f t="shared" si="0"/>
        <v>-238.00166666666667</v>
      </c>
      <c r="P22" s="169"/>
      <c r="Q22" s="177">
        <f t="shared" si="1"/>
        <v>-822132.22963352513</v>
      </c>
    </row>
    <row r="23" spans="1:17">
      <c r="A23" s="165">
        <f t="shared" si="2"/>
        <v>12</v>
      </c>
      <c r="B23" s="172" t="s">
        <v>145</v>
      </c>
      <c r="C23" s="178">
        <v>4885488</v>
      </c>
      <c r="D23" s="167"/>
      <c r="E23" s="175">
        <v>0.95098968265419803</v>
      </c>
      <c r="F23" s="176"/>
      <c r="G23" s="173">
        <v>4646048.6827308927</v>
      </c>
      <c r="H23" s="177"/>
      <c r="I23" s="177">
        <v>12694.122083964188</v>
      </c>
      <c r="J23" s="167"/>
      <c r="K23" s="169">
        <v>45.498333333333335</v>
      </c>
      <c r="L23" s="169"/>
      <c r="M23" s="169">
        <v>-131.69914670445385</v>
      </c>
      <c r="N23" s="169"/>
      <c r="O23" s="169">
        <f t="shared" si="0"/>
        <v>-86.200813371120518</v>
      </c>
      <c r="P23" s="169"/>
      <c r="Q23" s="177">
        <f t="shared" si="1"/>
        <v>-1094243.6486700166</v>
      </c>
    </row>
    <row r="24" spans="1:17">
      <c r="A24" s="165">
        <f t="shared" si="2"/>
        <v>13</v>
      </c>
      <c r="B24" s="172" t="s">
        <v>146</v>
      </c>
      <c r="C24" s="173">
        <v>3029323.54</v>
      </c>
      <c r="D24" s="167"/>
      <c r="E24" s="175">
        <v>0.93716305348328977</v>
      </c>
      <c r="F24" s="176"/>
      <c r="G24" s="173">
        <v>2838970.0987352086</v>
      </c>
      <c r="H24" s="177"/>
      <c r="I24" s="177">
        <v>7756.7489036481111</v>
      </c>
      <c r="J24" s="167"/>
      <c r="K24" s="169">
        <v>45.498333333333335</v>
      </c>
      <c r="L24" s="169"/>
      <c r="M24" s="169">
        <v>-41.741641520962055</v>
      </c>
      <c r="N24" s="169"/>
      <c r="O24" s="169">
        <f t="shared" si="0"/>
        <v>3.7566918123712796</v>
      </c>
      <c r="P24" s="169"/>
      <c r="Q24" s="177">
        <f t="shared" si="1"/>
        <v>29139.715096954758</v>
      </c>
    </row>
    <row r="25" spans="1:17">
      <c r="A25" s="165">
        <f>A24+1</f>
        <v>14</v>
      </c>
      <c r="B25" s="172" t="s">
        <v>147</v>
      </c>
      <c r="C25" s="173">
        <v>210662341.91</v>
      </c>
      <c r="D25" s="167"/>
      <c r="E25" s="175">
        <v>0.93935081200811021</v>
      </c>
      <c r="F25" s="176"/>
      <c r="G25" s="173">
        <v>197885841.93268865</v>
      </c>
      <c r="H25" s="177"/>
      <c r="I25" s="177">
        <v>540671.69926964107</v>
      </c>
      <c r="J25" s="167"/>
      <c r="K25" s="169">
        <v>45.498333333333335</v>
      </c>
      <c r="L25" s="169"/>
      <c r="M25" s="169">
        <v>-25.38804860890605</v>
      </c>
      <c r="N25" s="169"/>
      <c r="O25" s="169">
        <f t="shared" si="0"/>
        <v>20.110284724427284</v>
      </c>
      <c r="P25" s="169"/>
      <c r="Q25" s="177">
        <f t="shared" si="1"/>
        <v>10873061.814752406</v>
      </c>
    </row>
    <row r="26" spans="1:17">
      <c r="A26" s="165">
        <f>A25+1</f>
        <v>15</v>
      </c>
      <c r="B26" s="172" t="s">
        <v>148</v>
      </c>
      <c r="C26" s="179">
        <v>187338766.23551822</v>
      </c>
      <c r="D26" s="180"/>
      <c r="E26" s="175">
        <v>0.93065683602597038</v>
      </c>
      <c r="F26" s="176"/>
      <c r="G26" s="179">
        <v>174348103.44975626</v>
      </c>
      <c r="H26" s="181"/>
      <c r="I26" s="177">
        <v>476360.93838731217</v>
      </c>
      <c r="J26" s="167"/>
      <c r="K26" s="169">
        <v>45.498333333333335</v>
      </c>
      <c r="L26" s="169"/>
      <c r="M26" s="169">
        <v>-48.047788467578023</v>
      </c>
      <c r="N26" s="169"/>
      <c r="O26" s="169">
        <f t="shared" si="0"/>
        <v>-2.5494551342446883</v>
      </c>
      <c r="P26" s="169"/>
      <c r="Q26" s="182">
        <f t="shared" si="1"/>
        <v>-1214460.8401251507</v>
      </c>
    </row>
    <row r="27" spans="1:17">
      <c r="A27" s="165">
        <f>A26+1</f>
        <v>16</v>
      </c>
      <c r="B27" s="183" t="s">
        <v>149</v>
      </c>
      <c r="C27" s="173">
        <v>929810650.4284389</v>
      </c>
      <c r="D27" s="184"/>
      <c r="E27" s="175"/>
      <c r="F27" s="176"/>
      <c r="G27" s="173">
        <v>873052607.12560117</v>
      </c>
      <c r="H27" s="177"/>
      <c r="I27" s="177"/>
      <c r="J27" s="167"/>
      <c r="K27" s="169"/>
      <c r="L27" s="169"/>
      <c r="M27" s="169"/>
      <c r="N27" s="169"/>
      <c r="O27" s="169"/>
      <c r="P27" s="169"/>
      <c r="Q27" s="177">
        <f>SUM(Q12:Q26)</f>
        <v>28973747.986052699</v>
      </c>
    </row>
    <row r="28" spans="1:17">
      <c r="A28" s="165"/>
      <c r="B28" s="183"/>
      <c r="C28" s="185">
        <v>0</v>
      </c>
      <c r="D28" s="184"/>
      <c r="E28" s="175"/>
      <c r="F28" s="176"/>
      <c r="G28" s="173">
        <v>0</v>
      </c>
      <c r="H28" s="167"/>
      <c r="I28" s="186"/>
      <c r="J28" s="167"/>
      <c r="K28" s="169"/>
      <c r="L28" s="169"/>
      <c r="M28" s="169"/>
      <c r="N28" s="169"/>
      <c r="O28" s="169"/>
      <c r="P28" s="169"/>
      <c r="Q28" s="167"/>
    </row>
    <row r="29" spans="1:17">
      <c r="A29" s="165">
        <f>A27+1</f>
        <v>17</v>
      </c>
      <c r="B29" s="166" t="s">
        <v>150</v>
      </c>
      <c r="C29" s="187"/>
      <c r="D29" s="167"/>
      <c r="E29" s="175"/>
      <c r="F29" s="176"/>
      <c r="G29" s="187"/>
      <c r="H29" s="167"/>
      <c r="I29" s="177"/>
      <c r="J29" s="167"/>
      <c r="K29" s="169"/>
      <c r="L29" s="169"/>
      <c r="M29" s="169"/>
      <c r="N29" s="169"/>
      <c r="O29" s="169"/>
      <c r="P29" s="169"/>
      <c r="Q29" s="177"/>
    </row>
    <row r="30" spans="1:17">
      <c r="A30" s="165">
        <f>A29+1</f>
        <v>18</v>
      </c>
      <c r="B30" s="172" t="s">
        <v>151</v>
      </c>
      <c r="C30" s="173">
        <v>415869665.36114585</v>
      </c>
      <c r="D30" s="167"/>
      <c r="E30" s="175">
        <v>0.93569989822936772</v>
      </c>
      <c r="F30" s="176"/>
      <c r="G30" s="173">
        <v>389129203.55510539</v>
      </c>
      <c r="H30" s="167"/>
      <c r="I30" s="177">
        <v>1063194.5452325284</v>
      </c>
      <c r="J30" s="167"/>
      <c r="K30" s="169">
        <v>45.498333333333335</v>
      </c>
      <c r="L30" s="169"/>
      <c r="M30" s="169">
        <v>0</v>
      </c>
      <c r="N30" s="169"/>
      <c r="O30" s="169">
        <f>K30+M30</f>
        <v>45.498333333333335</v>
      </c>
      <c r="P30" s="169"/>
      <c r="Q30" s="177">
        <f>I30*O30</f>
        <v>48373579.81717132</v>
      </c>
    </row>
    <row r="31" spans="1:17">
      <c r="A31" s="165">
        <f>A30+1</f>
        <v>19</v>
      </c>
      <c r="B31" s="172" t="s">
        <v>152</v>
      </c>
      <c r="C31" s="173">
        <v>15097734.217080034</v>
      </c>
      <c r="D31" s="167"/>
      <c r="E31" s="175">
        <v>0.95444213787883447</v>
      </c>
      <c r="F31" s="176"/>
      <c r="G31" s="173">
        <v>14409913.723276298</v>
      </c>
      <c r="H31" s="167"/>
      <c r="I31" s="177">
        <v>39371.348970700266</v>
      </c>
      <c r="J31" s="167"/>
      <c r="K31" s="169">
        <v>45.498333333333335</v>
      </c>
      <c r="L31" s="169"/>
      <c r="M31" s="169">
        <v>0</v>
      </c>
      <c r="N31" s="169"/>
      <c r="O31" s="169">
        <f>K31+M31</f>
        <v>45.498333333333335</v>
      </c>
      <c r="P31" s="169"/>
      <c r="Q31" s="177">
        <f>I31*O31</f>
        <v>1791330.759251911</v>
      </c>
    </row>
    <row r="32" spans="1:17">
      <c r="A32" s="165">
        <f>A31+1</f>
        <v>20</v>
      </c>
      <c r="B32" s="172" t="s">
        <v>153</v>
      </c>
      <c r="C32" s="173">
        <v>901323.12</v>
      </c>
      <c r="D32" s="167"/>
      <c r="E32" s="175">
        <v>1</v>
      </c>
      <c r="F32" s="176"/>
      <c r="G32" s="173">
        <v>901323.12</v>
      </c>
      <c r="H32" s="167"/>
      <c r="I32" s="177">
        <v>2462.6314754098362</v>
      </c>
      <c r="J32" s="167"/>
      <c r="K32" s="169">
        <v>45.498333333333335</v>
      </c>
      <c r="L32" s="169"/>
      <c r="M32" s="169">
        <v>0</v>
      </c>
      <c r="N32" s="169"/>
      <c r="O32" s="169">
        <f>K32+M32</f>
        <v>45.498333333333335</v>
      </c>
      <c r="P32" s="169"/>
      <c r="Q32" s="177">
        <f>I32*O32</f>
        <v>112045.6277453552</v>
      </c>
    </row>
    <row r="33" spans="1:17">
      <c r="A33" s="165">
        <f>A32+1</f>
        <v>21</v>
      </c>
      <c r="B33" s="172" t="s">
        <v>154</v>
      </c>
      <c r="C33" s="173">
        <v>5129794.2</v>
      </c>
      <c r="D33" s="167"/>
      <c r="E33" s="175">
        <v>1</v>
      </c>
      <c r="F33" s="176"/>
      <c r="G33" s="173">
        <v>5129794.2</v>
      </c>
      <c r="H33" s="167"/>
      <c r="I33" s="177">
        <v>14015.831147540985</v>
      </c>
      <c r="J33" s="167"/>
      <c r="K33" s="169">
        <v>45.498333333333335</v>
      </c>
      <c r="L33" s="169"/>
      <c r="M33" s="169">
        <v>0</v>
      </c>
      <c r="N33" s="169"/>
      <c r="O33" s="169">
        <f>K33+M33</f>
        <v>45.498333333333335</v>
      </c>
      <c r="P33" s="169"/>
      <c r="Q33" s="177">
        <f>I33*O33</f>
        <v>637696.9574945356</v>
      </c>
    </row>
    <row r="34" spans="1:17">
      <c r="A34" s="165">
        <f>A33+1</f>
        <v>22</v>
      </c>
      <c r="B34" s="183" t="s">
        <v>155</v>
      </c>
      <c r="C34" s="188">
        <v>436998516.8982259</v>
      </c>
      <c r="D34" s="184"/>
      <c r="E34" s="175"/>
      <c r="F34" s="176"/>
      <c r="G34" s="188">
        <v>409570234.5983817</v>
      </c>
      <c r="H34" s="177"/>
      <c r="I34" s="177"/>
      <c r="J34" s="167"/>
      <c r="K34" s="169"/>
      <c r="L34" s="169"/>
      <c r="M34" s="169"/>
      <c r="N34" s="169"/>
      <c r="O34" s="169"/>
      <c r="P34" s="169"/>
      <c r="Q34" s="188">
        <f>SUM(Q30:Q33)</f>
        <v>50914653.161663115</v>
      </c>
    </row>
    <row r="35" spans="1:17">
      <c r="A35" s="165"/>
      <c r="B35" s="166"/>
      <c r="C35" s="189"/>
      <c r="D35" s="167"/>
      <c r="E35" s="175"/>
      <c r="F35" s="176"/>
      <c r="G35" s="167"/>
      <c r="H35" s="167"/>
      <c r="I35" s="186"/>
      <c r="J35" s="167"/>
      <c r="K35" s="169"/>
      <c r="L35" s="169"/>
      <c r="M35" s="169"/>
      <c r="N35" s="169"/>
      <c r="O35" s="169"/>
      <c r="P35" s="169"/>
      <c r="Q35" s="167"/>
    </row>
    <row r="36" spans="1:17">
      <c r="A36" s="165">
        <f>A34+1</f>
        <v>23</v>
      </c>
      <c r="B36" s="166" t="s">
        <v>156</v>
      </c>
      <c r="C36" s="189"/>
      <c r="D36" s="167"/>
      <c r="E36" s="175"/>
      <c r="F36" s="176"/>
      <c r="G36" s="167"/>
      <c r="H36" s="167"/>
      <c r="I36" s="186"/>
      <c r="J36" s="167"/>
      <c r="K36" s="169"/>
      <c r="L36" s="169"/>
      <c r="M36" s="169"/>
      <c r="N36" s="169"/>
      <c r="O36" s="169"/>
      <c r="P36" s="169"/>
      <c r="Q36" s="167"/>
    </row>
    <row r="37" spans="1:17">
      <c r="A37" s="165">
        <f>A36+1</f>
        <v>24</v>
      </c>
      <c r="B37" s="172" t="s">
        <v>157</v>
      </c>
      <c r="C37" s="173">
        <v>39711002.244655192</v>
      </c>
      <c r="D37" s="174"/>
      <c r="E37" s="175">
        <v>0.96847196262980428</v>
      </c>
      <c r="F37" s="176"/>
      <c r="G37" s="173">
        <v>38458992.281877778</v>
      </c>
      <c r="H37" s="177"/>
      <c r="I37" s="177">
        <v>105079.21388491197</v>
      </c>
      <c r="J37" s="167"/>
      <c r="K37" s="169">
        <v>45.498333333333335</v>
      </c>
      <c r="L37" s="169"/>
      <c r="M37" s="169">
        <v>-37.5</v>
      </c>
      <c r="N37" s="169"/>
      <c r="O37" s="169">
        <f>K37+M37</f>
        <v>7.9983333333333348</v>
      </c>
      <c r="P37" s="169"/>
      <c r="Q37" s="177">
        <f>I37*O37</f>
        <v>840458.57905615435</v>
      </c>
    </row>
    <row r="38" spans="1:17">
      <c r="A38" s="165">
        <f>A37+1</f>
        <v>25</v>
      </c>
      <c r="B38" s="172" t="s">
        <v>158</v>
      </c>
      <c r="C38" s="173">
        <v>4083851.20078352</v>
      </c>
      <c r="D38" s="174"/>
      <c r="E38" s="175">
        <v>0.96847196262980428</v>
      </c>
      <c r="F38" s="176"/>
      <c r="G38" s="173">
        <v>3955095.3875108985</v>
      </c>
      <c r="H38" s="177"/>
      <c r="I38" s="177">
        <v>10806.271550576226</v>
      </c>
      <c r="J38" s="167"/>
      <c r="K38" s="169">
        <v>45.498333333333335</v>
      </c>
      <c r="L38" s="169"/>
      <c r="M38" s="169">
        <v>-37.5</v>
      </c>
      <c r="N38" s="169"/>
      <c r="O38" s="169">
        <f>K38+M38</f>
        <v>7.9983333333333348</v>
      </c>
      <c r="P38" s="169"/>
      <c r="Q38" s="177">
        <f>I38*O38</f>
        <v>86432.161952025534</v>
      </c>
    </row>
    <row r="39" spans="1:17">
      <c r="A39" s="165">
        <f>A38+1</f>
        <v>26</v>
      </c>
      <c r="B39" s="172" t="s">
        <v>159</v>
      </c>
      <c r="C39" s="179">
        <v>-20916381.172851149</v>
      </c>
      <c r="D39" s="190"/>
      <c r="E39" s="175">
        <v>0.96847196262980428</v>
      </c>
      <c r="F39" s="176"/>
      <c r="G39" s="179">
        <v>-20256928.725584239</v>
      </c>
      <c r="H39" s="181"/>
      <c r="I39" s="177">
        <v>-55346.79979667825</v>
      </c>
      <c r="J39" s="167"/>
      <c r="K39" s="169">
        <v>45.498333333333335</v>
      </c>
      <c r="L39" s="169"/>
      <c r="M39" s="169">
        <v>0</v>
      </c>
      <c r="N39" s="169"/>
      <c r="O39" s="169">
        <f>K39+M39</f>
        <v>45.498333333333335</v>
      </c>
      <c r="P39" s="169"/>
      <c r="Q39" s="182">
        <f>I39*O39</f>
        <v>-2518187.1460825326</v>
      </c>
    </row>
    <row r="40" spans="1:17">
      <c r="A40" s="165">
        <f>A39+1</f>
        <v>27</v>
      </c>
      <c r="B40" s="183" t="s">
        <v>160</v>
      </c>
      <c r="C40" s="188">
        <v>22878471.35218589</v>
      </c>
      <c r="D40" s="184"/>
      <c r="E40" s="175"/>
      <c r="F40" s="176"/>
      <c r="G40" s="188">
        <v>22157158.05242122</v>
      </c>
      <c r="H40" s="177"/>
      <c r="I40" s="177"/>
      <c r="J40" s="167"/>
      <c r="K40" s="169"/>
      <c r="L40" s="169"/>
      <c r="M40" s="169"/>
      <c r="N40" s="169"/>
      <c r="O40" s="169"/>
      <c r="P40" s="169"/>
      <c r="Q40" s="177">
        <f>SUM(Q37:Q39)</f>
        <v>-1591296.4050743529</v>
      </c>
    </row>
    <row r="41" spans="1:17">
      <c r="A41" s="165"/>
      <c r="B41" s="183"/>
      <c r="C41" s="184"/>
      <c r="D41" s="184"/>
      <c r="E41" s="175"/>
      <c r="F41" s="176"/>
      <c r="G41" s="184">
        <v>0.89138321578502655</v>
      </c>
      <c r="H41" s="167"/>
      <c r="I41" s="186"/>
      <c r="J41" s="167"/>
      <c r="K41" s="169"/>
      <c r="L41" s="169"/>
      <c r="M41" s="169"/>
      <c r="N41" s="169"/>
      <c r="O41" s="169"/>
      <c r="P41" s="169"/>
      <c r="Q41" s="167"/>
    </row>
    <row r="42" spans="1:17">
      <c r="A42" s="165">
        <f>A40+1</f>
        <v>28</v>
      </c>
      <c r="B42" s="166" t="s">
        <v>161</v>
      </c>
      <c r="C42" s="189"/>
      <c r="D42" s="167"/>
      <c r="E42" s="175"/>
      <c r="F42" s="176"/>
      <c r="G42" s="167"/>
      <c r="H42" s="167"/>
      <c r="I42" s="186"/>
      <c r="J42" s="167"/>
      <c r="K42" s="169"/>
      <c r="L42" s="169"/>
      <c r="M42" s="169"/>
      <c r="N42" s="169"/>
      <c r="O42" s="169"/>
      <c r="P42" s="169"/>
      <c r="Q42" s="167"/>
    </row>
    <row r="43" spans="1:17">
      <c r="A43" s="165">
        <f>A42+1</f>
        <v>29</v>
      </c>
      <c r="B43" s="172" t="s">
        <v>162</v>
      </c>
      <c r="C43" s="173">
        <v>38987960.675990246</v>
      </c>
      <c r="D43" s="174"/>
      <c r="E43" s="175">
        <v>0.93626023749015197</v>
      </c>
      <c r="F43" s="176"/>
      <c r="G43" s="173">
        <v>36502877.321759336</v>
      </c>
      <c r="H43" s="177"/>
      <c r="I43" s="177">
        <v>99734.637491145724</v>
      </c>
      <c r="J43" s="167"/>
      <c r="K43" s="169">
        <v>45.498333333333335</v>
      </c>
      <c r="L43" s="169"/>
      <c r="M43" s="169">
        <v>-157.56749538820867</v>
      </c>
      <c r="N43" s="169"/>
      <c r="O43" s="169">
        <f>K43+M43</f>
        <v>-112.06916205487533</v>
      </c>
      <c r="P43" s="169"/>
      <c r="Q43" s="177">
        <f>I43*O43</f>
        <v>-11177177.251479456</v>
      </c>
    </row>
    <row r="44" spans="1:17">
      <c r="A44" s="165">
        <f>A43+1</f>
        <v>30</v>
      </c>
      <c r="B44" s="172" t="s">
        <v>163</v>
      </c>
      <c r="C44" s="173">
        <v>10962201</v>
      </c>
      <c r="D44" s="174"/>
      <c r="E44" s="175">
        <v>0.94097187891892597</v>
      </c>
      <c r="F44" s="176"/>
      <c r="G44" s="173">
        <v>10315122.872056929</v>
      </c>
      <c r="H44" s="177"/>
      <c r="I44" s="177">
        <v>28183.395825292158</v>
      </c>
      <c r="J44" s="167"/>
      <c r="K44" s="169">
        <v>45.498333333333335</v>
      </c>
      <c r="L44" s="169"/>
      <c r="M44" s="169">
        <v>-35.635795614897127</v>
      </c>
      <c r="N44" s="169"/>
      <c r="O44" s="169">
        <f>K44+M44</f>
        <v>9.862537718436208</v>
      </c>
      <c r="P44" s="169"/>
      <c r="Q44" s="177">
        <f>I44*O44</f>
        <v>277959.80436056148</v>
      </c>
    </row>
    <row r="45" spans="1:17">
      <c r="A45" s="165">
        <f>A44+1</f>
        <v>31</v>
      </c>
      <c r="B45" s="172" t="s">
        <v>164</v>
      </c>
      <c r="C45" s="179">
        <v>3334056</v>
      </c>
      <c r="D45" s="190"/>
      <c r="E45" s="175">
        <v>1</v>
      </c>
      <c r="F45" s="176"/>
      <c r="G45" s="179">
        <v>3334056</v>
      </c>
      <c r="H45" s="181"/>
      <c r="I45" s="177">
        <v>9109.442622950819</v>
      </c>
      <c r="J45" s="167"/>
      <c r="K45" s="169">
        <v>45.498333333333335</v>
      </c>
      <c r="L45" s="169"/>
      <c r="M45" s="169">
        <v>152.00463677122599</v>
      </c>
      <c r="N45" s="169"/>
      <c r="O45" s="169">
        <f>K45+M45</f>
        <v>197.50297010455932</v>
      </c>
      <c r="P45" s="169"/>
      <c r="Q45" s="182">
        <f>I45*O45</f>
        <v>1799141.9740298542</v>
      </c>
    </row>
    <row r="46" spans="1:17">
      <c r="A46" s="165">
        <f>A45+1</f>
        <v>32</v>
      </c>
      <c r="B46" s="183" t="s">
        <v>165</v>
      </c>
      <c r="C46" s="173">
        <v>53284217.675990246</v>
      </c>
      <c r="D46" s="184"/>
      <c r="E46" s="175"/>
      <c r="F46" s="176"/>
      <c r="G46" s="188">
        <v>50152056.193816267</v>
      </c>
      <c r="H46" s="177"/>
      <c r="I46" s="177"/>
      <c r="J46" s="167"/>
      <c r="K46" s="169"/>
      <c r="L46" s="169"/>
      <c r="M46" s="169"/>
      <c r="N46" s="169"/>
      <c r="O46" s="169"/>
      <c r="P46" s="169"/>
      <c r="Q46" s="177">
        <f>SUM(Q43:Q45)</f>
        <v>-9100075.4730890412</v>
      </c>
    </row>
    <row r="47" spans="1:17">
      <c r="A47" s="165"/>
      <c r="B47" s="166"/>
      <c r="C47" s="189"/>
      <c r="D47" s="167"/>
      <c r="E47" s="175"/>
      <c r="F47" s="176"/>
      <c r="G47" s="167"/>
      <c r="H47" s="167"/>
      <c r="I47" s="186"/>
      <c r="J47" s="167"/>
      <c r="K47" s="169"/>
      <c r="L47" s="169"/>
      <c r="M47" s="169"/>
      <c r="N47" s="169"/>
      <c r="O47" s="169"/>
      <c r="P47" s="169"/>
      <c r="Q47" s="167"/>
    </row>
    <row r="48" spans="1:17">
      <c r="A48" s="165">
        <f>A46+1</f>
        <v>33</v>
      </c>
      <c r="B48" s="166" t="s">
        <v>166</v>
      </c>
      <c r="C48" s="173">
        <v>-192881</v>
      </c>
      <c r="D48" s="167"/>
      <c r="E48" s="175">
        <v>0.89501641305654622</v>
      </c>
      <c r="F48" s="176"/>
      <c r="G48" s="173">
        <v>-172631.66076675968</v>
      </c>
      <c r="H48" s="177"/>
      <c r="I48" s="191">
        <v>-471.67120428076419</v>
      </c>
      <c r="J48" s="167"/>
      <c r="K48" s="169">
        <v>45.498333333333335</v>
      </c>
      <c r="L48" s="169"/>
      <c r="M48" s="169">
        <v>-45.498333333333335</v>
      </c>
      <c r="N48" s="169"/>
      <c r="O48" s="169">
        <f>K48+M48</f>
        <v>0</v>
      </c>
      <c r="P48" s="169"/>
      <c r="Q48" s="177">
        <f>I48*O48</f>
        <v>0</v>
      </c>
    </row>
    <row r="49" spans="1:17">
      <c r="A49" s="165"/>
      <c r="B49" s="166"/>
      <c r="C49" s="189"/>
      <c r="D49" s="167"/>
      <c r="E49" s="175"/>
      <c r="F49" s="176"/>
      <c r="G49" s="167"/>
      <c r="H49" s="167"/>
      <c r="I49" s="186"/>
      <c r="J49" s="167"/>
      <c r="K49" s="169"/>
      <c r="L49" s="169"/>
      <c r="M49" s="169"/>
      <c r="N49" s="169"/>
      <c r="O49" s="169"/>
      <c r="P49" s="169"/>
      <c r="Q49" s="167"/>
    </row>
    <row r="50" spans="1:17">
      <c r="A50" s="165">
        <f>A48+1</f>
        <v>34</v>
      </c>
      <c r="B50" s="166" t="s">
        <v>167</v>
      </c>
      <c r="C50" s="173">
        <v>0</v>
      </c>
      <c r="D50" s="167"/>
      <c r="E50" s="175">
        <v>0</v>
      </c>
      <c r="F50" s="176"/>
      <c r="G50" s="173">
        <v>0</v>
      </c>
      <c r="H50" s="177"/>
      <c r="I50" s="191">
        <v>0</v>
      </c>
      <c r="J50" s="167"/>
      <c r="K50" s="169">
        <v>45.498333333333335</v>
      </c>
      <c r="L50" s="169"/>
      <c r="M50" s="169">
        <v>-45.498333333333335</v>
      </c>
      <c r="N50" s="169"/>
      <c r="O50" s="169">
        <f>K50+M50</f>
        <v>0</v>
      </c>
      <c r="P50" s="169"/>
      <c r="Q50" s="177">
        <f>I50*O50</f>
        <v>0</v>
      </c>
    </row>
    <row r="51" spans="1:17">
      <c r="A51" s="165"/>
      <c r="B51" s="166"/>
      <c r="C51" s="189"/>
      <c r="D51" s="167"/>
      <c r="E51" s="175"/>
      <c r="F51" s="176"/>
      <c r="G51" s="177"/>
      <c r="H51" s="177"/>
      <c r="I51" s="177"/>
      <c r="J51" s="167"/>
      <c r="K51" s="169"/>
      <c r="L51" s="169"/>
      <c r="M51" s="169"/>
      <c r="N51" s="169"/>
      <c r="O51" s="169"/>
      <c r="P51" s="169"/>
      <c r="Q51" s="177"/>
    </row>
    <row r="52" spans="1:17">
      <c r="A52" s="165">
        <f>A50+1</f>
        <v>35</v>
      </c>
      <c r="B52" s="166" t="s">
        <v>168</v>
      </c>
      <c r="C52" s="173">
        <v>0</v>
      </c>
      <c r="D52" s="167"/>
      <c r="E52" s="175">
        <v>0</v>
      </c>
      <c r="F52" s="176"/>
      <c r="G52" s="173">
        <v>0</v>
      </c>
      <c r="H52" s="177"/>
      <c r="I52" s="191">
        <v>0</v>
      </c>
      <c r="J52" s="167"/>
      <c r="K52" s="169">
        <v>45.498333333333335</v>
      </c>
      <c r="L52" s="169"/>
      <c r="M52" s="169">
        <v>-45.498333333333335</v>
      </c>
      <c r="N52" s="169"/>
      <c r="O52" s="169">
        <f>K52+M52</f>
        <v>0</v>
      </c>
      <c r="P52" s="169"/>
      <c r="Q52" s="177">
        <f>I52*O52</f>
        <v>0</v>
      </c>
    </row>
    <row r="53" spans="1:17">
      <c r="A53" s="165"/>
      <c r="B53" s="166"/>
      <c r="C53" s="189"/>
      <c r="D53" s="167"/>
      <c r="E53" s="175"/>
      <c r="F53" s="176"/>
      <c r="G53" s="177"/>
      <c r="H53" s="177"/>
      <c r="I53" s="177"/>
      <c r="J53" s="167"/>
      <c r="K53" s="169"/>
      <c r="L53" s="169"/>
      <c r="M53" s="169"/>
      <c r="N53" s="169"/>
      <c r="O53" s="169"/>
      <c r="P53" s="169"/>
      <c r="Q53" s="177"/>
    </row>
    <row r="54" spans="1:17">
      <c r="A54" s="165">
        <f>A52+1</f>
        <v>36</v>
      </c>
      <c r="B54" s="166" t="s">
        <v>169</v>
      </c>
      <c r="C54" s="173">
        <v>262502</v>
      </c>
      <c r="D54" s="167"/>
      <c r="E54" s="175">
        <v>0</v>
      </c>
      <c r="F54" s="176"/>
      <c r="G54" s="173">
        <v>0</v>
      </c>
      <c r="H54" s="177"/>
      <c r="I54" s="191">
        <v>0</v>
      </c>
      <c r="J54" s="167"/>
      <c r="K54" s="169">
        <v>45.498333333333335</v>
      </c>
      <c r="L54" s="169"/>
      <c r="M54" s="169">
        <v>-45.498333333333335</v>
      </c>
      <c r="N54" s="169"/>
      <c r="O54" s="169">
        <f>K54+M54</f>
        <v>0</v>
      </c>
      <c r="P54" s="169"/>
      <c r="Q54" s="177">
        <f>I54*O54</f>
        <v>0</v>
      </c>
    </row>
    <row r="55" spans="1:17">
      <c r="A55" s="165"/>
      <c r="B55" s="166"/>
      <c r="C55" s="189"/>
      <c r="D55" s="167"/>
      <c r="E55" s="175"/>
      <c r="F55" s="176"/>
      <c r="G55" s="177"/>
      <c r="H55" s="177"/>
      <c r="I55" s="177"/>
      <c r="J55" s="167"/>
      <c r="K55" s="169"/>
      <c r="L55" s="169"/>
      <c r="M55" s="169"/>
      <c r="N55" s="169"/>
      <c r="O55" s="169"/>
      <c r="P55" s="169"/>
      <c r="Q55" s="177"/>
    </row>
    <row r="56" spans="1:17">
      <c r="A56" s="165">
        <f>A54+1</f>
        <v>37</v>
      </c>
      <c r="B56" s="166" t="s">
        <v>170</v>
      </c>
      <c r="C56" s="173">
        <v>532644</v>
      </c>
      <c r="D56" s="167"/>
      <c r="E56" s="175">
        <v>0</v>
      </c>
      <c r="F56" s="176"/>
      <c r="G56" s="173">
        <v>0</v>
      </c>
      <c r="H56" s="177"/>
      <c r="I56" s="191">
        <v>0</v>
      </c>
      <c r="J56" s="167"/>
      <c r="K56" s="169">
        <v>0</v>
      </c>
      <c r="L56" s="169"/>
      <c r="M56" s="169">
        <v>0</v>
      </c>
      <c r="N56" s="169"/>
      <c r="O56" s="169">
        <f>K56+M56</f>
        <v>0</v>
      </c>
      <c r="P56" s="169"/>
      <c r="Q56" s="177">
        <f>I56*O56</f>
        <v>0</v>
      </c>
    </row>
    <row r="57" spans="1:17">
      <c r="A57" s="165"/>
      <c r="B57" s="166"/>
      <c r="C57" s="189"/>
      <c r="D57" s="167"/>
      <c r="E57" s="175"/>
      <c r="F57" s="176"/>
      <c r="G57" s="177"/>
      <c r="H57" s="177"/>
      <c r="I57" s="177"/>
      <c r="J57" s="167"/>
      <c r="K57" s="169"/>
      <c r="L57" s="169"/>
      <c r="M57" s="169"/>
      <c r="N57" s="169"/>
      <c r="O57" s="169"/>
      <c r="P57" s="169"/>
      <c r="Q57" s="177"/>
    </row>
    <row r="58" spans="1:17">
      <c r="A58" s="165">
        <f>A56+1</f>
        <v>38</v>
      </c>
      <c r="B58" s="166" t="s">
        <v>171</v>
      </c>
      <c r="C58" s="173">
        <v>-2590371.6107502775</v>
      </c>
      <c r="D58" s="167"/>
      <c r="E58" s="175">
        <v>0</v>
      </c>
      <c r="F58" s="176"/>
      <c r="G58" s="173">
        <v>0</v>
      </c>
      <c r="H58" s="177"/>
      <c r="I58" s="191">
        <v>0</v>
      </c>
      <c r="J58" s="167"/>
      <c r="K58" s="169">
        <v>45.498333333333335</v>
      </c>
      <c r="L58" s="169"/>
      <c r="M58" s="169">
        <v>-45.498333333333335</v>
      </c>
      <c r="N58" s="169"/>
      <c r="O58" s="169">
        <f>K58+M58</f>
        <v>0</v>
      </c>
      <c r="P58" s="169"/>
      <c r="Q58" s="177">
        <f>I58*O58</f>
        <v>0</v>
      </c>
    </row>
    <row r="59" spans="1:17">
      <c r="A59" s="165"/>
      <c r="B59" s="166"/>
      <c r="C59" s="189"/>
      <c r="D59" s="167"/>
      <c r="E59" s="175"/>
      <c r="F59" s="176"/>
      <c r="G59" s="177"/>
      <c r="H59" s="177"/>
      <c r="I59" s="177"/>
      <c r="J59" s="167"/>
      <c r="K59" s="169"/>
      <c r="L59" s="169"/>
      <c r="M59" s="169"/>
      <c r="N59" s="169"/>
      <c r="O59" s="169"/>
      <c r="P59" s="169"/>
      <c r="Q59" s="177"/>
    </row>
    <row r="60" spans="1:17">
      <c r="A60" s="165">
        <f>A58+1</f>
        <v>39</v>
      </c>
      <c r="B60" s="166" t="s">
        <v>172</v>
      </c>
      <c r="C60" s="173">
        <v>0.27237868309020996</v>
      </c>
      <c r="D60" s="167"/>
      <c r="E60" s="175">
        <v>0</v>
      </c>
      <c r="F60" s="176"/>
      <c r="G60" s="173">
        <v>0</v>
      </c>
      <c r="H60" s="177"/>
      <c r="I60" s="191">
        <v>0</v>
      </c>
      <c r="J60" s="167"/>
      <c r="K60" s="169">
        <v>45.498333333333335</v>
      </c>
      <c r="L60" s="169"/>
      <c r="M60" s="169">
        <v>-45.498333333333335</v>
      </c>
      <c r="N60" s="169"/>
      <c r="O60" s="169">
        <f>K60+M60</f>
        <v>0</v>
      </c>
      <c r="P60" s="169"/>
      <c r="Q60" s="177">
        <f>I60*O60</f>
        <v>0</v>
      </c>
    </row>
    <row r="61" spans="1:17">
      <c r="A61" s="165"/>
      <c r="B61" s="166"/>
      <c r="C61" s="189"/>
      <c r="D61" s="167"/>
      <c r="E61" s="175"/>
      <c r="F61" s="176"/>
      <c r="G61" s="177"/>
      <c r="H61" s="177"/>
      <c r="I61" s="177"/>
      <c r="J61" s="167"/>
      <c r="K61" s="169"/>
      <c r="L61" s="169"/>
      <c r="M61" s="169"/>
      <c r="N61" s="169"/>
      <c r="O61" s="169"/>
      <c r="P61" s="169"/>
      <c r="Q61" s="177"/>
    </row>
    <row r="62" spans="1:17">
      <c r="A62" s="165">
        <f>A60+1</f>
        <v>40</v>
      </c>
      <c r="B62" s="166" t="s">
        <v>173</v>
      </c>
      <c r="C62" s="173">
        <v>117281038</v>
      </c>
      <c r="D62" s="167"/>
      <c r="E62" s="175">
        <v>0.9363240823636807</v>
      </c>
      <c r="F62" s="176"/>
      <c r="G62" s="173">
        <v>109813060.28400996</v>
      </c>
      <c r="H62" s="177"/>
      <c r="I62" s="177">
        <v>300035.68383609282</v>
      </c>
      <c r="J62" s="167"/>
      <c r="K62" s="169">
        <v>45.498333333333335</v>
      </c>
      <c r="L62" s="169"/>
      <c r="M62" s="169">
        <v>-88.649999999999991</v>
      </c>
      <c r="N62" s="169"/>
      <c r="O62" s="169">
        <f>K62+M62</f>
        <v>-43.151666666666657</v>
      </c>
      <c r="P62" s="169"/>
      <c r="Q62" s="177">
        <f>I62*O62</f>
        <v>-12947039.817000462</v>
      </c>
    </row>
    <row r="63" spans="1:17">
      <c r="A63" s="165"/>
      <c r="B63" s="166"/>
      <c r="C63" s="189"/>
      <c r="D63" s="167"/>
      <c r="E63" s="175"/>
      <c r="F63" s="176"/>
      <c r="G63" s="177"/>
      <c r="H63" s="177"/>
      <c r="I63" s="177"/>
      <c r="J63" s="167"/>
      <c r="K63" s="169"/>
      <c r="L63" s="169"/>
      <c r="M63" s="169"/>
      <c r="N63" s="169"/>
      <c r="O63" s="169"/>
      <c r="P63" s="169"/>
      <c r="Q63" s="177"/>
    </row>
    <row r="64" spans="1:17">
      <c r="A64" s="165">
        <f>A62+1</f>
        <v>41</v>
      </c>
      <c r="B64" s="166" t="s">
        <v>174</v>
      </c>
      <c r="C64" s="179">
        <v>188768382.4071666</v>
      </c>
      <c r="D64" s="180"/>
      <c r="E64" s="175"/>
      <c r="F64" s="176"/>
      <c r="G64" s="179">
        <v>179410572.33079374</v>
      </c>
      <c r="H64" s="181"/>
      <c r="I64" s="177">
        <v>490192.8205759392</v>
      </c>
      <c r="J64" s="180"/>
      <c r="K64" s="169">
        <v>45.498333333333335</v>
      </c>
      <c r="L64" s="169"/>
      <c r="M64" s="169">
        <v>-45.498333333333335</v>
      </c>
      <c r="N64" s="169"/>
      <c r="O64" s="169">
        <f>K64+M64</f>
        <v>0</v>
      </c>
      <c r="P64" s="169"/>
      <c r="Q64" s="182">
        <f>I64*O64</f>
        <v>0</v>
      </c>
    </row>
    <row r="65" spans="1:17">
      <c r="A65" s="165"/>
      <c r="B65" s="166"/>
      <c r="C65" s="189"/>
      <c r="D65" s="167"/>
      <c r="E65" s="175"/>
      <c r="F65" s="176"/>
      <c r="G65" s="177"/>
      <c r="H65" s="177"/>
      <c r="I65" s="177"/>
      <c r="J65" s="167"/>
      <c r="K65" s="169"/>
      <c r="L65" s="169"/>
      <c r="M65" s="169"/>
      <c r="N65" s="169"/>
      <c r="O65" s="169"/>
      <c r="P65" s="169"/>
      <c r="Q65" s="177"/>
    </row>
    <row r="66" spans="1:17">
      <c r="A66" s="165">
        <f>A64+1</f>
        <v>42</v>
      </c>
      <c r="B66" s="166" t="s">
        <v>24</v>
      </c>
      <c r="C66" s="177">
        <v>1747033170.4236364</v>
      </c>
      <c r="D66" s="167"/>
      <c r="E66" s="175"/>
      <c r="F66" s="176"/>
      <c r="G66" s="177">
        <v>1643983056.9242573</v>
      </c>
      <c r="H66" s="167"/>
      <c r="I66" s="177">
        <v>789756.83320775128</v>
      </c>
      <c r="J66" s="167"/>
      <c r="K66" s="167"/>
      <c r="L66" s="167"/>
      <c r="M66" s="169"/>
      <c r="N66" s="169"/>
      <c r="O66" s="169"/>
      <c r="P66" s="169"/>
      <c r="Q66" s="177">
        <f>Q27+Q34+Q40+Q46+Q48+Q50+Q52+Q54+Q56+Q58+Q60+Q62+Q64</f>
        <v>56249989.452551946</v>
      </c>
    </row>
    <row r="67" spans="1:17">
      <c r="A67" s="165"/>
      <c r="B67" s="166"/>
      <c r="C67" s="189"/>
      <c r="D67" s="167"/>
      <c r="E67" s="175"/>
      <c r="F67" s="176"/>
      <c r="G67" s="167"/>
      <c r="H67" s="167"/>
      <c r="I67" s="167"/>
      <c r="J67" s="167"/>
      <c r="K67" s="167"/>
      <c r="L67" s="167"/>
      <c r="M67" s="169"/>
      <c r="N67" s="169"/>
      <c r="O67" s="169"/>
      <c r="P67" s="169"/>
      <c r="Q67" s="177"/>
    </row>
    <row r="68" spans="1:17">
      <c r="A68" s="165">
        <f>A66+1</f>
        <v>43</v>
      </c>
      <c r="B68" s="166" t="s">
        <v>175</v>
      </c>
      <c r="C68" s="173">
        <v>35721289.339999996</v>
      </c>
      <c r="D68" s="167"/>
      <c r="E68" s="175">
        <v>1</v>
      </c>
      <c r="F68" s="176"/>
      <c r="G68" s="173">
        <v>35721289.339999996</v>
      </c>
      <c r="H68" s="167"/>
      <c r="I68" s="177">
        <v>97599.151202185778</v>
      </c>
      <c r="J68" s="167"/>
      <c r="K68" s="169">
        <v>45.498333333333335</v>
      </c>
      <c r="L68" s="169"/>
      <c r="M68" s="169">
        <v>-39.803821524307487</v>
      </c>
      <c r="N68" s="169"/>
      <c r="O68" s="169">
        <f>K68+M68</f>
        <v>5.6945118090258475</v>
      </c>
      <c r="P68" s="169"/>
      <c r="Q68" s="177">
        <f>I68*O68</f>
        <v>555779.51907174615</v>
      </c>
    </row>
    <row r="69" spans="1:17">
      <c r="A69" s="165"/>
      <c r="B69" s="166"/>
      <c r="C69" s="189"/>
      <c r="D69" s="167"/>
      <c r="E69" s="175"/>
      <c r="F69" s="176"/>
      <c r="G69" s="167"/>
      <c r="H69" s="167"/>
      <c r="I69" s="167"/>
      <c r="J69" s="167"/>
      <c r="K69" s="167"/>
      <c r="L69" s="167"/>
      <c r="M69" s="169"/>
      <c r="N69" s="169"/>
      <c r="O69" s="169"/>
      <c r="P69" s="169"/>
      <c r="Q69" s="177"/>
    </row>
    <row r="70" spans="1:17">
      <c r="A70" s="165">
        <f>A68+1</f>
        <v>44</v>
      </c>
      <c r="B70" s="166" t="s">
        <v>176</v>
      </c>
      <c r="C70" s="173">
        <v>40622083.970000006</v>
      </c>
      <c r="D70" s="167"/>
      <c r="E70" s="175">
        <v>1</v>
      </c>
      <c r="F70" s="176"/>
      <c r="G70" s="173">
        <v>40622083.970000006</v>
      </c>
      <c r="H70" s="167"/>
      <c r="I70" s="177">
        <v>110989.3004644809</v>
      </c>
      <c r="J70" s="167"/>
      <c r="K70" s="169">
        <v>45.498333333333335</v>
      </c>
      <c r="L70" s="169"/>
      <c r="M70" s="169">
        <v>-34.949170045269938</v>
      </c>
      <c r="N70" s="169"/>
      <c r="O70" s="169">
        <f>K70+M70</f>
        <v>10.549163288063397</v>
      </c>
      <c r="P70" s="169"/>
      <c r="Q70" s="177">
        <f>I70*O70</f>
        <v>1170844.2538277397</v>
      </c>
    </row>
    <row r="71" spans="1:17">
      <c r="A71" s="165"/>
      <c r="B71" s="166"/>
      <c r="C71" s="189"/>
      <c r="D71" s="167"/>
      <c r="E71" s="175"/>
      <c r="F71" s="176"/>
      <c r="G71" s="167"/>
      <c r="H71" s="167"/>
      <c r="I71" s="167"/>
      <c r="J71" s="167"/>
      <c r="K71" s="169"/>
      <c r="L71" s="169"/>
      <c r="M71" s="169"/>
      <c r="N71" s="169"/>
      <c r="O71" s="169"/>
      <c r="P71" s="169"/>
      <c r="Q71" s="177"/>
    </row>
    <row r="72" spans="1:17">
      <c r="A72" s="165">
        <f>A70+1</f>
        <v>45</v>
      </c>
      <c r="B72" s="166" t="s">
        <v>177</v>
      </c>
      <c r="C72" s="173">
        <v>30285530.350000001</v>
      </c>
      <c r="D72" s="167"/>
      <c r="E72" s="175">
        <v>1</v>
      </c>
      <c r="F72" s="176"/>
      <c r="G72" s="173">
        <v>30285530.350000001</v>
      </c>
      <c r="H72" s="167"/>
      <c r="I72" s="177">
        <v>82747.350683060111</v>
      </c>
      <c r="J72" s="167"/>
      <c r="K72" s="169">
        <v>45.498333333333335</v>
      </c>
      <c r="L72" s="169"/>
      <c r="M72" s="169">
        <v>-67.158413809956485</v>
      </c>
      <c r="N72" s="169"/>
      <c r="O72" s="169">
        <f>K72+M72</f>
        <v>-21.660080476623151</v>
      </c>
      <c r="P72" s="169"/>
      <c r="Q72" s="182">
        <f>I72*O72</f>
        <v>-1792314.2750224397</v>
      </c>
    </row>
    <row r="73" spans="1:17">
      <c r="A73" s="165"/>
      <c r="B73" s="166"/>
      <c r="C73" s="167"/>
      <c r="D73" s="167"/>
      <c r="E73" s="176"/>
      <c r="F73" s="176"/>
      <c r="G73" s="167"/>
      <c r="H73" s="167"/>
      <c r="I73" s="167"/>
      <c r="J73" s="167"/>
      <c r="K73" s="167"/>
      <c r="L73" s="167"/>
      <c r="M73" s="169"/>
      <c r="N73" s="169"/>
      <c r="O73" s="167"/>
      <c r="P73" s="167"/>
      <c r="Q73" s="177"/>
    </row>
    <row r="74" spans="1:17">
      <c r="A74" s="165">
        <f>A72+1</f>
        <v>46</v>
      </c>
      <c r="B74" s="166" t="s">
        <v>178</v>
      </c>
      <c r="C74" s="167"/>
      <c r="D74" s="167"/>
      <c r="E74" s="176"/>
      <c r="F74" s="176"/>
      <c r="G74" s="167"/>
      <c r="H74" s="167"/>
      <c r="I74" s="167"/>
      <c r="J74" s="167"/>
      <c r="K74" s="167"/>
      <c r="L74" s="167"/>
      <c r="M74" s="169"/>
      <c r="N74" s="169"/>
      <c r="O74" s="167"/>
      <c r="P74" s="167"/>
      <c r="Q74" s="181">
        <f>SUM(Q66:Q72)</f>
        <v>56184298.950428993</v>
      </c>
    </row>
    <row r="75" spans="1:17">
      <c r="A75" s="165"/>
      <c r="B75" s="166"/>
      <c r="C75" s="167"/>
      <c r="D75" s="167"/>
      <c r="E75" s="176"/>
      <c r="F75" s="176"/>
      <c r="G75" s="167"/>
      <c r="H75" s="167"/>
      <c r="I75" s="167"/>
      <c r="J75" s="167"/>
      <c r="K75" s="167"/>
      <c r="L75" s="167"/>
      <c r="M75" s="169"/>
      <c r="N75" s="169"/>
      <c r="O75" s="167"/>
      <c r="P75" s="167"/>
      <c r="Q75" s="177"/>
    </row>
    <row r="76" spans="1:17">
      <c r="A76" s="165">
        <f>A74+1</f>
        <v>47</v>
      </c>
      <c r="B76" s="166" t="s">
        <v>179</v>
      </c>
      <c r="C76" s="167"/>
      <c r="D76" s="167"/>
      <c r="E76" s="176"/>
      <c r="F76" s="176"/>
      <c r="G76" s="167"/>
      <c r="H76" s="167"/>
      <c r="I76" s="167"/>
      <c r="J76" s="167"/>
      <c r="K76" s="167"/>
      <c r="L76" s="167"/>
      <c r="M76" s="169"/>
      <c r="N76" s="169"/>
      <c r="O76" s="167"/>
      <c r="P76" s="167"/>
      <c r="Q76" s="182">
        <v>73749576.040000021</v>
      </c>
    </row>
    <row r="77" spans="1:17">
      <c r="A77" s="165"/>
      <c r="B77" s="166"/>
      <c r="C77" s="167"/>
      <c r="D77" s="167"/>
      <c r="E77" s="176"/>
      <c r="F77" s="176"/>
      <c r="G77" s="167"/>
      <c r="H77" s="167"/>
      <c r="I77" s="167"/>
      <c r="J77" s="167"/>
      <c r="K77" s="167"/>
      <c r="L77" s="167"/>
      <c r="M77" s="169"/>
      <c r="N77" s="169"/>
      <c r="O77" s="167"/>
      <c r="P77" s="167"/>
      <c r="Q77" s="177"/>
    </row>
    <row r="78" spans="1:17" ht="13.5" thickBot="1">
      <c r="A78" s="165">
        <f>A76+1</f>
        <v>48</v>
      </c>
      <c r="B78" s="166" t="s">
        <v>180</v>
      </c>
      <c r="C78" s="167"/>
      <c r="D78" s="167"/>
      <c r="E78" s="176"/>
      <c r="F78" s="176"/>
      <c r="G78" s="167"/>
      <c r="H78" s="167"/>
      <c r="I78" s="167"/>
      <c r="J78" s="167"/>
      <c r="K78" s="167"/>
      <c r="L78" s="167"/>
      <c r="M78" s="169"/>
      <c r="N78" s="169"/>
      <c r="O78" s="167"/>
      <c r="P78" s="167"/>
      <c r="Q78" s="192">
        <f>SUM(Q74:Q76)</f>
        <v>129933874.99042901</v>
      </c>
    </row>
    <row r="79" spans="1:17" ht="13.5" thickTop="1">
      <c r="A79" s="165"/>
      <c r="B79" s="166"/>
      <c r="C79" s="167"/>
      <c r="D79" s="167"/>
      <c r="E79" s="176"/>
      <c r="F79" s="176"/>
      <c r="G79" s="167"/>
      <c r="H79" s="167"/>
      <c r="I79" s="167"/>
      <c r="J79" s="167"/>
      <c r="K79" s="167"/>
      <c r="L79" s="167"/>
      <c r="M79" s="169"/>
      <c r="N79" s="169"/>
      <c r="O79" s="167"/>
      <c r="P79" s="167"/>
      <c r="Q79" s="177"/>
    </row>
    <row r="80" spans="1:17" ht="13.5" thickBot="1">
      <c r="A80" s="165">
        <f>A78+1</f>
        <v>49</v>
      </c>
      <c r="B80" s="166" t="s">
        <v>181</v>
      </c>
      <c r="C80" s="167"/>
      <c r="D80" s="167"/>
      <c r="E80" s="176"/>
      <c r="F80" s="176"/>
      <c r="G80" s="167"/>
      <c r="H80" s="167"/>
      <c r="I80" s="167"/>
      <c r="J80" s="167"/>
      <c r="K80" s="167"/>
      <c r="L80" s="167"/>
      <c r="M80" s="169"/>
      <c r="N80" s="169"/>
      <c r="O80" s="167"/>
      <c r="P80" s="167"/>
      <c r="Q80" s="192">
        <v>-144218.25</v>
      </c>
    </row>
    <row r="81" spans="1:17" ht="13.5" thickTop="1">
      <c r="A81" s="165"/>
      <c r="B81" s="166"/>
      <c r="C81" s="167"/>
      <c r="D81" s="167"/>
      <c r="E81" s="176"/>
      <c r="F81" s="176"/>
      <c r="G81" s="167"/>
      <c r="H81" s="167"/>
      <c r="I81" s="167"/>
      <c r="J81" s="167"/>
      <c r="K81" s="167"/>
      <c r="L81" s="167"/>
      <c r="M81" s="169"/>
      <c r="N81" s="169"/>
      <c r="O81" s="167"/>
      <c r="P81" s="167"/>
      <c r="Q81" s="177"/>
    </row>
    <row r="82" spans="1:17" ht="13.5" thickBot="1">
      <c r="A82" s="165">
        <f>A80+1</f>
        <v>50</v>
      </c>
      <c r="B82" s="166" t="s">
        <v>182</v>
      </c>
      <c r="C82" s="167"/>
      <c r="D82" s="167"/>
      <c r="E82" s="176"/>
      <c r="F82" s="176"/>
      <c r="G82" s="167"/>
      <c r="H82" s="167"/>
      <c r="I82" s="167"/>
      <c r="J82" s="167"/>
      <c r="K82" s="167"/>
      <c r="L82" s="167"/>
      <c r="M82" s="169"/>
      <c r="N82" s="169"/>
      <c r="O82" s="167"/>
      <c r="P82" s="167"/>
      <c r="Q82" s="192">
        <f>Q78-Q80</f>
        <v>130078093.24042901</v>
      </c>
    </row>
    <row r="83" spans="1:17" ht="13.5" thickTop="1">
      <c r="A83" s="165"/>
      <c r="B83" s="166"/>
      <c r="C83" s="167"/>
      <c r="D83" s="167"/>
      <c r="E83" s="176"/>
      <c r="F83" s="176"/>
      <c r="G83" s="167"/>
      <c r="H83" s="167"/>
      <c r="I83" s="167"/>
      <c r="J83" s="167"/>
      <c r="K83" s="167"/>
      <c r="L83" s="167"/>
      <c r="M83" s="169"/>
      <c r="N83" s="169"/>
      <c r="O83" s="167"/>
      <c r="P83" s="167"/>
      <c r="Q83" s="181"/>
    </row>
    <row r="84" spans="1:17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</row>
    <row r="85" spans="1:17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</row>
    <row r="86" spans="1:17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</row>
    <row r="87" spans="1:17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</row>
    <row r="88" spans="1:17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</row>
  </sheetData>
  <mergeCells count="4">
    <mergeCell ref="A1:Q1"/>
    <mergeCell ref="A2:Q2"/>
    <mergeCell ref="A3:Q3"/>
    <mergeCell ref="A4:Q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8"/>
  <sheetViews>
    <sheetView topLeftCell="A43" zoomScale="85" zoomScaleNormal="85" workbookViewId="0">
      <selection activeCell="U76" sqref="U76:V76"/>
    </sheetView>
  </sheetViews>
  <sheetFormatPr defaultRowHeight="12.75"/>
  <cols>
    <col min="1" max="1" width="6.140625" customWidth="1"/>
    <col min="2" max="2" width="42" customWidth="1"/>
    <col min="3" max="3" width="15.5703125" customWidth="1"/>
    <col min="4" max="4" width="2.140625" customWidth="1"/>
    <col min="5" max="5" width="9.28515625" bestFit="1" customWidth="1"/>
    <col min="6" max="6" width="2.28515625" customWidth="1"/>
    <col min="7" max="7" width="15" bestFit="1" customWidth="1"/>
    <col min="8" max="8" width="2.42578125" customWidth="1"/>
    <col min="9" max="9" width="11.28515625" bestFit="1" customWidth="1"/>
    <col min="10" max="10" width="2.5703125" customWidth="1"/>
    <col min="11" max="11" width="9.28515625" bestFit="1" customWidth="1"/>
    <col min="12" max="12" width="2.42578125" customWidth="1"/>
    <col min="13" max="13" width="9.28515625" bestFit="1" customWidth="1"/>
    <col min="14" max="14" width="2.42578125" customWidth="1"/>
    <col min="15" max="15" width="9.28515625" bestFit="1" customWidth="1"/>
    <col min="16" max="16" width="2.42578125" customWidth="1"/>
    <col min="17" max="17" width="13.42578125" bestFit="1" customWidth="1"/>
    <col min="19" max="19" width="14.28515625" bestFit="1" customWidth="1"/>
    <col min="21" max="21" width="13.42578125" bestFit="1" customWidth="1"/>
  </cols>
  <sheetData>
    <row r="1" spans="1:17">
      <c r="A1" s="383" t="s">
        <v>113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</row>
    <row r="2" spans="1:17">
      <c r="A2" s="383" t="s">
        <v>114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</row>
    <row r="3" spans="1:17">
      <c r="A3" s="383" t="s">
        <v>115</v>
      </c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</row>
    <row r="4" spans="1:17">
      <c r="A4" s="383" t="s">
        <v>116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</row>
    <row r="5" spans="1:17">
      <c r="A5" s="162"/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</row>
    <row r="6" spans="1:17">
      <c r="A6" s="163" t="s">
        <v>117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4" t="s">
        <v>118</v>
      </c>
    </row>
    <row r="7" spans="1:17">
      <c r="A7" s="163" t="s">
        <v>119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4" t="s">
        <v>120</v>
      </c>
    </row>
    <row r="8" spans="1:17">
      <c r="A8" s="163" t="s">
        <v>121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4" t="s">
        <v>122</v>
      </c>
    </row>
    <row r="9" spans="1:17">
      <c r="A9" s="165"/>
      <c r="B9" s="166"/>
      <c r="C9" s="167"/>
      <c r="D9" s="167"/>
      <c r="E9" s="168"/>
      <c r="F9" s="168"/>
      <c r="G9" s="167"/>
      <c r="H9" s="167"/>
      <c r="I9" s="167"/>
      <c r="J9" s="167"/>
      <c r="K9" s="167"/>
      <c r="L9" s="167"/>
      <c r="M9" s="169"/>
      <c r="N9" s="169"/>
      <c r="O9" s="167"/>
      <c r="P9" s="167"/>
      <c r="Q9" s="167"/>
    </row>
    <row r="10" spans="1:17" ht="51">
      <c r="A10" s="170" t="s">
        <v>123</v>
      </c>
      <c r="B10" s="170" t="s">
        <v>124</v>
      </c>
      <c r="C10" s="170" t="s">
        <v>125</v>
      </c>
      <c r="D10" s="171"/>
      <c r="E10" s="170" t="s">
        <v>126</v>
      </c>
      <c r="F10" s="171"/>
      <c r="G10" s="170" t="s">
        <v>127</v>
      </c>
      <c r="H10" s="171"/>
      <c r="I10" s="170" t="s">
        <v>128</v>
      </c>
      <c r="J10" s="171"/>
      <c r="K10" s="170" t="s">
        <v>129</v>
      </c>
      <c r="L10" s="171"/>
      <c r="M10" s="170" t="s">
        <v>130</v>
      </c>
      <c r="N10" s="171"/>
      <c r="O10" s="170" t="s">
        <v>131</v>
      </c>
      <c r="P10" s="171"/>
      <c r="Q10" s="170" t="s">
        <v>132</v>
      </c>
    </row>
    <row r="11" spans="1:17">
      <c r="A11" s="165"/>
      <c r="B11" s="166" t="s">
        <v>133</v>
      </c>
      <c r="C11" s="167"/>
      <c r="D11" s="167"/>
      <c r="E11" s="168"/>
      <c r="F11" s="168"/>
      <c r="G11" s="167"/>
      <c r="H11" s="167"/>
      <c r="I11" s="167"/>
      <c r="J11" s="167"/>
      <c r="K11" s="167"/>
      <c r="L11" s="167"/>
      <c r="M11" s="169"/>
      <c r="N11" s="169"/>
      <c r="O11" s="167"/>
      <c r="P11" s="167"/>
      <c r="Q11" s="167"/>
    </row>
    <row r="12" spans="1:17">
      <c r="A12" s="165">
        <v>1</v>
      </c>
      <c r="B12" s="172" t="s">
        <v>134</v>
      </c>
      <c r="C12" s="173">
        <v>282908273.956855</v>
      </c>
      <c r="D12" s="174"/>
      <c r="E12" s="175">
        <v>0.94182569268505678</v>
      </c>
      <c r="F12" s="176"/>
      <c r="G12" s="173">
        <v>266450281.08574843</v>
      </c>
      <c r="H12" s="177"/>
      <c r="I12" s="177">
        <v>728006.23247472255</v>
      </c>
      <c r="J12" s="167"/>
      <c r="K12" s="169">
        <v>45.498333333333335</v>
      </c>
      <c r="L12" s="169"/>
      <c r="M12" s="169">
        <v>-27.28</v>
      </c>
      <c r="N12" s="169"/>
      <c r="O12" s="169">
        <f>K12+M12</f>
        <v>18.218333333333334</v>
      </c>
      <c r="P12" s="169"/>
      <c r="Q12" s="177">
        <f>I12*O12</f>
        <v>13263060.211968655</v>
      </c>
    </row>
    <row r="13" spans="1:17">
      <c r="A13" s="165">
        <f>A12+1</f>
        <v>2</v>
      </c>
      <c r="B13" s="172" t="s">
        <v>135</v>
      </c>
      <c r="C13" s="173">
        <v>115054264.14106338</v>
      </c>
      <c r="D13" s="174"/>
      <c r="E13" s="175">
        <v>0.94182569268505678</v>
      </c>
      <c r="F13" s="176"/>
      <c r="G13" s="173">
        <v>108361062.02102651</v>
      </c>
      <c r="H13" s="177"/>
      <c r="I13" s="177">
        <v>296068.47546728555</v>
      </c>
      <c r="J13" s="167"/>
      <c r="K13" s="169">
        <v>45.498333333333335</v>
      </c>
      <c r="L13" s="169"/>
      <c r="M13" s="169">
        <v>-39.32</v>
      </c>
      <c r="N13" s="169"/>
      <c r="O13" s="169">
        <f t="shared" ref="O13:O26" si="0">K13+M13</f>
        <v>6.1783333333333346</v>
      </c>
      <c r="P13" s="169"/>
      <c r="Q13" s="177">
        <f t="shared" ref="Q13:Q26" si="1">I13*O13</f>
        <v>1829209.730928713</v>
      </c>
    </row>
    <row r="14" spans="1:17">
      <c r="A14" s="165">
        <f>A13+1</f>
        <v>3</v>
      </c>
      <c r="B14" s="172" t="s">
        <v>136</v>
      </c>
      <c r="C14" s="173">
        <v>1606166.0000000005</v>
      </c>
      <c r="D14" s="174"/>
      <c r="E14" s="175">
        <v>0.94182569268505678</v>
      </c>
      <c r="F14" s="176"/>
      <c r="G14" s="173">
        <v>1512728.4055171874</v>
      </c>
      <c r="H14" s="177"/>
      <c r="I14" s="177">
        <v>4133.1377199923154</v>
      </c>
      <c r="J14" s="167"/>
      <c r="K14" s="169">
        <v>45.498333333333335</v>
      </c>
      <c r="L14" s="169"/>
      <c r="M14" s="169">
        <v>-17.32</v>
      </c>
      <c r="N14" s="169"/>
      <c r="O14" s="169">
        <f t="shared" si="0"/>
        <v>28.178333333333335</v>
      </c>
      <c r="P14" s="169"/>
      <c r="Q14" s="177">
        <f t="shared" si="1"/>
        <v>116464.9323865168</v>
      </c>
    </row>
    <row r="15" spans="1:17">
      <c r="A15" s="165">
        <f>A14+1</f>
        <v>4</v>
      </c>
      <c r="B15" s="172" t="s">
        <v>137</v>
      </c>
      <c r="C15" s="173">
        <v>18854987</v>
      </c>
      <c r="D15" s="174"/>
      <c r="E15" s="175">
        <v>0.94182569268505678</v>
      </c>
      <c r="F15" s="176"/>
      <c r="G15" s="173">
        <v>17758111.191842742</v>
      </c>
      <c r="H15" s="177"/>
      <c r="I15" s="177">
        <v>48519.429485909131</v>
      </c>
      <c r="J15" s="167"/>
      <c r="K15" s="169">
        <v>45.498333333333335</v>
      </c>
      <c r="L15" s="169"/>
      <c r="M15" s="169">
        <v>-27.76</v>
      </c>
      <c r="N15" s="169"/>
      <c r="O15" s="169">
        <f t="shared" si="0"/>
        <v>17.738333333333333</v>
      </c>
      <c r="P15" s="169"/>
      <c r="Q15" s="177">
        <f t="shared" si="1"/>
        <v>860653.81336421811</v>
      </c>
    </row>
    <row r="16" spans="1:17">
      <c r="A16" s="165">
        <f>A15+1</f>
        <v>5</v>
      </c>
      <c r="B16" s="172" t="s">
        <v>138</v>
      </c>
      <c r="C16" s="178">
        <v>51756700.650522575</v>
      </c>
      <c r="D16" s="174"/>
      <c r="E16" s="175">
        <v>0.94109124339129502</v>
      </c>
      <c r="F16" s="176"/>
      <c r="G16" s="178">
        <v>48707777.769031338</v>
      </c>
      <c r="H16" s="177"/>
      <c r="I16" s="177">
        <v>133081.36002467579</v>
      </c>
      <c r="J16" s="167"/>
      <c r="K16" s="169">
        <v>45.498333333333335</v>
      </c>
      <c r="L16" s="169"/>
      <c r="M16" s="169">
        <v>-23.664370061149086</v>
      </c>
      <c r="N16" s="169"/>
      <c r="O16" s="169">
        <f t="shared" si="0"/>
        <v>21.833963272184249</v>
      </c>
      <c r="P16" s="169"/>
      <c r="Q16" s="177">
        <f t="shared" si="1"/>
        <v>2905693.5269911001</v>
      </c>
    </row>
    <row r="17" spans="1:17">
      <c r="A17" s="165">
        <f>A16+1</f>
        <v>6</v>
      </c>
      <c r="B17" s="172" t="s">
        <v>139</v>
      </c>
      <c r="C17" s="173">
        <v>45553210</v>
      </c>
      <c r="D17" s="174"/>
      <c r="E17" s="175">
        <v>0.94097187891892597</v>
      </c>
      <c r="F17" s="176"/>
      <c r="G17" s="173">
        <v>42864289.60448841</v>
      </c>
      <c r="H17" s="177"/>
      <c r="I17" s="177">
        <v>117115.54536745467</v>
      </c>
      <c r="J17" s="167"/>
      <c r="K17" s="169">
        <v>45.498333333333335</v>
      </c>
      <c r="L17" s="169"/>
      <c r="M17" s="169">
        <v>-13.010845763287058</v>
      </c>
      <c r="N17" s="169"/>
      <c r="O17" s="169">
        <f t="shared" si="0"/>
        <v>32.487487570046277</v>
      </c>
      <c r="P17" s="169"/>
      <c r="Q17" s="177">
        <f t="shared" si="1"/>
        <v>3804789.8243843745</v>
      </c>
    </row>
    <row r="18" spans="1:17">
      <c r="A18" s="165">
        <f t="shared" ref="A18:A24" si="2">A17+1</f>
        <v>7</v>
      </c>
      <c r="B18" s="172" t="s">
        <v>140</v>
      </c>
      <c r="C18" s="173">
        <v>681293</v>
      </c>
      <c r="D18" s="174"/>
      <c r="E18" s="175">
        <v>0.94097187891892597</v>
      </c>
      <c r="F18" s="176"/>
      <c r="G18" s="173">
        <v>641077.55430431187</v>
      </c>
      <c r="H18" s="177"/>
      <c r="I18" s="177">
        <v>1751.5780172248958</v>
      </c>
      <c r="J18" s="167"/>
      <c r="K18" s="169">
        <v>45.498333333333335</v>
      </c>
      <c r="L18" s="169"/>
      <c r="M18" s="169">
        <v>0</v>
      </c>
      <c r="N18" s="169"/>
      <c r="O18" s="169">
        <f t="shared" si="0"/>
        <v>45.498333333333335</v>
      </c>
      <c r="P18" s="169"/>
      <c r="Q18" s="177">
        <f t="shared" si="1"/>
        <v>79693.880487037386</v>
      </c>
    </row>
    <row r="19" spans="1:17">
      <c r="A19" s="165">
        <f t="shared" si="2"/>
        <v>8</v>
      </c>
      <c r="B19" s="172" t="s">
        <v>141</v>
      </c>
      <c r="C19" s="173">
        <v>750057</v>
      </c>
      <c r="D19" s="174"/>
      <c r="E19" s="175">
        <v>0.94097187891892597</v>
      </c>
      <c r="F19" s="176"/>
      <c r="G19" s="173">
        <v>705782.54458629282</v>
      </c>
      <c r="H19" s="177"/>
      <c r="I19" s="177">
        <v>1928.36760815927</v>
      </c>
      <c r="J19" s="167"/>
      <c r="K19" s="169">
        <v>45.498333333333335</v>
      </c>
      <c r="L19" s="169"/>
      <c r="M19" s="169">
        <v>0</v>
      </c>
      <c r="N19" s="169"/>
      <c r="O19" s="169">
        <f t="shared" si="0"/>
        <v>45.498333333333335</v>
      </c>
      <c r="P19" s="169"/>
      <c r="Q19" s="177">
        <f t="shared" si="1"/>
        <v>87737.512225233193</v>
      </c>
    </row>
    <row r="20" spans="1:17">
      <c r="A20" s="165">
        <f>A19+1</f>
        <v>9</v>
      </c>
      <c r="B20" s="172" t="s">
        <v>142</v>
      </c>
      <c r="C20" s="173">
        <v>3610028.9944800003</v>
      </c>
      <c r="D20" s="174"/>
      <c r="E20" s="175">
        <v>0.94097187891892597</v>
      </c>
      <c r="F20" s="176"/>
      <c r="G20" s="173">
        <v>3396935.7658876469</v>
      </c>
      <c r="H20" s="177"/>
      <c r="I20" s="177">
        <v>9281.245261988106</v>
      </c>
      <c r="J20" s="167"/>
      <c r="K20" s="169">
        <v>45.498333333333335</v>
      </c>
      <c r="L20" s="169"/>
      <c r="M20" s="169">
        <v>-244.79</v>
      </c>
      <c r="N20" s="169"/>
      <c r="O20" s="169">
        <f t="shared" si="0"/>
        <v>-199.29166666666666</v>
      </c>
      <c r="P20" s="169"/>
      <c r="Q20" s="177">
        <f t="shared" si="1"/>
        <v>-1849674.8370037128</v>
      </c>
    </row>
    <row r="21" spans="1:17">
      <c r="A21" s="165">
        <f>A20+1</f>
        <v>10</v>
      </c>
      <c r="B21" s="172" t="s">
        <v>143</v>
      </c>
      <c r="C21" s="173">
        <v>1776162</v>
      </c>
      <c r="D21" s="174"/>
      <c r="E21" s="175">
        <v>0.94097187891892597</v>
      </c>
      <c r="F21" s="176"/>
      <c r="G21" s="173">
        <v>1671318.4944043974</v>
      </c>
      <c r="H21" s="177"/>
      <c r="I21" s="177">
        <v>4566.4439737825069</v>
      </c>
      <c r="J21" s="167"/>
      <c r="K21" s="169">
        <v>45.498333333333335</v>
      </c>
      <c r="L21" s="169"/>
      <c r="M21" s="169">
        <v>-22.558255780356177</v>
      </c>
      <c r="N21" s="169"/>
      <c r="O21" s="169">
        <f t="shared" si="0"/>
        <v>22.940077552977158</v>
      </c>
      <c r="P21" s="169"/>
      <c r="Q21" s="177">
        <f t="shared" si="1"/>
        <v>104754.5788998959</v>
      </c>
    </row>
    <row r="22" spans="1:17">
      <c r="A22" s="165">
        <f t="shared" si="2"/>
        <v>11</v>
      </c>
      <c r="B22" s="172" t="s">
        <v>144</v>
      </c>
      <c r="C22" s="173">
        <v>1343588</v>
      </c>
      <c r="D22" s="174"/>
      <c r="E22" s="175">
        <v>0.94097187891892597</v>
      </c>
      <c r="F22" s="176"/>
      <c r="G22" s="173">
        <v>1264278.524852922</v>
      </c>
      <c r="H22" s="177"/>
      <c r="I22" s="177">
        <v>3454.312909434213</v>
      </c>
      <c r="J22" s="167"/>
      <c r="K22" s="169">
        <v>45.498333333333335</v>
      </c>
      <c r="L22" s="169"/>
      <c r="M22" s="169">
        <v>-283.5</v>
      </c>
      <c r="N22" s="169"/>
      <c r="O22" s="169">
        <f t="shared" si="0"/>
        <v>-238.00166666666667</v>
      </c>
      <c r="P22" s="169"/>
      <c r="Q22" s="177">
        <f t="shared" si="1"/>
        <v>-822132.22963352513</v>
      </c>
    </row>
    <row r="23" spans="1:17">
      <c r="A23" s="165">
        <f t="shared" si="2"/>
        <v>12</v>
      </c>
      <c r="B23" s="172" t="s">
        <v>145</v>
      </c>
      <c r="C23" s="178">
        <v>4885488</v>
      </c>
      <c r="D23" s="167"/>
      <c r="E23" s="175">
        <v>0.95098968265419803</v>
      </c>
      <c r="F23" s="176"/>
      <c r="G23" s="173">
        <v>4646048.6827308927</v>
      </c>
      <c r="H23" s="177"/>
      <c r="I23" s="177">
        <v>12694.122083964188</v>
      </c>
      <c r="J23" s="167"/>
      <c r="K23" s="169">
        <v>45.498333333333335</v>
      </c>
      <c r="L23" s="169"/>
      <c r="M23" s="169">
        <v>-131.69914670445385</v>
      </c>
      <c r="N23" s="169"/>
      <c r="O23" s="169">
        <f t="shared" si="0"/>
        <v>-86.200813371120518</v>
      </c>
      <c r="P23" s="169"/>
      <c r="Q23" s="177">
        <f t="shared" si="1"/>
        <v>-1094243.6486700166</v>
      </c>
    </row>
    <row r="24" spans="1:17">
      <c r="A24" s="165">
        <f t="shared" si="2"/>
        <v>13</v>
      </c>
      <c r="B24" s="172" t="s">
        <v>146</v>
      </c>
      <c r="C24" s="173">
        <v>3029323.54</v>
      </c>
      <c r="D24" s="167"/>
      <c r="E24" s="175">
        <v>0.93716305348328977</v>
      </c>
      <c r="F24" s="176"/>
      <c r="G24" s="173">
        <v>2838970.0987352086</v>
      </c>
      <c r="H24" s="177"/>
      <c r="I24" s="177">
        <v>7756.7489036481111</v>
      </c>
      <c r="J24" s="167"/>
      <c r="K24" s="169">
        <v>45.498333333333335</v>
      </c>
      <c r="L24" s="169"/>
      <c r="M24" s="169">
        <v>-41.741641520962055</v>
      </c>
      <c r="N24" s="169"/>
      <c r="O24" s="169">
        <f t="shared" si="0"/>
        <v>3.7566918123712796</v>
      </c>
      <c r="P24" s="169"/>
      <c r="Q24" s="177">
        <f t="shared" si="1"/>
        <v>29139.715096954758</v>
      </c>
    </row>
    <row r="25" spans="1:17">
      <c r="A25" s="165">
        <f>A24+1</f>
        <v>14</v>
      </c>
      <c r="B25" s="172" t="s">
        <v>147</v>
      </c>
      <c r="C25" s="173">
        <v>210662341.91</v>
      </c>
      <c r="D25" s="167"/>
      <c r="E25" s="175">
        <v>0.93935081200811021</v>
      </c>
      <c r="F25" s="176"/>
      <c r="G25" s="173">
        <v>197885841.93268865</v>
      </c>
      <c r="H25" s="177"/>
      <c r="I25" s="177">
        <v>540671.69926964107</v>
      </c>
      <c r="J25" s="167"/>
      <c r="K25" s="169">
        <v>45.498333333333335</v>
      </c>
      <c r="L25" s="169"/>
      <c r="M25" s="169">
        <v>-25.38804860890605</v>
      </c>
      <c r="N25" s="169"/>
      <c r="O25" s="169">
        <f t="shared" si="0"/>
        <v>20.110284724427284</v>
      </c>
      <c r="P25" s="169"/>
      <c r="Q25" s="177">
        <f t="shared" si="1"/>
        <v>10873061.814752406</v>
      </c>
    </row>
    <row r="26" spans="1:17">
      <c r="A26" s="165">
        <f>A25+1</f>
        <v>15</v>
      </c>
      <c r="B26" s="172" t="s">
        <v>148</v>
      </c>
      <c r="C26" s="179">
        <v>187338766.23551822</v>
      </c>
      <c r="D26" s="180"/>
      <c r="E26" s="175">
        <v>0.93065683602597038</v>
      </c>
      <c r="F26" s="176"/>
      <c r="G26" s="179">
        <v>174348103.44975626</v>
      </c>
      <c r="H26" s="181"/>
      <c r="I26" s="177">
        <v>476360.93838731217</v>
      </c>
      <c r="J26" s="167"/>
      <c r="K26" s="169">
        <v>45.498333333333335</v>
      </c>
      <c r="L26" s="169"/>
      <c r="M26" s="169">
        <v>-48.047788467578023</v>
      </c>
      <c r="N26" s="169"/>
      <c r="O26" s="169">
        <f t="shared" si="0"/>
        <v>-2.5494551342446883</v>
      </c>
      <c r="P26" s="169"/>
      <c r="Q26" s="182">
        <f t="shared" si="1"/>
        <v>-1214460.8401251507</v>
      </c>
    </row>
    <row r="27" spans="1:17">
      <c r="A27" s="165">
        <f>A26+1</f>
        <v>16</v>
      </c>
      <c r="B27" s="183" t="s">
        <v>149</v>
      </c>
      <c r="C27" s="173">
        <v>929810650.4284389</v>
      </c>
      <c r="D27" s="184"/>
      <c r="E27" s="175"/>
      <c r="F27" s="176"/>
      <c r="G27" s="173">
        <v>873052607.12560117</v>
      </c>
      <c r="H27" s="177"/>
      <c r="I27" s="177"/>
      <c r="J27" s="167"/>
      <c r="K27" s="169"/>
      <c r="L27" s="169"/>
      <c r="M27" s="169"/>
      <c r="N27" s="169"/>
      <c r="O27" s="169"/>
      <c r="P27" s="169"/>
      <c r="Q27" s="177">
        <f>SUM(Q12:Q26)</f>
        <v>28973747.986052699</v>
      </c>
    </row>
    <row r="28" spans="1:17">
      <c r="A28" s="165"/>
      <c r="B28" s="183"/>
      <c r="C28" s="185">
        <v>0</v>
      </c>
      <c r="D28" s="184"/>
      <c r="E28" s="175"/>
      <c r="F28" s="176"/>
      <c r="G28" s="173">
        <v>0</v>
      </c>
      <c r="H28" s="167"/>
      <c r="I28" s="186"/>
      <c r="J28" s="167"/>
      <c r="K28" s="169"/>
      <c r="L28" s="169"/>
      <c r="M28" s="169"/>
      <c r="N28" s="169"/>
      <c r="O28" s="169"/>
      <c r="P28" s="169"/>
      <c r="Q28" s="167"/>
    </row>
    <row r="29" spans="1:17">
      <c r="A29" s="165">
        <f>A27+1</f>
        <v>17</v>
      </c>
      <c r="B29" s="166" t="s">
        <v>150</v>
      </c>
      <c r="C29" s="187"/>
      <c r="D29" s="167"/>
      <c r="E29" s="175"/>
      <c r="F29" s="176"/>
      <c r="G29" s="187"/>
      <c r="H29" s="167"/>
      <c r="I29" s="177"/>
      <c r="J29" s="167"/>
      <c r="K29" s="169"/>
      <c r="L29" s="169"/>
      <c r="M29" s="169"/>
      <c r="N29" s="169"/>
      <c r="O29" s="169"/>
      <c r="P29" s="169"/>
      <c r="Q29" s="177"/>
    </row>
    <row r="30" spans="1:17">
      <c r="A30" s="165">
        <f>A29+1</f>
        <v>18</v>
      </c>
      <c r="B30" s="172" t="s">
        <v>151</v>
      </c>
      <c r="C30" s="173">
        <v>415869665.36114585</v>
      </c>
      <c r="D30" s="167"/>
      <c r="E30" s="175">
        <v>0.93569989822936772</v>
      </c>
      <c r="F30" s="176"/>
      <c r="G30" s="173">
        <v>389129203.55510539</v>
      </c>
      <c r="H30" s="167"/>
      <c r="I30" s="177">
        <v>1063194.5452325284</v>
      </c>
      <c r="J30" s="167"/>
      <c r="K30" s="169">
        <v>45.498333333333335</v>
      </c>
      <c r="L30" s="169"/>
      <c r="M30" s="195">
        <v>-27.92</v>
      </c>
      <c r="N30" s="169"/>
      <c r="O30" s="169">
        <f>K30+M30</f>
        <v>17.578333333333333</v>
      </c>
      <c r="P30" s="169"/>
      <c r="Q30" s="177">
        <f>I30*O30</f>
        <v>18689188.114279129</v>
      </c>
    </row>
    <row r="31" spans="1:17">
      <c r="A31" s="165">
        <f>A30+1</f>
        <v>19</v>
      </c>
      <c r="B31" s="172" t="s">
        <v>152</v>
      </c>
      <c r="C31" s="173">
        <v>15097734.217080034</v>
      </c>
      <c r="D31" s="167"/>
      <c r="E31" s="175">
        <v>0.95444213787883447</v>
      </c>
      <c r="F31" s="176"/>
      <c r="G31" s="173">
        <v>14409913.723276298</v>
      </c>
      <c r="H31" s="167"/>
      <c r="I31" s="177">
        <v>39371.348970700266</v>
      </c>
      <c r="J31" s="167"/>
      <c r="K31" s="169">
        <v>45.498333333333335</v>
      </c>
      <c r="L31" s="169"/>
      <c r="M31" s="169">
        <v>0</v>
      </c>
      <c r="N31" s="169"/>
      <c r="O31" s="169">
        <f>K31+M31</f>
        <v>45.498333333333335</v>
      </c>
      <c r="P31" s="169"/>
      <c r="Q31" s="177">
        <f>I31*O31</f>
        <v>1791330.759251911</v>
      </c>
    </row>
    <row r="32" spans="1:17">
      <c r="A32" s="165">
        <f>A31+1</f>
        <v>20</v>
      </c>
      <c r="B32" s="172" t="s">
        <v>153</v>
      </c>
      <c r="C32" s="173">
        <v>901323.12</v>
      </c>
      <c r="D32" s="167"/>
      <c r="E32" s="175">
        <v>1</v>
      </c>
      <c r="F32" s="176"/>
      <c r="G32" s="173">
        <v>901323.12</v>
      </c>
      <c r="H32" s="167"/>
      <c r="I32" s="177">
        <v>2462.6314754098362</v>
      </c>
      <c r="J32" s="167"/>
      <c r="K32" s="169">
        <v>45.498333333333335</v>
      </c>
      <c r="L32" s="169"/>
      <c r="M32" s="169">
        <v>0</v>
      </c>
      <c r="N32" s="169"/>
      <c r="O32" s="169">
        <f>K32+M32</f>
        <v>45.498333333333335</v>
      </c>
      <c r="P32" s="169"/>
      <c r="Q32" s="177">
        <f>I32*O32</f>
        <v>112045.6277453552</v>
      </c>
    </row>
    <row r="33" spans="1:17">
      <c r="A33" s="165">
        <f>A32+1</f>
        <v>21</v>
      </c>
      <c r="B33" s="172" t="s">
        <v>154</v>
      </c>
      <c r="C33" s="173">
        <v>5129794.2</v>
      </c>
      <c r="D33" s="167"/>
      <c r="E33" s="175">
        <v>1</v>
      </c>
      <c r="F33" s="176"/>
      <c r="G33" s="173">
        <v>5129794.2</v>
      </c>
      <c r="H33" s="167"/>
      <c r="I33" s="177">
        <v>14015.831147540985</v>
      </c>
      <c r="J33" s="167"/>
      <c r="K33" s="169">
        <v>45.498333333333335</v>
      </c>
      <c r="L33" s="169"/>
      <c r="M33" s="169">
        <v>0</v>
      </c>
      <c r="N33" s="169"/>
      <c r="O33" s="169">
        <f>K33+M33</f>
        <v>45.498333333333335</v>
      </c>
      <c r="P33" s="169"/>
      <c r="Q33" s="177">
        <f>I33*O33</f>
        <v>637696.9574945356</v>
      </c>
    </row>
    <row r="34" spans="1:17">
      <c r="A34" s="165">
        <f>A33+1</f>
        <v>22</v>
      </c>
      <c r="B34" s="183" t="s">
        <v>155</v>
      </c>
      <c r="C34" s="188">
        <v>436998516.8982259</v>
      </c>
      <c r="D34" s="184"/>
      <c r="E34" s="175"/>
      <c r="F34" s="176"/>
      <c r="G34" s="188">
        <v>409570234.5983817</v>
      </c>
      <c r="H34" s="177"/>
      <c r="I34" s="177"/>
      <c r="J34" s="167"/>
      <c r="K34" s="169"/>
      <c r="L34" s="169"/>
      <c r="M34" s="169"/>
      <c r="N34" s="169"/>
      <c r="O34" s="169"/>
      <c r="P34" s="169"/>
      <c r="Q34" s="188">
        <f>SUM(Q30:Q33)</f>
        <v>21230261.458770931</v>
      </c>
    </row>
    <row r="35" spans="1:17">
      <c r="A35" s="165"/>
      <c r="B35" s="166"/>
      <c r="C35" s="189"/>
      <c r="D35" s="167"/>
      <c r="E35" s="175"/>
      <c r="F35" s="176"/>
      <c r="G35" s="167"/>
      <c r="H35" s="167"/>
      <c r="I35" s="186"/>
      <c r="J35" s="167"/>
      <c r="K35" s="169"/>
      <c r="L35" s="169"/>
      <c r="M35" s="169"/>
      <c r="N35" s="169"/>
      <c r="O35" s="169"/>
      <c r="P35" s="169"/>
      <c r="Q35" s="167"/>
    </row>
    <row r="36" spans="1:17">
      <c r="A36" s="165">
        <f>A34+1</f>
        <v>23</v>
      </c>
      <c r="B36" s="166" t="s">
        <v>156</v>
      </c>
      <c r="C36" s="189"/>
      <c r="D36" s="167"/>
      <c r="E36" s="175"/>
      <c r="F36" s="176"/>
      <c r="G36" s="167"/>
      <c r="H36" s="167"/>
      <c r="I36" s="186"/>
      <c r="J36" s="167"/>
      <c r="K36" s="169"/>
      <c r="L36" s="169"/>
      <c r="M36" s="169"/>
      <c r="N36" s="169"/>
      <c r="O36" s="169"/>
      <c r="P36" s="169"/>
      <c r="Q36" s="167"/>
    </row>
    <row r="37" spans="1:17">
      <c r="A37" s="165">
        <f>A36+1</f>
        <v>24</v>
      </c>
      <c r="B37" s="172" t="s">
        <v>157</v>
      </c>
      <c r="C37" s="173">
        <v>39711002.244655192</v>
      </c>
      <c r="D37" s="174"/>
      <c r="E37" s="175">
        <v>0.96847196262980428</v>
      </c>
      <c r="F37" s="176"/>
      <c r="G37" s="173">
        <v>38458992.281877778</v>
      </c>
      <c r="H37" s="177"/>
      <c r="I37" s="177">
        <v>105079.21388491197</v>
      </c>
      <c r="J37" s="167"/>
      <c r="K37" s="169">
        <v>45.498333333333335</v>
      </c>
      <c r="L37" s="169"/>
      <c r="M37" s="169">
        <v>-37.5</v>
      </c>
      <c r="N37" s="169"/>
      <c r="O37" s="169">
        <f>K37+M37</f>
        <v>7.9983333333333348</v>
      </c>
      <c r="P37" s="169"/>
      <c r="Q37" s="177">
        <f>I37*O37</f>
        <v>840458.57905615435</v>
      </c>
    </row>
    <row r="38" spans="1:17">
      <c r="A38" s="165">
        <f>A37+1</f>
        <v>25</v>
      </c>
      <c r="B38" s="172" t="s">
        <v>158</v>
      </c>
      <c r="C38" s="173">
        <v>4083851.20078352</v>
      </c>
      <c r="D38" s="174"/>
      <c r="E38" s="175">
        <v>0.96847196262980428</v>
      </c>
      <c r="F38" s="176"/>
      <c r="G38" s="173">
        <v>3955095.3875108985</v>
      </c>
      <c r="H38" s="177"/>
      <c r="I38" s="177">
        <v>10806.271550576226</v>
      </c>
      <c r="J38" s="167"/>
      <c r="K38" s="169">
        <v>45.498333333333335</v>
      </c>
      <c r="L38" s="169"/>
      <c r="M38" s="169">
        <v>-37.5</v>
      </c>
      <c r="N38" s="169"/>
      <c r="O38" s="169">
        <f>K38+M38</f>
        <v>7.9983333333333348</v>
      </c>
      <c r="P38" s="169"/>
      <c r="Q38" s="177">
        <f>I38*O38</f>
        <v>86432.161952025534</v>
      </c>
    </row>
    <row r="39" spans="1:17">
      <c r="A39" s="165">
        <f>A38+1</f>
        <v>26</v>
      </c>
      <c r="B39" s="172" t="s">
        <v>159</v>
      </c>
      <c r="C39" s="179">
        <v>-20916381.172851149</v>
      </c>
      <c r="D39" s="190"/>
      <c r="E39" s="175">
        <v>0.96847196262980428</v>
      </c>
      <c r="F39" s="176"/>
      <c r="G39" s="179">
        <v>-20256928.725584239</v>
      </c>
      <c r="H39" s="181"/>
      <c r="I39" s="177">
        <v>-55346.79979667825</v>
      </c>
      <c r="J39" s="167"/>
      <c r="K39" s="169">
        <v>45.498333333333335</v>
      </c>
      <c r="L39" s="169"/>
      <c r="M39" s="169">
        <v>0</v>
      </c>
      <c r="N39" s="169"/>
      <c r="O39" s="169">
        <f>K39+M39</f>
        <v>45.498333333333335</v>
      </c>
      <c r="P39" s="169"/>
      <c r="Q39" s="182">
        <f>I39*O39</f>
        <v>-2518187.1460825326</v>
      </c>
    </row>
    <row r="40" spans="1:17">
      <c r="A40" s="165">
        <f>A39+1</f>
        <v>27</v>
      </c>
      <c r="B40" s="183" t="s">
        <v>160</v>
      </c>
      <c r="C40" s="188">
        <v>22878471.35218589</v>
      </c>
      <c r="D40" s="184"/>
      <c r="E40" s="175"/>
      <c r="F40" s="176"/>
      <c r="G40" s="188">
        <v>22157158.05242122</v>
      </c>
      <c r="H40" s="177"/>
      <c r="I40" s="177"/>
      <c r="J40" s="167"/>
      <c r="K40" s="169"/>
      <c r="L40" s="169"/>
      <c r="M40" s="169"/>
      <c r="N40" s="169"/>
      <c r="O40" s="169"/>
      <c r="P40" s="169"/>
      <c r="Q40" s="177">
        <f>SUM(Q37:Q39)</f>
        <v>-1591296.4050743529</v>
      </c>
    </row>
    <row r="41" spans="1:17">
      <c r="A41" s="165"/>
      <c r="B41" s="183"/>
      <c r="C41" s="184"/>
      <c r="D41" s="184"/>
      <c r="E41" s="175"/>
      <c r="F41" s="176"/>
      <c r="G41" s="184">
        <v>0.89138321578502655</v>
      </c>
      <c r="H41" s="167"/>
      <c r="I41" s="186"/>
      <c r="J41" s="167"/>
      <c r="K41" s="169"/>
      <c r="L41" s="169"/>
      <c r="M41" s="169"/>
      <c r="N41" s="169"/>
      <c r="O41" s="169"/>
      <c r="P41" s="169"/>
      <c r="Q41" s="167"/>
    </row>
    <row r="42" spans="1:17">
      <c r="A42" s="165">
        <f>A40+1</f>
        <v>28</v>
      </c>
      <c r="B42" s="166" t="s">
        <v>161</v>
      </c>
      <c r="C42" s="189"/>
      <c r="D42" s="167"/>
      <c r="E42" s="175"/>
      <c r="F42" s="176"/>
      <c r="G42" s="167"/>
      <c r="H42" s="167"/>
      <c r="I42" s="186"/>
      <c r="J42" s="167"/>
      <c r="K42" s="169"/>
      <c r="L42" s="169"/>
      <c r="M42" s="169"/>
      <c r="N42" s="169"/>
      <c r="O42" s="169"/>
      <c r="P42" s="169"/>
      <c r="Q42" s="167"/>
    </row>
    <row r="43" spans="1:17">
      <c r="A43" s="165">
        <f>A42+1</f>
        <v>29</v>
      </c>
      <c r="B43" s="172" t="s">
        <v>162</v>
      </c>
      <c r="C43" s="173">
        <v>38987960.675990246</v>
      </c>
      <c r="D43" s="174"/>
      <c r="E43" s="175">
        <v>0.93626023749015197</v>
      </c>
      <c r="F43" s="176"/>
      <c r="G43" s="173">
        <v>36502877.321759336</v>
      </c>
      <c r="H43" s="177"/>
      <c r="I43" s="177">
        <v>99734.637491145724</v>
      </c>
      <c r="J43" s="167"/>
      <c r="K43" s="169">
        <v>45.498333333333335</v>
      </c>
      <c r="L43" s="169"/>
      <c r="M43" s="169">
        <v>-157.56749538820867</v>
      </c>
      <c r="N43" s="169"/>
      <c r="O43" s="169">
        <f>K43+M43</f>
        <v>-112.06916205487533</v>
      </c>
      <c r="P43" s="169"/>
      <c r="Q43" s="177">
        <f>I43*O43</f>
        <v>-11177177.251479456</v>
      </c>
    </row>
    <row r="44" spans="1:17">
      <c r="A44" s="165">
        <f>A43+1</f>
        <v>30</v>
      </c>
      <c r="B44" s="172" t="s">
        <v>163</v>
      </c>
      <c r="C44" s="173">
        <v>10962201</v>
      </c>
      <c r="D44" s="174"/>
      <c r="E44" s="175">
        <v>0.94097187891892597</v>
      </c>
      <c r="F44" s="176"/>
      <c r="G44" s="173">
        <v>10315122.872056929</v>
      </c>
      <c r="H44" s="177"/>
      <c r="I44" s="177">
        <v>28183.395825292158</v>
      </c>
      <c r="J44" s="167"/>
      <c r="K44" s="169">
        <v>45.498333333333335</v>
      </c>
      <c r="L44" s="169"/>
      <c r="M44" s="169">
        <v>-35.635795614897127</v>
      </c>
      <c r="N44" s="169"/>
      <c r="O44" s="169">
        <f>K44+M44</f>
        <v>9.862537718436208</v>
      </c>
      <c r="P44" s="169"/>
      <c r="Q44" s="177">
        <f>I44*O44</f>
        <v>277959.80436056148</v>
      </c>
    </row>
    <row r="45" spans="1:17">
      <c r="A45" s="165">
        <f>A44+1</f>
        <v>31</v>
      </c>
      <c r="B45" s="172" t="s">
        <v>164</v>
      </c>
      <c r="C45" s="179">
        <v>3334056</v>
      </c>
      <c r="D45" s="190"/>
      <c r="E45" s="175">
        <v>1</v>
      </c>
      <c r="F45" s="176"/>
      <c r="G45" s="179">
        <v>3334056</v>
      </c>
      <c r="H45" s="181"/>
      <c r="I45" s="177">
        <v>9109.442622950819</v>
      </c>
      <c r="J45" s="167"/>
      <c r="K45" s="169">
        <v>45.498333333333335</v>
      </c>
      <c r="L45" s="169"/>
      <c r="M45" s="169">
        <v>152.00463677122599</v>
      </c>
      <c r="N45" s="169"/>
      <c r="O45" s="169">
        <f>K45+M45</f>
        <v>197.50297010455932</v>
      </c>
      <c r="P45" s="169"/>
      <c r="Q45" s="182">
        <f>I45*O45</f>
        <v>1799141.9740298542</v>
      </c>
    </row>
    <row r="46" spans="1:17">
      <c r="A46" s="165">
        <f>A45+1</f>
        <v>32</v>
      </c>
      <c r="B46" s="183" t="s">
        <v>165</v>
      </c>
      <c r="C46" s="173">
        <v>53284217.675990246</v>
      </c>
      <c r="D46" s="184"/>
      <c r="E46" s="175"/>
      <c r="F46" s="176"/>
      <c r="G46" s="188">
        <v>50152056.193816267</v>
      </c>
      <c r="H46" s="177"/>
      <c r="I46" s="177"/>
      <c r="J46" s="167"/>
      <c r="K46" s="169"/>
      <c r="L46" s="169"/>
      <c r="M46" s="169"/>
      <c r="N46" s="169"/>
      <c r="O46" s="169"/>
      <c r="P46" s="169"/>
      <c r="Q46" s="177">
        <f>SUM(Q43:Q45)</f>
        <v>-9100075.4730890412</v>
      </c>
    </row>
    <row r="47" spans="1:17">
      <c r="A47" s="165"/>
      <c r="B47" s="166"/>
      <c r="C47" s="189"/>
      <c r="D47" s="167"/>
      <c r="E47" s="175"/>
      <c r="F47" s="176"/>
      <c r="G47" s="167"/>
      <c r="H47" s="167"/>
      <c r="I47" s="186"/>
      <c r="J47" s="167"/>
      <c r="K47" s="169"/>
      <c r="L47" s="169"/>
      <c r="M47" s="169"/>
      <c r="N47" s="169"/>
      <c r="O47" s="169"/>
      <c r="P47" s="169"/>
      <c r="Q47" s="167"/>
    </row>
    <row r="48" spans="1:17">
      <c r="A48" s="165">
        <f>A46+1</f>
        <v>33</v>
      </c>
      <c r="B48" s="166" t="s">
        <v>166</v>
      </c>
      <c r="C48" s="173">
        <v>-192881</v>
      </c>
      <c r="D48" s="167"/>
      <c r="E48" s="175">
        <v>0.89501641305654622</v>
      </c>
      <c r="F48" s="176"/>
      <c r="G48" s="173">
        <v>-172631.66076675968</v>
      </c>
      <c r="H48" s="177"/>
      <c r="I48" s="191">
        <v>-471.67120428076419</v>
      </c>
      <c r="J48" s="167"/>
      <c r="K48" s="169">
        <v>45.498333333333335</v>
      </c>
      <c r="L48" s="169"/>
      <c r="M48" s="169">
        <v>-45.498333333333335</v>
      </c>
      <c r="N48" s="169"/>
      <c r="O48" s="169">
        <f>K48+M48</f>
        <v>0</v>
      </c>
      <c r="P48" s="169"/>
      <c r="Q48" s="177">
        <f>I48*O48</f>
        <v>0</v>
      </c>
    </row>
    <row r="49" spans="1:17">
      <c r="A49" s="165"/>
      <c r="B49" s="166"/>
      <c r="C49" s="189"/>
      <c r="D49" s="167"/>
      <c r="E49" s="175"/>
      <c r="F49" s="176"/>
      <c r="G49" s="167"/>
      <c r="H49" s="167"/>
      <c r="I49" s="186"/>
      <c r="J49" s="167"/>
      <c r="K49" s="169"/>
      <c r="L49" s="169"/>
      <c r="M49" s="169"/>
      <c r="N49" s="169"/>
      <c r="O49" s="169"/>
      <c r="P49" s="169"/>
      <c r="Q49" s="167"/>
    </row>
    <row r="50" spans="1:17">
      <c r="A50" s="165">
        <f>A48+1</f>
        <v>34</v>
      </c>
      <c r="B50" s="166" t="s">
        <v>167</v>
      </c>
      <c r="C50" s="173">
        <v>0</v>
      </c>
      <c r="D50" s="167"/>
      <c r="E50" s="175">
        <v>0</v>
      </c>
      <c r="F50" s="176"/>
      <c r="G50" s="173">
        <v>0</v>
      </c>
      <c r="H50" s="177"/>
      <c r="I50" s="191">
        <v>0</v>
      </c>
      <c r="J50" s="167"/>
      <c r="K50" s="169">
        <v>45.498333333333335</v>
      </c>
      <c r="L50" s="169"/>
      <c r="M50" s="169">
        <v>-45.498333333333335</v>
      </c>
      <c r="N50" s="169"/>
      <c r="O50" s="169">
        <f>K50+M50</f>
        <v>0</v>
      </c>
      <c r="P50" s="169"/>
      <c r="Q50" s="177">
        <f>I50*O50</f>
        <v>0</v>
      </c>
    </row>
    <row r="51" spans="1:17">
      <c r="A51" s="165"/>
      <c r="B51" s="166"/>
      <c r="C51" s="189"/>
      <c r="D51" s="167"/>
      <c r="E51" s="175"/>
      <c r="F51" s="176"/>
      <c r="G51" s="177"/>
      <c r="H51" s="177"/>
      <c r="I51" s="177"/>
      <c r="J51" s="167"/>
      <c r="K51" s="169"/>
      <c r="L51" s="169"/>
      <c r="M51" s="169"/>
      <c r="N51" s="169"/>
      <c r="O51" s="169"/>
      <c r="P51" s="169"/>
      <c r="Q51" s="177"/>
    </row>
    <row r="52" spans="1:17">
      <c r="A52" s="165">
        <f>A50+1</f>
        <v>35</v>
      </c>
      <c r="B52" s="166" t="s">
        <v>168</v>
      </c>
      <c r="C52" s="173">
        <v>0</v>
      </c>
      <c r="D52" s="167"/>
      <c r="E52" s="175">
        <v>0</v>
      </c>
      <c r="F52" s="176"/>
      <c r="G52" s="173">
        <v>0</v>
      </c>
      <c r="H52" s="177"/>
      <c r="I52" s="191">
        <v>0</v>
      </c>
      <c r="J52" s="167"/>
      <c r="K52" s="169">
        <v>45.498333333333335</v>
      </c>
      <c r="L52" s="169"/>
      <c r="M52" s="169">
        <v>-45.498333333333335</v>
      </c>
      <c r="N52" s="169"/>
      <c r="O52" s="169">
        <f>K52+M52</f>
        <v>0</v>
      </c>
      <c r="P52" s="169"/>
      <c r="Q52" s="177">
        <f>I52*O52</f>
        <v>0</v>
      </c>
    </row>
    <row r="53" spans="1:17">
      <c r="A53" s="165"/>
      <c r="B53" s="166"/>
      <c r="C53" s="189"/>
      <c r="D53" s="167"/>
      <c r="E53" s="175"/>
      <c r="F53" s="176"/>
      <c r="G53" s="177"/>
      <c r="H53" s="177"/>
      <c r="I53" s="177"/>
      <c r="J53" s="167"/>
      <c r="K53" s="169"/>
      <c r="L53" s="169"/>
      <c r="M53" s="169"/>
      <c r="N53" s="169"/>
      <c r="O53" s="169"/>
      <c r="P53" s="169"/>
      <c r="Q53" s="177"/>
    </row>
    <row r="54" spans="1:17">
      <c r="A54" s="165">
        <f>A52+1</f>
        <v>36</v>
      </c>
      <c r="B54" s="166" t="s">
        <v>169</v>
      </c>
      <c r="C54" s="173">
        <v>262502</v>
      </c>
      <c r="D54" s="167"/>
      <c r="E54" s="175">
        <v>0</v>
      </c>
      <c r="F54" s="176"/>
      <c r="G54" s="173">
        <v>0</v>
      </c>
      <c r="H54" s="177"/>
      <c r="I54" s="191">
        <v>0</v>
      </c>
      <c r="J54" s="167"/>
      <c r="K54" s="169">
        <v>45.498333333333335</v>
      </c>
      <c r="L54" s="169"/>
      <c r="M54" s="169">
        <v>-45.498333333333335</v>
      </c>
      <c r="N54" s="169"/>
      <c r="O54" s="169">
        <f>K54+M54</f>
        <v>0</v>
      </c>
      <c r="P54" s="169"/>
      <c r="Q54" s="177">
        <f>I54*O54</f>
        <v>0</v>
      </c>
    </row>
    <row r="55" spans="1:17">
      <c r="A55" s="165"/>
      <c r="B55" s="166"/>
      <c r="C55" s="189"/>
      <c r="D55" s="167"/>
      <c r="E55" s="175"/>
      <c r="F55" s="176"/>
      <c r="G55" s="177"/>
      <c r="H55" s="177"/>
      <c r="I55" s="177"/>
      <c r="J55" s="167"/>
      <c r="K55" s="169"/>
      <c r="L55" s="169"/>
      <c r="M55" s="169"/>
      <c r="N55" s="169"/>
      <c r="O55" s="169"/>
      <c r="P55" s="169"/>
      <c r="Q55" s="177"/>
    </row>
    <row r="56" spans="1:17">
      <c r="A56" s="165">
        <f>A54+1</f>
        <v>37</v>
      </c>
      <c r="B56" s="166" t="s">
        <v>170</v>
      </c>
      <c r="C56" s="173">
        <v>532644</v>
      </c>
      <c r="D56" s="167"/>
      <c r="E56" s="175">
        <v>0</v>
      </c>
      <c r="F56" s="176"/>
      <c r="G56" s="173">
        <v>0</v>
      </c>
      <c r="H56" s="177"/>
      <c r="I56" s="191">
        <v>0</v>
      </c>
      <c r="J56" s="167"/>
      <c r="K56" s="169">
        <v>0</v>
      </c>
      <c r="L56" s="169"/>
      <c r="M56" s="169">
        <v>0</v>
      </c>
      <c r="N56" s="169"/>
      <c r="O56" s="169">
        <f>K56+M56</f>
        <v>0</v>
      </c>
      <c r="P56" s="169"/>
      <c r="Q56" s="177">
        <f>I56*O56</f>
        <v>0</v>
      </c>
    </row>
    <row r="57" spans="1:17">
      <c r="A57" s="165"/>
      <c r="B57" s="166"/>
      <c r="C57" s="189"/>
      <c r="D57" s="167"/>
      <c r="E57" s="175"/>
      <c r="F57" s="176"/>
      <c r="G57" s="177"/>
      <c r="H57" s="177"/>
      <c r="I57" s="177"/>
      <c r="J57" s="167"/>
      <c r="K57" s="169"/>
      <c r="L57" s="169"/>
      <c r="M57" s="169"/>
      <c r="N57" s="169"/>
      <c r="O57" s="169"/>
      <c r="P57" s="169"/>
      <c r="Q57" s="177"/>
    </row>
    <row r="58" spans="1:17">
      <c r="A58" s="165">
        <f>A56+1</f>
        <v>38</v>
      </c>
      <c r="B58" s="166" t="s">
        <v>171</v>
      </c>
      <c r="C58" s="173">
        <v>-2590371.6107502775</v>
      </c>
      <c r="D58" s="167"/>
      <c r="E58" s="175">
        <v>0</v>
      </c>
      <c r="F58" s="176"/>
      <c r="G58" s="173">
        <v>0</v>
      </c>
      <c r="H58" s="177"/>
      <c r="I58" s="191">
        <v>0</v>
      </c>
      <c r="J58" s="167"/>
      <c r="K58" s="169">
        <v>45.498333333333335</v>
      </c>
      <c r="L58" s="169"/>
      <c r="M58" s="169">
        <v>-45.498333333333335</v>
      </c>
      <c r="N58" s="169"/>
      <c r="O58" s="169">
        <f>K58+M58</f>
        <v>0</v>
      </c>
      <c r="P58" s="169"/>
      <c r="Q58" s="177">
        <f>I58*O58</f>
        <v>0</v>
      </c>
    </row>
    <row r="59" spans="1:17">
      <c r="A59" s="165"/>
      <c r="B59" s="166"/>
      <c r="C59" s="189"/>
      <c r="D59" s="167"/>
      <c r="E59" s="175"/>
      <c r="F59" s="176"/>
      <c r="G59" s="177"/>
      <c r="H59" s="177"/>
      <c r="I59" s="177"/>
      <c r="J59" s="167"/>
      <c r="K59" s="169"/>
      <c r="L59" s="169"/>
      <c r="M59" s="169"/>
      <c r="N59" s="169"/>
      <c r="O59" s="169"/>
      <c r="P59" s="169"/>
      <c r="Q59" s="177"/>
    </row>
    <row r="60" spans="1:17">
      <c r="A60" s="165">
        <f>A58+1</f>
        <v>39</v>
      </c>
      <c r="B60" s="166" t="s">
        <v>172</v>
      </c>
      <c r="C60" s="173">
        <v>0.27237868309020996</v>
      </c>
      <c r="D60" s="167"/>
      <c r="E60" s="175">
        <v>0</v>
      </c>
      <c r="F60" s="176"/>
      <c r="G60" s="173">
        <v>0</v>
      </c>
      <c r="H60" s="177"/>
      <c r="I60" s="191">
        <v>0</v>
      </c>
      <c r="J60" s="167"/>
      <c r="K60" s="169">
        <v>45.498333333333335</v>
      </c>
      <c r="L60" s="169"/>
      <c r="M60" s="169">
        <v>-45.498333333333335</v>
      </c>
      <c r="N60" s="169"/>
      <c r="O60" s="169">
        <f>K60+M60</f>
        <v>0</v>
      </c>
      <c r="P60" s="169"/>
      <c r="Q60" s="177">
        <f>I60*O60</f>
        <v>0</v>
      </c>
    </row>
    <row r="61" spans="1:17">
      <c r="A61" s="165"/>
      <c r="B61" s="166"/>
      <c r="C61" s="189"/>
      <c r="D61" s="167"/>
      <c r="E61" s="175"/>
      <c r="F61" s="176"/>
      <c r="G61" s="177"/>
      <c r="H61" s="177"/>
      <c r="I61" s="177"/>
      <c r="J61" s="167"/>
      <c r="K61" s="169"/>
      <c r="L61" s="169"/>
      <c r="M61" s="169"/>
      <c r="N61" s="169"/>
      <c r="O61" s="169"/>
      <c r="P61" s="169"/>
      <c r="Q61" s="177"/>
    </row>
    <row r="62" spans="1:17">
      <c r="A62" s="165">
        <f>A60+1</f>
        <v>40</v>
      </c>
      <c r="B62" s="166" t="s">
        <v>173</v>
      </c>
      <c r="C62" s="173">
        <v>117281038</v>
      </c>
      <c r="D62" s="167"/>
      <c r="E62" s="175">
        <v>0.9363240823636807</v>
      </c>
      <c r="F62" s="176"/>
      <c r="G62" s="173">
        <v>109813060.28400996</v>
      </c>
      <c r="H62" s="177"/>
      <c r="I62" s="177">
        <v>300035.68383609282</v>
      </c>
      <c r="J62" s="167"/>
      <c r="K62" s="169">
        <v>45.498333333333335</v>
      </c>
      <c r="L62" s="169"/>
      <c r="M62" s="169">
        <v>-88.649999999999991</v>
      </c>
      <c r="N62" s="169"/>
      <c r="O62" s="169">
        <f>K62+M62</f>
        <v>-43.151666666666657</v>
      </c>
      <c r="P62" s="169"/>
      <c r="Q62" s="177">
        <f>I62*O62</f>
        <v>-12947039.817000462</v>
      </c>
    </row>
    <row r="63" spans="1:17">
      <c r="A63" s="165"/>
      <c r="B63" s="166"/>
      <c r="C63" s="189"/>
      <c r="D63" s="167"/>
      <c r="E63" s="175"/>
      <c r="F63" s="176"/>
      <c r="G63" s="177"/>
      <c r="H63" s="177"/>
      <c r="I63" s="177"/>
      <c r="J63" s="167"/>
      <c r="K63" s="169"/>
      <c r="L63" s="169"/>
      <c r="M63" s="169"/>
      <c r="N63" s="169"/>
      <c r="O63" s="169"/>
      <c r="P63" s="169"/>
      <c r="Q63" s="177"/>
    </row>
    <row r="64" spans="1:17">
      <c r="A64" s="165">
        <f>A62+1</f>
        <v>41</v>
      </c>
      <c r="B64" s="166" t="s">
        <v>174</v>
      </c>
      <c r="C64" s="179">
        <v>188768382.4071666</v>
      </c>
      <c r="D64" s="180"/>
      <c r="E64" s="175"/>
      <c r="F64" s="176"/>
      <c r="G64" s="179">
        <v>179410572.33079374</v>
      </c>
      <c r="H64" s="181"/>
      <c r="I64" s="177">
        <v>490192.8205759392</v>
      </c>
      <c r="J64" s="180"/>
      <c r="K64" s="169">
        <v>45.498333333333335</v>
      </c>
      <c r="L64" s="169"/>
      <c r="M64" s="169">
        <v>-45.498333333333335</v>
      </c>
      <c r="N64" s="169"/>
      <c r="O64" s="169">
        <f>K64+M64</f>
        <v>0</v>
      </c>
      <c r="P64" s="169"/>
      <c r="Q64" s="182">
        <f>I64*O64</f>
        <v>0</v>
      </c>
    </row>
    <row r="65" spans="1:22">
      <c r="A65" s="165"/>
      <c r="B65" s="166"/>
      <c r="C65" s="189"/>
      <c r="D65" s="167"/>
      <c r="E65" s="175"/>
      <c r="F65" s="176"/>
      <c r="G65" s="177"/>
      <c r="H65" s="177"/>
      <c r="I65" s="177"/>
      <c r="J65" s="167"/>
      <c r="K65" s="169"/>
      <c r="L65" s="169"/>
      <c r="M65" s="169"/>
      <c r="N65" s="169"/>
      <c r="O65" s="169"/>
      <c r="P65" s="169"/>
      <c r="Q65" s="177"/>
    </row>
    <row r="66" spans="1:22">
      <c r="A66" s="165">
        <f>A64+1</f>
        <v>42</v>
      </c>
      <c r="B66" s="166" t="s">
        <v>24</v>
      </c>
      <c r="C66" s="177">
        <v>1747033170.4236364</v>
      </c>
      <c r="D66" s="167"/>
      <c r="E66" s="175"/>
      <c r="F66" s="176"/>
      <c r="G66" s="177">
        <v>1643983056.9242573</v>
      </c>
      <c r="H66" s="167"/>
      <c r="I66" s="177">
        <v>789756.83320775128</v>
      </c>
      <c r="J66" s="167"/>
      <c r="K66" s="167"/>
      <c r="L66" s="167"/>
      <c r="M66" s="169"/>
      <c r="N66" s="169"/>
      <c r="O66" s="169"/>
      <c r="P66" s="169"/>
      <c r="Q66" s="177">
        <f>Q27+Q34+Q40+Q46+Q48+Q50+Q52+Q54+Q56+Q58+Q60+Q62+Q64</f>
        <v>26565597.749659777</v>
      </c>
    </row>
    <row r="67" spans="1:22">
      <c r="A67" s="165"/>
      <c r="B67" s="166"/>
      <c r="C67" s="189"/>
      <c r="D67" s="167"/>
      <c r="E67" s="175"/>
      <c r="F67" s="176"/>
      <c r="G67" s="167"/>
      <c r="H67" s="167"/>
      <c r="I67" s="167"/>
      <c r="J67" s="167"/>
      <c r="K67" s="167"/>
      <c r="L67" s="167"/>
      <c r="M67" s="169"/>
      <c r="N67" s="169"/>
      <c r="O67" s="169"/>
      <c r="P67" s="169"/>
      <c r="Q67" s="177"/>
    </row>
    <row r="68" spans="1:22">
      <c r="A68" s="165">
        <f>A66+1</f>
        <v>43</v>
      </c>
      <c r="B68" s="166" t="s">
        <v>175</v>
      </c>
      <c r="C68" s="173">
        <v>35721289.339999996</v>
      </c>
      <c r="D68" s="167"/>
      <c r="E68" s="175">
        <v>1</v>
      </c>
      <c r="F68" s="176"/>
      <c r="G68" s="173">
        <v>35721289.339999996</v>
      </c>
      <c r="H68" s="167"/>
      <c r="I68" s="177">
        <v>97599.151202185778</v>
      </c>
      <c r="J68" s="167"/>
      <c r="K68" s="169">
        <v>45.498333333333335</v>
      </c>
      <c r="L68" s="169"/>
      <c r="M68" s="169">
        <v>-39.803821524307487</v>
      </c>
      <c r="N68" s="169"/>
      <c r="O68" s="169">
        <f>K68+M68</f>
        <v>5.6945118090258475</v>
      </c>
      <c r="P68" s="169"/>
      <c r="Q68" s="177">
        <f>I68*O68</f>
        <v>555779.51907174615</v>
      </c>
    </row>
    <row r="69" spans="1:22">
      <c r="A69" s="165"/>
      <c r="B69" s="166"/>
      <c r="C69" s="189"/>
      <c r="D69" s="167"/>
      <c r="E69" s="175"/>
      <c r="F69" s="176"/>
      <c r="G69" s="167"/>
      <c r="H69" s="167"/>
      <c r="I69" s="167"/>
      <c r="J69" s="167"/>
      <c r="K69" s="167"/>
      <c r="L69" s="167"/>
      <c r="M69" s="169"/>
      <c r="N69" s="169"/>
      <c r="O69" s="169"/>
      <c r="P69" s="169"/>
      <c r="Q69" s="177"/>
    </row>
    <row r="70" spans="1:22">
      <c r="A70" s="165">
        <f>A68+1</f>
        <v>44</v>
      </c>
      <c r="B70" s="166" t="s">
        <v>176</v>
      </c>
      <c r="C70" s="173">
        <v>40622083.970000006</v>
      </c>
      <c r="D70" s="167"/>
      <c r="E70" s="175">
        <v>1</v>
      </c>
      <c r="F70" s="176"/>
      <c r="G70" s="173">
        <v>40622083.970000006</v>
      </c>
      <c r="H70" s="167"/>
      <c r="I70" s="177">
        <v>110989.3004644809</v>
      </c>
      <c r="J70" s="167"/>
      <c r="K70" s="169">
        <v>45.498333333333335</v>
      </c>
      <c r="L70" s="169"/>
      <c r="M70" s="169">
        <v>-34.949170045269938</v>
      </c>
      <c r="N70" s="169"/>
      <c r="O70" s="169">
        <f>K70+M70</f>
        <v>10.549163288063397</v>
      </c>
      <c r="P70" s="169"/>
      <c r="Q70" s="177">
        <f>I70*O70</f>
        <v>1170844.2538277397</v>
      </c>
    </row>
    <row r="71" spans="1:22">
      <c r="A71" s="165"/>
      <c r="B71" s="166"/>
      <c r="C71" s="189"/>
      <c r="D71" s="167"/>
      <c r="E71" s="175"/>
      <c r="F71" s="176"/>
      <c r="G71" s="167"/>
      <c r="H71" s="167"/>
      <c r="I71" s="167"/>
      <c r="J71" s="167"/>
      <c r="K71" s="169"/>
      <c r="L71" s="169"/>
      <c r="M71" s="169"/>
      <c r="N71" s="169"/>
      <c r="O71" s="169"/>
      <c r="P71" s="169"/>
      <c r="Q71" s="177"/>
    </row>
    <row r="72" spans="1:22">
      <c r="A72" s="165">
        <f>A70+1</f>
        <v>45</v>
      </c>
      <c r="B72" s="166" t="s">
        <v>177</v>
      </c>
      <c r="C72" s="173">
        <v>30285530.350000001</v>
      </c>
      <c r="D72" s="167"/>
      <c r="E72" s="175">
        <v>1</v>
      </c>
      <c r="F72" s="176"/>
      <c r="G72" s="173">
        <v>30285530.350000001</v>
      </c>
      <c r="H72" s="167"/>
      <c r="I72" s="177">
        <v>82747.350683060111</v>
      </c>
      <c r="J72" s="167"/>
      <c r="K72" s="169">
        <v>45.498333333333335</v>
      </c>
      <c r="L72" s="169"/>
      <c r="M72" s="169">
        <v>-67.158413809956485</v>
      </c>
      <c r="N72" s="169"/>
      <c r="O72" s="169">
        <f>K72+M72</f>
        <v>-21.660080476623151</v>
      </c>
      <c r="P72" s="169"/>
      <c r="Q72" s="182">
        <f>I72*O72</f>
        <v>-1792314.2750224397</v>
      </c>
      <c r="U72" s="43" t="s">
        <v>185</v>
      </c>
    </row>
    <row r="73" spans="1:22">
      <c r="A73" s="165"/>
      <c r="B73" s="166"/>
      <c r="C73" s="167"/>
      <c r="D73" s="167"/>
      <c r="E73" s="176"/>
      <c r="F73" s="176"/>
      <c r="G73" s="167"/>
      <c r="H73" s="167"/>
      <c r="I73" s="167"/>
      <c r="J73" s="167"/>
      <c r="K73" s="167"/>
      <c r="L73" s="167"/>
      <c r="M73" s="169"/>
      <c r="N73" s="169"/>
      <c r="O73" s="167"/>
      <c r="P73" s="167"/>
      <c r="Q73" s="177"/>
      <c r="S73" s="43" t="s">
        <v>184</v>
      </c>
      <c r="U73" s="43" t="s">
        <v>29</v>
      </c>
    </row>
    <row r="74" spans="1:22">
      <c r="A74" s="165">
        <f>A72+1</f>
        <v>46</v>
      </c>
      <c r="B74" s="166" t="s">
        <v>178</v>
      </c>
      <c r="C74" s="167"/>
      <c r="D74" s="167"/>
      <c r="E74" s="176"/>
      <c r="F74" s="176"/>
      <c r="G74" s="167"/>
      <c r="H74" s="167"/>
      <c r="I74" s="167"/>
      <c r="J74" s="167"/>
      <c r="K74" s="167"/>
      <c r="L74" s="167"/>
      <c r="M74" s="169"/>
      <c r="N74" s="169"/>
      <c r="O74" s="167"/>
      <c r="P74" s="167"/>
      <c r="Q74" s="181">
        <f>SUM(Q66:Q72)</f>
        <v>26499907.247536823</v>
      </c>
      <c r="S74" s="193">
        <f>'CWC-As Filed'!Q74</f>
        <v>56184298.950428993</v>
      </c>
      <c r="U74" s="194">
        <f>Q74-S74</f>
        <v>-29684391.702892169</v>
      </c>
    </row>
    <row r="75" spans="1:22">
      <c r="A75" s="165"/>
      <c r="B75" s="166"/>
      <c r="C75" s="167"/>
      <c r="D75" s="167"/>
      <c r="E75" s="176"/>
      <c r="F75" s="176"/>
      <c r="G75" s="167"/>
      <c r="H75" s="167"/>
      <c r="I75" s="167"/>
      <c r="J75" s="167"/>
      <c r="K75" s="167"/>
      <c r="L75" s="167"/>
      <c r="M75" s="169"/>
      <c r="N75" s="169"/>
      <c r="O75" s="167"/>
      <c r="P75" s="167"/>
      <c r="Q75" s="177"/>
    </row>
    <row r="76" spans="1:22">
      <c r="A76" s="165">
        <f>A74+1</f>
        <v>47</v>
      </c>
      <c r="B76" s="166" t="s">
        <v>179</v>
      </c>
      <c r="C76" s="167"/>
      <c r="D76" s="167"/>
      <c r="E76" s="176"/>
      <c r="F76" s="176"/>
      <c r="G76" s="167"/>
      <c r="H76" s="167"/>
      <c r="I76" s="167"/>
      <c r="J76" s="167"/>
      <c r="K76" s="167"/>
      <c r="L76" s="167"/>
      <c r="M76" s="169"/>
      <c r="N76" s="169"/>
      <c r="O76" s="167"/>
      <c r="P76" s="167"/>
      <c r="Q76" s="182">
        <v>73749576.040000021</v>
      </c>
      <c r="U76" s="193">
        <f>U74*'Capitalization - COC'!Z18</f>
        <v>-2677380.6490773293</v>
      </c>
      <c r="V76" t="s">
        <v>829</v>
      </c>
    </row>
    <row r="77" spans="1:22">
      <c r="A77" s="165"/>
      <c r="B77" s="166"/>
      <c r="C77" s="167"/>
      <c r="D77" s="167"/>
      <c r="E77" s="176"/>
      <c r="F77" s="176"/>
      <c r="G77" s="167"/>
      <c r="H77" s="167"/>
      <c r="I77" s="167"/>
      <c r="J77" s="167"/>
      <c r="K77" s="167"/>
      <c r="L77" s="167"/>
      <c r="M77" s="169"/>
      <c r="N77" s="169"/>
      <c r="O77" s="167"/>
      <c r="P77" s="167"/>
      <c r="Q77" s="177"/>
    </row>
    <row r="78" spans="1:22" ht="13.5" thickBot="1">
      <c r="A78" s="165">
        <f>A76+1</f>
        <v>48</v>
      </c>
      <c r="B78" s="166" t="s">
        <v>180</v>
      </c>
      <c r="C78" s="167"/>
      <c r="D78" s="167"/>
      <c r="E78" s="176"/>
      <c r="F78" s="176"/>
      <c r="G78" s="167"/>
      <c r="H78" s="167"/>
      <c r="I78" s="167"/>
      <c r="J78" s="167"/>
      <c r="K78" s="167"/>
      <c r="L78" s="167"/>
      <c r="M78" s="169"/>
      <c r="N78" s="169"/>
      <c r="O78" s="167"/>
      <c r="P78" s="167"/>
      <c r="Q78" s="192">
        <f>SUM(Q74:Q76)</f>
        <v>100249483.28753684</v>
      </c>
    </row>
    <row r="79" spans="1:22" ht="13.5" thickTop="1">
      <c r="A79" s="165"/>
      <c r="B79" s="166"/>
      <c r="C79" s="167"/>
      <c r="D79" s="167"/>
      <c r="E79" s="176"/>
      <c r="F79" s="176"/>
      <c r="G79" s="167"/>
      <c r="H79" s="167"/>
      <c r="I79" s="167"/>
      <c r="J79" s="167"/>
      <c r="K79" s="167"/>
      <c r="L79" s="167"/>
      <c r="M79" s="169"/>
      <c r="N79" s="169"/>
      <c r="O79" s="167"/>
      <c r="P79" s="167"/>
      <c r="Q79" s="177"/>
    </row>
    <row r="80" spans="1:22" ht="13.5" thickBot="1">
      <c r="A80" s="165">
        <f>A78+1</f>
        <v>49</v>
      </c>
      <c r="B80" s="166" t="s">
        <v>181</v>
      </c>
      <c r="C80" s="167"/>
      <c r="D80" s="167"/>
      <c r="E80" s="176"/>
      <c r="F80" s="176"/>
      <c r="G80" s="167"/>
      <c r="H80" s="167"/>
      <c r="I80" s="167"/>
      <c r="J80" s="167"/>
      <c r="K80" s="167"/>
      <c r="L80" s="167"/>
      <c r="M80" s="169"/>
      <c r="N80" s="169"/>
      <c r="O80" s="167"/>
      <c r="P80" s="167"/>
      <c r="Q80" s="192">
        <v>-144218.25</v>
      </c>
    </row>
    <row r="81" spans="1:17" ht="13.5" thickTop="1">
      <c r="A81" s="165"/>
      <c r="B81" s="166"/>
      <c r="C81" s="167"/>
      <c r="D81" s="167"/>
      <c r="E81" s="176"/>
      <c r="F81" s="176"/>
      <c r="G81" s="167"/>
      <c r="H81" s="167"/>
      <c r="I81" s="167"/>
      <c r="J81" s="167"/>
      <c r="K81" s="167"/>
      <c r="L81" s="167"/>
      <c r="M81" s="169"/>
      <c r="N81" s="169"/>
      <c r="O81" s="167"/>
      <c r="P81" s="167"/>
      <c r="Q81" s="177"/>
    </row>
    <row r="82" spans="1:17" ht="13.5" thickBot="1">
      <c r="A82" s="165">
        <f>A80+1</f>
        <v>50</v>
      </c>
      <c r="B82" s="166" t="s">
        <v>182</v>
      </c>
      <c r="C82" s="167"/>
      <c r="D82" s="167"/>
      <c r="E82" s="176"/>
      <c r="F82" s="176"/>
      <c r="G82" s="167"/>
      <c r="H82" s="167"/>
      <c r="I82" s="167"/>
      <c r="J82" s="167"/>
      <c r="K82" s="167"/>
      <c r="L82" s="167"/>
      <c r="M82" s="169"/>
      <c r="N82" s="169"/>
      <c r="O82" s="167"/>
      <c r="P82" s="167"/>
      <c r="Q82" s="192">
        <f>Q78-Q80</f>
        <v>100393701.53753684</v>
      </c>
    </row>
    <row r="83" spans="1:17" ht="13.5" thickTop="1">
      <c r="A83" s="165"/>
      <c r="B83" s="166"/>
      <c r="C83" s="167"/>
      <c r="D83" s="167"/>
      <c r="E83" s="176"/>
      <c r="F83" s="176"/>
      <c r="G83" s="167"/>
      <c r="H83" s="167"/>
      <c r="I83" s="167"/>
      <c r="J83" s="167"/>
      <c r="K83" s="167"/>
      <c r="L83" s="167"/>
      <c r="M83" s="169"/>
      <c r="N83" s="169"/>
      <c r="O83" s="167"/>
      <c r="P83" s="167"/>
      <c r="Q83" s="181"/>
    </row>
    <row r="84" spans="1:17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</row>
    <row r="85" spans="1:17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</row>
    <row r="86" spans="1:17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</row>
    <row r="87" spans="1:17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</row>
    <row r="88" spans="1:17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</row>
  </sheetData>
  <mergeCells count="4">
    <mergeCell ref="A1:Q1"/>
    <mergeCell ref="A2:Q2"/>
    <mergeCell ref="A3:Q3"/>
    <mergeCell ref="A4:Q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>
      <selection activeCell="A24" sqref="A24"/>
    </sheetView>
  </sheetViews>
  <sheetFormatPr defaultRowHeight="12.75"/>
  <cols>
    <col min="1" max="1" width="7.140625" customWidth="1"/>
    <col min="2" max="2" width="61" customWidth="1"/>
    <col min="3" max="3" width="2" customWidth="1"/>
    <col min="4" max="16" width="12.7109375" customWidth="1"/>
    <col min="17" max="17" width="2.7109375" customWidth="1"/>
    <col min="18" max="18" width="13" customWidth="1"/>
  </cols>
  <sheetData>
    <row r="1" spans="1:19">
      <c r="A1" s="382" t="s">
        <v>11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9">
      <c r="A2" s="382" t="s">
        <v>831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</row>
    <row r="3" spans="1:19">
      <c r="A3" s="382" t="s">
        <v>13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1:19">
      <c r="A4" s="382" t="s">
        <v>3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</row>
    <row r="5" spans="1:19">
      <c r="A5" s="382" t="s">
        <v>23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</row>
    <row r="6" spans="1:19">
      <c r="A6" s="15"/>
      <c r="B6" s="15"/>
      <c r="C6" s="15"/>
      <c r="D6" s="15"/>
    </row>
    <row r="7" spans="1:19">
      <c r="A7" s="17"/>
      <c r="B7" s="17"/>
      <c r="C7" s="17"/>
      <c r="D7" s="15"/>
    </row>
    <row r="8" spans="1:19">
      <c r="A8" s="198"/>
      <c r="B8" s="198"/>
      <c r="C8" s="198"/>
      <c r="D8" s="198"/>
    </row>
    <row r="9" spans="1:19">
      <c r="A9" s="297" t="s">
        <v>784</v>
      </c>
      <c r="B9" s="198"/>
      <c r="C9" s="198"/>
      <c r="D9" s="198"/>
    </row>
    <row r="10" spans="1:19">
      <c r="A10" s="297"/>
      <c r="B10" s="198"/>
      <c r="C10" s="198"/>
      <c r="D10" s="344" t="s">
        <v>800</v>
      </c>
      <c r="E10" s="344" t="s">
        <v>801</v>
      </c>
      <c r="F10" s="344" t="s">
        <v>802</v>
      </c>
      <c r="G10" s="344" t="s">
        <v>803</v>
      </c>
      <c r="H10" s="344" t="s">
        <v>804</v>
      </c>
      <c r="I10" s="344" t="s">
        <v>793</v>
      </c>
      <c r="J10" s="344" t="s">
        <v>794</v>
      </c>
      <c r="K10" s="344" t="s">
        <v>795</v>
      </c>
      <c r="L10" s="344" t="s">
        <v>796</v>
      </c>
      <c r="M10" s="344" t="s">
        <v>797</v>
      </c>
      <c r="N10" s="344" t="s">
        <v>798</v>
      </c>
      <c r="O10" s="344" t="s">
        <v>799</v>
      </c>
      <c r="P10" s="344" t="s">
        <v>800</v>
      </c>
    </row>
    <row r="11" spans="1:19">
      <c r="A11" s="311" t="s">
        <v>786</v>
      </c>
      <c r="B11" s="311" t="s">
        <v>787</v>
      </c>
      <c r="C11" s="207"/>
      <c r="D11" s="345" t="s">
        <v>833</v>
      </c>
      <c r="E11" s="345" t="s">
        <v>833</v>
      </c>
      <c r="F11" s="345" t="s">
        <v>833</v>
      </c>
      <c r="G11" s="345" t="s">
        <v>833</v>
      </c>
      <c r="H11" s="345" t="s">
        <v>833</v>
      </c>
      <c r="I11" s="315" t="s">
        <v>792</v>
      </c>
      <c r="J11" s="315" t="s">
        <v>792</v>
      </c>
      <c r="K11" s="315" t="s">
        <v>792</v>
      </c>
      <c r="L11" s="315" t="s">
        <v>792</v>
      </c>
      <c r="M11" s="315" t="s">
        <v>792</v>
      </c>
      <c r="N11" s="315" t="s">
        <v>792</v>
      </c>
      <c r="O11" s="315" t="s">
        <v>792</v>
      </c>
      <c r="P11" s="315" t="s">
        <v>792</v>
      </c>
      <c r="Q11" s="89"/>
      <c r="R11" s="319" t="s">
        <v>41</v>
      </c>
      <c r="S11" s="295"/>
    </row>
    <row r="12" spans="1:19">
      <c r="A12" s="14">
        <v>107001</v>
      </c>
      <c r="B12" s="14" t="s">
        <v>834</v>
      </c>
      <c r="C12" s="209"/>
      <c r="D12" s="67">
        <v>511611262.85000002</v>
      </c>
      <c r="E12" s="67">
        <v>535167448.58999997</v>
      </c>
      <c r="F12" s="67">
        <v>512640767.75999999</v>
      </c>
      <c r="G12" s="67">
        <v>527140025.20999998</v>
      </c>
      <c r="H12" s="67">
        <v>495780053.52999997</v>
      </c>
      <c r="I12" s="67">
        <v>461994283.66000003</v>
      </c>
      <c r="J12" s="67">
        <v>477429741.94</v>
      </c>
      <c r="K12" s="67">
        <v>521929258.88</v>
      </c>
      <c r="L12" s="67">
        <v>345474373.75999999</v>
      </c>
      <c r="M12" s="67">
        <v>332327693.29000002</v>
      </c>
      <c r="N12" s="67">
        <v>364357747.73000002</v>
      </c>
      <c r="O12" s="67">
        <v>356380374.38</v>
      </c>
      <c r="P12" s="67">
        <v>354341253.83999997</v>
      </c>
      <c r="Q12" s="6"/>
      <c r="R12" s="100">
        <f>AVERAGE(D12:P12)</f>
        <v>445890329.64769238</v>
      </c>
      <c r="S12" s="295"/>
    </row>
    <row r="13" spans="1:19">
      <c r="A13" s="14">
        <v>107006</v>
      </c>
      <c r="B13" s="14" t="s">
        <v>836</v>
      </c>
      <c r="C13" s="209"/>
      <c r="D13" s="67"/>
      <c r="E13" s="67"/>
      <c r="F13" s="67"/>
      <c r="G13" s="67"/>
      <c r="H13" s="67"/>
      <c r="I13" s="67"/>
      <c r="J13" s="67"/>
      <c r="K13" s="67">
        <v>308321.38</v>
      </c>
      <c r="L13" s="67">
        <v>300946.77</v>
      </c>
      <c r="M13" s="67">
        <v>398113.78</v>
      </c>
      <c r="N13" s="67">
        <v>567445.92000000004</v>
      </c>
      <c r="O13" s="67">
        <v>792182.59</v>
      </c>
      <c r="P13" s="67">
        <v>1037169.31</v>
      </c>
      <c r="Q13" s="6"/>
      <c r="R13" s="100">
        <f>AVERAGE(D13:P13)</f>
        <v>567363.29166666663</v>
      </c>
      <c r="S13" s="295"/>
    </row>
    <row r="14" spans="1:19">
      <c r="A14" s="14">
        <v>108901</v>
      </c>
      <c r="B14" s="346" t="s">
        <v>835</v>
      </c>
      <c r="C14" s="201"/>
      <c r="D14" s="298">
        <v>29379720.359999999</v>
      </c>
      <c r="E14" s="298">
        <v>32550185.780000001</v>
      </c>
      <c r="F14" s="298">
        <v>29368385.510000002</v>
      </c>
      <c r="G14" s="298">
        <v>30683669.18</v>
      </c>
      <c r="H14" s="298">
        <v>32952897.969999999</v>
      </c>
      <c r="I14" s="298">
        <v>33307690.600000001</v>
      </c>
      <c r="J14" s="298">
        <v>32927540.890000001</v>
      </c>
      <c r="K14" s="298">
        <v>35994097.009999998</v>
      </c>
      <c r="L14" s="298">
        <v>31236733.059999999</v>
      </c>
      <c r="M14" s="298">
        <v>33483920.32</v>
      </c>
      <c r="N14" s="298">
        <v>31094236.02</v>
      </c>
      <c r="O14" s="298">
        <v>30815560.050000001</v>
      </c>
      <c r="P14" s="298">
        <v>32315002.079999998</v>
      </c>
      <c r="R14" s="100">
        <f>AVERAGE(D14:P14)</f>
        <v>32008433.756153844</v>
      </c>
      <c r="S14" s="295"/>
    </row>
    <row r="15" spans="1:19">
      <c r="A15" s="14">
        <v>108799</v>
      </c>
      <c r="B15" s="346" t="s">
        <v>837</v>
      </c>
      <c r="C15" s="200"/>
      <c r="D15" s="310">
        <v>15761064.75</v>
      </c>
      <c r="E15" s="310">
        <v>15761815.35</v>
      </c>
      <c r="F15" s="310">
        <v>447240.73</v>
      </c>
      <c r="G15" s="310">
        <v>477098.54</v>
      </c>
      <c r="H15" s="310">
        <v>512449.84</v>
      </c>
      <c r="I15" s="310">
        <v>506549.29</v>
      </c>
      <c r="J15" s="310">
        <v>507593.29</v>
      </c>
      <c r="K15" s="103">
        <v>700542.07</v>
      </c>
      <c r="L15" s="310">
        <v>700542.07</v>
      </c>
      <c r="M15" s="310">
        <v>705904.73</v>
      </c>
      <c r="N15" s="310">
        <v>705904.73</v>
      </c>
      <c r="O15" s="310">
        <v>705904.73</v>
      </c>
      <c r="P15" s="310">
        <v>736569.86</v>
      </c>
      <c r="Q15" s="28"/>
      <c r="R15" s="125">
        <f>AVERAGE(D15:P15)</f>
        <v>2940706.1523076915</v>
      </c>
      <c r="S15" s="296"/>
    </row>
    <row r="16" spans="1:19">
      <c r="A16" s="14"/>
      <c r="B16" s="343" t="s">
        <v>838</v>
      </c>
      <c r="C16" s="200"/>
      <c r="D16" s="201">
        <f t="shared" ref="D16:P16" si="0">SUM(D12:D15)</f>
        <v>556752047.96000004</v>
      </c>
      <c r="E16" s="201">
        <f t="shared" si="0"/>
        <v>583479449.72000003</v>
      </c>
      <c r="F16" s="201">
        <f t="shared" si="0"/>
        <v>542456394</v>
      </c>
      <c r="G16" s="201">
        <f t="shared" si="0"/>
        <v>558300792.92999995</v>
      </c>
      <c r="H16" s="201">
        <f t="shared" si="0"/>
        <v>529245401.33999997</v>
      </c>
      <c r="I16" s="201">
        <f t="shared" si="0"/>
        <v>495808523.55000007</v>
      </c>
      <c r="J16" s="201">
        <f t="shared" si="0"/>
        <v>510864876.12</v>
      </c>
      <c r="K16" s="201">
        <f t="shared" si="0"/>
        <v>558932219.34000003</v>
      </c>
      <c r="L16" s="201">
        <f t="shared" si="0"/>
        <v>377712595.65999997</v>
      </c>
      <c r="M16" s="201">
        <f t="shared" si="0"/>
        <v>366915632.12</v>
      </c>
      <c r="N16" s="201">
        <f t="shared" si="0"/>
        <v>396725334.40000004</v>
      </c>
      <c r="O16" s="201">
        <f t="shared" si="0"/>
        <v>388694021.75</v>
      </c>
      <c r="P16" s="201">
        <f t="shared" si="0"/>
        <v>388429995.08999997</v>
      </c>
      <c r="Q16" s="28"/>
      <c r="R16" s="100">
        <f>SUM(R12:R15)</f>
        <v>481406832.84782058</v>
      </c>
      <c r="S16" s="296"/>
    </row>
    <row r="17" spans="1:23">
      <c r="A17" s="309"/>
      <c r="B17" s="313"/>
      <c r="C17" s="200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8"/>
      <c r="R17" s="100"/>
      <c r="S17" s="296"/>
    </row>
    <row r="18" spans="1:23">
      <c r="A18" s="309"/>
      <c r="B18" s="343" t="s">
        <v>832</v>
      </c>
      <c r="C18" s="200"/>
      <c r="D18" s="347">
        <v>-58283920</v>
      </c>
      <c r="E18" s="347">
        <v>-68039434</v>
      </c>
      <c r="F18" s="347">
        <v>-80058466</v>
      </c>
      <c r="G18" s="347">
        <v>-78886526</v>
      </c>
      <c r="H18" s="347">
        <v>-71194151</v>
      </c>
      <c r="I18" s="347">
        <v>-45352407</v>
      </c>
      <c r="J18" s="347">
        <v>-46779111</v>
      </c>
      <c r="K18" s="347">
        <v>-51468578</v>
      </c>
      <c r="L18" s="347">
        <v>-54468954</v>
      </c>
      <c r="M18" s="347">
        <v>-52465804</v>
      </c>
      <c r="N18" s="347">
        <v>-59480067</v>
      </c>
      <c r="O18" s="347">
        <v>-44022652</v>
      </c>
      <c r="P18" s="347">
        <v>-55420124</v>
      </c>
      <c r="Q18" s="348"/>
      <c r="R18" s="125">
        <f>AVERAGE(D18:P18)</f>
        <v>-58916938</v>
      </c>
      <c r="S18" s="349"/>
      <c r="T18" s="15"/>
      <c r="U18" s="15"/>
      <c r="V18" s="15"/>
      <c r="W18" s="15"/>
    </row>
    <row r="19" spans="1:23">
      <c r="A19" s="210"/>
      <c r="B19" s="313"/>
      <c r="C19" s="200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1"/>
      <c r="R19" s="15"/>
      <c r="S19" s="349"/>
      <c r="T19" s="15"/>
      <c r="U19" s="15"/>
      <c r="V19" s="15"/>
      <c r="W19" s="15"/>
    </row>
    <row r="20" spans="1:23">
      <c r="A20" s="210"/>
      <c r="B20" s="312" t="s">
        <v>808</v>
      </c>
      <c r="C20" s="200"/>
      <c r="D20" s="317">
        <f t="shared" ref="D20" si="1">-D18/D16</f>
        <v>0.10468559606302054</v>
      </c>
      <c r="E20" s="317">
        <f t="shared" ref="E20:N20" si="2">-E18/E16</f>
        <v>0.11660982067603366</v>
      </c>
      <c r="F20" s="317">
        <f t="shared" si="2"/>
        <v>0.14758507206387542</v>
      </c>
      <c r="G20" s="317">
        <f t="shared" si="2"/>
        <v>0.14129753530529346</v>
      </c>
      <c r="H20" s="317">
        <f t="shared" si="2"/>
        <v>0.13452011263535413</v>
      </c>
      <c r="I20" s="317">
        <f t="shared" si="2"/>
        <v>9.147161625071662E-2</v>
      </c>
      <c r="J20" s="317">
        <f t="shared" si="2"/>
        <v>9.1568462007577484E-2</v>
      </c>
      <c r="K20" s="317">
        <f t="shared" si="2"/>
        <v>9.2083755809917844E-2</v>
      </c>
      <c r="L20" s="317">
        <f t="shared" si="2"/>
        <v>0.14420740696990292</v>
      </c>
      <c r="M20" s="317">
        <f t="shared" si="2"/>
        <v>0.14299146563164422</v>
      </c>
      <c r="N20" s="317">
        <f t="shared" si="2"/>
        <v>0.14992757417409841</v>
      </c>
      <c r="O20" s="317">
        <f>-O18/O16</f>
        <v>0.11325785717464537</v>
      </c>
      <c r="P20" s="317">
        <f>-P18/P16</f>
        <v>0.14267725124358394</v>
      </c>
      <c r="Q20" s="21"/>
      <c r="R20" s="317">
        <f>-R18/R16</f>
        <v>0.12238492264737852</v>
      </c>
      <c r="S20" s="349"/>
      <c r="T20" s="15"/>
      <c r="U20" s="15"/>
      <c r="V20" s="15"/>
      <c r="W20" s="15"/>
    </row>
    <row r="21" spans="1:23">
      <c r="A21" s="17"/>
      <c r="B21" s="17"/>
      <c r="C21" s="17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15"/>
      <c r="R21" s="15"/>
      <c r="S21" s="15"/>
      <c r="T21" s="15"/>
      <c r="U21" s="15"/>
      <c r="V21" s="15"/>
      <c r="W21" s="15"/>
    </row>
    <row r="22" spans="1:23">
      <c r="A22" s="17"/>
      <c r="B22" s="5" t="s">
        <v>840</v>
      </c>
      <c r="C22" s="17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15"/>
      <c r="R22" s="197">
        <f>-155823721</f>
        <v>-155823721</v>
      </c>
      <c r="S22" s="15"/>
      <c r="T22" s="15"/>
      <c r="U22" s="15"/>
      <c r="V22" s="15"/>
      <c r="W22" s="15"/>
    </row>
    <row r="23" spans="1:23">
      <c r="A23" s="17"/>
      <c r="B23" s="17"/>
      <c r="C23" s="17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15"/>
      <c r="R23" s="15"/>
      <c r="S23" s="15"/>
      <c r="T23" s="15"/>
      <c r="U23" s="15"/>
      <c r="V23" s="15"/>
      <c r="W23" s="15"/>
    </row>
    <row r="24" spans="1:23" ht="13.5" thickBot="1">
      <c r="A24" s="17"/>
      <c r="B24" s="5" t="s">
        <v>839</v>
      </c>
      <c r="C24" s="17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15"/>
      <c r="R24" s="332">
        <f>R22*R20</f>
        <v>-19070474.041211691</v>
      </c>
      <c r="S24" s="15"/>
      <c r="T24" s="15"/>
      <c r="U24" s="15"/>
      <c r="V24" s="15"/>
      <c r="W24" s="15"/>
    </row>
    <row r="25" spans="1:23" ht="13.5" thickTop="1">
      <c r="A25" s="17"/>
      <c r="B25" s="17"/>
      <c r="C25" s="17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15"/>
      <c r="R25" s="15"/>
      <c r="S25" s="15"/>
      <c r="T25" s="15"/>
      <c r="U25" s="15"/>
      <c r="V25" s="15"/>
      <c r="W25" s="15"/>
    </row>
    <row r="26" spans="1:23">
      <c r="A26" s="17"/>
      <c r="B26" s="17"/>
      <c r="C26" s="17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15"/>
      <c r="R26" s="15"/>
      <c r="S26" s="15"/>
      <c r="T26" s="15"/>
      <c r="U26" s="15"/>
      <c r="V26" s="15"/>
      <c r="W26" s="15"/>
    </row>
    <row r="27" spans="1:23">
      <c r="A27" s="5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5"/>
      <c r="R27" s="15"/>
      <c r="S27" s="15"/>
      <c r="T27" s="15"/>
      <c r="U27" s="15"/>
      <c r="V27" s="15"/>
      <c r="W27" s="15"/>
    </row>
    <row r="28" spans="1:23">
      <c r="A28" s="199"/>
      <c r="B28" s="17"/>
      <c r="C28" s="1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</sheetData>
  <mergeCells count="5">
    <mergeCell ref="A1:Q1"/>
    <mergeCell ref="A2:Q2"/>
    <mergeCell ref="A3:Q3"/>
    <mergeCell ref="A4:Q4"/>
    <mergeCell ref="A5:Q5"/>
  </mergeCells>
  <pageMargins left="0.56999999999999995" right="0.23" top="1" bottom="1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38"/>
  <sheetViews>
    <sheetView workbookViewId="0">
      <selection activeCell="B36" sqref="B36"/>
    </sheetView>
  </sheetViews>
  <sheetFormatPr defaultRowHeight="12.75"/>
  <cols>
    <col min="1" max="1" width="7.140625" customWidth="1"/>
    <col min="2" max="2" width="61" customWidth="1"/>
    <col min="3" max="3" width="2" customWidth="1"/>
    <col min="4" max="15" width="12.7109375" customWidth="1"/>
    <col min="16" max="16" width="2.7109375" customWidth="1"/>
    <col min="17" max="17" width="11.7109375" customWidth="1"/>
  </cols>
  <sheetData>
    <row r="1" spans="1:18">
      <c r="A1" s="382" t="s">
        <v>11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</row>
    <row r="2" spans="1:18">
      <c r="A2" s="382" t="s">
        <v>783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</row>
    <row r="3" spans="1:18">
      <c r="A3" s="382" t="s">
        <v>13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</row>
    <row r="4" spans="1:18">
      <c r="A4" s="382" t="s">
        <v>3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</row>
    <row r="5" spans="1:18">
      <c r="A5" s="382" t="s">
        <v>95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</row>
    <row r="6" spans="1:18">
      <c r="A6" s="15"/>
      <c r="B6" s="15"/>
      <c r="C6" s="15"/>
      <c r="D6" s="15"/>
    </row>
    <row r="7" spans="1:18">
      <c r="A7" s="17"/>
      <c r="B7" s="17"/>
      <c r="C7" s="17"/>
      <c r="D7" s="15"/>
    </row>
    <row r="8" spans="1:18">
      <c r="A8" s="198"/>
      <c r="B8" s="198"/>
      <c r="C8" s="198"/>
      <c r="D8" s="198"/>
    </row>
    <row r="9" spans="1:18">
      <c r="A9" s="297" t="s">
        <v>784</v>
      </c>
      <c r="B9" s="198"/>
      <c r="C9" s="198"/>
      <c r="D9" s="198"/>
    </row>
    <row r="10" spans="1:18">
      <c r="A10" s="297"/>
      <c r="B10" s="198"/>
      <c r="C10" s="198"/>
      <c r="D10" s="314" t="s">
        <v>793</v>
      </c>
      <c r="E10" s="314" t="s">
        <v>794</v>
      </c>
      <c r="F10" s="314" t="s">
        <v>795</v>
      </c>
      <c r="G10" s="314" t="s">
        <v>796</v>
      </c>
      <c r="H10" s="314" t="s">
        <v>797</v>
      </c>
      <c r="I10" s="314" t="s">
        <v>798</v>
      </c>
      <c r="J10" s="314" t="s">
        <v>799</v>
      </c>
      <c r="K10" s="314" t="s">
        <v>800</v>
      </c>
      <c r="L10" s="314" t="s">
        <v>801</v>
      </c>
      <c r="M10" s="314" t="s">
        <v>802</v>
      </c>
      <c r="N10" s="314" t="s">
        <v>803</v>
      </c>
      <c r="O10" s="314" t="s">
        <v>804</v>
      </c>
    </row>
    <row r="11" spans="1:18">
      <c r="A11" s="311" t="s">
        <v>786</v>
      </c>
      <c r="B11" s="311" t="s">
        <v>787</v>
      </c>
      <c r="C11" s="207"/>
      <c r="D11" s="315" t="s">
        <v>792</v>
      </c>
      <c r="E11" s="315" t="s">
        <v>792</v>
      </c>
      <c r="F11" s="315" t="s">
        <v>792</v>
      </c>
      <c r="G11" s="315" t="s">
        <v>792</v>
      </c>
      <c r="H11" s="315" t="s">
        <v>792</v>
      </c>
      <c r="I11" s="315" t="s">
        <v>792</v>
      </c>
      <c r="J11" s="315" t="s">
        <v>792</v>
      </c>
      <c r="K11" s="315" t="s">
        <v>792</v>
      </c>
      <c r="L11" s="315" t="s">
        <v>792</v>
      </c>
      <c r="M11" s="315" t="s">
        <v>792</v>
      </c>
      <c r="N11" s="315" t="s">
        <v>792</v>
      </c>
      <c r="O11" s="315" t="s">
        <v>792</v>
      </c>
      <c r="P11" s="89"/>
      <c r="Q11" s="319" t="s">
        <v>41</v>
      </c>
      <c r="R11" s="295"/>
    </row>
    <row r="12" spans="1:18">
      <c r="A12" s="14">
        <v>151010</v>
      </c>
      <c r="B12" s="14" t="s">
        <v>785</v>
      </c>
      <c r="C12" s="209"/>
      <c r="D12" s="67">
        <v>499567.49</v>
      </c>
      <c r="E12" s="67">
        <v>473265.82</v>
      </c>
      <c r="F12" s="67">
        <v>521404.9</v>
      </c>
      <c r="G12" s="67">
        <v>457190.8</v>
      </c>
      <c r="H12" s="67">
        <v>395933.6</v>
      </c>
      <c r="I12" s="67">
        <v>363702.76</v>
      </c>
      <c r="J12" s="67">
        <v>297798.07</v>
      </c>
      <c r="K12" s="67">
        <v>243137.86</v>
      </c>
      <c r="L12" s="67">
        <v>240134.56</v>
      </c>
      <c r="M12" s="67">
        <v>235428.5</v>
      </c>
      <c r="N12" s="67">
        <v>123207.59</v>
      </c>
      <c r="O12" s="67">
        <v>195405.73</v>
      </c>
      <c r="P12" s="6"/>
      <c r="Q12" s="100">
        <f>AVERAGE(D12:O12)</f>
        <v>337181.47333333333</v>
      </c>
      <c r="R12" s="295"/>
    </row>
    <row r="13" spans="1:18">
      <c r="A13" s="14">
        <v>151020</v>
      </c>
      <c r="B13" s="308" t="s">
        <v>788</v>
      </c>
      <c r="C13" s="201"/>
      <c r="D13" s="201">
        <v>49642484.219999999</v>
      </c>
      <c r="E13" s="298">
        <v>48294871.829999998</v>
      </c>
      <c r="F13" s="298">
        <v>53582909.259999998</v>
      </c>
      <c r="G13" s="298">
        <v>58673676.130000003</v>
      </c>
      <c r="H13" s="298">
        <v>54253881.240000002</v>
      </c>
      <c r="I13" s="298">
        <v>51524460.18</v>
      </c>
      <c r="J13" s="298">
        <v>47563695.409999996</v>
      </c>
      <c r="K13" s="298">
        <v>44756872.090000004</v>
      </c>
      <c r="L13" s="298">
        <v>41460833.789999999</v>
      </c>
      <c r="M13" s="298">
        <v>43035308.850000001</v>
      </c>
      <c r="N13" s="298">
        <v>46232755.43</v>
      </c>
      <c r="O13" s="298">
        <v>46703481.369999997</v>
      </c>
      <c r="Q13" s="100">
        <f t="shared" ref="Q13:Q19" si="0">AVERAGE(D13:O13)</f>
        <v>48810435.81666667</v>
      </c>
      <c r="R13" s="295"/>
    </row>
    <row r="14" spans="1:18">
      <c r="A14" s="14">
        <v>151023</v>
      </c>
      <c r="B14" s="312" t="s">
        <v>789</v>
      </c>
      <c r="C14" s="200"/>
      <c r="D14" s="201">
        <v>9269224.6099999994</v>
      </c>
      <c r="E14" s="298">
        <v>10332994.460000001</v>
      </c>
      <c r="F14" s="298">
        <v>10408565.91</v>
      </c>
      <c r="G14" s="298">
        <v>7415820.1600000001</v>
      </c>
      <c r="H14" s="298">
        <v>8291537.2800000003</v>
      </c>
      <c r="I14" s="298">
        <v>9502055.9700000007</v>
      </c>
      <c r="J14" s="298">
        <v>10001693.9</v>
      </c>
      <c r="K14" s="298">
        <v>9337868.1300000008</v>
      </c>
      <c r="L14" s="298">
        <v>8329159.6299999999</v>
      </c>
      <c r="M14" s="298">
        <v>10024624.630000001</v>
      </c>
      <c r="N14" s="298">
        <v>7841229.4699999997</v>
      </c>
      <c r="O14" s="298">
        <v>7155759.8300000001</v>
      </c>
      <c r="P14" s="28"/>
      <c r="Q14" s="100">
        <f t="shared" si="0"/>
        <v>8992544.4983333331</v>
      </c>
      <c r="R14" s="296"/>
    </row>
    <row r="15" spans="1:18">
      <c r="A15" s="14">
        <v>151025</v>
      </c>
      <c r="B15" s="312" t="s">
        <v>790</v>
      </c>
      <c r="C15" s="200"/>
      <c r="D15" s="201">
        <v>-1702665.58</v>
      </c>
      <c r="E15" s="298">
        <v>-1764756.03</v>
      </c>
      <c r="F15" s="298">
        <v>-1959714.22</v>
      </c>
      <c r="G15" s="298">
        <v>-2264745</v>
      </c>
      <c r="H15" s="298">
        <v>-2703698.15</v>
      </c>
      <c r="I15" s="298">
        <v>-2748883.88</v>
      </c>
      <c r="J15" s="298">
        <v>-2937619.82</v>
      </c>
      <c r="K15" s="298">
        <v>-2706043.5</v>
      </c>
      <c r="L15" s="298">
        <v>-2073945.09</v>
      </c>
      <c r="M15" s="298">
        <v>-2537283.75</v>
      </c>
      <c r="N15" s="298">
        <v>-2715810.27</v>
      </c>
      <c r="O15" s="298">
        <v>-3204738.47</v>
      </c>
      <c r="P15" s="32"/>
      <c r="Q15" s="100">
        <f t="shared" si="0"/>
        <v>-2443325.313333333</v>
      </c>
      <c r="R15" s="296"/>
    </row>
    <row r="16" spans="1:18">
      <c r="A16" s="14">
        <v>151080</v>
      </c>
      <c r="B16" s="312" t="s">
        <v>809</v>
      </c>
      <c r="C16" s="200"/>
      <c r="D16" s="316">
        <v>442631.55</v>
      </c>
      <c r="E16" s="310">
        <v>421368.77</v>
      </c>
      <c r="F16" s="310">
        <v>440545</v>
      </c>
      <c r="G16" s="310">
        <v>510192.12</v>
      </c>
      <c r="H16" s="310">
        <v>499043.4</v>
      </c>
      <c r="I16" s="310">
        <v>434539.57</v>
      </c>
      <c r="J16" s="310">
        <v>373763.65</v>
      </c>
      <c r="K16" s="310">
        <v>414183.78</v>
      </c>
      <c r="L16" s="310">
        <v>413880.56</v>
      </c>
      <c r="M16" s="310">
        <v>434787.37</v>
      </c>
      <c r="N16" s="310">
        <v>457430.89</v>
      </c>
      <c r="O16" s="310">
        <v>424665.14</v>
      </c>
      <c r="P16" s="28"/>
      <c r="Q16" s="125">
        <f t="shared" si="0"/>
        <v>438919.31666666659</v>
      </c>
      <c r="R16" s="296"/>
    </row>
    <row r="17" spans="1:18">
      <c r="A17" s="14"/>
      <c r="B17" s="312" t="s">
        <v>806</v>
      </c>
      <c r="C17" s="200"/>
      <c r="D17" s="201">
        <f t="shared" ref="D17:O17" si="1">SUM(D12:D16)</f>
        <v>58151242.289999999</v>
      </c>
      <c r="E17" s="201">
        <f t="shared" si="1"/>
        <v>57757744.850000001</v>
      </c>
      <c r="F17" s="201">
        <f t="shared" si="1"/>
        <v>62993710.849999994</v>
      </c>
      <c r="G17" s="201">
        <f t="shared" si="1"/>
        <v>64792134.210000001</v>
      </c>
      <c r="H17" s="201">
        <f t="shared" si="1"/>
        <v>60736697.370000005</v>
      </c>
      <c r="I17" s="201">
        <f t="shared" si="1"/>
        <v>59075874.599999994</v>
      </c>
      <c r="J17" s="201">
        <f t="shared" si="1"/>
        <v>55299331.209999993</v>
      </c>
      <c r="K17" s="201">
        <f t="shared" si="1"/>
        <v>52046018.360000007</v>
      </c>
      <c r="L17" s="201">
        <f t="shared" si="1"/>
        <v>48370063.450000003</v>
      </c>
      <c r="M17" s="201">
        <f t="shared" si="1"/>
        <v>51192865.600000001</v>
      </c>
      <c r="N17" s="201">
        <f t="shared" si="1"/>
        <v>51938813.109999999</v>
      </c>
      <c r="O17" s="201">
        <f t="shared" si="1"/>
        <v>51274573.599999994</v>
      </c>
      <c r="P17" s="28"/>
      <c r="Q17" s="100">
        <f>SUM(Q12:Q16)</f>
        <v>56135755.791666679</v>
      </c>
      <c r="R17" s="296"/>
    </row>
    <row r="18" spans="1:18">
      <c r="A18" s="309"/>
      <c r="B18" s="313"/>
      <c r="C18" s="200"/>
      <c r="D18" s="201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8"/>
      <c r="Q18" s="100"/>
      <c r="R18" s="296"/>
    </row>
    <row r="19" spans="1:18">
      <c r="A19" s="309">
        <v>232015</v>
      </c>
      <c r="B19" s="312" t="s">
        <v>791</v>
      </c>
      <c r="C19" s="200"/>
      <c r="D19" s="320">
        <v>-11160800.07</v>
      </c>
      <c r="E19" s="320">
        <v>-10139110.25</v>
      </c>
      <c r="F19" s="320">
        <v>-11715115.779999999</v>
      </c>
      <c r="G19" s="320">
        <v>-7861618.96</v>
      </c>
      <c r="H19" s="320">
        <v>-9937774.5199999996</v>
      </c>
      <c r="I19" s="320">
        <v>-14637612.359999999</v>
      </c>
      <c r="J19" s="320">
        <v>-16047799.32</v>
      </c>
      <c r="K19" s="320">
        <v>-17029595.16</v>
      </c>
      <c r="L19" s="320">
        <v>-13847602.189999999</v>
      </c>
      <c r="M19" s="320">
        <v>-14251366.74</v>
      </c>
      <c r="N19" s="320">
        <v>-11631712.289999999</v>
      </c>
      <c r="O19" s="320">
        <v>-15373680.65</v>
      </c>
      <c r="P19" s="281"/>
      <c r="Q19" s="125">
        <f t="shared" si="0"/>
        <v>-12802815.690833332</v>
      </c>
      <c r="R19" s="296"/>
    </row>
    <row r="20" spans="1:18">
      <c r="A20" s="210"/>
      <c r="B20" s="313"/>
      <c r="C20" s="200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8"/>
      <c r="R20" s="296"/>
    </row>
    <row r="21" spans="1:18">
      <c r="A21" s="210"/>
      <c r="B21" s="312" t="s">
        <v>808</v>
      </c>
      <c r="C21" s="200"/>
      <c r="D21" s="317">
        <f t="shared" ref="D21:N21" si="2">-D19/D17</f>
        <v>0.19192711334249984</v>
      </c>
      <c r="E21" s="317">
        <f t="shared" si="2"/>
        <v>0.17554546626312748</v>
      </c>
      <c r="F21" s="317">
        <f t="shared" si="2"/>
        <v>0.1859727839799106</v>
      </c>
      <c r="G21" s="317">
        <f t="shared" si="2"/>
        <v>0.12133600869697297</v>
      </c>
      <c r="H21" s="317">
        <f t="shared" si="2"/>
        <v>0.16362059430825451</v>
      </c>
      <c r="I21" s="317">
        <f t="shared" si="2"/>
        <v>0.24777648167057353</v>
      </c>
      <c r="J21" s="317">
        <f t="shared" si="2"/>
        <v>0.29019879569715329</v>
      </c>
      <c r="K21" s="317">
        <f t="shared" si="2"/>
        <v>0.32720265058908143</v>
      </c>
      <c r="L21" s="317">
        <f t="shared" si="2"/>
        <v>0.28628455706522332</v>
      </c>
      <c r="M21" s="317">
        <f t="shared" si="2"/>
        <v>0.27838579796165974</v>
      </c>
      <c r="N21" s="317">
        <f t="shared" si="2"/>
        <v>0.22395029061148292</v>
      </c>
      <c r="O21" s="317">
        <f>-O19/O17</f>
        <v>0.29983049239828302</v>
      </c>
      <c r="P21" s="28"/>
      <c r="Q21" s="317">
        <f>-Q19/Q17</f>
        <v>0.22806882191713365</v>
      </c>
      <c r="R21" s="296"/>
    </row>
    <row r="22" spans="1:18">
      <c r="A22" s="17"/>
      <c r="B22" s="17"/>
      <c r="C22" s="17"/>
      <c r="D22" s="299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</row>
    <row r="23" spans="1:18">
      <c r="A23" s="17"/>
      <c r="B23" s="5" t="s">
        <v>807</v>
      </c>
      <c r="C23" s="17"/>
      <c r="D23" s="299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Q23" s="310">
        <v>62536188</v>
      </c>
    </row>
    <row r="24" spans="1:18">
      <c r="A24" s="17"/>
      <c r="B24" s="17"/>
      <c r="C24" s="17"/>
      <c r="D24" s="299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</row>
    <row r="25" spans="1:18" ht="13.5" thickBot="1">
      <c r="A25" s="17"/>
      <c r="B25" s="5" t="s">
        <v>826</v>
      </c>
      <c r="C25" s="17"/>
      <c r="D25" s="299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Q25" s="318">
        <f>Q23*Q21</f>
        <v>14262554.72434839</v>
      </c>
    </row>
    <row r="26" spans="1:18" ht="13.5" thickTop="1">
      <c r="A26" s="17"/>
      <c r="B26" s="17"/>
      <c r="C26" s="17"/>
      <c r="D26" s="299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</row>
    <row r="27" spans="1:18">
      <c r="A27" s="17"/>
      <c r="B27" s="17"/>
      <c r="C27" s="17"/>
      <c r="D27" s="299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</row>
    <row r="28" spans="1:18">
      <c r="A28" s="5"/>
      <c r="B28" s="17"/>
      <c r="C28" s="17"/>
      <c r="D28" s="202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8">
      <c r="A29" s="199"/>
      <c r="B29" s="17"/>
      <c r="C29" s="17"/>
      <c r="D29" s="17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8">
      <c r="A30" s="5"/>
      <c r="B30" s="199"/>
      <c r="C30" s="200"/>
      <c r="D30" s="200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8">
      <c r="A31" s="305" t="s">
        <v>805</v>
      </c>
      <c r="B31" s="199"/>
      <c r="C31" s="200"/>
      <c r="D31" s="200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8">
      <c r="A32" s="5"/>
      <c r="B32" s="199"/>
      <c r="C32" s="201"/>
      <c r="D32" s="200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7">
      <c r="A33" s="199"/>
      <c r="B33" s="199"/>
      <c r="C33" s="201"/>
      <c r="D33" s="201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7">
      <c r="A34" s="199"/>
      <c r="B34" s="199"/>
      <c r="C34" s="200"/>
      <c r="D34" s="200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</row>
    <row r="35" spans="1:17">
      <c r="A35" s="199">
        <v>151030</v>
      </c>
      <c r="B35" s="321" t="s">
        <v>811</v>
      </c>
      <c r="C35" s="201"/>
      <c r="D35" s="201">
        <v>5769575.7800000003</v>
      </c>
      <c r="E35" s="298">
        <v>5662464.75</v>
      </c>
      <c r="F35" s="298">
        <v>5716291.6200000001</v>
      </c>
      <c r="G35" s="298">
        <v>5551009.6200000001</v>
      </c>
      <c r="H35" s="299">
        <v>5354934.78</v>
      </c>
      <c r="I35" s="299">
        <v>5531289.7699999996</v>
      </c>
      <c r="J35" s="299">
        <v>5281914.5199999996</v>
      </c>
      <c r="K35" s="299">
        <v>5210811.1399999997</v>
      </c>
      <c r="L35" s="299">
        <v>5103126.93</v>
      </c>
      <c r="M35" s="299">
        <v>5317640.2699999996</v>
      </c>
      <c r="N35" s="299">
        <v>5265235.72</v>
      </c>
      <c r="O35" s="299">
        <v>5034675.83</v>
      </c>
      <c r="Q35" s="100">
        <f t="shared" ref="Q35:Q37" si="3">AVERAGE(D35:O35)</f>
        <v>5399914.2275</v>
      </c>
    </row>
    <row r="36" spans="1:17">
      <c r="A36" s="9"/>
      <c r="B36" s="9"/>
      <c r="C36" s="9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</row>
    <row r="37" spans="1:17">
      <c r="A37">
        <v>232028</v>
      </c>
      <c r="B37" t="s">
        <v>810</v>
      </c>
      <c r="D37" s="193">
        <v>-146794.59</v>
      </c>
      <c r="E37" s="193">
        <v>-429010.84</v>
      </c>
      <c r="F37" s="193">
        <v>-550864.91</v>
      </c>
      <c r="G37" s="193">
        <v>-82113.66</v>
      </c>
      <c r="H37" s="193">
        <v>-133456.32999999999</v>
      </c>
      <c r="I37" s="193">
        <v>-291544.7</v>
      </c>
      <c r="J37" s="193">
        <v>-1243515.9099999999</v>
      </c>
      <c r="K37" s="193">
        <v>-540410.81999999995</v>
      </c>
      <c r="L37" s="193">
        <v>-152004.53</v>
      </c>
      <c r="M37" s="193">
        <v>-533261.5</v>
      </c>
      <c r="N37" s="193">
        <v>-186130.93</v>
      </c>
      <c r="O37" s="193">
        <v>-209598.05</v>
      </c>
      <c r="Q37" s="100">
        <f t="shared" si="3"/>
        <v>-374892.23083333328</v>
      </c>
    </row>
    <row r="38" spans="1:17"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</row>
  </sheetData>
  <mergeCells count="5">
    <mergeCell ref="A1:P1"/>
    <mergeCell ref="A2:P2"/>
    <mergeCell ref="A3:P3"/>
    <mergeCell ref="A4:P4"/>
    <mergeCell ref="A5:P5"/>
  </mergeCells>
  <pageMargins left="0.56999999999999995" right="0.23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KU and LGE Summary Rev Req </vt:lpstr>
      <vt:lpstr>KU Summary Rev Req Adjustments</vt:lpstr>
      <vt:lpstr>Rate Base</vt:lpstr>
      <vt:lpstr>Capitalization - COC</vt:lpstr>
      <vt:lpstr>Revenue Gross-Up Factor</vt:lpstr>
      <vt:lpstr>CWC-As Filed</vt:lpstr>
      <vt:lpstr>CWC-Depr Days</vt:lpstr>
      <vt:lpstr>AP - CWIP</vt:lpstr>
      <vt:lpstr>AP - Fuel Inventory</vt:lpstr>
      <vt:lpstr>Acct 186</vt:lpstr>
      <vt:lpstr>Generation Outage Exp Normal</vt:lpstr>
      <vt:lpstr>Generation Outage Exp Table</vt:lpstr>
      <vt:lpstr>Payroll Costs</vt:lpstr>
      <vt:lpstr>O&amp;M Summary</vt:lpstr>
      <vt:lpstr>O&amp;M Increase Table</vt:lpstr>
      <vt:lpstr>Pension and OPEB Exp</vt:lpstr>
      <vt:lpstr>ECR</vt:lpstr>
      <vt:lpstr>Depr -SUMMARY</vt:lpstr>
      <vt:lpstr>KU-As Filed</vt:lpstr>
      <vt:lpstr>KU-No Change for Brown 3</vt:lpstr>
      <vt:lpstr>KU-No Change for ECR Calc</vt:lpstr>
      <vt:lpstr>KU-Coal Unit Rate Incr</vt:lpstr>
      <vt:lpstr>'KU and LGE Summary Rev Req '!Print_Area</vt:lpstr>
      <vt:lpstr>'O&amp;M Increase Table'!Print_Area</vt:lpstr>
      <vt:lpstr>'O&amp;M Summary'!Print_Area</vt:lpstr>
      <vt:lpstr>'Payroll Costs'!Print_Area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Randy1</dc:creator>
  <cp:lastModifiedBy>Randy1</cp:lastModifiedBy>
  <cp:lastPrinted>2021-03-02T15:14:59Z</cp:lastPrinted>
  <dcterms:created xsi:type="dcterms:W3CDTF">2021-01-19T16:16:01Z</dcterms:created>
  <dcterms:modified xsi:type="dcterms:W3CDTF">2021-03-02T18:21:37Z</dcterms:modified>
</cp:coreProperties>
</file>